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4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5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6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7.xml" ContentType="application/vnd.openxmlformats-officedocument.drawing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8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9.xml" ContentType="application/vnd.openxmlformats-officedocument.drawing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10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11.xml" ContentType="application/vnd.openxmlformats-officedocument.drawing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2.xml" ContentType="application/vnd.openxmlformats-officedocument.drawing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3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drawings/drawing14.xml" ContentType="application/vnd.openxmlformats-officedocument.drawing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studntnu-my.sharepoint.com/personal/steffejb_ntnu_no/Documents/Work/GitHub/STraM_ntnu_development/Data/"/>
    </mc:Choice>
  </mc:AlternateContent>
  <xr:revisionPtr revIDLastSave="6" documentId="13_ncr:1_{5876CC2F-58B9-4DAC-B45B-B76A0CBE4276}" xr6:coauthVersionLast="47" xr6:coauthVersionMax="47" xr10:uidLastSave="{7A7B4D41-39C3-4FC7-BBDA-797CE6D794DD}"/>
  <bookViews>
    <workbookView xWindow="-120" yWindow="-120" windowWidth="57840" windowHeight="23640" tabRatio="828" activeTab="5" xr2:uid="{76D8B127-F22E-4191-BFCA-2B9A6AA03022}"/>
  </bookViews>
  <sheets>
    <sheet name="Legend" sheetId="31" r:id="rId1"/>
    <sheet name="Transfer costs" sheetId="30" r:id="rId2"/>
    <sheet name="Output emissions" sheetId="29" r:id="rId3"/>
    <sheet name="Output costs" sheetId="28" r:id="rId4"/>
    <sheet name="Comments Ruben (temp)" sheetId="27" r:id="rId5"/>
    <sheet name="Parameter Input" sheetId="2" r:id="rId6"/>
    <sheet name="Semi-trailer truck (Diesel)" sheetId="3" r:id="rId7"/>
    <sheet name="Semi-trailer truck (Battery)" sheetId="19" r:id="rId8"/>
    <sheet name="Semi-trailer truck (Hydrogen)" sheetId="20" r:id="rId9"/>
    <sheet name="Railway (Diesel)" sheetId="9" r:id="rId10"/>
    <sheet name="Railway (Catenary)" sheetId="21" r:id="rId11"/>
    <sheet name="Railway (Battery)" sheetId="22" r:id="rId12"/>
    <sheet name="Railway (Hydrogen)" sheetId="23" r:id="rId13"/>
    <sheet name="Short-sea (HFO)" sheetId="32" r:id="rId14"/>
    <sheet name="Short-sea (MGO)" sheetId="13" r:id="rId15"/>
    <sheet name="Short-sea (Hydrogen)" sheetId="24" r:id="rId16"/>
    <sheet name="Short-sea (Ammonia)" sheetId="25" r:id="rId17"/>
    <sheet name="Short-sea (Methanol)" sheetId="26" r:id="rId18"/>
    <sheet name="Template_Cost_Calculator" sheetId="1" r:id="rId19"/>
  </sheets>
  <definedNames>
    <definedName name="_xlnm._FilterDatabase" localSheetId="3" hidden="1">'Output costs'!$A$1:$AF$61</definedName>
    <definedName name="_xlnm._FilterDatabase" localSheetId="2" hidden="1">'Output emissions'!$A$1:$J$62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42" i="29" l="1"/>
  <c r="J44" i="29"/>
  <c r="J45" i="29"/>
  <c r="J46" i="29"/>
  <c r="I42" i="29"/>
  <c r="I44" i="29"/>
  <c r="I45" i="29"/>
  <c r="I46" i="29"/>
  <c r="I36" i="29"/>
  <c r="H46" i="29"/>
  <c r="H45" i="29"/>
  <c r="H44" i="29"/>
  <c r="H42" i="29"/>
  <c r="G46" i="29"/>
  <c r="G45" i="29"/>
  <c r="G44" i="29"/>
  <c r="G42" i="29"/>
  <c r="F42" i="29"/>
  <c r="F43" i="29"/>
  <c r="F44" i="29"/>
  <c r="F45" i="29"/>
  <c r="F46" i="29"/>
  <c r="E43" i="29"/>
  <c r="E44" i="29"/>
  <c r="E45" i="29"/>
  <c r="E46" i="29"/>
  <c r="E42" i="29"/>
  <c r="X79" i="2"/>
  <c r="A38" i="32" l="1"/>
  <c r="A56" i="32" s="1"/>
  <c r="M182" i="2"/>
  <c r="L182" i="2"/>
  <c r="M170" i="2"/>
  <c r="L170" i="2"/>
  <c r="M194" i="2"/>
  <c r="L194" i="2"/>
  <c r="M157" i="2"/>
  <c r="L157" i="2"/>
  <c r="M145" i="2"/>
  <c r="L145" i="2"/>
  <c r="C181" i="2"/>
  <c r="B181" i="2"/>
  <c r="C168" i="2"/>
  <c r="B168" i="2"/>
  <c r="C156" i="2"/>
  <c r="B156" i="2"/>
  <c r="C144" i="2"/>
  <c r="B144" i="2"/>
  <c r="C186" i="2"/>
  <c r="B186" i="2"/>
  <c r="C173" i="2"/>
  <c r="B173" i="2"/>
  <c r="C161" i="2"/>
  <c r="B161" i="2"/>
  <c r="C149" i="2"/>
  <c r="B149" i="2"/>
  <c r="M196" i="2"/>
  <c r="L196" i="2"/>
  <c r="AG60" i="32" l="1"/>
  <c r="E150" i="2"/>
  <c r="M191" i="2" l="1"/>
  <c r="L191" i="2"/>
  <c r="L179" i="2"/>
  <c r="M179" i="2"/>
  <c r="M167" i="2"/>
  <c r="L167" i="2"/>
  <c r="C349" i="32"/>
  <c r="B349" i="32"/>
  <c r="C240" i="32"/>
  <c r="B240" i="32"/>
  <c r="C132" i="32"/>
  <c r="B132" i="32"/>
  <c r="C345" i="32"/>
  <c r="B345" i="32"/>
  <c r="C343" i="32"/>
  <c r="B343" i="32"/>
  <c r="C342" i="32"/>
  <c r="B342" i="32"/>
  <c r="C236" i="32"/>
  <c r="B236" i="32"/>
  <c r="C234" i="32"/>
  <c r="B234" i="32"/>
  <c r="C233" i="32"/>
  <c r="B233" i="32"/>
  <c r="C128" i="32"/>
  <c r="B128" i="32"/>
  <c r="C126" i="32"/>
  <c r="B126" i="32"/>
  <c r="C125" i="32"/>
  <c r="B125" i="32"/>
  <c r="C340" i="32"/>
  <c r="B340" i="32"/>
  <c r="C231" i="32"/>
  <c r="B231" i="32"/>
  <c r="C123" i="32"/>
  <c r="B123" i="32"/>
  <c r="C338" i="32"/>
  <c r="B338" i="32"/>
  <c r="C229" i="32"/>
  <c r="B229" i="32"/>
  <c r="C121" i="32"/>
  <c r="B121" i="32"/>
  <c r="C334" i="32"/>
  <c r="B334" i="32"/>
  <c r="C225" i="32"/>
  <c r="B225" i="32"/>
  <c r="C117" i="32"/>
  <c r="B117" i="32"/>
  <c r="C26" i="32"/>
  <c r="B26" i="32"/>
  <c r="C22" i="32"/>
  <c r="B22" i="32"/>
  <c r="C20" i="32"/>
  <c r="B20" i="32"/>
  <c r="C19" i="32"/>
  <c r="B19" i="32"/>
  <c r="B18" i="32"/>
  <c r="C17" i="32"/>
  <c r="B17" i="32"/>
  <c r="C15" i="32"/>
  <c r="B15" i="32"/>
  <c r="B13" i="32"/>
  <c r="C11" i="32"/>
  <c r="B11" i="32"/>
  <c r="A407" i="32"/>
  <c r="A406" i="32"/>
  <c r="A399" i="32"/>
  <c r="A393" i="32"/>
  <c r="A381" i="32"/>
  <c r="A377" i="32"/>
  <c r="A370" i="32"/>
  <c r="A368" i="32"/>
  <c r="A405" i="32" s="1"/>
  <c r="A367" i="32"/>
  <c r="A366" i="32"/>
  <c r="A365" i="32"/>
  <c r="A364" i="32"/>
  <c r="A363" i="32"/>
  <c r="A380" i="32" s="1"/>
  <c r="A362" i="32"/>
  <c r="A361" i="32"/>
  <c r="A379" i="32" s="1"/>
  <c r="A360" i="32"/>
  <c r="A378" i="32" s="1"/>
  <c r="A359" i="32"/>
  <c r="A358" i="32"/>
  <c r="A357" i="32"/>
  <c r="A376" i="32" s="1"/>
  <c r="A356" i="32"/>
  <c r="A375" i="32" s="1"/>
  <c r="A387" i="32" s="1"/>
  <c r="A355" i="32"/>
  <c r="A374" i="32" s="1"/>
  <c r="A354" i="32"/>
  <c r="A373" i="32" s="1"/>
  <c r="P350" i="32"/>
  <c r="O350" i="32"/>
  <c r="L350" i="32"/>
  <c r="C350" i="32"/>
  <c r="B350" i="32"/>
  <c r="P349" i="32"/>
  <c r="O349" i="32"/>
  <c r="L349" i="32"/>
  <c r="P348" i="32"/>
  <c r="O348" i="32"/>
  <c r="L348" i="32"/>
  <c r="C348" i="32"/>
  <c r="B348" i="32"/>
  <c r="P347" i="32"/>
  <c r="O347" i="32"/>
  <c r="L347" i="32"/>
  <c r="C347" i="32"/>
  <c r="B347" i="32"/>
  <c r="P346" i="32"/>
  <c r="O346" i="32"/>
  <c r="L346" i="32"/>
  <c r="C346" i="32"/>
  <c r="B346" i="32"/>
  <c r="P345" i="32"/>
  <c r="O345" i="32"/>
  <c r="L345" i="32"/>
  <c r="P343" i="32"/>
  <c r="O343" i="32"/>
  <c r="L343" i="32"/>
  <c r="P342" i="32"/>
  <c r="O342" i="32"/>
  <c r="L342" i="32"/>
  <c r="P341" i="32"/>
  <c r="O341" i="32"/>
  <c r="L341" i="32"/>
  <c r="C341" i="32"/>
  <c r="B341" i="32"/>
  <c r="P340" i="32"/>
  <c r="O340" i="32"/>
  <c r="L340" i="32"/>
  <c r="P339" i="32"/>
  <c r="O339" i="32"/>
  <c r="L339" i="32"/>
  <c r="C339" i="32"/>
  <c r="B339" i="32"/>
  <c r="P338" i="32"/>
  <c r="O338" i="32"/>
  <c r="L338" i="32"/>
  <c r="P337" i="32"/>
  <c r="O337" i="32"/>
  <c r="L337" i="32"/>
  <c r="P336" i="32"/>
  <c r="O336" i="32"/>
  <c r="L336" i="32"/>
  <c r="C336" i="32"/>
  <c r="B336" i="32"/>
  <c r="P335" i="32"/>
  <c r="O335" i="32"/>
  <c r="L335" i="32"/>
  <c r="P334" i="32"/>
  <c r="O334" i="32"/>
  <c r="L334" i="32"/>
  <c r="A324" i="32"/>
  <c r="A298" i="32"/>
  <c r="A297" i="32"/>
  <c r="A284" i="32"/>
  <c r="A272" i="32"/>
  <c r="A269" i="32"/>
  <c r="A267" i="32"/>
  <c r="A291" i="32" s="1"/>
  <c r="A261" i="32"/>
  <c r="A259" i="32"/>
  <c r="A296" i="32" s="1"/>
  <c r="A258" i="32"/>
  <c r="A257" i="32"/>
  <c r="A256" i="32"/>
  <c r="A255" i="32"/>
  <c r="A254" i="32"/>
  <c r="A271" i="32" s="1"/>
  <c r="A253" i="32"/>
  <c r="A252" i="32"/>
  <c r="A270" i="32" s="1"/>
  <c r="A251" i="32"/>
  <c r="A250" i="32"/>
  <c r="A268" i="32" s="1"/>
  <c r="A292" i="32" s="1"/>
  <c r="A249" i="32"/>
  <c r="A248" i="32"/>
  <c r="A247" i="32"/>
  <c r="A266" i="32" s="1"/>
  <c r="A246" i="32"/>
  <c r="A265" i="32" s="1"/>
  <c r="A277" i="32" s="1"/>
  <c r="A245" i="32"/>
  <c r="A264" i="32" s="1"/>
  <c r="P241" i="32"/>
  <c r="O241" i="32"/>
  <c r="L241" i="32"/>
  <c r="C241" i="32"/>
  <c r="B241" i="32"/>
  <c r="P240" i="32"/>
  <c r="O240" i="32"/>
  <c r="L240" i="32"/>
  <c r="P239" i="32"/>
  <c r="O239" i="32"/>
  <c r="L239" i="32"/>
  <c r="C239" i="32"/>
  <c r="B239" i="32"/>
  <c r="P238" i="32"/>
  <c r="O238" i="32"/>
  <c r="L238" i="32"/>
  <c r="C238" i="32"/>
  <c r="B238" i="32"/>
  <c r="P237" i="32"/>
  <c r="O237" i="32"/>
  <c r="L237" i="32"/>
  <c r="C237" i="32"/>
  <c r="B237" i="32"/>
  <c r="P236" i="32"/>
  <c r="O236" i="32"/>
  <c r="L236" i="32"/>
  <c r="P234" i="32"/>
  <c r="O234" i="32"/>
  <c r="L234" i="32"/>
  <c r="P233" i="32"/>
  <c r="O233" i="32"/>
  <c r="L233" i="32"/>
  <c r="P232" i="32"/>
  <c r="O232" i="32"/>
  <c r="L232" i="32"/>
  <c r="C232" i="32"/>
  <c r="B232" i="32"/>
  <c r="P231" i="32"/>
  <c r="O231" i="32"/>
  <c r="L231" i="32"/>
  <c r="P230" i="32"/>
  <c r="O230" i="32"/>
  <c r="L230" i="32"/>
  <c r="C230" i="32"/>
  <c r="B230" i="32"/>
  <c r="P229" i="32"/>
  <c r="AD229" i="32" s="1"/>
  <c r="O229" i="32"/>
  <c r="L229" i="32"/>
  <c r="P228" i="32"/>
  <c r="O228" i="32"/>
  <c r="L228" i="32"/>
  <c r="P227" i="32"/>
  <c r="O227" i="32"/>
  <c r="L227" i="32"/>
  <c r="C227" i="32"/>
  <c r="B227" i="32"/>
  <c r="P226" i="32"/>
  <c r="O226" i="32"/>
  <c r="L226" i="32"/>
  <c r="P225" i="32"/>
  <c r="O225" i="32"/>
  <c r="L225" i="32"/>
  <c r="A215" i="32"/>
  <c r="A190" i="32"/>
  <c r="A189" i="32"/>
  <c r="A188" i="32"/>
  <c r="A176" i="32"/>
  <c r="A164" i="32"/>
  <c r="A153" i="32"/>
  <c r="A151" i="32"/>
  <c r="A150" i="32"/>
  <c r="A149" i="32"/>
  <c r="A148" i="32"/>
  <c r="A147" i="32"/>
  <c r="A146" i="32"/>
  <c r="A163" i="32" s="1"/>
  <c r="A145" i="32"/>
  <c r="A144" i="32"/>
  <c r="A162" i="32" s="1"/>
  <c r="A143" i="32"/>
  <c r="A161" i="32" s="1"/>
  <c r="A173" i="32" s="1"/>
  <c r="A142" i="32"/>
  <c r="A160" i="32" s="1"/>
  <c r="A141" i="32"/>
  <c r="A140" i="32"/>
  <c r="A159" i="32" s="1"/>
  <c r="A139" i="32"/>
  <c r="A158" i="32" s="1"/>
  <c r="A138" i="32"/>
  <c r="A157" i="32" s="1"/>
  <c r="A137" i="32"/>
  <c r="A156" i="32" s="1"/>
  <c r="P133" i="32"/>
  <c r="O133" i="32"/>
  <c r="L133" i="32"/>
  <c r="C133" i="32"/>
  <c r="B133" i="32"/>
  <c r="P132" i="32"/>
  <c r="O132" i="32"/>
  <c r="L132" i="32"/>
  <c r="P131" i="32"/>
  <c r="O131" i="32"/>
  <c r="L131" i="32"/>
  <c r="C131" i="32"/>
  <c r="B131" i="32"/>
  <c r="P130" i="32"/>
  <c r="O130" i="32"/>
  <c r="L130" i="32"/>
  <c r="C130" i="32"/>
  <c r="B130" i="32"/>
  <c r="P129" i="32"/>
  <c r="O129" i="32"/>
  <c r="L129" i="32"/>
  <c r="C129" i="32"/>
  <c r="B129" i="32"/>
  <c r="P128" i="32"/>
  <c r="O128" i="32"/>
  <c r="L128" i="32"/>
  <c r="P126" i="32"/>
  <c r="O126" i="32"/>
  <c r="L126" i="32"/>
  <c r="AK126" i="32" s="1"/>
  <c r="P125" i="32"/>
  <c r="O125" i="32"/>
  <c r="L125" i="32"/>
  <c r="P124" i="32"/>
  <c r="O124" i="32"/>
  <c r="L124" i="32"/>
  <c r="C124" i="32"/>
  <c r="B124" i="32"/>
  <c r="P123" i="32"/>
  <c r="O123" i="32"/>
  <c r="L123" i="32"/>
  <c r="P122" i="32"/>
  <c r="O122" i="32"/>
  <c r="L122" i="32"/>
  <c r="C122" i="32"/>
  <c r="B122" i="32"/>
  <c r="P121" i="32"/>
  <c r="O121" i="32"/>
  <c r="L121" i="32"/>
  <c r="P120" i="32"/>
  <c r="O120" i="32"/>
  <c r="L120" i="32"/>
  <c r="P119" i="32"/>
  <c r="O119" i="32"/>
  <c r="L119" i="32"/>
  <c r="C119" i="32"/>
  <c r="B119" i="32"/>
  <c r="P118" i="32"/>
  <c r="O118" i="32"/>
  <c r="L118" i="32"/>
  <c r="P117" i="32"/>
  <c r="O117" i="32"/>
  <c r="L117" i="32"/>
  <c r="A107" i="32"/>
  <c r="A84" i="32"/>
  <c r="A83" i="32"/>
  <c r="A70" i="32"/>
  <c r="A58" i="32"/>
  <c r="A47" i="32"/>
  <c r="A45" i="32"/>
  <c r="A82" i="32" s="1"/>
  <c r="A44" i="32"/>
  <c r="A43" i="32"/>
  <c r="A42" i="32"/>
  <c r="A41" i="32"/>
  <c r="A40" i="32"/>
  <c r="A57" i="32" s="1"/>
  <c r="A39" i="32"/>
  <c r="A80" i="32"/>
  <c r="A37" i="32"/>
  <c r="A55" i="32" s="1"/>
  <c r="A36" i="32"/>
  <c r="A54" i="32" s="1"/>
  <c r="A35" i="32"/>
  <c r="A34" i="32"/>
  <c r="A53" i="32" s="1"/>
  <c r="A33" i="32"/>
  <c r="A52" i="32" s="1"/>
  <c r="A76" i="32" s="1"/>
  <c r="A32" i="32"/>
  <c r="A51" i="32" s="1"/>
  <c r="A31" i="32"/>
  <c r="A50" i="32" s="1"/>
  <c r="P27" i="32"/>
  <c r="O27" i="32"/>
  <c r="L27" i="32"/>
  <c r="C27" i="32"/>
  <c r="B27" i="32"/>
  <c r="P26" i="32"/>
  <c r="O26" i="32"/>
  <c r="L26" i="32"/>
  <c r="P25" i="32"/>
  <c r="O25" i="32"/>
  <c r="L25" i="32"/>
  <c r="C25" i="32"/>
  <c r="B25" i="32"/>
  <c r="P24" i="32"/>
  <c r="O24" i="32"/>
  <c r="L24" i="32"/>
  <c r="C24" i="32"/>
  <c r="B24" i="32"/>
  <c r="P23" i="32"/>
  <c r="O23" i="32"/>
  <c r="L23" i="32"/>
  <c r="C23" i="32"/>
  <c r="B23" i="32"/>
  <c r="P22" i="32"/>
  <c r="O22" i="32"/>
  <c r="L22" i="32"/>
  <c r="P20" i="32"/>
  <c r="O20" i="32"/>
  <c r="L20" i="32"/>
  <c r="P19" i="32"/>
  <c r="O19" i="32"/>
  <c r="L19" i="32"/>
  <c r="P18" i="32"/>
  <c r="O18" i="32"/>
  <c r="L18" i="32"/>
  <c r="C18" i="32"/>
  <c r="P17" i="32"/>
  <c r="O17" i="32"/>
  <c r="L17" i="32"/>
  <c r="P16" i="32"/>
  <c r="O16" i="32"/>
  <c r="L16" i="32"/>
  <c r="C16" i="32"/>
  <c r="B16" i="32"/>
  <c r="P15" i="32"/>
  <c r="O15" i="32"/>
  <c r="L15" i="32"/>
  <c r="P14" i="32"/>
  <c r="O14" i="32"/>
  <c r="L14" i="32"/>
  <c r="P13" i="32"/>
  <c r="O13" i="32"/>
  <c r="L13" i="32"/>
  <c r="C13" i="32"/>
  <c r="P12" i="32"/>
  <c r="O12" i="32"/>
  <c r="L12" i="32"/>
  <c r="P11" i="32"/>
  <c r="O11" i="32"/>
  <c r="L11" i="32"/>
  <c r="A1" i="32"/>
  <c r="AC144" i="2"/>
  <c r="AD145" i="2" s="1"/>
  <c r="AD141" i="2"/>
  <c r="AC141" i="2"/>
  <c r="Q162" i="2"/>
  <c r="P162" i="2"/>
  <c r="O162" i="2"/>
  <c r="M155" i="2"/>
  <c r="C226" i="32" s="1"/>
  <c r="L155" i="2"/>
  <c r="B335" i="32" s="1"/>
  <c r="B77" i="2"/>
  <c r="L101" i="2"/>
  <c r="A279" i="32" l="1"/>
  <c r="A280" i="32"/>
  <c r="AD146" i="2"/>
  <c r="M162" i="2" s="1"/>
  <c r="AK232" i="32"/>
  <c r="AF233" i="32"/>
  <c r="U350" i="32"/>
  <c r="F370" i="32" s="1"/>
  <c r="S346" i="32"/>
  <c r="AG336" i="32"/>
  <c r="AD348" i="32"/>
  <c r="X24" i="32"/>
  <c r="I44" i="32" s="1"/>
  <c r="AN347" i="32"/>
  <c r="U229" i="32"/>
  <c r="AM25" i="32"/>
  <c r="AI27" i="32"/>
  <c r="AK129" i="32"/>
  <c r="V149" i="32" s="1"/>
  <c r="AB133" i="32"/>
  <c r="Z133" i="32"/>
  <c r="K153" i="32" s="1"/>
  <c r="AB239" i="32"/>
  <c r="AF335" i="32"/>
  <c r="V229" i="32"/>
  <c r="G249" i="32" s="1"/>
  <c r="S231" i="32"/>
  <c r="Z342" i="32"/>
  <c r="AE345" i="32"/>
  <c r="AN121" i="32"/>
  <c r="V123" i="32"/>
  <c r="G143" i="32" s="1"/>
  <c r="AF125" i="32"/>
  <c r="AA130" i="32"/>
  <c r="T229" i="32"/>
  <c r="E249" i="32" s="1"/>
  <c r="AM337" i="32"/>
  <c r="AO20" i="32"/>
  <c r="Z40" i="32" s="1"/>
  <c r="V133" i="32"/>
  <c r="AK334" i="32"/>
  <c r="Z11" i="32"/>
  <c r="K31" i="32" s="1"/>
  <c r="W22" i="32"/>
  <c r="H42" i="32" s="1"/>
  <c r="AQ26" i="32"/>
  <c r="S119" i="32"/>
  <c r="AB225" i="32"/>
  <c r="AC120" i="32"/>
  <c r="AG122" i="32"/>
  <c r="R142" i="32" s="1"/>
  <c r="AA339" i="32"/>
  <c r="L359" i="32" s="1"/>
  <c r="AC343" i="32"/>
  <c r="N363" i="32" s="1"/>
  <c r="AF19" i="32"/>
  <c r="Q39" i="32" s="1"/>
  <c r="AC128" i="32"/>
  <c r="AN338" i="32"/>
  <c r="C344" i="32"/>
  <c r="C21" i="32"/>
  <c r="C127" i="32"/>
  <c r="C235" i="32"/>
  <c r="AF11" i="32"/>
  <c r="Q31" i="32" s="1"/>
  <c r="AI18" i="32"/>
  <c r="T38" i="32" s="1"/>
  <c r="AI26" i="32"/>
  <c r="AB129" i="32"/>
  <c r="AR130" i="32"/>
  <c r="AB132" i="32"/>
  <c r="AA231" i="32"/>
  <c r="L251" i="32" s="1"/>
  <c r="AH126" i="32"/>
  <c r="S146" i="32" s="1"/>
  <c r="AL128" i="32"/>
  <c r="W148" i="32" s="1"/>
  <c r="AN228" i="32"/>
  <c r="AP233" i="32"/>
  <c r="AA253" i="32" s="1"/>
  <c r="AD334" i="32"/>
  <c r="O354" i="32" s="1"/>
  <c r="T337" i="32"/>
  <c r="AN339" i="32"/>
  <c r="AI341" i="32"/>
  <c r="AL343" i="32"/>
  <c r="C118" i="32"/>
  <c r="S126" i="32"/>
  <c r="D146" i="32" s="1"/>
  <c r="AL225" i="32"/>
  <c r="W245" i="32" s="1"/>
  <c r="U233" i="32"/>
  <c r="R225" i="32"/>
  <c r="C245" i="32" s="1"/>
  <c r="AP236" i="32"/>
  <c r="AA256" i="32" s="1"/>
  <c r="AK339" i="32"/>
  <c r="AD349" i="32"/>
  <c r="AC145" i="2"/>
  <c r="AC146" i="2" s="1"/>
  <c r="L162" i="2" s="1"/>
  <c r="AN11" i="32"/>
  <c r="Y31" i="32" s="1"/>
  <c r="AD117" i="32"/>
  <c r="O137" i="32" s="1"/>
  <c r="AD130" i="32"/>
  <c r="O150" i="32" s="1"/>
  <c r="Z236" i="32"/>
  <c r="K256" i="32" s="1"/>
  <c r="AO341" i="32"/>
  <c r="Z361" i="32" s="1"/>
  <c r="AO340" i="32"/>
  <c r="Z360" i="32" s="1"/>
  <c r="AB20" i="32"/>
  <c r="M40" i="32" s="1"/>
  <c r="AN24" i="32"/>
  <c r="AK118" i="32"/>
  <c r="AA125" i="32"/>
  <c r="AL231" i="32"/>
  <c r="AO234" i="32"/>
  <c r="C335" i="32"/>
  <c r="Q355" i="32" s="1"/>
  <c r="AG117" i="32"/>
  <c r="AK14" i="32"/>
  <c r="AN16" i="32"/>
  <c r="Y36" i="32" s="1"/>
  <c r="AA26" i="32"/>
  <c r="T117" i="32"/>
  <c r="AB118" i="32"/>
  <c r="R119" i="32"/>
  <c r="V120" i="32"/>
  <c r="AN225" i="32"/>
  <c r="AG225" i="32"/>
  <c r="AO230" i="32"/>
  <c r="Z250" i="32" s="1"/>
  <c r="W236" i="32"/>
  <c r="H256" i="32" s="1"/>
  <c r="AP237" i="32"/>
  <c r="AA257" i="32" s="1"/>
  <c r="AL241" i="32"/>
  <c r="W261" i="32" s="1"/>
  <c r="AG337" i="32"/>
  <c r="AP345" i="32"/>
  <c r="T346" i="32"/>
  <c r="AQ347" i="32"/>
  <c r="AB367" i="32" s="1"/>
  <c r="W20" i="32"/>
  <c r="H40" i="32" s="1"/>
  <c r="AD26" i="32"/>
  <c r="U117" i="32"/>
  <c r="U118" i="32"/>
  <c r="AD120" i="32"/>
  <c r="AM124" i="32"/>
  <c r="AJ130" i="32"/>
  <c r="AQ133" i="32"/>
  <c r="AB153" i="32" s="1"/>
  <c r="AH225" i="32"/>
  <c r="S245" i="32" s="1"/>
  <c r="Y236" i="32"/>
  <c r="J256" i="32" s="1"/>
  <c r="AR337" i="32"/>
  <c r="Q345" i="32"/>
  <c r="B365" i="32" s="1"/>
  <c r="V346" i="32"/>
  <c r="G366" i="32" s="1"/>
  <c r="S347" i="32"/>
  <c r="Y349" i="32"/>
  <c r="J369" i="32" s="1"/>
  <c r="AF22" i="32"/>
  <c r="Q42" i="32" s="1"/>
  <c r="R22" i="32"/>
  <c r="C42" i="32" s="1"/>
  <c r="AP119" i="32"/>
  <c r="AA139" i="32" s="1"/>
  <c r="Z117" i="32"/>
  <c r="Y119" i="32"/>
  <c r="J139" i="32" s="1"/>
  <c r="AO125" i="32"/>
  <c r="AO226" i="32"/>
  <c r="AJ346" i="32"/>
  <c r="U366" i="32" s="1"/>
  <c r="Y20" i="32"/>
  <c r="V26" i="32"/>
  <c r="X11" i="32"/>
  <c r="I31" i="32" s="1"/>
  <c r="AA13" i="32"/>
  <c r="L33" i="32" s="1"/>
  <c r="AJ15" i="32"/>
  <c r="AP17" i="32"/>
  <c r="AA37" i="32" s="1"/>
  <c r="U24" i="32"/>
  <c r="F44" i="32" s="1"/>
  <c r="AK117" i="32"/>
  <c r="V137" i="32" s="1"/>
  <c r="AG119" i="32"/>
  <c r="R139" i="32" s="1"/>
  <c r="R126" i="32"/>
  <c r="C146" i="32" s="1"/>
  <c r="S130" i="32"/>
  <c r="D150" i="32" s="1"/>
  <c r="T133" i="32"/>
  <c r="E153" i="32" s="1"/>
  <c r="Q225" i="32"/>
  <c r="B245" i="32" s="1"/>
  <c r="AB226" i="32"/>
  <c r="AJ231" i="32"/>
  <c r="Z232" i="32"/>
  <c r="AN238" i="32"/>
  <c r="Y258" i="32" s="1"/>
  <c r="Z240" i="32"/>
  <c r="V336" i="32"/>
  <c r="G356" i="32" s="1"/>
  <c r="AE337" i="32"/>
  <c r="AN346" i="32"/>
  <c r="Y366" i="32" s="1"/>
  <c r="AH349" i="32"/>
  <c r="AO117" i="32"/>
  <c r="Z137" i="32" s="1"/>
  <c r="AO132" i="32"/>
  <c r="T335" i="32"/>
  <c r="AE336" i="32"/>
  <c r="P356" i="32" s="1"/>
  <c r="Q337" i="32"/>
  <c r="AJ338" i="32"/>
  <c r="U358" i="32" s="1"/>
  <c r="AO339" i="32"/>
  <c r="Z359" i="32" s="1"/>
  <c r="D139" i="32"/>
  <c r="AC11" i="32"/>
  <c r="N31" i="32" s="1"/>
  <c r="AI13" i="32"/>
  <c r="T33" i="32" s="1"/>
  <c r="AG18" i="32"/>
  <c r="AG20" i="32"/>
  <c r="R40" i="32" s="1"/>
  <c r="AK23" i="32"/>
  <c r="V43" i="32" s="1"/>
  <c r="AF24" i="32"/>
  <c r="AP117" i="32"/>
  <c r="AO119" i="32"/>
  <c r="V125" i="32"/>
  <c r="G145" i="32" s="1"/>
  <c r="AI126" i="32"/>
  <c r="T146" i="32" s="1"/>
  <c r="V128" i="32"/>
  <c r="G148" i="32" s="1"/>
  <c r="AI130" i="32"/>
  <c r="T150" i="32" s="1"/>
  <c r="T225" i="32"/>
  <c r="E245" i="32" s="1"/>
  <c r="AH229" i="32"/>
  <c r="AB231" i="32"/>
  <c r="AQ232" i="32"/>
  <c r="AB252" i="32" s="1"/>
  <c r="AM236" i="32"/>
  <c r="X256" i="32" s="1"/>
  <c r="AJ238" i="32"/>
  <c r="U258" i="32" s="1"/>
  <c r="AI240" i="32"/>
  <c r="AD335" i="32"/>
  <c r="O355" i="32" s="1"/>
  <c r="AF336" i="32"/>
  <c r="Q356" i="32" s="1"/>
  <c r="S337" i="32"/>
  <c r="AD340" i="32"/>
  <c r="O360" i="32" s="1"/>
  <c r="AR343" i="32"/>
  <c r="Y18" i="32"/>
  <c r="AF225" i="32"/>
  <c r="AP229" i="32"/>
  <c r="Z231" i="32"/>
  <c r="K251" i="32" s="1"/>
  <c r="Q234" i="32"/>
  <c r="B254" i="32" s="1"/>
  <c r="R236" i="32"/>
  <c r="C256" i="32" s="1"/>
  <c r="U334" i="32"/>
  <c r="AF337" i="32"/>
  <c r="AI343" i="32"/>
  <c r="AH346" i="32"/>
  <c r="C12" i="32"/>
  <c r="B226" i="32"/>
  <c r="B12" i="32"/>
  <c r="B118" i="32"/>
  <c r="Q253" i="32"/>
  <c r="Y358" i="32"/>
  <c r="F249" i="32"/>
  <c r="R17" i="32"/>
  <c r="C37" i="32" s="1"/>
  <c r="R19" i="32"/>
  <c r="C39" i="32" s="1"/>
  <c r="R121" i="32"/>
  <c r="C141" i="32" s="1"/>
  <c r="AQ228" i="32"/>
  <c r="AH11" i="32"/>
  <c r="AE14" i="32"/>
  <c r="Q15" i="32"/>
  <c r="B35" i="32" s="1"/>
  <c r="S16" i="32"/>
  <c r="T17" i="32"/>
  <c r="E37" i="32" s="1"/>
  <c r="Q18" i="32"/>
  <c r="B38" i="32" s="1"/>
  <c r="AO18" i="32"/>
  <c r="Z38" i="32" s="1"/>
  <c r="U19" i="32"/>
  <c r="AE22" i="32"/>
  <c r="U27" i="32"/>
  <c r="AI117" i="32"/>
  <c r="AA117" i="32"/>
  <c r="L137" i="32" s="1"/>
  <c r="AQ117" i="32"/>
  <c r="AB137" i="32" s="1"/>
  <c r="AB119" i="32"/>
  <c r="M139" i="32" s="1"/>
  <c r="AI120" i="32"/>
  <c r="T121" i="32"/>
  <c r="E141" i="32" s="1"/>
  <c r="AJ121" i="32"/>
  <c r="U141" i="32" s="1"/>
  <c r="AC123" i="32"/>
  <c r="U126" i="32"/>
  <c r="F146" i="32" s="1"/>
  <c r="AP126" i="32"/>
  <c r="AA146" i="32" s="1"/>
  <c r="AE133" i="32"/>
  <c r="P153" i="32" s="1"/>
  <c r="U225" i="32"/>
  <c r="F245" i="32" s="1"/>
  <c r="S228" i="32"/>
  <c r="AC230" i="32"/>
  <c r="AO232" i="32"/>
  <c r="Z252" i="32" s="1"/>
  <c r="AL233" i="32"/>
  <c r="W253" i="32" s="1"/>
  <c r="T234" i="32"/>
  <c r="AI236" i="32"/>
  <c r="T256" i="32" s="1"/>
  <c r="V237" i="32"/>
  <c r="G257" i="32" s="1"/>
  <c r="U337" i="32"/>
  <c r="AN337" i="32"/>
  <c r="AL339" i="32"/>
  <c r="W359" i="32" s="1"/>
  <c r="AO343" i="32"/>
  <c r="S345" i="32"/>
  <c r="D365" i="32" s="1"/>
  <c r="AG345" i="32"/>
  <c r="R365" i="32" s="1"/>
  <c r="X346" i="32"/>
  <c r="I366" i="32" s="1"/>
  <c r="AQ346" i="32"/>
  <c r="AB366" i="32" s="1"/>
  <c r="T347" i="32"/>
  <c r="E367" i="32" s="1"/>
  <c r="AP347" i="32"/>
  <c r="AQ18" i="32"/>
  <c r="Z27" i="32"/>
  <c r="AC117" i="32"/>
  <c r="Q120" i="32"/>
  <c r="AN120" i="32"/>
  <c r="U121" i="32"/>
  <c r="F141" i="32" s="1"/>
  <c r="AK121" i="32"/>
  <c r="V141" i="32" s="1"/>
  <c r="V122" i="32"/>
  <c r="AP123" i="32"/>
  <c r="W126" i="32"/>
  <c r="AQ126" i="32"/>
  <c r="AB146" i="32" s="1"/>
  <c r="V225" i="32"/>
  <c r="G245" i="32" s="1"/>
  <c r="AO225" i="32"/>
  <c r="Z245" i="32" s="1"/>
  <c r="Q226" i="32"/>
  <c r="W228" i="32"/>
  <c r="AF229" i="32"/>
  <c r="Q249" i="32" s="1"/>
  <c r="AI230" i="32"/>
  <c r="T250" i="32" s="1"/>
  <c r="AR232" i="32"/>
  <c r="U234" i="32"/>
  <c r="F254" i="32" s="1"/>
  <c r="X237" i="32"/>
  <c r="S238" i="32"/>
  <c r="D258" i="32" s="1"/>
  <c r="Q240" i="32"/>
  <c r="W337" i="32"/>
  <c r="AO337" i="32"/>
  <c r="R338" i="32"/>
  <c r="C358" i="32" s="1"/>
  <c r="AE339" i="32"/>
  <c r="P359" i="32" s="1"/>
  <c r="T345" i="32"/>
  <c r="E365" i="32" s="1"/>
  <c r="AI345" i="32"/>
  <c r="AL346" i="32"/>
  <c r="AA346" i="32"/>
  <c r="L366" i="32" s="1"/>
  <c r="AR346" i="32"/>
  <c r="W347" i="32"/>
  <c r="AR347" i="32"/>
  <c r="AR349" i="32"/>
  <c r="AK15" i="32"/>
  <c r="V35" i="32" s="1"/>
  <c r="AL18" i="32"/>
  <c r="W38" i="32" s="1"/>
  <c r="R27" i="32"/>
  <c r="C47" i="32" s="1"/>
  <c r="AG120" i="32"/>
  <c r="AH121" i="32"/>
  <c r="S141" i="32" s="1"/>
  <c r="X19" i="32"/>
  <c r="AM22" i="32"/>
  <c r="X42" i="32" s="1"/>
  <c r="AN20" i="32"/>
  <c r="S120" i="32"/>
  <c r="W121" i="32"/>
  <c r="X126" i="32"/>
  <c r="I146" i="32" s="1"/>
  <c r="AP225" i="32"/>
  <c r="AA245" i="32" s="1"/>
  <c r="V232" i="32"/>
  <c r="AA234" i="32"/>
  <c r="AN237" i="32"/>
  <c r="AB337" i="32"/>
  <c r="AQ337" i="32"/>
  <c r="Z338" i="32"/>
  <c r="U345" i="32"/>
  <c r="F365" i="32" s="1"/>
  <c r="AJ345" i="32"/>
  <c r="U365" i="32" s="1"/>
  <c r="AD346" i="32"/>
  <c r="O366" i="32" s="1"/>
  <c r="Z347" i="32"/>
  <c r="K367" i="32" s="1"/>
  <c r="AF14" i="32"/>
  <c r="S18" i="32"/>
  <c r="AL15" i="32"/>
  <c r="W35" i="32" s="1"/>
  <c r="AR17" i="32"/>
  <c r="AC27" i="32"/>
  <c r="N47" i="32" s="1"/>
  <c r="AM121" i="32"/>
  <c r="X141" i="32" s="1"/>
  <c r="T226" i="32"/>
  <c r="Y228" i="32"/>
  <c r="Q230" i="32"/>
  <c r="R11" i="32"/>
  <c r="AH19" i="32"/>
  <c r="Q20" i="32"/>
  <c r="AP26" i="32"/>
  <c r="AH27" i="32"/>
  <c r="S47" i="32" s="1"/>
  <c r="Q117" i="32"/>
  <c r="B137" i="32" s="1"/>
  <c r="Z119" i="32"/>
  <c r="U120" i="32"/>
  <c r="X121" i="32"/>
  <c r="I141" i="32" s="1"/>
  <c r="AR121" i="32"/>
  <c r="AC141" i="32" s="1"/>
  <c r="AC126" i="32"/>
  <c r="N146" i="32" s="1"/>
  <c r="AA132" i="32"/>
  <c r="AC225" i="32"/>
  <c r="N245" i="32" s="1"/>
  <c r="AR225" i="32"/>
  <c r="AC245" i="32" s="1"/>
  <c r="AA226" i="32"/>
  <c r="Z228" i="32"/>
  <c r="AL229" i="32"/>
  <c r="Y230" i="32"/>
  <c r="AD231" i="32"/>
  <c r="O251" i="32" s="1"/>
  <c r="AN231" i="32"/>
  <c r="Y251" i="32" s="1"/>
  <c r="W232" i="32"/>
  <c r="H252" i="32" s="1"/>
  <c r="AE234" i="32"/>
  <c r="P254" i="32" s="1"/>
  <c r="AC238" i="32"/>
  <c r="AH240" i="32"/>
  <c r="AJ337" i="32"/>
  <c r="AC337" i="32"/>
  <c r="AB338" i="32"/>
  <c r="M358" i="32" s="1"/>
  <c r="Y339" i="32"/>
  <c r="J359" i="32" s="1"/>
  <c r="V343" i="32"/>
  <c r="G363" i="32" s="1"/>
  <c r="W345" i="32"/>
  <c r="H365" i="32" s="1"/>
  <c r="AK345" i="32"/>
  <c r="V365" i="32" s="1"/>
  <c r="AF346" i="32"/>
  <c r="Q366" i="32" s="1"/>
  <c r="AB347" i="32"/>
  <c r="AP18" i="32"/>
  <c r="AA38" i="32" s="1"/>
  <c r="AG23" i="32"/>
  <c r="V18" i="32"/>
  <c r="G38" i="32" s="1"/>
  <c r="AC19" i="32"/>
  <c r="N39" i="32" s="1"/>
  <c r="AR20" i="32"/>
  <c r="AC40" i="32" s="1"/>
  <c r="AN117" i="32"/>
  <c r="Y137" i="32" s="1"/>
  <c r="X132" i="32"/>
  <c r="T238" i="32"/>
  <c r="E258" i="32" s="1"/>
  <c r="AA18" i="32"/>
  <c r="AN19" i="32"/>
  <c r="Y39" i="32" s="1"/>
  <c r="T20" i="32"/>
  <c r="E40" i="32" s="1"/>
  <c r="AH22" i="32"/>
  <c r="AD23" i="32"/>
  <c r="O43" i="32" s="1"/>
  <c r="AJ25" i="32"/>
  <c r="S26" i="32"/>
  <c r="AK27" i="32"/>
  <c r="V47" i="32" s="1"/>
  <c r="S117" i="32"/>
  <c r="D137" i="32" s="1"/>
  <c r="AJ117" i="32"/>
  <c r="U137" i="32" s="1"/>
  <c r="AM119" i="32"/>
  <c r="X139" i="32" s="1"/>
  <c r="Z121" i="32"/>
  <c r="K141" i="32" s="1"/>
  <c r="AK123" i="32"/>
  <c r="V143" i="32" s="1"/>
  <c r="AE126" i="32"/>
  <c r="AK128" i="32"/>
  <c r="V148" i="32" s="1"/>
  <c r="AP129" i="32"/>
  <c r="AA149" i="32" s="1"/>
  <c r="AJ225" i="32"/>
  <c r="AD225" i="32"/>
  <c r="O245" i="32" s="1"/>
  <c r="AE226" i="32"/>
  <c r="AH228" i="32"/>
  <c r="AJ229" i="32"/>
  <c r="AO229" i="32"/>
  <c r="AE230" i="32"/>
  <c r="P250" i="32" s="1"/>
  <c r="R231" i="32"/>
  <c r="C251" i="32" s="1"/>
  <c r="AR231" i="32"/>
  <c r="Y232" i="32"/>
  <c r="J252" i="32" s="1"/>
  <c r="AF234" i="32"/>
  <c r="Q254" i="32" s="1"/>
  <c r="Z339" i="32"/>
  <c r="Y343" i="32"/>
  <c r="Y345" i="32"/>
  <c r="J365" i="32" s="1"/>
  <c r="AO345" i="32"/>
  <c r="R346" i="32"/>
  <c r="AI347" i="32"/>
  <c r="AE347" i="32"/>
  <c r="P367" i="32" s="1"/>
  <c r="AR12" i="32"/>
  <c r="AB15" i="32"/>
  <c r="AJ17" i="32"/>
  <c r="U37" i="32" s="1"/>
  <c r="AP19" i="32"/>
  <c r="AA39" i="32" s="1"/>
  <c r="AP27" i="32"/>
  <c r="AA47" i="32" s="1"/>
  <c r="AE121" i="32"/>
  <c r="P141" i="32" s="1"/>
  <c r="AI132" i="32"/>
  <c r="AI228" i="32"/>
  <c r="AF230" i="32"/>
  <c r="AG232" i="32"/>
  <c r="AQ234" i="32"/>
  <c r="AB340" i="32"/>
  <c r="M360" i="32" s="1"/>
  <c r="S341" i="32"/>
  <c r="D361" i="32" s="1"/>
  <c r="AM345" i="32"/>
  <c r="X365" i="32" s="1"/>
  <c r="AB345" i="32"/>
  <c r="M365" i="32" s="1"/>
  <c r="AQ345" i="32"/>
  <c r="AB365" i="32" s="1"/>
  <c r="AI346" i="32"/>
  <c r="AH347" i="32"/>
  <c r="AJ347" i="32"/>
  <c r="Q349" i="32"/>
  <c r="AF121" i="32"/>
  <c r="AG228" i="32"/>
  <c r="AO228" i="32"/>
  <c r="AH232" i="32"/>
  <c r="AC345" i="32"/>
  <c r="N365" i="32" s="1"/>
  <c r="AR345" i="32"/>
  <c r="AC365" i="32" s="1"/>
  <c r="AM347" i="32"/>
  <c r="AE12" i="32"/>
  <c r="AF13" i="32"/>
  <c r="Q33" i="32" s="1"/>
  <c r="AH14" i="32"/>
  <c r="V16" i="32"/>
  <c r="G36" i="32" s="1"/>
  <c r="AR16" i="32"/>
  <c r="AC36" i="32" s="1"/>
  <c r="AJ16" i="32"/>
  <c r="AB16" i="32"/>
  <c r="M36" i="32" s="1"/>
  <c r="T16" i="32"/>
  <c r="E36" i="32" s="1"/>
  <c r="AP16" i="32"/>
  <c r="AA36" i="32" s="1"/>
  <c r="AH16" i="32"/>
  <c r="S36" i="32" s="1"/>
  <c r="Z16" i="32"/>
  <c r="K36" i="32" s="1"/>
  <c r="R16" i="32"/>
  <c r="C36" i="32" s="1"/>
  <c r="AG16" i="32"/>
  <c r="Q16" i="32"/>
  <c r="AO16" i="32"/>
  <c r="Y16" i="32"/>
  <c r="J36" i="32" s="1"/>
  <c r="AM16" i="32"/>
  <c r="X36" i="32" s="1"/>
  <c r="AE16" i="32"/>
  <c r="P36" i="32" s="1"/>
  <c r="W16" i="32"/>
  <c r="H36" i="32" s="1"/>
  <c r="AL16" i="32"/>
  <c r="W36" i="32" s="1"/>
  <c r="AD16" i="32"/>
  <c r="AK16" i="32"/>
  <c r="V36" i="32" s="1"/>
  <c r="AM17" i="32"/>
  <c r="X37" i="32" s="1"/>
  <c r="AD24" i="32"/>
  <c r="AR24" i="32"/>
  <c r="AC44" i="32" s="1"/>
  <c r="AJ24" i="32"/>
  <c r="U44" i="32" s="1"/>
  <c r="U151" i="32" s="1"/>
  <c r="AB24" i="32"/>
  <c r="M44" i="32" s="1"/>
  <c r="M152" i="32" s="1"/>
  <c r="T24" i="32"/>
  <c r="E44" i="32" s="1"/>
  <c r="AI24" i="32"/>
  <c r="S24" i="32"/>
  <c r="AQ24" i="32"/>
  <c r="AA24" i="32"/>
  <c r="AP24" i="32"/>
  <c r="AA44" i="32" s="1"/>
  <c r="AH24" i="32"/>
  <c r="S44" i="32" s="1"/>
  <c r="Z24" i="32"/>
  <c r="K44" i="32" s="1"/>
  <c r="K368" i="32" s="1"/>
  <c r="R24" i="32"/>
  <c r="C44" i="32" s="1"/>
  <c r="AO24" i="32"/>
  <c r="Z44" i="32" s="1"/>
  <c r="Z152" i="32" s="1"/>
  <c r="Q24" i="32"/>
  <c r="B44" i="32" s="1"/>
  <c r="AG24" i="32"/>
  <c r="R44" i="32" s="1"/>
  <c r="Y24" i="32"/>
  <c r="AM24" i="32"/>
  <c r="X44" i="32" s="1"/>
  <c r="AE24" i="32"/>
  <c r="P44" i="32" s="1"/>
  <c r="W24" i="32"/>
  <c r="AL24" i="32"/>
  <c r="W44" i="32" s="1"/>
  <c r="V24" i="32"/>
  <c r="G44" i="32" s="1"/>
  <c r="K47" i="32"/>
  <c r="U35" i="32"/>
  <c r="U36" i="32"/>
  <c r="AG12" i="32"/>
  <c r="AN12" i="32"/>
  <c r="AG13" i="32"/>
  <c r="R33" i="32" s="1"/>
  <c r="Q13" i="32"/>
  <c r="AM13" i="32"/>
  <c r="X33" i="32" s="1"/>
  <c r="AE13" i="32"/>
  <c r="P33" i="32" s="1"/>
  <c r="W13" i="32"/>
  <c r="H33" i="32" s="1"/>
  <c r="AK13" i="32"/>
  <c r="V33" i="32" s="1"/>
  <c r="AC13" i="32"/>
  <c r="N33" i="32" s="1"/>
  <c r="U13" i="32"/>
  <c r="F33" i="32" s="1"/>
  <c r="AJ13" i="32"/>
  <c r="T13" i="32"/>
  <c r="E33" i="32" s="1"/>
  <c r="AR13" i="32"/>
  <c r="AB13" i="32"/>
  <c r="M33" i="32" s="1"/>
  <c r="AP13" i="32"/>
  <c r="AH13" i="32"/>
  <c r="S33" i="32" s="1"/>
  <c r="Z13" i="32"/>
  <c r="K33" i="32" s="1"/>
  <c r="R13" i="32"/>
  <c r="C33" i="32" s="1"/>
  <c r="AO13" i="32"/>
  <c r="Z33" i="32" s="1"/>
  <c r="Y13" i="32"/>
  <c r="J33" i="32" s="1"/>
  <c r="AL13" i="32"/>
  <c r="W33" i="32" s="1"/>
  <c r="R14" i="32"/>
  <c r="T15" i="32"/>
  <c r="AO15" i="32"/>
  <c r="Z35" i="32" s="1"/>
  <c r="U16" i="32"/>
  <c r="F36" i="32" s="1"/>
  <c r="AQ16" i="32"/>
  <c r="AB36" i="32" s="1"/>
  <c r="W17" i="32"/>
  <c r="H37" i="32" s="1"/>
  <c r="J40" i="32"/>
  <c r="Y40" i="32"/>
  <c r="B40" i="32"/>
  <c r="AE23" i="32"/>
  <c r="AR23" i="32"/>
  <c r="AC43" i="32" s="1"/>
  <c r="AB23" i="32"/>
  <c r="M43" i="32" s="1"/>
  <c r="AJ23" i="32"/>
  <c r="U43" i="32" s="1"/>
  <c r="T23" i="32"/>
  <c r="E43" i="32" s="1"/>
  <c r="AH23" i="32"/>
  <c r="S43" i="32" s="1"/>
  <c r="R23" i="32"/>
  <c r="C43" i="32" s="1"/>
  <c r="AP23" i="32"/>
  <c r="AA43" i="32" s="1"/>
  <c r="Z23" i="32"/>
  <c r="AM23" i="32"/>
  <c r="W23" i="32"/>
  <c r="AL23" i="32"/>
  <c r="W43" i="32" s="1"/>
  <c r="AH25" i="32"/>
  <c r="R25" i="32"/>
  <c r="AP25" i="32"/>
  <c r="Z25" i="32"/>
  <c r="AR25" i="32"/>
  <c r="A63" i="32"/>
  <c r="A75" i="32"/>
  <c r="V146" i="32"/>
  <c r="AJ12" i="32"/>
  <c r="AM14" i="32"/>
  <c r="AA11" i="32"/>
  <c r="L31" i="32" s="1"/>
  <c r="AO11" i="32"/>
  <c r="Z31" i="32" s="1"/>
  <c r="AG11" i="32"/>
  <c r="R31" i="32" s="1"/>
  <c r="Y11" i="32"/>
  <c r="J31" i="32" s="1"/>
  <c r="Q11" i="32"/>
  <c r="B31" i="32" s="1"/>
  <c r="AM11" i="32"/>
  <c r="X31" i="32" s="1"/>
  <c r="AE11" i="32"/>
  <c r="W11" i="32"/>
  <c r="AL11" i="32"/>
  <c r="W31" i="32" s="1"/>
  <c r="V11" i="32"/>
  <c r="G31" i="32" s="1"/>
  <c r="AD11" i="32"/>
  <c r="O31" i="32" s="1"/>
  <c r="AR11" i="32"/>
  <c r="AC31" i="32" s="1"/>
  <c r="AJ11" i="32"/>
  <c r="U31" i="32" s="1"/>
  <c r="AB11" i="32"/>
  <c r="M31" i="32" s="1"/>
  <c r="T11" i="32"/>
  <c r="AQ11" i="32"/>
  <c r="AB31" i="32" s="1"/>
  <c r="AI11" i="32"/>
  <c r="T31" i="32" s="1"/>
  <c r="S11" i="32"/>
  <c r="D31" i="32" s="1"/>
  <c r="AK11" i="32"/>
  <c r="V31" i="32" s="1"/>
  <c r="Q12" i="32"/>
  <c r="AM12" i="32"/>
  <c r="S13" i="32"/>
  <c r="D33" i="32" s="1"/>
  <c r="AN13" i="32"/>
  <c r="Y33" i="32" s="1"/>
  <c r="U14" i="32"/>
  <c r="AP14" i="32"/>
  <c r="V15" i="32"/>
  <c r="G35" i="32" s="1"/>
  <c r="AR15" i="32"/>
  <c r="AC35" i="32" s="1"/>
  <c r="X16" i="32"/>
  <c r="I36" i="32" s="1"/>
  <c r="AC37" i="32"/>
  <c r="Z17" i="32"/>
  <c r="K37" i="32" s="1"/>
  <c r="Z19" i="32"/>
  <c r="K39" i="32" s="1"/>
  <c r="Z22" i="32"/>
  <c r="K42" i="32" s="1"/>
  <c r="AO23" i="32"/>
  <c r="Z43" i="32" s="1"/>
  <c r="AC24" i="32"/>
  <c r="N44" i="32" s="1"/>
  <c r="AK25" i="32"/>
  <c r="A74" i="32"/>
  <c r="A62" i="32"/>
  <c r="A78" i="32"/>
  <c r="A66" i="32"/>
  <c r="A67" i="32"/>
  <c r="A79" i="32"/>
  <c r="N143" i="32"/>
  <c r="AO12" i="32"/>
  <c r="AQ13" i="32"/>
  <c r="AB33" i="32" s="1"/>
  <c r="AA16" i="32"/>
  <c r="F39" i="32"/>
  <c r="AB44" i="32"/>
  <c r="T25" i="32"/>
  <c r="E35" i="32"/>
  <c r="A81" i="32"/>
  <c r="A69" i="32"/>
  <c r="AM131" i="32"/>
  <c r="AE131" i="32"/>
  <c r="AQ131" i="32"/>
  <c r="AI131" i="32"/>
  <c r="AP131" i="32"/>
  <c r="AF131" i="32"/>
  <c r="W131" i="32"/>
  <c r="H151" i="32" s="1"/>
  <c r="AL131" i="32"/>
  <c r="AB131" i="32"/>
  <c r="T131" i="32"/>
  <c r="AH131" i="32"/>
  <c r="Y131" i="32"/>
  <c r="Q131" i="32"/>
  <c r="AR131" i="32"/>
  <c r="AA131" i="32"/>
  <c r="AO131" i="32"/>
  <c r="Z131" i="32"/>
  <c r="AC131" i="32"/>
  <c r="X131" i="32"/>
  <c r="AJ131" i="32"/>
  <c r="R131" i="32"/>
  <c r="AG131" i="32"/>
  <c r="AD131" i="32"/>
  <c r="O151" i="32" s="1"/>
  <c r="V131" i="32"/>
  <c r="U131" i="32"/>
  <c r="S131" i="32"/>
  <c r="AN131" i="32"/>
  <c r="AK131" i="32"/>
  <c r="T12" i="32"/>
  <c r="V13" i="32"/>
  <c r="G33" i="32" s="1"/>
  <c r="W14" i="32"/>
  <c r="Y15" i="32"/>
  <c r="J35" i="32" s="1"/>
  <c r="AB17" i="32"/>
  <c r="M37" i="32" s="1"/>
  <c r="U11" i="32"/>
  <c r="F31" i="32" s="1"/>
  <c r="AP11" i="32"/>
  <c r="AA31" i="32" s="1"/>
  <c r="W12" i="32"/>
  <c r="X13" i="32"/>
  <c r="I33" i="32" s="1"/>
  <c r="Z14" i="32"/>
  <c r="AC16" i="32"/>
  <c r="N36" i="32" s="1"/>
  <c r="AE17" i="32"/>
  <c r="P37" i="32" s="1"/>
  <c r="AR18" i="32"/>
  <c r="AC38" i="32" s="1"/>
  <c r="AB18" i="32"/>
  <c r="M38" i="32" s="1"/>
  <c r="AH18" i="32"/>
  <c r="S38" i="32" s="1"/>
  <c r="Z18" i="32"/>
  <c r="K38" i="32" s="1"/>
  <c r="R18" i="32"/>
  <c r="C38" i="32" s="1"/>
  <c r="AM18" i="32"/>
  <c r="X38" i="32" s="1"/>
  <c r="W18" i="32"/>
  <c r="AE18" i="32"/>
  <c r="AK18" i="32"/>
  <c r="V38" i="32" s="1"/>
  <c r="AC18" i="32"/>
  <c r="N38" i="32" s="1"/>
  <c r="U18" i="32"/>
  <c r="F38" i="32" s="1"/>
  <c r="AJ18" i="32"/>
  <c r="U38" i="32" s="1"/>
  <c r="T18" i="32"/>
  <c r="AD18" i="32"/>
  <c r="O38" i="32" s="1"/>
  <c r="AH20" i="32"/>
  <c r="S40" i="32" s="1"/>
  <c r="R20" i="32"/>
  <c r="C40" i="32" s="1"/>
  <c r="AE20" i="32"/>
  <c r="P40" i="32" s="1"/>
  <c r="AM20" i="32"/>
  <c r="X40" i="32" s="1"/>
  <c r="AK20" i="32"/>
  <c r="V40" i="32" s="1"/>
  <c r="U20" i="32"/>
  <c r="F40" i="32" s="1"/>
  <c r="AC20" i="32"/>
  <c r="N40" i="32" s="1"/>
  <c r="S20" i="32"/>
  <c r="D40" i="32" s="1"/>
  <c r="AP20" i="32"/>
  <c r="AA40" i="32" s="1"/>
  <c r="Z20" i="32"/>
  <c r="K40" i="32" s="1"/>
  <c r="AJ20" i="32"/>
  <c r="U40" i="32" s="1"/>
  <c r="Q23" i="32"/>
  <c r="B43" i="32" s="1"/>
  <c r="Q44" i="32"/>
  <c r="Y44" i="32"/>
  <c r="AK24" i="32"/>
  <c r="V44" i="32" s="1"/>
  <c r="W25" i="32"/>
  <c r="AJ26" i="32"/>
  <c r="T26" i="32"/>
  <c r="AG26" i="32"/>
  <c r="Q26" i="32"/>
  <c r="AO26" i="32"/>
  <c r="Y26" i="32"/>
  <c r="AM26" i="32"/>
  <c r="W26" i="32"/>
  <c r="AE26" i="32"/>
  <c r="U26" i="32"/>
  <c r="AR26" i="32"/>
  <c r="AB26" i="32"/>
  <c r="AL26" i="32"/>
  <c r="AJ124" i="32"/>
  <c r="U144" i="32" s="1"/>
  <c r="W124" i="32"/>
  <c r="AH124" i="32"/>
  <c r="S144" i="32" s="1"/>
  <c r="U124" i="32"/>
  <c r="F144" i="32" s="1"/>
  <c r="AR124" i="32"/>
  <c r="AC144" i="32" s="1"/>
  <c r="AB124" i="32"/>
  <c r="AP124" i="32"/>
  <c r="AA144" i="32" s="1"/>
  <c r="Z124" i="32"/>
  <c r="AG124" i="32"/>
  <c r="R144" i="32" s="1"/>
  <c r="Q124" i="32"/>
  <c r="AE124" i="32"/>
  <c r="P144" i="32" s="1"/>
  <c r="AC124" i="32"/>
  <c r="N144" i="32" s="1"/>
  <c r="Y124" i="32"/>
  <c r="T124" i="32"/>
  <c r="R124" i="32"/>
  <c r="C144" i="32" s="1"/>
  <c r="AO124" i="32"/>
  <c r="Z144" i="32" s="1"/>
  <c r="AK124" i="32"/>
  <c r="V144" i="32" s="1"/>
  <c r="AH12" i="32"/>
  <c r="R12" i="32"/>
  <c r="AK12" i="32"/>
  <c r="U12" i="32"/>
  <c r="AC12" i="32"/>
  <c r="AP12" i="32"/>
  <c r="Z12" i="32"/>
  <c r="Y12" i="32"/>
  <c r="J32" i="32" s="1"/>
  <c r="AC33" i="32"/>
  <c r="AC14" i="32"/>
  <c r="AM15" i="32"/>
  <c r="X35" i="32" s="1"/>
  <c r="W15" i="32"/>
  <c r="H35" i="32" s="1"/>
  <c r="AC15" i="32"/>
  <c r="N35" i="32" s="1"/>
  <c r="U15" i="32"/>
  <c r="F35" i="32" s="1"/>
  <c r="AH15" i="32"/>
  <c r="S35" i="32" s="1"/>
  <c r="R15" i="32"/>
  <c r="C35" i="32" s="1"/>
  <c r="AP15" i="32"/>
  <c r="AA35" i="32" s="1"/>
  <c r="Z15" i="32"/>
  <c r="K35" i="32" s="1"/>
  <c r="AE15" i="32"/>
  <c r="P35" i="32" s="1"/>
  <c r="AD15" i="32"/>
  <c r="O35" i="32" s="1"/>
  <c r="AF16" i="32"/>
  <c r="Q36" i="32" s="1"/>
  <c r="AH17" i="32"/>
  <c r="S37" i="32" s="1"/>
  <c r="V23" i="32"/>
  <c r="G43" i="32" s="1"/>
  <c r="AB25" i="32"/>
  <c r="M35" i="32"/>
  <c r="H44" i="32"/>
  <c r="AB12" i="32"/>
  <c r="AD13" i="32"/>
  <c r="O33" i="32" s="1"/>
  <c r="AG15" i="32"/>
  <c r="R35" i="32" s="1"/>
  <c r="AI16" i="32"/>
  <c r="AC17" i="32"/>
  <c r="N37" i="32" s="1"/>
  <c r="AA19" i="32"/>
  <c r="L39" i="32" s="1"/>
  <c r="AO19" i="32"/>
  <c r="Z39" i="32" s="1"/>
  <c r="AG19" i="32"/>
  <c r="R39" i="32" s="1"/>
  <c r="Y19" i="32"/>
  <c r="J39" i="32" s="1"/>
  <c r="Q19" i="32"/>
  <c r="B39" i="32" s="1"/>
  <c r="AM19" i="32"/>
  <c r="X39" i="32" s="1"/>
  <c r="AE19" i="32"/>
  <c r="P39" i="32" s="1"/>
  <c r="W19" i="32"/>
  <c r="H39" i="32" s="1"/>
  <c r="AL19" i="32"/>
  <c r="W39" i="32" s="1"/>
  <c r="V19" i="32"/>
  <c r="G39" i="32" s="1"/>
  <c r="AD19" i="32"/>
  <c r="O39" i="32" s="1"/>
  <c r="AR19" i="32"/>
  <c r="AC39" i="32" s="1"/>
  <c r="AJ19" i="32"/>
  <c r="U39" i="32" s="1"/>
  <c r="AB19" i="32"/>
  <c r="M39" i="32" s="1"/>
  <c r="T19" i="32"/>
  <c r="E39" i="32" s="1"/>
  <c r="AQ19" i="32"/>
  <c r="AB39" i="32" s="1"/>
  <c r="AI19" i="32"/>
  <c r="T39" i="32" s="1"/>
  <c r="S19" i="32"/>
  <c r="D39" i="32" s="1"/>
  <c r="AK19" i="32"/>
  <c r="V39" i="32" s="1"/>
  <c r="AC22" i="32"/>
  <c r="N42" i="32" s="1"/>
  <c r="AK22" i="32"/>
  <c r="V42" i="32" s="1"/>
  <c r="U22" i="32"/>
  <c r="F42" i="32" s="1"/>
  <c r="AP22" i="32"/>
  <c r="AA42" i="32" s="1"/>
  <c r="Y23" i="32"/>
  <c r="J43" i="32" s="1"/>
  <c r="AE25" i="32"/>
  <c r="I39" i="32"/>
  <c r="X14" i="32"/>
  <c r="AN14" i="32"/>
  <c r="U17" i="32"/>
  <c r="F37" i="32" s="1"/>
  <c r="AK17" i="32"/>
  <c r="V37" i="32" s="1"/>
  <c r="X22" i="32"/>
  <c r="I42" i="32" s="1"/>
  <c r="AN22" i="32"/>
  <c r="U25" i="32"/>
  <c r="AA27" i="32"/>
  <c r="L47" i="32" s="1"/>
  <c r="AQ27" i="32"/>
  <c r="U33" i="32"/>
  <c r="D38" i="32"/>
  <c r="L38" i="32"/>
  <c r="AB38" i="32"/>
  <c r="P42" i="32"/>
  <c r="K43" i="32"/>
  <c r="E137" i="32"/>
  <c r="N137" i="32"/>
  <c r="T137" i="32"/>
  <c r="AA137" i="32"/>
  <c r="F137" i="32"/>
  <c r="AH118" i="32"/>
  <c r="AM122" i="32"/>
  <c r="X142" i="32" s="1"/>
  <c r="Z123" i="32"/>
  <c r="K143" i="32" s="1"/>
  <c r="AK125" i="32"/>
  <c r="V145" i="32" s="1"/>
  <c r="AC125" i="32"/>
  <c r="N145" i="32" s="1"/>
  <c r="U125" i="32"/>
  <c r="AP125" i="32"/>
  <c r="AA145" i="32" s="1"/>
  <c r="AH125" i="32"/>
  <c r="S145" i="32" s="1"/>
  <c r="Z125" i="32"/>
  <c r="K145" i="32" s="1"/>
  <c r="R125" i="32"/>
  <c r="C145" i="32" s="1"/>
  <c r="AM125" i="32"/>
  <c r="X145" i="32" s="1"/>
  <c r="AE125" i="32"/>
  <c r="P145" i="32" s="1"/>
  <c r="W125" i="32"/>
  <c r="H145" i="32" s="1"/>
  <c r="AL125" i="32"/>
  <c r="W145" i="32" s="1"/>
  <c r="Y125" i="32"/>
  <c r="J145" i="32" s="1"/>
  <c r="AJ125" i="32"/>
  <c r="X125" i="32"/>
  <c r="I145" i="32" s="1"/>
  <c r="AN125" i="32"/>
  <c r="Y145" i="32" s="1"/>
  <c r="T125" i="32"/>
  <c r="AI125" i="32"/>
  <c r="T145" i="32" s="1"/>
  <c r="S125" i="32"/>
  <c r="D145" i="32" s="1"/>
  <c r="AR125" i="32"/>
  <c r="AB125" i="32"/>
  <c r="M145" i="32" s="1"/>
  <c r="AQ125" i="32"/>
  <c r="AB145" i="32" s="1"/>
  <c r="S12" i="32"/>
  <c r="AA12" i="32"/>
  <c r="AI12" i="32"/>
  <c r="AQ12" i="32"/>
  <c r="Q14" i="32"/>
  <c r="Y14" i="32"/>
  <c r="AG14" i="32"/>
  <c r="AO14" i="32"/>
  <c r="X15" i="32"/>
  <c r="I35" i="32" s="1"/>
  <c r="AF15" i="32"/>
  <c r="Q35" i="32" s="1"/>
  <c r="AN15" i="32"/>
  <c r="Y35" i="32" s="1"/>
  <c r="V17" i="32"/>
  <c r="G37" i="32" s="1"/>
  <c r="AD17" i="32"/>
  <c r="O37" i="32" s="1"/>
  <c r="AL17" i="32"/>
  <c r="W37" i="32" s="1"/>
  <c r="AA20" i="32"/>
  <c r="L40" i="32" s="1"/>
  <c r="AI20" i="32"/>
  <c r="T40" i="32" s="1"/>
  <c r="AQ20" i="32"/>
  <c r="AB40" i="32" s="1"/>
  <c r="Q22" i="32"/>
  <c r="B42" i="32" s="1"/>
  <c r="Y22" i="32"/>
  <c r="J42" i="32" s="1"/>
  <c r="AG22" i="32"/>
  <c r="R42" i="32" s="1"/>
  <c r="AO22" i="32"/>
  <c r="Z42" i="32" s="1"/>
  <c r="X23" i="32"/>
  <c r="I43" i="32" s="1"/>
  <c r="AF23" i="32"/>
  <c r="Q43" i="32" s="1"/>
  <c r="AN23" i="32"/>
  <c r="Y43" i="32" s="1"/>
  <c r="V25" i="32"/>
  <c r="AD25" i="32"/>
  <c r="AL25" i="32"/>
  <c r="AC26" i="32"/>
  <c r="AK26" i="32"/>
  <c r="AB47" i="32"/>
  <c r="T47" i="32"/>
  <c r="T27" i="32"/>
  <c r="E47" i="32" s="1"/>
  <c r="AB27" i="32"/>
  <c r="M47" i="32" s="1"/>
  <c r="AJ27" i="32"/>
  <c r="U47" i="32" s="1"/>
  <c r="AR27" i="32"/>
  <c r="AC47" i="32" s="1"/>
  <c r="H31" i="32"/>
  <c r="P31" i="32"/>
  <c r="A77" i="32"/>
  <c r="A65" i="32"/>
  <c r="O36" i="32"/>
  <c r="E38" i="32"/>
  <c r="Y42" i="32"/>
  <c r="O44" i="32"/>
  <c r="O369" i="32" s="1"/>
  <c r="R118" i="32"/>
  <c r="AJ118" i="32"/>
  <c r="AL119" i="32"/>
  <c r="W139" i="32" s="1"/>
  <c r="AA123" i="32"/>
  <c r="L143" i="32" s="1"/>
  <c r="Q125" i="32"/>
  <c r="B145" i="32" s="1"/>
  <c r="Z129" i="32"/>
  <c r="K149" i="32" s="1"/>
  <c r="AA14" i="32"/>
  <c r="AQ14" i="32"/>
  <c r="X17" i="32"/>
  <c r="I37" i="32" s="1"/>
  <c r="AF17" i="32"/>
  <c r="Q37" i="32" s="1"/>
  <c r="AA22" i="32"/>
  <c r="L42" i="32" s="1"/>
  <c r="AQ22" i="32"/>
  <c r="AB42" i="32" s="1"/>
  <c r="AF25" i="32"/>
  <c r="Q45" i="32" s="1"/>
  <c r="AD27" i="32"/>
  <c r="O47" i="32" s="1"/>
  <c r="S42" i="32"/>
  <c r="X118" i="32"/>
  <c r="AN118" i="32"/>
  <c r="W122" i="32"/>
  <c r="H142" i="32" s="1"/>
  <c r="AG130" i="32"/>
  <c r="R150" i="32" s="1"/>
  <c r="Q130" i="32"/>
  <c r="B150" i="32" s="1"/>
  <c r="AE130" i="32"/>
  <c r="P150" i="32" s="1"/>
  <c r="AO130" i="32"/>
  <c r="V130" i="32"/>
  <c r="G150" i="32" s="1"/>
  <c r="K137" i="32"/>
  <c r="P268" i="32"/>
  <c r="S14" i="32"/>
  <c r="AI14" i="32"/>
  <c r="AN17" i="32"/>
  <c r="Y37" i="32" s="1"/>
  <c r="S22" i="32"/>
  <c r="D42" i="32" s="1"/>
  <c r="AI22" i="32"/>
  <c r="T42" i="32" s="1"/>
  <c r="X25" i="32"/>
  <c r="AN25" i="32"/>
  <c r="V27" i="32"/>
  <c r="G47" i="32" s="1"/>
  <c r="AL27" i="32"/>
  <c r="W47" i="32" s="1"/>
  <c r="Y141" i="32"/>
  <c r="Q141" i="32"/>
  <c r="AD123" i="32"/>
  <c r="O143" i="32" s="1"/>
  <c r="AN123" i="32"/>
  <c r="Y143" i="32" s="1"/>
  <c r="X123" i="32"/>
  <c r="I143" i="32" s="1"/>
  <c r="AL124" i="32"/>
  <c r="W144" i="32" s="1"/>
  <c r="AP128" i="32"/>
  <c r="AA148" i="32" s="1"/>
  <c r="AH128" i="32"/>
  <c r="Z128" i="32"/>
  <c r="K148" i="32" s="1"/>
  <c r="R128" i="32"/>
  <c r="AM128" i="32"/>
  <c r="X148" i="32" s="1"/>
  <c r="AE128" i="32"/>
  <c r="P148" i="32" s="1"/>
  <c r="W128" i="32"/>
  <c r="H148" i="32" s="1"/>
  <c r="AR128" i="32"/>
  <c r="AJ128" i="32"/>
  <c r="U148" i="32" s="1"/>
  <c r="AB128" i="32"/>
  <c r="M148" i="32" s="1"/>
  <c r="T128" i="32"/>
  <c r="E148" i="32" s="1"/>
  <c r="AF128" i="32"/>
  <c r="Q148" i="32" s="1"/>
  <c r="S128" i="32"/>
  <c r="D148" i="32" s="1"/>
  <c r="AQ128" i="32"/>
  <c r="AB148" i="32" s="1"/>
  <c r="AD128" i="32"/>
  <c r="O148" i="32" s="1"/>
  <c r="Q128" i="32"/>
  <c r="AO128" i="32"/>
  <c r="Z148" i="32" s="1"/>
  <c r="Y128" i="32"/>
  <c r="AN128" i="32"/>
  <c r="X128" i="32"/>
  <c r="I148" i="32" s="1"/>
  <c r="AG128" i="32"/>
  <c r="R148" i="32" s="1"/>
  <c r="AE129" i="32"/>
  <c r="P149" i="32" s="1"/>
  <c r="AM130" i="32"/>
  <c r="X150" i="32" s="1"/>
  <c r="V12" i="32"/>
  <c r="AD12" i="32"/>
  <c r="AL12" i="32"/>
  <c r="T14" i="32"/>
  <c r="AB14" i="32"/>
  <c r="AJ14" i="32"/>
  <c r="AR14" i="32"/>
  <c r="S15" i="32"/>
  <c r="D35" i="32" s="1"/>
  <c r="AA15" i="32"/>
  <c r="L35" i="32" s="1"/>
  <c r="AI15" i="32"/>
  <c r="T35" i="32" s="1"/>
  <c r="AQ15" i="32"/>
  <c r="AB35" i="32" s="1"/>
  <c r="Q17" i="32"/>
  <c r="B37" i="32" s="1"/>
  <c r="Y17" i="32"/>
  <c r="J37" i="32" s="1"/>
  <c r="AG17" i="32"/>
  <c r="R37" i="32" s="1"/>
  <c r="AO17" i="32"/>
  <c r="Z37" i="32" s="1"/>
  <c r="X18" i="32"/>
  <c r="I38" i="32" s="1"/>
  <c r="AF18" i="32"/>
  <c r="Q38" i="32" s="1"/>
  <c r="AN18" i="32"/>
  <c r="Y38" i="32" s="1"/>
  <c r="V20" i="32"/>
  <c r="G40" i="32" s="1"/>
  <c r="AD20" i="32"/>
  <c r="O40" i="32" s="1"/>
  <c r="AL20" i="32"/>
  <c r="W40" i="32" s="1"/>
  <c r="T22" i="32"/>
  <c r="E42" i="32" s="1"/>
  <c r="AB22" i="32"/>
  <c r="M42" i="32" s="1"/>
  <c r="AJ22" i="32"/>
  <c r="U42" i="32" s="1"/>
  <c r="AR22" i="32"/>
  <c r="AC42" i="32" s="1"/>
  <c r="S23" i="32"/>
  <c r="D43" i="32" s="1"/>
  <c r="AA23" i="32"/>
  <c r="L43" i="32" s="1"/>
  <c r="AI23" i="32"/>
  <c r="T43" i="32" s="1"/>
  <c r="AQ23" i="32"/>
  <c r="AB43" i="32" s="1"/>
  <c r="Q25" i="32"/>
  <c r="Y25" i="32"/>
  <c r="AG25" i="32"/>
  <c r="AO25" i="32"/>
  <c r="X26" i="32"/>
  <c r="AF26" i="32"/>
  <c r="AN26" i="32"/>
  <c r="W27" i="32"/>
  <c r="H47" i="32" s="1"/>
  <c r="AE27" i="32"/>
  <c r="P47" i="32" s="1"/>
  <c r="AM27" i="32"/>
  <c r="X47" i="32" s="1"/>
  <c r="C31" i="32"/>
  <c r="S31" i="32"/>
  <c r="B36" i="32"/>
  <c r="R36" i="32"/>
  <c r="Z36" i="32"/>
  <c r="H38" i="32"/>
  <c r="P38" i="32"/>
  <c r="S39" i="32"/>
  <c r="J44" i="32"/>
  <c r="F47" i="32"/>
  <c r="A64" i="32"/>
  <c r="Z118" i="32"/>
  <c r="AQ118" i="32"/>
  <c r="AR119" i="32"/>
  <c r="AC139" i="32" s="1"/>
  <c r="AA122" i="32"/>
  <c r="L142" i="32" s="1"/>
  <c r="AL123" i="32"/>
  <c r="Q145" i="32"/>
  <c r="F145" i="32"/>
  <c r="AC145" i="32"/>
  <c r="U145" i="32"/>
  <c r="E145" i="32"/>
  <c r="Z145" i="32"/>
  <c r="L145" i="32"/>
  <c r="AD125" i="32"/>
  <c r="O145" i="32" s="1"/>
  <c r="U128" i="32"/>
  <c r="AF129" i="32"/>
  <c r="Q149" i="32" s="1"/>
  <c r="AQ130" i="32"/>
  <c r="AB150" i="32" s="1"/>
  <c r="G153" i="32"/>
  <c r="M153" i="32"/>
  <c r="R137" i="32"/>
  <c r="X27" i="32"/>
  <c r="AN27" i="32"/>
  <c r="Y47" i="32" s="1"/>
  <c r="P43" i="32"/>
  <c r="A184" i="32"/>
  <c r="A172" i="32"/>
  <c r="AF27" i="32"/>
  <c r="Q47" i="32" s="1"/>
  <c r="B33" i="32"/>
  <c r="H43" i="32"/>
  <c r="X43" i="32"/>
  <c r="AA118" i="32"/>
  <c r="AR118" i="32"/>
  <c r="AB122" i="32"/>
  <c r="M142" i="32" s="1"/>
  <c r="X12" i="32"/>
  <c r="AF12" i="32"/>
  <c r="V14" i="32"/>
  <c r="AD14" i="32"/>
  <c r="AL14" i="32"/>
  <c r="S17" i="32"/>
  <c r="D37" i="32" s="1"/>
  <c r="AA17" i="32"/>
  <c r="L37" i="32" s="1"/>
  <c r="AI17" i="32"/>
  <c r="T37" i="32" s="1"/>
  <c r="AQ17" i="32"/>
  <c r="AB37" i="32" s="1"/>
  <c r="X20" i="32"/>
  <c r="I40" i="32" s="1"/>
  <c r="AF20" i="32"/>
  <c r="Q40" i="32" s="1"/>
  <c r="V22" i="32"/>
  <c r="G42" i="32" s="1"/>
  <c r="AD22" i="32"/>
  <c r="O42" i="32" s="1"/>
  <c r="AL22" i="32"/>
  <c r="W42" i="32" s="1"/>
  <c r="U23" i="32"/>
  <c r="F43" i="32" s="1"/>
  <c r="AC23" i="32"/>
  <c r="N43" i="32" s="1"/>
  <c r="S25" i="32"/>
  <c r="AA25" i="32"/>
  <c r="AI25" i="32"/>
  <c r="AQ25" i="32"/>
  <c r="R26" i="32"/>
  <c r="Z26" i="32"/>
  <c r="AH26" i="32"/>
  <c r="S46" i="32" s="1"/>
  <c r="Q27" i="32"/>
  <c r="B47" i="32" s="1"/>
  <c r="Y27" i="32"/>
  <c r="J47" i="32" s="1"/>
  <c r="AG27" i="32"/>
  <c r="R47" i="32" s="1"/>
  <c r="AO27" i="32"/>
  <c r="Z47" i="32" s="1"/>
  <c r="E31" i="32"/>
  <c r="AA33" i="32"/>
  <c r="D36" i="32"/>
  <c r="L36" i="32"/>
  <c r="T36" i="32"/>
  <c r="J38" i="32"/>
  <c r="R38" i="32"/>
  <c r="D44" i="32"/>
  <c r="L44" i="32"/>
  <c r="T44" i="32"/>
  <c r="T46" i="32" s="1"/>
  <c r="I47" i="32"/>
  <c r="A68" i="32"/>
  <c r="R123" i="32"/>
  <c r="AQ123" i="32"/>
  <c r="AB143" i="32" s="1"/>
  <c r="AG125" i="32"/>
  <c r="R145" i="32" s="1"/>
  <c r="AA128" i="32"/>
  <c r="L148" i="32" s="1"/>
  <c r="T130" i="32"/>
  <c r="E150" i="32" s="1"/>
  <c r="AL132" i="32"/>
  <c r="AD132" i="32"/>
  <c r="O152" i="32" s="1"/>
  <c r="V132" i="32"/>
  <c r="AP132" i="32"/>
  <c r="AH132" i="32"/>
  <c r="S152" i="32" s="1"/>
  <c r="Z132" i="32"/>
  <c r="R132" i="32"/>
  <c r="AN132" i="32"/>
  <c r="AC132" i="32"/>
  <c r="N152" i="32" s="1"/>
  <c r="S132" i="32"/>
  <c r="AJ132" i="32"/>
  <c r="Y132" i="32"/>
  <c r="J152" i="32" s="1"/>
  <c r="AQ132" i="32"/>
  <c r="AF132" i="32"/>
  <c r="Q152" i="32" s="1"/>
  <c r="U132" i="32"/>
  <c r="AM132" i="32"/>
  <c r="W132" i="32"/>
  <c r="AK132" i="32"/>
  <c r="T132" i="32"/>
  <c r="AG132" i="32"/>
  <c r="AE132" i="32"/>
  <c r="AR132" i="32"/>
  <c r="Q132" i="32"/>
  <c r="B152" i="32" s="1"/>
  <c r="AR133" i="32"/>
  <c r="AC153" i="32" s="1"/>
  <c r="AH133" i="32"/>
  <c r="S153" i="32" s="1"/>
  <c r="W133" i="32"/>
  <c r="H153" i="32" s="1"/>
  <c r="AN133" i="32"/>
  <c r="Y153" i="32" s="1"/>
  <c r="AD133" i="32"/>
  <c r="O153" i="32" s="1"/>
  <c r="S133" i="32"/>
  <c r="D153" i="32" s="1"/>
  <c r="AI133" i="32"/>
  <c r="T153" i="32" s="1"/>
  <c r="R133" i="32"/>
  <c r="C153" i="32" s="1"/>
  <c r="AF133" i="32"/>
  <c r="Q153" i="32" s="1"/>
  <c r="AM133" i="32"/>
  <c r="X153" i="32" s="1"/>
  <c r="AJ133" i="32"/>
  <c r="U153" i="32" s="1"/>
  <c r="X133" i="32"/>
  <c r="I153" i="32" s="1"/>
  <c r="AP133" i="32"/>
  <c r="AA153" i="32" s="1"/>
  <c r="R43" i="32"/>
  <c r="AM118" i="32"/>
  <c r="AE118" i="32"/>
  <c r="W118" i="32"/>
  <c r="AL118" i="32"/>
  <c r="AD118" i="32"/>
  <c r="V118" i="32"/>
  <c r="AP118" i="32"/>
  <c r="AF118" i="32"/>
  <c r="T118" i="32"/>
  <c r="AO118" i="32"/>
  <c r="AC118" i="32"/>
  <c r="S118" i="32"/>
  <c r="AI118" i="32"/>
  <c r="Y118" i="32"/>
  <c r="AG118" i="32"/>
  <c r="U122" i="32"/>
  <c r="F142" i="32" s="1"/>
  <c r="AR122" i="32"/>
  <c r="AC142" i="32" s="1"/>
  <c r="AE122" i="32"/>
  <c r="P142" i="32" s="1"/>
  <c r="S122" i="32"/>
  <c r="D142" i="32" s="1"/>
  <c r="AQ122" i="32"/>
  <c r="AD122" i="32"/>
  <c r="O142" i="32" s="1"/>
  <c r="Q122" i="32"/>
  <c r="B142" i="32" s="1"/>
  <c r="AJ122" i="32"/>
  <c r="U142" i="32" s="1"/>
  <c r="T122" i="32"/>
  <c r="E142" i="32" s="1"/>
  <c r="AI122" i="32"/>
  <c r="T142" i="32" s="1"/>
  <c r="AO122" i="32"/>
  <c r="Z142" i="32" s="1"/>
  <c r="Y122" i="32"/>
  <c r="J142" i="32" s="1"/>
  <c r="AL122" i="32"/>
  <c r="W142" i="32" s="1"/>
  <c r="AO129" i="32"/>
  <c r="Z149" i="32" s="1"/>
  <c r="AG129" i="32"/>
  <c r="R149" i="32" s="1"/>
  <c r="Y129" i="32"/>
  <c r="J149" i="32" s="1"/>
  <c r="Q129" i="32"/>
  <c r="B149" i="32" s="1"/>
  <c r="AL129" i="32"/>
  <c r="W149" i="32" s="1"/>
  <c r="AD129" i="32"/>
  <c r="O149" i="32" s="1"/>
  <c r="V129" i="32"/>
  <c r="G149" i="32" s="1"/>
  <c r="AQ129" i="32"/>
  <c r="AB149" i="32" s="1"/>
  <c r="AI129" i="32"/>
  <c r="T149" i="32" s="1"/>
  <c r="AA129" i="32"/>
  <c r="L149" i="32" s="1"/>
  <c r="S129" i="32"/>
  <c r="D149" i="32" s="1"/>
  <c r="AJ129" i="32"/>
  <c r="U149" i="32" s="1"/>
  <c r="W129" i="32"/>
  <c r="H149" i="32" s="1"/>
  <c r="AH129" i="32"/>
  <c r="S149" i="32" s="1"/>
  <c r="U129" i="32"/>
  <c r="F149" i="32" s="1"/>
  <c r="AN129" i="32"/>
  <c r="Y149" i="32" s="1"/>
  <c r="X129" i="32"/>
  <c r="I149" i="32" s="1"/>
  <c r="AM129" i="32"/>
  <c r="X149" i="32" s="1"/>
  <c r="T129" i="32"/>
  <c r="E149" i="32" s="1"/>
  <c r="AC129" i="32"/>
  <c r="AR129" i="32"/>
  <c r="AC149" i="32" s="1"/>
  <c r="A169" i="32"/>
  <c r="A181" i="32"/>
  <c r="Q245" i="32"/>
  <c r="AC25" i="32"/>
  <c r="S27" i="32"/>
  <c r="D47" i="32" s="1"/>
  <c r="Q118" i="32"/>
  <c r="C148" i="32"/>
  <c r="Y148" i="32"/>
  <c r="AI128" i="32"/>
  <c r="T148" i="32" s="1"/>
  <c r="R129" i="32"/>
  <c r="C149" i="32" s="1"/>
  <c r="AB130" i="32"/>
  <c r="M150" i="32" s="1"/>
  <c r="H141" i="32"/>
  <c r="S148" i="32"/>
  <c r="M245" i="32"/>
  <c r="AJ227" i="32"/>
  <c r="R227" i="32"/>
  <c r="S227" i="32"/>
  <c r="D247" i="32" s="1"/>
  <c r="AR227" i="32"/>
  <c r="AC247" i="32" s="1"/>
  <c r="AL227" i="32"/>
  <c r="AA227" i="32"/>
  <c r="AM227" i="32"/>
  <c r="X247" i="32" s="1"/>
  <c r="AD227" i="32"/>
  <c r="O247" i="32" s="1"/>
  <c r="AB227" i="32"/>
  <c r="W227" i="32"/>
  <c r="R117" i="32"/>
  <c r="C137" i="32" s="1"/>
  <c r="AB117" i="32"/>
  <c r="M137" i="32" s="1"/>
  <c r="AL117" i="32"/>
  <c r="W137" i="32" s="1"/>
  <c r="K139" i="32"/>
  <c r="C139" i="32"/>
  <c r="Z139" i="32"/>
  <c r="T119" i="32"/>
  <c r="E139" i="32" s="1"/>
  <c r="AP120" i="32"/>
  <c r="AH120" i="32"/>
  <c r="Z120" i="32"/>
  <c r="R120" i="32"/>
  <c r="AM120" i="32"/>
  <c r="AE120" i="32"/>
  <c r="W120" i="32"/>
  <c r="AR120" i="32"/>
  <c r="AJ120" i="32"/>
  <c r="AB120" i="32"/>
  <c r="T120" i="32"/>
  <c r="AL120" i="32"/>
  <c r="Y120" i="32"/>
  <c r="AK120" i="32"/>
  <c r="X120" i="32"/>
  <c r="AF120" i="32"/>
  <c r="AB142" i="32"/>
  <c r="G142" i="32"/>
  <c r="AC150" i="32"/>
  <c r="U150" i="32"/>
  <c r="L150" i="32"/>
  <c r="Z150" i="32"/>
  <c r="A168" i="32"/>
  <c r="A180" i="32"/>
  <c r="A187" i="32"/>
  <c r="A175" i="32"/>
  <c r="V117" i="32"/>
  <c r="G137" i="32" s="1"/>
  <c r="AH117" i="32"/>
  <c r="S137" i="32" s="1"/>
  <c r="AR117" i="32"/>
  <c r="AC137" i="32" s="1"/>
  <c r="AQ119" i="32"/>
  <c r="AB139" i="32" s="1"/>
  <c r="AI119" i="32"/>
  <c r="T139" i="32" s="1"/>
  <c r="AA119" i="32"/>
  <c r="L139" i="32" s="1"/>
  <c r="AN119" i="32"/>
  <c r="Y139" i="32" s="1"/>
  <c r="AF119" i="32"/>
  <c r="Q139" i="32" s="1"/>
  <c r="X119" i="32"/>
  <c r="I139" i="32" s="1"/>
  <c r="AK119" i="32"/>
  <c r="V139" i="32" s="1"/>
  <c r="AC119" i="32"/>
  <c r="N139" i="32" s="1"/>
  <c r="U119" i="32"/>
  <c r="F139" i="32" s="1"/>
  <c r="AJ119" i="32"/>
  <c r="U139" i="32" s="1"/>
  <c r="W119" i="32"/>
  <c r="H139" i="32" s="1"/>
  <c r="AH119" i="32"/>
  <c r="S139" i="32" s="1"/>
  <c r="V119" i="32"/>
  <c r="G139" i="32" s="1"/>
  <c r="AD119" i="32"/>
  <c r="O139" i="32" s="1"/>
  <c r="AO120" i="32"/>
  <c r="AN122" i="32"/>
  <c r="Y142" i="32" s="1"/>
  <c r="AN130" i="32"/>
  <c r="Y150" i="32" s="1"/>
  <c r="Y117" i="32"/>
  <c r="J137" i="32" s="1"/>
  <c r="Q119" i="32"/>
  <c r="B139" i="32" s="1"/>
  <c r="AE119" i="32"/>
  <c r="P139" i="32" s="1"/>
  <c r="AA120" i="32"/>
  <c r="AQ120" i="32"/>
  <c r="AM123" i="32"/>
  <c r="X143" i="32" s="1"/>
  <c r="AE123" i="32"/>
  <c r="P143" i="32" s="1"/>
  <c r="W123" i="32"/>
  <c r="H143" i="32" s="1"/>
  <c r="AR123" i="32"/>
  <c r="AC143" i="32" s="1"/>
  <c r="AJ123" i="32"/>
  <c r="U143" i="32" s="1"/>
  <c r="AB123" i="32"/>
  <c r="M143" i="32" s="1"/>
  <c r="T123" i="32"/>
  <c r="E143" i="32" s="1"/>
  <c r="AO123" i="32"/>
  <c r="Z143" i="32" s="1"/>
  <c r="AG123" i="32"/>
  <c r="R143" i="32" s="1"/>
  <c r="Y123" i="32"/>
  <c r="J143" i="32" s="1"/>
  <c r="Q123" i="32"/>
  <c r="B143" i="32" s="1"/>
  <c r="AH123" i="32"/>
  <c r="S143" i="32" s="1"/>
  <c r="U123" i="32"/>
  <c r="F143" i="32" s="1"/>
  <c r="AF123" i="32"/>
  <c r="Q143" i="32" s="1"/>
  <c r="S123" i="32"/>
  <c r="D143" i="32" s="1"/>
  <c r="AI123" i="32"/>
  <c r="T143" i="32" s="1"/>
  <c r="AR126" i="32"/>
  <c r="AC146" i="32" s="1"/>
  <c r="AJ126" i="32"/>
  <c r="U146" i="32" s="1"/>
  <c r="AB126" i="32"/>
  <c r="M146" i="32" s="1"/>
  <c r="T126" i="32"/>
  <c r="E146" i="32" s="1"/>
  <c r="AO126" i="32"/>
  <c r="Z146" i="32" s="1"/>
  <c r="AG126" i="32"/>
  <c r="R146" i="32" s="1"/>
  <c r="Y126" i="32"/>
  <c r="J146" i="32" s="1"/>
  <c r="Q126" i="32"/>
  <c r="B146" i="32" s="1"/>
  <c r="AL126" i="32"/>
  <c r="W146" i="32" s="1"/>
  <c r="AD126" i="32"/>
  <c r="O146" i="32" s="1"/>
  <c r="V126" i="32"/>
  <c r="G146" i="32" s="1"/>
  <c r="AN126" i="32"/>
  <c r="Y146" i="32" s="1"/>
  <c r="AA126" i="32"/>
  <c r="L146" i="32" s="1"/>
  <c r="AM126" i="32"/>
  <c r="X146" i="32" s="1"/>
  <c r="Z126" i="32"/>
  <c r="K146" i="32" s="1"/>
  <c r="AF126" i="32"/>
  <c r="A182" i="32"/>
  <c r="A170" i="32"/>
  <c r="W117" i="32"/>
  <c r="H137" i="32" s="1"/>
  <c r="AE117" i="32"/>
  <c r="P137" i="32" s="1"/>
  <c r="AM117" i="32"/>
  <c r="X137" i="32" s="1"/>
  <c r="AB121" i="32"/>
  <c r="M141" i="32" s="1"/>
  <c r="K144" i="32"/>
  <c r="J144" i="32"/>
  <c r="B144" i="32"/>
  <c r="E144" i="32"/>
  <c r="M144" i="32"/>
  <c r="H144" i="32"/>
  <c r="W130" i="32"/>
  <c r="H150" i="32" s="1"/>
  <c r="A186" i="32"/>
  <c r="A174" i="32"/>
  <c r="A183" i="32"/>
  <c r="A171" i="32"/>
  <c r="X117" i="32"/>
  <c r="I137" i="32" s="1"/>
  <c r="AF117" i="32"/>
  <c r="Q137" i="32" s="1"/>
  <c r="AO121" i="32"/>
  <c r="Z141" i="32" s="1"/>
  <c r="AG121" i="32"/>
  <c r="R141" i="32" s="1"/>
  <c r="Y121" i="32"/>
  <c r="J141" i="32" s="1"/>
  <c r="Q121" i="32"/>
  <c r="B141" i="32" s="1"/>
  <c r="AL121" i="32"/>
  <c r="W141" i="32" s="1"/>
  <c r="AD121" i="32"/>
  <c r="O141" i="32" s="1"/>
  <c r="V121" i="32"/>
  <c r="G141" i="32" s="1"/>
  <c r="AQ121" i="32"/>
  <c r="AB141" i="32" s="1"/>
  <c r="AI121" i="32"/>
  <c r="T141" i="32" s="1"/>
  <c r="AA121" i="32"/>
  <c r="L141" i="32" s="1"/>
  <c r="S121" i="32"/>
  <c r="D141" i="32" s="1"/>
  <c r="AC121" i="32"/>
  <c r="N141" i="32" s="1"/>
  <c r="AP121" i="32"/>
  <c r="AA141" i="32" s="1"/>
  <c r="M149" i="32"/>
  <c r="AK130" i="32"/>
  <c r="V150" i="32" s="1"/>
  <c r="AC130" i="32"/>
  <c r="N150" i="32" s="1"/>
  <c r="U130" i="32"/>
  <c r="F150" i="32" s="1"/>
  <c r="AP130" i="32"/>
  <c r="AA150" i="32" s="1"/>
  <c r="AH130" i="32"/>
  <c r="S150" i="32" s="1"/>
  <c r="Z130" i="32"/>
  <c r="K150" i="32" s="1"/>
  <c r="R130" i="32"/>
  <c r="C150" i="32" s="1"/>
  <c r="Y130" i="32"/>
  <c r="J150" i="32" s="1"/>
  <c r="AL130" i="32"/>
  <c r="W150" i="32" s="1"/>
  <c r="X144" i="32"/>
  <c r="N149" i="32"/>
  <c r="AN233" i="32"/>
  <c r="Y253" i="32" s="1"/>
  <c r="AC233" i="32"/>
  <c r="N253" i="32" s="1"/>
  <c r="R233" i="32"/>
  <c r="AH233" i="32"/>
  <c r="S253" i="32" s="1"/>
  <c r="X233" i="32"/>
  <c r="AG233" i="32"/>
  <c r="AB233" i="32"/>
  <c r="M253" i="32" s="1"/>
  <c r="AR233" i="32"/>
  <c r="AC253" i="32" s="1"/>
  <c r="V233" i="32"/>
  <c r="G253" i="32" s="1"/>
  <c r="T233" i="32"/>
  <c r="E253" i="32" s="1"/>
  <c r="Q233" i="32"/>
  <c r="B253" i="32" s="1"/>
  <c r="AO233" i="32"/>
  <c r="Z253" i="32" s="1"/>
  <c r="AD233" i="32"/>
  <c r="R122" i="32"/>
  <c r="C142" i="32" s="1"/>
  <c r="Z122" i="32"/>
  <c r="K142" i="32" s="1"/>
  <c r="AH122" i="32"/>
  <c r="S142" i="32" s="1"/>
  <c r="AP122" i="32"/>
  <c r="AA142" i="32" s="1"/>
  <c r="X124" i="32"/>
  <c r="I144" i="32" s="1"/>
  <c r="AF124" i="32"/>
  <c r="Q144" i="32" s="1"/>
  <c r="AN124" i="32"/>
  <c r="Y144" i="32" s="1"/>
  <c r="J148" i="32"/>
  <c r="B148" i="32"/>
  <c r="N148" i="32"/>
  <c r="F148" i="32"/>
  <c r="AC148" i="32"/>
  <c r="A185" i="32"/>
  <c r="S226" i="32"/>
  <c r="AQ226" i="32"/>
  <c r="J250" i="32"/>
  <c r="B250" i="32"/>
  <c r="N250" i="32"/>
  <c r="Q250" i="32"/>
  <c r="AC122" i="32"/>
  <c r="N142" i="32" s="1"/>
  <c r="AK122" i="32"/>
  <c r="V142" i="32" s="1"/>
  <c r="AA143" i="32"/>
  <c r="C143" i="32"/>
  <c r="W143" i="32"/>
  <c r="S124" i="32"/>
  <c r="D144" i="32" s="1"/>
  <c r="AA124" i="32"/>
  <c r="L144" i="32" s="1"/>
  <c r="AI124" i="32"/>
  <c r="T144" i="32" s="1"/>
  <c r="AQ124" i="32"/>
  <c r="AB144" i="32" s="1"/>
  <c r="J151" i="32"/>
  <c r="W249" i="32"/>
  <c r="O249" i="32"/>
  <c r="AA249" i="32"/>
  <c r="S249" i="32"/>
  <c r="U249" i="32"/>
  <c r="AQ230" i="32"/>
  <c r="AB250" i="32" s="1"/>
  <c r="AB230" i="32"/>
  <c r="M250" i="32" s="1"/>
  <c r="AM230" i="32"/>
  <c r="T230" i="32"/>
  <c r="E250" i="32" s="1"/>
  <c r="AJ230" i="32"/>
  <c r="U250" i="32" s="1"/>
  <c r="S230" i="32"/>
  <c r="D250" i="32" s="1"/>
  <c r="AN230" i="32"/>
  <c r="Y250" i="32" s="1"/>
  <c r="Z249" i="32"/>
  <c r="AN226" i="32"/>
  <c r="Y226" i="32"/>
  <c r="AM226" i="32"/>
  <c r="U226" i="32"/>
  <c r="AF226" i="32"/>
  <c r="AO239" i="32"/>
  <c r="AG239" i="32"/>
  <c r="Y239" i="32"/>
  <c r="J259" i="32" s="1"/>
  <c r="Q239" i="32"/>
  <c r="B259" i="32" s="1"/>
  <c r="AL239" i="32"/>
  <c r="W259" i="32" s="1"/>
  <c r="AD239" i="32"/>
  <c r="V239" i="32"/>
  <c r="AK239" i="32"/>
  <c r="AC239" i="32"/>
  <c r="U239" i="32"/>
  <c r="AQ239" i="32"/>
  <c r="AE239" i="32"/>
  <c r="R239" i="32"/>
  <c r="C259" i="32" s="1"/>
  <c r="AN239" i="32"/>
  <c r="AA239" i="32"/>
  <c r="AJ239" i="32"/>
  <c r="X239" i="32"/>
  <c r="AF239" i="32"/>
  <c r="Z239" i="32"/>
  <c r="AR239" i="32"/>
  <c r="W239" i="32"/>
  <c r="H259" i="32" s="1"/>
  <c r="AP239" i="32"/>
  <c r="T239" i="32"/>
  <c r="AH239" i="32"/>
  <c r="AM239" i="32"/>
  <c r="AI239" i="32"/>
  <c r="AM241" i="32"/>
  <c r="AE241" i="32"/>
  <c r="P261" i="32" s="1"/>
  <c r="W241" i="32"/>
  <c r="AR241" i="32"/>
  <c r="AC261" i="32" s="1"/>
  <c r="AJ241" i="32"/>
  <c r="U261" i="32" s="1"/>
  <c r="AB241" i="32"/>
  <c r="T241" i="32"/>
  <c r="E261" i="32" s="1"/>
  <c r="AQ241" i="32"/>
  <c r="AB261" i="32" s="1"/>
  <c r="AI241" i="32"/>
  <c r="AA241" i="32"/>
  <c r="L261" i="32" s="1"/>
  <c r="S241" i="32"/>
  <c r="AG241" i="32"/>
  <c r="R261" i="32" s="1"/>
  <c r="U241" i="32"/>
  <c r="F261" i="32" s="1"/>
  <c r="AP241" i="32"/>
  <c r="AA261" i="32" s="1"/>
  <c r="AD241" i="32"/>
  <c r="O261" i="32" s="1"/>
  <c r="Q241" i="32"/>
  <c r="B261" i="32" s="1"/>
  <c r="AN241" i="32"/>
  <c r="Y261" i="32" s="1"/>
  <c r="Z241" i="32"/>
  <c r="K261" i="32" s="1"/>
  <c r="AF241" i="32"/>
  <c r="Q261" i="32" s="1"/>
  <c r="Y241" i="32"/>
  <c r="J261" i="32" s="1"/>
  <c r="X241" i="32"/>
  <c r="I261" i="32" s="1"/>
  <c r="AO241" i="32"/>
  <c r="Z261" i="32" s="1"/>
  <c r="V241" i="32"/>
  <c r="G261" i="32" s="1"/>
  <c r="AH241" i="32"/>
  <c r="S261" i="32" s="1"/>
  <c r="AC241" i="32"/>
  <c r="R241" i="32"/>
  <c r="C261" i="32" s="1"/>
  <c r="X122" i="32"/>
  <c r="I142" i="32" s="1"/>
  <c r="AF122" i="32"/>
  <c r="Q142" i="32" s="1"/>
  <c r="V124" i="32"/>
  <c r="G144" i="32" s="1"/>
  <c r="AD124" i="32"/>
  <c r="O144" i="32" s="1"/>
  <c r="Q146" i="32"/>
  <c r="P146" i="32"/>
  <c r="H146" i="32"/>
  <c r="X130" i="32"/>
  <c r="I150" i="32" s="1"/>
  <c r="AF130" i="32"/>
  <c r="Q150" i="32" s="1"/>
  <c r="AK133" i="32"/>
  <c r="V153" i="32" s="1"/>
  <c r="AC133" i="32"/>
  <c r="N153" i="32" s="1"/>
  <c r="U133" i="32"/>
  <c r="F153" i="32" s="1"/>
  <c r="AO133" i="32"/>
  <c r="Z153" i="32" s="1"/>
  <c r="AG133" i="32"/>
  <c r="R153" i="32" s="1"/>
  <c r="Y133" i="32"/>
  <c r="J153" i="32" s="1"/>
  <c r="Q133" i="32"/>
  <c r="B153" i="32" s="1"/>
  <c r="AA133" i="32"/>
  <c r="L153" i="32" s="1"/>
  <c r="AL133" i="32"/>
  <c r="W153" i="32" s="1"/>
  <c r="Y245" i="32"/>
  <c r="U245" i="32"/>
  <c r="R245" i="32"/>
  <c r="AJ226" i="32"/>
  <c r="U230" i="32"/>
  <c r="F250" i="32" s="1"/>
  <c r="Y257" i="32"/>
  <c r="I257" i="32"/>
  <c r="S239" i="32"/>
  <c r="AK241" i="32"/>
  <c r="V261" i="32" s="1"/>
  <c r="X250" i="32"/>
  <c r="E246" i="32"/>
  <c r="AO227" i="32"/>
  <c r="Z247" i="32" s="1"/>
  <c r="AG227" i="32"/>
  <c r="R247" i="32" s="1"/>
  <c r="Y227" i="32"/>
  <c r="J247" i="32" s="1"/>
  <c r="Q227" i="32"/>
  <c r="AK227" i="32"/>
  <c r="V247" i="32" s="1"/>
  <c r="AC227" i="32"/>
  <c r="U227" i="32"/>
  <c r="F247" i="32" s="1"/>
  <c r="AI227" i="32"/>
  <c r="X227" i="32"/>
  <c r="I247" i="32" s="1"/>
  <c r="AQ227" i="32"/>
  <c r="AB247" i="32" s="1"/>
  <c r="AF227" i="32"/>
  <c r="Q247" i="32" s="1"/>
  <c r="V227" i="32"/>
  <c r="G247" i="32" s="1"/>
  <c r="AP227" i="32"/>
  <c r="AA247" i="32" s="1"/>
  <c r="AE227" i="32"/>
  <c r="T227" i="32"/>
  <c r="AH227" i="32"/>
  <c r="AR228" i="32"/>
  <c r="AJ228" i="32"/>
  <c r="AB228" i="32"/>
  <c r="T228" i="32"/>
  <c r="AP228" i="32"/>
  <c r="AE228" i="32"/>
  <c r="U228" i="32"/>
  <c r="AM228" i="32"/>
  <c r="AC228" i="32"/>
  <c r="R228" i="32"/>
  <c r="AL228" i="32"/>
  <c r="AA228" i="32"/>
  <c r="Q228" i="32"/>
  <c r="AD228" i="32"/>
  <c r="X229" i="32"/>
  <c r="I249" i="32" s="1"/>
  <c r="V252" i="32"/>
  <c r="S252" i="32"/>
  <c r="C253" i="32"/>
  <c r="O253" i="32"/>
  <c r="I253" i="32"/>
  <c r="R253" i="32"/>
  <c r="F253" i="32"/>
  <c r="AN229" i="32"/>
  <c r="Y249" i="32" s="1"/>
  <c r="AC229" i="32"/>
  <c r="N249" i="32" s="1"/>
  <c r="R229" i="32"/>
  <c r="C249" i="32" s="1"/>
  <c r="AB229" i="32"/>
  <c r="M249" i="32" s="1"/>
  <c r="AR229" i="32"/>
  <c r="AC249" i="32" s="1"/>
  <c r="AK231" i="32"/>
  <c r="AC231" i="32"/>
  <c r="N251" i="32" s="1"/>
  <c r="U231" i="32"/>
  <c r="F251" i="32" s="1"/>
  <c r="AO231" i="32"/>
  <c r="Z251" i="32" s="1"/>
  <c r="AG231" i="32"/>
  <c r="R251" i="32" s="1"/>
  <c r="Y231" i="32"/>
  <c r="J251" i="32" s="1"/>
  <c r="Q231" i="32"/>
  <c r="B251" i="32" s="1"/>
  <c r="AI231" i="32"/>
  <c r="T251" i="32" s="1"/>
  <c r="X231" i="32"/>
  <c r="I251" i="32" s="1"/>
  <c r="AQ231" i="32"/>
  <c r="AB251" i="32" s="1"/>
  <c r="AF231" i="32"/>
  <c r="V231" i="32"/>
  <c r="G251" i="32" s="1"/>
  <c r="AP231" i="32"/>
  <c r="AA251" i="32" s="1"/>
  <c r="AE231" i="32"/>
  <c r="P251" i="32" s="1"/>
  <c r="T231" i="32"/>
  <c r="E251" i="32" s="1"/>
  <c r="AH231" i="32"/>
  <c r="S251" i="32" s="1"/>
  <c r="AP232" i="32"/>
  <c r="AA252" i="32" s="1"/>
  <c r="AE232" i="32"/>
  <c r="P252" i="32" s="1"/>
  <c r="U232" i="32"/>
  <c r="AM232" i="32"/>
  <c r="X252" i="32" s="1"/>
  <c r="AC232" i="32"/>
  <c r="N252" i="32" s="1"/>
  <c r="R232" i="32"/>
  <c r="C252" i="32" s="1"/>
  <c r="AL232" i="32"/>
  <c r="W252" i="32" s="1"/>
  <c r="AA232" i="32"/>
  <c r="L252" i="32" s="1"/>
  <c r="Q232" i="32"/>
  <c r="B252" i="32" s="1"/>
  <c r="AD232" i="32"/>
  <c r="O252" i="32" s="1"/>
  <c r="AQ237" i="32"/>
  <c r="AB257" i="32" s="1"/>
  <c r="AI237" i="32"/>
  <c r="T257" i="32" s="1"/>
  <c r="AA237" i="32"/>
  <c r="L257" i="32" s="1"/>
  <c r="S237" i="32"/>
  <c r="D257" i="32" s="1"/>
  <c r="AM237" i="32"/>
  <c r="X257" i="32" s="1"/>
  <c r="AE237" i="32"/>
  <c r="P257" i="32" s="1"/>
  <c r="W237" i="32"/>
  <c r="H257" i="32" s="1"/>
  <c r="AO237" i="32"/>
  <c r="Z257" i="32" s="1"/>
  <c r="AD237" i="32"/>
  <c r="O257" i="32" s="1"/>
  <c r="T237" i="32"/>
  <c r="E257" i="32" s="1"/>
  <c r="AL237" i="32"/>
  <c r="W257" i="32" s="1"/>
  <c r="AB237" i="32"/>
  <c r="M257" i="32" s="1"/>
  <c r="Q237" i="32"/>
  <c r="B257" i="32" s="1"/>
  <c r="AJ237" i="32"/>
  <c r="U257" i="32" s="1"/>
  <c r="Y237" i="32"/>
  <c r="J257" i="32" s="1"/>
  <c r="AH237" i="32"/>
  <c r="S257" i="32" s="1"/>
  <c r="R237" i="32"/>
  <c r="C257" i="32" s="1"/>
  <c r="AF237" i="32"/>
  <c r="Q257" i="32" s="1"/>
  <c r="AC237" i="32"/>
  <c r="N257" i="32" s="1"/>
  <c r="AR237" i="32"/>
  <c r="AC257" i="32" s="1"/>
  <c r="Z237" i="32"/>
  <c r="K257" i="32" s="1"/>
  <c r="AK237" i="32"/>
  <c r="V257" i="32" s="1"/>
  <c r="U237" i="32"/>
  <c r="F257" i="32" s="1"/>
  <c r="X225" i="32"/>
  <c r="I245" i="32" s="1"/>
  <c r="AP226" i="32"/>
  <c r="AH226" i="32"/>
  <c r="Z226" i="32"/>
  <c r="R226" i="32"/>
  <c r="AL226" i="32"/>
  <c r="AD226" i="32"/>
  <c r="O246" i="32" s="1"/>
  <c r="V226" i="32"/>
  <c r="AK226" i="32"/>
  <c r="AI226" i="32"/>
  <c r="X226" i="32"/>
  <c r="AR226" i="32"/>
  <c r="AG226" i="32"/>
  <c r="W226" i="32"/>
  <c r="AC226" i="32"/>
  <c r="N246" i="32" s="1"/>
  <c r="T247" i="32"/>
  <c r="Z227" i="32"/>
  <c r="K247" i="32" s="1"/>
  <c r="AN227" i="32"/>
  <c r="Y247" i="32" s="1"/>
  <c r="V228" i="32"/>
  <c r="AK228" i="32"/>
  <c r="Q229" i="32"/>
  <c r="B249" i="32" s="1"/>
  <c r="AG229" i="32"/>
  <c r="R249" i="32" s="1"/>
  <c r="W231" i="32"/>
  <c r="H251" i="32" s="1"/>
  <c r="AM231" i="32"/>
  <c r="X251" i="32" s="1"/>
  <c r="S232" i="32"/>
  <c r="D252" i="32" s="1"/>
  <c r="AI232" i="32"/>
  <c r="T252" i="32" s="1"/>
  <c r="AJ233" i="32"/>
  <c r="U253" i="32" s="1"/>
  <c r="AK234" i="32"/>
  <c r="V254" i="32" s="1"/>
  <c r="V234" i="32"/>
  <c r="G254" i="32" s="1"/>
  <c r="AI234" i="32"/>
  <c r="T254" i="32" s="1"/>
  <c r="AG237" i="32"/>
  <c r="R257" i="32" s="1"/>
  <c r="N261" i="32"/>
  <c r="M261" i="32"/>
  <c r="A288" i="32"/>
  <c r="A276" i="32"/>
  <c r="G252" i="32"/>
  <c r="AP238" i="32"/>
  <c r="AA258" i="32" s="1"/>
  <c r="AH238" i="32"/>
  <c r="S258" i="32" s="1"/>
  <c r="Z238" i="32"/>
  <c r="K258" i="32" s="1"/>
  <c r="R238" i="32"/>
  <c r="C258" i="32" s="1"/>
  <c r="AM238" i="32"/>
  <c r="X258" i="32" s="1"/>
  <c r="AE238" i="32"/>
  <c r="P258" i="32" s="1"/>
  <c r="AL238" i="32"/>
  <c r="W258" i="32" s="1"/>
  <c r="AD238" i="32"/>
  <c r="O258" i="32" s="1"/>
  <c r="V238" i="32"/>
  <c r="G258" i="32" s="1"/>
  <c r="AO238" i="32"/>
  <c r="Z258" i="32" s="1"/>
  <c r="AB238" i="32"/>
  <c r="Q238" i="32"/>
  <c r="B258" i="32" s="1"/>
  <c r="AK238" i="32"/>
  <c r="V258" i="32" s="1"/>
  <c r="Y238" i="32"/>
  <c r="J258" i="32" s="1"/>
  <c r="AI238" i="32"/>
  <c r="T258" i="32" s="1"/>
  <c r="W238" i="32"/>
  <c r="H258" i="32" s="1"/>
  <c r="AG238" i="32"/>
  <c r="R258" i="32" s="1"/>
  <c r="AO240" i="32"/>
  <c r="AA240" i="32"/>
  <c r="AG240" i="32"/>
  <c r="AP348" i="32"/>
  <c r="AE348" i="32"/>
  <c r="U348" i="32"/>
  <c r="AA348" i="32"/>
  <c r="AQ348" i="32"/>
  <c r="Z348" i="32"/>
  <c r="AO348" i="32"/>
  <c r="Y348" i="32"/>
  <c r="J368" i="32" s="1"/>
  <c r="AK348" i="32"/>
  <c r="S348" i="32"/>
  <c r="AG348" i="32"/>
  <c r="AI348" i="32"/>
  <c r="Q348" i="32"/>
  <c r="AL348" i="32"/>
  <c r="V348" i="32"/>
  <c r="Z254" i="32"/>
  <c r="E254" i="32"/>
  <c r="AB254" i="32"/>
  <c r="L254" i="32"/>
  <c r="AQ236" i="32"/>
  <c r="AB256" i="32" s="1"/>
  <c r="AG236" i="32"/>
  <c r="R256" i="32" s="1"/>
  <c r="V236" i="32"/>
  <c r="G256" i="32" s="1"/>
  <c r="AO236" i="32"/>
  <c r="Z256" i="32" s="1"/>
  <c r="AD236" i="32"/>
  <c r="O256" i="32" s="1"/>
  <c r="S236" i="32"/>
  <c r="D256" i="32" s="1"/>
  <c r="AL236" i="32"/>
  <c r="W256" i="32" s="1"/>
  <c r="AA236" i="32"/>
  <c r="L256" i="32" s="1"/>
  <c r="Q236" i="32"/>
  <c r="B256" i="32" s="1"/>
  <c r="AC236" i="32"/>
  <c r="N256" i="32" s="1"/>
  <c r="U238" i="32"/>
  <c r="F258" i="32" s="1"/>
  <c r="AQ238" i="32"/>
  <c r="AB258" i="32" s="1"/>
  <c r="S240" i="32"/>
  <c r="AM240" i="32"/>
  <c r="A289" i="32"/>
  <c r="Y225" i="32"/>
  <c r="J245" i="32" s="1"/>
  <c r="Y229" i="32"/>
  <c r="J249" i="32" s="1"/>
  <c r="W230" i="32"/>
  <c r="H250" i="32" s="1"/>
  <c r="AG230" i="32"/>
  <c r="R250" i="32" s="1"/>
  <c r="AR230" i="32"/>
  <c r="AC250" i="32" s="1"/>
  <c r="Y233" i="32"/>
  <c r="J253" i="32" s="1"/>
  <c r="X234" i="32"/>
  <c r="I254" i="32" s="1"/>
  <c r="AN234" i="32"/>
  <c r="Y254" i="32" s="1"/>
  <c r="AE236" i="32"/>
  <c r="P256" i="32" s="1"/>
  <c r="N258" i="32"/>
  <c r="M258" i="32"/>
  <c r="X238" i="32"/>
  <c r="I258" i="32" s="1"/>
  <c r="AR238" i="32"/>
  <c r="AC258" i="32" s="1"/>
  <c r="V240" i="32"/>
  <c r="AP240" i="32"/>
  <c r="A281" i="32"/>
  <c r="A293" i="32"/>
  <c r="Y334" i="32"/>
  <c r="J354" i="32" s="1"/>
  <c r="AO334" i="32"/>
  <c r="Q334" i="32"/>
  <c r="B354" i="32" s="1"/>
  <c r="AL334" i="32"/>
  <c r="W354" i="32" s="1"/>
  <c r="AG334" i="32"/>
  <c r="R354" i="32" s="1"/>
  <c r="V334" i="32"/>
  <c r="G354" i="32" s="1"/>
  <c r="AL342" i="32"/>
  <c r="W362" i="32" s="1"/>
  <c r="X342" i="32"/>
  <c r="AJ342" i="32"/>
  <c r="U362" i="32" s="1"/>
  <c r="AF342" i="32"/>
  <c r="W342" i="32"/>
  <c r="H362" i="32" s="1"/>
  <c r="AM342" i="32"/>
  <c r="X362" i="32" s="1"/>
  <c r="AH342" i="32"/>
  <c r="S362" i="32" s="1"/>
  <c r="T342" i="32"/>
  <c r="E362" i="32" s="1"/>
  <c r="AQ225" i="32"/>
  <c r="AB245" i="32" s="1"/>
  <c r="AI225" i="32"/>
  <c r="T245" i="32" s="1"/>
  <c r="AA225" i="32"/>
  <c r="L245" i="32" s="1"/>
  <c r="S225" i="32"/>
  <c r="D245" i="32" s="1"/>
  <c r="AM225" i="32"/>
  <c r="X245" i="32" s="1"/>
  <c r="AE225" i="32"/>
  <c r="P245" i="32" s="1"/>
  <c r="W225" i="32"/>
  <c r="H245" i="32" s="1"/>
  <c r="Z225" i="32"/>
  <c r="K245" i="32" s="1"/>
  <c r="AK225" i="32"/>
  <c r="V245" i="32" s="1"/>
  <c r="N247" i="32"/>
  <c r="U247" i="32"/>
  <c r="M247" i="32"/>
  <c r="E247" i="32"/>
  <c r="S247" i="32"/>
  <c r="P247" i="32"/>
  <c r="C247" i="32"/>
  <c r="L247" i="32"/>
  <c r="AM229" i="32"/>
  <c r="X249" i="32" s="1"/>
  <c r="AE229" i="32"/>
  <c r="P249" i="32" s="1"/>
  <c r="W229" i="32"/>
  <c r="H249" i="32" s="1"/>
  <c r="AQ229" i="32"/>
  <c r="AB249" i="32" s="1"/>
  <c r="AI229" i="32"/>
  <c r="T249" i="32" s="1"/>
  <c r="AA229" i="32"/>
  <c r="L249" i="32" s="1"/>
  <c r="S229" i="32"/>
  <c r="D249" i="32" s="1"/>
  <c r="Z229" i="32"/>
  <c r="K249" i="32" s="1"/>
  <c r="AK229" i="32"/>
  <c r="V249" i="32" s="1"/>
  <c r="X230" i="32"/>
  <c r="I250" i="32" s="1"/>
  <c r="AC251" i="32"/>
  <c r="U251" i="32"/>
  <c r="M251" i="32"/>
  <c r="Q251" i="32"/>
  <c r="V251" i="32"/>
  <c r="AQ233" i="32"/>
  <c r="AB253" i="32" s="1"/>
  <c r="AI233" i="32"/>
  <c r="T253" i="32" s="1"/>
  <c r="AA233" i="32"/>
  <c r="L253" i="32" s="1"/>
  <c r="S233" i="32"/>
  <c r="D253" i="32" s="1"/>
  <c r="AM233" i="32"/>
  <c r="X253" i="32" s="1"/>
  <c r="AE233" i="32"/>
  <c r="P253" i="32" s="1"/>
  <c r="W233" i="32"/>
  <c r="H253" i="32" s="1"/>
  <c r="Z233" i="32"/>
  <c r="K253" i="32" s="1"/>
  <c r="AK233" i="32"/>
  <c r="V253" i="32" s="1"/>
  <c r="Y234" i="32"/>
  <c r="J254" i="32" s="1"/>
  <c r="AR236" i="32"/>
  <c r="AC256" i="32" s="1"/>
  <c r="AH236" i="32"/>
  <c r="S256" i="32" s="1"/>
  <c r="AA238" i="32"/>
  <c r="L258" i="32" s="1"/>
  <c r="W240" i="32"/>
  <c r="B247" i="32"/>
  <c r="W247" i="32"/>
  <c r="D251" i="32"/>
  <c r="W251" i="32"/>
  <c r="AL230" i="32"/>
  <c r="W250" i="32" s="1"/>
  <c r="AD230" i="32"/>
  <c r="O250" i="32" s="1"/>
  <c r="V230" i="32"/>
  <c r="G250" i="32" s="1"/>
  <c r="AP230" i="32"/>
  <c r="AA250" i="32" s="1"/>
  <c r="AH230" i="32"/>
  <c r="S250" i="32" s="1"/>
  <c r="Z230" i="32"/>
  <c r="K250" i="32" s="1"/>
  <c r="R230" i="32"/>
  <c r="C250" i="32" s="1"/>
  <c r="AA230" i="32"/>
  <c r="L250" i="32" s="1"/>
  <c r="AK230" i="32"/>
  <c r="V250" i="32" s="1"/>
  <c r="R252" i="32"/>
  <c r="AL234" i="32"/>
  <c r="W254" i="32" s="1"/>
  <c r="AD234" i="32"/>
  <c r="O254" i="32" s="1"/>
  <c r="AP234" i="32"/>
  <c r="AA254" i="32" s="1"/>
  <c r="AH234" i="32"/>
  <c r="S254" i="32" s="1"/>
  <c r="Z234" i="32"/>
  <c r="K254" i="32" s="1"/>
  <c r="R234" i="32"/>
  <c r="C254" i="32" s="1"/>
  <c r="AM234" i="32"/>
  <c r="X254" i="32" s="1"/>
  <c r="AB234" i="32"/>
  <c r="M254" i="32" s="1"/>
  <c r="S234" i="32"/>
  <c r="D254" i="32" s="1"/>
  <c r="AJ234" i="32"/>
  <c r="U254" i="32" s="1"/>
  <c r="AR234" i="32"/>
  <c r="AC254" i="32" s="1"/>
  <c r="AG234" i="32"/>
  <c r="R254" i="32" s="1"/>
  <c r="W234" i="32"/>
  <c r="H254" i="32" s="1"/>
  <c r="AC234" i="32"/>
  <c r="N254" i="32" s="1"/>
  <c r="U236" i="32"/>
  <c r="F256" i="32" s="1"/>
  <c r="AK236" i="32"/>
  <c r="V256" i="32" s="1"/>
  <c r="AF238" i="32"/>
  <c r="Q258" i="32" s="1"/>
  <c r="AD240" i="32"/>
  <c r="O260" i="32" s="1"/>
  <c r="H247" i="32"/>
  <c r="A294" i="32"/>
  <c r="A282" i="32"/>
  <c r="V342" i="32"/>
  <c r="X232" i="32"/>
  <c r="I252" i="32" s="1"/>
  <c r="AF232" i="32"/>
  <c r="Q252" i="32" s="1"/>
  <c r="AN232" i="32"/>
  <c r="Y252" i="32" s="1"/>
  <c r="AK240" i="32"/>
  <c r="AC240" i="32"/>
  <c r="U240" i="32"/>
  <c r="Y240" i="32"/>
  <c r="J260" i="32" s="1"/>
  <c r="AL240" i="32"/>
  <c r="A290" i="32"/>
  <c r="A278" i="32"/>
  <c r="F252" i="32"/>
  <c r="AR335" i="32"/>
  <c r="AC355" i="32" s="1"/>
  <c r="AJ335" i="32"/>
  <c r="U355" i="32" s="1"/>
  <c r="AI335" i="32"/>
  <c r="T355" i="32" s="1"/>
  <c r="AA335" i="32"/>
  <c r="L355" i="32" s="1"/>
  <c r="S335" i="32"/>
  <c r="AQ335" i="32"/>
  <c r="AB355" i="32" s="1"/>
  <c r="AH335" i="32"/>
  <c r="S355" i="32" s="1"/>
  <c r="Z335" i="32"/>
  <c r="R335" i="32"/>
  <c r="AP335" i="32"/>
  <c r="AG335" i="32"/>
  <c r="Y335" i="32"/>
  <c r="Q335" i="32"/>
  <c r="B355" i="32" s="1"/>
  <c r="AN335" i="32"/>
  <c r="Y355" i="32" s="1"/>
  <c r="AE335" i="32"/>
  <c r="W335" i="32"/>
  <c r="H355" i="32" s="1"/>
  <c r="AC335" i="32"/>
  <c r="N355" i="32" s="1"/>
  <c r="AO335" i="32"/>
  <c r="X335" i="32"/>
  <c r="AL335" i="32"/>
  <c r="U335" i="32"/>
  <c r="AK335" i="32"/>
  <c r="V355" i="32" s="1"/>
  <c r="AB335" i="32"/>
  <c r="M355" i="32" s="1"/>
  <c r="V335" i="32"/>
  <c r="G355" i="32" s="1"/>
  <c r="T363" i="32"/>
  <c r="AJ350" i="32"/>
  <c r="U370" i="32" s="1"/>
  <c r="T350" i="32"/>
  <c r="E370" i="32" s="1"/>
  <c r="AG350" i="32"/>
  <c r="R370" i="32" s="1"/>
  <c r="Q350" i="32"/>
  <c r="B370" i="32" s="1"/>
  <c r="AF350" i="32"/>
  <c r="Q370" i="32" s="1"/>
  <c r="AB350" i="32"/>
  <c r="M370" i="32" s="1"/>
  <c r="AO350" i="32"/>
  <c r="W350" i="32"/>
  <c r="H370" i="32" s="1"/>
  <c r="AM350" i="32"/>
  <c r="X370" i="32" s="1"/>
  <c r="Y350" i="32"/>
  <c r="J370" i="32" s="1"/>
  <c r="AR350" i="32"/>
  <c r="AE350" i="32"/>
  <c r="AN240" i="32"/>
  <c r="A295" i="32"/>
  <c r="A283" i="32"/>
  <c r="AL341" i="32"/>
  <c r="W361" i="32" s="1"/>
  <c r="AD341" i="32"/>
  <c r="O361" i="32" s="1"/>
  <c r="V341" i="32"/>
  <c r="G361" i="32" s="1"/>
  <c r="AR341" i="32"/>
  <c r="AC361" i="32" s="1"/>
  <c r="AJ341" i="32"/>
  <c r="U361" i="32" s="1"/>
  <c r="AB341" i="32"/>
  <c r="M361" i="32" s="1"/>
  <c r="T341" i="32"/>
  <c r="E361" i="32" s="1"/>
  <c r="AP341" i="32"/>
  <c r="AH341" i="32"/>
  <c r="S361" i="32" s="1"/>
  <c r="Z341" i="32"/>
  <c r="K361" i="32" s="1"/>
  <c r="R341" i="32"/>
  <c r="AN341" i="32"/>
  <c r="AA341" i="32"/>
  <c r="AM341" i="32"/>
  <c r="X361" i="32" s="1"/>
  <c r="Y341" i="32"/>
  <c r="J361" i="32" s="1"/>
  <c r="AK341" i="32"/>
  <c r="V361" i="32" s="1"/>
  <c r="X341" i="32"/>
  <c r="I361" i="32" s="1"/>
  <c r="AG341" i="32"/>
  <c r="R361" i="32" s="1"/>
  <c r="U341" i="32"/>
  <c r="AE341" i="32"/>
  <c r="P361" i="32" s="1"/>
  <c r="W341" i="32"/>
  <c r="H361" i="32" s="1"/>
  <c r="AQ341" i="32"/>
  <c r="AB361" i="32" s="1"/>
  <c r="Q341" i="32"/>
  <c r="B361" i="32" s="1"/>
  <c r="AC341" i="32"/>
  <c r="N361" i="32" s="1"/>
  <c r="A400" i="32"/>
  <c r="A388" i="32"/>
  <c r="X228" i="32"/>
  <c r="AF228" i="32"/>
  <c r="AC252" i="32"/>
  <c r="T232" i="32"/>
  <c r="E252" i="32" s="1"/>
  <c r="AB232" i="32"/>
  <c r="M252" i="32" s="1"/>
  <c r="AJ232" i="32"/>
  <c r="U252" i="32" s="1"/>
  <c r="R240" i="32"/>
  <c r="AE240" i="32"/>
  <c r="AQ240" i="32"/>
  <c r="K252" i="32"/>
  <c r="AE334" i="32"/>
  <c r="P354" i="32" s="1"/>
  <c r="AM335" i="32"/>
  <c r="X355" i="32" s="1"/>
  <c r="AF341" i="32"/>
  <c r="X236" i="32"/>
  <c r="I256" i="32" s="1"/>
  <c r="AF236" i="32"/>
  <c r="Q256" i="32" s="1"/>
  <c r="AN236" i="32"/>
  <c r="Y256" i="32" s="1"/>
  <c r="T240" i="32"/>
  <c r="AB240" i="32"/>
  <c r="AJ240" i="32"/>
  <c r="AR240" i="32"/>
  <c r="H261" i="32"/>
  <c r="X261" i="32"/>
  <c r="Z336" i="32"/>
  <c r="K356" i="32" s="1"/>
  <c r="AP336" i="32"/>
  <c r="AA356" i="32" s="1"/>
  <c r="W336" i="32"/>
  <c r="H356" i="32" s="1"/>
  <c r="AJ336" i="32"/>
  <c r="U356" i="32" s="1"/>
  <c r="Q336" i="32"/>
  <c r="B356" i="32" s="1"/>
  <c r="AO336" i="32"/>
  <c r="Z356" i="32" s="1"/>
  <c r="AM340" i="32"/>
  <c r="AE340" i="32"/>
  <c r="W340" i="32"/>
  <c r="H360" i="32" s="1"/>
  <c r="AK340" i="32"/>
  <c r="V360" i="32" s="1"/>
  <c r="AC340" i="32"/>
  <c r="N360" i="32" s="1"/>
  <c r="U340" i="32"/>
  <c r="F360" i="32" s="1"/>
  <c r="AQ340" i="32"/>
  <c r="AB360" i="32" s="1"/>
  <c r="AI340" i="32"/>
  <c r="T360" i="32" s="1"/>
  <c r="AA340" i="32"/>
  <c r="S340" i="32"/>
  <c r="D360" i="32" s="1"/>
  <c r="AL340" i="32"/>
  <c r="W360" i="32" s="1"/>
  <c r="Y340" i="32"/>
  <c r="J360" i="32" s="1"/>
  <c r="AJ340" i="32"/>
  <c r="U360" i="32" s="1"/>
  <c r="X340" i="32"/>
  <c r="I360" i="32" s="1"/>
  <c r="AH340" i="32"/>
  <c r="S360" i="32" s="1"/>
  <c r="V340" i="32"/>
  <c r="G360" i="32" s="1"/>
  <c r="AR340" i="32"/>
  <c r="AC360" i="32" s="1"/>
  <c r="AF340" i="32"/>
  <c r="Q360" i="32" s="1"/>
  <c r="R340" i="32"/>
  <c r="C360" i="32" s="1"/>
  <c r="Z340" i="32"/>
  <c r="K360" i="32" s="1"/>
  <c r="AP340" i="32"/>
  <c r="AA360" i="32" s="1"/>
  <c r="Q340" i="32"/>
  <c r="AN340" i="32"/>
  <c r="G362" i="32"/>
  <c r="Q362" i="32"/>
  <c r="K362" i="32"/>
  <c r="I362" i="32"/>
  <c r="AR336" i="32"/>
  <c r="AC356" i="32" s="1"/>
  <c r="AE338" i="32"/>
  <c r="P358" i="32" s="1"/>
  <c r="AA338" i="32"/>
  <c r="L358" i="32" s="1"/>
  <c r="AQ338" i="32"/>
  <c r="T340" i="32"/>
  <c r="T236" i="32"/>
  <c r="E256" i="32" s="1"/>
  <c r="AB236" i="32"/>
  <c r="M256" i="32" s="1"/>
  <c r="AJ236" i="32"/>
  <c r="U256" i="32" s="1"/>
  <c r="X240" i="32"/>
  <c r="AF240" i="32"/>
  <c r="Q260" i="32" s="1"/>
  <c r="D261" i="32"/>
  <c r="T261" i="32"/>
  <c r="X336" i="32"/>
  <c r="I356" i="32" s="1"/>
  <c r="T338" i="32"/>
  <c r="E358" i="32" s="1"/>
  <c r="AG340" i="32"/>
  <c r="R360" i="32" s="1"/>
  <c r="AN342" i="32"/>
  <c r="Y362" i="32" s="1"/>
  <c r="W334" i="32"/>
  <c r="AM334" i="32"/>
  <c r="X354" i="32" s="1"/>
  <c r="AP343" i="32"/>
  <c r="AA363" i="32" s="1"/>
  <c r="AH343" i="32"/>
  <c r="Z343" i="32"/>
  <c r="R343" i="32"/>
  <c r="C363" i="32" s="1"/>
  <c r="AG343" i="32"/>
  <c r="R363" i="32" s="1"/>
  <c r="U343" i="32"/>
  <c r="F363" i="32" s="1"/>
  <c r="AE343" i="32"/>
  <c r="P363" i="32" s="1"/>
  <c r="S343" i="32"/>
  <c r="D363" i="32" s="1"/>
  <c r="AQ343" i="32"/>
  <c r="AB363" i="32" s="1"/>
  <c r="AD343" i="32"/>
  <c r="Q343" i="32"/>
  <c r="AM343" i="32"/>
  <c r="X363" i="32" s="1"/>
  <c r="AA343" i="32"/>
  <c r="L363" i="32" s="1"/>
  <c r="AK343" i="32"/>
  <c r="V363" i="32" s="1"/>
  <c r="AA365" i="32"/>
  <c r="P365" i="32"/>
  <c r="Z365" i="32"/>
  <c r="T365" i="32"/>
  <c r="AC334" i="32"/>
  <c r="N354" i="32" s="1"/>
  <c r="E355" i="32"/>
  <c r="J355" i="32"/>
  <c r="AA355" i="32"/>
  <c r="F355" i="32"/>
  <c r="AI339" i="32"/>
  <c r="T359" i="32" s="1"/>
  <c r="W339" i="32"/>
  <c r="H359" i="32" s="1"/>
  <c r="AH339" i="32"/>
  <c r="U339" i="32"/>
  <c r="F359" i="32" s="1"/>
  <c r="AG339" i="32"/>
  <c r="R359" i="32" s="1"/>
  <c r="S339" i="32"/>
  <c r="D359" i="32" s="1"/>
  <c r="AP339" i="32"/>
  <c r="AC339" i="32"/>
  <c r="N359" i="32" s="1"/>
  <c r="Q339" i="32"/>
  <c r="B359" i="32" s="1"/>
  <c r="AM339" i="32"/>
  <c r="X359" i="32" s="1"/>
  <c r="AR334" i="32"/>
  <c r="AC354" i="32" s="1"/>
  <c r="AO338" i="32"/>
  <c r="Z358" i="32" s="1"/>
  <c r="AG338" i="32"/>
  <c r="R358" i="32" s="1"/>
  <c r="Y338" i="32"/>
  <c r="J358" i="32" s="1"/>
  <c r="Q338" i="32"/>
  <c r="B358" i="32" s="1"/>
  <c r="AM338" i="32"/>
  <c r="X358" i="32" s="1"/>
  <c r="AK338" i="32"/>
  <c r="AC338" i="32"/>
  <c r="N358" i="32" s="1"/>
  <c r="U338" i="32"/>
  <c r="F358" i="32" s="1"/>
  <c r="AI338" i="32"/>
  <c r="T358" i="32" s="1"/>
  <c r="X338" i="32"/>
  <c r="I358" i="32" s="1"/>
  <c r="AH338" i="32"/>
  <c r="S358" i="32" s="1"/>
  <c r="W338" i="32"/>
  <c r="H358" i="32" s="1"/>
  <c r="AR338" i="32"/>
  <c r="AC358" i="32" s="1"/>
  <c r="AF338" i="32"/>
  <c r="Q358" i="32" s="1"/>
  <c r="V338" i="32"/>
  <c r="G358" i="32" s="1"/>
  <c r="AP338" i="32"/>
  <c r="AA358" i="32" s="1"/>
  <c r="AD338" i="32"/>
  <c r="O358" i="32" s="1"/>
  <c r="S338" i="32"/>
  <c r="D358" i="32" s="1"/>
  <c r="AL338" i="32"/>
  <c r="W358" i="32" s="1"/>
  <c r="R339" i="32"/>
  <c r="C359" i="32" s="1"/>
  <c r="AQ339" i="32"/>
  <c r="AB359" i="32" s="1"/>
  <c r="W343" i="32"/>
  <c r="H363" i="32" s="1"/>
  <c r="AN348" i="32"/>
  <c r="AP349" i="32"/>
  <c r="AF349" i="32"/>
  <c r="U349" i="32"/>
  <c r="AN349" i="32"/>
  <c r="Y369" i="32" s="1"/>
  <c r="AC349" i="32"/>
  <c r="R349" i="32"/>
  <c r="AB349" i="32"/>
  <c r="P370" i="32"/>
  <c r="AC370" i="32"/>
  <c r="X334" i="32"/>
  <c r="I354" i="32" s="1"/>
  <c r="AF334" i="32"/>
  <c r="Q354" i="32" s="1"/>
  <c r="AN334" i="32"/>
  <c r="Y354" i="32" s="1"/>
  <c r="AQ336" i="32"/>
  <c r="AB356" i="32" s="1"/>
  <c r="AI336" i="32"/>
  <c r="T356" i="32" s="1"/>
  <c r="AA336" i="32"/>
  <c r="L356" i="32" s="1"/>
  <c r="S336" i="32"/>
  <c r="D356" i="32" s="1"/>
  <c r="AM336" i="32"/>
  <c r="Y336" i="32"/>
  <c r="J356" i="32" s="1"/>
  <c r="AH336" i="32"/>
  <c r="S356" i="32" s="1"/>
  <c r="W366" i="32"/>
  <c r="S366" i="32"/>
  <c r="E366" i="32"/>
  <c r="D366" i="32"/>
  <c r="C366" i="32"/>
  <c r="T366" i="32"/>
  <c r="AG349" i="32"/>
  <c r="A397" i="32"/>
  <c r="A385" i="32"/>
  <c r="R334" i="32"/>
  <c r="C354" i="32" s="1"/>
  <c r="Z334" i="32"/>
  <c r="K354" i="32" s="1"/>
  <c r="AH334" i="32"/>
  <c r="S354" i="32" s="1"/>
  <c r="AP334" i="32"/>
  <c r="AA354" i="32" s="1"/>
  <c r="R336" i="32"/>
  <c r="C356" i="32" s="1"/>
  <c r="AB336" i="32"/>
  <c r="M356" i="32" s="1"/>
  <c r="AK336" i="32"/>
  <c r="V356" i="32" s="1"/>
  <c r="X337" i="32"/>
  <c r="AI337" i="32"/>
  <c r="V358" i="32"/>
  <c r="AB358" i="32"/>
  <c r="K358" i="32"/>
  <c r="L360" i="32"/>
  <c r="B360" i="32"/>
  <c r="Y360" i="32"/>
  <c r="X360" i="32"/>
  <c r="P360" i="32"/>
  <c r="AB342" i="32"/>
  <c r="M362" i="32" s="1"/>
  <c r="Z346" i="32"/>
  <c r="K366" i="32" s="1"/>
  <c r="AD347" i="32"/>
  <c r="O367" i="32" s="1"/>
  <c r="T349" i="32"/>
  <c r="AJ349" i="32"/>
  <c r="AI350" i="32"/>
  <c r="T370" i="32" s="1"/>
  <c r="H354" i="32"/>
  <c r="E360" i="32"/>
  <c r="S334" i="32"/>
  <c r="D354" i="32" s="1"/>
  <c r="AA334" i="32"/>
  <c r="L354" i="32" s="1"/>
  <c r="AI334" i="32"/>
  <c r="T354" i="32" s="1"/>
  <c r="AQ334" i="32"/>
  <c r="AB354" i="32" s="1"/>
  <c r="T336" i="32"/>
  <c r="E356" i="32" s="1"/>
  <c r="AC336" i="32"/>
  <c r="N356" i="32" s="1"/>
  <c r="AL336" i="32"/>
  <c r="W356" i="32" s="1"/>
  <c r="Y337" i="32"/>
  <c r="AK342" i="32"/>
  <c r="V362" i="32" s="1"/>
  <c r="AC342" i="32"/>
  <c r="N362" i="32" s="1"/>
  <c r="U342" i="32"/>
  <c r="F362" i="32" s="1"/>
  <c r="AQ342" i="32"/>
  <c r="AB362" i="32" s="1"/>
  <c r="AI342" i="32"/>
  <c r="T362" i="32" s="1"/>
  <c r="AA342" i="32"/>
  <c r="L362" i="32" s="1"/>
  <c r="S342" i="32"/>
  <c r="D362" i="32" s="1"/>
  <c r="AO342" i="32"/>
  <c r="Z362" i="32" s="1"/>
  <c r="AG342" i="32"/>
  <c r="R362" i="32" s="1"/>
  <c r="Y342" i="32"/>
  <c r="J362" i="32" s="1"/>
  <c r="Q342" i="32"/>
  <c r="B362" i="32" s="1"/>
  <c r="AD342" i="32"/>
  <c r="O362" i="32" s="1"/>
  <c r="AP342" i="32"/>
  <c r="AA362" i="32" s="1"/>
  <c r="V349" i="32"/>
  <c r="AL349" i="32"/>
  <c r="A389" i="32"/>
  <c r="A401" i="32"/>
  <c r="Z354" i="32"/>
  <c r="V354" i="32"/>
  <c r="F354" i="32"/>
  <c r="T334" i="32"/>
  <c r="E354" i="32" s="1"/>
  <c r="AB334" i="32"/>
  <c r="M354" i="32" s="1"/>
  <c r="AJ334" i="32"/>
  <c r="U354" i="32" s="1"/>
  <c r="R356" i="32"/>
  <c r="X356" i="32"/>
  <c r="U336" i="32"/>
  <c r="F356" i="32" s="1"/>
  <c r="AD336" i="32"/>
  <c r="O356" i="32" s="1"/>
  <c r="AN336" i="32"/>
  <c r="Y356" i="32" s="1"/>
  <c r="AP337" i="32"/>
  <c r="AH337" i="32"/>
  <c r="Z337" i="32"/>
  <c r="R337" i="32"/>
  <c r="AL337" i="32"/>
  <c r="AD337" i="32"/>
  <c r="V337" i="32"/>
  <c r="AA337" i="32"/>
  <c r="AK337" i="32"/>
  <c r="R342" i="32"/>
  <c r="C362" i="32" s="1"/>
  <c r="AE342" i="32"/>
  <c r="P362" i="32" s="1"/>
  <c r="AR342" i="32"/>
  <c r="AC362" i="32" s="1"/>
  <c r="AA345" i="32"/>
  <c r="L365" i="32" s="1"/>
  <c r="AO346" i="32"/>
  <c r="Z366" i="32" s="1"/>
  <c r="AG346" i="32"/>
  <c r="R366" i="32" s="1"/>
  <c r="Y346" i="32"/>
  <c r="J366" i="32" s="1"/>
  <c r="Q346" i="32"/>
  <c r="B366" i="32" s="1"/>
  <c r="AM346" i="32"/>
  <c r="X366" i="32" s="1"/>
  <c r="AE346" i="32"/>
  <c r="P366" i="32" s="1"/>
  <c r="W346" i="32"/>
  <c r="H366" i="32" s="1"/>
  <c r="AK346" i="32"/>
  <c r="V366" i="32" s="1"/>
  <c r="AC346" i="32"/>
  <c r="N366" i="32" s="1"/>
  <c r="U346" i="32"/>
  <c r="F366" i="32" s="1"/>
  <c r="AB346" i="32"/>
  <c r="M366" i="32" s="1"/>
  <c r="AP346" i="32"/>
  <c r="AA366" i="32" s="1"/>
  <c r="R347" i="32"/>
  <c r="C367" i="32" s="1"/>
  <c r="AH348" i="32"/>
  <c r="X349" i="32"/>
  <c r="AO349" i="32"/>
  <c r="AC366" i="32"/>
  <c r="Z370" i="32"/>
  <c r="AA359" i="32"/>
  <c r="S359" i="32"/>
  <c r="K359" i="32"/>
  <c r="Y359" i="32"/>
  <c r="V359" i="32"/>
  <c r="T339" i="32"/>
  <c r="E359" i="32" s="1"/>
  <c r="AB339" i="32"/>
  <c r="M359" i="32" s="1"/>
  <c r="AJ339" i="32"/>
  <c r="U359" i="32" s="1"/>
  <c r="AR339" i="32"/>
  <c r="AC359" i="32" s="1"/>
  <c r="X343" i="32"/>
  <c r="I363" i="32" s="1"/>
  <c r="AF343" i="32"/>
  <c r="Q363" i="32" s="1"/>
  <c r="AN343" i="32"/>
  <c r="Y363" i="32" s="1"/>
  <c r="V345" i="32"/>
  <c r="G365" i="32" s="1"/>
  <c r="AD345" i="32"/>
  <c r="O365" i="32" s="1"/>
  <c r="AL345" i="32"/>
  <c r="W365" i="32" s="1"/>
  <c r="AA367" i="32"/>
  <c r="H367" i="32"/>
  <c r="X367" i="32"/>
  <c r="M367" i="32"/>
  <c r="D367" i="32"/>
  <c r="U367" i="32"/>
  <c r="AC367" i="32"/>
  <c r="T367" i="32"/>
  <c r="V347" i="32"/>
  <c r="G367" i="32" s="1"/>
  <c r="AF347" i="32"/>
  <c r="Q367" i="32" s="1"/>
  <c r="R348" i="32"/>
  <c r="AC348" i="32"/>
  <c r="AM348" i="32"/>
  <c r="AM349" i="32"/>
  <c r="AE349" i="32"/>
  <c r="W349" i="32"/>
  <c r="H369" i="32" s="1"/>
  <c r="AQ349" i="32"/>
  <c r="AI349" i="32"/>
  <c r="AA349" i="32"/>
  <c r="S349" i="32"/>
  <c r="Z349" i="32"/>
  <c r="AK349" i="32"/>
  <c r="X350" i="32"/>
  <c r="I370" i="32" s="1"/>
  <c r="V339" i="32"/>
  <c r="G359" i="32" s="1"/>
  <c r="AD339" i="32"/>
  <c r="O359" i="32" s="1"/>
  <c r="Y361" i="32"/>
  <c r="Q361" i="32"/>
  <c r="T361" i="32"/>
  <c r="L361" i="32"/>
  <c r="AA361" i="32"/>
  <c r="C361" i="32"/>
  <c r="X345" i="32"/>
  <c r="I365" i="32" s="1"/>
  <c r="AF345" i="32"/>
  <c r="Q365" i="32" s="1"/>
  <c r="AN345" i="32"/>
  <c r="Y365" i="32" s="1"/>
  <c r="X347" i="32"/>
  <c r="I367" i="32" s="1"/>
  <c r="AL350" i="32"/>
  <c r="W370" i="32" s="1"/>
  <c r="AD350" i="32"/>
  <c r="O370" i="32" s="1"/>
  <c r="V350" i="32"/>
  <c r="G370" i="32" s="1"/>
  <c r="AQ350" i="32"/>
  <c r="AB370" i="32" s="1"/>
  <c r="AP350" i="32"/>
  <c r="AA370" i="32" s="1"/>
  <c r="AH350" i="32"/>
  <c r="S370" i="32" s="1"/>
  <c r="Z350" i="32"/>
  <c r="K370" i="32" s="1"/>
  <c r="R350" i="32"/>
  <c r="C370" i="32" s="1"/>
  <c r="AA350" i="32"/>
  <c r="L370" i="32" s="1"/>
  <c r="AK350" i="32"/>
  <c r="V370" i="32" s="1"/>
  <c r="A386" i="32"/>
  <c r="A398" i="32"/>
  <c r="F361" i="32"/>
  <c r="S367" i="32"/>
  <c r="X339" i="32"/>
  <c r="I359" i="32" s="1"/>
  <c r="AF339" i="32"/>
  <c r="Q359" i="32" s="1"/>
  <c r="W363" i="32"/>
  <c r="O363" i="32"/>
  <c r="AC363" i="32"/>
  <c r="S363" i="32"/>
  <c r="K363" i="32"/>
  <c r="Z363" i="32"/>
  <c r="J363" i="32"/>
  <c r="B363" i="32"/>
  <c r="T343" i="32"/>
  <c r="E363" i="32" s="1"/>
  <c r="AB343" i="32"/>
  <c r="M363" i="32" s="1"/>
  <c r="AJ343" i="32"/>
  <c r="U363" i="32" s="1"/>
  <c r="R345" i="32"/>
  <c r="C365" i="32" s="1"/>
  <c r="Z345" i="32"/>
  <c r="K365" i="32" s="1"/>
  <c r="AH345" i="32"/>
  <c r="S365" i="32" s="1"/>
  <c r="AO347" i="32"/>
  <c r="Z367" i="32" s="1"/>
  <c r="AG347" i="32"/>
  <c r="R367" i="32" s="1"/>
  <c r="Y347" i="32"/>
  <c r="J367" i="32" s="1"/>
  <c r="Q347" i="32"/>
  <c r="B367" i="32" s="1"/>
  <c r="AK347" i="32"/>
  <c r="V367" i="32" s="1"/>
  <c r="AC347" i="32"/>
  <c r="N367" i="32" s="1"/>
  <c r="U347" i="32"/>
  <c r="F367" i="32" s="1"/>
  <c r="AA347" i="32"/>
  <c r="L367" i="32" s="1"/>
  <c r="AL347" i="32"/>
  <c r="W367" i="32" s="1"/>
  <c r="W348" i="32"/>
  <c r="H368" i="32" s="1"/>
  <c r="Q369" i="32"/>
  <c r="S350" i="32"/>
  <c r="D370" i="32" s="1"/>
  <c r="AC350" i="32"/>
  <c r="N370" i="32" s="1"/>
  <c r="AN350" i="32"/>
  <c r="Y370" i="32" s="1"/>
  <c r="Y367" i="32"/>
  <c r="T348" i="32"/>
  <c r="AB348" i="32"/>
  <c r="AJ348" i="32"/>
  <c r="AR348" i="32"/>
  <c r="A404" i="32"/>
  <c r="A392" i="32"/>
  <c r="A402" i="32"/>
  <c r="A390" i="32"/>
  <c r="L368" i="32"/>
  <c r="X348" i="32"/>
  <c r="AF348" i="32"/>
  <c r="Q368" i="32" s="1"/>
  <c r="O368" i="32"/>
  <c r="A403" i="32"/>
  <c r="A391" i="32"/>
  <c r="I152" i="32" l="1"/>
  <c r="I259" i="32"/>
  <c r="I369" i="32"/>
  <c r="I151" i="32"/>
  <c r="B369" i="32"/>
  <c r="B151" i="32"/>
  <c r="B368" i="32"/>
  <c r="F259" i="32"/>
  <c r="I368" i="32"/>
  <c r="F369" i="32"/>
  <c r="I260" i="32"/>
  <c r="K259" i="32"/>
  <c r="D355" i="32"/>
  <c r="W355" i="32"/>
  <c r="Q259" i="32"/>
  <c r="Z246" i="32"/>
  <c r="Z265" i="32" s="1"/>
  <c r="L369" i="32"/>
  <c r="P355" i="32"/>
  <c r="P386" i="32" s="1"/>
  <c r="I355" i="32"/>
  <c r="I386" i="32" s="1"/>
  <c r="H152" i="32"/>
  <c r="Y45" i="32"/>
  <c r="U369" i="32"/>
  <c r="K369" i="32"/>
  <c r="P32" i="32"/>
  <c r="Z355" i="32"/>
  <c r="F260" i="32"/>
  <c r="F45" i="32"/>
  <c r="H260" i="32"/>
  <c r="R355" i="32"/>
  <c r="R386" i="32" s="1"/>
  <c r="O259" i="32"/>
  <c r="D259" i="32"/>
  <c r="AB46" i="32"/>
  <c r="D46" i="32"/>
  <c r="K260" i="32"/>
  <c r="F368" i="32"/>
  <c r="Q46" i="32"/>
  <c r="C355" i="32"/>
  <c r="C398" i="32" s="1"/>
  <c r="AB259" i="32"/>
  <c r="K46" i="32"/>
  <c r="B260" i="32"/>
  <c r="K355" i="32"/>
  <c r="K152" i="32"/>
  <c r="W151" i="32"/>
  <c r="W368" i="32"/>
  <c r="C369" i="32"/>
  <c r="C152" i="32"/>
  <c r="C151" i="32"/>
  <c r="E368" i="32"/>
  <c r="C368" i="32"/>
  <c r="G246" i="32"/>
  <c r="G277" i="32" s="1"/>
  <c r="M246" i="32"/>
  <c r="U32" i="32"/>
  <c r="E369" i="32"/>
  <c r="E260" i="32"/>
  <c r="D368" i="32"/>
  <c r="P246" i="32"/>
  <c r="P265" i="32" s="1"/>
  <c r="H246" i="32"/>
  <c r="H289" i="32" s="1"/>
  <c r="W246" i="32"/>
  <c r="W265" i="32" s="1"/>
  <c r="L246" i="32"/>
  <c r="L277" i="32" s="1"/>
  <c r="Y246" i="32"/>
  <c r="Y265" i="32" s="1"/>
  <c r="AB246" i="32"/>
  <c r="C260" i="32"/>
  <c r="D260" i="32"/>
  <c r="R246" i="32"/>
  <c r="C246" i="32"/>
  <c r="X246" i="32"/>
  <c r="X265" i="32" s="1"/>
  <c r="D246" i="32"/>
  <c r="D289" i="32" s="1"/>
  <c r="D152" i="32"/>
  <c r="AC246" i="32"/>
  <c r="K246" i="32"/>
  <c r="K289" i="32" s="1"/>
  <c r="B246" i="32"/>
  <c r="B265" i="32" s="1"/>
  <c r="E152" i="32"/>
  <c r="F46" i="32"/>
  <c r="W369" i="32"/>
  <c r="I246" i="32"/>
  <c r="I289" i="32" s="1"/>
  <c r="S246" i="32"/>
  <c r="S289" i="32" s="1"/>
  <c r="J246" i="32"/>
  <c r="J289" i="32" s="1"/>
  <c r="E151" i="32"/>
  <c r="W260" i="32"/>
  <c r="T246" i="32"/>
  <c r="T289" i="32" s="1"/>
  <c r="AA246" i="32"/>
  <c r="U246" i="32"/>
  <c r="U265" i="32" s="1"/>
  <c r="Q246" i="32"/>
  <c r="Q265" i="32" s="1"/>
  <c r="D369" i="32"/>
  <c r="V246" i="32"/>
  <c r="V289" i="32" s="1"/>
  <c r="E259" i="32"/>
  <c r="F246" i="32"/>
  <c r="F289" i="32" s="1"/>
  <c r="C46" i="32"/>
  <c r="F138" i="32"/>
  <c r="F157" i="32" s="1"/>
  <c r="AC369" i="32"/>
  <c r="AC45" i="32"/>
  <c r="AC259" i="32"/>
  <c r="M260" i="32"/>
  <c r="B32" i="32"/>
  <c r="B51" i="32" s="1"/>
  <c r="R32" i="32"/>
  <c r="R63" i="32" s="1"/>
  <c r="M369" i="32"/>
  <c r="T259" i="32"/>
  <c r="T260" i="32"/>
  <c r="L46" i="32"/>
  <c r="M368" i="32"/>
  <c r="M259" i="32"/>
  <c r="AC152" i="32"/>
  <c r="E32" i="32"/>
  <c r="E63" i="32" s="1"/>
  <c r="X368" i="32"/>
  <c r="AB152" i="32"/>
  <c r="O46" i="32"/>
  <c r="AC368" i="32"/>
  <c r="T368" i="32"/>
  <c r="AA152" i="32"/>
  <c r="D32" i="32"/>
  <c r="D51" i="32" s="1"/>
  <c r="AC260" i="32"/>
  <c r="T369" i="32"/>
  <c r="N369" i="32"/>
  <c r="N151" i="32"/>
  <c r="N260" i="32"/>
  <c r="P292" i="32"/>
  <c r="N368" i="32"/>
  <c r="K32" i="32"/>
  <c r="K75" i="32" s="1"/>
  <c r="N259" i="32"/>
  <c r="H45" i="32"/>
  <c r="N45" i="32"/>
  <c r="L32" i="32"/>
  <c r="L63" i="32" s="1"/>
  <c r="S32" i="32"/>
  <c r="H32" i="32"/>
  <c r="X32" i="32"/>
  <c r="X75" i="32" s="1"/>
  <c r="Y32" i="32"/>
  <c r="Y51" i="32" s="1"/>
  <c r="O138" i="32"/>
  <c r="O181" i="32" s="1"/>
  <c r="W32" i="32"/>
  <c r="W75" i="32" s="1"/>
  <c r="AC32" i="32"/>
  <c r="AC63" i="32" s="1"/>
  <c r="AA32" i="32"/>
  <c r="AA75" i="32" s="1"/>
  <c r="O32" i="32"/>
  <c r="Z32" i="32"/>
  <c r="Z75" i="32" s="1"/>
  <c r="N32" i="32"/>
  <c r="N75" i="32" s="1"/>
  <c r="Q32" i="32"/>
  <c r="Q63" i="32" s="1"/>
  <c r="G32" i="32"/>
  <c r="G51" i="32" s="1"/>
  <c r="F32" i="32"/>
  <c r="F75" i="32" s="1"/>
  <c r="P138" i="32"/>
  <c r="P181" i="32" s="1"/>
  <c r="I32" i="32"/>
  <c r="I63" i="32" s="1"/>
  <c r="AB32" i="32"/>
  <c r="AB75" i="32" s="1"/>
  <c r="M32" i="32"/>
  <c r="M63" i="32" s="1"/>
  <c r="V32" i="32"/>
  <c r="T32" i="32"/>
  <c r="T51" i="32" s="1"/>
  <c r="C32" i="32"/>
  <c r="C75" i="32" s="1"/>
  <c r="Q138" i="32"/>
  <c r="Q181" i="32" s="1"/>
  <c r="G138" i="32"/>
  <c r="G157" i="32" s="1"/>
  <c r="K138" i="32"/>
  <c r="K181" i="32" s="1"/>
  <c r="S138" i="32"/>
  <c r="S181" i="32" s="1"/>
  <c r="X138" i="32"/>
  <c r="X169" i="32" s="1"/>
  <c r="W138" i="32"/>
  <c r="W169" i="32" s="1"/>
  <c r="U138" i="32"/>
  <c r="U181" i="32" s="1"/>
  <c r="J138" i="32"/>
  <c r="J157" i="32" s="1"/>
  <c r="D138" i="32"/>
  <c r="D181" i="32" s="1"/>
  <c r="N138" i="32"/>
  <c r="N157" i="32" s="1"/>
  <c r="H138" i="32"/>
  <c r="H169" i="32" s="1"/>
  <c r="C138" i="32"/>
  <c r="C181" i="32" s="1"/>
  <c r="Z138" i="32"/>
  <c r="Z181" i="32" s="1"/>
  <c r="L138" i="32"/>
  <c r="L169" i="32" s="1"/>
  <c r="V138" i="32"/>
  <c r="V157" i="32" s="1"/>
  <c r="B138" i="32"/>
  <c r="B169" i="32" s="1"/>
  <c r="T138" i="32"/>
  <c r="T157" i="32" s="1"/>
  <c r="E138" i="32"/>
  <c r="E157" i="32" s="1"/>
  <c r="Y138" i="32"/>
  <c r="Y169" i="32" s="1"/>
  <c r="M138" i="32"/>
  <c r="M181" i="32" s="1"/>
  <c r="I138" i="32"/>
  <c r="I169" i="32" s="1"/>
  <c r="R138" i="32"/>
  <c r="R181" i="32" s="1"/>
  <c r="AA138" i="32"/>
  <c r="AA181" i="32" s="1"/>
  <c r="AC138" i="32"/>
  <c r="AC169" i="32" s="1"/>
  <c r="AB138" i="32"/>
  <c r="AB169" i="32" s="1"/>
  <c r="P46" i="32"/>
  <c r="P151" i="32"/>
  <c r="P259" i="32"/>
  <c r="S151" i="32"/>
  <c r="S369" i="32"/>
  <c r="S260" i="32"/>
  <c r="S259" i="32"/>
  <c r="P260" i="32"/>
  <c r="P152" i="32"/>
  <c r="P369" i="32"/>
  <c r="W152" i="32"/>
  <c r="M46" i="32"/>
  <c r="M45" i="32"/>
  <c r="E46" i="32"/>
  <c r="P368" i="32"/>
  <c r="L260" i="32"/>
  <c r="I45" i="32"/>
  <c r="O45" i="32"/>
  <c r="S368" i="32"/>
  <c r="I46" i="32"/>
  <c r="T45" i="32"/>
  <c r="L45" i="32"/>
  <c r="B45" i="32"/>
  <c r="D45" i="32"/>
  <c r="U46" i="32"/>
  <c r="Y46" i="32"/>
  <c r="T152" i="32"/>
  <c r="B180" i="32"/>
  <c r="AC46" i="32"/>
  <c r="F151" i="32"/>
  <c r="K151" i="32"/>
  <c r="M151" i="32"/>
  <c r="C45" i="32"/>
  <c r="AA79" i="32"/>
  <c r="S45" i="32"/>
  <c r="AA68" i="32"/>
  <c r="B21" i="32"/>
  <c r="B344" i="32"/>
  <c r="B235" i="32"/>
  <c r="B127" i="32"/>
  <c r="AA56" i="32"/>
  <c r="G46" i="32"/>
  <c r="G151" i="32"/>
  <c r="G368" i="32"/>
  <c r="G259" i="32"/>
  <c r="G369" i="32"/>
  <c r="G152" i="32"/>
  <c r="V152" i="32"/>
  <c r="V151" i="32"/>
  <c r="V368" i="32"/>
  <c r="V46" i="32"/>
  <c r="V45" i="32"/>
  <c r="V259" i="32"/>
  <c r="V369" i="32"/>
  <c r="AA80" i="32"/>
  <c r="AA151" i="32"/>
  <c r="AA369" i="32"/>
  <c r="AA259" i="32"/>
  <c r="AA46" i="32"/>
  <c r="R151" i="32"/>
  <c r="R368" i="32"/>
  <c r="AB368" i="32"/>
  <c r="U260" i="32"/>
  <c r="U259" i="32"/>
  <c r="AA260" i="32"/>
  <c r="AA368" i="32"/>
  <c r="AB151" i="32"/>
  <c r="Z45" i="32"/>
  <c r="H46" i="32"/>
  <c r="U45" i="32"/>
  <c r="E45" i="32"/>
  <c r="AA45" i="32"/>
  <c r="Y259" i="32"/>
  <c r="R260" i="32"/>
  <c r="R259" i="32"/>
  <c r="Y151" i="32"/>
  <c r="J45" i="32"/>
  <c r="U152" i="32"/>
  <c r="Z368" i="32"/>
  <c r="Q295" i="32"/>
  <c r="Z260" i="32"/>
  <c r="Z151" i="32"/>
  <c r="B76" i="32"/>
  <c r="AA67" i="32"/>
  <c r="AB369" i="32"/>
  <c r="R369" i="32"/>
  <c r="U368" i="32"/>
  <c r="Y368" i="32"/>
  <c r="Y260" i="32"/>
  <c r="Z259" i="32"/>
  <c r="L259" i="32"/>
  <c r="N46" i="32"/>
  <c r="K45" i="32"/>
  <c r="AA55" i="32"/>
  <c r="R45" i="32"/>
  <c r="Z369" i="32"/>
  <c r="V260" i="32"/>
  <c r="Y152" i="32"/>
  <c r="L152" i="32"/>
  <c r="T151" i="32"/>
  <c r="W45" i="32"/>
  <c r="P45" i="32"/>
  <c r="G260" i="32"/>
  <c r="AB260" i="32"/>
  <c r="AB45" i="32"/>
  <c r="Y404" i="32"/>
  <c r="Y380" i="32"/>
  <c r="Y392" i="32"/>
  <c r="R397" i="32"/>
  <c r="R385" i="32"/>
  <c r="R398" i="32"/>
  <c r="R399" i="32"/>
  <c r="R375" i="32"/>
  <c r="R387" i="32"/>
  <c r="R373" i="32"/>
  <c r="T161" i="32"/>
  <c r="T185" i="32"/>
  <c r="T173" i="32"/>
  <c r="F404" i="32"/>
  <c r="F392" i="32"/>
  <c r="F380" i="32"/>
  <c r="T398" i="32"/>
  <c r="T397" i="32"/>
  <c r="T373" i="32"/>
  <c r="T387" i="32"/>
  <c r="T385" i="32"/>
  <c r="T374" i="32"/>
  <c r="T375" i="32"/>
  <c r="T399" i="32"/>
  <c r="T386" i="32"/>
  <c r="L271" i="32"/>
  <c r="L295" i="32"/>
  <c r="L283" i="32"/>
  <c r="I389" i="32"/>
  <c r="I401" i="32"/>
  <c r="I377" i="32"/>
  <c r="R392" i="32"/>
  <c r="R404" i="32"/>
  <c r="R380" i="32"/>
  <c r="N386" i="32"/>
  <c r="N399" i="32"/>
  <c r="N387" i="32"/>
  <c r="N398" i="32"/>
  <c r="N385" i="32"/>
  <c r="N374" i="32"/>
  <c r="N373" i="32"/>
  <c r="N375" i="32"/>
  <c r="N397" i="32"/>
  <c r="O292" i="32"/>
  <c r="O268" i="32"/>
  <c r="O280" i="32"/>
  <c r="V295" i="32"/>
  <c r="V283" i="32"/>
  <c r="V271" i="32"/>
  <c r="AB271" i="32"/>
  <c r="AB295" i="32"/>
  <c r="AB283" i="32"/>
  <c r="H278" i="32"/>
  <c r="H290" i="32"/>
  <c r="H264" i="32"/>
  <c r="H276" i="32"/>
  <c r="H288" i="32"/>
  <c r="H266" i="32"/>
  <c r="J290" i="32"/>
  <c r="J277" i="32"/>
  <c r="J288" i="32"/>
  <c r="J265" i="32"/>
  <c r="J266" i="32"/>
  <c r="J276" i="32"/>
  <c r="J264" i="32"/>
  <c r="J278" i="32"/>
  <c r="Z294" i="32"/>
  <c r="AB280" i="32"/>
  <c r="AB292" i="32"/>
  <c r="AB268" i="32"/>
  <c r="Y186" i="32"/>
  <c r="Y174" i="32"/>
  <c r="Y162" i="32"/>
  <c r="L168" i="32"/>
  <c r="L158" i="32"/>
  <c r="L180" i="32"/>
  <c r="L182" i="32"/>
  <c r="L156" i="32"/>
  <c r="L181" i="32"/>
  <c r="L170" i="32"/>
  <c r="R170" i="32"/>
  <c r="R156" i="32"/>
  <c r="R169" i="32"/>
  <c r="R182" i="32"/>
  <c r="R168" i="32"/>
  <c r="R157" i="32"/>
  <c r="R180" i="32"/>
  <c r="R158" i="32"/>
  <c r="F185" i="32"/>
  <c r="F173" i="32"/>
  <c r="F161" i="32"/>
  <c r="Q80" i="32"/>
  <c r="Q56" i="32"/>
  <c r="Q68" i="32"/>
  <c r="L74" i="32"/>
  <c r="L64" i="32"/>
  <c r="L62" i="32"/>
  <c r="L52" i="32"/>
  <c r="L76" i="32"/>
  <c r="L51" i="32"/>
  <c r="L50" i="32"/>
  <c r="I74" i="32"/>
  <c r="I52" i="32"/>
  <c r="I62" i="32"/>
  <c r="I76" i="32"/>
  <c r="I64" i="32"/>
  <c r="I50" i="32"/>
  <c r="J81" i="32"/>
  <c r="J69" i="32"/>
  <c r="J57" i="32"/>
  <c r="AA54" i="32"/>
  <c r="AA78" i="32"/>
  <c r="AA66" i="32"/>
  <c r="T404" i="32"/>
  <c r="T392" i="32"/>
  <c r="T380" i="32"/>
  <c r="B403" i="32"/>
  <c r="B391" i="32"/>
  <c r="B379" i="32"/>
  <c r="B290" i="32"/>
  <c r="B276" i="32"/>
  <c r="B278" i="32"/>
  <c r="B266" i="32"/>
  <c r="B288" i="32"/>
  <c r="B264" i="32"/>
  <c r="D398" i="32"/>
  <c r="D397" i="32"/>
  <c r="D399" i="32"/>
  <c r="D387" i="32"/>
  <c r="D374" i="32"/>
  <c r="D375" i="32"/>
  <c r="D373" i="32"/>
  <c r="D386" i="32"/>
  <c r="D385" i="32"/>
  <c r="D271" i="32"/>
  <c r="D295" i="32"/>
  <c r="D283" i="32"/>
  <c r="AC268" i="32"/>
  <c r="AC280" i="32"/>
  <c r="AC292" i="32"/>
  <c r="I290" i="32"/>
  <c r="I266" i="32"/>
  <c r="I288" i="32"/>
  <c r="I278" i="32"/>
  <c r="I265" i="32"/>
  <c r="I264" i="32"/>
  <c r="I276" i="32"/>
  <c r="B392" i="32"/>
  <c r="B404" i="32"/>
  <c r="B380" i="32"/>
  <c r="O399" i="32"/>
  <c r="O397" i="32"/>
  <c r="O398" i="32"/>
  <c r="O385" i="32"/>
  <c r="O374" i="32"/>
  <c r="O386" i="32"/>
  <c r="O373" i="32"/>
  <c r="O375" i="32"/>
  <c r="O387" i="32"/>
  <c r="AA268" i="32"/>
  <c r="AA292" i="32"/>
  <c r="AA280" i="32"/>
  <c r="R280" i="32"/>
  <c r="R292" i="32"/>
  <c r="R268" i="32"/>
  <c r="N294" i="32"/>
  <c r="N270" i="32"/>
  <c r="N282" i="32"/>
  <c r="O389" i="32"/>
  <c r="O401" i="32"/>
  <c r="O377" i="32"/>
  <c r="V404" i="32"/>
  <c r="V392" i="32"/>
  <c r="V380" i="32"/>
  <c r="G389" i="32"/>
  <c r="G377" i="32"/>
  <c r="G401" i="32"/>
  <c r="I270" i="32"/>
  <c r="I282" i="32"/>
  <c r="I294" i="32"/>
  <c r="V280" i="32"/>
  <c r="V292" i="32"/>
  <c r="V268" i="32"/>
  <c r="W292" i="32"/>
  <c r="W280" i="32"/>
  <c r="W268" i="32"/>
  <c r="K283" i="32"/>
  <c r="K271" i="32"/>
  <c r="K295" i="32"/>
  <c r="I292" i="32"/>
  <c r="I280" i="32"/>
  <c r="I268" i="32"/>
  <c r="Q186" i="32"/>
  <c r="Q174" i="32"/>
  <c r="Q162" i="32"/>
  <c r="E295" i="32"/>
  <c r="E283" i="32"/>
  <c r="E271" i="32"/>
  <c r="N295" i="32"/>
  <c r="N283" i="32"/>
  <c r="N271" i="32"/>
  <c r="T168" i="32"/>
  <c r="T158" i="32"/>
  <c r="T180" i="32"/>
  <c r="T170" i="32"/>
  <c r="T182" i="32"/>
  <c r="T156" i="32"/>
  <c r="Z170" i="32"/>
  <c r="Z156" i="32"/>
  <c r="Z180" i="32"/>
  <c r="Z168" i="32"/>
  <c r="Z158" i="32"/>
  <c r="Z182" i="32"/>
  <c r="D75" i="32"/>
  <c r="D64" i="32"/>
  <c r="D74" i="32"/>
  <c r="D50" i="32"/>
  <c r="D62" i="32"/>
  <c r="D52" i="32"/>
  <c r="D76" i="32"/>
  <c r="V81" i="32"/>
  <c r="V69" i="32"/>
  <c r="V57" i="32"/>
  <c r="R69" i="32"/>
  <c r="R57" i="32"/>
  <c r="R81" i="32"/>
  <c r="AA76" i="32"/>
  <c r="AA74" i="32"/>
  <c r="AA50" i="32"/>
  <c r="AA64" i="32"/>
  <c r="AA62" i="32"/>
  <c r="AA52" i="32"/>
  <c r="P79" i="32"/>
  <c r="P67" i="32"/>
  <c r="P55" i="32"/>
  <c r="M79" i="32"/>
  <c r="M67" i="32"/>
  <c r="M55" i="32"/>
  <c r="E78" i="32"/>
  <c r="E66" i="32"/>
  <c r="E54" i="32"/>
  <c r="M401" i="32"/>
  <c r="M377" i="32"/>
  <c r="M389" i="32"/>
  <c r="AA392" i="32"/>
  <c r="AA404" i="32"/>
  <c r="AA380" i="32"/>
  <c r="M288" i="32"/>
  <c r="M266" i="32"/>
  <c r="M278" i="32"/>
  <c r="M265" i="32"/>
  <c r="M289" i="32"/>
  <c r="M290" i="32"/>
  <c r="M264" i="32"/>
  <c r="M277" i="32"/>
  <c r="M276" i="32"/>
  <c r="L67" i="32"/>
  <c r="L79" i="32"/>
  <c r="L55" i="32"/>
  <c r="AC404" i="32"/>
  <c r="AC392" i="32"/>
  <c r="AC380" i="32"/>
  <c r="L292" i="32"/>
  <c r="L268" i="32"/>
  <c r="L280" i="32"/>
  <c r="X277" i="32"/>
  <c r="X276" i="32"/>
  <c r="X290" i="32"/>
  <c r="X278" i="32"/>
  <c r="X264" i="32"/>
  <c r="X266" i="32"/>
  <c r="X288" i="32"/>
  <c r="H281" i="32"/>
  <c r="H293" i="32"/>
  <c r="H269" i="32"/>
  <c r="Y292" i="32"/>
  <c r="Y268" i="32"/>
  <c r="Y280" i="32"/>
  <c r="B161" i="32"/>
  <c r="B185" i="32"/>
  <c r="B173" i="32"/>
  <c r="H185" i="32"/>
  <c r="H173" i="32"/>
  <c r="H161" i="32"/>
  <c r="U172" i="32"/>
  <c r="U160" i="32"/>
  <c r="U184" i="32"/>
  <c r="AB67" i="32"/>
  <c r="AB55" i="32"/>
  <c r="AB79" i="32"/>
  <c r="Y161" i="32"/>
  <c r="Y185" i="32"/>
  <c r="Y173" i="32"/>
  <c r="V55" i="32"/>
  <c r="V67" i="32"/>
  <c r="V79" i="32"/>
  <c r="D57" i="32"/>
  <c r="D81" i="32"/>
  <c r="D69" i="32"/>
  <c r="G69" i="32"/>
  <c r="G81" i="32"/>
  <c r="G57" i="32"/>
  <c r="Z81" i="32"/>
  <c r="Z69" i="32"/>
  <c r="Z57" i="32"/>
  <c r="C50" i="32"/>
  <c r="C64" i="32"/>
  <c r="C74" i="32"/>
  <c r="C76" i="32"/>
  <c r="C62" i="32"/>
  <c r="C52" i="32"/>
  <c r="K268" i="32"/>
  <c r="K292" i="32"/>
  <c r="K280" i="32"/>
  <c r="D278" i="32"/>
  <c r="D276" i="32"/>
  <c r="D264" i="32"/>
  <c r="D288" i="32"/>
  <c r="D266" i="32"/>
  <c r="D265" i="32"/>
  <c r="D277" i="32"/>
  <c r="D290" i="32"/>
  <c r="R185" i="32"/>
  <c r="R173" i="32"/>
  <c r="R161" i="32"/>
  <c r="D404" i="32"/>
  <c r="D392" i="32"/>
  <c r="D380" i="32"/>
  <c r="U294" i="32"/>
  <c r="U282" i="32"/>
  <c r="U270" i="32"/>
  <c r="H295" i="32"/>
  <c r="H271" i="32"/>
  <c r="H283" i="32"/>
  <c r="V276" i="32"/>
  <c r="V278" i="32"/>
  <c r="V265" i="32"/>
  <c r="V290" i="32"/>
  <c r="V288" i="32"/>
  <c r="V264" i="32"/>
  <c r="V266" i="32"/>
  <c r="F278" i="32"/>
  <c r="F290" i="32"/>
  <c r="F266" i="32"/>
  <c r="B282" i="32"/>
  <c r="B294" i="32"/>
  <c r="B270" i="32"/>
  <c r="Y373" i="32"/>
  <c r="Y397" i="32"/>
  <c r="Y374" i="32"/>
  <c r="Y385" i="32"/>
  <c r="Y398" i="32"/>
  <c r="Y386" i="32"/>
  <c r="U401" i="32"/>
  <c r="U389" i="32"/>
  <c r="U377" i="32"/>
  <c r="P392" i="32"/>
  <c r="P380" i="32"/>
  <c r="P404" i="32"/>
  <c r="L404" i="32"/>
  <c r="L392" i="32"/>
  <c r="L380" i="32"/>
  <c r="N401" i="32"/>
  <c r="N389" i="32"/>
  <c r="N377" i="32"/>
  <c r="M294" i="32"/>
  <c r="M282" i="32"/>
  <c r="M270" i="32"/>
  <c r="V403" i="32"/>
  <c r="V379" i="32"/>
  <c r="V391" i="32"/>
  <c r="C268" i="32"/>
  <c r="C292" i="32"/>
  <c r="C280" i="32"/>
  <c r="P295" i="32"/>
  <c r="P271" i="32"/>
  <c r="P283" i="32"/>
  <c r="R290" i="32"/>
  <c r="R289" i="32"/>
  <c r="R265" i="32"/>
  <c r="R288" i="32"/>
  <c r="R277" i="32"/>
  <c r="R266" i="32"/>
  <c r="R264" i="32"/>
  <c r="R276" i="32"/>
  <c r="R278" i="32"/>
  <c r="T293" i="32"/>
  <c r="T269" i="32"/>
  <c r="T281" i="32"/>
  <c r="G170" i="32"/>
  <c r="G180" i="32"/>
  <c r="G158" i="32"/>
  <c r="G182" i="32"/>
  <c r="G168" i="32"/>
  <c r="G156" i="32"/>
  <c r="M156" i="32"/>
  <c r="M157" i="32"/>
  <c r="M182" i="32"/>
  <c r="M180" i="32"/>
  <c r="M170" i="32"/>
  <c r="M168" i="32"/>
  <c r="M158" i="32"/>
  <c r="M169" i="32"/>
  <c r="J161" i="32"/>
  <c r="J173" i="32"/>
  <c r="J185" i="32"/>
  <c r="B184" i="32"/>
  <c r="B160" i="32"/>
  <c r="B172" i="32"/>
  <c r="AB185" i="32"/>
  <c r="AB161" i="32"/>
  <c r="AB173" i="32"/>
  <c r="T79" i="32"/>
  <c r="T67" i="32"/>
  <c r="T55" i="32"/>
  <c r="O187" i="32"/>
  <c r="O163" i="32"/>
  <c r="O175" i="32"/>
  <c r="R67" i="32"/>
  <c r="R55" i="32"/>
  <c r="R79" i="32"/>
  <c r="W79" i="32"/>
  <c r="W55" i="32"/>
  <c r="W67" i="32"/>
  <c r="F67" i="32"/>
  <c r="F55" i="32"/>
  <c r="F79" i="32"/>
  <c r="W69" i="32"/>
  <c r="W81" i="32"/>
  <c r="W57" i="32"/>
  <c r="L69" i="32"/>
  <c r="L57" i="32"/>
  <c r="L81" i="32"/>
  <c r="S75" i="32"/>
  <c r="S51" i="32"/>
  <c r="S50" i="32"/>
  <c r="S64" i="32"/>
  <c r="S63" i="32"/>
  <c r="S74" i="32"/>
  <c r="S62" i="32"/>
  <c r="S52" i="32"/>
  <c r="S76" i="32"/>
  <c r="O68" i="32"/>
  <c r="O80" i="32"/>
  <c r="O56" i="32"/>
  <c r="X56" i="32"/>
  <c r="X80" i="32"/>
  <c r="X68" i="32"/>
  <c r="J79" i="32"/>
  <c r="J55" i="32"/>
  <c r="J67" i="32"/>
  <c r="O79" i="32"/>
  <c r="O55" i="32"/>
  <c r="O67" i="32"/>
  <c r="AB57" i="32"/>
  <c r="AB69" i="32"/>
  <c r="AB81" i="32"/>
  <c r="H69" i="32"/>
  <c r="H57" i="32"/>
  <c r="H81" i="32"/>
  <c r="S67" i="32"/>
  <c r="S79" i="32"/>
  <c r="S55" i="32"/>
  <c r="F76" i="32"/>
  <c r="F52" i="32"/>
  <c r="F62" i="32"/>
  <c r="F74" i="32"/>
  <c r="F64" i="32"/>
  <c r="F50" i="32"/>
  <c r="C392" i="32"/>
  <c r="C404" i="32"/>
  <c r="C380" i="32"/>
  <c r="J295" i="32"/>
  <c r="J271" i="32"/>
  <c r="J283" i="32"/>
  <c r="AB404" i="32"/>
  <c r="AB380" i="32"/>
  <c r="AB392" i="32"/>
  <c r="Q160" i="32"/>
  <c r="Q172" i="32"/>
  <c r="Q184" i="32"/>
  <c r="E280" i="32"/>
  <c r="E292" i="32"/>
  <c r="E268" i="32"/>
  <c r="D162" i="32"/>
  <c r="D186" i="32"/>
  <c r="D174" i="32"/>
  <c r="AA180" i="32"/>
  <c r="AA158" i="32"/>
  <c r="AA170" i="32"/>
  <c r="AA182" i="32"/>
  <c r="AA156" i="32"/>
  <c r="AA168" i="32"/>
  <c r="W170" i="32"/>
  <c r="W180" i="32"/>
  <c r="W158" i="32"/>
  <c r="W182" i="32"/>
  <c r="W156" i="32"/>
  <c r="W168" i="32"/>
  <c r="Z161" i="32"/>
  <c r="Z185" i="32"/>
  <c r="Z173" i="32"/>
  <c r="D79" i="32"/>
  <c r="D55" i="32"/>
  <c r="D67" i="32"/>
  <c r="Y81" i="32"/>
  <c r="Y57" i="32"/>
  <c r="Y69" i="32"/>
  <c r="B67" i="32"/>
  <c r="B55" i="32"/>
  <c r="B79" i="32"/>
  <c r="Y67" i="32"/>
  <c r="Y55" i="32"/>
  <c r="Y79" i="32"/>
  <c r="Q67" i="32"/>
  <c r="Q79" i="32"/>
  <c r="Q55" i="32"/>
  <c r="G79" i="32"/>
  <c r="G67" i="32"/>
  <c r="G55" i="32"/>
  <c r="H187" i="32"/>
  <c r="H163" i="32"/>
  <c r="H175" i="32"/>
  <c r="N175" i="32"/>
  <c r="N163" i="32"/>
  <c r="N187" i="32"/>
  <c r="P81" i="32"/>
  <c r="P57" i="32"/>
  <c r="P69" i="32"/>
  <c r="Q78" i="32"/>
  <c r="Q54" i="32"/>
  <c r="Q66" i="32"/>
  <c r="N76" i="32"/>
  <c r="N52" i="32"/>
  <c r="N62" i="32"/>
  <c r="N51" i="32"/>
  <c r="N64" i="32"/>
  <c r="N50" i="32"/>
  <c r="N74" i="32"/>
  <c r="N63" i="32"/>
  <c r="AB78" i="32"/>
  <c r="AB54" i="32"/>
  <c r="AB66" i="32"/>
  <c r="R293" i="32"/>
  <c r="R269" i="32"/>
  <c r="R281" i="32"/>
  <c r="N182" i="32"/>
  <c r="N170" i="32"/>
  <c r="N156" i="32"/>
  <c r="N158" i="32"/>
  <c r="N180" i="32"/>
  <c r="N168" i="32"/>
  <c r="B170" i="32"/>
  <c r="B156" i="32"/>
  <c r="B182" i="32"/>
  <c r="B158" i="32"/>
  <c r="B168" i="32"/>
  <c r="D161" i="32"/>
  <c r="D173" i="32"/>
  <c r="D185" i="32"/>
  <c r="E185" i="32"/>
  <c r="E173" i="32"/>
  <c r="E161" i="32"/>
  <c r="Y160" i="32"/>
  <c r="Y184" i="32"/>
  <c r="Y172" i="32"/>
  <c r="AB76" i="32"/>
  <c r="AB64" i="32"/>
  <c r="AB50" i="32"/>
  <c r="AB74" i="32"/>
  <c r="AB62" i="32"/>
  <c r="AB52" i="32"/>
  <c r="I67" i="32"/>
  <c r="I79" i="32"/>
  <c r="I55" i="32"/>
  <c r="Y74" i="32"/>
  <c r="Y75" i="32"/>
  <c r="Y63" i="32"/>
  <c r="Y52" i="32"/>
  <c r="Y62" i="32"/>
  <c r="Y76" i="32"/>
  <c r="Y50" i="32"/>
  <c r="Y64" i="32"/>
  <c r="O76" i="32"/>
  <c r="O75" i="32"/>
  <c r="O62" i="32"/>
  <c r="O50" i="32"/>
  <c r="O74" i="32"/>
  <c r="O52" i="32"/>
  <c r="O51" i="32"/>
  <c r="O64" i="32"/>
  <c r="O63" i="32"/>
  <c r="H74" i="32"/>
  <c r="H76" i="32"/>
  <c r="H50" i="32"/>
  <c r="H75" i="32"/>
  <c r="H64" i="32"/>
  <c r="H63" i="32"/>
  <c r="H62" i="32"/>
  <c r="H52" i="32"/>
  <c r="H51" i="32"/>
  <c r="J403" i="32"/>
  <c r="J391" i="32"/>
  <c r="J379" i="32"/>
  <c r="X295" i="32"/>
  <c r="X271" i="32"/>
  <c r="X283" i="32"/>
  <c r="S172" i="32"/>
  <c r="S184" i="32"/>
  <c r="S160" i="32"/>
  <c r="I387" i="32"/>
  <c r="I397" i="32"/>
  <c r="I399" i="32"/>
  <c r="I375" i="32"/>
  <c r="I385" i="32"/>
  <c r="I374" i="32"/>
  <c r="I373" i="32"/>
  <c r="S268" i="32"/>
  <c r="S280" i="32"/>
  <c r="S292" i="32"/>
  <c r="L278" i="32"/>
  <c r="L288" i="32"/>
  <c r="L290" i="32"/>
  <c r="L276" i="32"/>
  <c r="L264" i="32"/>
  <c r="L266" i="32"/>
  <c r="C290" i="32"/>
  <c r="C288" i="32"/>
  <c r="C278" i="32"/>
  <c r="C289" i="32"/>
  <c r="C264" i="32"/>
  <c r="C277" i="32"/>
  <c r="C276" i="32"/>
  <c r="C266" i="32"/>
  <c r="C265" i="32"/>
  <c r="F292" i="32"/>
  <c r="F280" i="32"/>
  <c r="F268" i="32"/>
  <c r="Y387" i="32"/>
  <c r="Z397" i="32"/>
  <c r="Z385" i="32"/>
  <c r="Z398" i="32"/>
  <c r="Z399" i="32"/>
  <c r="Z375" i="32"/>
  <c r="Z373" i="32"/>
  <c r="Z386" i="32"/>
  <c r="Z374" i="32"/>
  <c r="Z387" i="32"/>
  <c r="T278" i="32"/>
  <c r="T276" i="32"/>
  <c r="T288" i="32"/>
  <c r="T264" i="32"/>
  <c r="T290" i="32"/>
  <c r="T266" i="32"/>
  <c r="N276" i="32"/>
  <c r="N289" i="32"/>
  <c r="N290" i="32"/>
  <c r="N277" i="32"/>
  <c r="N266" i="32"/>
  <c r="N278" i="32"/>
  <c r="N265" i="32"/>
  <c r="N264" i="32"/>
  <c r="N288" i="32"/>
  <c r="I160" i="32"/>
  <c r="I184" i="32"/>
  <c r="I172" i="32"/>
  <c r="J392" i="32"/>
  <c r="J404" i="32"/>
  <c r="J380" i="32"/>
  <c r="N404" i="32"/>
  <c r="N392" i="32"/>
  <c r="N380" i="32"/>
  <c r="K402" i="32"/>
  <c r="K378" i="32"/>
  <c r="K390" i="32"/>
  <c r="J390" i="32"/>
  <c r="J378" i="32"/>
  <c r="J402" i="32"/>
  <c r="V402" i="32"/>
  <c r="V390" i="32"/>
  <c r="V378" i="32"/>
  <c r="Y270" i="32"/>
  <c r="Y294" i="32"/>
  <c r="Y282" i="32"/>
  <c r="AB278" i="32"/>
  <c r="AB290" i="32"/>
  <c r="AB277" i="32"/>
  <c r="AB288" i="32"/>
  <c r="AB289" i="32"/>
  <c r="AB276" i="32"/>
  <c r="AB266" i="32"/>
  <c r="AB264" i="32"/>
  <c r="AB265" i="32"/>
  <c r="H392" i="32"/>
  <c r="H380" i="32"/>
  <c r="H404" i="32"/>
  <c r="H292" i="32"/>
  <c r="H280" i="32"/>
  <c r="H268" i="32"/>
  <c r="Y290" i="32"/>
  <c r="Y276" i="32"/>
  <c r="Y288" i="32"/>
  <c r="Y278" i="32"/>
  <c r="Y266" i="32"/>
  <c r="Y264" i="32"/>
  <c r="M292" i="32"/>
  <c r="M268" i="32"/>
  <c r="M280" i="32"/>
  <c r="D168" i="32"/>
  <c r="D182" i="32"/>
  <c r="D156" i="32"/>
  <c r="D180" i="32"/>
  <c r="D170" i="32"/>
  <c r="D158" i="32"/>
  <c r="M185" i="32"/>
  <c r="M161" i="32"/>
  <c r="M173" i="32"/>
  <c r="Y56" i="32"/>
  <c r="Y68" i="32"/>
  <c r="Y80" i="32"/>
  <c r="T75" i="32"/>
  <c r="T50" i="32"/>
  <c r="T74" i="32"/>
  <c r="T63" i="32"/>
  <c r="T62" i="32"/>
  <c r="T52" i="32"/>
  <c r="T76" i="32"/>
  <c r="T64" i="32"/>
  <c r="B69" i="32"/>
  <c r="B81" i="32"/>
  <c r="B57" i="32"/>
  <c r="N79" i="32"/>
  <c r="N55" i="32"/>
  <c r="N67" i="32"/>
  <c r="P64" i="32"/>
  <c r="P74" i="32"/>
  <c r="P50" i="32"/>
  <c r="P76" i="32"/>
  <c r="P51" i="32"/>
  <c r="P63" i="32"/>
  <c r="P75" i="32"/>
  <c r="P62" i="32"/>
  <c r="P52" i="32"/>
  <c r="X64" i="32"/>
  <c r="X74" i="32"/>
  <c r="X50" i="32"/>
  <c r="X62" i="32"/>
  <c r="X52" i="32"/>
  <c r="X63" i="32"/>
  <c r="X76" i="32"/>
  <c r="X45" i="32"/>
  <c r="X151" i="32"/>
  <c r="X369" i="32"/>
  <c r="X46" i="32"/>
  <c r="X152" i="32"/>
  <c r="L294" i="32"/>
  <c r="L270" i="32"/>
  <c r="L282" i="32"/>
  <c r="P282" i="32"/>
  <c r="P270" i="32"/>
  <c r="P294" i="32"/>
  <c r="D293" i="32"/>
  <c r="D281" i="32"/>
  <c r="D269" i="32"/>
  <c r="V269" i="32"/>
  <c r="V281" i="32"/>
  <c r="V293" i="32"/>
  <c r="Y293" i="32"/>
  <c r="Y281" i="32"/>
  <c r="Y269" i="32"/>
  <c r="AC281" i="32"/>
  <c r="AC269" i="32"/>
  <c r="AC293" i="32"/>
  <c r="AA293" i="32"/>
  <c r="AA269" i="32"/>
  <c r="AA281" i="32"/>
  <c r="F295" i="32"/>
  <c r="F271" i="32"/>
  <c r="F283" i="32"/>
  <c r="I295" i="32"/>
  <c r="I283" i="32"/>
  <c r="I271" i="32"/>
  <c r="C283" i="32"/>
  <c r="C295" i="32"/>
  <c r="C271" i="32"/>
  <c r="O294" i="32"/>
  <c r="O282" i="32"/>
  <c r="O270" i="32"/>
  <c r="Z290" i="32"/>
  <c r="Z278" i="32"/>
  <c r="Z288" i="32"/>
  <c r="Z276" i="32"/>
  <c r="Z266" i="32"/>
  <c r="Z264" i="32"/>
  <c r="AC288" i="32"/>
  <c r="AC266" i="32"/>
  <c r="AC289" i="32"/>
  <c r="AC276" i="32"/>
  <c r="AC290" i="32"/>
  <c r="AC277" i="32"/>
  <c r="AC265" i="32"/>
  <c r="AC278" i="32"/>
  <c r="AC264" i="32"/>
  <c r="K290" i="32"/>
  <c r="K288" i="32"/>
  <c r="K276" i="32"/>
  <c r="K264" i="32"/>
  <c r="K266" i="32"/>
  <c r="K265" i="32"/>
  <c r="K278" i="32"/>
  <c r="O289" i="32"/>
  <c r="O264" i="32"/>
  <c r="O278" i="32"/>
  <c r="O265" i="32"/>
  <c r="O277" i="32"/>
  <c r="O290" i="32"/>
  <c r="O266" i="32"/>
  <c r="O288" i="32"/>
  <c r="O276" i="32"/>
  <c r="S185" i="32"/>
  <c r="S173" i="32"/>
  <c r="S161" i="32"/>
  <c r="U268" i="32"/>
  <c r="U292" i="32"/>
  <c r="U280" i="32"/>
  <c r="D292" i="32"/>
  <c r="D280" i="32"/>
  <c r="D268" i="32"/>
  <c r="G292" i="32"/>
  <c r="G268" i="32"/>
  <c r="G280" i="32"/>
  <c r="U162" i="32"/>
  <c r="U174" i="32"/>
  <c r="U186" i="32"/>
  <c r="Z186" i="32"/>
  <c r="Z174" i="32"/>
  <c r="Z162" i="32"/>
  <c r="Z184" i="32"/>
  <c r="Z160" i="32"/>
  <c r="Z172" i="32"/>
  <c r="AA160" i="32"/>
  <c r="AA184" i="32"/>
  <c r="AA172" i="32"/>
  <c r="S163" i="32"/>
  <c r="S175" i="32"/>
  <c r="S187" i="32"/>
  <c r="U81" i="32"/>
  <c r="U57" i="32"/>
  <c r="U69" i="32"/>
  <c r="L78" i="32"/>
  <c r="L54" i="32"/>
  <c r="L66" i="32"/>
  <c r="F276" i="32"/>
  <c r="AA187" i="32"/>
  <c r="AA175" i="32"/>
  <c r="AA163" i="32"/>
  <c r="L187" i="32"/>
  <c r="L175" i="32"/>
  <c r="L163" i="32"/>
  <c r="V187" i="32"/>
  <c r="V175" i="32"/>
  <c r="V163" i="32"/>
  <c r="C69" i="32"/>
  <c r="C81" i="32"/>
  <c r="C57" i="32"/>
  <c r="AB168" i="32"/>
  <c r="AB170" i="32"/>
  <c r="AB158" i="32"/>
  <c r="AB182" i="32"/>
  <c r="AB156" i="32"/>
  <c r="AB180" i="32"/>
  <c r="J170" i="32"/>
  <c r="J156" i="32"/>
  <c r="J168" i="32"/>
  <c r="J158" i="32"/>
  <c r="J182" i="32"/>
  <c r="J180" i="32"/>
  <c r="E156" i="32"/>
  <c r="E182" i="32"/>
  <c r="E168" i="32"/>
  <c r="E170" i="32"/>
  <c r="E158" i="32"/>
  <c r="E180" i="32"/>
  <c r="W80" i="32"/>
  <c r="W56" i="32"/>
  <c r="W68" i="32"/>
  <c r="U68" i="32"/>
  <c r="U56" i="32"/>
  <c r="U80" i="32"/>
  <c r="D175" i="32"/>
  <c r="D187" i="32"/>
  <c r="D163" i="32"/>
  <c r="P66" i="32"/>
  <c r="P54" i="32"/>
  <c r="P78" i="32"/>
  <c r="H79" i="32"/>
  <c r="H67" i="32"/>
  <c r="H55" i="32"/>
  <c r="F66" i="32"/>
  <c r="F54" i="32"/>
  <c r="F78" i="32"/>
  <c r="S54" i="32"/>
  <c r="S66" i="32"/>
  <c r="S78" i="32"/>
  <c r="O69" i="32"/>
  <c r="O57" i="32"/>
  <c r="O81" i="32"/>
  <c r="T81" i="32"/>
  <c r="T57" i="32"/>
  <c r="T69" i="32"/>
  <c r="K74" i="32"/>
  <c r="K76" i="32"/>
  <c r="K50" i="32"/>
  <c r="K62" i="32"/>
  <c r="K52" i="32"/>
  <c r="K64" i="32"/>
  <c r="K63" i="32"/>
  <c r="V76" i="32"/>
  <c r="V74" i="32"/>
  <c r="V64" i="32"/>
  <c r="V52" i="32"/>
  <c r="V62" i="32"/>
  <c r="V51" i="32"/>
  <c r="V63" i="32"/>
  <c r="V75" i="32"/>
  <c r="V50" i="32"/>
  <c r="Q74" i="32"/>
  <c r="Q76" i="32"/>
  <c r="Q64" i="32"/>
  <c r="Q52" i="32"/>
  <c r="Q50" i="32"/>
  <c r="Q51" i="32"/>
  <c r="Q75" i="32"/>
  <c r="Q62" i="32"/>
  <c r="AC81" i="32"/>
  <c r="AC57" i="32"/>
  <c r="AC69" i="32"/>
  <c r="Z79" i="32"/>
  <c r="Z55" i="32"/>
  <c r="Z67" i="32"/>
  <c r="AC67" i="32"/>
  <c r="AC79" i="32"/>
  <c r="AC55" i="32"/>
  <c r="X79" i="32"/>
  <c r="X67" i="32"/>
  <c r="X55" i="32"/>
  <c r="AC78" i="32"/>
  <c r="AC66" i="32"/>
  <c r="AC54" i="32"/>
  <c r="X78" i="32"/>
  <c r="X66" i="32"/>
  <c r="X54" i="32"/>
  <c r="Q57" i="32"/>
  <c r="Q81" i="32"/>
  <c r="Q69" i="32"/>
  <c r="T401" i="32"/>
  <c r="T389" i="32"/>
  <c r="T377" i="32"/>
  <c r="H399" i="32"/>
  <c r="H387" i="32"/>
  <c r="H397" i="32"/>
  <c r="H385" i="32"/>
  <c r="H386" i="32"/>
  <c r="H375" i="32"/>
  <c r="H398" i="32"/>
  <c r="H373" i="32"/>
  <c r="H374" i="32"/>
  <c r="Q402" i="32"/>
  <c r="Q390" i="32"/>
  <c r="Q378" i="32"/>
  <c r="T390" i="32"/>
  <c r="T402" i="32"/>
  <c r="T378" i="32"/>
  <c r="B397" i="32"/>
  <c r="B385" i="32"/>
  <c r="B398" i="32"/>
  <c r="B399" i="32"/>
  <c r="B386" i="32"/>
  <c r="B375" i="32"/>
  <c r="B387" i="32"/>
  <c r="B374" i="32"/>
  <c r="B373" i="32"/>
  <c r="P399" i="32"/>
  <c r="P387" i="32"/>
  <c r="P397" i="32"/>
  <c r="P385" i="32"/>
  <c r="P375" i="32"/>
  <c r="P373" i="32"/>
  <c r="S404" i="32"/>
  <c r="S380" i="32"/>
  <c r="S392" i="32"/>
  <c r="W404" i="32"/>
  <c r="W392" i="32"/>
  <c r="W380" i="32"/>
  <c r="C402" i="32"/>
  <c r="C378" i="32"/>
  <c r="C390" i="32"/>
  <c r="W402" i="32"/>
  <c r="W390" i="32"/>
  <c r="W378" i="32"/>
  <c r="T282" i="32"/>
  <c r="T294" i="32"/>
  <c r="T270" i="32"/>
  <c r="X282" i="32"/>
  <c r="X270" i="32"/>
  <c r="X294" i="32"/>
  <c r="X391" i="32"/>
  <c r="X403" i="32"/>
  <c r="X379" i="32"/>
  <c r="L293" i="32"/>
  <c r="L281" i="32"/>
  <c r="L269" i="32"/>
  <c r="B293" i="32"/>
  <c r="B269" i="32"/>
  <c r="B281" i="32"/>
  <c r="P276" i="32"/>
  <c r="P290" i="32"/>
  <c r="P278" i="32"/>
  <c r="P264" i="32"/>
  <c r="P266" i="32"/>
  <c r="P288" i="32"/>
  <c r="Z295" i="32"/>
  <c r="Z283" i="32"/>
  <c r="Z271" i="32"/>
  <c r="U295" i="32"/>
  <c r="U283" i="32"/>
  <c r="U271" i="32"/>
  <c r="S294" i="32"/>
  <c r="S282" i="32"/>
  <c r="S270" i="32"/>
  <c r="O162" i="32"/>
  <c r="O186" i="32"/>
  <c r="O174" i="32"/>
  <c r="X259" i="32"/>
  <c r="E288" i="32"/>
  <c r="E277" i="32"/>
  <c r="E266" i="32"/>
  <c r="E289" i="32"/>
  <c r="E276" i="32"/>
  <c r="E264" i="32"/>
  <c r="E278" i="32"/>
  <c r="E265" i="32"/>
  <c r="E290" i="32"/>
  <c r="S290" i="32"/>
  <c r="S288" i="32"/>
  <c r="S277" i="32"/>
  <c r="S278" i="32"/>
  <c r="S266" i="32"/>
  <c r="S264" i="32"/>
  <c r="S276" i="32"/>
  <c r="W288" i="32"/>
  <c r="W266" i="32"/>
  <c r="W264" i="32"/>
  <c r="W276" i="32"/>
  <c r="W290" i="32"/>
  <c r="W278" i="32"/>
  <c r="G185" i="32"/>
  <c r="G173" i="32"/>
  <c r="G161" i="32"/>
  <c r="AA185" i="32"/>
  <c r="AA173" i="32"/>
  <c r="AA161" i="32"/>
  <c r="Q292" i="32"/>
  <c r="Q280" i="32"/>
  <c r="Q268" i="32"/>
  <c r="I186" i="32"/>
  <c r="I162" i="32"/>
  <c r="I174" i="32"/>
  <c r="W162" i="32"/>
  <c r="W186" i="32"/>
  <c r="W174" i="32"/>
  <c r="M186" i="32"/>
  <c r="M174" i="32"/>
  <c r="M162" i="32"/>
  <c r="C186" i="32"/>
  <c r="C174" i="32"/>
  <c r="C162" i="32"/>
  <c r="Z282" i="32"/>
  <c r="D184" i="32"/>
  <c r="D172" i="32"/>
  <c r="D160" i="32"/>
  <c r="M81" i="32"/>
  <c r="M69" i="32"/>
  <c r="M57" i="32"/>
  <c r="D78" i="32"/>
  <c r="D66" i="32"/>
  <c r="D54" i="32"/>
  <c r="J163" i="32"/>
  <c r="J187" i="32"/>
  <c r="J175" i="32"/>
  <c r="Z163" i="32"/>
  <c r="Z187" i="32"/>
  <c r="Z175" i="32"/>
  <c r="I187" i="32"/>
  <c r="I175" i="32"/>
  <c r="I163" i="32"/>
  <c r="G80" i="32"/>
  <c r="G56" i="32"/>
  <c r="G68" i="32"/>
  <c r="M80" i="32"/>
  <c r="M56" i="32"/>
  <c r="M68" i="32"/>
  <c r="R76" i="32"/>
  <c r="R51" i="32"/>
  <c r="R62" i="32"/>
  <c r="R64" i="32"/>
  <c r="R50" i="32"/>
  <c r="R74" i="32"/>
  <c r="R52" i="32"/>
  <c r="G45" i="32"/>
  <c r="H78" i="32"/>
  <c r="H66" i="32"/>
  <c r="H54" i="32"/>
  <c r="C80" i="32"/>
  <c r="C68" i="32"/>
  <c r="C56" i="32"/>
  <c r="N66" i="32"/>
  <c r="N78" i="32"/>
  <c r="N54" i="32"/>
  <c r="F81" i="32"/>
  <c r="F69" i="32"/>
  <c r="F57" i="32"/>
  <c r="G76" i="32"/>
  <c r="G62" i="32"/>
  <c r="G50" i="32"/>
  <c r="G74" i="32"/>
  <c r="G64" i="32"/>
  <c r="G52" i="32"/>
  <c r="T68" i="32"/>
  <c r="T80" i="32"/>
  <c r="T56" i="32"/>
  <c r="AC52" i="32"/>
  <c r="AC76" i="32"/>
  <c r="AC64" i="32"/>
  <c r="AC50" i="32"/>
  <c r="AC62" i="32"/>
  <c r="AC74" i="32"/>
  <c r="B63" i="32"/>
  <c r="C403" i="32"/>
  <c r="C379" i="32"/>
  <c r="C391" i="32"/>
  <c r="I402" i="32"/>
  <c r="I390" i="32"/>
  <c r="I378" i="32"/>
  <c r="E398" i="32"/>
  <c r="E386" i="32"/>
  <c r="E399" i="32"/>
  <c r="E385" i="32"/>
  <c r="E387" i="32"/>
  <c r="E374" i="32"/>
  <c r="E375" i="32"/>
  <c r="E373" i="32"/>
  <c r="E397" i="32"/>
  <c r="M404" i="32"/>
  <c r="M392" i="32"/>
  <c r="M380" i="32"/>
  <c r="K403" i="32"/>
  <c r="K379" i="32"/>
  <c r="K391" i="32"/>
  <c r="S403" i="32"/>
  <c r="S391" i="32"/>
  <c r="S379" i="32"/>
  <c r="U391" i="32"/>
  <c r="U403" i="32"/>
  <c r="U379" i="32"/>
  <c r="C401" i="32"/>
  <c r="C389" i="32"/>
  <c r="C377" i="32"/>
  <c r="Q387" i="32"/>
  <c r="Q397" i="32"/>
  <c r="Q386" i="32"/>
  <c r="Q375" i="32"/>
  <c r="Q399" i="32"/>
  <c r="Q373" i="32"/>
  <c r="Q374" i="32"/>
  <c r="Q385" i="32"/>
  <c r="Q398" i="32"/>
  <c r="Y402" i="32"/>
  <c r="Y390" i="32"/>
  <c r="Y378" i="32"/>
  <c r="AB390" i="32"/>
  <c r="AB402" i="32"/>
  <c r="AB378" i="32"/>
  <c r="J397" i="32"/>
  <c r="J385" i="32"/>
  <c r="J398" i="32"/>
  <c r="J399" i="32"/>
  <c r="J375" i="32"/>
  <c r="J386" i="32"/>
  <c r="J374" i="32"/>
  <c r="J373" i="32"/>
  <c r="J387" i="32"/>
  <c r="L398" i="32"/>
  <c r="L397" i="32"/>
  <c r="L385" i="32"/>
  <c r="L387" i="32"/>
  <c r="L386" i="32"/>
  <c r="L374" i="32"/>
  <c r="L373" i="32"/>
  <c r="L375" i="32"/>
  <c r="L399" i="32"/>
  <c r="X399" i="32"/>
  <c r="X387" i="32"/>
  <c r="X397" i="32"/>
  <c r="X385" i="32"/>
  <c r="X386" i="32"/>
  <c r="X375" i="32"/>
  <c r="X398" i="32"/>
  <c r="X373" i="32"/>
  <c r="X374" i="32"/>
  <c r="Y399" i="32"/>
  <c r="AB282" i="32"/>
  <c r="AB270" i="32"/>
  <c r="AB294" i="32"/>
  <c r="Q270" i="32"/>
  <c r="Q294" i="32"/>
  <c r="Q282" i="32"/>
  <c r="X293" i="32"/>
  <c r="X281" i="32"/>
  <c r="X269" i="32"/>
  <c r="J293" i="32"/>
  <c r="J281" i="32"/>
  <c r="J269" i="32"/>
  <c r="S293" i="32"/>
  <c r="S269" i="32"/>
  <c r="S281" i="32"/>
  <c r="AC295" i="32"/>
  <c r="AC283" i="32"/>
  <c r="AC271" i="32"/>
  <c r="F269" i="32"/>
  <c r="F281" i="32"/>
  <c r="F293" i="32"/>
  <c r="G283" i="32"/>
  <c r="G271" i="32"/>
  <c r="G295" i="32"/>
  <c r="S283" i="32"/>
  <c r="S271" i="32"/>
  <c r="S295" i="32"/>
  <c r="G186" i="32"/>
  <c r="G162" i="32"/>
  <c r="G174" i="32"/>
  <c r="Q277" i="32"/>
  <c r="Q290" i="32"/>
  <c r="Q278" i="32"/>
  <c r="Q288" i="32"/>
  <c r="Q276" i="32"/>
  <c r="Q266" i="32"/>
  <c r="Q289" i="32"/>
  <c r="Q264" i="32"/>
  <c r="AA290" i="32"/>
  <c r="AA288" i="32"/>
  <c r="AA278" i="32"/>
  <c r="AA266" i="32"/>
  <c r="AA264" i="32"/>
  <c r="AA265" i="32"/>
  <c r="AA277" i="32"/>
  <c r="AA276" i="32"/>
  <c r="AA289" i="32"/>
  <c r="AC173" i="32"/>
  <c r="AC161" i="32"/>
  <c r="AC185" i="32"/>
  <c r="O185" i="32"/>
  <c r="O173" i="32"/>
  <c r="O161" i="32"/>
  <c r="V160" i="32"/>
  <c r="V172" i="32"/>
  <c r="V184" i="32"/>
  <c r="K174" i="32"/>
  <c r="K162" i="32"/>
  <c r="K186" i="32"/>
  <c r="Z270" i="32"/>
  <c r="E172" i="32"/>
  <c r="E160" i="32"/>
  <c r="E184" i="32"/>
  <c r="L184" i="32"/>
  <c r="L172" i="32"/>
  <c r="L160" i="32"/>
  <c r="H180" i="32"/>
  <c r="H158" i="32"/>
  <c r="H168" i="32"/>
  <c r="H181" i="32"/>
  <c r="H156" i="32"/>
  <c r="H182" i="32"/>
  <c r="H170" i="32"/>
  <c r="O172" i="32"/>
  <c r="O184" i="32"/>
  <c r="O160" i="32"/>
  <c r="R163" i="32"/>
  <c r="R187" i="32"/>
  <c r="R175" i="32"/>
  <c r="E81" i="32"/>
  <c r="E57" i="32"/>
  <c r="E69" i="32"/>
  <c r="K175" i="32"/>
  <c r="K163" i="32"/>
  <c r="K187" i="32"/>
  <c r="E187" i="32"/>
  <c r="E175" i="32"/>
  <c r="E163" i="32"/>
  <c r="Q187" i="32"/>
  <c r="Q175" i="32"/>
  <c r="Q163" i="32"/>
  <c r="P80" i="32"/>
  <c r="P68" i="32"/>
  <c r="P56" i="32"/>
  <c r="S180" i="32"/>
  <c r="S158" i="32"/>
  <c r="S182" i="32"/>
  <c r="S156" i="32"/>
  <c r="S170" i="32"/>
  <c r="S168" i="32"/>
  <c r="S157" i="32"/>
  <c r="C180" i="32"/>
  <c r="C158" i="32"/>
  <c r="C170" i="32"/>
  <c r="C168" i="32"/>
  <c r="C156" i="32"/>
  <c r="C182" i="32"/>
  <c r="C157" i="32"/>
  <c r="U156" i="32"/>
  <c r="U157" i="32"/>
  <c r="U182" i="32"/>
  <c r="U168" i="32"/>
  <c r="U180" i="32"/>
  <c r="U170" i="32"/>
  <c r="U158" i="32"/>
  <c r="E68" i="32"/>
  <c r="E56" i="32"/>
  <c r="E80" i="32"/>
  <c r="K67" i="32"/>
  <c r="K79" i="32"/>
  <c r="K55" i="32"/>
  <c r="AC186" i="32"/>
  <c r="AC174" i="32"/>
  <c r="AC162" i="32"/>
  <c r="J63" i="32"/>
  <c r="J51" i="32"/>
  <c r="J62" i="32"/>
  <c r="J75" i="32"/>
  <c r="J52" i="32"/>
  <c r="J76" i="32"/>
  <c r="J74" i="32"/>
  <c r="J50" i="32"/>
  <c r="J64" i="32"/>
  <c r="K80" i="32"/>
  <c r="K68" i="32"/>
  <c r="K56" i="32"/>
  <c r="V66" i="32"/>
  <c r="V78" i="32"/>
  <c r="V54" i="32"/>
  <c r="C55" i="32"/>
  <c r="C67" i="32"/>
  <c r="C79" i="32"/>
  <c r="N81" i="32"/>
  <c r="N69" i="32"/>
  <c r="N57" i="32"/>
  <c r="Z63" i="32"/>
  <c r="Z51" i="32"/>
  <c r="Z64" i="32"/>
  <c r="Z62" i="32"/>
  <c r="Z52" i="32"/>
  <c r="Z76" i="32"/>
  <c r="Z50" i="32"/>
  <c r="Z74" i="32"/>
  <c r="B52" i="32"/>
  <c r="Q403" i="32"/>
  <c r="Q391" i="32"/>
  <c r="Q379" i="32"/>
  <c r="Q389" i="32"/>
  <c r="Q401" i="32"/>
  <c r="Q377" i="32"/>
  <c r="Z392" i="32"/>
  <c r="Z380" i="32"/>
  <c r="Z404" i="32"/>
  <c r="M390" i="32"/>
  <c r="M402" i="32"/>
  <c r="M378" i="32"/>
  <c r="AA403" i="32"/>
  <c r="AA379" i="32"/>
  <c r="AA391" i="32"/>
  <c r="AC391" i="32"/>
  <c r="AC379" i="32"/>
  <c r="AC403" i="32"/>
  <c r="V401" i="32"/>
  <c r="V389" i="32"/>
  <c r="V377" i="32"/>
  <c r="K401" i="32"/>
  <c r="K389" i="32"/>
  <c r="K377" i="32"/>
  <c r="O402" i="32"/>
  <c r="O390" i="32"/>
  <c r="O378" i="32"/>
  <c r="B390" i="32"/>
  <c r="B378" i="32"/>
  <c r="B402" i="32"/>
  <c r="F402" i="32"/>
  <c r="F390" i="32"/>
  <c r="F378" i="32"/>
  <c r="R389" i="32"/>
  <c r="R401" i="32"/>
  <c r="R377" i="32"/>
  <c r="Y375" i="32"/>
  <c r="E294" i="32"/>
  <c r="E282" i="32"/>
  <c r="E270" i="32"/>
  <c r="P403" i="32"/>
  <c r="P391" i="32"/>
  <c r="P379" i="32"/>
  <c r="C293" i="32"/>
  <c r="C281" i="32"/>
  <c r="C269" i="32"/>
  <c r="G294" i="32"/>
  <c r="G270" i="32"/>
  <c r="G282" i="32"/>
  <c r="N269" i="32"/>
  <c r="N281" i="32"/>
  <c r="N293" i="32"/>
  <c r="B295" i="32"/>
  <c r="B283" i="32"/>
  <c r="B271" i="32"/>
  <c r="O271" i="32"/>
  <c r="O283" i="32"/>
  <c r="O295" i="32"/>
  <c r="AA283" i="32"/>
  <c r="AA295" i="32"/>
  <c r="AA271" i="32"/>
  <c r="V294" i="32"/>
  <c r="V282" i="32"/>
  <c r="V270" i="32"/>
  <c r="Q185" i="32"/>
  <c r="Q161" i="32"/>
  <c r="Q173" i="32"/>
  <c r="W185" i="32"/>
  <c r="W173" i="32"/>
  <c r="W161" i="32"/>
  <c r="N184" i="32"/>
  <c r="N160" i="32"/>
  <c r="N172" i="32"/>
  <c r="B280" i="32"/>
  <c r="B292" i="32"/>
  <c r="B268" i="32"/>
  <c r="L185" i="32"/>
  <c r="L161" i="32"/>
  <c r="L173" i="32"/>
  <c r="X186" i="32"/>
  <c r="X162" i="32"/>
  <c r="X174" i="32"/>
  <c r="E186" i="32"/>
  <c r="E174" i="32"/>
  <c r="E162" i="32"/>
  <c r="S186" i="32"/>
  <c r="S174" i="32"/>
  <c r="S162" i="32"/>
  <c r="R184" i="32"/>
  <c r="R160" i="32"/>
  <c r="R172" i="32"/>
  <c r="T184" i="32"/>
  <c r="T172" i="32"/>
  <c r="T160" i="32"/>
  <c r="Z80" i="32"/>
  <c r="Z56" i="32"/>
  <c r="Z68" i="32"/>
  <c r="C187" i="32"/>
  <c r="C163" i="32"/>
  <c r="C175" i="32"/>
  <c r="M187" i="32"/>
  <c r="M175" i="32"/>
  <c r="M163" i="32"/>
  <c r="Y187" i="32"/>
  <c r="Y175" i="32"/>
  <c r="Y163" i="32"/>
  <c r="H80" i="32"/>
  <c r="H56" i="32"/>
  <c r="H68" i="32"/>
  <c r="AC156" i="32"/>
  <c r="AC182" i="32"/>
  <c r="AC180" i="32"/>
  <c r="AC168" i="32"/>
  <c r="AC158" i="32"/>
  <c r="AC170" i="32"/>
  <c r="W78" i="32"/>
  <c r="W54" i="32"/>
  <c r="W66" i="32"/>
  <c r="M78" i="32"/>
  <c r="M66" i="32"/>
  <c r="M54" i="32"/>
  <c r="F56" i="32"/>
  <c r="F80" i="32"/>
  <c r="F68" i="32"/>
  <c r="S80" i="32"/>
  <c r="S68" i="32"/>
  <c r="S56" i="32"/>
  <c r="D151" i="32"/>
  <c r="E64" i="32"/>
  <c r="E76" i="32"/>
  <c r="E52" i="32"/>
  <c r="E74" i="32"/>
  <c r="E50" i="32"/>
  <c r="E62" i="32"/>
  <c r="W76" i="32"/>
  <c r="W62" i="32"/>
  <c r="W50" i="32"/>
  <c r="W74" i="32"/>
  <c r="W52" i="32"/>
  <c r="W64" i="32"/>
  <c r="V161" i="32"/>
  <c r="V185" i="32"/>
  <c r="V173" i="32"/>
  <c r="U78" i="32"/>
  <c r="U66" i="32"/>
  <c r="U54" i="32"/>
  <c r="B50" i="32"/>
  <c r="B74" i="32"/>
  <c r="E391" i="32"/>
  <c r="E379" i="32"/>
  <c r="E403" i="32"/>
  <c r="AC401" i="32"/>
  <c r="AC377" i="32"/>
  <c r="AC389" i="32"/>
  <c r="U398" i="32"/>
  <c r="U386" i="32"/>
  <c r="U399" i="32"/>
  <c r="U385" i="32"/>
  <c r="U387" i="32"/>
  <c r="U397" i="32"/>
  <c r="U374" i="32"/>
  <c r="U375" i="32"/>
  <c r="U373" i="32"/>
  <c r="P401" i="32"/>
  <c r="P377" i="32"/>
  <c r="P389" i="32"/>
  <c r="O404" i="32"/>
  <c r="O392" i="32"/>
  <c r="O380" i="32"/>
  <c r="Y403" i="32"/>
  <c r="Y391" i="32"/>
  <c r="Y379" i="32"/>
  <c r="Y389" i="32"/>
  <c r="Y401" i="32"/>
  <c r="Y377" i="32"/>
  <c r="Z403" i="32"/>
  <c r="Z391" i="32"/>
  <c r="Z379" i="32"/>
  <c r="D403" i="32"/>
  <c r="D391" i="32"/>
  <c r="D379" i="32"/>
  <c r="G391" i="32"/>
  <c r="G403" i="32"/>
  <c r="G379" i="32"/>
  <c r="S401" i="32"/>
  <c r="S389" i="32"/>
  <c r="S377" i="32"/>
  <c r="H403" i="32"/>
  <c r="H391" i="32"/>
  <c r="H379" i="32"/>
  <c r="U402" i="32"/>
  <c r="U390" i="32"/>
  <c r="U378" i="32"/>
  <c r="N402" i="32"/>
  <c r="N390" i="32"/>
  <c r="N378" i="32"/>
  <c r="AB398" i="32"/>
  <c r="AB397" i="32"/>
  <c r="AB399" i="32"/>
  <c r="AB373" i="32"/>
  <c r="AB385" i="32"/>
  <c r="AB387" i="32"/>
  <c r="AB374" i="32"/>
  <c r="AB375" i="32"/>
  <c r="AB386" i="32"/>
  <c r="N403" i="32"/>
  <c r="N379" i="32"/>
  <c r="N391" i="32"/>
  <c r="I404" i="32"/>
  <c r="I380" i="32"/>
  <c r="I392" i="32"/>
  <c r="X392" i="32"/>
  <c r="X380" i="32"/>
  <c r="X404" i="32"/>
  <c r="O293" i="32"/>
  <c r="O269" i="32"/>
  <c r="O281" i="32"/>
  <c r="Z293" i="32"/>
  <c r="Z281" i="32"/>
  <c r="Z269" i="32"/>
  <c r="X260" i="32"/>
  <c r="K293" i="32"/>
  <c r="K281" i="32"/>
  <c r="K269" i="32"/>
  <c r="AA294" i="32"/>
  <c r="AA282" i="32"/>
  <c r="AA270" i="32"/>
  <c r="M295" i="32"/>
  <c r="M283" i="32"/>
  <c r="M271" i="32"/>
  <c r="W283" i="32"/>
  <c r="W295" i="32"/>
  <c r="W271" i="32"/>
  <c r="X292" i="32"/>
  <c r="X268" i="32"/>
  <c r="X280" i="32"/>
  <c r="U288" i="32"/>
  <c r="U266" i="32"/>
  <c r="U290" i="32"/>
  <c r="U289" i="32"/>
  <c r="U278" i="32"/>
  <c r="U264" i="32"/>
  <c r="U276" i="32"/>
  <c r="U277" i="32"/>
  <c r="P173" i="32"/>
  <c r="P161" i="32"/>
  <c r="P185" i="32"/>
  <c r="T292" i="32"/>
  <c r="T268" i="32"/>
  <c r="T280" i="32"/>
  <c r="J280" i="32"/>
  <c r="J268" i="32"/>
  <c r="J292" i="32"/>
  <c r="K184" i="32"/>
  <c r="K172" i="32"/>
  <c r="K160" i="32"/>
  <c r="AA186" i="32"/>
  <c r="AA174" i="32"/>
  <c r="AA162" i="32"/>
  <c r="Q271" i="32"/>
  <c r="M172" i="32"/>
  <c r="M184" i="32"/>
  <c r="M160" i="32"/>
  <c r="AB184" i="32"/>
  <c r="AB172" i="32"/>
  <c r="AB160" i="32"/>
  <c r="R80" i="32"/>
  <c r="R56" i="32"/>
  <c r="R68" i="32"/>
  <c r="F277" i="32"/>
  <c r="G163" i="32"/>
  <c r="G187" i="32"/>
  <c r="G175" i="32"/>
  <c r="P187" i="32"/>
  <c r="P163" i="32"/>
  <c r="P175" i="32"/>
  <c r="U187" i="32"/>
  <c r="U175" i="32"/>
  <c r="U163" i="32"/>
  <c r="Z66" i="32"/>
  <c r="Z78" i="32"/>
  <c r="Z54" i="32"/>
  <c r="V182" i="32"/>
  <c r="V170" i="32"/>
  <c r="V168" i="32"/>
  <c r="V158" i="32"/>
  <c r="V156" i="32"/>
  <c r="V180" i="32"/>
  <c r="X180" i="32"/>
  <c r="X158" i="32"/>
  <c r="X168" i="32"/>
  <c r="X170" i="32"/>
  <c r="X156" i="32"/>
  <c r="X182" i="32"/>
  <c r="P280" i="32"/>
  <c r="X69" i="32"/>
  <c r="X57" i="32"/>
  <c r="X81" i="32"/>
  <c r="O66" i="32"/>
  <c r="O54" i="32"/>
  <c r="O78" i="32"/>
  <c r="Z46" i="32"/>
  <c r="M64" i="32"/>
  <c r="M52" i="32"/>
  <c r="M62" i="32"/>
  <c r="M76" i="32"/>
  <c r="M50" i="32"/>
  <c r="M75" i="32"/>
  <c r="M74" i="32"/>
  <c r="P162" i="32"/>
  <c r="P174" i="32"/>
  <c r="P186" i="32"/>
  <c r="J46" i="32"/>
  <c r="N80" i="32"/>
  <c r="N68" i="32"/>
  <c r="N56" i="32"/>
  <c r="I66" i="32"/>
  <c r="I78" i="32"/>
  <c r="I54" i="32"/>
  <c r="U74" i="32"/>
  <c r="U64" i="32"/>
  <c r="U52" i="32"/>
  <c r="U76" i="32"/>
  <c r="U63" i="32"/>
  <c r="U50" i="32"/>
  <c r="U62" i="32"/>
  <c r="U75" i="32"/>
  <c r="U51" i="32"/>
  <c r="B64" i="32"/>
  <c r="L390" i="32"/>
  <c r="L402" i="32"/>
  <c r="L378" i="32"/>
  <c r="F401" i="32"/>
  <c r="F389" i="32"/>
  <c r="F377" i="32"/>
  <c r="F403" i="32"/>
  <c r="F379" i="32"/>
  <c r="F391" i="32"/>
  <c r="O391" i="32"/>
  <c r="O403" i="32"/>
  <c r="O379" i="32"/>
  <c r="E401" i="32"/>
  <c r="E377" i="32"/>
  <c r="E389" i="32"/>
  <c r="AA401" i="32"/>
  <c r="AA389" i="32"/>
  <c r="AA377" i="32"/>
  <c r="G402" i="32"/>
  <c r="G390" i="32"/>
  <c r="G378" i="32"/>
  <c r="E402" i="32"/>
  <c r="E390" i="32"/>
  <c r="E378" i="32"/>
  <c r="H402" i="32"/>
  <c r="H378" i="32"/>
  <c r="H390" i="32"/>
  <c r="R390" i="32"/>
  <c r="R378" i="32"/>
  <c r="R402" i="32"/>
  <c r="C385" i="32"/>
  <c r="C387" i="32"/>
  <c r="C397" i="32"/>
  <c r="C373" i="32"/>
  <c r="C399" i="32"/>
  <c r="C375" i="32"/>
  <c r="C374" i="32"/>
  <c r="F386" i="32"/>
  <c r="F399" i="32"/>
  <c r="F387" i="32"/>
  <c r="F374" i="32"/>
  <c r="F398" i="32"/>
  <c r="F385" i="32"/>
  <c r="F397" i="32"/>
  <c r="F373" i="32"/>
  <c r="F375" i="32"/>
  <c r="AB401" i="32"/>
  <c r="AB389" i="32"/>
  <c r="AB377" i="32"/>
  <c r="AC398" i="32"/>
  <c r="AC386" i="32"/>
  <c r="AC399" i="32"/>
  <c r="AC385" i="32"/>
  <c r="AC374" i="32"/>
  <c r="AC387" i="32"/>
  <c r="AC375" i="32"/>
  <c r="AC397" i="32"/>
  <c r="AC373" i="32"/>
  <c r="K404" i="32"/>
  <c r="K380" i="32"/>
  <c r="K392" i="32"/>
  <c r="S402" i="32"/>
  <c r="S378" i="32"/>
  <c r="S390" i="32"/>
  <c r="K282" i="32"/>
  <c r="K270" i="32"/>
  <c r="K294" i="32"/>
  <c r="R403" i="32"/>
  <c r="R391" i="32"/>
  <c r="R379" i="32"/>
  <c r="T271" i="32"/>
  <c r="T283" i="32"/>
  <c r="T295" i="32"/>
  <c r="AB293" i="32"/>
  <c r="AB269" i="32"/>
  <c r="AB281" i="32"/>
  <c r="E281" i="32"/>
  <c r="E293" i="32"/>
  <c r="E269" i="32"/>
  <c r="E404" i="32"/>
  <c r="E392" i="32"/>
  <c r="E380" i="32"/>
  <c r="W294" i="32"/>
  <c r="W282" i="32"/>
  <c r="W270" i="32"/>
  <c r="U185" i="32"/>
  <c r="U173" i="32"/>
  <c r="U161" i="32"/>
  <c r="AB162" i="32"/>
  <c r="AB174" i="32"/>
  <c r="AB186" i="32"/>
  <c r="X185" i="32"/>
  <c r="X173" i="32"/>
  <c r="X161" i="32"/>
  <c r="C184" i="32"/>
  <c r="C160" i="32"/>
  <c r="C172" i="32"/>
  <c r="B186" i="32"/>
  <c r="B174" i="32"/>
  <c r="B162" i="32"/>
  <c r="F186" i="32"/>
  <c r="F174" i="32"/>
  <c r="F162" i="32"/>
  <c r="R152" i="32"/>
  <c r="Q283" i="32"/>
  <c r="G184" i="32"/>
  <c r="G172" i="32"/>
  <c r="G160" i="32"/>
  <c r="W184" i="32"/>
  <c r="W172" i="32"/>
  <c r="W160" i="32"/>
  <c r="H184" i="32"/>
  <c r="H172" i="32"/>
  <c r="H160" i="32"/>
  <c r="J80" i="32"/>
  <c r="J68" i="32"/>
  <c r="J56" i="32"/>
  <c r="F288" i="32"/>
  <c r="I68" i="32"/>
  <c r="I56" i="32"/>
  <c r="I80" i="32"/>
  <c r="AB187" i="32"/>
  <c r="AB163" i="32"/>
  <c r="AB175" i="32"/>
  <c r="AC187" i="32"/>
  <c r="AC175" i="32"/>
  <c r="AC163" i="32"/>
  <c r="AA69" i="32"/>
  <c r="AA57" i="32"/>
  <c r="AA81" i="32"/>
  <c r="R54" i="32"/>
  <c r="R78" i="32"/>
  <c r="R66" i="32"/>
  <c r="F181" i="32"/>
  <c r="F182" i="32"/>
  <c r="F170" i="32"/>
  <c r="F169" i="32"/>
  <c r="F156" i="32"/>
  <c r="F158" i="32"/>
  <c r="F168" i="32"/>
  <c r="F180" i="32"/>
  <c r="I182" i="32"/>
  <c r="I168" i="32"/>
  <c r="I156" i="32"/>
  <c r="I180" i="32"/>
  <c r="I158" i="32"/>
  <c r="I170" i="32"/>
  <c r="K180" i="32"/>
  <c r="K158" i="32"/>
  <c r="K170" i="32"/>
  <c r="K157" i="32"/>
  <c r="K182" i="32"/>
  <c r="K168" i="32"/>
  <c r="K156" i="32"/>
  <c r="G78" i="32"/>
  <c r="G54" i="32"/>
  <c r="G66" i="32"/>
  <c r="AB68" i="32"/>
  <c r="AB80" i="32"/>
  <c r="AB56" i="32"/>
  <c r="W46" i="32"/>
  <c r="V68" i="32"/>
  <c r="V56" i="32"/>
  <c r="V80" i="32"/>
  <c r="Y66" i="32"/>
  <c r="Y78" i="32"/>
  <c r="Y54" i="32"/>
  <c r="N185" i="32"/>
  <c r="N161" i="32"/>
  <c r="N173" i="32"/>
  <c r="E79" i="32"/>
  <c r="E67" i="32"/>
  <c r="E55" i="32"/>
  <c r="L403" i="32"/>
  <c r="L391" i="32"/>
  <c r="L379" i="32"/>
  <c r="Z389" i="32"/>
  <c r="Z377" i="32"/>
  <c r="Z401" i="32"/>
  <c r="T403" i="32"/>
  <c r="T391" i="32"/>
  <c r="T379" i="32"/>
  <c r="W391" i="32"/>
  <c r="W403" i="32"/>
  <c r="W379" i="32"/>
  <c r="W389" i="32"/>
  <c r="W377" i="32"/>
  <c r="W401" i="32"/>
  <c r="L401" i="32"/>
  <c r="L389" i="32"/>
  <c r="L377" i="32"/>
  <c r="H401" i="32"/>
  <c r="H377" i="32"/>
  <c r="H389" i="32"/>
  <c r="P402" i="32"/>
  <c r="P378" i="32"/>
  <c r="P390" i="32"/>
  <c r="Z390" i="32"/>
  <c r="Z402" i="32"/>
  <c r="Z378" i="32"/>
  <c r="K385" i="32"/>
  <c r="K398" i="32"/>
  <c r="K386" i="32"/>
  <c r="K387" i="32"/>
  <c r="K373" i="32"/>
  <c r="K397" i="32"/>
  <c r="K399" i="32"/>
  <c r="K374" i="32"/>
  <c r="K375" i="32"/>
  <c r="X401" i="32"/>
  <c r="X377" i="32"/>
  <c r="X389" i="32"/>
  <c r="Q404" i="32"/>
  <c r="Q380" i="32"/>
  <c r="Q392" i="32"/>
  <c r="AC294" i="32"/>
  <c r="AC270" i="32"/>
  <c r="AC282" i="32"/>
  <c r="R270" i="32"/>
  <c r="R282" i="32"/>
  <c r="R294" i="32"/>
  <c r="I269" i="32"/>
  <c r="I293" i="32"/>
  <c r="I281" i="32"/>
  <c r="M281" i="32"/>
  <c r="M293" i="32"/>
  <c r="M269" i="32"/>
  <c r="J270" i="32"/>
  <c r="J282" i="32"/>
  <c r="J294" i="32"/>
  <c r="I161" i="32"/>
  <c r="I185" i="32"/>
  <c r="I173" i="32"/>
  <c r="T186" i="32"/>
  <c r="T162" i="32"/>
  <c r="T174" i="32"/>
  <c r="C185" i="32"/>
  <c r="C173" i="32"/>
  <c r="C161" i="32"/>
  <c r="N280" i="32"/>
  <c r="N268" i="32"/>
  <c r="N292" i="32"/>
  <c r="Z280" i="32"/>
  <c r="Z268" i="32"/>
  <c r="Z292" i="32"/>
  <c r="J186" i="32"/>
  <c r="J174" i="32"/>
  <c r="J162" i="32"/>
  <c r="N186" i="32"/>
  <c r="N174" i="32"/>
  <c r="N162" i="32"/>
  <c r="F160" i="32"/>
  <c r="F184" i="32"/>
  <c r="F172" i="32"/>
  <c r="P184" i="32"/>
  <c r="P172" i="32"/>
  <c r="P160" i="32"/>
  <c r="AC184" i="32"/>
  <c r="AC172" i="32"/>
  <c r="AC160" i="32"/>
  <c r="B80" i="32"/>
  <c r="B56" i="32"/>
  <c r="B68" i="32"/>
  <c r="F264" i="32"/>
  <c r="X175" i="32"/>
  <c r="X163" i="32"/>
  <c r="X187" i="32"/>
  <c r="F175" i="32"/>
  <c r="F163" i="32"/>
  <c r="F187" i="32"/>
  <c r="S57" i="32"/>
  <c r="S81" i="32"/>
  <c r="S69" i="32"/>
  <c r="J66" i="32"/>
  <c r="J78" i="32"/>
  <c r="J54" i="32"/>
  <c r="P180" i="32"/>
  <c r="P158" i="32"/>
  <c r="P168" i="32"/>
  <c r="P170" i="32"/>
  <c r="P156" i="32"/>
  <c r="P182" i="32"/>
  <c r="Q182" i="32"/>
  <c r="Q168" i="32"/>
  <c r="Q156" i="32"/>
  <c r="Q180" i="32"/>
  <c r="Q158" i="32"/>
  <c r="Q170" i="32"/>
  <c r="L68" i="32"/>
  <c r="L56" i="32"/>
  <c r="L80" i="32"/>
  <c r="I81" i="32"/>
  <c r="I69" i="32"/>
  <c r="I57" i="32"/>
  <c r="B46" i="32"/>
  <c r="C66" i="32"/>
  <c r="C54" i="32"/>
  <c r="C78" i="32"/>
  <c r="L151" i="32"/>
  <c r="B62" i="32"/>
  <c r="AA385" i="32"/>
  <c r="AA398" i="32"/>
  <c r="AA386" i="32"/>
  <c r="AA387" i="32"/>
  <c r="AA399" i="32"/>
  <c r="AA373" i="32"/>
  <c r="AA374" i="32"/>
  <c r="AA397" i="32"/>
  <c r="AA375" i="32"/>
  <c r="M391" i="32"/>
  <c r="M379" i="32"/>
  <c r="M403" i="32"/>
  <c r="J401" i="32"/>
  <c r="J389" i="32"/>
  <c r="J377" i="32"/>
  <c r="D401" i="32"/>
  <c r="D389" i="32"/>
  <c r="D377" i="32"/>
  <c r="AB403" i="32"/>
  <c r="AB391" i="32"/>
  <c r="AB379" i="32"/>
  <c r="I403" i="32"/>
  <c r="I391" i="32"/>
  <c r="I379" i="32"/>
  <c r="M398" i="32"/>
  <c r="M386" i="32"/>
  <c r="M399" i="32"/>
  <c r="M385" i="32"/>
  <c r="M374" i="32"/>
  <c r="M397" i="32"/>
  <c r="M387" i="32"/>
  <c r="M375" i="32"/>
  <c r="M373" i="32"/>
  <c r="G399" i="32"/>
  <c r="G397" i="32"/>
  <c r="G398" i="32"/>
  <c r="G374" i="32"/>
  <c r="G385" i="32"/>
  <c r="G373" i="32"/>
  <c r="G387" i="32"/>
  <c r="G375" i="32"/>
  <c r="G386" i="32"/>
  <c r="X402" i="32"/>
  <c r="X390" i="32"/>
  <c r="X378" i="32"/>
  <c r="D390" i="32"/>
  <c r="D402" i="32"/>
  <c r="D378" i="32"/>
  <c r="S385" i="32"/>
  <c r="S398" i="32"/>
  <c r="S386" i="32"/>
  <c r="S387" i="32"/>
  <c r="S373" i="32"/>
  <c r="S397" i="32"/>
  <c r="S399" i="32"/>
  <c r="S374" i="32"/>
  <c r="S375" i="32"/>
  <c r="V386" i="32"/>
  <c r="V399" i="32"/>
  <c r="V387" i="32"/>
  <c r="V397" i="32"/>
  <c r="V374" i="32"/>
  <c r="V385" i="32"/>
  <c r="V398" i="32"/>
  <c r="V373" i="32"/>
  <c r="V375" i="32"/>
  <c r="W399" i="32"/>
  <c r="W397" i="32"/>
  <c r="W398" i="32"/>
  <c r="W374" i="32"/>
  <c r="W385" i="32"/>
  <c r="W373" i="32"/>
  <c r="W375" i="32"/>
  <c r="W386" i="32"/>
  <c r="W387" i="32"/>
  <c r="B401" i="32"/>
  <c r="B389" i="32"/>
  <c r="B377" i="32"/>
  <c r="AC390" i="32"/>
  <c r="AC378" i="32"/>
  <c r="AC402" i="32"/>
  <c r="U404" i="32"/>
  <c r="U392" i="32"/>
  <c r="U380" i="32"/>
  <c r="G404" i="32"/>
  <c r="G392" i="32"/>
  <c r="G380" i="32"/>
  <c r="AA402" i="32"/>
  <c r="AA378" i="32"/>
  <c r="AA390" i="32"/>
  <c r="D270" i="32"/>
  <c r="D294" i="32"/>
  <c r="D282" i="32"/>
  <c r="H282" i="32"/>
  <c r="H294" i="32"/>
  <c r="H270" i="32"/>
  <c r="F294" i="32"/>
  <c r="F282" i="32"/>
  <c r="F270" i="32"/>
  <c r="G293" i="32"/>
  <c r="G269" i="32"/>
  <c r="G281" i="32"/>
  <c r="W293" i="32"/>
  <c r="W269" i="32"/>
  <c r="W281" i="32"/>
  <c r="Q281" i="32"/>
  <c r="Q269" i="32"/>
  <c r="Q293" i="32"/>
  <c r="U281" i="32"/>
  <c r="U293" i="32"/>
  <c r="U269" i="32"/>
  <c r="C294" i="32"/>
  <c r="C282" i="32"/>
  <c r="C270" i="32"/>
  <c r="P293" i="32"/>
  <c r="P281" i="32"/>
  <c r="P269" i="32"/>
  <c r="Y295" i="32"/>
  <c r="Y283" i="32"/>
  <c r="Y271" i="32"/>
  <c r="R295" i="32"/>
  <c r="R283" i="32"/>
  <c r="R271" i="32"/>
  <c r="G289" i="32"/>
  <c r="G290" i="32"/>
  <c r="G288" i="32"/>
  <c r="G276" i="32"/>
  <c r="G278" i="32"/>
  <c r="G264" i="32"/>
  <c r="G266" i="32"/>
  <c r="L162" i="32"/>
  <c r="L174" i="32"/>
  <c r="L186" i="32"/>
  <c r="K185" i="32"/>
  <c r="K173" i="32"/>
  <c r="K161" i="32"/>
  <c r="O170" i="32"/>
  <c r="O180" i="32"/>
  <c r="O158" i="32"/>
  <c r="O182" i="32"/>
  <c r="O156" i="32"/>
  <c r="O168" i="32"/>
  <c r="H174" i="32"/>
  <c r="H186" i="32"/>
  <c r="H162" i="32"/>
  <c r="R186" i="32"/>
  <c r="R174" i="32"/>
  <c r="R162" i="32"/>
  <c r="V186" i="32"/>
  <c r="V174" i="32"/>
  <c r="V162" i="32"/>
  <c r="J184" i="32"/>
  <c r="J160" i="32"/>
  <c r="J172" i="32"/>
  <c r="X184" i="32"/>
  <c r="X172" i="32"/>
  <c r="X160" i="32"/>
  <c r="F152" i="32"/>
  <c r="T78" i="32"/>
  <c r="T54" i="32"/>
  <c r="T66" i="32"/>
  <c r="B187" i="32"/>
  <c r="B163" i="32"/>
  <c r="B175" i="32"/>
  <c r="T187" i="32"/>
  <c r="T163" i="32"/>
  <c r="T175" i="32"/>
  <c r="K81" i="32"/>
  <c r="K69" i="32"/>
  <c r="K57" i="32"/>
  <c r="B78" i="32"/>
  <c r="B54" i="32"/>
  <c r="B66" i="32"/>
  <c r="Y182" i="32"/>
  <c r="Y168" i="32"/>
  <c r="Y156" i="32"/>
  <c r="Y158" i="32"/>
  <c r="Y180" i="32"/>
  <c r="Y181" i="32"/>
  <c r="Y170" i="32"/>
  <c r="AC80" i="32"/>
  <c r="AC56" i="32"/>
  <c r="AC68" i="32"/>
  <c r="W187" i="32"/>
  <c r="W163" i="32"/>
  <c r="W175" i="32"/>
  <c r="D68" i="32"/>
  <c r="D80" i="32"/>
  <c r="D56" i="32"/>
  <c r="R46" i="32"/>
  <c r="K78" i="32"/>
  <c r="K54" i="32"/>
  <c r="K66" i="32"/>
  <c r="AC151" i="32"/>
  <c r="Q151" i="32"/>
  <c r="U55" i="32"/>
  <c r="U67" i="32"/>
  <c r="U79" i="32"/>
  <c r="P374" i="32" l="1"/>
  <c r="L157" i="32"/>
  <c r="C386" i="32"/>
  <c r="V169" i="32"/>
  <c r="K51" i="32"/>
  <c r="W157" i="32"/>
  <c r="H277" i="32"/>
  <c r="C169" i="32"/>
  <c r="P398" i="32"/>
  <c r="Y289" i="32"/>
  <c r="L265" i="32"/>
  <c r="W181" i="32"/>
  <c r="H157" i="32"/>
  <c r="Z277" i="32"/>
  <c r="V277" i="32"/>
  <c r="H265" i="32"/>
  <c r="Y277" i="32"/>
  <c r="AB63" i="32"/>
  <c r="V181" i="32"/>
  <c r="K277" i="32"/>
  <c r="L289" i="32"/>
  <c r="AB51" i="32"/>
  <c r="I51" i="32"/>
  <c r="R374" i="32"/>
  <c r="M51" i="32"/>
  <c r="I398" i="32"/>
  <c r="Z289" i="32"/>
  <c r="U169" i="32"/>
  <c r="X51" i="32"/>
  <c r="D63" i="32"/>
  <c r="I277" i="32"/>
  <c r="T277" i="32"/>
  <c r="X181" i="32"/>
  <c r="S169" i="32"/>
  <c r="P289" i="32"/>
  <c r="AA157" i="32"/>
  <c r="P277" i="32"/>
  <c r="S265" i="32"/>
  <c r="T265" i="32"/>
  <c r="P169" i="32"/>
  <c r="AA169" i="32"/>
  <c r="P157" i="32"/>
  <c r="G265" i="32"/>
  <c r="E51" i="32"/>
  <c r="E75" i="32"/>
  <c r="F265" i="32"/>
  <c r="B289" i="32"/>
  <c r="R75" i="32"/>
  <c r="W277" i="32"/>
  <c r="B277" i="32"/>
  <c r="I75" i="32"/>
  <c r="B75" i="32"/>
  <c r="W289" i="32"/>
  <c r="X289" i="32"/>
  <c r="Y157" i="32"/>
  <c r="K169" i="32"/>
  <c r="AA51" i="32"/>
  <c r="AA63" i="32"/>
  <c r="L75" i="32"/>
  <c r="AC51" i="32"/>
  <c r="E181" i="32"/>
  <c r="AC75" i="32"/>
  <c r="E169" i="32"/>
  <c r="N181" i="32"/>
  <c r="G169" i="32"/>
  <c r="G181" i="32"/>
  <c r="N169" i="32"/>
  <c r="G75" i="32"/>
  <c r="AB181" i="32"/>
  <c r="G63" i="32"/>
  <c r="C63" i="32"/>
  <c r="T181" i="32"/>
  <c r="O157" i="32"/>
  <c r="Q169" i="32"/>
  <c r="F63" i="32"/>
  <c r="O169" i="32"/>
  <c r="Q157" i="32"/>
  <c r="W51" i="32"/>
  <c r="AB157" i="32"/>
  <c r="D157" i="32"/>
  <c r="F51" i="32"/>
  <c r="W63" i="32"/>
  <c r="D169" i="32"/>
  <c r="C51" i="32"/>
  <c r="T169" i="32"/>
  <c r="I181" i="32"/>
  <c r="Z169" i="32"/>
  <c r="X157" i="32"/>
  <c r="B157" i="32"/>
  <c r="Z157" i="32"/>
  <c r="AC181" i="32"/>
  <c r="I157" i="32"/>
  <c r="AC157" i="32"/>
  <c r="B181" i="32"/>
  <c r="J181" i="32"/>
  <c r="J169" i="32"/>
  <c r="X76" i="2"/>
  <c r="X7" i="2"/>
  <c r="Q199" i="2" l="1"/>
  <c r="P199" i="2"/>
  <c r="O199" i="2"/>
  <c r="Q187" i="2"/>
  <c r="P187" i="2"/>
  <c r="O187" i="2"/>
  <c r="Q175" i="2"/>
  <c r="P175" i="2"/>
  <c r="O175" i="2"/>
  <c r="Q150" i="2"/>
  <c r="P150" i="2"/>
  <c r="O150" i="2"/>
  <c r="Q121" i="2"/>
  <c r="P121" i="2"/>
  <c r="O121" i="2"/>
  <c r="Q109" i="2"/>
  <c r="P109" i="2"/>
  <c r="O109" i="2"/>
  <c r="Q97" i="2"/>
  <c r="P97" i="2"/>
  <c r="O97" i="2"/>
  <c r="Q40" i="2"/>
  <c r="P40" i="2"/>
  <c r="O40" i="2"/>
  <c r="Q28" i="2"/>
  <c r="P28" i="2"/>
  <c r="O28" i="2"/>
  <c r="Q16" i="2"/>
  <c r="P16" i="2"/>
  <c r="AS141" i="2"/>
  <c r="AN141" i="2"/>
  <c r="AI141" i="2"/>
  <c r="AM141" i="2"/>
  <c r="AH141" i="2"/>
  <c r="AR141" i="2"/>
  <c r="Y141" i="2"/>
  <c r="X141" i="2"/>
  <c r="AN76" i="2"/>
  <c r="AM76" i="2"/>
  <c r="AI76" i="2"/>
  <c r="AH76" i="2"/>
  <c r="AD76" i="2"/>
  <c r="AC76" i="2"/>
  <c r="Y76" i="2"/>
  <c r="Y7" i="2"/>
  <c r="AD7" i="2"/>
  <c r="AC7" i="2"/>
  <c r="AI7" i="2"/>
  <c r="AH7" i="2"/>
  <c r="H41" i="29"/>
  <c r="H51" i="29"/>
  <c r="H56" i="29"/>
  <c r="H61" i="29"/>
  <c r="G51" i="29"/>
  <c r="G56" i="29"/>
  <c r="G61" i="29"/>
  <c r="G41" i="29"/>
  <c r="H37" i="29"/>
  <c r="H47" i="29"/>
  <c r="H52" i="29"/>
  <c r="H57" i="29"/>
  <c r="G47" i="29"/>
  <c r="G52" i="29"/>
  <c r="G57" i="29"/>
  <c r="G37" i="29"/>
  <c r="H39" i="29"/>
  <c r="H49" i="29"/>
  <c r="H54" i="29"/>
  <c r="H59" i="29"/>
  <c r="G49" i="29"/>
  <c r="G54" i="29"/>
  <c r="G59" i="29"/>
  <c r="G39" i="29"/>
  <c r="H40" i="29"/>
  <c r="H50" i="29"/>
  <c r="H55" i="29"/>
  <c r="H60" i="29"/>
  <c r="G50" i="29"/>
  <c r="G55" i="29"/>
  <c r="G60" i="29"/>
  <c r="G40" i="29"/>
  <c r="H6" i="29"/>
  <c r="H11" i="29"/>
  <c r="H16" i="29"/>
  <c r="G11" i="29"/>
  <c r="G16" i="29"/>
  <c r="G6" i="29"/>
  <c r="H3" i="29"/>
  <c r="H8" i="29"/>
  <c r="H13" i="29"/>
  <c r="G8" i="29"/>
  <c r="G13" i="29"/>
  <c r="G3" i="29"/>
  <c r="H2" i="29"/>
  <c r="H7" i="29"/>
  <c r="H12" i="29"/>
  <c r="G7" i="29"/>
  <c r="G12" i="29"/>
  <c r="G2" i="29"/>
  <c r="H4" i="29"/>
  <c r="H9" i="29"/>
  <c r="H14" i="29"/>
  <c r="G9" i="29"/>
  <c r="G14" i="29"/>
  <c r="G4" i="29"/>
  <c r="H5" i="29"/>
  <c r="H10" i="29"/>
  <c r="H15" i="29"/>
  <c r="G10" i="29"/>
  <c r="G15" i="29"/>
  <c r="G5" i="29"/>
  <c r="H21" i="29"/>
  <c r="H26" i="29"/>
  <c r="H31" i="29"/>
  <c r="H36" i="29"/>
  <c r="G26" i="29"/>
  <c r="G31" i="29"/>
  <c r="G36" i="29"/>
  <c r="G21" i="29"/>
  <c r="L344" i="32" l="1"/>
  <c r="L127" i="32"/>
  <c r="L235" i="32"/>
  <c r="L21" i="32"/>
  <c r="O344" i="32"/>
  <c r="O127" i="32"/>
  <c r="O21" i="32"/>
  <c r="O235" i="32"/>
  <c r="P127" i="32"/>
  <c r="P235" i="32"/>
  <c r="P21" i="32"/>
  <c r="P344" i="32"/>
  <c r="V21" i="32" l="1"/>
  <c r="G41" i="32" s="1"/>
  <c r="AP21" i="32"/>
  <c r="AA41" i="32" s="1"/>
  <c r="AG21" i="32"/>
  <c r="R41" i="32" s="1"/>
  <c r="AK21" i="32"/>
  <c r="V41" i="32" s="1"/>
  <c r="AH21" i="32"/>
  <c r="S41" i="32" s="1"/>
  <c r="AA21" i="32"/>
  <c r="L41" i="32" s="1"/>
  <c r="AI21" i="32"/>
  <c r="T41" i="32" s="1"/>
  <c r="AN21" i="32"/>
  <c r="Y41" i="32" s="1"/>
  <c r="Q21" i="32"/>
  <c r="B41" i="32" s="1"/>
  <c r="B58" i="32" s="1"/>
  <c r="AC21" i="32"/>
  <c r="N41" i="32" s="1"/>
  <c r="Z21" i="32"/>
  <c r="K41" i="32" s="1"/>
  <c r="X21" i="32"/>
  <c r="I41" i="32" s="1"/>
  <c r="AM21" i="32"/>
  <c r="X41" i="32" s="1"/>
  <c r="U21" i="32"/>
  <c r="F41" i="32" s="1"/>
  <c r="R21" i="32"/>
  <c r="C41" i="32" s="1"/>
  <c r="S21" i="32"/>
  <c r="D41" i="32" s="1"/>
  <c r="AF21" i="32"/>
  <c r="Q41" i="32" s="1"/>
  <c r="AE21" i="32"/>
  <c r="P41" i="32" s="1"/>
  <c r="AJ21" i="32"/>
  <c r="U41" i="32" s="1"/>
  <c r="AO21" i="32"/>
  <c r="Z41" i="32" s="1"/>
  <c r="W21" i="32"/>
  <c r="H41" i="32" s="1"/>
  <c r="T21" i="32"/>
  <c r="E41" i="32" s="1"/>
  <c r="Y21" i="32"/>
  <c r="J41" i="32" s="1"/>
  <c r="AD21" i="32"/>
  <c r="O41" i="32" s="1"/>
  <c r="AR21" i="32"/>
  <c r="AC41" i="32" s="1"/>
  <c r="AQ21" i="32"/>
  <c r="AB41" i="32" s="1"/>
  <c r="AL21" i="32"/>
  <c r="W41" i="32" s="1"/>
  <c r="AB21" i="32"/>
  <c r="M41" i="32" s="1"/>
  <c r="AA344" i="32"/>
  <c r="L364" i="32" s="1"/>
  <c r="W344" i="32"/>
  <c r="H364" i="32" s="1"/>
  <c r="AD344" i="32"/>
  <c r="O364" i="32" s="1"/>
  <c r="S344" i="32"/>
  <c r="D364" i="32" s="1"/>
  <c r="AK344" i="32"/>
  <c r="V364" i="32" s="1"/>
  <c r="R344" i="32"/>
  <c r="C364" i="32" s="1"/>
  <c r="AP344" i="32"/>
  <c r="AA364" i="32" s="1"/>
  <c r="AO344" i="32"/>
  <c r="Z364" i="32" s="1"/>
  <c r="X344" i="32"/>
  <c r="I364" i="32" s="1"/>
  <c r="AF344" i="32"/>
  <c r="Q364" i="32" s="1"/>
  <c r="AE344" i="32"/>
  <c r="P364" i="32" s="1"/>
  <c r="AN344" i="32"/>
  <c r="Y364" i="32" s="1"/>
  <c r="AG344" i="32"/>
  <c r="R364" i="32" s="1"/>
  <c r="AJ344" i="32"/>
  <c r="U364" i="32" s="1"/>
  <c r="AB344" i="32"/>
  <c r="M364" i="32" s="1"/>
  <c r="AL344" i="32"/>
  <c r="W364" i="32" s="1"/>
  <c r="AI344" i="32"/>
  <c r="T364" i="32" s="1"/>
  <c r="Z344" i="32"/>
  <c r="K364" i="32" s="1"/>
  <c r="Y344" i="32"/>
  <c r="J364" i="32" s="1"/>
  <c r="V344" i="32"/>
  <c r="G364" i="32" s="1"/>
  <c r="T344" i="32"/>
  <c r="E364" i="32" s="1"/>
  <c r="Q344" i="32"/>
  <c r="B364" i="32" s="1"/>
  <c r="AH344" i="32"/>
  <c r="S364" i="32" s="1"/>
  <c r="AC344" i="32"/>
  <c r="N364" i="32" s="1"/>
  <c r="AQ344" i="32"/>
  <c r="AB364" i="32" s="1"/>
  <c r="AM344" i="32"/>
  <c r="X364" i="32" s="1"/>
  <c r="U344" i="32"/>
  <c r="F364" i="32" s="1"/>
  <c r="AR344" i="32"/>
  <c r="AC364" i="32" s="1"/>
  <c r="AB235" i="32"/>
  <c r="M255" i="32" s="1"/>
  <c r="AM235" i="32"/>
  <c r="X255" i="32" s="1"/>
  <c r="Y235" i="32"/>
  <c r="J255" i="32" s="1"/>
  <c r="AE235" i="32"/>
  <c r="P255" i="32" s="1"/>
  <c r="AI235" i="32"/>
  <c r="T255" i="32" s="1"/>
  <c r="AN235" i="32"/>
  <c r="Y255" i="32" s="1"/>
  <c r="Q235" i="32"/>
  <c r="B255" i="32" s="1"/>
  <c r="T235" i="32"/>
  <c r="E255" i="32" s="1"/>
  <c r="AJ235" i="32"/>
  <c r="U255" i="32" s="1"/>
  <c r="AF235" i="32"/>
  <c r="Q255" i="32" s="1"/>
  <c r="S235" i="32"/>
  <c r="D255" i="32" s="1"/>
  <c r="AK235" i="32"/>
  <c r="V255" i="32" s="1"/>
  <c r="Z235" i="32"/>
  <c r="K255" i="32" s="1"/>
  <c r="AL235" i="32"/>
  <c r="W255" i="32" s="1"/>
  <c r="AA235" i="32"/>
  <c r="L255" i="32" s="1"/>
  <c r="AQ235" i="32"/>
  <c r="AB255" i="32" s="1"/>
  <c r="AC235" i="32"/>
  <c r="N255" i="32" s="1"/>
  <c r="AR235" i="32"/>
  <c r="AC255" i="32" s="1"/>
  <c r="X235" i="32"/>
  <c r="I255" i="32" s="1"/>
  <c r="AD235" i="32"/>
  <c r="O255" i="32" s="1"/>
  <c r="V235" i="32"/>
  <c r="G255" i="32" s="1"/>
  <c r="U235" i="32"/>
  <c r="F255" i="32" s="1"/>
  <c r="AH235" i="32"/>
  <c r="S255" i="32" s="1"/>
  <c r="AO235" i="32"/>
  <c r="Z255" i="32" s="1"/>
  <c r="W235" i="32"/>
  <c r="H255" i="32" s="1"/>
  <c r="AG235" i="32"/>
  <c r="R255" i="32" s="1"/>
  <c r="AP235" i="32"/>
  <c r="AA255" i="32" s="1"/>
  <c r="R235" i="32"/>
  <c r="C255" i="32" s="1"/>
  <c r="AM127" i="32"/>
  <c r="X147" i="32" s="1"/>
  <c r="AD127" i="32"/>
  <c r="O147" i="32" s="1"/>
  <c r="V127" i="32"/>
  <c r="G147" i="32" s="1"/>
  <c r="AL127" i="32"/>
  <c r="W147" i="32" s="1"/>
  <c r="T127" i="32"/>
  <c r="E147" i="32" s="1"/>
  <c r="Q127" i="32"/>
  <c r="B147" i="32" s="1"/>
  <c r="AE127" i="32"/>
  <c r="P147" i="32" s="1"/>
  <c r="AG127" i="32"/>
  <c r="R147" i="32" s="1"/>
  <c r="AO127" i="32"/>
  <c r="Z147" i="32" s="1"/>
  <c r="S127" i="32"/>
  <c r="D147" i="32" s="1"/>
  <c r="AJ127" i="32"/>
  <c r="U147" i="32" s="1"/>
  <c r="AR127" i="32"/>
  <c r="AC147" i="32" s="1"/>
  <c r="AB127" i="32"/>
  <c r="M147" i="32" s="1"/>
  <c r="U127" i="32"/>
  <c r="F147" i="32" s="1"/>
  <c r="AA127" i="32"/>
  <c r="L147" i="32" s="1"/>
  <c r="Y127" i="32"/>
  <c r="J147" i="32" s="1"/>
  <c r="Z127" i="32"/>
  <c r="K147" i="32" s="1"/>
  <c r="AC127" i="32"/>
  <c r="N147" i="32" s="1"/>
  <c r="AI127" i="32"/>
  <c r="T147" i="32" s="1"/>
  <c r="AH127" i="32"/>
  <c r="S147" i="32" s="1"/>
  <c r="AQ127" i="32"/>
  <c r="AB147" i="32" s="1"/>
  <c r="AK127" i="32"/>
  <c r="V147" i="32" s="1"/>
  <c r="X127" i="32"/>
  <c r="I147" i="32" s="1"/>
  <c r="W127" i="32"/>
  <c r="H147" i="32" s="1"/>
  <c r="R127" i="32"/>
  <c r="C147" i="32" s="1"/>
  <c r="AF127" i="32"/>
  <c r="Q147" i="32" s="1"/>
  <c r="AP127" i="32"/>
  <c r="AA147" i="32" s="1"/>
  <c r="AN127" i="32"/>
  <c r="Y147" i="32" s="1"/>
  <c r="L192" i="2"/>
  <c r="M192" i="2"/>
  <c r="L180" i="2"/>
  <c r="L168" i="2"/>
  <c r="AC176" i="32" l="1"/>
  <c r="AC190" i="32"/>
  <c r="AC164" i="32"/>
  <c r="W176" i="32"/>
  <c r="W164" i="32"/>
  <c r="W190" i="32"/>
  <c r="Z298" i="32"/>
  <c r="Z284" i="32"/>
  <c r="Z272" i="32"/>
  <c r="AB284" i="32"/>
  <c r="AB298" i="32"/>
  <c r="AB272" i="32"/>
  <c r="E272" i="32"/>
  <c r="E298" i="32"/>
  <c r="E284" i="32"/>
  <c r="AC407" i="32"/>
  <c r="AC381" i="32"/>
  <c r="AC393" i="32"/>
  <c r="G381" i="32"/>
  <c r="G393" i="32"/>
  <c r="G407" i="32"/>
  <c r="Y393" i="32"/>
  <c r="Y407" i="32"/>
  <c r="Y381" i="32"/>
  <c r="D381" i="32"/>
  <c r="D407" i="32"/>
  <c r="D393" i="32"/>
  <c r="O84" i="32"/>
  <c r="O70" i="32"/>
  <c r="O58" i="32"/>
  <c r="D70" i="32"/>
  <c r="D84" i="32"/>
  <c r="D58" i="32"/>
  <c r="Y70" i="32"/>
  <c r="Y84" i="32"/>
  <c r="Y58" i="32"/>
  <c r="T190" i="32"/>
  <c r="T164" i="32"/>
  <c r="T176" i="32"/>
  <c r="G190" i="32"/>
  <c r="G164" i="32"/>
  <c r="G176" i="32"/>
  <c r="S272" i="32"/>
  <c r="S298" i="32"/>
  <c r="S284" i="32"/>
  <c r="L298" i="32"/>
  <c r="L272" i="32"/>
  <c r="L284" i="32"/>
  <c r="B284" i="32"/>
  <c r="B272" i="32"/>
  <c r="B298" i="32"/>
  <c r="F381" i="32"/>
  <c r="F407" i="32"/>
  <c r="F393" i="32"/>
  <c r="J407" i="32"/>
  <c r="J381" i="32"/>
  <c r="J393" i="32"/>
  <c r="P393" i="32"/>
  <c r="P407" i="32"/>
  <c r="P381" i="32"/>
  <c r="O393" i="32"/>
  <c r="O381" i="32"/>
  <c r="O407" i="32"/>
  <c r="J84" i="32"/>
  <c r="J58" i="32"/>
  <c r="J70" i="32"/>
  <c r="C84" i="32"/>
  <c r="C58" i="32"/>
  <c r="C70" i="32"/>
  <c r="T70" i="32"/>
  <c r="T58" i="32"/>
  <c r="T84" i="32"/>
  <c r="Q176" i="32"/>
  <c r="Q190" i="32"/>
  <c r="Q164" i="32"/>
  <c r="D164" i="32"/>
  <c r="D190" i="32"/>
  <c r="D176" i="32"/>
  <c r="O164" i="32"/>
  <c r="O190" i="32"/>
  <c r="O176" i="32"/>
  <c r="F284" i="32"/>
  <c r="F272" i="32"/>
  <c r="F298" i="32"/>
  <c r="W298" i="32"/>
  <c r="W284" i="32"/>
  <c r="W272" i="32"/>
  <c r="Y272" i="32"/>
  <c r="Y298" i="32"/>
  <c r="Y284" i="32"/>
  <c r="X407" i="32"/>
  <c r="X393" i="32"/>
  <c r="X381" i="32"/>
  <c r="K407" i="32"/>
  <c r="K393" i="32"/>
  <c r="K381" i="32"/>
  <c r="Q381" i="32"/>
  <c r="Q407" i="32"/>
  <c r="Q393" i="32"/>
  <c r="H407" i="32"/>
  <c r="H393" i="32"/>
  <c r="H381" i="32"/>
  <c r="E70" i="32"/>
  <c r="E84" i="32"/>
  <c r="E58" i="32"/>
  <c r="F58" i="32"/>
  <c r="F70" i="32"/>
  <c r="F84" i="32"/>
  <c r="L70" i="32"/>
  <c r="L58" i="32"/>
  <c r="L84" i="32"/>
  <c r="AA176" i="32"/>
  <c r="AA190" i="32"/>
  <c r="AA164" i="32"/>
  <c r="Z190" i="32"/>
  <c r="Z164" i="32"/>
  <c r="Z176" i="32"/>
  <c r="X164" i="32"/>
  <c r="X176" i="32"/>
  <c r="X190" i="32"/>
  <c r="G298" i="32"/>
  <c r="G272" i="32"/>
  <c r="G284" i="32"/>
  <c r="K272" i="32"/>
  <c r="K298" i="32"/>
  <c r="K284" i="32"/>
  <c r="T284" i="32"/>
  <c r="T272" i="32"/>
  <c r="T298" i="32"/>
  <c r="AB381" i="32"/>
  <c r="AB407" i="32"/>
  <c r="AB393" i="32"/>
  <c r="T381" i="32"/>
  <c r="T407" i="32"/>
  <c r="T393" i="32"/>
  <c r="I407" i="32"/>
  <c r="I381" i="32"/>
  <c r="I393" i="32"/>
  <c r="L381" i="32"/>
  <c r="L393" i="32"/>
  <c r="L407" i="32"/>
  <c r="H84" i="32"/>
  <c r="H58" i="32"/>
  <c r="H70" i="32"/>
  <c r="X84" i="32"/>
  <c r="X58" i="32"/>
  <c r="X70" i="32"/>
  <c r="S84" i="32"/>
  <c r="S58" i="32"/>
  <c r="S70" i="32"/>
  <c r="U190" i="32"/>
  <c r="U164" i="32"/>
  <c r="U176" i="32"/>
  <c r="H176" i="32"/>
  <c r="H190" i="32"/>
  <c r="H164" i="32"/>
  <c r="J190" i="32"/>
  <c r="J164" i="32"/>
  <c r="J176" i="32"/>
  <c r="R164" i="32"/>
  <c r="R190" i="32"/>
  <c r="R176" i="32"/>
  <c r="C284" i="32"/>
  <c r="C272" i="32"/>
  <c r="C298" i="32"/>
  <c r="O284" i="32"/>
  <c r="O272" i="32"/>
  <c r="O298" i="32"/>
  <c r="V272" i="32"/>
  <c r="V284" i="32"/>
  <c r="V298" i="32"/>
  <c r="P284" i="32"/>
  <c r="P298" i="32"/>
  <c r="P272" i="32"/>
  <c r="N407" i="32"/>
  <c r="N393" i="32"/>
  <c r="N381" i="32"/>
  <c r="W407" i="32"/>
  <c r="W393" i="32"/>
  <c r="W381" i="32"/>
  <c r="Z393" i="32"/>
  <c r="Z407" i="32"/>
  <c r="Z381" i="32"/>
  <c r="M84" i="32"/>
  <c r="M58" i="32"/>
  <c r="M70" i="32"/>
  <c r="Z58" i="32"/>
  <c r="Z84" i="32"/>
  <c r="Z70" i="32"/>
  <c r="I70" i="32"/>
  <c r="I58" i="32"/>
  <c r="I84" i="32"/>
  <c r="V84" i="32"/>
  <c r="V58" i="32"/>
  <c r="V70" i="32"/>
  <c r="S176" i="32"/>
  <c r="S164" i="32"/>
  <c r="S190" i="32"/>
  <c r="C164" i="32"/>
  <c r="C190" i="32"/>
  <c r="C176" i="32"/>
  <c r="L190" i="32"/>
  <c r="L176" i="32"/>
  <c r="L164" i="32"/>
  <c r="P164" i="32"/>
  <c r="P176" i="32"/>
  <c r="P190" i="32"/>
  <c r="AA272" i="32"/>
  <c r="AA298" i="32"/>
  <c r="AA284" i="32"/>
  <c r="I272" i="32"/>
  <c r="I284" i="32"/>
  <c r="I298" i="32"/>
  <c r="D298" i="32"/>
  <c r="D284" i="32"/>
  <c r="D272" i="32"/>
  <c r="J272" i="32"/>
  <c r="J298" i="32"/>
  <c r="J284" i="32"/>
  <c r="S381" i="32"/>
  <c r="S407" i="32"/>
  <c r="S393" i="32"/>
  <c r="M381" i="32"/>
  <c r="M393" i="32"/>
  <c r="M407" i="32"/>
  <c r="AA393" i="32"/>
  <c r="AA381" i="32"/>
  <c r="AA407" i="32"/>
  <c r="W84" i="32"/>
  <c r="W58" i="32"/>
  <c r="W70" i="32"/>
  <c r="U84" i="32"/>
  <c r="U70" i="32"/>
  <c r="U58" i="32"/>
  <c r="K70" i="32"/>
  <c r="K84" i="32"/>
  <c r="K58" i="32"/>
  <c r="R70" i="32"/>
  <c r="R58" i="32"/>
  <c r="R84" i="32"/>
  <c r="K190" i="32"/>
  <c r="K164" i="32"/>
  <c r="K176" i="32"/>
  <c r="F190" i="32"/>
  <c r="F176" i="32"/>
  <c r="F164" i="32"/>
  <c r="B190" i="32"/>
  <c r="B176" i="32"/>
  <c r="B164" i="32"/>
  <c r="R298" i="32"/>
  <c r="R272" i="32"/>
  <c r="R284" i="32"/>
  <c r="AC298" i="32"/>
  <c r="AC284" i="32"/>
  <c r="AC272" i="32"/>
  <c r="Q284" i="32"/>
  <c r="Q298" i="32"/>
  <c r="Q272" i="32"/>
  <c r="X272" i="32"/>
  <c r="X298" i="32"/>
  <c r="X284" i="32"/>
  <c r="B407" i="32"/>
  <c r="B381" i="32"/>
  <c r="B393" i="32"/>
  <c r="U407" i="32"/>
  <c r="U393" i="32"/>
  <c r="U381" i="32"/>
  <c r="C393" i="32"/>
  <c r="C381" i="32"/>
  <c r="C407" i="32"/>
  <c r="AB84" i="32"/>
  <c r="AB58" i="32"/>
  <c r="AB70" i="32"/>
  <c r="P58" i="32"/>
  <c r="P84" i="32"/>
  <c r="P70" i="32"/>
  <c r="N70" i="32"/>
  <c r="N58" i="32"/>
  <c r="N84" i="32"/>
  <c r="AA70" i="32"/>
  <c r="AA58" i="32"/>
  <c r="AA84" i="32"/>
  <c r="Y190" i="32"/>
  <c r="Y176" i="32"/>
  <c r="Y164" i="32"/>
  <c r="N190" i="32"/>
  <c r="N176" i="32"/>
  <c r="N164" i="32"/>
  <c r="I176" i="32"/>
  <c r="I164" i="32"/>
  <c r="I190" i="32"/>
  <c r="V190" i="32"/>
  <c r="V176" i="32"/>
  <c r="V164" i="32"/>
  <c r="AB164" i="32"/>
  <c r="AB190" i="32"/>
  <c r="AB176" i="32"/>
  <c r="M190" i="32"/>
  <c r="M164" i="32"/>
  <c r="M176" i="32"/>
  <c r="E176" i="32"/>
  <c r="E164" i="32"/>
  <c r="E190" i="32"/>
  <c r="H272" i="32"/>
  <c r="H284" i="32"/>
  <c r="H298" i="32"/>
  <c r="N284" i="32"/>
  <c r="N298" i="32"/>
  <c r="N272" i="32"/>
  <c r="U298" i="32"/>
  <c r="U284" i="32"/>
  <c r="U272" i="32"/>
  <c r="M284" i="32"/>
  <c r="M272" i="32"/>
  <c r="M298" i="32"/>
  <c r="E393" i="32"/>
  <c r="E381" i="32"/>
  <c r="E407" i="32"/>
  <c r="R381" i="32"/>
  <c r="R393" i="32"/>
  <c r="R407" i="32"/>
  <c r="V407" i="32"/>
  <c r="V393" i="32"/>
  <c r="V381" i="32"/>
  <c r="AC70" i="32"/>
  <c r="AC84" i="32"/>
  <c r="AC58" i="32"/>
  <c r="Q58" i="32"/>
  <c r="Q70" i="32"/>
  <c r="Q84" i="32"/>
  <c r="B70" i="32"/>
  <c r="B84" i="32"/>
  <c r="G84" i="32"/>
  <c r="G58" i="32"/>
  <c r="G70" i="32"/>
  <c r="M143" i="2"/>
  <c r="L143" i="2"/>
  <c r="M119" i="2" l="1"/>
  <c r="L119" i="2"/>
  <c r="M107" i="2"/>
  <c r="L107" i="2"/>
  <c r="M9" i="2" l="1"/>
  <c r="L9" i="2"/>
  <c r="AH144" i="2" l="1"/>
  <c r="AH145" i="2" s="1"/>
  <c r="AS144" i="2"/>
  <c r="AS145" i="2" s="1"/>
  <c r="AR144" i="2"/>
  <c r="AR145" i="2" s="1"/>
  <c r="AN144" i="2"/>
  <c r="AN145" i="2" s="1"/>
  <c r="AM144" i="2"/>
  <c r="AM145" i="2" s="1"/>
  <c r="AI144" i="2"/>
  <c r="AI145" i="2" s="1"/>
  <c r="AN79" i="2"/>
  <c r="AM79" i="2"/>
  <c r="AC79" i="2"/>
  <c r="AI79" i="2"/>
  <c r="AH79" i="2"/>
  <c r="AD79" i="2"/>
  <c r="AH10" i="2"/>
  <c r="AH11" i="2" s="1"/>
  <c r="AI10" i="2"/>
  <c r="AI11" i="2" s="1"/>
  <c r="AC10" i="2"/>
  <c r="AC11" i="2" s="1"/>
  <c r="AD10" i="2"/>
  <c r="AD11" i="2" s="1"/>
  <c r="A407" i="26"/>
  <c r="A298" i="26"/>
  <c r="A190" i="26"/>
  <c r="A84" i="26"/>
  <c r="A84" i="25"/>
  <c r="A190" i="25"/>
  <c r="A298" i="25"/>
  <c r="A407" i="25"/>
  <c r="A407" i="24"/>
  <c r="A298" i="24"/>
  <c r="A190" i="24"/>
  <c r="A84" i="24"/>
  <c r="A84" i="13"/>
  <c r="A190" i="13"/>
  <c r="A298" i="13"/>
  <c r="A407" i="13"/>
  <c r="A512" i="23"/>
  <c r="A407" i="23"/>
  <c r="A298" i="23"/>
  <c r="A190" i="23"/>
  <c r="A84" i="23"/>
  <c r="A84" i="22"/>
  <c r="A190" i="22"/>
  <c r="A298" i="22"/>
  <c r="A407" i="22"/>
  <c r="A512" i="22"/>
  <c r="A512" i="21"/>
  <c r="A407" i="21"/>
  <c r="A298" i="21"/>
  <c r="A190" i="21"/>
  <c r="A84" i="21"/>
  <c r="A84" i="20"/>
  <c r="A190" i="20"/>
  <c r="A298" i="20"/>
  <c r="A407" i="20"/>
  <c r="A512" i="20"/>
  <c r="A512" i="19"/>
  <c r="A407" i="19"/>
  <c r="A298" i="19"/>
  <c r="A190" i="19"/>
  <c r="A84" i="19"/>
  <c r="A58" i="20"/>
  <c r="A70" i="20" s="1"/>
  <c r="A164" i="20"/>
  <c r="A176" i="20" s="1"/>
  <c r="A272" i="20"/>
  <c r="A284" i="20" s="1"/>
  <c r="A381" i="20"/>
  <c r="A393" i="20" s="1"/>
  <c r="A486" i="20"/>
  <c r="A498" i="20" s="1"/>
  <c r="A469" i="20"/>
  <c r="A364" i="20"/>
  <c r="A255" i="20"/>
  <c r="A147" i="20"/>
  <c r="A41" i="20"/>
  <c r="A381" i="26"/>
  <c r="A393" i="26" s="1"/>
  <c r="A272" i="26"/>
  <c r="A284" i="26" s="1"/>
  <c r="A164" i="26"/>
  <c r="A176" i="26" s="1"/>
  <c r="A58" i="26"/>
  <c r="A70" i="26" s="1"/>
  <c r="A381" i="25"/>
  <c r="A393" i="25" s="1"/>
  <c r="A272" i="25"/>
  <c r="A284" i="25" s="1"/>
  <c r="A164" i="25"/>
  <c r="A176" i="25" s="1"/>
  <c r="A58" i="25"/>
  <c r="A70" i="25" s="1"/>
  <c r="A381" i="24"/>
  <c r="A393" i="24" s="1"/>
  <c r="A272" i="24"/>
  <c r="A284" i="24" s="1"/>
  <c r="A164" i="24"/>
  <c r="A176" i="24" s="1"/>
  <c r="A58" i="24"/>
  <c r="A70" i="24" s="1"/>
  <c r="A486" i="23"/>
  <c r="A498" i="23" s="1"/>
  <c r="A381" i="23"/>
  <c r="A393" i="23" s="1"/>
  <c r="A272" i="23"/>
  <c r="A284" i="23" s="1"/>
  <c r="A164" i="23"/>
  <c r="A176" i="23" s="1"/>
  <c r="A58" i="23"/>
  <c r="A70" i="23" s="1"/>
  <c r="A58" i="22"/>
  <c r="A70" i="22" s="1"/>
  <c r="A164" i="22"/>
  <c r="A176" i="22" s="1"/>
  <c r="A272" i="22"/>
  <c r="A284" i="22" s="1"/>
  <c r="A381" i="22"/>
  <c r="A393" i="22" s="1"/>
  <c r="A486" i="22"/>
  <c r="A498" i="22" s="1"/>
  <c r="A486" i="21"/>
  <c r="A498" i="21" s="1"/>
  <c r="A381" i="21"/>
  <c r="A393" i="21" s="1"/>
  <c r="A272" i="21"/>
  <c r="A284" i="21" s="1"/>
  <c r="A164" i="21"/>
  <c r="A176" i="21" s="1"/>
  <c r="A58" i="21"/>
  <c r="A70" i="21" s="1"/>
  <c r="A364" i="26"/>
  <c r="A255" i="26"/>
  <c r="A147" i="26"/>
  <c r="A41" i="26"/>
  <c r="A41" i="25"/>
  <c r="A147" i="25"/>
  <c r="A255" i="25"/>
  <c r="A364" i="25"/>
  <c r="A41" i="24"/>
  <c r="A147" i="24"/>
  <c r="A255" i="24"/>
  <c r="A364" i="24"/>
  <c r="A41" i="23"/>
  <c r="A147" i="23"/>
  <c r="A146" i="23"/>
  <c r="A255" i="23"/>
  <c r="A364" i="23"/>
  <c r="A469" i="23"/>
  <c r="A41" i="22"/>
  <c r="A147" i="22"/>
  <c r="A255" i="22"/>
  <c r="A364" i="22"/>
  <c r="A469" i="22"/>
  <c r="A469" i="21"/>
  <c r="A364" i="21"/>
  <c r="A255" i="21"/>
  <c r="A147" i="21"/>
  <c r="A41" i="21"/>
  <c r="P344" i="26"/>
  <c r="O344" i="26"/>
  <c r="L344" i="26"/>
  <c r="P235" i="26"/>
  <c r="O235" i="26"/>
  <c r="L235" i="26"/>
  <c r="P127" i="26"/>
  <c r="O127" i="26"/>
  <c r="L127" i="26"/>
  <c r="P21" i="26"/>
  <c r="O21" i="26"/>
  <c r="L21" i="26"/>
  <c r="P344" i="25"/>
  <c r="O344" i="25"/>
  <c r="L344" i="25"/>
  <c r="P235" i="25"/>
  <c r="O235" i="25"/>
  <c r="L235" i="25"/>
  <c r="P127" i="25"/>
  <c r="O127" i="25"/>
  <c r="L127" i="25"/>
  <c r="P21" i="25"/>
  <c r="O21" i="25"/>
  <c r="L21" i="25"/>
  <c r="P344" i="24"/>
  <c r="O344" i="24"/>
  <c r="L344" i="24"/>
  <c r="P235" i="24"/>
  <c r="O235" i="24"/>
  <c r="L235" i="24"/>
  <c r="P127" i="24"/>
  <c r="O127" i="24"/>
  <c r="L127" i="24"/>
  <c r="P21" i="24"/>
  <c r="O21" i="24"/>
  <c r="L21" i="24"/>
  <c r="P449" i="23"/>
  <c r="O449" i="23"/>
  <c r="L449" i="23"/>
  <c r="P344" i="23"/>
  <c r="O344" i="23"/>
  <c r="L344" i="23"/>
  <c r="P235" i="23"/>
  <c r="O235" i="23"/>
  <c r="L235" i="23"/>
  <c r="P127" i="23"/>
  <c r="O127" i="23"/>
  <c r="L127" i="23"/>
  <c r="P21" i="23"/>
  <c r="O21" i="23"/>
  <c r="L21" i="23"/>
  <c r="P449" i="22"/>
  <c r="O449" i="22"/>
  <c r="L449" i="22"/>
  <c r="P344" i="22"/>
  <c r="O344" i="22"/>
  <c r="L344" i="22"/>
  <c r="P235" i="22"/>
  <c r="O235" i="22"/>
  <c r="L235" i="22"/>
  <c r="P127" i="22"/>
  <c r="O127" i="22"/>
  <c r="L127" i="22"/>
  <c r="P21" i="22"/>
  <c r="O21" i="22"/>
  <c r="L21" i="22"/>
  <c r="P449" i="21"/>
  <c r="O449" i="21"/>
  <c r="L449" i="21"/>
  <c r="P344" i="21"/>
  <c r="O344" i="21"/>
  <c r="L344" i="21"/>
  <c r="P235" i="21"/>
  <c r="O235" i="21"/>
  <c r="L235" i="21"/>
  <c r="P127" i="21"/>
  <c r="O127" i="21"/>
  <c r="L127" i="21"/>
  <c r="P21" i="21"/>
  <c r="O21" i="21"/>
  <c r="L21" i="21"/>
  <c r="P449" i="20"/>
  <c r="O449" i="20"/>
  <c r="L449" i="20"/>
  <c r="P344" i="20"/>
  <c r="O344" i="20"/>
  <c r="L344" i="20"/>
  <c r="P235" i="20"/>
  <c r="O235" i="20"/>
  <c r="L235" i="20"/>
  <c r="P127" i="20"/>
  <c r="O127" i="20"/>
  <c r="L127" i="20"/>
  <c r="P21" i="20"/>
  <c r="O21" i="20"/>
  <c r="L21" i="20"/>
  <c r="A486" i="19"/>
  <c r="A498" i="19" s="1"/>
  <c r="A381" i="19"/>
  <c r="A393" i="19" s="1"/>
  <c r="A272" i="19"/>
  <c r="A284" i="19" s="1"/>
  <c r="A164" i="19"/>
  <c r="A176" i="19" s="1"/>
  <c r="A58" i="19"/>
  <c r="A70" i="19" s="1"/>
  <c r="A469" i="19"/>
  <c r="A364" i="19"/>
  <c r="A255" i="19"/>
  <c r="A147" i="19"/>
  <c r="A41" i="19"/>
  <c r="P449" i="19"/>
  <c r="O449" i="19"/>
  <c r="L449" i="19"/>
  <c r="P344" i="19"/>
  <c r="O344" i="19"/>
  <c r="L344" i="19"/>
  <c r="P235" i="19"/>
  <c r="O235" i="19"/>
  <c r="L235" i="19"/>
  <c r="P127" i="19"/>
  <c r="O127" i="19"/>
  <c r="L127" i="19"/>
  <c r="P21" i="19"/>
  <c r="O21" i="19"/>
  <c r="L21" i="19"/>
  <c r="P449" i="3"/>
  <c r="O449" i="3"/>
  <c r="L449" i="3"/>
  <c r="P344" i="3"/>
  <c r="O344" i="3"/>
  <c r="L344" i="3"/>
  <c r="P235" i="3"/>
  <c r="O235" i="3"/>
  <c r="L235" i="3"/>
  <c r="P127" i="3"/>
  <c r="O127" i="3"/>
  <c r="L127" i="3"/>
  <c r="P21" i="3"/>
  <c r="O21" i="3"/>
  <c r="L21" i="3"/>
  <c r="C124" i="2"/>
  <c r="C125" i="2" s="1"/>
  <c r="B124" i="2"/>
  <c r="B125" i="2" s="1"/>
  <c r="B113" i="2"/>
  <c r="B114" i="2" s="1"/>
  <c r="B101" i="2"/>
  <c r="B102" i="2" s="1"/>
  <c r="B89" i="2"/>
  <c r="B90" i="2" s="1"/>
  <c r="C115" i="2"/>
  <c r="B115" i="2"/>
  <c r="C113" i="2"/>
  <c r="C114" i="2" s="1"/>
  <c r="C103" i="2"/>
  <c r="B103" i="2"/>
  <c r="C101" i="2"/>
  <c r="C102" i="2" s="1"/>
  <c r="C89" i="2"/>
  <c r="C90" i="2" s="1"/>
  <c r="C91" i="2"/>
  <c r="B91" i="2"/>
  <c r="B78" i="2"/>
  <c r="C77" i="2"/>
  <c r="C78" i="2" s="1"/>
  <c r="E73" i="2"/>
  <c r="B80" i="2" s="1"/>
  <c r="M113" i="2"/>
  <c r="M116" i="2" s="1"/>
  <c r="L113" i="2"/>
  <c r="M101" i="2"/>
  <c r="M104" i="2" s="1"/>
  <c r="M92" i="2"/>
  <c r="L92" i="2"/>
  <c r="M78" i="2"/>
  <c r="M81" i="2" l="1"/>
  <c r="L81" i="2"/>
  <c r="X80" i="2" s="1"/>
  <c r="X81" i="2" s="1"/>
  <c r="AI12" i="2"/>
  <c r="M28" i="2" s="1"/>
  <c r="C127" i="19" s="1"/>
  <c r="F8" i="29"/>
  <c r="J8" i="29" s="1"/>
  <c r="F9" i="29"/>
  <c r="J9" i="29" s="1"/>
  <c r="F10" i="29"/>
  <c r="J10" i="29" s="1"/>
  <c r="F11" i="29"/>
  <c r="J11" i="29" s="1"/>
  <c r="F7" i="29"/>
  <c r="J7" i="29" s="1"/>
  <c r="F47" i="29"/>
  <c r="J47" i="29" s="1"/>
  <c r="F48" i="29"/>
  <c r="F49" i="29"/>
  <c r="J49" i="29" s="1"/>
  <c r="F50" i="29"/>
  <c r="J50" i="29" s="1"/>
  <c r="F51" i="29"/>
  <c r="J51" i="29" s="1"/>
  <c r="E52" i="29"/>
  <c r="I52" i="29" s="1"/>
  <c r="E56" i="29"/>
  <c r="I56" i="29" s="1"/>
  <c r="E53" i="29"/>
  <c r="E54" i="29"/>
  <c r="I54" i="29" s="1"/>
  <c r="E55" i="29"/>
  <c r="I55" i="29" s="1"/>
  <c r="E58" i="29"/>
  <c r="E59" i="29"/>
  <c r="I59" i="29" s="1"/>
  <c r="E60" i="29"/>
  <c r="I60" i="29" s="1"/>
  <c r="E61" i="29"/>
  <c r="I61" i="29" s="1"/>
  <c r="E57" i="29"/>
  <c r="I57" i="29" s="1"/>
  <c r="AH12" i="2"/>
  <c r="E7" i="29"/>
  <c r="I7" i="29" s="1"/>
  <c r="E11" i="29"/>
  <c r="I11" i="29" s="1"/>
  <c r="E8" i="29"/>
  <c r="I8" i="29" s="1"/>
  <c r="E9" i="29"/>
  <c r="I9" i="29" s="1"/>
  <c r="E10" i="29"/>
  <c r="I10" i="29" s="1"/>
  <c r="F53" i="29"/>
  <c r="F54" i="29"/>
  <c r="J54" i="29" s="1"/>
  <c r="F55" i="29"/>
  <c r="J55" i="29" s="1"/>
  <c r="F56" i="29"/>
  <c r="J56" i="29" s="1"/>
  <c r="F52" i="29"/>
  <c r="J52" i="29" s="1"/>
  <c r="AD12" i="2"/>
  <c r="F15" i="29"/>
  <c r="J15" i="29" s="1"/>
  <c r="F16" i="29"/>
  <c r="J16" i="29" s="1"/>
  <c r="F12" i="29"/>
  <c r="J12" i="29" s="1"/>
  <c r="F13" i="29"/>
  <c r="J13" i="29" s="1"/>
  <c r="F14" i="29"/>
  <c r="J14" i="29" s="1"/>
  <c r="AS146" i="2"/>
  <c r="M199" i="2" s="1"/>
  <c r="C127" i="26" s="1"/>
  <c r="F60" i="29"/>
  <c r="J60" i="29" s="1"/>
  <c r="F61" i="29"/>
  <c r="J61" i="29" s="1"/>
  <c r="F59" i="29"/>
  <c r="J59" i="29" s="1"/>
  <c r="F57" i="29"/>
  <c r="J57" i="29" s="1"/>
  <c r="F58" i="29"/>
  <c r="AC12" i="2"/>
  <c r="L40" i="2" s="1"/>
  <c r="B449" i="20" s="1"/>
  <c r="E13" i="29"/>
  <c r="I13" i="29" s="1"/>
  <c r="E14" i="29"/>
  <c r="I14" i="29" s="1"/>
  <c r="E15" i="29"/>
  <c r="I15" i="29" s="1"/>
  <c r="E16" i="29"/>
  <c r="I16" i="29" s="1"/>
  <c r="E12" i="29"/>
  <c r="I12" i="29" s="1"/>
  <c r="AH146" i="2"/>
  <c r="L175" i="2" s="1"/>
  <c r="B235" i="24" s="1"/>
  <c r="E50" i="29"/>
  <c r="I50" i="29" s="1"/>
  <c r="E51" i="29"/>
  <c r="I51" i="29" s="1"/>
  <c r="E47" i="29"/>
  <c r="I47" i="29" s="1"/>
  <c r="E48" i="29"/>
  <c r="E49" i="29"/>
  <c r="I49" i="29" s="1"/>
  <c r="L102" i="2"/>
  <c r="L104" i="2"/>
  <c r="L114" i="2"/>
  <c r="L116" i="2"/>
  <c r="C92" i="2"/>
  <c r="C116" i="2"/>
  <c r="B116" i="2"/>
  <c r="C104" i="2"/>
  <c r="B104" i="2"/>
  <c r="B92" i="2"/>
  <c r="C80" i="2"/>
  <c r="AR235" i="24"/>
  <c r="AP21" i="23"/>
  <c r="AK21" i="21"/>
  <c r="W344" i="20"/>
  <c r="AD344" i="22"/>
  <c r="AQ344" i="24"/>
  <c r="AQ235" i="22"/>
  <c r="AI127" i="20"/>
  <c r="AN146" i="2"/>
  <c r="M187" i="2" s="1"/>
  <c r="AI146" i="2"/>
  <c r="M175" i="2" s="1"/>
  <c r="C344" i="24" s="1"/>
  <c r="AR146" i="2"/>
  <c r="L199" i="2" s="1"/>
  <c r="B21" i="26" s="1"/>
  <c r="AM146" i="2"/>
  <c r="L187" i="2" s="1"/>
  <c r="B235" i="25" s="1"/>
  <c r="U235" i="20"/>
  <c r="AQ449" i="21"/>
  <c r="AQ449" i="22"/>
  <c r="S127" i="3"/>
  <c r="W235" i="19"/>
  <c r="AJ127" i="20"/>
  <c r="M40" i="2"/>
  <c r="C21" i="20" s="1"/>
  <c r="AK235" i="3"/>
  <c r="AD449" i="20"/>
  <c r="AE127" i="24"/>
  <c r="AR21" i="25"/>
  <c r="R127" i="20"/>
  <c r="AI21" i="20"/>
  <c r="AO449" i="20"/>
  <c r="AC235" i="20"/>
  <c r="AQ235" i="19"/>
  <c r="AL449" i="20"/>
  <c r="W344" i="19"/>
  <c r="AP344" i="20"/>
  <c r="AP449" i="20"/>
  <c r="U235" i="3"/>
  <c r="AA344" i="25"/>
  <c r="AR127" i="21"/>
  <c r="AQ127" i="20"/>
  <c r="AD127" i="21"/>
  <c r="AR344" i="21"/>
  <c r="R449" i="21"/>
  <c r="AR127" i="23"/>
  <c r="Y235" i="24"/>
  <c r="AR344" i="24"/>
  <c r="AP127" i="20"/>
  <c r="AM21" i="19"/>
  <c r="V449" i="21"/>
  <c r="AA235" i="24"/>
  <c r="R344" i="24"/>
  <c r="AR344" i="25"/>
  <c r="AR449" i="3"/>
  <c r="AR21" i="20"/>
  <c r="AQ344" i="20"/>
  <c r="AQ344" i="21"/>
  <c r="AA449" i="21"/>
  <c r="AR21" i="23"/>
  <c r="AI235" i="24"/>
  <c r="Z344" i="24"/>
  <c r="S344" i="25"/>
  <c r="AR127" i="26"/>
  <c r="Q235" i="24"/>
  <c r="U449" i="19"/>
  <c r="AA21" i="20"/>
  <c r="S127" i="20"/>
  <c r="AL235" i="20"/>
  <c r="AR235" i="21"/>
  <c r="AI449" i="21"/>
  <c r="AK449" i="22"/>
  <c r="Z21" i="23"/>
  <c r="Z21" i="24"/>
  <c r="AK235" i="24"/>
  <c r="AA344" i="24"/>
  <c r="T127" i="20"/>
  <c r="AR127" i="22"/>
  <c r="AQ235" i="24"/>
  <c r="AI344" i="24"/>
  <c r="AC344" i="26"/>
  <c r="T344" i="3"/>
  <c r="AH127" i="20"/>
  <c r="AR235" i="20"/>
  <c r="S344" i="20"/>
  <c r="AQ127" i="21"/>
  <c r="AJ449" i="21"/>
  <c r="AQ449" i="23"/>
  <c r="AK344" i="24"/>
  <c r="AR127" i="25"/>
  <c r="AP21" i="26"/>
  <c r="AQ344" i="26"/>
  <c r="AI449" i="20"/>
  <c r="Z127" i="20"/>
  <c r="AR127" i="20"/>
  <c r="AK235" i="20"/>
  <c r="AA344" i="20"/>
  <c r="R449" i="20"/>
  <c r="AQ449" i="20"/>
  <c r="AA127" i="20"/>
  <c r="AI344" i="20"/>
  <c r="S449" i="20"/>
  <c r="AQ21" i="20"/>
  <c r="AB127" i="20"/>
  <c r="Z449" i="20"/>
  <c r="AA449" i="20"/>
  <c r="AO127" i="20"/>
  <c r="AR344" i="20"/>
  <c r="AH449" i="20"/>
  <c r="AQ344" i="19"/>
  <c r="AB449" i="19"/>
  <c r="AC449" i="19"/>
  <c r="AJ449" i="19"/>
  <c r="AM449" i="19"/>
  <c r="W449" i="19"/>
  <c r="AR449" i="19"/>
  <c r="AQ127" i="19"/>
  <c r="AQ449" i="19"/>
  <c r="T449" i="19"/>
  <c r="AR127" i="3"/>
  <c r="AC235" i="3"/>
  <c r="AQ449" i="3"/>
  <c r="AQ235" i="3"/>
  <c r="AM344" i="3"/>
  <c r="V449" i="3"/>
  <c r="AR235" i="3"/>
  <c r="AQ344" i="3"/>
  <c r="AD449" i="3"/>
  <c r="AQ127" i="3"/>
  <c r="AR235" i="23"/>
  <c r="AR449" i="23"/>
  <c r="AR344" i="23"/>
  <c r="AR449" i="22"/>
  <c r="AR235" i="22"/>
  <c r="AR344" i="22"/>
  <c r="U449" i="22"/>
  <c r="V235" i="22"/>
  <c r="V344" i="22"/>
  <c r="AC449" i="22"/>
  <c r="AD235" i="22"/>
  <c r="AL344" i="22"/>
  <c r="AO127" i="22"/>
  <c r="AL235" i="22"/>
  <c r="AC21" i="21"/>
  <c r="AL127" i="21"/>
  <c r="V235" i="21"/>
  <c r="AO449" i="21"/>
  <c r="AP449" i="21"/>
  <c r="Z235" i="21"/>
  <c r="AA235" i="21"/>
  <c r="S449" i="21"/>
  <c r="AH235" i="21"/>
  <c r="U21" i="21"/>
  <c r="AI235" i="21"/>
  <c r="Z449" i="21"/>
  <c r="AO235" i="21"/>
  <c r="AP235" i="21"/>
  <c r="R235" i="21"/>
  <c r="AQ235" i="21"/>
  <c r="AH449" i="21"/>
  <c r="S235" i="21"/>
  <c r="Z21" i="26"/>
  <c r="AR344" i="26"/>
  <c r="AH21" i="26"/>
  <c r="AI235" i="25"/>
  <c r="AP127" i="25"/>
  <c r="AR235" i="25"/>
  <c r="U127" i="25"/>
  <c r="AC127" i="25"/>
  <c r="AK127" i="25"/>
  <c r="AQ344" i="25"/>
  <c r="AC235" i="24"/>
  <c r="AC344" i="24"/>
  <c r="AG235" i="24"/>
  <c r="AH344" i="24"/>
  <c r="AP127" i="24"/>
  <c r="S235" i="24"/>
  <c r="AO235" i="24"/>
  <c r="S344" i="24"/>
  <c r="AP344" i="24"/>
  <c r="V127" i="24"/>
  <c r="U235" i="24"/>
  <c r="U344" i="24"/>
  <c r="AQ235" i="26"/>
  <c r="AK344" i="26"/>
  <c r="AQ127" i="26"/>
  <c r="AR235" i="26"/>
  <c r="U344" i="26"/>
  <c r="AQ127" i="23"/>
  <c r="AQ235" i="23"/>
  <c r="AI344" i="23"/>
  <c r="AH21" i="23"/>
  <c r="U127" i="23"/>
  <c r="U235" i="23"/>
  <c r="U344" i="23"/>
  <c r="AC127" i="23"/>
  <c r="AC235" i="23"/>
  <c r="AC344" i="23"/>
  <c r="AK127" i="23"/>
  <c r="AK235" i="23"/>
  <c r="AK344" i="23"/>
  <c r="V344" i="26"/>
  <c r="AD344" i="26"/>
  <c r="AL344" i="26"/>
  <c r="W344" i="26"/>
  <c r="AE344" i="26"/>
  <c r="AM344" i="26"/>
  <c r="X344" i="26"/>
  <c r="AF344" i="26"/>
  <c r="AN344" i="26"/>
  <c r="Q344" i="26"/>
  <c r="Y344" i="26"/>
  <c r="AG344" i="26"/>
  <c r="AO344" i="26"/>
  <c r="R344" i="26"/>
  <c r="Z344" i="26"/>
  <c r="AH344" i="26"/>
  <c r="AP344" i="26"/>
  <c r="S344" i="26"/>
  <c r="AA344" i="26"/>
  <c r="AI344" i="26"/>
  <c r="T344" i="26"/>
  <c r="AB344" i="26"/>
  <c r="AJ344" i="26"/>
  <c r="T235" i="26"/>
  <c r="U235" i="26"/>
  <c r="AC235" i="26"/>
  <c r="AK235" i="26"/>
  <c r="W235" i="26"/>
  <c r="AE235" i="26"/>
  <c r="AM235" i="26"/>
  <c r="V235" i="26"/>
  <c r="X235" i="26"/>
  <c r="AF235" i="26"/>
  <c r="AN235" i="26"/>
  <c r="Q235" i="26"/>
  <c r="Y235" i="26"/>
  <c r="AG235" i="26"/>
  <c r="AO235" i="26"/>
  <c r="AD235" i="26"/>
  <c r="R235" i="26"/>
  <c r="Z235" i="26"/>
  <c r="AH235" i="26"/>
  <c r="AP235" i="26"/>
  <c r="AL235" i="26"/>
  <c r="S235" i="26"/>
  <c r="AA235" i="26"/>
  <c r="AI235" i="26"/>
  <c r="AB235" i="26"/>
  <c r="AJ235" i="26"/>
  <c r="U127" i="26"/>
  <c r="AC127" i="26"/>
  <c r="AK127" i="26"/>
  <c r="W127" i="26"/>
  <c r="AE127" i="26"/>
  <c r="AM127" i="26"/>
  <c r="X127" i="26"/>
  <c r="AF127" i="26"/>
  <c r="AN127" i="26"/>
  <c r="V127" i="26"/>
  <c r="Q127" i="26"/>
  <c r="Y127" i="26"/>
  <c r="AG127" i="26"/>
  <c r="AO127" i="26"/>
  <c r="AL127" i="26"/>
  <c r="R127" i="26"/>
  <c r="Z127" i="26"/>
  <c r="AH127" i="26"/>
  <c r="AP127" i="26"/>
  <c r="AD127" i="26"/>
  <c r="S127" i="26"/>
  <c r="AA127" i="26"/>
  <c r="AI127" i="26"/>
  <c r="T127" i="26"/>
  <c r="AB127" i="26"/>
  <c r="AJ127" i="26"/>
  <c r="AO21" i="26"/>
  <c r="AR21" i="26"/>
  <c r="R21" i="26"/>
  <c r="AA21" i="26"/>
  <c r="AQ21" i="26"/>
  <c r="U21" i="26"/>
  <c r="AC21" i="26"/>
  <c r="AK21" i="26"/>
  <c r="V21" i="26"/>
  <c r="W21" i="26"/>
  <c r="AE21" i="26"/>
  <c r="AM21" i="26"/>
  <c r="AL21" i="26"/>
  <c r="X21" i="26"/>
  <c r="AF21" i="26"/>
  <c r="AN21" i="26"/>
  <c r="AD21" i="26"/>
  <c r="Q21" i="26"/>
  <c r="Y21" i="26"/>
  <c r="AG21" i="26"/>
  <c r="S21" i="26"/>
  <c r="AI21" i="26"/>
  <c r="T21" i="26"/>
  <c r="AB21" i="26"/>
  <c r="AJ21" i="26"/>
  <c r="U344" i="25"/>
  <c r="AC344" i="25"/>
  <c r="AK344" i="25"/>
  <c r="V344" i="25"/>
  <c r="AD344" i="25"/>
  <c r="AL344" i="25"/>
  <c r="W344" i="25"/>
  <c r="X344" i="25"/>
  <c r="AF344" i="25"/>
  <c r="AN344" i="25"/>
  <c r="AM344" i="25"/>
  <c r="Q344" i="25"/>
  <c r="Y344" i="25"/>
  <c r="AG344" i="25"/>
  <c r="AO344" i="25"/>
  <c r="AE344" i="25"/>
  <c r="R344" i="25"/>
  <c r="Z344" i="25"/>
  <c r="AH344" i="25"/>
  <c r="AP344" i="25"/>
  <c r="AI344" i="25"/>
  <c r="T344" i="25"/>
  <c r="AB344" i="25"/>
  <c r="AJ344" i="25"/>
  <c r="U235" i="25"/>
  <c r="AC235" i="25"/>
  <c r="AK235" i="25"/>
  <c r="V235" i="25"/>
  <c r="AD235" i="25"/>
  <c r="AL235" i="25"/>
  <c r="AM235" i="25"/>
  <c r="AE235" i="25"/>
  <c r="X235" i="25"/>
  <c r="AF235" i="25"/>
  <c r="AN235" i="25"/>
  <c r="Q235" i="25"/>
  <c r="Y235" i="25"/>
  <c r="AG235" i="25"/>
  <c r="AO235" i="25"/>
  <c r="W235" i="25"/>
  <c r="R235" i="25"/>
  <c r="Z235" i="25"/>
  <c r="AH235" i="25"/>
  <c r="AP235" i="25"/>
  <c r="S235" i="25"/>
  <c r="AA235" i="25"/>
  <c r="AQ235" i="25"/>
  <c r="T235" i="25"/>
  <c r="AB235" i="25"/>
  <c r="AJ235" i="25"/>
  <c r="AL127" i="25"/>
  <c r="W127" i="25"/>
  <c r="AE127" i="25"/>
  <c r="AM127" i="25"/>
  <c r="AD127" i="25"/>
  <c r="X127" i="25"/>
  <c r="AF127" i="25"/>
  <c r="AN127" i="25"/>
  <c r="Q127" i="25"/>
  <c r="Y127" i="25"/>
  <c r="AG127" i="25"/>
  <c r="AO127" i="25"/>
  <c r="V127" i="25"/>
  <c r="R127" i="25"/>
  <c r="Z127" i="25"/>
  <c r="AH127" i="25"/>
  <c r="S127" i="25"/>
  <c r="AA127" i="25"/>
  <c r="AI127" i="25"/>
  <c r="AQ127" i="25"/>
  <c r="T127" i="25"/>
  <c r="AB127" i="25"/>
  <c r="AJ127" i="25"/>
  <c r="AO21" i="25"/>
  <c r="AI21" i="25"/>
  <c r="U21" i="25"/>
  <c r="AC21" i="25"/>
  <c r="AK21" i="25"/>
  <c r="V21" i="25"/>
  <c r="W21" i="25"/>
  <c r="AE21" i="25"/>
  <c r="AM21" i="25"/>
  <c r="AD21" i="25"/>
  <c r="X21" i="25"/>
  <c r="AF21" i="25"/>
  <c r="AN21" i="25"/>
  <c r="AL21" i="25"/>
  <c r="Q21" i="25"/>
  <c r="Y21" i="25"/>
  <c r="AG21" i="25"/>
  <c r="R21" i="25"/>
  <c r="Z21" i="25"/>
  <c r="AH21" i="25"/>
  <c r="AP21" i="25"/>
  <c r="AA21" i="25"/>
  <c r="AQ21" i="25"/>
  <c r="S21" i="25"/>
  <c r="T21" i="25"/>
  <c r="AB21" i="25"/>
  <c r="AJ21" i="25"/>
  <c r="V344" i="24"/>
  <c r="AD344" i="24"/>
  <c r="AL344" i="24"/>
  <c r="W344" i="24"/>
  <c r="AE344" i="24"/>
  <c r="AM344" i="24"/>
  <c r="X344" i="24"/>
  <c r="AF344" i="24"/>
  <c r="AN344" i="24"/>
  <c r="Q344" i="24"/>
  <c r="Y344" i="24"/>
  <c r="AG344" i="24"/>
  <c r="AO344" i="24"/>
  <c r="T344" i="24"/>
  <c r="AB344" i="24"/>
  <c r="AJ344" i="24"/>
  <c r="V235" i="24"/>
  <c r="AD235" i="24"/>
  <c r="AL235" i="24"/>
  <c r="W235" i="24"/>
  <c r="AE235" i="24"/>
  <c r="AM235" i="24"/>
  <c r="X235" i="24"/>
  <c r="AF235" i="24"/>
  <c r="AN235" i="24"/>
  <c r="R235" i="24"/>
  <c r="Z235" i="24"/>
  <c r="AH235" i="24"/>
  <c r="AP235" i="24"/>
  <c r="T235" i="24"/>
  <c r="AB235" i="24"/>
  <c r="AJ235" i="24"/>
  <c r="AD127" i="24"/>
  <c r="S127" i="24"/>
  <c r="AA127" i="24"/>
  <c r="AI127" i="24"/>
  <c r="AQ127" i="24"/>
  <c r="T127" i="24"/>
  <c r="AB127" i="24"/>
  <c r="AJ127" i="24"/>
  <c r="AR127" i="24"/>
  <c r="U127" i="24"/>
  <c r="AC127" i="24"/>
  <c r="AK127" i="24"/>
  <c r="AL127" i="24"/>
  <c r="W127" i="24"/>
  <c r="AM127" i="24"/>
  <c r="X127" i="24"/>
  <c r="AN127" i="24"/>
  <c r="Q127" i="24"/>
  <c r="Y127" i="24"/>
  <c r="AG127" i="24"/>
  <c r="AO127" i="24"/>
  <c r="AF127" i="24"/>
  <c r="R127" i="24"/>
  <c r="Z127" i="24"/>
  <c r="AH127" i="24"/>
  <c r="AR21" i="24"/>
  <c r="R21" i="24"/>
  <c r="AP21" i="24"/>
  <c r="AO21" i="24"/>
  <c r="AH21" i="24"/>
  <c r="S21" i="24"/>
  <c r="AA21" i="24"/>
  <c r="AQ21" i="24"/>
  <c r="U21" i="24"/>
  <c r="AC21" i="24"/>
  <c r="AK21" i="24"/>
  <c r="V21" i="24"/>
  <c r="W21" i="24"/>
  <c r="AE21" i="24"/>
  <c r="AM21" i="24"/>
  <c r="AD21" i="24"/>
  <c r="X21" i="24"/>
  <c r="AF21" i="24"/>
  <c r="AN21" i="24"/>
  <c r="AL21" i="24"/>
  <c r="Q21" i="24"/>
  <c r="Y21" i="24"/>
  <c r="AG21" i="24"/>
  <c r="AI21" i="24"/>
  <c r="T21" i="24"/>
  <c r="AB21" i="24"/>
  <c r="AJ21" i="24"/>
  <c r="U449" i="23"/>
  <c r="AC449" i="23"/>
  <c r="AK449" i="23"/>
  <c r="AL449" i="23"/>
  <c r="W449" i="23"/>
  <c r="AE449" i="23"/>
  <c r="AM449" i="23"/>
  <c r="AD449" i="23"/>
  <c r="X449" i="23"/>
  <c r="AF449" i="23"/>
  <c r="AN449" i="23"/>
  <c r="V449" i="23"/>
  <c r="Q449" i="23"/>
  <c r="Y449" i="23"/>
  <c r="AG449" i="23"/>
  <c r="AO449" i="23"/>
  <c r="R449" i="23"/>
  <c r="Z449" i="23"/>
  <c r="AH449" i="23"/>
  <c r="AP449" i="23"/>
  <c r="S449" i="23"/>
  <c r="AA449" i="23"/>
  <c r="AI449" i="23"/>
  <c r="T449" i="23"/>
  <c r="AB449" i="23"/>
  <c r="AJ449" i="23"/>
  <c r="V344" i="23"/>
  <c r="AD344" i="23"/>
  <c r="AL344" i="23"/>
  <c r="W344" i="23"/>
  <c r="AE344" i="23"/>
  <c r="AM344" i="23"/>
  <c r="X344" i="23"/>
  <c r="AF344" i="23"/>
  <c r="AN344" i="23"/>
  <c r="Q344" i="23"/>
  <c r="Y344" i="23"/>
  <c r="AG344" i="23"/>
  <c r="AO344" i="23"/>
  <c r="R344" i="23"/>
  <c r="Z344" i="23"/>
  <c r="AH344" i="23"/>
  <c r="AP344" i="23"/>
  <c r="S344" i="23"/>
  <c r="AA344" i="23"/>
  <c r="AQ344" i="23"/>
  <c r="T344" i="23"/>
  <c r="AB344" i="23"/>
  <c r="AJ344" i="23"/>
  <c r="V235" i="23"/>
  <c r="AD235" i="23"/>
  <c r="AL235" i="23"/>
  <c r="W235" i="23"/>
  <c r="AE235" i="23"/>
  <c r="AM235" i="23"/>
  <c r="X235" i="23"/>
  <c r="AF235" i="23"/>
  <c r="AN235" i="23"/>
  <c r="Q235" i="23"/>
  <c r="Y235" i="23"/>
  <c r="AG235" i="23"/>
  <c r="AO235" i="23"/>
  <c r="R235" i="23"/>
  <c r="Z235" i="23"/>
  <c r="AH235" i="23"/>
  <c r="AP235" i="23"/>
  <c r="S235" i="23"/>
  <c r="AA235" i="23"/>
  <c r="AI235" i="23"/>
  <c r="T235" i="23"/>
  <c r="AB235" i="23"/>
  <c r="AJ235" i="23"/>
  <c r="V127" i="23"/>
  <c r="AD127" i="23"/>
  <c r="AL127" i="23"/>
  <c r="W127" i="23"/>
  <c r="AE127" i="23"/>
  <c r="AM127" i="23"/>
  <c r="X127" i="23"/>
  <c r="AF127" i="23"/>
  <c r="AN127" i="23"/>
  <c r="Q127" i="23"/>
  <c r="Y127" i="23"/>
  <c r="AG127" i="23"/>
  <c r="AO127" i="23"/>
  <c r="R127" i="23"/>
  <c r="Z127" i="23"/>
  <c r="AH127" i="23"/>
  <c r="AP127" i="23"/>
  <c r="S127" i="23"/>
  <c r="AA127" i="23"/>
  <c r="AI127" i="23"/>
  <c r="T127" i="23"/>
  <c r="AB127" i="23"/>
  <c r="AJ127" i="23"/>
  <c r="AO21" i="23"/>
  <c r="R21" i="23"/>
  <c r="AA21" i="23"/>
  <c r="AQ21" i="23"/>
  <c r="U21" i="23"/>
  <c r="AC21" i="23"/>
  <c r="AK21" i="23"/>
  <c r="V21" i="23"/>
  <c r="W21" i="23"/>
  <c r="AE21" i="23"/>
  <c r="AM21" i="23"/>
  <c r="AD21" i="23"/>
  <c r="X21" i="23"/>
  <c r="AF21" i="23"/>
  <c r="AN21" i="23"/>
  <c r="AL21" i="23"/>
  <c r="Q21" i="23"/>
  <c r="Y21" i="23"/>
  <c r="AG21" i="23"/>
  <c r="S21" i="23"/>
  <c r="AI21" i="23"/>
  <c r="T21" i="23"/>
  <c r="AB21" i="23"/>
  <c r="AJ21" i="23"/>
  <c r="V449" i="22"/>
  <c r="AD449" i="22"/>
  <c r="AL449" i="22"/>
  <c r="W449" i="22"/>
  <c r="AE449" i="22"/>
  <c r="AM449" i="22"/>
  <c r="X449" i="22"/>
  <c r="AF449" i="22"/>
  <c r="AN449" i="22"/>
  <c r="Q449" i="22"/>
  <c r="Y449" i="22"/>
  <c r="AG449" i="22"/>
  <c r="AO449" i="22"/>
  <c r="R449" i="22"/>
  <c r="Z449" i="22"/>
  <c r="AH449" i="22"/>
  <c r="AP449" i="22"/>
  <c r="S449" i="22"/>
  <c r="AA449" i="22"/>
  <c r="AI449" i="22"/>
  <c r="T449" i="22"/>
  <c r="AB449" i="22"/>
  <c r="AJ449" i="22"/>
  <c r="U344" i="22"/>
  <c r="AC344" i="22"/>
  <c r="AK344" i="22"/>
  <c r="W344" i="22"/>
  <c r="AE344" i="22"/>
  <c r="AM344" i="22"/>
  <c r="X344" i="22"/>
  <c r="AF344" i="22"/>
  <c r="AN344" i="22"/>
  <c r="Q344" i="22"/>
  <c r="Y344" i="22"/>
  <c r="AG344" i="22"/>
  <c r="AO344" i="22"/>
  <c r="R344" i="22"/>
  <c r="Z344" i="22"/>
  <c r="AH344" i="22"/>
  <c r="AP344" i="22"/>
  <c r="S344" i="22"/>
  <c r="AA344" i="22"/>
  <c r="AI344" i="22"/>
  <c r="AQ344" i="22"/>
  <c r="T344" i="22"/>
  <c r="AB344" i="22"/>
  <c r="AJ344" i="22"/>
  <c r="U235" i="22"/>
  <c r="AC235" i="22"/>
  <c r="AK235" i="22"/>
  <c r="W235" i="22"/>
  <c r="AE235" i="22"/>
  <c r="AM235" i="22"/>
  <c r="X235" i="22"/>
  <c r="AF235" i="22"/>
  <c r="AN235" i="22"/>
  <c r="Q235" i="22"/>
  <c r="Y235" i="22"/>
  <c r="AG235" i="22"/>
  <c r="AO235" i="22"/>
  <c r="R235" i="22"/>
  <c r="Z235" i="22"/>
  <c r="AH235" i="22"/>
  <c r="AP235" i="22"/>
  <c r="S235" i="22"/>
  <c r="AA235" i="22"/>
  <c r="AI235" i="22"/>
  <c r="T235" i="22"/>
  <c r="AB235" i="22"/>
  <c r="AJ235" i="22"/>
  <c r="U127" i="22"/>
  <c r="AC127" i="22"/>
  <c r="AK127" i="22"/>
  <c r="AL127" i="22"/>
  <c r="W127" i="22"/>
  <c r="AE127" i="22"/>
  <c r="AM127" i="22"/>
  <c r="AD127" i="22"/>
  <c r="X127" i="22"/>
  <c r="AF127" i="22"/>
  <c r="AN127" i="22"/>
  <c r="V127" i="22"/>
  <c r="Q127" i="22"/>
  <c r="Y127" i="22"/>
  <c r="AG127" i="22"/>
  <c r="R127" i="22"/>
  <c r="Z127" i="22"/>
  <c r="AH127" i="22"/>
  <c r="AP127" i="22"/>
  <c r="S127" i="22"/>
  <c r="AA127" i="22"/>
  <c r="AI127" i="22"/>
  <c r="AQ127" i="22"/>
  <c r="T127" i="22"/>
  <c r="AB127" i="22"/>
  <c r="AJ127" i="22"/>
  <c r="AR21" i="22"/>
  <c r="AK21" i="22"/>
  <c r="V21" i="22"/>
  <c r="AD21" i="22"/>
  <c r="AL21" i="22"/>
  <c r="U21" i="22"/>
  <c r="AC21" i="22"/>
  <c r="W21" i="22"/>
  <c r="AE21" i="22"/>
  <c r="AM21" i="22"/>
  <c r="AN21" i="22"/>
  <c r="AF21" i="22"/>
  <c r="Q21" i="22"/>
  <c r="Y21" i="22"/>
  <c r="AG21" i="22"/>
  <c r="AO21" i="22"/>
  <c r="R21" i="22"/>
  <c r="Z21" i="22"/>
  <c r="AH21" i="22"/>
  <c r="AP21" i="22"/>
  <c r="X21" i="22"/>
  <c r="S21" i="22"/>
  <c r="AA21" i="22"/>
  <c r="AI21" i="22"/>
  <c r="AQ21" i="22"/>
  <c r="T21" i="22"/>
  <c r="AB21" i="22"/>
  <c r="AJ21" i="22"/>
  <c r="T449" i="21"/>
  <c r="AB449" i="21"/>
  <c r="AR449" i="21"/>
  <c r="U449" i="21"/>
  <c r="AC449" i="21"/>
  <c r="AK449" i="21"/>
  <c r="W449" i="21"/>
  <c r="AL449" i="21"/>
  <c r="AM449" i="21"/>
  <c r="X449" i="21"/>
  <c r="AF449" i="21"/>
  <c r="AN449" i="21"/>
  <c r="AD449" i="21"/>
  <c r="AE449" i="21"/>
  <c r="Q449" i="21"/>
  <c r="Y449" i="21"/>
  <c r="AG449" i="21"/>
  <c r="AB344" i="21"/>
  <c r="U344" i="21"/>
  <c r="AC344" i="21"/>
  <c r="AK344" i="21"/>
  <c r="AE344" i="21"/>
  <c r="AM344" i="21"/>
  <c r="X344" i="21"/>
  <c r="AF344" i="21"/>
  <c r="AN344" i="21"/>
  <c r="V344" i="21"/>
  <c r="W344" i="21"/>
  <c r="Q344" i="21"/>
  <c r="Y344" i="21"/>
  <c r="AG344" i="21"/>
  <c r="AO344" i="21"/>
  <c r="AD344" i="21"/>
  <c r="R344" i="21"/>
  <c r="Z344" i="21"/>
  <c r="AH344" i="21"/>
  <c r="AP344" i="21"/>
  <c r="AL344" i="21"/>
  <c r="S344" i="21"/>
  <c r="AA344" i="21"/>
  <c r="AI344" i="21"/>
  <c r="T344" i="21"/>
  <c r="AJ344" i="21"/>
  <c r="U235" i="21"/>
  <c r="AC235" i="21"/>
  <c r="AK235" i="21"/>
  <c r="W235" i="21"/>
  <c r="AL235" i="21"/>
  <c r="AE235" i="21"/>
  <c r="X235" i="21"/>
  <c r="AF235" i="21"/>
  <c r="AN235" i="21"/>
  <c r="AD235" i="21"/>
  <c r="AM235" i="21"/>
  <c r="Q235" i="21"/>
  <c r="Y235" i="21"/>
  <c r="AG235" i="21"/>
  <c r="T235" i="21"/>
  <c r="AB235" i="21"/>
  <c r="AJ235" i="21"/>
  <c r="V127" i="21"/>
  <c r="U127" i="21"/>
  <c r="AC127" i="21"/>
  <c r="AK127" i="21"/>
  <c r="W127" i="21"/>
  <c r="AE127" i="21"/>
  <c r="AM127" i="21"/>
  <c r="X127" i="21"/>
  <c r="AF127" i="21"/>
  <c r="AN127" i="21"/>
  <c r="Q127" i="21"/>
  <c r="Y127" i="21"/>
  <c r="AG127" i="21"/>
  <c r="AO127" i="21"/>
  <c r="R127" i="21"/>
  <c r="Z127" i="21"/>
  <c r="AH127" i="21"/>
  <c r="AP127" i="21"/>
  <c r="S127" i="21"/>
  <c r="AA127" i="21"/>
  <c r="AI127" i="21"/>
  <c r="T127" i="21"/>
  <c r="AB127" i="21"/>
  <c r="AJ127" i="21"/>
  <c r="AQ21" i="21"/>
  <c r="AR21" i="21"/>
  <c r="V21" i="21"/>
  <c r="AD21" i="21"/>
  <c r="AL21" i="21"/>
  <c r="W21" i="21"/>
  <c r="AE21" i="21"/>
  <c r="AM21" i="21"/>
  <c r="X21" i="21"/>
  <c r="AF21" i="21"/>
  <c r="AN21" i="21"/>
  <c r="Q21" i="21"/>
  <c r="Y21" i="21"/>
  <c r="AG21" i="21"/>
  <c r="AO21" i="21"/>
  <c r="R21" i="21"/>
  <c r="Z21" i="21"/>
  <c r="AH21" i="21"/>
  <c r="AP21" i="21"/>
  <c r="S21" i="21"/>
  <c r="AA21" i="21"/>
  <c r="AI21" i="21"/>
  <c r="T21" i="21"/>
  <c r="AB21" i="21"/>
  <c r="AJ21" i="21"/>
  <c r="T449" i="20"/>
  <c r="AB449" i="20"/>
  <c r="AJ449" i="20"/>
  <c r="AR449" i="20"/>
  <c r="U449" i="20"/>
  <c r="AC449" i="20"/>
  <c r="AK449" i="20"/>
  <c r="V449" i="20"/>
  <c r="W449" i="20"/>
  <c r="AE449" i="20"/>
  <c r="AM449" i="20"/>
  <c r="X449" i="20"/>
  <c r="AF449" i="20"/>
  <c r="AN449" i="20"/>
  <c r="Q449" i="20"/>
  <c r="Y449" i="20"/>
  <c r="AG449" i="20"/>
  <c r="U344" i="20"/>
  <c r="AC344" i="20"/>
  <c r="AK344" i="20"/>
  <c r="V344" i="20"/>
  <c r="AD344" i="20"/>
  <c r="AL344" i="20"/>
  <c r="AE344" i="20"/>
  <c r="AN344" i="20"/>
  <c r="Q344" i="20"/>
  <c r="Y344" i="20"/>
  <c r="AG344" i="20"/>
  <c r="AO344" i="20"/>
  <c r="AM344" i="20"/>
  <c r="X344" i="20"/>
  <c r="AF344" i="20"/>
  <c r="R344" i="20"/>
  <c r="Z344" i="20"/>
  <c r="AH344" i="20"/>
  <c r="T344" i="20"/>
  <c r="AB344" i="20"/>
  <c r="AJ344" i="20"/>
  <c r="V235" i="20"/>
  <c r="AD235" i="20"/>
  <c r="W235" i="20"/>
  <c r="AE235" i="20"/>
  <c r="AM235" i="20"/>
  <c r="X235" i="20"/>
  <c r="AF235" i="20"/>
  <c r="AN235" i="20"/>
  <c r="Q235" i="20"/>
  <c r="Y235" i="20"/>
  <c r="AG235" i="20"/>
  <c r="AO235" i="20"/>
  <c r="R235" i="20"/>
  <c r="Z235" i="20"/>
  <c r="AH235" i="20"/>
  <c r="AP235" i="20"/>
  <c r="S235" i="20"/>
  <c r="AA235" i="20"/>
  <c r="AI235" i="20"/>
  <c r="AQ235" i="20"/>
  <c r="T235" i="20"/>
  <c r="AB235" i="20"/>
  <c r="AJ235" i="20"/>
  <c r="AK127" i="20"/>
  <c r="V127" i="20"/>
  <c r="AD127" i="20"/>
  <c r="AL127" i="20"/>
  <c r="U127" i="20"/>
  <c r="AC127" i="20"/>
  <c r="W127" i="20"/>
  <c r="AE127" i="20"/>
  <c r="AM127" i="20"/>
  <c r="X127" i="20"/>
  <c r="AF127" i="20"/>
  <c r="AN127" i="20"/>
  <c r="Q127" i="20"/>
  <c r="Y127" i="20"/>
  <c r="AG127" i="20"/>
  <c r="AP21" i="20"/>
  <c r="AO21" i="20"/>
  <c r="T21" i="20"/>
  <c r="S21" i="20"/>
  <c r="AB21" i="20"/>
  <c r="AJ21" i="20"/>
  <c r="U21" i="20"/>
  <c r="AC21" i="20"/>
  <c r="AK21" i="20"/>
  <c r="V21" i="20"/>
  <c r="AD21" i="20"/>
  <c r="AL21" i="20"/>
  <c r="W21" i="20"/>
  <c r="AE21" i="20"/>
  <c r="AM21" i="20"/>
  <c r="X21" i="20"/>
  <c r="AF21" i="20"/>
  <c r="AN21" i="20"/>
  <c r="Q21" i="20"/>
  <c r="Y21" i="20"/>
  <c r="AG21" i="20"/>
  <c r="R21" i="20"/>
  <c r="Z21" i="20"/>
  <c r="AH21" i="20"/>
  <c r="AK449" i="19"/>
  <c r="V449" i="19"/>
  <c r="AD449" i="19"/>
  <c r="AL449" i="19"/>
  <c r="X449" i="19"/>
  <c r="AF449" i="19"/>
  <c r="AN449" i="19"/>
  <c r="AE449" i="19"/>
  <c r="Q449" i="19"/>
  <c r="Y449" i="19"/>
  <c r="AG449" i="19"/>
  <c r="AO449" i="19"/>
  <c r="R449" i="19"/>
  <c r="Z449" i="19"/>
  <c r="AH449" i="19"/>
  <c r="AP449" i="19"/>
  <c r="S449" i="19"/>
  <c r="AA449" i="19"/>
  <c r="AI449" i="19"/>
  <c r="T344" i="19"/>
  <c r="AB344" i="19"/>
  <c r="AJ344" i="19"/>
  <c r="AR344" i="19"/>
  <c r="U344" i="19"/>
  <c r="AC344" i="19"/>
  <c r="AK344" i="19"/>
  <c r="AD344" i="19"/>
  <c r="AM344" i="19"/>
  <c r="X344" i="19"/>
  <c r="AF344" i="19"/>
  <c r="AN344" i="19"/>
  <c r="AL344" i="19"/>
  <c r="AE344" i="19"/>
  <c r="Q344" i="19"/>
  <c r="Y344" i="19"/>
  <c r="AG344" i="19"/>
  <c r="AO344" i="19"/>
  <c r="R344" i="19"/>
  <c r="Z344" i="19"/>
  <c r="AH344" i="19"/>
  <c r="AP344" i="19"/>
  <c r="V344" i="19"/>
  <c r="S344" i="19"/>
  <c r="AA344" i="19"/>
  <c r="AI344" i="19"/>
  <c r="T235" i="19"/>
  <c r="AB235" i="19"/>
  <c r="AJ235" i="19"/>
  <c r="AR235" i="19"/>
  <c r="U235" i="19"/>
  <c r="AC235" i="19"/>
  <c r="AK235" i="19"/>
  <c r="V235" i="19"/>
  <c r="AM235" i="19"/>
  <c r="X235" i="19"/>
  <c r="AF235" i="19"/>
  <c r="AN235" i="19"/>
  <c r="AD235" i="19"/>
  <c r="AE235" i="19"/>
  <c r="Q235" i="19"/>
  <c r="Y235" i="19"/>
  <c r="AG235" i="19"/>
  <c r="AO235" i="19"/>
  <c r="R235" i="19"/>
  <c r="Z235" i="19"/>
  <c r="AH235" i="19"/>
  <c r="AP235" i="19"/>
  <c r="AL235" i="19"/>
  <c r="S235" i="19"/>
  <c r="AA235" i="19"/>
  <c r="AI235" i="19"/>
  <c r="AA127" i="19"/>
  <c r="AI127" i="19"/>
  <c r="AR127" i="19"/>
  <c r="S127" i="19"/>
  <c r="U127" i="19"/>
  <c r="AC127" i="19"/>
  <c r="AK127" i="19"/>
  <c r="V127" i="19"/>
  <c r="AD127" i="19"/>
  <c r="AL127" i="19"/>
  <c r="X127" i="19"/>
  <c r="AF127" i="19"/>
  <c r="AN127" i="19"/>
  <c r="AM127" i="19"/>
  <c r="Q127" i="19"/>
  <c r="Y127" i="19"/>
  <c r="AG127" i="19"/>
  <c r="AO127" i="19"/>
  <c r="W127" i="19"/>
  <c r="AE127" i="19"/>
  <c r="R127" i="19"/>
  <c r="Z127" i="19"/>
  <c r="AH127" i="19"/>
  <c r="AP127" i="19"/>
  <c r="T127" i="19"/>
  <c r="AB127" i="19"/>
  <c r="AJ127" i="19"/>
  <c r="AK21" i="19"/>
  <c r="AC21" i="19"/>
  <c r="U21" i="19"/>
  <c r="AR21" i="19"/>
  <c r="W21" i="19"/>
  <c r="AD21" i="19"/>
  <c r="AE21" i="19"/>
  <c r="AN21" i="19"/>
  <c r="Q21" i="19"/>
  <c r="Y21" i="19"/>
  <c r="AG21" i="19"/>
  <c r="AO21" i="19"/>
  <c r="AL21" i="19"/>
  <c r="AF21" i="19"/>
  <c r="R21" i="19"/>
  <c r="Z21" i="19"/>
  <c r="AH21" i="19"/>
  <c r="AP21" i="19"/>
  <c r="V21" i="19"/>
  <c r="X21" i="19"/>
  <c r="S21" i="19"/>
  <c r="AA21" i="19"/>
  <c r="AI21" i="19"/>
  <c r="AQ21" i="19"/>
  <c r="T21" i="19"/>
  <c r="AB21" i="19"/>
  <c r="AJ21" i="19"/>
  <c r="U449" i="3"/>
  <c r="AC449" i="3"/>
  <c r="AK449" i="3"/>
  <c r="AL449" i="3"/>
  <c r="W449" i="3"/>
  <c r="AE449" i="3"/>
  <c r="AM449" i="3"/>
  <c r="X449" i="3"/>
  <c r="AF449" i="3"/>
  <c r="AN449" i="3"/>
  <c r="Q449" i="3"/>
  <c r="Y449" i="3"/>
  <c r="AG449" i="3"/>
  <c r="AO449" i="3"/>
  <c r="R449" i="3"/>
  <c r="Z449" i="3"/>
  <c r="AH449" i="3"/>
  <c r="AP449" i="3"/>
  <c r="S449" i="3"/>
  <c r="AA449" i="3"/>
  <c r="AI449" i="3"/>
  <c r="T449" i="3"/>
  <c r="AB449" i="3"/>
  <c r="AJ449" i="3"/>
  <c r="AB344" i="3"/>
  <c r="AJ344" i="3"/>
  <c r="AR344" i="3"/>
  <c r="U344" i="3"/>
  <c r="AC344" i="3"/>
  <c r="AK344" i="3"/>
  <c r="V344" i="3"/>
  <c r="AD344" i="3"/>
  <c r="AL344" i="3"/>
  <c r="AE344" i="3"/>
  <c r="AN344" i="3"/>
  <c r="Q344" i="3"/>
  <c r="Y344" i="3"/>
  <c r="AG344" i="3"/>
  <c r="AO344" i="3"/>
  <c r="W344" i="3"/>
  <c r="AF344" i="3"/>
  <c r="R344" i="3"/>
  <c r="Z344" i="3"/>
  <c r="AH344" i="3"/>
  <c r="AP344" i="3"/>
  <c r="X344" i="3"/>
  <c r="S344" i="3"/>
  <c r="AA344" i="3"/>
  <c r="AI344" i="3"/>
  <c r="V235" i="3"/>
  <c r="AD235" i="3"/>
  <c r="AL235" i="3"/>
  <c r="W235" i="3"/>
  <c r="AE235" i="3"/>
  <c r="AM235" i="3"/>
  <c r="X235" i="3"/>
  <c r="AF235" i="3"/>
  <c r="AN235" i="3"/>
  <c r="Q235" i="3"/>
  <c r="Y235" i="3"/>
  <c r="AG235" i="3"/>
  <c r="AO235" i="3"/>
  <c r="R235" i="3"/>
  <c r="Z235" i="3"/>
  <c r="AH235" i="3"/>
  <c r="AP235" i="3"/>
  <c r="S235" i="3"/>
  <c r="AA235" i="3"/>
  <c r="AI235" i="3"/>
  <c r="T235" i="3"/>
  <c r="AB235" i="3"/>
  <c r="AJ235" i="3"/>
  <c r="U127" i="3"/>
  <c r="AC127" i="3"/>
  <c r="AK127" i="3"/>
  <c r="V127" i="3"/>
  <c r="AD127" i="3"/>
  <c r="AL127" i="3"/>
  <c r="AM127" i="3"/>
  <c r="X127" i="3"/>
  <c r="AF127" i="3"/>
  <c r="AN127" i="3"/>
  <c r="AE127" i="3"/>
  <c r="Q127" i="3"/>
  <c r="Y127" i="3"/>
  <c r="AG127" i="3"/>
  <c r="AO127" i="3"/>
  <c r="W127" i="3"/>
  <c r="R127" i="3"/>
  <c r="Z127" i="3"/>
  <c r="AH127" i="3"/>
  <c r="AP127" i="3"/>
  <c r="AA127" i="3"/>
  <c r="AI127" i="3"/>
  <c r="T127" i="3"/>
  <c r="AB127" i="3"/>
  <c r="AJ127" i="3"/>
  <c r="B21" i="20" l="1"/>
  <c r="B344" i="20"/>
  <c r="B235" i="20"/>
  <c r="B21" i="24"/>
  <c r="B127" i="20"/>
  <c r="L28" i="2"/>
  <c r="B449" i="19" s="1"/>
  <c r="C344" i="26"/>
  <c r="B344" i="24"/>
  <c r="T364" i="24" s="1"/>
  <c r="T393" i="24" s="1"/>
  <c r="B127" i="24"/>
  <c r="G25" i="29"/>
  <c r="G30" i="29"/>
  <c r="G35" i="29"/>
  <c r="G20" i="29"/>
  <c r="H35" i="29"/>
  <c r="H30" i="29"/>
  <c r="H20" i="29"/>
  <c r="H25" i="29"/>
  <c r="H33" i="29"/>
  <c r="H18" i="29"/>
  <c r="H28" i="29"/>
  <c r="H23" i="29"/>
  <c r="H32" i="29"/>
  <c r="H27" i="29"/>
  <c r="H17" i="29"/>
  <c r="H22" i="29"/>
  <c r="H34" i="29"/>
  <c r="H29" i="29"/>
  <c r="H19" i="29"/>
  <c r="H24" i="29"/>
  <c r="C21" i="26"/>
  <c r="P41" i="26" s="1"/>
  <c r="P70" i="26" s="1"/>
  <c r="Y80" i="2"/>
  <c r="G22" i="29"/>
  <c r="G27" i="29"/>
  <c r="G32" i="29"/>
  <c r="G17" i="29"/>
  <c r="C235" i="26"/>
  <c r="G23" i="29"/>
  <c r="G28" i="29"/>
  <c r="G33" i="29"/>
  <c r="G18" i="29"/>
  <c r="G24" i="29"/>
  <c r="G29" i="29"/>
  <c r="G34" i="29"/>
  <c r="G19" i="29"/>
  <c r="B21" i="25"/>
  <c r="B344" i="25"/>
  <c r="B127" i="25"/>
  <c r="V41" i="20"/>
  <c r="V70" i="20" s="1"/>
  <c r="S41" i="20"/>
  <c r="S70" i="20" s="1"/>
  <c r="N41" i="20"/>
  <c r="N70" i="20" s="1"/>
  <c r="K41" i="20"/>
  <c r="K70" i="20" s="1"/>
  <c r="X41" i="20"/>
  <c r="X70" i="20" s="1"/>
  <c r="F41" i="20"/>
  <c r="F70" i="20" s="1"/>
  <c r="Q41" i="20"/>
  <c r="Q70" i="20" s="1"/>
  <c r="AA41" i="20"/>
  <c r="AA70" i="20" s="1"/>
  <c r="I41" i="20"/>
  <c r="I70" i="20" s="1"/>
  <c r="T41" i="20"/>
  <c r="T70" i="20" s="1"/>
  <c r="B235" i="26"/>
  <c r="B344" i="26"/>
  <c r="B127" i="26"/>
  <c r="AC147" i="26" s="1"/>
  <c r="AC176" i="26" s="1"/>
  <c r="C235" i="25"/>
  <c r="S255" i="25" s="1"/>
  <c r="S284" i="25" s="1"/>
  <c r="C344" i="25"/>
  <c r="C21" i="25"/>
  <c r="C127" i="25"/>
  <c r="C127" i="24"/>
  <c r="C235" i="24"/>
  <c r="AC255" i="24" s="1"/>
  <c r="AC284" i="24" s="1"/>
  <c r="C21" i="24"/>
  <c r="AC41" i="24" s="1"/>
  <c r="AC70" i="24" s="1"/>
  <c r="C127" i="20"/>
  <c r="R147" i="20" s="1"/>
  <c r="R176" i="20" s="1"/>
  <c r="C344" i="20"/>
  <c r="H364" i="20" s="1"/>
  <c r="H393" i="20" s="1"/>
  <c r="C41" i="20"/>
  <c r="C70" i="20" s="1"/>
  <c r="P41" i="20"/>
  <c r="P70" i="20" s="1"/>
  <c r="U41" i="20"/>
  <c r="U70" i="20" s="1"/>
  <c r="C344" i="19"/>
  <c r="C21" i="19"/>
  <c r="C235" i="19"/>
  <c r="C449" i="19"/>
  <c r="R41" i="20"/>
  <c r="R70" i="20" s="1"/>
  <c r="H41" i="20"/>
  <c r="H70" i="20" s="1"/>
  <c r="M41" i="20"/>
  <c r="M70" i="20" s="1"/>
  <c r="J41" i="20"/>
  <c r="J70" i="20" s="1"/>
  <c r="W41" i="20"/>
  <c r="W70" i="20" s="1"/>
  <c r="D41" i="20"/>
  <c r="D70" i="20" s="1"/>
  <c r="B41" i="20"/>
  <c r="B70" i="20" s="1"/>
  <c r="O41" i="20"/>
  <c r="O70" i="20" s="1"/>
  <c r="E41" i="20"/>
  <c r="E70" i="20" s="1"/>
  <c r="AB41" i="20"/>
  <c r="AB70" i="20" s="1"/>
  <c r="C449" i="20"/>
  <c r="X469" i="20" s="1"/>
  <c r="X498" i="20" s="1"/>
  <c r="Y41" i="20"/>
  <c r="Y70" i="20" s="1"/>
  <c r="G41" i="20"/>
  <c r="G70" i="20" s="1"/>
  <c r="Z41" i="20"/>
  <c r="Z70" i="20" s="1"/>
  <c r="AC41" i="20"/>
  <c r="AC70" i="20" s="1"/>
  <c r="C235" i="20"/>
  <c r="I255" i="20" s="1"/>
  <c r="I284" i="20" s="1"/>
  <c r="L41" i="20"/>
  <c r="L70" i="20" s="1"/>
  <c r="L117" i="2"/>
  <c r="AC80" i="2" s="1"/>
  <c r="L93" i="2"/>
  <c r="AH80" i="2" s="1"/>
  <c r="L105" i="2"/>
  <c r="AM80" i="2" s="1"/>
  <c r="AE111" i="2"/>
  <c r="AF111" i="2" s="1"/>
  <c r="G147" i="24" l="1"/>
  <c r="G176" i="24" s="1"/>
  <c r="N469" i="19"/>
  <c r="N498" i="19" s="1"/>
  <c r="J364" i="24"/>
  <c r="J393" i="24" s="1"/>
  <c r="E364" i="24"/>
  <c r="E393" i="24" s="1"/>
  <c r="Q364" i="24"/>
  <c r="Q393" i="24" s="1"/>
  <c r="N364" i="24"/>
  <c r="N393" i="24" s="1"/>
  <c r="AB364" i="24"/>
  <c r="AB393" i="24" s="1"/>
  <c r="U364" i="24"/>
  <c r="U393" i="24" s="1"/>
  <c r="H364" i="24"/>
  <c r="H393" i="24" s="1"/>
  <c r="L364" i="24"/>
  <c r="L393" i="24" s="1"/>
  <c r="W364" i="24"/>
  <c r="W393" i="24" s="1"/>
  <c r="V364" i="24"/>
  <c r="V393" i="24" s="1"/>
  <c r="G364" i="24"/>
  <c r="G393" i="24" s="1"/>
  <c r="F364" i="24"/>
  <c r="F393" i="24" s="1"/>
  <c r="Z364" i="24"/>
  <c r="Z393" i="24" s="1"/>
  <c r="Y364" i="24"/>
  <c r="Y393" i="24" s="1"/>
  <c r="I364" i="24"/>
  <c r="I393" i="24" s="1"/>
  <c r="K364" i="24"/>
  <c r="K393" i="24" s="1"/>
  <c r="X364" i="24"/>
  <c r="X393" i="24" s="1"/>
  <c r="AC364" i="24"/>
  <c r="AC393" i="24" s="1"/>
  <c r="B127" i="19"/>
  <c r="R147" i="19" s="1"/>
  <c r="R176" i="19" s="1"/>
  <c r="U364" i="26"/>
  <c r="U393" i="26" s="1"/>
  <c r="B235" i="19"/>
  <c r="P255" i="19" s="1"/>
  <c r="P284" i="19" s="1"/>
  <c r="B344" i="19"/>
  <c r="U364" i="19" s="1"/>
  <c r="U393" i="19" s="1"/>
  <c r="B21" i="19"/>
  <c r="T41" i="19" s="1"/>
  <c r="T70" i="19" s="1"/>
  <c r="B41" i="26"/>
  <c r="B70" i="26" s="1"/>
  <c r="D364" i="20"/>
  <c r="D393" i="20" s="1"/>
  <c r="L147" i="20"/>
  <c r="L176" i="20" s="1"/>
  <c r="V147" i="19"/>
  <c r="V176" i="19" s="1"/>
  <c r="AC147" i="19"/>
  <c r="AC176" i="19" s="1"/>
  <c r="C147" i="19"/>
  <c r="C176" i="19" s="1"/>
  <c r="D364" i="24"/>
  <c r="D393" i="24" s="1"/>
  <c r="C364" i="24"/>
  <c r="C393" i="24" s="1"/>
  <c r="O364" i="24"/>
  <c r="O393" i="24" s="1"/>
  <c r="R364" i="24"/>
  <c r="R393" i="24" s="1"/>
  <c r="S147" i="19"/>
  <c r="S176" i="19" s="1"/>
  <c r="I147" i="19"/>
  <c r="I176" i="19" s="1"/>
  <c r="L147" i="19"/>
  <c r="L176" i="19" s="1"/>
  <c r="P364" i="24"/>
  <c r="P393" i="24" s="1"/>
  <c r="M364" i="24"/>
  <c r="M393" i="24" s="1"/>
  <c r="B364" i="24"/>
  <c r="B393" i="24" s="1"/>
  <c r="AB147" i="19"/>
  <c r="AB176" i="19" s="1"/>
  <c r="B147" i="19"/>
  <c r="B176" i="19" s="1"/>
  <c r="H147" i="19"/>
  <c r="H176" i="19" s="1"/>
  <c r="O147" i="19"/>
  <c r="O176" i="19" s="1"/>
  <c r="N147" i="19"/>
  <c r="N176" i="19" s="1"/>
  <c r="AA364" i="24"/>
  <c r="AA393" i="24" s="1"/>
  <c r="S364" i="24"/>
  <c r="S393" i="24" s="1"/>
  <c r="H41" i="26"/>
  <c r="H70" i="26" s="1"/>
  <c r="M255" i="26"/>
  <c r="M284" i="26" s="1"/>
  <c r="AC41" i="25"/>
  <c r="AC70" i="25" s="1"/>
  <c r="N41" i="26"/>
  <c r="N70" i="26" s="1"/>
  <c r="S41" i="26"/>
  <c r="S70" i="26" s="1"/>
  <c r="Y41" i="26"/>
  <c r="Y70" i="26" s="1"/>
  <c r="AA41" i="26"/>
  <c r="AA70" i="26" s="1"/>
  <c r="Z41" i="26"/>
  <c r="Z70" i="26" s="1"/>
  <c r="T41" i="26"/>
  <c r="T70" i="26" s="1"/>
  <c r="G41" i="26"/>
  <c r="G70" i="26" s="1"/>
  <c r="J41" i="26"/>
  <c r="J70" i="26" s="1"/>
  <c r="AM81" i="2"/>
  <c r="L109" i="2" s="1"/>
  <c r="B235" i="22" s="1"/>
  <c r="E27" i="29"/>
  <c r="I27" i="29" s="1"/>
  <c r="E31" i="29"/>
  <c r="I31" i="29" s="1"/>
  <c r="E28" i="29"/>
  <c r="I28" i="29" s="1"/>
  <c r="E29" i="29"/>
  <c r="I29" i="29" s="1"/>
  <c r="E30" i="29"/>
  <c r="I30" i="29" s="1"/>
  <c r="AC41" i="26"/>
  <c r="AC70" i="26" s="1"/>
  <c r="E41" i="26"/>
  <c r="E70" i="26" s="1"/>
  <c r="Q41" i="26"/>
  <c r="Q70" i="26" s="1"/>
  <c r="M41" i="26"/>
  <c r="M70" i="26" s="1"/>
  <c r="AC81" i="2"/>
  <c r="L121" i="2" s="1"/>
  <c r="B127" i="23" s="1"/>
  <c r="E33" i="29"/>
  <c r="I33" i="29" s="1"/>
  <c r="E34" i="29"/>
  <c r="I34" i="29" s="1"/>
  <c r="E35" i="29"/>
  <c r="I35" i="29" s="1"/>
  <c r="E36" i="29"/>
  <c r="E32" i="29"/>
  <c r="I32" i="29" s="1"/>
  <c r="M117" i="2"/>
  <c r="AD80" i="2" s="1"/>
  <c r="M93" i="2"/>
  <c r="AI80" i="2" s="1"/>
  <c r="M105" i="2"/>
  <c r="AN80" i="2" s="1"/>
  <c r="L41" i="26"/>
  <c r="L70" i="26" s="1"/>
  <c r="AB41" i="26"/>
  <c r="AB70" i="26" s="1"/>
  <c r="K41" i="26"/>
  <c r="K70" i="26" s="1"/>
  <c r="O41" i="26"/>
  <c r="O70" i="26" s="1"/>
  <c r="X41" i="26"/>
  <c r="X70" i="26" s="1"/>
  <c r="W41" i="26"/>
  <c r="W70" i="26" s="1"/>
  <c r="U41" i="26"/>
  <c r="U70" i="26" s="1"/>
  <c r="AH81" i="2"/>
  <c r="L97" i="2" s="1"/>
  <c r="B449" i="21" s="1"/>
  <c r="E25" i="29"/>
  <c r="I25" i="29" s="1"/>
  <c r="E26" i="29"/>
  <c r="I26" i="29" s="1"/>
  <c r="E22" i="29"/>
  <c r="I22" i="29" s="1"/>
  <c r="E24" i="29"/>
  <c r="I24" i="29" s="1"/>
  <c r="E23" i="29"/>
  <c r="I23" i="29" s="1"/>
  <c r="R41" i="26"/>
  <c r="R70" i="26" s="1"/>
  <c r="D41" i="26"/>
  <c r="D70" i="26" s="1"/>
  <c r="C41" i="26"/>
  <c r="C70" i="26" s="1"/>
  <c r="I41" i="26"/>
  <c r="I70" i="26" s="1"/>
  <c r="F41" i="26"/>
  <c r="F70" i="26" s="1"/>
  <c r="V41" i="26"/>
  <c r="V70" i="26" s="1"/>
  <c r="Y41" i="25"/>
  <c r="Y70" i="25" s="1"/>
  <c r="E41" i="25"/>
  <c r="E70" i="25" s="1"/>
  <c r="AB41" i="25"/>
  <c r="AB70" i="25" s="1"/>
  <c r="O41" i="25"/>
  <c r="O70" i="25" s="1"/>
  <c r="F41" i="25"/>
  <c r="F70" i="25" s="1"/>
  <c r="Z364" i="25"/>
  <c r="Z393" i="25" s="1"/>
  <c r="Z41" i="25"/>
  <c r="Z70" i="25" s="1"/>
  <c r="W41" i="25"/>
  <c r="W70" i="25" s="1"/>
  <c r="G147" i="25"/>
  <c r="G176" i="25" s="1"/>
  <c r="J364" i="25"/>
  <c r="J393" i="25" s="1"/>
  <c r="L364" i="25"/>
  <c r="L393" i="25" s="1"/>
  <c r="AC364" i="25"/>
  <c r="AC393" i="25" s="1"/>
  <c r="H364" i="25"/>
  <c r="H393" i="25" s="1"/>
  <c r="W364" i="25"/>
  <c r="W393" i="25" s="1"/>
  <c r="M364" i="25"/>
  <c r="M393" i="25" s="1"/>
  <c r="V364" i="25"/>
  <c r="V393" i="25" s="1"/>
  <c r="R364" i="25"/>
  <c r="R393" i="25" s="1"/>
  <c r="X364" i="25"/>
  <c r="X393" i="25" s="1"/>
  <c r="E364" i="25"/>
  <c r="E393" i="25" s="1"/>
  <c r="S364" i="25"/>
  <c r="S393" i="25" s="1"/>
  <c r="N364" i="25"/>
  <c r="N393" i="25" s="1"/>
  <c r="D364" i="25"/>
  <c r="D393" i="25" s="1"/>
  <c r="Y364" i="25"/>
  <c r="Y393" i="25" s="1"/>
  <c r="AB364" i="25"/>
  <c r="AB393" i="25" s="1"/>
  <c r="K364" i="25"/>
  <c r="K393" i="25" s="1"/>
  <c r="O147" i="24"/>
  <c r="O176" i="24" s="1"/>
  <c r="AB147" i="24"/>
  <c r="AB176" i="24" s="1"/>
  <c r="W147" i="24"/>
  <c r="W176" i="24" s="1"/>
  <c r="Z147" i="24"/>
  <c r="Z176" i="24" s="1"/>
  <c r="AC147" i="24"/>
  <c r="AC176" i="24" s="1"/>
  <c r="S147" i="24"/>
  <c r="S176" i="24" s="1"/>
  <c r="Y147" i="24"/>
  <c r="Y176" i="24" s="1"/>
  <c r="B21" i="22"/>
  <c r="K41" i="25"/>
  <c r="K70" i="25" s="1"/>
  <c r="U41" i="25"/>
  <c r="U70" i="25" s="1"/>
  <c r="V41" i="25"/>
  <c r="V70" i="25" s="1"/>
  <c r="G41" i="25"/>
  <c r="G70" i="25" s="1"/>
  <c r="T41" i="25"/>
  <c r="T70" i="25" s="1"/>
  <c r="P364" i="26"/>
  <c r="P393" i="26" s="1"/>
  <c r="AA41" i="25"/>
  <c r="AA70" i="25" s="1"/>
  <c r="L41" i="25"/>
  <c r="L70" i="25" s="1"/>
  <c r="X41" i="25"/>
  <c r="X70" i="25" s="1"/>
  <c r="C41" i="25"/>
  <c r="C70" i="25" s="1"/>
  <c r="B41" i="25"/>
  <c r="B70" i="25" s="1"/>
  <c r="R41" i="25"/>
  <c r="R70" i="25" s="1"/>
  <c r="M41" i="25"/>
  <c r="M70" i="25" s="1"/>
  <c r="H41" i="25"/>
  <c r="H70" i="25" s="1"/>
  <c r="I41" i="25"/>
  <c r="I70" i="25" s="1"/>
  <c r="H255" i="24"/>
  <c r="H284" i="24" s="1"/>
  <c r="N255" i="24"/>
  <c r="N284" i="24" s="1"/>
  <c r="AA147" i="24"/>
  <c r="AA176" i="24" s="1"/>
  <c r="G255" i="24"/>
  <c r="G284" i="24" s="1"/>
  <c r="AB147" i="25"/>
  <c r="AB176" i="25" s="1"/>
  <c r="Q147" i="26"/>
  <c r="Q176" i="26" s="1"/>
  <c r="C147" i="26"/>
  <c r="C176" i="26" s="1"/>
  <c r="V147" i="25"/>
  <c r="V176" i="25" s="1"/>
  <c r="E147" i="26"/>
  <c r="E176" i="26" s="1"/>
  <c r="O147" i="26"/>
  <c r="O176" i="26" s="1"/>
  <c r="AA147" i="25"/>
  <c r="AA176" i="25" s="1"/>
  <c r="M147" i="24"/>
  <c r="M176" i="24" s="1"/>
  <c r="P147" i="25"/>
  <c r="P176" i="25" s="1"/>
  <c r="J147" i="24"/>
  <c r="J176" i="24" s="1"/>
  <c r="U364" i="25"/>
  <c r="U393" i="25" s="1"/>
  <c r="R147" i="25"/>
  <c r="R176" i="25" s="1"/>
  <c r="C364" i="25"/>
  <c r="C393" i="25" s="1"/>
  <c r="D255" i="24"/>
  <c r="D284" i="24" s="1"/>
  <c r="N147" i="25"/>
  <c r="N176" i="25" s="1"/>
  <c r="G364" i="25"/>
  <c r="G393" i="25" s="1"/>
  <c r="P41" i="25"/>
  <c r="P70" i="25" s="1"/>
  <c r="T147" i="24"/>
  <c r="T176" i="24" s="1"/>
  <c r="D147" i="25"/>
  <c r="D176" i="25" s="1"/>
  <c r="AA364" i="25"/>
  <c r="AA393" i="25" s="1"/>
  <c r="J41" i="25"/>
  <c r="J70" i="25" s="1"/>
  <c r="V147" i="24"/>
  <c r="V176" i="24" s="1"/>
  <c r="H147" i="25"/>
  <c r="H176" i="25" s="1"/>
  <c r="T364" i="25"/>
  <c r="T393" i="25" s="1"/>
  <c r="B364" i="25"/>
  <c r="B393" i="25" s="1"/>
  <c r="R147" i="26"/>
  <c r="R176" i="26" s="1"/>
  <c r="R147" i="24"/>
  <c r="R176" i="24" s="1"/>
  <c r="J147" i="25"/>
  <c r="J176" i="25" s="1"/>
  <c r="Q41" i="25"/>
  <c r="Q70" i="25" s="1"/>
  <c r="I364" i="25"/>
  <c r="I393" i="25" s="1"/>
  <c r="U147" i="24"/>
  <c r="U176" i="24" s="1"/>
  <c r="C147" i="24"/>
  <c r="C176" i="24" s="1"/>
  <c r="P364" i="25"/>
  <c r="P393" i="25" s="1"/>
  <c r="B147" i="26"/>
  <c r="B176" i="26" s="1"/>
  <c r="Q147" i="25"/>
  <c r="Q176" i="25" s="1"/>
  <c r="X255" i="25"/>
  <c r="X284" i="25" s="1"/>
  <c r="M147" i="25"/>
  <c r="M176" i="25" s="1"/>
  <c r="L147" i="26"/>
  <c r="L176" i="26" s="1"/>
  <c r="F147" i="26"/>
  <c r="F176" i="26" s="1"/>
  <c r="O469" i="19"/>
  <c r="O498" i="19" s="1"/>
  <c r="X147" i="25"/>
  <c r="X176" i="25" s="1"/>
  <c r="F41" i="24"/>
  <c r="F70" i="24" s="1"/>
  <c r="K147" i="25"/>
  <c r="K176" i="25" s="1"/>
  <c r="E147" i="25"/>
  <c r="E176" i="25" s="1"/>
  <c r="F364" i="25"/>
  <c r="F393" i="25" s="1"/>
  <c r="C255" i="26"/>
  <c r="C284" i="26" s="1"/>
  <c r="I469" i="19"/>
  <c r="I498" i="19" s="1"/>
  <c r="P364" i="20"/>
  <c r="P393" i="20" s="1"/>
  <c r="Z147" i="25"/>
  <c r="Z176" i="25" s="1"/>
  <c r="AC147" i="25"/>
  <c r="AC176" i="25" s="1"/>
  <c r="Y255" i="26"/>
  <c r="Y284" i="26" s="1"/>
  <c r="B147" i="25"/>
  <c r="B176" i="25" s="1"/>
  <c r="F147" i="25"/>
  <c r="F176" i="25" s="1"/>
  <c r="Q364" i="25"/>
  <c r="Q393" i="25" s="1"/>
  <c r="I147" i="26"/>
  <c r="I176" i="26" s="1"/>
  <c r="AA469" i="19"/>
  <c r="AA498" i="19" s="1"/>
  <c r="I41" i="24"/>
  <c r="I70" i="24" s="1"/>
  <c r="AC255" i="26"/>
  <c r="AC284" i="26" s="1"/>
  <c r="Q147" i="24"/>
  <c r="Q176" i="24" s="1"/>
  <c r="B147" i="24"/>
  <c r="B176" i="24" s="1"/>
  <c r="T147" i="25"/>
  <c r="T176" i="25" s="1"/>
  <c r="L147" i="25"/>
  <c r="L176" i="25" s="1"/>
  <c r="N41" i="25"/>
  <c r="N70" i="25" s="1"/>
  <c r="I147" i="25"/>
  <c r="I176" i="25" s="1"/>
  <c r="D41" i="25"/>
  <c r="D70" i="25" s="1"/>
  <c r="C147" i="25"/>
  <c r="C176" i="25" s="1"/>
  <c r="F364" i="20"/>
  <c r="F393" i="20" s="1"/>
  <c r="S364" i="20"/>
  <c r="S393" i="20" s="1"/>
  <c r="D255" i="20"/>
  <c r="D284" i="20" s="1"/>
  <c r="U364" i="20"/>
  <c r="U393" i="20" s="1"/>
  <c r="R364" i="20"/>
  <c r="R393" i="20" s="1"/>
  <c r="C364" i="20"/>
  <c r="C393" i="20" s="1"/>
  <c r="AA364" i="20"/>
  <c r="AA393" i="20" s="1"/>
  <c r="G147" i="20"/>
  <c r="G176" i="20" s="1"/>
  <c r="AB364" i="20"/>
  <c r="AB393" i="20" s="1"/>
  <c r="Q364" i="20"/>
  <c r="Q393" i="20" s="1"/>
  <c r="E364" i="26"/>
  <c r="E393" i="26" s="1"/>
  <c r="R364" i="26"/>
  <c r="R393" i="26" s="1"/>
  <c r="AA364" i="26"/>
  <c r="AA393" i="26" s="1"/>
  <c r="AB255" i="26"/>
  <c r="AB284" i="26" s="1"/>
  <c r="W364" i="26"/>
  <c r="W393" i="26" s="1"/>
  <c r="P255" i="26"/>
  <c r="P284" i="26" s="1"/>
  <c r="X255" i="26"/>
  <c r="X284" i="26" s="1"/>
  <c r="W147" i="26"/>
  <c r="W176" i="26" s="1"/>
  <c r="F255" i="26"/>
  <c r="F284" i="26" s="1"/>
  <c r="O364" i="26"/>
  <c r="O393" i="26" s="1"/>
  <c r="R255" i="26"/>
  <c r="R284" i="26" s="1"/>
  <c r="J364" i="26"/>
  <c r="J393" i="26" s="1"/>
  <c r="H255" i="26"/>
  <c r="H284" i="26" s="1"/>
  <c r="Q364" i="26"/>
  <c r="Q393" i="26" s="1"/>
  <c r="T147" i="26"/>
  <c r="T176" i="26" s="1"/>
  <c r="B364" i="26"/>
  <c r="B393" i="26" s="1"/>
  <c r="L255" i="26"/>
  <c r="L284" i="26" s="1"/>
  <c r="Y147" i="26"/>
  <c r="Y176" i="26" s="1"/>
  <c r="S364" i="26"/>
  <c r="S393" i="26" s="1"/>
  <c r="G147" i="26"/>
  <c r="G176" i="26" s="1"/>
  <c r="M364" i="26"/>
  <c r="M393" i="26" s="1"/>
  <c r="K255" i="26"/>
  <c r="K284" i="26" s="1"/>
  <c r="D364" i="26"/>
  <c r="D393" i="26" s="1"/>
  <c r="F364" i="26"/>
  <c r="F393" i="26" s="1"/>
  <c r="H147" i="26"/>
  <c r="H176" i="26" s="1"/>
  <c r="G255" i="26"/>
  <c r="G284" i="26" s="1"/>
  <c r="N147" i="26"/>
  <c r="N176" i="26" s="1"/>
  <c r="W255" i="26"/>
  <c r="W284" i="26" s="1"/>
  <c r="AB147" i="26"/>
  <c r="AB176" i="26" s="1"/>
  <c r="X147" i="26"/>
  <c r="X176" i="26" s="1"/>
  <c r="K147" i="26"/>
  <c r="K176" i="26" s="1"/>
  <c r="E255" i="26"/>
  <c r="E284" i="26" s="1"/>
  <c r="Y364" i="26"/>
  <c r="Y393" i="26" s="1"/>
  <c r="V364" i="26"/>
  <c r="V393" i="26" s="1"/>
  <c r="C364" i="26"/>
  <c r="C393" i="26" s="1"/>
  <c r="AC364" i="26"/>
  <c r="AC393" i="26" s="1"/>
  <c r="T364" i="26"/>
  <c r="T393" i="26" s="1"/>
  <c r="I364" i="26"/>
  <c r="I393" i="26" s="1"/>
  <c r="M147" i="26"/>
  <c r="M176" i="26" s="1"/>
  <c r="B255" i="26"/>
  <c r="B284" i="26" s="1"/>
  <c r="Z255" i="26"/>
  <c r="Z284" i="26" s="1"/>
  <c r="K364" i="26"/>
  <c r="K393" i="26" s="1"/>
  <c r="Q255" i="26"/>
  <c r="Q284" i="26" s="1"/>
  <c r="AA255" i="26"/>
  <c r="AA284" i="26" s="1"/>
  <c r="D255" i="26"/>
  <c r="D284" i="26" s="1"/>
  <c r="L364" i="26"/>
  <c r="L393" i="26" s="1"/>
  <c r="J255" i="26"/>
  <c r="J284" i="26" s="1"/>
  <c r="T255" i="26"/>
  <c r="T284" i="26" s="1"/>
  <c r="U255" i="26"/>
  <c r="U284" i="26" s="1"/>
  <c r="N255" i="26"/>
  <c r="N284" i="26" s="1"/>
  <c r="V255" i="26"/>
  <c r="V284" i="26" s="1"/>
  <c r="J147" i="26"/>
  <c r="J176" i="26" s="1"/>
  <c r="O255" i="26"/>
  <c r="O284" i="26" s="1"/>
  <c r="U147" i="26"/>
  <c r="U176" i="26" s="1"/>
  <c r="V147" i="26"/>
  <c r="V176" i="26" s="1"/>
  <c r="P147" i="26"/>
  <c r="P176" i="26" s="1"/>
  <c r="Z147" i="26"/>
  <c r="Z176" i="26" s="1"/>
  <c r="I255" i="26"/>
  <c r="I284" i="26" s="1"/>
  <c r="N364" i="26"/>
  <c r="N393" i="26" s="1"/>
  <c r="AB364" i="26"/>
  <c r="AB393" i="26" s="1"/>
  <c r="G364" i="26"/>
  <c r="G393" i="26" s="1"/>
  <c r="S255" i="26"/>
  <c r="S284" i="26" s="1"/>
  <c r="Z364" i="26"/>
  <c r="Z393" i="26" s="1"/>
  <c r="X364" i="26"/>
  <c r="X393" i="26" s="1"/>
  <c r="H364" i="26"/>
  <c r="H393" i="26" s="1"/>
  <c r="AA147" i="26"/>
  <c r="AA176" i="26" s="1"/>
  <c r="D147" i="26"/>
  <c r="D176" i="26" s="1"/>
  <c r="S147" i="26"/>
  <c r="S176" i="26" s="1"/>
  <c r="T255" i="25"/>
  <c r="T284" i="25" s="1"/>
  <c r="AB255" i="25"/>
  <c r="AB284" i="25" s="1"/>
  <c r="P255" i="25"/>
  <c r="P284" i="25" s="1"/>
  <c r="AA255" i="25"/>
  <c r="AA284" i="25" s="1"/>
  <c r="Y147" i="25"/>
  <c r="Y176" i="25" s="1"/>
  <c r="U147" i="25"/>
  <c r="U176" i="25" s="1"/>
  <c r="O364" i="25"/>
  <c r="O393" i="25" s="1"/>
  <c r="S41" i="25"/>
  <c r="S70" i="25" s="1"/>
  <c r="O147" i="25"/>
  <c r="O176" i="25" s="1"/>
  <c r="H255" i="25"/>
  <c r="H284" i="25" s="1"/>
  <c r="F255" i="25"/>
  <c r="F284" i="25" s="1"/>
  <c r="K255" i="25"/>
  <c r="K284" i="25" s="1"/>
  <c r="B255" i="25"/>
  <c r="B284" i="25" s="1"/>
  <c r="Z255" i="25"/>
  <c r="Z284" i="25" s="1"/>
  <c r="Q255" i="25"/>
  <c r="Q284" i="25" s="1"/>
  <c r="S147" i="25"/>
  <c r="S176" i="25" s="1"/>
  <c r="W147" i="25"/>
  <c r="W176" i="25" s="1"/>
  <c r="W255" i="25"/>
  <c r="W284" i="25" s="1"/>
  <c r="E255" i="25"/>
  <c r="E284" i="25" s="1"/>
  <c r="I255" i="25"/>
  <c r="I284" i="25" s="1"/>
  <c r="N255" i="25"/>
  <c r="N284" i="25" s="1"/>
  <c r="R255" i="25"/>
  <c r="R284" i="25" s="1"/>
  <c r="C255" i="25"/>
  <c r="C284" i="25" s="1"/>
  <c r="U255" i="25"/>
  <c r="U284" i="25" s="1"/>
  <c r="O255" i="25"/>
  <c r="O284" i="25" s="1"/>
  <c r="L255" i="25"/>
  <c r="L284" i="25" s="1"/>
  <c r="M255" i="25"/>
  <c r="M284" i="25" s="1"/>
  <c r="V255" i="25"/>
  <c r="V284" i="25" s="1"/>
  <c r="J255" i="25"/>
  <c r="J284" i="25" s="1"/>
  <c r="AC255" i="25"/>
  <c r="AC284" i="25" s="1"/>
  <c r="Y255" i="25"/>
  <c r="Y284" i="25" s="1"/>
  <c r="G255" i="25"/>
  <c r="G284" i="25" s="1"/>
  <c r="D255" i="25"/>
  <c r="D284" i="25" s="1"/>
  <c r="B41" i="24"/>
  <c r="B70" i="24" s="1"/>
  <c r="W255" i="24"/>
  <c r="W284" i="24" s="1"/>
  <c r="AA41" i="24"/>
  <c r="AA70" i="24" s="1"/>
  <c r="L41" i="24"/>
  <c r="L70" i="24" s="1"/>
  <c r="P255" i="24"/>
  <c r="P284" i="24" s="1"/>
  <c r="K255" i="24"/>
  <c r="K284" i="24" s="1"/>
  <c r="V41" i="24"/>
  <c r="V70" i="24" s="1"/>
  <c r="Y255" i="24"/>
  <c r="Y284" i="24" s="1"/>
  <c r="X147" i="24"/>
  <c r="X176" i="24" s="1"/>
  <c r="L147" i="24"/>
  <c r="L176" i="24" s="1"/>
  <c r="V255" i="24"/>
  <c r="V284" i="24" s="1"/>
  <c r="C255" i="24"/>
  <c r="C284" i="24" s="1"/>
  <c r="U255" i="24"/>
  <c r="U284" i="24" s="1"/>
  <c r="C41" i="24"/>
  <c r="C70" i="24" s="1"/>
  <c r="AA255" i="24"/>
  <c r="AA284" i="24" s="1"/>
  <c r="F255" i="24"/>
  <c r="F284" i="24" s="1"/>
  <c r="I147" i="24"/>
  <c r="I176" i="24" s="1"/>
  <c r="E147" i="24"/>
  <c r="E176" i="24" s="1"/>
  <c r="P41" i="24"/>
  <c r="P70" i="24" s="1"/>
  <c r="M41" i="24"/>
  <c r="M70" i="24" s="1"/>
  <c r="X255" i="24"/>
  <c r="X284" i="24" s="1"/>
  <c r="J255" i="24"/>
  <c r="J284" i="24" s="1"/>
  <c r="O255" i="24"/>
  <c r="O284" i="24" s="1"/>
  <c r="D41" i="24"/>
  <c r="D70" i="24" s="1"/>
  <c r="W41" i="24"/>
  <c r="W70" i="24" s="1"/>
  <c r="K147" i="24"/>
  <c r="K176" i="24" s="1"/>
  <c r="H147" i="24"/>
  <c r="H176" i="24" s="1"/>
  <c r="D147" i="24"/>
  <c r="D176" i="24" s="1"/>
  <c r="K41" i="24"/>
  <c r="K70" i="24" s="1"/>
  <c r="E255" i="24"/>
  <c r="E284" i="24" s="1"/>
  <c r="M255" i="24"/>
  <c r="M284" i="24" s="1"/>
  <c r="F147" i="24"/>
  <c r="F176" i="24" s="1"/>
  <c r="AB41" i="24"/>
  <c r="AB70" i="24" s="1"/>
  <c r="Z41" i="24"/>
  <c r="Z70" i="24" s="1"/>
  <c r="N41" i="24"/>
  <c r="N70" i="24" s="1"/>
  <c r="Y41" i="24"/>
  <c r="Y70" i="24" s="1"/>
  <c r="E41" i="24"/>
  <c r="E70" i="24" s="1"/>
  <c r="T41" i="24"/>
  <c r="T70" i="24" s="1"/>
  <c r="G41" i="24"/>
  <c r="G70" i="24" s="1"/>
  <c r="B255" i="24"/>
  <c r="B284" i="24" s="1"/>
  <c r="Q41" i="24"/>
  <c r="Q70" i="24" s="1"/>
  <c r="U41" i="24"/>
  <c r="U70" i="24" s="1"/>
  <c r="Q255" i="24"/>
  <c r="Q284" i="24" s="1"/>
  <c r="L255" i="24"/>
  <c r="L284" i="24" s="1"/>
  <c r="P147" i="24"/>
  <c r="P176" i="24" s="1"/>
  <c r="X41" i="24"/>
  <c r="X70" i="24" s="1"/>
  <c r="S41" i="24"/>
  <c r="S70" i="24" s="1"/>
  <c r="J41" i="24"/>
  <c r="J70" i="24" s="1"/>
  <c r="O41" i="24"/>
  <c r="O70" i="24" s="1"/>
  <c r="T255" i="24"/>
  <c r="T284" i="24" s="1"/>
  <c r="AB255" i="24"/>
  <c r="AB284" i="24" s="1"/>
  <c r="H41" i="24"/>
  <c r="H70" i="24" s="1"/>
  <c r="R41" i="24"/>
  <c r="R70" i="24" s="1"/>
  <c r="N147" i="24"/>
  <c r="N176" i="24" s="1"/>
  <c r="S255" i="24"/>
  <c r="S284" i="24" s="1"/>
  <c r="Z255" i="24"/>
  <c r="Z284" i="24" s="1"/>
  <c r="R255" i="24"/>
  <c r="R284" i="24" s="1"/>
  <c r="I255" i="24"/>
  <c r="I284" i="24" s="1"/>
  <c r="R469" i="19"/>
  <c r="R498" i="19" s="1"/>
  <c r="C469" i="19"/>
  <c r="C498" i="19" s="1"/>
  <c r="H469" i="19"/>
  <c r="H498" i="19" s="1"/>
  <c r="I147" i="20"/>
  <c r="I176" i="20" s="1"/>
  <c r="T469" i="19"/>
  <c r="T498" i="19" s="1"/>
  <c r="F469" i="19"/>
  <c r="F498" i="19" s="1"/>
  <c r="Q147" i="20"/>
  <c r="Q176" i="20" s="1"/>
  <c r="P147" i="20"/>
  <c r="P176" i="20" s="1"/>
  <c r="Q469" i="19"/>
  <c r="Q498" i="19" s="1"/>
  <c r="N147" i="20"/>
  <c r="N176" i="20" s="1"/>
  <c r="V469" i="19"/>
  <c r="V498" i="19" s="1"/>
  <c r="AB469" i="19"/>
  <c r="AB498" i="19" s="1"/>
  <c r="U469" i="19"/>
  <c r="U498" i="19" s="1"/>
  <c r="B469" i="19"/>
  <c r="B498" i="19" s="1"/>
  <c r="Y147" i="20"/>
  <c r="Y176" i="20" s="1"/>
  <c r="G469" i="19"/>
  <c r="G498" i="19" s="1"/>
  <c r="K469" i="19"/>
  <c r="K498" i="19" s="1"/>
  <c r="J147" i="20"/>
  <c r="J176" i="20" s="1"/>
  <c r="W469" i="19"/>
  <c r="W498" i="19" s="1"/>
  <c r="Y469" i="19"/>
  <c r="Y498" i="19" s="1"/>
  <c r="D469" i="19"/>
  <c r="D498" i="19" s="1"/>
  <c r="F147" i="20"/>
  <c r="F176" i="20" s="1"/>
  <c r="J469" i="19"/>
  <c r="J498" i="19" s="1"/>
  <c r="T147" i="20"/>
  <c r="T176" i="20" s="1"/>
  <c r="T255" i="19"/>
  <c r="T284" i="19" s="1"/>
  <c r="Z469" i="19"/>
  <c r="Z498" i="19" s="1"/>
  <c r="S469" i="19"/>
  <c r="S498" i="19" s="1"/>
  <c r="C147" i="20"/>
  <c r="C176" i="20" s="1"/>
  <c r="K147" i="20"/>
  <c r="K176" i="20" s="1"/>
  <c r="L469" i="19"/>
  <c r="L498" i="19" s="1"/>
  <c r="D147" i="20"/>
  <c r="D176" i="20" s="1"/>
  <c r="M469" i="19"/>
  <c r="M498" i="19" s="1"/>
  <c r="AA147" i="20"/>
  <c r="AA176" i="20" s="1"/>
  <c r="AC469" i="19"/>
  <c r="AC498" i="19" s="1"/>
  <c r="AC147" i="20"/>
  <c r="AC176" i="20" s="1"/>
  <c r="X469" i="19"/>
  <c r="X498" i="19" s="1"/>
  <c r="E469" i="19"/>
  <c r="E498" i="19" s="1"/>
  <c r="P469" i="19"/>
  <c r="P498" i="19" s="1"/>
  <c r="S255" i="19"/>
  <c r="S284" i="19" s="1"/>
  <c r="I41" i="19"/>
  <c r="I70" i="19" s="1"/>
  <c r="C41" i="19"/>
  <c r="C70" i="19" s="1"/>
  <c r="F255" i="20"/>
  <c r="F284" i="20" s="1"/>
  <c r="B255" i="20"/>
  <c r="B284" i="20" s="1"/>
  <c r="AB255" i="20"/>
  <c r="AB284" i="20" s="1"/>
  <c r="L255" i="20"/>
  <c r="L284" i="20" s="1"/>
  <c r="G255" i="20"/>
  <c r="G284" i="20" s="1"/>
  <c r="Z255" i="20"/>
  <c r="Z284" i="20" s="1"/>
  <c r="V255" i="20"/>
  <c r="V284" i="20" s="1"/>
  <c r="J255" i="20"/>
  <c r="J284" i="20" s="1"/>
  <c r="R255" i="20"/>
  <c r="R284" i="20" s="1"/>
  <c r="S255" i="20"/>
  <c r="S284" i="20" s="1"/>
  <c r="C255" i="20"/>
  <c r="C284" i="20" s="1"/>
  <c r="H255" i="20"/>
  <c r="H284" i="20" s="1"/>
  <c r="K255" i="20"/>
  <c r="K284" i="20" s="1"/>
  <c r="P255" i="20"/>
  <c r="P284" i="20" s="1"/>
  <c r="W255" i="20"/>
  <c r="W284" i="20" s="1"/>
  <c r="N255" i="20"/>
  <c r="N284" i="20" s="1"/>
  <c r="O255" i="20"/>
  <c r="O284" i="20" s="1"/>
  <c r="AC255" i="20"/>
  <c r="AC284" i="20" s="1"/>
  <c r="T255" i="20"/>
  <c r="T284" i="20" s="1"/>
  <c r="U255" i="20"/>
  <c r="U284" i="20" s="1"/>
  <c r="E255" i="20"/>
  <c r="E284" i="20" s="1"/>
  <c r="AA255" i="20"/>
  <c r="AA284" i="20" s="1"/>
  <c r="M255" i="20"/>
  <c r="M284" i="20" s="1"/>
  <c r="Y255" i="20"/>
  <c r="Y284" i="20" s="1"/>
  <c r="Q255" i="20"/>
  <c r="Q284" i="20" s="1"/>
  <c r="X255" i="20"/>
  <c r="X284" i="20" s="1"/>
  <c r="Z469" i="20"/>
  <c r="Z498" i="20" s="1"/>
  <c r="W469" i="20"/>
  <c r="W498" i="20" s="1"/>
  <c r="AA469" i="20"/>
  <c r="AA498" i="20" s="1"/>
  <c r="P469" i="20"/>
  <c r="P498" i="20" s="1"/>
  <c r="M469" i="20"/>
  <c r="M498" i="20" s="1"/>
  <c r="B469" i="20"/>
  <c r="B498" i="20" s="1"/>
  <c r="F469" i="20"/>
  <c r="F498" i="20" s="1"/>
  <c r="I469" i="20"/>
  <c r="I498" i="20" s="1"/>
  <c r="U469" i="20"/>
  <c r="U498" i="20" s="1"/>
  <c r="R469" i="20"/>
  <c r="R498" i="20" s="1"/>
  <c r="V469" i="20"/>
  <c r="V498" i="20" s="1"/>
  <c r="S469" i="20"/>
  <c r="S498" i="20" s="1"/>
  <c r="AC469" i="20"/>
  <c r="AC498" i="20" s="1"/>
  <c r="J469" i="20"/>
  <c r="J498" i="20" s="1"/>
  <c r="L469" i="20"/>
  <c r="L498" i="20" s="1"/>
  <c r="H469" i="20"/>
  <c r="H498" i="20" s="1"/>
  <c r="Y469" i="20"/>
  <c r="Y498" i="20" s="1"/>
  <c r="D469" i="20"/>
  <c r="D498" i="20" s="1"/>
  <c r="T469" i="20"/>
  <c r="T498" i="20" s="1"/>
  <c r="G469" i="20"/>
  <c r="G498" i="20" s="1"/>
  <c r="O469" i="20"/>
  <c r="O498" i="20" s="1"/>
  <c r="AB469" i="20"/>
  <c r="AB498" i="20" s="1"/>
  <c r="C469" i="20"/>
  <c r="C498" i="20" s="1"/>
  <c r="E469" i="20"/>
  <c r="E498" i="20" s="1"/>
  <c r="N469" i="20"/>
  <c r="N498" i="20" s="1"/>
  <c r="K469" i="20"/>
  <c r="K498" i="20" s="1"/>
  <c r="Q469" i="20"/>
  <c r="Q498" i="20" s="1"/>
  <c r="AC364" i="20"/>
  <c r="AC393" i="20" s="1"/>
  <c r="B255" i="19"/>
  <c r="B284" i="19" s="1"/>
  <c r="AB255" i="19"/>
  <c r="AB284" i="19" s="1"/>
  <c r="U147" i="20"/>
  <c r="U176" i="20" s="1"/>
  <c r="AB147" i="20"/>
  <c r="AB176" i="20" s="1"/>
  <c r="W147" i="20"/>
  <c r="W176" i="20" s="1"/>
  <c r="J364" i="19"/>
  <c r="J393" i="19" s="1"/>
  <c r="H147" i="20"/>
  <c r="H176" i="20" s="1"/>
  <c r="Z364" i="20"/>
  <c r="Z393" i="20" s="1"/>
  <c r="X147" i="20"/>
  <c r="X176" i="20" s="1"/>
  <c r="J255" i="19"/>
  <c r="J284" i="19" s="1"/>
  <c r="E364" i="20"/>
  <c r="E393" i="20" s="1"/>
  <c r="T364" i="20"/>
  <c r="T393" i="20" s="1"/>
  <c r="B364" i="20"/>
  <c r="B393" i="20" s="1"/>
  <c r="B147" i="20"/>
  <c r="B176" i="20" s="1"/>
  <c r="G364" i="20"/>
  <c r="G393" i="20" s="1"/>
  <c r="V147" i="20"/>
  <c r="V176" i="20" s="1"/>
  <c r="M147" i="20"/>
  <c r="M176" i="20" s="1"/>
  <c r="M364" i="20"/>
  <c r="M393" i="20" s="1"/>
  <c r="W364" i="20"/>
  <c r="W393" i="20" s="1"/>
  <c r="N255" i="19"/>
  <c r="N284" i="19" s="1"/>
  <c r="Z147" i="20"/>
  <c r="Z176" i="20" s="1"/>
  <c r="O364" i="20"/>
  <c r="O393" i="20" s="1"/>
  <c r="I364" i="20"/>
  <c r="I393" i="20" s="1"/>
  <c r="N364" i="20"/>
  <c r="N393" i="20" s="1"/>
  <c r="M255" i="19"/>
  <c r="M284" i="19" s="1"/>
  <c r="U255" i="19"/>
  <c r="U284" i="19" s="1"/>
  <c r="O147" i="20"/>
  <c r="O176" i="20" s="1"/>
  <c r="X364" i="20"/>
  <c r="X393" i="20" s="1"/>
  <c r="AA255" i="19"/>
  <c r="AA284" i="19" s="1"/>
  <c r="Y364" i="20"/>
  <c r="Y393" i="20" s="1"/>
  <c r="J364" i="20"/>
  <c r="J393" i="20" s="1"/>
  <c r="I255" i="19"/>
  <c r="I284" i="19" s="1"/>
  <c r="C255" i="19"/>
  <c r="C284" i="19" s="1"/>
  <c r="E147" i="20"/>
  <c r="E176" i="20" s="1"/>
  <c r="V364" i="20"/>
  <c r="V393" i="20" s="1"/>
  <c r="L364" i="20"/>
  <c r="L393" i="20" s="1"/>
  <c r="G255" i="19"/>
  <c r="G284" i="19" s="1"/>
  <c r="S147" i="20"/>
  <c r="S176" i="20" s="1"/>
  <c r="K364" i="20"/>
  <c r="K393" i="20" s="1"/>
  <c r="K147" i="19" l="1"/>
  <c r="K176" i="19" s="1"/>
  <c r="F147" i="19"/>
  <c r="F176" i="19" s="1"/>
  <c r="W147" i="19"/>
  <c r="W176" i="19" s="1"/>
  <c r="AA147" i="19"/>
  <c r="AA176" i="19" s="1"/>
  <c r="Q147" i="19"/>
  <c r="Q176" i="19" s="1"/>
  <c r="N41" i="19"/>
  <c r="N70" i="19" s="1"/>
  <c r="W41" i="19"/>
  <c r="W70" i="19" s="1"/>
  <c r="F41" i="19"/>
  <c r="F70" i="19" s="1"/>
  <c r="L41" i="19"/>
  <c r="L70" i="19" s="1"/>
  <c r="J41" i="19"/>
  <c r="J70" i="19" s="1"/>
  <c r="AB41" i="19"/>
  <c r="AB70" i="19" s="1"/>
  <c r="V41" i="19"/>
  <c r="V70" i="19" s="1"/>
  <c r="AC41" i="19"/>
  <c r="AC70" i="19" s="1"/>
  <c r="S41" i="19"/>
  <c r="S70" i="19" s="1"/>
  <c r="M41" i="19"/>
  <c r="M70" i="19" s="1"/>
  <c r="P41" i="19"/>
  <c r="P70" i="19" s="1"/>
  <c r="D41" i="19"/>
  <c r="D70" i="19" s="1"/>
  <c r="K41" i="19"/>
  <c r="K70" i="19" s="1"/>
  <c r="Q41" i="19"/>
  <c r="Q70" i="19" s="1"/>
  <c r="R41" i="19"/>
  <c r="R70" i="19" s="1"/>
  <c r="X41" i="19"/>
  <c r="X70" i="19" s="1"/>
  <c r="M147" i="19"/>
  <c r="M176" i="19" s="1"/>
  <c r="Y41" i="19"/>
  <c r="Y70" i="19" s="1"/>
  <c r="AA41" i="19"/>
  <c r="AA70" i="19" s="1"/>
  <c r="O41" i="19"/>
  <c r="O70" i="19" s="1"/>
  <c r="G41" i="19"/>
  <c r="G70" i="19" s="1"/>
  <c r="Z41" i="19"/>
  <c r="Z70" i="19" s="1"/>
  <c r="U41" i="19"/>
  <c r="U70" i="19" s="1"/>
  <c r="E41" i="19"/>
  <c r="E70" i="19" s="1"/>
  <c r="H41" i="19"/>
  <c r="H70" i="19" s="1"/>
  <c r="U147" i="19"/>
  <c r="U176" i="19" s="1"/>
  <c r="J147" i="19"/>
  <c r="J176" i="19" s="1"/>
  <c r="B127" i="21"/>
  <c r="T147" i="19"/>
  <c r="T176" i="19" s="1"/>
  <c r="D147" i="19"/>
  <c r="D176" i="19" s="1"/>
  <c r="M364" i="19"/>
  <c r="M393" i="19" s="1"/>
  <c r="V364" i="19"/>
  <c r="V393" i="19" s="1"/>
  <c r="F364" i="19"/>
  <c r="F393" i="19" s="1"/>
  <c r="AA364" i="19"/>
  <c r="AA393" i="19" s="1"/>
  <c r="H364" i="19"/>
  <c r="H393" i="19" s="1"/>
  <c r="O364" i="19"/>
  <c r="O393" i="19" s="1"/>
  <c r="K364" i="19"/>
  <c r="K393" i="19" s="1"/>
  <c r="Z364" i="19"/>
  <c r="Z393" i="19" s="1"/>
  <c r="R364" i="19"/>
  <c r="R393" i="19" s="1"/>
  <c r="G364" i="19"/>
  <c r="G393" i="19" s="1"/>
  <c r="D364" i="19"/>
  <c r="D393" i="19" s="1"/>
  <c r="P364" i="19"/>
  <c r="P393" i="19" s="1"/>
  <c r="AB364" i="19"/>
  <c r="AB393" i="19" s="1"/>
  <c r="Q364" i="19"/>
  <c r="Q393" i="19" s="1"/>
  <c r="B364" i="19"/>
  <c r="B393" i="19" s="1"/>
  <c r="L364" i="19"/>
  <c r="L393" i="19" s="1"/>
  <c r="C364" i="19"/>
  <c r="C393" i="19" s="1"/>
  <c r="S364" i="19"/>
  <c r="S393" i="19" s="1"/>
  <c r="T364" i="19"/>
  <c r="T393" i="19" s="1"/>
  <c r="I364" i="19"/>
  <c r="I393" i="19" s="1"/>
  <c r="E147" i="19"/>
  <c r="E176" i="19" s="1"/>
  <c r="X364" i="19"/>
  <c r="X393" i="19" s="1"/>
  <c r="E364" i="19"/>
  <c r="E393" i="19" s="1"/>
  <c r="Y364" i="19"/>
  <c r="Y393" i="19" s="1"/>
  <c r="AC364" i="19"/>
  <c r="AC393" i="19" s="1"/>
  <c r="Z147" i="19"/>
  <c r="Z176" i="19" s="1"/>
  <c r="N364" i="19"/>
  <c r="N393" i="19" s="1"/>
  <c r="W364" i="19"/>
  <c r="W393" i="19" s="1"/>
  <c r="X147" i="19"/>
  <c r="X176" i="19" s="1"/>
  <c r="G147" i="19"/>
  <c r="G176" i="19" s="1"/>
  <c r="P147" i="19"/>
  <c r="P176" i="19" s="1"/>
  <c r="Y147" i="19"/>
  <c r="Y176" i="19" s="1"/>
  <c r="F255" i="19"/>
  <c r="F284" i="19" s="1"/>
  <c r="E255" i="19"/>
  <c r="E284" i="19" s="1"/>
  <c r="Y255" i="19"/>
  <c r="Y284" i="19" s="1"/>
  <c r="R255" i="19"/>
  <c r="R284" i="19" s="1"/>
  <c r="AC255" i="19"/>
  <c r="AC284" i="19" s="1"/>
  <c r="K255" i="19"/>
  <c r="K284" i="19" s="1"/>
  <c r="X255" i="19"/>
  <c r="X284" i="19" s="1"/>
  <c r="H255" i="19"/>
  <c r="H284" i="19" s="1"/>
  <c r="O255" i="19"/>
  <c r="O284" i="19" s="1"/>
  <c r="D255" i="19"/>
  <c r="D284" i="19" s="1"/>
  <c r="L255" i="19"/>
  <c r="L284" i="19" s="1"/>
  <c r="Q255" i="19"/>
  <c r="Q284" i="19" s="1"/>
  <c r="W255" i="19"/>
  <c r="W284" i="19" s="1"/>
  <c r="Z255" i="19"/>
  <c r="Z284" i="19" s="1"/>
  <c r="V255" i="19"/>
  <c r="V284" i="19" s="1"/>
  <c r="B344" i="22"/>
  <c r="B127" i="22"/>
  <c r="B449" i="22"/>
  <c r="B41" i="19"/>
  <c r="B70" i="19" s="1"/>
  <c r="B344" i="23"/>
  <c r="B449" i="23"/>
  <c r="B21" i="21"/>
  <c r="B344" i="21"/>
  <c r="B235" i="23"/>
  <c r="B235" i="21"/>
  <c r="B21" i="23"/>
  <c r="AN81" i="2"/>
  <c r="M109" i="2" s="1"/>
  <c r="F28" i="29"/>
  <c r="J28" i="29" s="1"/>
  <c r="F29" i="29"/>
  <c r="J29" i="29" s="1"/>
  <c r="F30" i="29"/>
  <c r="J30" i="29" s="1"/>
  <c r="F31" i="29"/>
  <c r="J31" i="29" s="1"/>
  <c r="F27" i="29"/>
  <c r="J27" i="29" s="1"/>
  <c r="AI81" i="2"/>
  <c r="M97" i="2" s="1"/>
  <c r="F22" i="29"/>
  <c r="J22" i="29" s="1"/>
  <c r="F23" i="29"/>
  <c r="J23" i="29" s="1"/>
  <c r="F24" i="29"/>
  <c r="J24" i="29" s="1"/>
  <c r="F25" i="29"/>
  <c r="J25" i="29" s="1"/>
  <c r="F26" i="29"/>
  <c r="J26" i="29" s="1"/>
  <c r="AD81" i="2"/>
  <c r="M121" i="2" s="1"/>
  <c r="F35" i="29"/>
  <c r="J35" i="29" s="1"/>
  <c r="F36" i="29"/>
  <c r="J36" i="29" s="1"/>
  <c r="F34" i="29"/>
  <c r="J34" i="29" s="1"/>
  <c r="F32" i="29"/>
  <c r="J32" i="29" s="1"/>
  <c r="F33" i="29"/>
  <c r="J33" i="29" s="1"/>
  <c r="C21" i="23" l="1"/>
  <c r="C235" i="23"/>
  <c r="C449" i="23"/>
  <c r="C127" i="23"/>
  <c r="C344" i="23"/>
  <c r="C235" i="21"/>
  <c r="C127" i="21"/>
  <c r="C344" i="21"/>
  <c r="C449" i="21"/>
  <c r="C21" i="21"/>
  <c r="C344" i="22"/>
  <c r="C127" i="22"/>
  <c r="C21" i="22"/>
  <c r="C235" i="22"/>
  <c r="C449" i="22"/>
  <c r="M80" i="2"/>
  <c r="L80" i="2"/>
  <c r="I364" i="21" l="1"/>
  <c r="I393" i="21" s="1"/>
  <c r="J364" i="21"/>
  <c r="J393" i="21" s="1"/>
  <c r="L364" i="21"/>
  <c r="L393" i="21" s="1"/>
  <c r="O364" i="21"/>
  <c r="O393" i="21" s="1"/>
  <c r="K364" i="21"/>
  <c r="K393" i="21" s="1"/>
  <c r="G364" i="21"/>
  <c r="G393" i="21" s="1"/>
  <c r="V364" i="21"/>
  <c r="V393" i="21" s="1"/>
  <c r="Y364" i="21"/>
  <c r="Y393" i="21" s="1"/>
  <c r="AA364" i="21"/>
  <c r="AA393" i="21" s="1"/>
  <c r="N364" i="21"/>
  <c r="N393" i="21" s="1"/>
  <c r="U364" i="21"/>
  <c r="U393" i="21" s="1"/>
  <c r="AB364" i="21"/>
  <c r="AB393" i="21" s="1"/>
  <c r="Q364" i="21"/>
  <c r="Q393" i="21" s="1"/>
  <c r="R364" i="21"/>
  <c r="R393" i="21" s="1"/>
  <c r="T364" i="21"/>
  <c r="T393" i="21" s="1"/>
  <c r="Z364" i="21"/>
  <c r="Z393" i="21" s="1"/>
  <c r="B364" i="21"/>
  <c r="B393" i="21" s="1"/>
  <c r="F364" i="21"/>
  <c r="F393" i="21" s="1"/>
  <c r="S364" i="21"/>
  <c r="S393" i="21" s="1"/>
  <c r="X364" i="21"/>
  <c r="X393" i="21" s="1"/>
  <c r="C364" i="21"/>
  <c r="C393" i="21" s="1"/>
  <c r="AC364" i="21"/>
  <c r="AC393" i="21" s="1"/>
  <c r="E364" i="21"/>
  <c r="E393" i="21" s="1"/>
  <c r="P364" i="21"/>
  <c r="P393" i="21" s="1"/>
  <c r="H364" i="21"/>
  <c r="H393" i="21" s="1"/>
  <c r="W364" i="21"/>
  <c r="W393" i="21" s="1"/>
  <c r="M364" i="21"/>
  <c r="M393" i="21" s="1"/>
  <c r="D364" i="21"/>
  <c r="D393" i="21" s="1"/>
  <c r="P147" i="21"/>
  <c r="P176" i="21" s="1"/>
  <c r="R147" i="21"/>
  <c r="R176" i="21" s="1"/>
  <c r="N147" i="21"/>
  <c r="N176" i="21" s="1"/>
  <c r="Z147" i="21"/>
  <c r="Z176" i="21" s="1"/>
  <c r="E147" i="21"/>
  <c r="E176" i="21" s="1"/>
  <c r="Y147" i="21"/>
  <c r="Y176" i="21" s="1"/>
  <c r="U147" i="21"/>
  <c r="U176" i="21" s="1"/>
  <c r="F147" i="21"/>
  <c r="F176" i="21" s="1"/>
  <c r="D147" i="21"/>
  <c r="D176" i="21" s="1"/>
  <c r="Q147" i="21"/>
  <c r="Q176" i="21" s="1"/>
  <c r="W147" i="21"/>
  <c r="W176" i="21" s="1"/>
  <c r="AC147" i="21"/>
  <c r="AC176" i="21" s="1"/>
  <c r="C147" i="21"/>
  <c r="C176" i="21" s="1"/>
  <c r="I147" i="21"/>
  <c r="I176" i="21" s="1"/>
  <c r="X147" i="21"/>
  <c r="X176" i="21" s="1"/>
  <c r="V147" i="21"/>
  <c r="V176" i="21" s="1"/>
  <c r="B147" i="21"/>
  <c r="B176" i="21" s="1"/>
  <c r="S147" i="21"/>
  <c r="S176" i="21" s="1"/>
  <c r="M147" i="21"/>
  <c r="M176" i="21" s="1"/>
  <c r="H147" i="21"/>
  <c r="H176" i="21" s="1"/>
  <c r="AB147" i="21"/>
  <c r="AB176" i="21" s="1"/>
  <c r="O147" i="21"/>
  <c r="O176" i="21" s="1"/>
  <c r="AA147" i="21"/>
  <c r="AA176" i="21" s="1"/>
  <c r="J147" i="21"/>
  <c r="J176" i="21" s="1"/>
  <c r="T147" i="21"/>
  <c r="T176" i="21" s="1"/>
  <c r="L147" i="21"/>
  <c r="L176" i="21" s="1"/>
  <c r="G147" i="21"/>
  <c r="G176" i="21" s="1"/>
  <c r="K147" i="21"/>
  <c r="K176" i="21" s="1"/>
  <c r="E255" i="21"/>
  <c r="E284" i="21" s="1"/>
  <c r="I255" i="21"/>
  <c r="I284" i="21" s="1"/>
  <c r="M255" i="21"/>
  <c r="M284" i="21" s="1"/>
  <c r="AA255" i="21"/>
  <c r="AA284" i="21" s="1"/>
  <c r="Q255" i="21"/>
  <c r="Q284" i="21" s="1"/>
  <c r="P255" i="21"/>
  <c r="P284" i="21" s="1"/>
  <c r="F255" i="21"/>
  <c r="F284" i="21" s="1"/>
  <c r="W255" i="21"/>
  <c r="W284" i="21" s="1"/>
  <c r="D255" i="21"/>
  <c r="D284" i="21" s="1"/>
  <c r="R255" i="21"/>
  <c r="R284" i="21" s="1"/>
  <c r="K255" i="21"/>
  <c r="K284" i="21" s="1"/>
  <c r="O255" i="21"/>
  <c r="O284" i="21" s="1"/>
  <c r="B255" i="21"/>
  <c r="B284" i="21" s="1"/>
  <c r="H255" i="21"/>
  <c r="H284" i="21" s="1"/>
  <c r="AC255" i="21"/>
  <c r="AC284" i="21" s="1"/>
  <c r="G255" i="21"/>
  <c r="G284" i="21" s="1"/>
  <c r="S255" i="21"/>
  <c r="S284" i="21" s="1"/>
  <c r="X255" i="21"/>
  <c r="X284" i="21" s="1"/>
  <c r="AB255" i="21"/>
  <c r="AB284" i="21" s="1"/>
  <c r="V255" i="21"/>
  <c r="V284" i="21" s="1"/>
  <c r="C255" i="21"/>
  <c r="C284" i="21" s="1"/>
  <c r="T255" i="21"/>
  <c r="T284" i="21" s="1"/>
  <c r="J255" i="21"/>
  <c r="J284" i="21" s="1"/>
  <c r="U255" i="21"/>
  <c r="U284" i="21" s="1"/>
  <c r="Z255" i="21"/>
  <c r="Z284" i="21" s="1"/>
  <c r="Y255" i="21"/>
  <c r="Y284" i="21" s="1"/>
  <c r="N255" i="21"/>
  <c r="N284" i="21" s="1"/>
  <c r="L255" i="21"/>
  <c r="L284" i="21" s="1"/>
  <c r="D364" i="23"/>
  <c r="D393" i="23" s="1"/>
  <c r="C364" i="23"/>
  <c r="C393" i="23" s="1"/>
  <c r="G364" i="23"/>
  <c r="G393" i="23" s="1"/>
  <c r="X364" i="23"/>
  <c r="X393" i="23" s="1"/>
  <c r="T364" i="23"/>
  <c r="T393" i="23" s="1"/>
  <c r="Z364" i="23"/>
  <c r="Z393" i="23" s="1"/>
  <c r="AA364" i="23"/>
  <c r="AA393" i="23" s="1"/>
  <c r="AB364" i="23"/>
  <c r="AB393" i="23" s="1"/>
  <c r="I364" i="23"/>
  <c r="I393" i="23" s="1"/>
  <c r="O364" i="23"/>
  <c r="O393" i="23" s="1"/>
  <c r="K364" i="23"/>
  <c r="K393" i="23" s="1"/>
  <c r="B364" i="23"/>
  <c r="B393" i="23" s="1"/>
  <c r="V364" i="23"/>
  <c r="V393" i="23" s="1"/>
  <c r="L364" i="23"/>
  <c r="L393" i="23" s="1"/>
  <c r="Y364" i="23"/>
  <c r="Y393" i="23" s="1"/>
  <c r="H364" i="23"/>
  <c r="H393" i="23" s="1"/>
  <c r="M364" i="23"/>
  <c r="M393" i="23" s="1"/>
  <c r="Q364" i="23"/>
  <c r="Q393" i="23" s="1"/>
  <c r="U364" i="23"/>
  <c r="U393" i="23" s="1"/>
  <c r="J364" i="23"/>
  <c r="J393" i="23" s="1"/>
  <c r="S364" i="23"/>
  <c r="S393" i="23" s="1"/>
  <c r="W364" i="23"/>
  <c r="W393" i="23" s="1"/>
  <c r="P364" i="23"/>
  <c r="P393" i="23" s="1"/>
  <c r="AC364" i="23"/>
  <c r="AC393" i="23" s="1"/>
  <c r="R364" i="23"/>
  <c r="R393" i="23" s="1"/>
  <c r="N364" i="23"/>
  <c r="N393" i="23" s="1"/>
  <c r="E364" i="23"/>
  <c r="E393" i="23" s="1"/>
  <c r="F364" i="23"/>
  <c r="F393" i="23" s="1"/>
  <c r="T147" i="23"/>
  <c r="T176" i="23" s="1"/>
  <c r="E147" i="23"/>
  <c r="E176" i="23" s="1"/>
  <c r="P147" i="23"/>
  <c r="P176" i="23" s="1"/>
  <c r="G147" i="23"/>
  <c r="G176" i="23" s="1"/>
  <c r="D147" i="23"/>
  <c r="D176" i="23" s="1"/>
  <c r="L147" i="23"/>
  <c r="L176" i="23" s="1"/>
  <c r="B147" i="23"/>
  <c r="B176" i="23" s="1"/>
  <c r="AC147" i="23"/>
  <c r="AC176" i="23" s="1"/>
  <c r="AA147" i="23"/>
  <c r="AA176" i="23" s="1"/>
  <c r="X147" i="23"/>
  <c r="X176" i="23" s="1"/>
  <c r="Z147" i="23"/>
  <c r="Z176" i="23" s="1"/>
  <c r="AB147" i="23"/>
  <c r="AB176" i="23" s="1"/>
  <c r="H147" i="23"/>
  <c r="H176" i="23" s="1"/>
  <c r="K147" i="23"/>
  <c r="K176" i="23" s="1"/>
  <c r="V147" i="23"/>
  <c r="V176" i="23" s="1"/>
  <c r="M147" i="23"/>
  <c r="M176" i="23" s="1"/>
  <c r="C147" i="23"/>
  <c r="C176" i="23" s="1"/>
  <c r="R147" i="23"/>
  <c r="R176" i="23" s="1"/>
  <c r="N147" i="23"/>
  <c r="N176" i="23" s="1"/>
  <c r="J147" i="23"/>
  <c r="J176" i="23" s="1"/>
  <c r="W147" i="23"/>
  <c r="W176" i="23" s="1"/>
  <c r="Q147" i="23"/>
  <c r="Q176" i="23" s="1"/>
  <c r="F147" i="23"/>
  <c r="F176" i="23" s="1"/>
  <c r="Y147" i="23"/>
  <c r="Y176" i="23" s="1"/>
  <c r="O147" i="23"/>
  <c r="O176" i="23" s="1"/>
  <c r="I147" i="23"/>
  <c r="I176" i="23" s="1"/>
  <c r="U147" i="23"/>
  <c r="U176" i="23" s="1"/>
  <c r="S147" i="23"/>
  <c r="S176" i="23" s="1"/>
  <c r="L85" i="2"/>
  <c r="E18" i="29"/>
  <c r="I18" i="29" s="1"/>
  <c r="E19" i="29"/>
  <c r="I19" i="29" s="1"/>
  <c r="E20" i="29"/>
  <c r="I20" i="29" s="1"/>
  <c r="E21" i="29"/>
  <c r="I21" i="29" s="1"/>
  <c r="E17" i="29"/>
  <c r="I17" i="29" s="1"/>
  <c r="Y41" i="22"/>
  <c r="Y70" i="22" s="1"/>
  <c r="U41" i="22"/>
  <c r="U70" i="22" s="1"/>
  <c r="Q41" i="22"/>
  <c r="Q70" i="22" s="1"/>
  <c r="AA41" i="22"/>
  <c r="AA70" i="22" s="1"/>
  <c r="J41" i="22"/>
  <c r="J70" i="22" s="1"/>
  <c r="Z41" i="22"/>
  <c r="Z70" i="22" s="1"/>
  <c r="S41" i="22"/>
  <c r="S70" i="22" s="1"/>
  <c r="N41" i="22"/>
  <c r="N70" i="22" s="1"/>
  <c r="H41" i="22"/>
  <c r="H70" i="22" s="1"/>
  <c r="C41" i="22"/>
  <c r="C70" i="22" s="1"/>
  <c r="G41" i="22"/>
  <c r="G70" i="22" s="1"/>
  <c r="I41" i="22"/>
  <c r="I70" i="22" s="1"/>
  <c r="L41" i="22"/>
  <c r="L70" i="22" s="1"/>
  <c r="X41" i="22"/>
  <c r="X70" i="22" s="1"/>
  <c r="T41" i="22"/>
  <c r="T70" i="22" s="1"/>
  <c r="R41" i="22"/>
  <c r="R70" i="22" s="1"/>
  <c r="K41" i="22"/>
  <c r="K70" i="22" s="1"/>
  <c r="AB41" i="22"/>
  <c r="AB70" i="22" s="1"/>
  <c r="P41" i="22"/>
  <c r="P70" i="22" s="1"/>
  <c r="W41" i="22"/>
  <c r="W70" i="22" s="1"/>
  <c r="O41" i="22"/>
  <c r="O70" i="22" s="1"/>
  <c r="V41" i="22"/>
  <c r="V70" i="22" s="1"/>
  <c r="AC41" i="22"/>
  <c r="AC70" i="22" s="1"/>
  <c r="D41" i="22"/>
  <c r="D70" i="22" s="1"/>
  <c r="F41" i="22"/>
  <c r="F70" i="22" s="1"/>
  <c r="E41" i="22"/>
  <c r="E70" i="22" s="1"/>
  <c r="M41" i="22"/>
  <c r="M70" i="22" s="1"/>
  <c r="B41" i="22"/>
  <c r="B70" i="22" s="1"/>
  <c r="T364" i="22"/>
  <c r="T393" i="22" s="1"/>
  <c r="J364" i="22"/>
  <c r="J393" i="22" s="1"/>
  <c r="X364" i="22"/>
  <c r="X393" i="22" s="1"/>
  <c r="K364" i="22"/>
  <c r="K393" i="22" s="1"/>
  <c r="V364" i="22"/>
  <c r="V393" i="22" s="1"/>
  <c r="O364" i="22"/>
  <c r="O393" i="22" s="1"/>
  <c r="Y364" i="22"/>
  <c r="Y393" i="22" s="1"/>
  <c r="AB364" i="22"/>
  <c r="AB393" i="22" s="1"/>
  <c r="N364" i="22"/>
  <c r="N393" i="22" s="1"/>
  <c r="M364" i="22"/>
  <c r="M393" i="22" s="1"/>
  <c r="D364" i="22"/>
  <c r="D393" i="22" s="1"/>
  <c r="C364" i="22"/>
  <c r="C393" i="22" s="1"/>
  <c r="Z364" i="22"/>
  <c r="Z393" i="22" s="1"/>
  <c r="Q364" i="22"/>
  <c r="Q393" i="22" s="1"/>
  <c r="P364" i="22"/>
  <c r="P393" i="22" s="1"/>
  <c r="L364" i="22"/>
  <c r="L393" i="22" s="1"/>
  <c r="H364" i="22"/>
  <c r="H393" i="22" s="1"/>
  <c r="AC364" i="22"/>
  <c r="AC393" i="22" s="1"/>
  <c r="E364" i="22"/>
  <c r="E393" i="22" s="1"/>
  <c r="S364" i="22"/>
  <c r="S393" i="22" s="1"/>
  <c r="AA364" i="22"/>
  <c r="AA393" i="22" s="1"/>
  <c r="G364" i="22"/>
  <c r="G393" i="22" s="1"/>
  <c r="W364" i="22"/>
  <c r="W393" i="22" s="1"/>
  <c r="U364" i="22"/>
  <c r="U393" i="22" s="1"/>
  <c r="R364" i="22"/>
  <c r="R393" i="22" s="1"/>
  <c r="I364" i="22"/>
  <c r="I393" i="22" s="1"/>
  <c r="B364" i="22"/>
  <c r="B393" i="22" s="1"/>
  <c r="F364" i="22"/>
  <c r="F393" i="22" s="1"/>
  <c r="Z469" i="22"/>
  <c r="Z498" i="22" s="1"/>
  <c r="K469" i="22"/>
  <c r="K498" i="22" s="1"/>
  <c r="L469" i="22"/>
  <c r="L498" i="22" s="1"/>
  <c r="M469" i="22"/>
  <c r="M498" i="22" s="1"/>
  <c r="G469" i="22"/>
  <c r="G498" i="22" s="1"/>
  <c r="D469" i="22"/>
  <c r="D498" i="22" s="1"/>
  <c r="F469" i="22"/>
  <c r="F498" i="22" s="1"/>
  <c r="E469" i="22"/>
  <c r="E498" i="22" s="1"/>
  <c r="X469" i="22"/>
  <c r="X498" i="22" s="1"/>
  <c r="O469" i="22"/>
  <c r="O498" i="22" s="1"/>
  <c r="Q469" i="22"/>
  <c r="Q498" i="22" s="1"/>
  <c r="R469" i="22"/>
  <c r="R498" i="22" s="1"/>
  <c r="V469" i="22"/>
  <c r="V498" i="22" s="1"/>
  <c r="S469" i="22"/>
  <c r="S498" i="22" s="1"/>
  <c r="B469" i="22"/>
  <c r="B498" i="22" s="1"/>
  <c r="T469" i="22"/>
  <c r="T498" i="22" s="1"/>
  <c r="W469" i="22"/>
  <c r="W498" i="22" s="1"/>
  <c r="U469" i="22"/>
  <c r="U498" i="22" s="1"/>
  <c r="C469" i="22"/>
  <c r="C498" i="22" s="1"/>
  <c r="J469" i="22"/>
  <c r="J498" i="22" s="1"/>
  <c r="AA469" i="22"/>
  <c r="AA498" i="22" s="1"/>
  <c r="N469" i="22"/>
  <c r="N498" i="22" s="1"/>
  <c r="P469" i="22"/>
  <c r="P498" i="22" s="1"/>
  <c r="I469" i="22"/>
  <c r="I498" i="22" s="1"/>
  <c r="AB469" i="22"/>
  <c r="AB498" i="22" s="1"/>
  <c r="AC469" i="22"/>
  <c r="AC498" i="22" s="1"/>
  <c r="Y469" i="22"/>
  <c r="Y498" i="22" s="1"/>
  <c r="H469" i="22"/>
  <c r="H498" i="22" s="1"/>
  <c r="L255" i="22"/>
  <c r="L284" i="22" s="1"/>
  <c r="AA255" i="22"/>
  <c r="AA284" i="22" s="1"/>
  <c r="M255" i="22"/>
  <c r="M284" i="22" s="1"/>
  <c r="X255" i="22"/>
  <c r="X284" i="22" s="1"/>
  <c r="H255" i="22"/>
  <c r="H284" i="22" s="1"/>
  <c r="Y255" i="22"/>
  <c r="Y284" i="22" s="1"/>
  <c r="Q255" i="22"/>
  <c r="Q284" i="22" s="1"/>
  <c r="E255" i="22"/>
  <c r="E284" i="22" s="1"/>
  <c r="B255" i="22"/>
  <c r="B284" i="22" s="1"/>
  <c r="K255" i="22"/>
  <c r="K284" i="22" s="1"/>
  <c r="D255" i="22"/>
  <c r="D284" i="22" s="1"/>
  <c r="U255" i="22"/>
  <c r="U284" i="22" s="1"/>
  <c r="R255" i="22"/>
  <c r="R284" i="22" s="1"/>
  <c r="W255" i="22"/>
  <c r="W284" i="22" s="1"/>
  <c r="F255" i="22"/>
  <c r="F284" i="22" s="1"/>
  <c r="S255" i="22"/>
  <c r="S284" i="22" s="1"/>
  <c r="V255" i="22"/>
  <c r="V284" i="22" s="1"/>
  <c r="I255" i="22"/>
  <c r="I284" i="22" s="1"/>
  <c r="G255" i="22"/>
  <c r="G284" i="22" s="1"/>
  <c r="C255" i="22"/>
  <c r="C284" i="22" s="1"/>
  <c r="O255" i="22"/>
  <c r="O284" i="22" s="1"/>
  <c r="T255" i="22"/>
  <c r="T284" i="22" s="1"/>
  <c r="J255" i="22"/>
  <c r="J284" i="22" s="1"/>
  <c r="Z255" i="22"/>
  <c r="Z284" i="22" s="1"/>
  <c r="AC255" i="22"/>
  <c r="AC284" i="22" s="1"/>
  <c r="N255" i="22"/>
  <c r="N284" i="22" s="1"/>
  <c r="AB255" i="22"/>
  <c r="AB284" i="22" s="1"/>
  <c r="P255" i="22"/>
  <c r="P284" i="22" s="1"/>
  <c r="AB147" i="22"/>
  <c r="AB176" i="22" s="1"/>
  <c r="W147" i="22"/>
  <c r="W176" i="22" s="1"/>
  <c r="I147" i="22"/>
  <c r="I176" i="22" s="1"/>
  <c r="N147" i="22"/>
  <c r="N176" i="22" s="1"/>
  <c r="P147" i="22"/>
  <c r="P176" i="22" s="1"/>
  <c r="J147" i="22"/>
  <c r="J176" i="22" s="1"/>
  <c r="AC147" i="22"/>
  <c r="AC176" i="22" s="1"/>
  <c r="O147" i="22"/>
  <c r="O176" i="22" s="1"/>
  <c r="H147" i="22"/>
  <c r="H176" i="22" s="1"/>
  <c r="AA147" i="22"/>
  <c r="AA176" i="22" s="1"/>
  <c r="G147" i="22"/>
  <c r="G176" i="22" s="1"/>
  <c r="X147" i="22"/>
  <c r="X176" i="22" s="1"/>
  <c r="B147" i="22"/>
  <c r="B176" i="22" s="1"/>
  <c r="D147" i="22"/>
  <c r="D176" i="22" s="1"/>
  <c r="R147" i="22"/>
  <c r="R176" i="22" s="1"/>
  <c r="L147" i="22"/>
  <c r="L176" i="22" s="1"/>
  <c r="S147" i="22"/>
  <c r="S176" i="22" s="1"/>
  <c r="Z147" i="22"/>
  <c r="Z176" i="22" s="1"/>
  <c r="M147" i="22"/>
  <c r="M176" i="22" s="1"/>
  <c r="U147" i="22"/>
  <c r="U176" i="22" s="1"/>
  <c r="Y147" i="22"/>
  <c r="Y176" i="22" s="1"/>
  <c r="Q147" i="22"/>
  <c r="Q176" i="22" s="1"/>
  <c r="T147" i="22"/>
  <c r="T176" i="22" s="1"/>
  <c r="V147" i="22"/>
  <c r="V176" i="22" s="1"/>
  <c r="E147" i="22"/>
  <c r="E176" i="22" s="1"/>
  <c r="F147" i="22"/>
  <c r="F176" i="22" s="1"/>
  <c r="K147" i="22"/>
  <c r="K176" i="22" s="1"/>
  <c r="C147" i="22"/>
  <c r="C176" i="22" s="1"/>
  <c r="N469" i="23"/>
  <c r="N498" i="23" s="1"/>
  <c r="Z469" i="23"/>
  <c r="Z498" i="23" s="1"/>
  <c r="U469" i="23"/>
  <c r="U498" i="23" s="1"/>
  <c r="AC469" i="23"/>
  <c r="AC498" i="23" s="1"/>
  <c r="G469" i="23"/>
  <c r="G498" i="23" s="1"/>
  <c r="V469" i="23"/>
  <c r="V498" i="23" s="1"/>
  <c r="X469" i="23"/>
  <c r="X498" i="23" s="1"/>
  <c r="C469" i="23"/>
  <c r="C498" i="23" s="1"/>
  <c r="Y469" i="23"/>
  <c r="Y498" i="23" s="1"/>
  <c r="M469" i="23"/>
  <c r="M498" i="23" s="1"/>
  <c r="J469" i="23"/>
  <c r="J498" i="23" s="1"/>
  <c r="H469" i="23"/>
  <c r="H498" i="23" s="1"/>
  <c r="T469" i="23"/>
  <c r="T498" i="23" s="1"/>
  <c r="W469" i="23"/>
  <c r="W498" i="23" s="1"/>
  <c r="B469" i="23"/>
  <c r="B498" i="23" s="1"/>
  <c r="E469" i="23"/>
  <c r="E498" i="23" s="1"/>
  <c r="R469" i="23"/>
  <c r="R498" i="23" s="1"/>
  <c r="D469" i="23"/>
  <c r="D498" i="23" s="1"/>
  <c r="L469" i="23"/>
  <c r="L498" i="23" s="1"/>
  <c r="AA469" i="23"/>
  <c r="AA498" i="23" s="1"/>
  <c r="AB469" i="23"/>
  <c r="AB498" i="23" s="1"/>
  <c r="K469" i="23"/>
  <c r="K498" i="23" s="1"/>
  <c r="I469" i="23"/>
  <c r="I498" i="23" s="1"/>
  <c r="Q469" i="23"/>
  <c r="Q498" i="23" s="1"/>
  <c r="P469" i="23"/>
  <c r="P498" i="23" s="1"/>
  <c r="O469" i="23"/>
  <c r="O498" i="23" s="1"/>
  <c r="S469" i="23"/>
  <c r="S498" i="23" s="1"/>
  <c r="F469" i="23"/>
  <c r="F498" i="23" s="1"/>
  <c r="K41" i="21"/>
  <c r="K70" i="21" s="1"/>
  <c r="O41" i="21"/>
  <c r="O70" i="21" s="1"/>
  <c r="J41" i="21"/>
  <c r="J70" i="21" s="1"/>
  <c r="U41" i="21"/>
  <c r="U70" i="21" s="1"/>
  <c r="I41" i="21"/>
  <c r="I70" i="21" s="1"/>
  <c r="G41" i="21"/>
  <c r="G70" i="21" s="1"/>
  <c r="D41" i="21"/>
  <c r="D70" i="21" s="1"/>
  <c r="Q41" i="21"/>
  <c r="Q70" i="21" s="1"/>
  <c r="AB41" i="21"/>
  <c r="AB70" i="21" s="1"/>
  <c r="X41" i="21"/>
  <c r="X70" i="21" s="1"/>
  <c r="S41" i="21"/>
  <c r="S70" i="21" s="1"/>
  <c r="N41" i="21"/>
  <c r="N70" i="21" s="1"/>
  <c r="H41" i="21"/>
  <c r="H70" i="21" s="1"/>
  <c r="R41" i="21"/>
  <c r="R70" i="21" s="1"/>
  <c r="W41" i="21"/>
  <c r="W70" i="21" s="1"/>
  <c r="T41" i="21"/>
  <c r="T70" i="21" s="1"/>
  <c r="AC41" i="21"/>
  <c r="AC70" i="21" s="1"/>
  <c r="AA41" i="21"/>
  <c r="AA70" i="21" s="1"/>
  <c r="Y41" i="21"/>
  <c r="Y70" i="21" s="1"/>
  <c r="E41" i="21"/>
  <c r="E70" i="21" s="1"/>
  <c r="L41" i="21"/>
  <c r="L70" i="21" s="1"/>
  <c r="C41" i="21"/>
  <c r="C70" i="21" s="1"/>
  <c r="B41" i="21"/>
  <c r="B70" i="21" s="1"/>
  <c r="M41" i="21"/>
  <c r="M70" i="21" s="1"/>
  <c r="F41" i="21"/>
  <c r="F70" i="21" s="1"/>
  <c r="V41" i="21"/>
  <c r="V70" i="21" s="1"/>
  <c r="P41" i="21"/>
  <c r="P70" i="21" s="1"/>
  <c r="Z41" i="21"/>
  <c r="Z70" i="21" s="1"/>
  <c r="Z255" i="23"/>
  <c r="Z284" i="23" s="1"/>
  <c r="M255" i="23"/>
  <c r="M284" i="23" s="1"/>
  <c r="U255" i="23"/>
  <c r="U284" i="23" s="1"/>
  <c r="L255" i="23"/>
  <c r="L284" i="23" s="1"/>
  <c r="Y255" i="23"/>
  <c r="Y284" i="23" s="1"/>
  <c r="Q255" i="23"/>
  <c r="Q284" i="23" s="1"/>
  <c r="R255" i="23"/>
  <c r="R284" i="23" s="1"/>
  <c r="X255" i="23"/>
  <c r="X284" i="23" s="1"/>
  <c r="K255" i="23"/>
  <c r="K284" i="23" s="1"/>
  <c r="I255" i="23"/>
  <c r="I284" i="23" s="1"/>
  <c r="AA255" i="23"/>
  <c r="AA284" i="23" s="1"/>
  <c r="G255" i="23"/>
  <c r="G284" i="23" s="1"/>
  <c r="J255" i="23"/>
  <c r="J284" i="23" s="1"/>
  <c r="AC255" i="23"/>
  <c r="AC284" i="23" s="1"/>
  <c r="S255" i="23"/>
  <c r="S284" i="23" s="1"/>
  <c r="O255" i="23"/>
  <c r="O284" i="23" s="1"/>
  <c r="E255" i="23"/>
  <c r="E284" i="23" s="1"/>
  <c r="P255" i="23"/>
  <c r="P284" i="23" s="1"/>
  <c r="B255" i="23"/>
  <c r="B284" i="23" s="1"/>
  <c r="N255" i="23"/>
  <c r="N284" i="23" s="1"/>
  <c r="T255" i="23"/>
  <c r="T284" i="23" s="1"/>
  <c r="D255" i="23"/>
  <c r="D284" i="23" s="1"/>
  <c r="AB255" i="23"/>
  <c r="AB284" i="23" s="1"/>
  <c r="F255" i="23"/>
  <c r="F284" i="23" s="1"/>
  <c r="C255" i="23"/>
  <c r="C284" i="23" s="1"/>
  <c r="V255" i="23"/>
  <c r="V284" i="23" s="1"/>
  <c r="H255" i="23"/>
  <c r="H284" i="23" s="1"/>
  <c r="W255" i="23"/>
  <c r="W284" i="23" s="1"/>
  <c r="E469" i="21"/>
  <c r="E498" i="21" s="1"/>
  <c r="W469" i="21"/>
  <c r="W498" i="21" s="1"/>
  <c r="T469" i="21"/>
  <c r="T498" i="21" s="1"/>
  <c r="X469" i="21"/>
  <c r="X498" i="21" s="1"/>
  <c r="D469" i="21"/>
  <c r="D498" i="21" s="1"/>
  <c r="AB469" i="21"/>
  <c r="AB498" i="21" s="1"/>
  <c r="M469" i="21"/>
  <c r="M498" i="21" s="1"/>
  <c r="Q469" i="21"/>
  <c r="Q498" i="21" s="1"/>
  <c r="H469" i="21"/>
  <c r="H498" i="21" s="1"/>
  <c r="O469" i="21"/>
  <c r="O498" i="21" s="1"/>
  <c r="S469" i="21"/>
  <c r="S498" i="21" s="1"/>
  <c r="P469" i="21"/>
  <c r="P498" i="21" s="1"/>
  <c r="V469" i="21"/>
  <c r="V498" i="21" s="1"/>
  <c r="N469" i="21"/>
  <c r="N498" i="21" s="1"/>
  <c r="I469" i="21"/>
  <c r="I498" i="21" s="1"/>
  <c r="K469" i="21"/>
  <c r="K498" i="21" s="1"/>
  <c r="AA469" i="21"/>
  <c r="AA498" i="21" s="1"/>
  <c r="C469" i="21"/>
  <c r="C498" i="21" s="1"/>
  <c r="Z469" i="21"/>
  <c r="Z498" i="21" s="1"/>
  <c r="J469" i="21"/>
  <c r="J498" i="21" s="1"/>
  <c r="L469" i="21"/>
  <c r="L498" i="21" s="1"/>
  <c r="F469" i="21"/>
  <c r="F498" i="21" s="1"/>
  <c r="B469" i="21"/>
  <c r="B498" i="21" s="1"/>
  <c r="U469" i="21"/>
  <c r="U498" i="21" s="1"/>
  <c r="R469" i="21"/>
  <c r="R498" i="21" s="1"/>
  <c r="Y469" i="21"/>
  <c r="Y498" i="21" s="1"/>
  <c r="AC469" i="21"/>
  <c r="AC498" i="21" s="1"/>
  <c r="G469" i="21"/>
  <c r="G498" i="21" s="1"/>
  <c r="O41" i="23"/>
  <c r="O70" i="23" s="1"/>
  <c r="C41" i="23"/>
  <c r="C70" i="23" s="1"/>
  <c r="X41" i="23"/>
  <c r="X70" i="23" s="1"/>
  <c r="M41" i="23"/>
  <c r="M70" i="23" s="1"/>
  <c r="H41" i="23"/>
  <c r="H70" i="23" s="1"/>
  <c r="U41" i="23"/>
  <c r="U70" i="23" s="1"/>
  <c r="B41" i="23"/>
  <c r="B70" i="23" s="1"/>
  <c r="Q41" i="23"/>
  <c r="Q70" i="23" s="1"/>
  <c r="G41" i="23"/>
  <c r="G70" i="23" s="1"/>
  <c r="E41" i="23"/>
  <c r="E70" i="23" s="1"/>
  <c r="V41" i="23"/>
  <c r="V70" i="23" s="1"/>
  <c r="T41" i="23"/>
  <c r="T70" i="23" s="1"/>
  <c r="AC41" i="23"/>
  <c r="AC70" i="23" s="1"/>
  <c r="AA41" i="23"/>
  <c r="AA70" i="23" s="1"/>
  <c r="J41" i="23"/>
  <c r="J70" i="23" s="1"/>
  <c r="F41" i="23"/>
  <c r="F70" i="23" s="1"/>
  <c r="P41" i="23"/>
  <c r="P70" i="23" s="1"/>
  <c r="N41" i="23"/>
  <c r="N70" i="23" s="1"/>
  <c r="L41" i="23"/>
  <c r="L70" i="23" s="1"/>
  <c r="I41" i="23"/>
  <c r="I70" i="23" s="1"/>
  <c r="Y41" i="23"/>
  <c r="Y70" i="23" s="1"/>
  <c r="Z41" i="23"/>
  <c r="Z70" i="23" s="1"/>
  <c r="S41" i="23"/>
  <c r="S70" i="23" s="1"/>
  <c r="AB41" i="23"/>
  <c r="AB70" i="23" s="1"/>
  <c r="R41" i="23"/>
  <c r="R70" i="23" s="1"/>
  <c r="W41" i="23"/>
  <c r="W70" i="23" s="1"/>
  <c r="D41" i="23"/>
  <c r="D70" i="23" s="1"/>
  <c r="K41" i="23"/>
  <c r="K70" i="23" s="1"/>
  <c r="X10" i="2"/>
  <c r="Y11" i="2" s="1"/>
  <c r="X144" i="2"/>
  <c r="X145" i="2" s="1"/>
  <c r="Y145" i="2" l="1"/>
  <c r="F2" i="29"/>
  <c r="J2" i="29" s="1"/>
  <c r="F3" i="29"/>
  <c r="J3" i="29" s="1"/>
  <c r="F4" i="29"/>
  <c r="J4" i="29" s="1"/>
  <c r="F5" i="29"/>
  <c r="J5" i="29" s="1"/>
  <c r="F6" i="29"/>
  <c r="J6" i="29" s="1"/>
  <c r="P344" i="13"/>
  <c r="O344" i="13"/>
  <c r="L344" i="13"/>
  <c r="P235" i="13"/>
  <c r="O235" i="13"/>
  <c r="L235" i="13"/>
  <c r="P127" i="13"/>
  <c r="O127" i="13"/>
  <c r="L127" i="13"/>
  <c r="A393" i="13"/>
  <c r="A381" i="13"/>
  <c r="A364" i="13"/>
  <c r="A284" i="13"/>
  <c r="A272" i="13"/>
  <c r="A255" i="13"/>
  <c r="A176" i="13"/>
  <c r="A164" i="13"/>
  <c r="A147" i="13"/>
  <c r="A70" i="13"/>
  <c r="A58" i="13"/>
  <c r="A41" i="13"/>
  <c r="P21" i="13"/>
  <c r="O21" i="13"/>
  <c r="L21" i="13"/>
  <c r="B128" i="13"/>
  <c r="C128" i="13"/>
  <c r="L128" i="13"/>
  <c r="O128" i="13"/>
  <c r="P128" i="13"/>
  <c r="P449" i="9"/>
  <c r="O449" i="9"/>
  <c r="L449" i="9"/>
  <c r="P344" i="9"/>
  <c r="O344" i="9"/>
  <c r="L344" i="9"/>
  <c r="P235" i="9"/>
  <c r="O235" i="9"/>
  <c r="L235" i="9"/>
  <c r="P127" i="9"/>
  <c r="O127" i="9"/>
  <c r="L127" i="9"/>
  <c r="P21" i="9"/>
  <c r="O21" i="9"/>
  <c r="L21" i="9"/>
  <c r="A512" i="9"/>
  <c r="A498" i="9"/>
  <c r="A486" i="9"/>
  <c r="A469" i="9"/>
  <c r="A407" i="9"/>
  <c r="A393" i="9"/>
  <c r="A381" i="9"/>
  <c r="A364" i="9"/>
  <c r="A298" i="9"/>
  <c r="A284" i="9"/>
  <c r="A272" i="9"/>
  <c r="A255" i="9"/>
  <c r="A190" i="9"/>
  <c r="A176" i="9"/>
  <c r="A164" i="9"/>
  <c r="A147" i="9"/>
  <c r="A84" i="9"/>
  <c r="A70" i="9"/>
  <c r="A58" i="9"/>
  <c r="A41" i="9"/>
  <c r="A512" i="3"/>
  <c r="A498" i="3"/>
  <c r="A486" i="3"/>
  <c r="A469" i="3"/>
  <c r="A407" i="3"/>
  <c r="A393" i="3"/>
  <c r="A381" i="3"/>
  <c r="A364" i="3"/>
  <c r="A298" i="3"/>
  <c r="A284" i="3"/>
  <c r="A272" i="3"/>
  <c r="A255" i="3"/>
  <c r="A190" i="3"/>
  <c r="A164" i="3"/>
  <c r="A176" i="3"/>
  <c r="A147" i="3"/>
  <c r="A84" i="3"/>
  <c r="A58" i="3"/>
  <c r="A70" i="3" s="1"/>
  <c r="A41" i="3"/>
  <c r="X11" i="2"/>
  <c r="X146" i="2" l="1"/>
  <c r="L150" i="2" s="1"/>
  <c r="B235" i="13" s="1"/>
  <c r="E38" i="29"/>
  <c r="E39" i="29"/>
  <c r="I39" i="29" s="1"/>
  <c r="E40" i="29"/>
  <c r="I40" i="29" s="1"/>
  <c r="E41" i="29"/>
  <c r="I41" i="29" s="1"/>
  <c r="E37" i="29"/>
  <c r="I37" i="29" s="1"/>
  <c r="X12" i="2"/>
  <c r="L16" i="2" s="1"/>
  <c r="B21" i="3" s="1"/>
  <c r="E5" i="29"/>
  <c r="I5" i="29" s="1"/>
  <c r="E6" i="29"/>
  <c r="I6" i="29" s="1"/>
  <c r="E2" i="29"/>
  <c r="I2" i="29" s="1"/>
  <c r="E4" i="29"/>
  <c r="I4" i="29" s="1"/>
  <c r="E3" i="29"/>
  <c r="I3" i="29" s="1"/>
  <c r="F38" i="29"/>
  <c r="Y12" i="2"/>
  <c r="M16" i="2" s="1"/>
  <c r="AB235" i="9"/>
  <c r="X449" i="9"/>
  <c r="Q127" i="9"/>
  <c r="V344" i="13"/>
  <c r="AN21" i="13"/>
  <c r="AK235" i="13"/>
  <c r="AF449" i="9"/>
  <c r="T344" i="9"/>
  <c r="U127" i="9"/>
  <c r="V127" i="13"/>
  <c r="W21" i="13"/>
  <c r="U21" i="13"/>
  <c r="AM344" i="9"/>
  <c r="AK21" i="13"/>
  <c r="AQ235" i="9"/>
  <c r="AR344" i="9"/>
  <c r="AN449" i="9"/>
  <c r="AC21" i="13"/>
  <c r="V127" i="9"/>
  <c r="AK235" i="9"/>
  <c r="W344" i="9"/>
  <c r="AJ235" i="9"/>
  <c r="R344" i="9"/>
  <c r="AA344" i="13"/>
  <c r="U235" i="9"/>
  <c r="AI235" i="9"/>
  <c r="AE344" i="9"/>
  <c r="Y235" i="13"/>
  <c r="AD344" i="13"/>
  <c r="T235" i="9"/>
  <c r="AC235" i="9"/>
  <c r="AQ344" i="13"/>
  <c r="AA235" i="9"/>
  <c r="AK127" i="9"/>
  <c r="Q235" i="9"/>
  <c r="AP344" i="9"/>
  <c r="V21" i="13"/>
  <c r="AC127" i="9"/>
  <c r="AR235" i="9"/>
  <c r="V449" i="9"/>
  <c r="Q21" i="13"/>
  <c r="AD127" i="13"/>
  <c r="W21" i="9"/>
  <c r="AE21" i="9"/>
  <c r="AF21" i="9"/>
  <c r="AN21" i="9"/>
  <c r="X21" i="9"/>
  <c r="Y21" i="9"/>
  <c r="AG21" i="9"/>
  <c r="AO21" i="9"/>
  <c r="S21" i="9"/>
  <c r="AA21" i="9"/>
  <c r="AI21" i="9"/>
  <c r="AQ21" i="9"/>
  <c r="AR21" i="9"/>
  <c r="Q21" i="9"/>
  <c r="R21" i="9"/>
  <c r="AM21" i="9"/>
  <c r="AL21" i="9"/>
  <c r="AD21" i="9"/>
  <c r="V21" i="9"/>
  <c r="AR127" i="9"/>
  <c r="AJ127" i="9"/>
  <c r="AB127" i="9"/>
  <c r="T127" i="9"/>
  <c r="AP235" i="9"/>
  <c r="AH235" i="9"/>
  <c r="Y235" i="9"/>
  <c r="AJ344" i="9"/>
  <c r="AK21" i="9"/>
  <c r="AC21" i="9"/>
  <c r="U21" i="9"/>
  <c r="AQ127" i="9"/>
  <c r="AI127" i="9"/>
  <c r="AA127" i="9"/>
  <c r="S127" i="9"/>
  <c r="AO235" i="9"/>
  <c r="AG235" i="9"/>
  <c r="V235" i="9"/>
  <c r="AH344" i="9"/>
  <c r="AJ21" i="9"/>
  <c r="AB21" i="9"/>
  <c r="T21" i="9"/>
  <c r="AP127" i="9"/>
  <c r="AH127" i="9"/>
  <c r="Z127" i="9"/>
  <c r="R127" i="9"/>
  <c r="AN235" i="9"/>
  <c r="AF235" i="9"/>
  <c r="AO127" i="9"/>
  <c r="AG127" i="9"/>
  <c r="Y127" i="9"/>
  <c r="AM235" i="9"/>
  <c r="AE235" i="9"/>
  <c r="Y344" i="9"/>
  <c r="AG344" i="9"/>
  <c r="AO344" i="9"/>
  <c r="S344" i="9"/>
  <c r="AA344" i="9"/>
  <c r="AI344" i="9"/>
  <c r="AQ344" i="9"/>
  <c r="AB344" i="9"/>
  <c r="R449" i="9"/>
  <c r="Z449" i="9"/>
  <c r="AH449" i="9"/>
  <c r="AP449" i="9"/>
  <c r="S449" i="9"/>
  <c r="AA449" i="9"/>
  <c r="AI449" i="9"/>
  <c r="AQ449" i="9"/>
  <c r="T449" i="9"/>
  <c r="AB449" i="9"/>
  <c r="AJ449" i="9"/>
  <c r="AR449" i="9"/>
  <c r="U449" i="9"/>
  <c r="AC449" i="9"/>
  <c r="AK449" i="9"/>
  <c r="Q449" i="9"/>
  <c r="AP21" i="9"/>
  <c r="AH21" i="9"/>
  <c r="Z21" i="9"/>
  <c r="AN127" i="9"/>
  <c r="AF127" i="9"/>
  <c r="X127" i="9"/>
  <c r="W235" i="9"/>
  <c r="X235" i="9"/>
  <c r="R235" i="9"/>
  <c r="Z235" i="9"/>
  <c r="AL235" i="9"/>
  <c r="AD235" i="9"/>
  <c r="S235" i="9"/>
  <c r="U344" i="9"/>
  <c r="Z344" i="9"/>
  <c r="AM127" i="9"/>
  <c r="AE127" i="9"/>
  <c r="W127" i="9"/>
  <c r="AL127" i="9"/>
  <c r="AD127" i="9"/>
  <c r="AN344" i="9"/>
  <c r="AF344" i="9"/>
  <c r="X344" i="9"/>
  <c r="AO449" i="9"/>
  <c r="AG449" i="9"/>
  <c r="Y449" i="9"/>
  <c r="AL344" i="9"/>
  <c r="AD344" i="9"/>
  <c r="V344" i="9"/>
  <c r="AM449" i="9"/>
  <c r="AE449" i="9"/>
  <c r="W449" i="9"/>
  <c r="Q344" i="9"/>
  <c r="AK344" i="9"/>
  <c r="AC344" i="9"/>
  <c r="AL449" i="9"/>
  <c r="AD449" i="9"/>
  <c r="W127" i="13"/>
  <c r="AE127" i="13"/>
  <c r="AM127" i="13"/>
  <c r="X127" i="13"/>
  <c r="AF127" i="13"/>
  <c r="AN127" i="13"/>
  <c r="Y127" i="13"/>
  <c r="AG127" i="13"/>
  <c r="AO127" i="13"/>
  <c r="R127" i="13"/>
  <c r="Z127" i="13"/>
  <c r="AH127" i="13"/>
  <c r="AP127" i="13"/>
  <c r="S127" i="13"/>
  <c r="AA127" i="13"/>
  <c r="AI127" i="13"/>
  <c r="AQ127" i="13"/>
  <c r="T127" i="13"/>
  <c r="AB127" i="13"/>
  <c r="AJ127" i="13"/>
  <c r="AR127" i="13"/>
  <c r="U127" i="13"/>
  <c r="AC127" i="13"/>
  <c r="AK127" i="13"/>
  <c r="Q127" i="13"/>
  <c r="R235" i="13"/>
  <c r="Z235" i="13"/>
  <c r="AH235" i="13"/>
  <c r="AP235" i="13"/>
  <c r="AA235" i="13"/>
  <c r="AN235" i="13"/>
  <c r="AB235" i="13"/>
  <c r="AO235" i="13"/>
  <c r="AC235" i="13"/>
  <c r="AQ235" i="13"/>
  <c r="S235" i="13"/>
  <c r="AF235" i="13"/>
  <c r="AR235" i="13"/>
  <c r="T235" i="13"/>
  <c r="AG235" i="13"/>
  <c r="Q235" i="13"/>
  <c r="U235" i="13"/>
  <c r="AI235" i="13"/>
  <c r="X235" i="13"/>
  <c r="AJ235" i="13"/>
  <c r="AL127" i="13"/>
  <c r="AR21" i="13"/>
  <c r="AJ21" i="13"/>
  <c r="AB21" i="13"/>
  <c r="T21" i="13"/>
  <c r="AM344" i="13"/>
  <c r="S344" i="13"/>
  <c r="AQ21" i="13"/>
  <c r="AI21" i="13"/>
  <c r="AA21" i="13"/>
  <c r="S21" i="13"/>
  <c r="V235" i="13"/>
  <c r="AL344" i="13"/>
  <c r="AP21" i="13"/>
  <c r="AH21" i="13"/>
  <c r="Z21" i="13"/>
  <c r="R21" i="13"/>
  <c r="AI344" i="13"/>
  <c r="AO21" i="13"/>
  <c r="AG21" i="13"/>
  <c r="Y21" i="13"/>
  <c r="AE344" i="13"/>
  <c r="AF21" i="13"/>
  <c r="X21" i="13"/>
  <c r="AM21" i="13"/>
  <c r="AE21" i="13"/>
  <c r="AL21" i="13"/>
  <c r="AD21" i="13"/>
  <c r="R344" i="13"/>
  <c r="Z344" i="13"/>
  <c r="AH344" i="13"/>
  <c r="AP344" i="13"/>
  <c r="T344" i="13"/>
  <c r="AB344" i="13"/>
  <c r="AJ344" i="13"/>
  <c r="AR344" i="13"/>
  <c r="U344" i="13"/>
  <c r="AC344" i="13"/>
  <c r="AK344" i="13"/>
  <c r="Q344" i="13"/>
  <c r="X344" i="13"/>
  <c r="AF344" i="13"/>
  <c r="AN344" i="13"/>
  <c r="Y344" i="13"/>
  <c r="AG344" i="13"/>
  <c r="AO344" i="13"/>
  <c r="W344" i="13"/>
  <c r="AM235" i="13"/>
  <c r="AE235" i="13"/>
  <c r="W235" i="13"/>
  <c r="AL235" i="13"/>
  <c r="AD235" i="13"/>
  <c r="R128" i="13"/>
  <c r="AP128" i="13"/>
  <c r="AH128" i="13"/>
  <c r="Z128" i="13"/>
  <c r="T128" i="13"/>
  <c r="AQ128" i="13"/>
  <c r="AI128" i="13"/>
  <c r="AA128" i="13"/>
  <c r="S128" i="13"/>
  <c r="AO128" i="13"/>
  <c r="AG128" i="13"/>
  <c r="Y128" i="13"/>
  <c r="Q128" i="13"/>
  <c r="AN128" i="13"/>
  <c r="AF128" i="13"/>
  <c r="X128" i="13"/>
  <c r="AM128" i="13"/>
  <c r="AE128" i="13"/>
  <c r="W128" i="13"/>
  <c r="AL128" i="13"/>
  <c r="AD128" i="13"/>
  <c r="V128" i="13"/>
  <c r="AK128" i="13"/>
  <c r="AC128" i="13"/>
  <c r="U128" i="13"/>
  <c r="AR128" i="13"/>
  <c r="AJ128" i="13"/>
  <c r="AB128" i="13"/>
  <c r="T21" i="3"/>
  <c r="R21" i="3"/>
  <c r="S21" i="3"/>
  <c r="AP21" i="3"/>
  <c r="AI21" i="3"/>
  <c r="AQ21" i="3"/>
  <c r="AH21" i="3"/>
  <c r="AA21" i="3"/>
  <c r="Z21" i="3"/>
  <c r="AO21" i="3"/>
  <c r="AG21" i="3"/>
  <c r="Y21" i="3"/>
  <c r="AN21" i="3"/>
  <c r="AF21" i="3"/>
  <c r="X21" i="3"/>
  <c r="W21" i="3"/>
  <c r="AM21" i="3"/>
  <c r="AD21" i="3"/>
  <c r="Q21" i="3"/>
  <c r="AK21" i="3"/>
  <c r="AC21" i="3"/>
  <c r="U21" i="3"/>
  <c r="AE21" i="3"/>
  <c r="AL21" i="3"/>
  <c r="V21" i="3"/>
  <c r="AR21" i="3"/>
  <c r="AJ21" i="3"/>
  <c r="AB21" i="3"/>
  <c r="B344" i="13" l="1"/>
  <c r="B127" i="13"/>
  <c r="B21" i="13"/>
  <c r="B127" i="3"/>
  <c r="B235" i="3"/>
  <c r="B344" i="3"/>
  <c r="B449" i="3"/>
  <c r="Y81" i="2"/>
  <c r="M85" i="2" s="1"/>
  <c r="C344" i="9" s="1"/>
  <c r="F17" i="29"/>
  <c r="J17" i="29" s="1"/>
  <c r="F21" i="29"/>
  <c r="J21" i="29" s="1"/>
  <c r="F18" i="29"/>
  <c r="J18" i="29" s="1"/>
  <c r="F19" i="29"/>
  <c r="J19" i="29" s="1"/>
  <c r="F20" i="29"/>
  <c r="J20" i="29" s="1"/>
  <c r="Y146" i="2"/>
  <c r="F37" i="29"/>
  <c r="J37" i="29" s="1"/>
  <c r="F39" i="29"/>
  <c r="J39" i="29" s="1"/>
  <c r="F41" i="29"/>
  <c r="J41" i="29" s="1"/>
  <c r="F40" i="29"/>
  <c r="J40" i="29" s="1"/>
  <c r="C449" i="3"/>
  <c r="C344" i="3"/>
  <c r="C235" i="3"/>
  <c r="C127" i="3"/>
  <c r="C21" i="3"/>
  <c r="B41" i="3" s="1"/>
  <c r="B70" i="3" s="1"/>
  <c r="B344" i="9"/>
  <c r="B127" i="9"/>
  <c r="B449" i="9"/>
  <c r="B21" i="9"/>
  <c r="B235" i="9"/>
  <c r="Z469" i="3" l="1"/>
  <c r="Z498" i="3" s="1"/>
  <c r="F147" i="3"/>
  <c r="F176" i="3" s="1"/>
  <c r="M150" i="2"/>
  <c r="C21" i="13" s="1"/>
  <c r="X41" i="13" s="1"/>
  <c r="X70" i="13" s="1"/>
  <c r="N469" i="3"/>
  <c r="N498" i="3" s="1"/>
  <c r="Q364" i="9"/>
  <c r="Q393" i="9" s="1"/>
  <c r="C235" i="9"/>
  <c r="N255" i="9" s="1"/>
  <c r="N284" i="9" s="1"/>
  <c r="M255" i="3"/>
  <c r="M284" i="3" s="1"/>
  <c r="C21" i="9"/>
  <c r="N41" i="9" s="1"/>
  <c r="N70" i="9" s="1"/>
  <c r="R364" i="9"/>
  <c r="R393" i="9" s="1"/>
  <c r="C127" i="9"/>
  <c r="Z147" i="9" s="1"/>
  <c r="Z176" i="9" s="1"/>
  <c r="M364" i="9"/>
  <c r="M393" i="9" s="1"/>
  <c r="J469" i="3"/>
  <c r="J498" i="3" s="1"/>
  <c r="I469" i="3"/>
  <c r="I498" i="3" s="1"/>
  <c r="AB469" i="3"/>
  <c r="AB498" i="3" s="1"/>
  <c r="C449" i="9"/>
  <c r="O469" i="9" s="1"/>
  <c r="O498" i="9" s="1"/>
  <c r="Y469" i="3"/>
  <c r="Y498" i="3" s="1"/>
  <c r="AC469" i="3"/>
  <c r="AC498" i="3" s="1"/>
  <c r="M469" i="3"/>
  <c r="M498" i="3" s="1"/>
  <c r="Q469" i="3"/>
  <c r="Q498" i="3" s="1"/>
  <c r="L469" i="3"/>
  <c r="L498" i="3" s="1"/>
  <c r="D469" i="3"/>
  <c r="D498" i="3" s="1"/>
  <c r="S469" i="3"/>
  <c r="S498" i="3" s="1"/>
  <c r="P469" i="3"/>
  <c r="P498" i="3" s="1"/>
  <c r="F469" i="3"/>
  <c r="F498" i="3" s="1"/>
  <c r="E469" i="3"/>
  <c r="E498" i="3" s="1"/>
  <c r="K469" i="3"/>
  <c r="K498" i="3" s="1"/>
  <c r="W469" i="3"/>
  <c r="W498" i="3" s="1"/>
  <c r="R469" i="3"/>
  <c r="R498" i="3" s="1"/>
  <c r="B469" i="3"/>
  <c r="B498" i="3" s="1"/>
  <c r="H469" i="3"/>
  <c r="H498" i="3" s="1"/>
  <c r="O469" i="3"/>
  <c r="O498" i="3" s="1"/>
  <c r="AC364" i="3"/>
  <c r="AC393" i="3" s="1"/>
  <c r="C364" i="9"/>
  <c r="C393" i="9" s="1"/>
  <c r="W364" i="9"/>
  <c r="W393" i="9" s="1"/>
  <c r="AA364" i="9"/>
  <c r="AA393" i="9" s="1"/>
  <c r="P364" i="9"/>
  <c r="P393" i="9" s="1"/>
  <c r="G364" i="9"/>
  <c r="G393" i="9" s="1"/>
  <c r="Z364" i="9"/>
  <c r="Z393" i="9" s="1"/>
  <c r="AB364" i="9"/>
  <c r="AB393" i="9" s="1"/>
  <c r="U469" i="3"/>
  <c r="U498" i="3" s="1"/>
  <c r="V469" i="3"/>
  <c r="V498" i="3" s="1"/>
  <c r="T469" i="3"/>
  <c r="T498" i="3" s="1"/>
  <c r="G469" i="3"/>
  <c r="G498" i="3" s="1"/>
  <c r="C469" i="3"/>
  <c r="C498" i="3" s="1"/>
  <c r="K41" i="3"/>
  <c r="K70" i="3" s="1"/>
  <c r="X469" i="3"/>
  <c r="X498" i="3" s="1"/>
  <c r="AA469" i="3"/>
  <c r="AA498" i="3" s="1"/>
  <c r="AC364" i="9"/>
  <c r="AC393" i="9" s="1"/>
  <c r="N364" i="9"/>
  <c r="N393" i="9" s="1"/>
  <c r="L364" i="9"/>
  <c r="L393" i="9" s="1"/>
  <c r="B364" i="9"/>
  <c r="B393" i="9" s="1"/>
  <c r="J364" i="9"/>
  <c r="J393" i="9" s="1"/>
  <c r="V364" i="9"/>
  <c r="V393" i="9" s="1"/>
  <c r="Y364" i="9"/>
  <c r="Y393" i="9" s="1"/>
  <c r="U364" i="9"/>
  <c r="U393" i="9" s="1"/>
  <c r="E364" i="9"/>
  <c r="E393" i="9" s="1"/>
  <c r="D364" i="9"/>
  <c r="D393" i="9" s="1"/>
  <c r="K364" i="9"/>
  <c r="K393" i="9" s="1"/>
  <c r="X364" i="9"/>
  <c r="X393" i="9" s="1"/>
  <c r="O364" i="9"/>
  <c r="O393" i="9" s="1"/>
  <c r="T364" i="9"/>
  <c r="T393" i="9" s="1"/>
  <c r="I364" i="9"/>
  <c r="I393" i="9" s="1"/>
  <c r="H364" i="9"/>
  <c r="H393" i="9" s="1"/>
  <c r="S364" i="9"/>
  <c r="S393" i="9" s="1"/>
  <c r="F364" i="9"/>
  <c r="F393" i="9" s="1"/>
  <c r="R41" i="13"/>
  <c r="Q41" i="13"/>
  <c r="W41" i="13"/>
  <c r="B41" i="13"/>
  <c r="F41" i="13"/>
  <c r="AB41" i="13"/>
  <c r="Y41" i="13"/>
  <c r="O41" i="13"/>
  <c r="T41" i="13"/>
  <c r="M41" i="13"/>
  <c r="J41" i="13"/>
  <c r="P41" i="13"/>
  <c r="I41" i="13"/>
  <c r="C41" i="13"/>
  <c r="N41" i="13"/>
  <c r="V41" i="13"/>
  <c r="N41" i="3"/>
  <c r="N70" i="3" s="1"/>
  <c r="J41" i="3"/>
  <c r="J70" i="3" s="1"/>
  <c r="F41" i="3"/>
  <c r="F70" i="3" s="1"/>
  <c r="D147" i="3"/>
  <c r="D176" i="3" s="1"/>
  <c r="T255" i="3"/>
  <c r="T284" i="3" s="1"/>
  <c r="C41" i="9"/>
  <c r="C70" i="9" s="1"/>
  <c r="G41" i="9"/>
  <c r="G70" i="9" s="1"/>
  <c r="T41" i="9"/>
  <c r="T70" i="9" s="1"/>
  <c r="M41" i="3"/>
  <c r="M70" i="3" s="1"/>
  <c r="C41" i="3"/>
  <c r="C70" i="3" s="1"/>
  <c r="AA41" i="3"/>
  <c r="AA70" i="3" s="1"/>
  <c r="L147" i="3"/>
  <c r="L176" i="3" s="1"/>
  <c r="R255" i="3"/>
  <c r="R284" i="3" s="1"/>
  <c r="T147" i="3"/>
  <c r="T176" i="3" s="1"/>
  <c r="S147" i="3"/>
  <c r="S176" i="3" s="1"/>
  <c r="K147" i="3"/>
  <c r="K176" i="3" s="1"/>
  <c r="X147" i="3"/>
  <c r="X176" i="3" s="1"/>
  <c r="AC147" i="3"/>
  <c r="AC176" i="3" s="1"/>
  <c r="P147" i="3"/>
  <c r="P176" i="3" s="1"/>
  <c r="AA147" i="3"/>
  <c r="AA176" i="3" s="1"/>
  <c r="V147" i="3"/>
  <c r="V176" i="3" s="1"/>
  <c r="W147" i="3"/>
  <c r="W176" i="3" s="1"/>
  <c r="S255" i="3"/>
  <c r="S284" i="3" s="1"/>
  <c r="B147" i="3"/>
  <c r="C147" i="3"/>
  <c r="C176" i="3" s="1"/>
  <c r="I255" i="3"/>
  <c r="I284" i="3" s="1"/>
  <c r="J255" i="3"/>
  <c r="J284" i="3" s="1"/>
  <c r="L255" i="3"/>
  <c r="L284" i="3" s="1"/>
  <c r="O41" i="3"/>
  <c r="O70" i="3" s="1"/>
  <c r="N147" i="3"/>
  <c r="N176" i="3" s="1"/>
  <c r="M147" i="3"/>
  <c r="M176" i="3" s="1"/>
  <c r="R147" i="3"/>
  <c r="R176" i="3" s="1"/>
  <c r="E147" i="3"/>
  <c r="E176" i="3" s="1"/>
  <c r="C255" i="3"/>
  <c r="C284" i="3" s="1"/>
  <c r="C364" i="3"/>
  <c r="C393" i="3" s="1"/>
  <c r="K364" i="3"/>
  <c r="K393" i="3" s="1"/>
  <c r="T41" i="3"/>
  <c r="T70" i="3" s="1"/>
  <c r="L41" i="3"/>
  <c r="L70" i="3" s="1"/>
  <c r="Y41" i="3"/>
  <c r="Y70" i="3" s="1"/>
  <c r="V41" i="3"/>
  <c r="V70" i="3" s="1"/>
  <c r="AC41" i="3"/>
  <c r="AC70" i="3" s="1"/>
  <c r="AB41" i="3"/>
  <c r="AB70" i="3" s="1"/>
  <c r="R41" i="3"/>
  <c r="R70" i="3" s="1"/>
  <c r="Q41" i="3"/>
  <c r="Q70" i="3" s="1"/>
  <c r="O255" i="3"/>
  <c r="O284" i="3" s="1"/>
  <c r="Y147" i="3"/>
  <c r="Y176" i="3" s="1"/>
  <c r="Q147" i="3"/>
  <c r="Q176" i="3" s="1"/>
  <c r="U41" i="3"/>
  <c r="U70" i="3" s="1"/>
  <c r="W255" i="3"/>
  <c r="W284" i="3" s="1"/>
  <c r="U255" i="3"/>
  <c r="U284" i="3" s="1"/>
  <c r="J147" i="3"/>
  <c r="J176" i="3" s="1"/>
  <c r="G255" i="3"/>
  <c r="G284" i="3" s="1"/>
  <c r="B255" i="3"/>
  <c r="B284" i="3" s="1"/>
  <c r="D255" i="3"/>
  <c r="D284" i="3" s="1"/>
  <c r="Z147" i="3"/>
  <c r="Z176" i="3" s="1"/>
  <c r="S41" i="3"/>
  <c r="S70" i="3" s="1"/>
  <c r="Z41" i="3"/>
  <c r="Z70" i="3" s="1"/>
  <c r="AA255" i="3"/>
  <c r="AA284" i="3" s="1"/>
  <c r="H147" i="3"/>
  <c r="H176" i="3" s="1"/>
  <c r="Y255" i="3"/>
  <c r="Y284" i="3" s="1"/>
  <c r="AB147" i="3"/>
  <c r="AB176" i="3" s="1"/>
  <c r="I147" i="3"/>
  <c r="I176" i="3" s="1"/>
  <c r="Y364" i="3"/>
  <c r="Y393" i="3" s="1"/>
  <c r="N364" i="3"/>
  <c r="N393" i="3" s="1"/>
  <c r="P41" i="3"/>
  <c r="P70" i="3" s="1"/>
  <c r="X41" i="3"/>
  <c r="X70" i="3" s="1"/>
  <c r="E255" i="3"/>
  <c r="E284" i="3" s="1"/>
  <c r="K255" i="3"/>
  <c r="K284" i="3" s="1"/>
  <c r="I364" i="3"/>
  <c r="I393" i="3" s="1"/>
  <c r="E41" i="3"/>
  <c r="E70" i="3" s="1"/>
  <c r="X255" i="3"/>
  <c r="X284" i="3" s="1"/>
  <c r="I41" i="3"/>
  <c r="I70" i="3" s="1"/>
  <c r="G41" i="3"/>
  <c r="G70" i="3" s="1"/>
  <c r="Z255" i="3"/>
  <c r="Z284" i="3" s="1"/>
  <c r="G147" i="3"/>
  <c r="G176" i="3" s="1"/>
  <c r="Q255" i="3"/>
  <c r="Q284" i="3" s="1"/>
  <c r="O147" i="3"/>
  <c r="O176" i="3" s="1"/>
  <c r="H41" i="3"/>
  <c r="H70" i="3" s="1"/>
  <c r="AC255" i="3"/>
  <c r="AC284" i="3" s="1"/>
  <c r="AB255" i="3"/>
  <c r="AB284" i="3" s="1"/>
  <c r="U147" i="3"/>
  <c r="U176" i="3" s="1"/>
  <c r="W41" i="3"/>
  <c r="W70" i="3" s="1"/>
  <c r="D41" i="3"/>
  <c r="D70" i="3" s="1"/>
  <c r="H255" i="3"/>
  <c r="H284" i="3" s="1"/>
  <c r="P255" i="3"/>
  <c r="P284" i="3" s="1"/>
  <c r="AA364" i="3"/>
  <c r="AA393" i="3" s="1"/>
  <c r="X364" i="3"/>
  <c r="X393" i="3" s="1"/>
  <c r="M364" i="3"/>
  <c r="M393" i="3" s="1"/>
  <c r="S364" i="3"/>
  <c r="S393" i="3" s="1"/>
  <c r="F364" i="3"/>
  <c r="F393" i="3" s="1"/>
  <c r="R364" i="3"/>
  <c r="R393" i="3" s="1"/>
  <c r="V364" i="3"/>
  <c r="V393" i="3" s="1"/>
  <c r="L364" i="3"/>
  <c r="L393" i="3" s="1"/>
  <c r="Q364" i="3"/>
  <c r="Q393" i="3" s="1"/>
  <c r="Z364" i="3"/>
  <c r="Z393" i="3" s="1"/>
  <c r="H364" i="3"/>
  <c r="H393" i="3" s="1"/>
  <c r="E364" i="3"/>
  <c r="E393" i="3" s="1"/>
  <c r="AB364" i="3"/>
  <c r="AB393" i="3" s="1"/>
  <c r="N255" i="3"/>
  <c r="N284" i="3" s="1"/>
  <c r="P364" i="3"/>
  <c r="P393" i="3" s="1"/>
  <c r="V255" i="3"/>
  <c r="V284" i="3" s="1"/>
  <c r="F255" i="3"/>
  <c r="F284" i="3" s="1"/>
  <c r="U364" i="3"/>
  <c r="U393" i="3" s="1"/>
  <c r="W364" i="3"/>
  <c r="W393" i="3" s="1"/>
  <c r="T364" i="3"/>
  <c r="T393" i="3" s="1"/>
  <c r="G364" i="3"/>
  <c r="G393" i="3" s="1"/>
  <c r="J364" i="3"/>
  <c r="J393" i="3" s="1"/>
  <c r="B364" i="3"/>
  <c r="B393" i="3" s="1"/>
  <c r="O364" i="3"/>
  <c r="O393" i="3" s="1"/>
  <c r="D364" i="3"/>
  <c r="D393" i="3" s="1"/>
  <c r="L41" i="13" l="1"/>
  <c r="Z41" i="13"/>
  <c r="C344" i="13"/>
  <c r="B364" i="13" s="1"/>
  <c r="B393" i="13" s="1"/>
  <c r="S41" i="13"/>
  <c r="H41" i="13"/>
  <c r="C235" i="13"/>
  <c r="X255" i="13" s="1"/>
  <c r="X284" i="13" s="1"/>
  <c r="AA41" i="13"/>
  <c r="AA70" i="13" s="1"/>
  <c r="AC41" i="13"/>
  <c r="D41" i="13"/>
  <c r="G41" i="13"/>
  <c r="G70" i="13" s="1"/>
  <c r="K41" i="13"/>
  <c r="K70" i="13" s="1"/>
  <c r="E41" i="13"/>
  <c r="H364" i="13"/>
  <c r="H393" i="13" s="1"/>
  <c r="I255" i="13"/>
  <c r="I284" i="13" s="1"/>
  <c r="U41" i="13"/>
  <c r="U70" i="13" s="1"/>
  <c r="S41" i="9"/>
  <c r="S70" i="9" s="1"/>
  <c r="L41" i="9"/>
  <c r="L70" i="9" s="1"/>
  <c r="H41" i="9"/>
  <c r="H70" i="9" s="1"/>
  <c r="AB41" i="9"/>
  <c r="AB70" i="9" s="1"/>
  <c r="I41" i="9"/>
  <c r="I70" i="9" s="1"/>
  <c r="X41" i="9"/>
  <c r="X70" i="9" s="1"/>
  <c r="Y41" i="9"/>
  <c r="Y70" i="9" s="1"/>
  <c r="Z41" i="9"/>
  <c r="Z70" i="9" s="1"/>
  <c r="AC41" i="9"/>
  <c r="AC70" i="9" s="1"/>
  <c r="O41" i="9"/>
  <c r="O70" i="9" s="1"/>
  <c r="F41" i="9"/>
  <c r="F70" i="9" s="1"/>
  <c r="D41" i="9"/>
  <c r="D70" i="9" s="1"/>
  <c r="B41" i="9"/>
  <c r="B70" i="9" s="1"/>
  <c r="Q41" i="9"/>
  <c r="Q70" i="9" s="1"/>
  <c r="AA41" i="9"/>
  <c r="AA70" i="9" s="1"/>
  <c r="K41" i="9"/>
  <c r="K70" i="9" s="1"/>
  <c r="U41" i="9"/>
  <c r="U70" i="9" s="1"/>
  <c r="E41" i="9"/>
  <c r="E70" i="9" s="1"/>
  <c r="V41" i="9"/>
  <c r="V70" i="9" s="1"/>
  <c r="O147" i="9"/>
  <c r="O176" i="9" s="1"/>
  <c r="C127" i="13"/>
  <c r="M41" i="9"/>
  <c r="M70" i="9" s="1"/>
  <c r="J41" i="9"/>
  <c r="J70" i="9" s="1"/>
  <c r="W41" i="9"/>
  <c r="W70" i="9" s="1"/>
  <c r="R41" i="9"/>
  <c r="R70" i="9" s="1"/>
  <c r="P41" i="9"/>
  <c r="P70" i="9" s="1"/>
  <c r="Y255" i="9"/>
  <c r="Y284" i="9" s="1"/>
  <c r="Z255" i="9"/>
  <c r="Z284" i="9" s="1"/>
  <c r="V255" i="9"/>
  <c r="V284" i="9" s="1"/>
  <c r="T255" i="9"/>
  <c r="T284" i="9" s="1"/>
  <c r="M255" i="9"/>
  <c r="M284" i="9" s="1"/>
  <c r="R255" i="9"/>
  <c r="R284" i="9" s="1"/>
  <c r="U469" i="9"/>
  <c r="U498" i="9" s="1"/>
  <c r="H255" i="9"/>
  <c r="H284" i="9" s="1"/>
  <c r="K255" i="9"/>
  <c r="K284" i="9" s="1"/>
  <c r="S255" i="9"/>
  <c r="S284" i="9" s="1"/>
  <c r="P255" i="9"/>
  <c r="P284" i="9" s="1"/>
  <c r="B255" i="9"/>
  <c r="B284" i="9" s="1"/>
  <c r="W255" i="9"/>
  <c r="W284" i="9" s="1"/>
  <c r="AA255" i="9"/>
  <c r="AA284" i="9" s="1"/>
  <c r="E255" i="9"/>
  <c r="E284" i="9" s="1"/>
  <c r="N147" i="9"/>
  <c r="N176" i="9" s="1"/>
  <c r="I255" i="9"/>
  <c r="I284" i="9" s="1"/>
  <c r="U255" i="9"/>
  <c r="U284" i="9" s="1"/>
  <c r="D255" i="9"/>
  <c r="D284" i="9" s="1"/>
  <c r="Q255" i="9"/>
  <c r="Q284" i="9" s="1"/>
  <c r="AB255" i="9"/>
  <c r="AB284" i="9" s="1"/>
  <c r="X255" i="9"/>
  <c r="X284" i="9" s="1"/>
  <c r="AC255" i="9"/>
  <c r="AC284" i="9" s="1"/>
  <c r="W147" i="9"/>
  <c r="W176" i="9" s="1"/>
  <c r="C255" i="9"/>
  <c r="C284" i="9" s="1"/>
  <c r="G255" i="9"/>
  <c r="G284" i="9" s="1"/>
  <c r="L255" i="9"/>
  <c r="L284" i="9" s="1"/>
  <c r="J255" i="9"/>
  <c r="J284" i="9" s="1"/>
  <c r="O255" i="9"/>
  <c r="O284" i="9" s="1"/>
  <c r="F255" i="9"/>
  <c r="F284" i="9" s="1"/>
  <c r="E147" i="9"/>
  <c r="E176" i="9" s="1"/>
  <c r="P255" i="13"/>
  <c r="P284" i="13" s="1"/>
  <c r="C255" i="13"/>
  <c r="C284" i="13" s="1"/>
  <c r="T255" i="13"/>
  <c r="T284" i="13" s="1"/>
  <c r="J255" i="13"/>
  <c r="J284" i="13" s="1"/>
  <c r="J147" i="9"/>
  <c r="J176" i="9" s="1"/>
  <c r="C147" i="9"/>
  <c r="C176" i="9" s="1"/>
  <c r="S147" i="9"/>
  <c r="S176" i="9" s="1"/>
  <c r="I147" i="9"/>
  <c r="I176" i="9" s="1"/>
  <c r="M469" i="9"/>
  <c r="M498" i="9" s="1"/>
  <c r="R147" i="9"/>
  <c r="R176" i="9" s="1"/>
  <c r="K147" i="9"/>
  <c r="K176" i="9" s="1"/>
  <c r="D469" i="9"/>
  <c r="D498" i="9" s="1"/>
  <c r="D147" i="9"/>
  <c r="D176" i="9" s="1"/>
  <c r="G147" i="9"/>
  <c r="G176" i="9" s="1"/>
  <c r="F147" i="9"/>
  <c r="F176" i="9" s="1"/>
  <c r="P147" i="9"/>
  <c r="P176" i="9" s="1"/>
  <c r="AB147" i="9"/>
  <c r="AB176" i="9" s="1"/>
  <c r="M147" i="9"/>
  <c r="M176" i="9" s="1"/>
  <c r="W469" i="9"/>
  <c r="W498" i="9" s="1"/>
  <c r="H147" i="9"/>
  <c r="H176" i="9" s="1"/>
  <c r="Y147" i="9"/>
  <c r="Y176" i="9" s="1"/>
  <c r="U147" i="9"/>
  <c r="U176" i="9" s="1"/>
  <c r="T147" i="9"/>
  <c r="T176" i="9" s="1"/>
  <c r="AC469" i="9"/>
  <c r="AC498" i="9" s="1"/>
  <c r="J469" i="9"/>
  <c r="J498" i="9" s="1"/>
  <c r="P469" i="9"/>
  <c r="P498" i="9" s="1"/>
  <c r="Q469" i="9"/>
  <c r="Q498" i="9" s="1"/>
  <c r="B147" i="9"/>
  <c r="B176" i="9" s="1"/>
  <c r="V147" i="9"/>
  <c r="V176" i="9" s="1"/>
  <c r="AA147" i="9"/>
  <c r="AA176" i="9" s="1"/>
  <c r="Q147" i="9"/>
  <c r="Q176" i="9" s="1"/>
  <c r="AC147" i="9"/>
  <c r="AC176" i="9" s="1"/>
  <c r="X147" i="9"/>
  <c r="X176" i="9" s="1"/>
  <c r="L147" i="9"/>
  <c r="L176" i="9" s="1"/>
  <c r="X364" i="13"/>
  <c r="X393" i="13" s="1"/>
  <c r="D364" i="13"/>
  <c r="D393" i="13" s="1"/>
  <c r="N364" i="13"/>
  <c r="N393" i="13" s="1"/>
  <c r="AA469" i="9"/>
  <c r="AA498" i="9" s="1"/>
  <c r="Y469" i="9"/>
  <c r="Y498" i="9" s="1"/>
  <c r="H469" i="9"/>
  <c r="H498" i="9" s="1"/>
  <c r="S469" i="9"/>
  <c r="S498" i="9" s="1"/>
  <c r="L364" i="13"/>
  <c r="L393" i="13" s="1"/>
  <c r="K364" i="13"/>
  <c r="K393" i="13" s="1"/>
  <c r="AB364" i="13"/>
  <c r="AB393" i="13" s="1"/>
  <c r="B469" i="9"/>
  <c r="B498" i="9" s="1"/>
  <c r="X469" i="9"/>
  <c r="X498" i="9" s="1"/>
  <c r="L469" i="9"/>
  <c r="L498" i="9" s="1"/>
  <c r="P364" i="13"/>
  <c r="P393" i="13" s="1"/>
  <c r="T364" i="13"/>
  <c r="T393" i="13" s="1"/>
  <c r="V469" i="9"/>
  <c r="V498" i="9" s="1"/>
  <c r="C469" i="9"/>
  <c r="C498" i="9" s="1"/>
  <c r="I469" i="9"/>
  <c r="I498" i="9" s="1"/>
  <c r="AA364" i="13"/>
  <c r="AA393" i="13" s="1"/>
  <c r="G364" i="13"/>
  <c r="G393" i="13" s="1"/>
  <c r="S364" i="13"/>
  <c r="S393" i="13" s="1"/>
  <c r="K469" i="9"/>
  <c r="K498" i="9" s="1"/>
  <c r="R469" i="9"/>
  <c r="R498" i="9" s="1"/>
  <c r="U364" i="13"/>
  <c r="U393" i="13" s="1"/>
  <c r="Y364" i="13"/>
  <c r="Y393" i="13" s="1"/>
  <c r="AB469" i="9"/>
  <c r="AB498" i="9" s="1"/>
  <c r="J364" i="13"/>
  <c r="J393" i="13" s="1"/>
  <c r="V364" i="13"/>
  <c r="V393" i="13" s="1"/>
  <c r="C364" i="13"/>
  <c r="C393" i="13" s="1"/>
  <c r="W364" i="13"/>
  <c r="W393" i="13" s="1"/>
  <c r="AC364" i="13"/>
  <c r="AC393" i="13" s="1"/>
  <c r="E469" i="9"/>
  <c r="E498" i="9" s="1"/>
  <c r="N469" i="9"/>
  <c r="N498" i="9" s="1"/>
  <c r="T469" i="9"/>
  <c r="T498" i="9" s="1"/>
  <c r="I364" i="13"/>
  <c r="I393" i="13" s="1"/>
  <c r="Z469" i="9"/>
  <c r="Z498" i="9" s="1"/>
  <c r="Q364" i="13"/>
  <c r="Q393" i="13" s="1"/>
  <c r="M364" i="13"/>
  <c r="M393" i="13" s="1"/>
  <c r="F364" i="13"/>
  <c r="F393" i="13" s="1"/>
  <c r="O364" i="13"/>
  <c r="O393" i="13" s="1"/>
  <c r="Z364" i="13"/>
  <c r="Z393" i="13" s="1"/>
  <c r="R364" i="13"/>
  <c r="R393" i="13" s="1"/>
  <c r="E364" i="13"/>
  <c r="E393" i="13" s="1"/>
  <c r="F469" i="9"/>
  <c r="F498" i="9" s="1"/>
  <c r="G469" i="9"/>
  <c r="G498" i="9" s="1"/>
  <c r="B70" i="13"/>
  <c r="AC70" i="13"/>
  <c r="C70" i="13"/>
  <c r="M70" i="13"/>
  <c r="S70" i="13"/>
  <c r="V70" i="13"/>
  <c r="I70" i="13"/>
  <c r="H70" i="13"/>
  <c r="N70" i="13"/>
  <c r="P70" i="13"/>
  <c r="T70" i="13"/>
  <c r="W70" i="13"/>
  <c r="J70" i="13"/>
  <c r="O70" i="13"/>
  <c r="Q70" i="13"/>
  <c r="R70" i="13"/>
  <c r="Y70" i="13"/>
  <c r="AB70" i="13"/>
  <c r="L70" i="13"/>
  <c r="D70" i="13"/>
  <c r="E70" i="13"/>
  <c r="F70" i="13"/>
  <c r="Z70" i="13"/>
  <c r="B176" i="3"/>
  <c r="M114" i="2"/>
  <c r="M102" i="2"/>
  <c r="M90" i="2"/>
  <c r="L90" i="2"/>
  <c r="L78" i="2"/>
  <c r="L255" i="13" l="1"/>
  <c r="L284" i="13" s="1"/>
  <c r="Y255" i="13"/>
  <c r="Y284" i="13" s="1"/>
  <c r="AB255" i="13"/>
  <c r="AB284" i="13" s="1"/>
  <c r="B255" i="13"/>
  <c r="B284" i="13" s="1"/>
  <c r="W255" i="13"/>
  <c r="W284" i="13" s="1"/>
  <c r="Q255" i="13"/>
  <c r="Q284" i="13" s="1"/>
  <c r="M255" i="13"/>
  <c r="M284" i="13" s="1"/>
  <c r="G255" i="13"/>
  <c r="G284" i="13" s="1"/>
  <c r="Z255" i="13"/>
  <c r="Z284" i="13" s="1"/>
  <c r="N255" i="13"/>
  <c r="N284" i="13" s="1"/>
  <c r="O255" i="13"/>
  <c r="O284" i="13" s="1"/>
  <c r="AA255" i="13"/>
  <c r="AA284" i="13" s="1"/>
  <c r="U255" i="13"/>
  <c r="U284" i="13" s="1"/>
  <c r="H255" i="13"/>
  <c r="H284" i="13" s="1"/>
  <c r="R255" i="13"/>
  <c r="R284" i="13" s="1"/>
  <c r="AC255" i="13"/>
  <c r="AC284" i="13" s="1"/>
  <c r="D255" i="13"/>
  <c r="D284" i="13" s="1"/>
  <c r="V255" i="13"/>
  <c r="V284" i="13" s="1"/>
  <c r="F255" i="13"/>
  <c r="F284" i="13" s="1"/>
  <c r="E255" i="13"/>
  <c r="E284" i="13" s="1"/>
  <c r="K255" i="13"/>
  <c r="K284" i="13" s="1"/>
  <c r="S255" i="13"/>
  <c r="S284" i="13" s="1"/>
  <c r="T147" i="13"/>
  <c r="T176" i="13" s="1"/>
  <c r="P147" i="13"/>
  <c r="P176" i="13" s="1"/>
  <c r="M147" i="13"/>
  <c r="M176" i="13" s="1"/>
  <c r="G147" i="13"/>
  <c r="G176" i="13" s="1"/>
  <c r="O147" i="13"/>
  <c r="O176" i="13" s="1"/>
  <c r="U147" i="13"/>
  <c r="U176" i="13" s="1"/>
  <c r="H147" i="13"/>
  <c r="H176" i="13" s="1"/>
  <c r="E147" i="13"/>
  <c r="E176" i="13" s="1"/>
  <c r="Y147" i="13"/>
  <c r="Y176" i="13" s="1"/>
  <c r="X147" i="13"/>
  <c r="X176" i="13" s="1"/>
  <c r="D147" i="13"/>
  <c r="D176" i="13" s="1"/>
  <c r="J147" i="13"/>
  <c r="J176" i="13" s="1"/>
  <c r="N147" i="13"/>
  <c r="N176" i="13" s="1"/>
  <c r="R147" i="13"/>
  <c r="R176" i="13" s="1"/>
  <c r="K147" i="13"/>
  <c r="K176" i="13" s="1"/>
  <c r="F147" i="13"/>
  <c r="F176" i="13" s="1"/>
  <c r="AC147" i="13"/>
  <c r="AC176" i="13" s="1"/>
  <c r="Q147" i="13"/>
  <c r="Q176" i="13" s="1"/>
  <c r="V147" i="13"/>
  <c r="V176" i="13" s="1"/>
  <c r="I147" i="13"/>
  <c r="I176" i="13" s="1"/>
  <c r="C147" i="13"/>
  <c r="C176" i="13" s="1"/>
  <c r="Z147" i="13"/>
  <c r="Z176" i="13" s="1"/>
  <c r="AB147" i="13"/>
  <c r="AB176" i="13" s="1"/>
  <c r="W147" i="13"/>
  <c r="W176" i="13" s="1"/>
  <c r="L147" i="13"/>
  <c r="L176" i="13" s="1"/>
  <c r="B147" i="13"/>
  <c r="B176" i="13" s="1"/>
  <c r="AA147" i="13"/>
  <c r="AA176" i="13" s="1"/>
  <c r="S147" i="13"/>
  <c r="S176" i="13" s="1"/>
  <c r="C180" i="2"/>
  <c r="C337" i="32" s="1"/>
  <c r="B180" i="2"/>
  <c r="B337" i="32" s="1"/>
  <c r="C167" i="2"/>
  <c r="C228" i="32" s="1"/>
  <c r="B167" i="2"/>
  <c r="B228" i="32" s="1"/>
  <c r="C155" i="2"/>
  <c r="C120" i="32" s="1"/>
  <c r="B155" i="2"/>
  <c r="B120" i="32" s="1"/>
  <c r="C143" i="2"/>
  <c r="C14" i="32" s="1"/>
  <c r="B143" i="2"/>
  <c r="B14" i="32" s="1"/>
  <c r="B140" i="32" l="1"/>
  <c r="L140" i="32"/>
  <c r="V140" i="32"/>
  <c r="W140" i="32"/>
  <c r="N140" i="32"/>
  <c r="F140" i="32"/>
  <c r="D140" i="32"/>
  <c r="O140" i="32"/>
  <c r="Y140" i="32"/>
  <c r="R140" i="32"/>
  <c r="H140" i="32"/>
  <c r="P140" i="32"/>
  <c r="J140" i="32"/>
  <c r="AB140" i="32"/>
  <c r="AC140" i="32"/>
  <c r="E140" i="32"/>
  <c r="Z140" i="32"/>
  <c r="U140" i="32"/>
  <c r="C140" i="32"/>
  <c r="K140" i="32"/>
  <c r="M140" i="32"/>
  <c r="AA140" i="32"/>
  <c r="S140" i="32"/>
  <c r="X140" i="32"/>
  <c r="T140" i="32"/>
  <c r="G140" i="32"/>
  <c r="Q140" i="32"/>
  <c r="I140" i="32"/>
  <c r="P248" i="32"/>
  <c r="K248" i="32"/>
  <c r="H248" i="32"/>
  <c r="B248" i="32"/>
  <c r="R248" i="32"/>
  <c r="AB248" i="32"/>
  <c r="N248" i="32"/>
  <c r="S248" i="32"/>
  <c r="T248" i="32"/>
  <c r="AA248" i="32"/>
  <c r="Z248" i="32"/>
  <c r="L248" i="32"/>
  <c r="G248" i="32"/>
  <c r="X248" i="32"/>
  <c r="D248" i="32"/>
  <c r="U248" i="32"/>
  <c r="Y248" i="32"/>
  <c r="AC248" i="32"/>
  <c r="F248" i="32"/>
  <c r="C248" i="32"/>
  <c r="W248" i="32"/>
  <c r="M248" i="32"/>
  <c r="J248" i="32"/>
  <c r="I248" i="32"/>
  <c r="Q248" i="32"/>
  <c r="E248" i="32"/>
  <c r="O248" i="32"/>
  <c r="V248" i="32"/>
  <c r="U357" i="32"/>
  <c r="AB357" i="32"/>
  <c r="M357" i="32"/>
  <c r="F357" i="32"/>
  <c r="E357" i="32"/>
  <c r="B357" i="32"/>
  <c r="Y357" i="32"/>
  <c r="R357" i="32"/>
  <c r="AC357" i="32"/>
  <c r="H357" i="32"/>
  <c r="Q357" i="32"/>
  <c r="N357" i="32"/>
  <c r="X357" i="32"/>
  <c r="Z357" i="32"/>
  <c r="P357" i="32"/>
  <c r="D357" i="32"/>
  <c r="J357" i="32"/>
  <c r="V357" i="32"/>
  <c r="C357" i="32"/>
  <c r="O357" i="32"/>
  <c r="W357" i="32"/>
  <c r="AA357" i="32"/>
  <c r="I357" i="32"/>
  <c r="L357" i="32"/>
  <c r="G357" i="32"/>
  <c r="S357" i="32"/>
  <c r="T357" i="32"/>
  <c r="K357" i="32"/>
  <c r="S34" i="32"/>
  <c r="T34" i="32"/>
  <c r="Q34" i="32"/>
  <c r="V34" i="32"/>
  <c r="X34" i="32"/>
  <c r="AB34" i="32"/>
  <c r="H34" i="32"/>
  <c r="AA34" i="32"/>
  <c r="L34" i="32"/>
  <c r="P34" i="32"/>
  <c r="N34" i="32"/>
  <c r="M34" i="32"/>
  <c r="I34" i="32"/>
  <c r="F34" i="32"/>
  <c r="D34" i="32"/>
  <c r="K34" i="32"/>
  <c r="Y34" i="32"/>
  <c r="W34" i="32"/>
  <c r="U34" i="32"/>
  <c r="J34" i="32"/>
  <c r="E34" i="32"/>
  <c r="O34" i="32"/>
  <c r="B34" i="32"/>
  <c r="Z34" i="32"/>
  <c r="C34" i="32"/>
  <c r="AC34" i="32"/>
  <c r="G34" i="32"/>
  <c r="R34" i="32"/>
  <c r="M180" i="2"/>
  <c r="M168" i="2"/>
  <c r="A324" i="26"/>
  <c r="A215" i="26"/>
  <c r="A107" i="26"/>
  <c r="A1" i="26"/>
  <c r="A324" i="25"/>
  <c r="A215" i="25"/>
  <c r="A107" i="25"/>
  <c r="A1" i="25"/>
  <c r="A324" i="24"/>
  <c r="A215" i="24"/>
  <c r="A107" i="24"/>
  <c r="A1" i="24"/>
  <c r="A324" i="13"/>
  <c r="A215" i="13"/>
  <c r="A107" i="13"/>
  <c r="A1" i="13"/>
  <c r="A429" i="23"/>
  <c r="A324" i="23"/>
  <c r="A215" i="23"/>
  <c r="A107" i="23"/>
  <c r="A1" i="23"/>
  <c r="A429" i="22"/>
  <c r="A324" i="22"/>
  <c r="A215" i="22"/>
  <c r="A107" i="22"/>
  <c r="A1" i="22"/>
  <c r="A429" i="21"/>
  <c r="A324" i="21"/>
  <c r="A215" i="21"/>
  <c r="A107" i="21"/>
  <c r="A1" i="21"/>
  <c r="A429" i="9"/>
  <c r="A324" i="9"/>
  <c r="A215" i="9"/>
  <c r="A107" i="9"/>
  <c r="A1" i="9"/>
  <c r="A429" i="20"/>
  <c r="A324" i="20"/>
  <c r="A215" i="20"/>
  <c r="A107" i="20"/>
  <c r="A1" i="20"/>
  <c r="A429" i="19"/>
  <c r="A324" i="19"/>
  <c r="A215" i="19"/>
  <c r="A107" i="19"/>
  <c r="A1" i="19"/>
  <c r="P26" i="19"/>
  <c r="O26" i="19"/>
  <c r="L26" i="19"/>
  <c r="C26" i="19"/>
  <c r="B26" i="19"/>
  <c r="P454" i="3"/>
  <c r="O454" i="3"/>
  <c r="L454" i="3"/>
  <c r="C454" i="3"/>
  <c r="B454" i="3"/>
  <c r="P349" i="3"/>
  <c r="O349" i="3"/>
  <c r="L349" i="3"/>
  <c r="C349" i="3"/>
  <c r="B349" i="3"/>
  <c r="P240" i="3"/>
  <c r="O240" i="3"/>
  <c r="L240" i="3"/>
  <c r="C240" i="3"/>
  <c r="B240" i="3"/>
  <c r="P132" i="3"/>
  <c r="O132" i="3"/>
  <c r="L132" i="3"/>
  <c r="C132" i="3"/>
  <c r="B132" i="3"/>
  <c r="A429" i="3"/>
  <c r="A324" i="3"/>
  <c r="A215" i="3"/>
  <c r="A107" i="3"/>
  <c r="A1" i="3"/>
  <c r="L388" i="32" l="1"/>
  <c r="L394" i="32" s="1"/>
  <c r="L376" i="32"/>
  <c r="L382" i="32" s="1"/>
  <c r="L400" i="32"/>
  <c r="D388" i="32"/>
  <c r="D394" i="32" s="1"/>
  <c r="D400" i="32"/>
  <c r="D376" i="32"/>
  <c r="D382" i="32" s="1"/>
  <c r="R400" i="32"/>
  <c r="R388" i="32"/>
  <c r="R394" i="32" s="1"/>
  <c r="R376" i="32"/>
  <c r="R382" i="32" s="1"/>
  <c r="V267" i="32"/>
  <c r="V273" i="32" s="1"/>
  <c r="V279" i="32"/>
  <c r="V285" i="32" s="1"/>
  <c r="V291" i="32"/>
  <c r="C291" i="32"/>
  <c r="C279" i="32"/>
  <c r="C285" i="32" s="1"/>
  <c r="C267" i="32"/>
  <c r="C273" i="32" s="1"/>
  <c r="L267" i="32"/>
  <c r="L273" i="32" s="1"/>
  <c r="L291" i="32"/>
  <c r="L279" i="32"/>
  <c r="L285" i="32" s="1"/>
  <c r="B279" i="32"/>
  <c r="B285" i="32" s="1"/>
  <c r="B267" i="32"/>
  <c r="B273" i="32" s="1"/>
  <c r="B291" i="32"/>
  <c r="X171" i="32"/>
  <c r="X177" i="32" s="1"/>
  <c r="X183" i="32"/>
  <c r="X159" i="32"/>
  <c r="X165" i="32" s="1"/>
  <c r="E183" i="32"/>
  <c r="E171" i="32"/>
  <c r="E177" i="32" s="1"/>
  <c r="E159" i="32"/>
  <c r="E165" i="32" s="1"/>
  <c r="O171" i="32"/>
  <c r="O177" i="32" s="1"/>
  <c r="O183" i="32"/>
  <c r="O159" i="32"/>
  <c r="O165" i="32" s="1"/>
  <c r="I400" i="32"/>
  <c r="I388" i="32"/>
  <c r="I394" i="32" s="1"/>
  <c r="I376" i="32"/>
  <c r="I382" i="32" s="1"/>
  <c r="P388" i="32"/>
  <c r="P394" i="32" s="1"/>
  <c r="P376" i="32"/>
  <c r="P382" i="32" s="1"/>
  <c r="P400" i="32"/>
  <c r="Y376" i="32"/>
  <c r="Y382" i="32" s="1"/>
  <c r="Y388" i="32"/>
  <c r="Y394" i="32" s="1"/>
  <c r="Y400" i="32"/>
  <c r="O279" i="32"/>
  <c r="O285" i="32" s="1"/>
  <c r="O267" i="32"/>
  <c r="O273" i="32" s="1"/>
  <c r="O291" i="32"/>
  <c r="F267" i="32"/>
  <c r="F273" i="32" s="1"/>
  <c r="F279" i="32"/>
  <c r="F285" i="32" s="1"/>
  <c r="F291" i="32"/>
  <c r="Z267" i="32"/>
  <c r="Z273" i="32" s="1"/>
  <c r="Z279" i="32"/>
  <c r="Z285" i="32" s="1"/>
  <c r="Z291" i="32"/>
  <c r="H291" i="32"/>
  <c r="H267" i="32"/>
  <c r="H273" i="32" s="1"/>
  <c r="H279" i="32"/>
  <c r="H285" i="32" s="1"/>
  <c r="S183" i="32"/>
  <c r="S171" i="32"/>
  <c r="S177" i="32" s="1"/>
  <c r="S159" i="32"/>
  <c r="S165" i="32" s="1"/>
  <c r="AC159" i="32"/>
  <c r="AC165" i="32" s="1"/>
  <c r="AC183" i="32"/>
  <c r="AC171" i="32"/>
  <c r="AC177" i="32" s="1"/>
  <c r="D159" i="32"/>
  <c r="D165" i="32" s="1"/>
  <c r="D183" i="32"/>
  <c r="D171" i="32"/>
  <c r="D177" i="32" s="1"/>
  <c r="AA400" i="32"/>
  <c r="AA376" i="32"/>
  <c r="AA382" i="32" s="1"/>
  <c r="AA388" i="32"/>
  <c r="AA394" i="32" s="1"/>
  <c r="Z400" i="32"/>
  <c r="Z376" i="32"/>
  <c r="Z382" i="32" s="1"/>
  <c r="Z388" i="32"/>
  <c r="Z394" i="32" s="1"/>
  <c r="B400" i="32"/>
  <c r="B376" i="32"/>
  <c r="B382" i="32" s="1"/>
  <c r="B388" i="32"/>
  <c r="B394" i="32" s="1"/>
  <c r="E279" i="32"/>
  <c r="E285" i="32" s="1"/>
  <c r="E291" i="32"/>
  <c r="E267" i="32"/>
  <c r="E273" i="32" s="1"/>
  <c r="AC267" i="32"/>
  <c r="AC273" i="32" s="1"/>
  <c r="AC291" i="32"/>
  <c r="AC279" i="32"/>
  <c r="AC285" i="32" s="1"/>
  <c r="AA291" i="32"/>
  <c r="AA279" i="32"/>
  <c r="AA285" i="32" s="1"/>
  <c r="AA267" i="32"/>
  <c r="AA273" i="32" s="1"/>
  <c r="K279" i="32"/>
  <c r="K285" i="32" s="1"/>
  <c r="K291" i="32"/>
  <c r="K267" i="32"/>
  <c r="K273" i="32" s="1"/>
  <c r="AA183" i="32"/>
  <c r="AA159" i="32"/>
  <c r="AA165" i="32" s="1"/>
  <c r="AA171" i="32"/>
  <c r="AA177" i="32" s="1"/>
  <c r="AB159" i="32"/>
  <c r="AB165" i="32" s="1"/>
  <c r="AB183" i="32"/>
  <c r="AB171" i="32"/>
  <c r="AB177" i="32" s="1"/>
  <c r="F183" i="32"/>
  <c r="F159" i="32"/>
  <c r="F165" i="32" s="1"/>
  <c r="F171" i="32"/>
  <c r="F177" i="32" s="1"/>
  <c r="W376" i="32"/>
  <c r="W382" i="32" s="1"/>
  <c r="W388" i="32"/>
  <c r="W394" i="32" s="1"/>
  <c r="W400" i="32"/>
  <c r="X388" i="32"/>
  <c r="X394" i="32" s="1"/>
  <c r="X376" i="32"/>
  <c r="X382" i="32" s="1"/>
  <c r="X400" i="32"/>
  <c r="E400" i="32"/>
  <c r="E376" i="32"/>
  <c r="E382" i="32" s="1"/>
  <c r="E388" i="32"/>
  <c r="E394" i="32" s="1"/>
  <c r="Q291" i="32"/>
  <c r="Q267" i="32"/>
  <c r="Q273" i="32" s="1"/>
  <c r="Q279" i="32"/>
  <c r="Q285" i="32" s="1"/>
  <c r="Y267" i="32"/>
  <c r="Y273" i="32" s="1"/>
  <c r="Y279" i="32"/>
  <c r="Y285" i="32" s="1"/>
  <c r="Y291" i="32"/>
  <c r="T279" i="32"/>
  <c r="T285" i="32" s="1"/>
  <c r="T291" i="32"/>
  <c r="T267" i="32"/>
  <c r="T273" i="32" s="1"/>
  <c r="P267" i="32"/>
  <c r="P273" i="32" s="1"/>
  <c r="P279" i="32"/>
  <c r="P285" i="32" s="1"/>
  <c r="P291" i="32"/>
  <c r="M183" i="32"/>
  <c r="M171" i="32"/>
  <c r="M177" i="32" s="1"/>
  <c r="M159" i="32"/>
  <c r="M165" i="32" s="1"/>
  <c r="J171" i="32"/>
  <c r="J177" i="32" s="1"/>
  <c r="J183" i="32"/>
  <c r="J159" i="32"/>
  <c r="J165" i="32" s="1"/>
  <c r="N159" i="32"/>
  <c r="N165" i="32" s="1"/>
  <c r="N171" i="32"/>
  <c r="N177" i="32" s="1"/>
  <c r="N183" i="32"/>
  <c r="K376" i="32"/>
  <c r="K382" i="32" s="1"/>
  <c r="K400" i="32"/>
  <c r="K388" i="32"/>
  <c r="K394" i="32" s="1"/>
  <c r="O400" i="32"/>
  <c r="O388" i="32"/>
  <c r="O394" i="32" s="1"/>
  <c r="O376" i="32"/>
  <c r="O382" i="32" s="1"/>
  <c r="N376" i="32"/>
  <c r="N382" i="32" s="1"/>
  <c r="N388" i="32"/>
  <c r="N394" i="32" s="1"/>
  <c r="N400" i="32"/>
  <c r="F400" i="32"/>
  <c r="F376" i="32"/>
  <c r="F382" i="32" s="1"/>
  <c r="F388" i="32"/>
  <c r="F394" i="32" s="1"/>
  <c r="I267" i="32"/>
  <c r="I273" i="32" s="1"/>
  <c r="I291" i="32"/>
  <c r="I279" i="32"/>
  <c r="I285" i="32" s="1"/>
  <c r="U291" i="32"/>
  <c r="U267" i="32"/>
  <c r="U273" i="32" s="1"/>
  <c r="U279" i="32"/>
  <c r="U285" i="32" s="1"/>
  <c r="S279" i="32"/>
  <c r="S285" i="32" s="1"/>
  <c r="S291" i="32"/>
  <c r="S267" i="32"/>
  <c r="S273" i="32" s="1"/>
  <c r="I183" i="32"/>
  <c r="I171" i="32"/>
  <c r="I177" i="32" s="1"/>
  <c r="I159" i="32"/>
  <c r="I165" i="32" s="1"/>
  <c r="K183" i="32"/>
  <c r="K159" i="32"/>
  <c r="K165" i="32" s="1"/>
  <c r="K171" i="32"/>
  <c r="K177" i="32" s="1"/>
  <c r="P171" i="32"/>
  <c r="P177" i="32" s="1"/>
  <c r="P183" i="32"/>
  <c r="P159" i="32"/>
  <c r="P165" i="32" s="1"/>
  <c r="W171" i="32"/>
  <c r="W177" i="32" s="1"/>
  <c r="W183" i="32"/>
  <c r="W159" i="32"/>
  <c r="W165" i="32" s="1"/>
  <c r="T388" i="32"/>
  <c r="T394" i="32" s="1"/>
  <c r="T400" i="32"/>
  <c r="T376" i="32"/>
  <c r="T382" i="32" s="1"/>
  <c r="C400" i="32"/>
  <c r="C376" i="32"/>
  <c r="C382" i="32" s="1"/>
  <c r="C388" i="32"/>
  <c r="C394" i="32" s="1"/>
  <c r="Q376" i="32"/>
  <c r="Q382" i="32" s="1"/>
  <c r="Q400" i="32"/>
  <c r="Q388" i="32"/>
  <c r="Q394" i="32" s="1"/>
  <c r="M400" i="32"/>
  <c r="M388" i="32"/>
  <c r="M394" i="32" s="1"/>
  <c r="M376" i="32"/>
  <c r="M382" i="32" s="1"/>
  <c r="J291" i="32"/>
  <c r="J267" i="32"/>
  <c r="J273" i="32" s="1"/>
  <c r="J279" i="32"/>
  <c r="J285" i="32" s="1"/>
  <c r="D279" i="32"/>
  <c r="D285" i="32" s="1"/>
  <c r="D267" i="32"/>
  <c r="D273" i="32" s="1"/>
  <c r="D291" i="32"/>
  <c r="N291" i="32"/>
  <c r="N267" i="32"/>
  <c r="N273" i="32" s="1"/>
  <c r="N279" i="32"/>
  <c r="N285" i="32" s="1"/>
  <c r="Q171" i="32"/>
  <c r="Q177" i="32" s="1"/>
  <c r="Q159" i="32"/>
  <c r="Q165" i="32" s="1"/>
  <c r="Q183" i="32"/>
  <c r="C159" i="32"/>
  <c r="C165" i="32" s="1"/>
  <c r="C183" i="32"/>
  <c r="C171" i="32"/>
  <c r="C177" i="32" s="1"/>
  <c r="H183" i="32"/>
  <c r="H171" i="32"/>
  <c r="H177" i="32" s="1"/>
  <c r="H159" i="32"/>
  <c r="H165" i="32" s="1"/>
  <c r="V159" i="32"/>
  <c r="V165" i="32" s="1"/>
  <c r="V183" i="32"/>
  <c r="V171" i="32"/>
  <c r="V177" i="32" s="1"/>
  <c r="S388" i="32"/>
  <c r="S394" i="32" s="1"/>
  <c r="S400" i="32"/>
  <c r="S376" i="32"/>
  <c r="S382" i="32" s="1"/>
  <c r="V388" i="32"/>
  <c r="V394" i="32" s="1"/>
  <c r="V376" i="32"/>
  <c r="V382" i="32" s="1"/>
  <c r="V400" i="32"/>
  <c r="H400" i="32"/>
  <c r="H388" i="32"/>
  <c r="H394" i="32" s="1"/>
  <c r="H376" i="32"/>
  <c r="H382" i="32" s="1"/>
  <c r="AB376" i="32"/>
  <c r="AB382" i="32" s="1"/>
  <c r="AB388" i="32"/>
  <c r="AB394" i="32" s="1"/>
  <c r="AB400" i="32"/>
  <c r="M291" i="32"/>
  <c r="M279" i="32"/>
  <c r="M285" i="32" s="1"/>
  <c r="M267" i="32"/>
  <c r="M273" i="32" s="1"/>
  <c r="X279" i="32"/>
  <c r="X285" i="32" s="1"/>
  <c r="X267" i="32"/>
  <c r="X273" i="32" s="1"/>
  <c r="X291" i="32"/>
  <c r="AB291" i="32"/>
  <c r="AB279" i="32"/>
  <c r="AB285" i="32" s="1"/>
  <c r="AB267" i="32"/>
  <c r="AB273" i="32" s="1"/>
  <c r="G183" i="32"/>
  <c r="G159" i="32"/>
  <c r="G165" i="32" s="1"/>
  <c r="G171" i="32"/>
  <c r="G177" i="32" s="1"/>
  <c r="U159" i="32"/>
  <c r="U165" i="32" s="1"/>
  <c r="U183" i="32"/>
  <c r="U171" i="32"/>
  <c r="U177" i="32" s="1"/>
  <c r="R159" i="32"/>
  <c r="R165" i="32" s="1"/>
  <c r="R183" i="32"/>
  <c r="R171" i="32"/>
  <c r="R177" i="32" s="1"/>
  <c r="L159" i="32"/>
  <c r="L165" i="32" s="1"/>
  <c r="L183" i="32"/>
  <c r="L171" i="32"/>
  <c r="L177" i="32" s="1"/>
  <c r="G388" i="32"/>
  <c r="G394" i="32" s="1"/>
  <c r="G400" i="32"/>
  <c r="G376" i="32"/>
  <c r="G382" i="32" s="1"/>
  <c r="J376" i="32"/>
  <c r="J382" i="32" s="1"/>
  <c r="J400" i="32"/>
  <c r="J388" i="32"/>
  <c r="J394" i="32" s="1"/>
  <c r="AC388" i="32"/>
  <c r="AC394" i="32" s="1"/>
  <c r="AC400" i="32"/>
  <c r="AC376" i="32"/>
  <c r="AC382" i="32" s="1"/>
  <c r="U400" i="32"/>
  <c r="U376" i="32"/>
  <c r="U382" i="32" s="1"/>
  <c r="U388" i="32"/>
  <c r="U394" i="32" s="1"/>
  <c r="W279" i="32"/>
  <c r="W285" i="32" s="1"/>
  <c r="W267" i="32"/>
  <c r="W273" i="32" s="1"/>
  <c r="W291" i="32"/>
  <c r="G279" i="32"/>
  <c r="G285" i="32" s="1"/>
  <c r="G267" i="32"/>
  <c r="G273" i="32" s="1"/>
  <c r="G291" i="32"/>
  <c r="R279" i="32"/>
  <c r="R285" i="32" s="1"/>
  <c r="R267" i="32"/>
  <c r="R273" i="32" s="1"/>
  <c r="R291" i="32"/>
  <c r="T183" i="32"/>
  <c r="T159" i="32"/>
  <c r="T165" i="32" s="1"/>
  <c r="T171" i="32"/>
  <c r="T177" i="32" s="1"/>
  <c r="Z159" i="32"/>
  <c r="Z165" i="32" s="1"/>
  <c r="Z183" i="32"/>
  <c r="Z171" i="32"/>
  <c r="Z177" i="32" s="1"/>
  <c r="Y171" i="32"/>
  <c r="Y177" i="32" s="1"/>
  <c r="Y159" i="32"/>
  <c r="Y165" i="32" s="1"/>
  <c r="Y183" i="32"/>
  <c r="B183" i="32"/>
  <c r="B171" i="32"/>
  <c r="B177" i="32" s="1"/>
  <c r="B159" i="32"/>
  <c r="B165" i="32" s="1"/>
  <c r="Y77" i="32"/>
  <c r="Y65" i="32"/>
  <c r="Y71" i="32" s="1"/>
  <c r="Y53" i="32"/>
  <c r="Y59" i="32" s="1"/>
  <c r="K65" i="32"/>
  <c r="K71" i="32" s="1"/>
  <c r="K77" i="32"/>
  <c r="K53" i="32"/>
  <c r="K59" i="32" s="1"/>
  <c r="B77" i="32"/>
  <c r="B65" i="32"/>
  <c r="B71" i="32" s="1"/>
  <c r="B53" i="32"/>
  <c r="D77" i="32"/>
  <c r="D53" i="32"/>
  <c r="D59" i="32" s="1"/>
  <c r="D65" i="32"/>
  <c r="D71" i="32" s="1"/>
  <c r="H53" i="32"/>
  <c r="H59" i="32" s="1"/>
  <c r="H65" i="32"/>
  <c r="H71" i="32" s="1"/>
  <c r="H77" i="32"/>
  <c r="S77" i="32"/>
  <c r="S53" i="32"/>
  <c r="S59" i="32" s="1"/>
  <c r="S65" i="32"/>
  <c r="S71" i="32" s="1"/>
  <c r="Z65" i="32"/>
  <c r="Z71" i="32" s="1"/>
  <c r="Z77" i="32"/>
  <c r="Z53" i="32"/>
  <c r="Z59" i="32" s="1"/>
  <c r="O53" i="32"/>
  <c r="O59" i="32" s="1"/>
  <c r="O77" i="32"/>
  <c r="O65" i="32"/>
  <c r="O71" i="32" s="1"/>
  <c r="F53" i="32"/>
  <c r="F59" i="32" s="1"/>
  <c r="F65" i="32"/>
  <c r="F71" i="32" s="1"/>
  <c r="F77" i="32"/>
  <c r="AB65" i="32"/>
  <c r="AB71" i="32" s="1"/>
  <c r="AB53" i="32"/>
  <c r="AB59" i="32" s="1"/>
  <c r="AB77" i="32"/>
  <c r="L77" i="32"/>
  <c r="L65" i="32"/>
  <c r="L71" i="32" s="1"/>
  <c r="L53" i="32"/>
  <c r="L59" i="32" s="1"/>
  <c r="AA77" i="32"/>
  <c r="AA65" i="32"/>
  <c r="AA71" i="32" s="1"/>
  <c r="AA53" i="32"/>
  <c r="AA59" i="32" s="1"/>
  <c r="E77" i="32"/>
  <c r="E65" i="32"/>
  <c r="E71" i="32" s="1"/>
  <c r="E53" i="32"/>
  <c r="E59" i="32" s="1"/>
  <c r="I53" i="32"/>
  <c r="I59" i="32" s="1"/>
  <c r="I65" i="32"/>
  <c r="I71" i="32" s="1"/>
  <c r="I77" i="32"/>
  <c r="X65" i="32"/>
  <c r="X71" i="32" s="1"/>
  <c r="X53" i="32"/>
  <c r="X59" i="32" s="1"/>
  <c r="X77" i="32"/>
  <c r="C65" i="32"/>
  <c r="C71" i="32" s="1"/>
  <c r="C53" i="32"/>
  <c r="C59" i="32" s="1"/>
  <c r="C77" i="32"/>
  <c r="J53" i="32"/>
  <c r="J59" i="32" s="1"/>
  <c r="J77" i="32"/>
  <c r="J65" i="32"/>
  <c r="J71" i="32" s="1"/>
  <c r="V65" i="32"/>
  <c r="V71" i="32" s="1"/>
  <c r="V77" i="32"/>
  <c r="V53" i="32"/>
  <c r="V59" i="32" s="1"/>
  <c r="G53" i="32"/>
  <c r="G59" i="32" s="1"/>
  <c r="G77" i="32"/>
  <c r="G65" i="32"/>
  <c r="G71" i="32" s="1"/>
  <c r="U65" i="32"/>
  <c r="U71" i="32" s="1"/>
  <c r="U77" i="32"/>
  <c r="U53" i="32"/>
  <c r="U59" i="32" s="1"/>
  <c r="N53" i="32"/>
  <c r="N59" i="32" s="1"/>
  <c r="N77" i="32"/>
  <c r="N65" i="32"/>
  <c r="N71" i="32" s="1"/>
  <c r="Q65" i="32"/>
  <c r="Q71" i="32" s="1"/>
  <c r="Q77" i="32"/>
  <c r="Q53" i="32"/>
  <c r="Q59" i="32" s="1"/>
  <c r="R77" i="32"/>
  <c r="R65" i="32"/>
  <c r="R71" i="32" s="1"/>
  <c r="R53" i="32"/>
  <c r="R59" i="32" s="1"/>
  <c r="M65" i="32"/>
  <c r="M71" i="32" s="1"/>
  <c r="M77" i="32"/>
  <c r="M53" i="32"/>
  <c r="M59" i="32" s="1"/>
  <c r="AC65" i="32"/>
  <c r="AC71" i="32" s="1"/>
  <c r="AC53" i="32"/>
  <c r="AC59" i="32" s="1"/>
  <c r="AC77" i="32"/>
  <c r="W53" i="32"/>
  <c r="W59" i="32" s="1"/>
  <c r="W65" i="32"/>
  <c r="W71" i="32" s="1"/>
  <c r="W77" i="32"/>
  <c r="P53" i="32"/>
  <c r="P59" i="32" s="1"/>
  <c r="P65" i="32"/>
  <c r="P71" i="32" s="1"/>
  <c r="P77" i="32"/>
  <c r="T65" i="32"/>
  <c r="T71" i="32" s="1"/>
  <c r="T53" i="32"/>
  <c r="T59" i="32" s="1"/>
  <c r="T77" i="32"/>
  <c r="M33" i="2"/>
  <c r="L33" i="2"/>
  <c r="M21" i="2"/>
  <c r="L21" i="2"/>
  <c r="C61" i="2"/>
  <c r="B61" i="2"/>
  <c r="C47" i="2"/>
  <c r="B47" i="2"/>
  <c r="C34" i="2"/>
  <c r="B34" i="2"/>
  <c r="C21" i="2"/>
  <c r="B21" i="2"/>
  <c r="C9" i="2"/>
  <c r="B9" i="2"/>
  <c r="B59" i="32" l="1"/>
  <c r="AG61" i="32"/>
  <c r="AG62" i="32" s="1"/>
  <c r="W297" i="32"/>
  <c r="W296" i="32"/>
  <c r="R188" i="32"/>
  <c r="R189" i="32"/>
  <c r="M296" i="32"/>
  <c r="M297" i="32"/>
  <c r="J297" i="32"/>
  <c r="J296" i="32"/>
  <c r="N406" i="32"/>
  <c r="N405" i="32"/>
  <c r="Y297" i="32"/>
  <c r="Y296" i="32"/>
  <c r="O297" i="32"/>
  <c r="O296" i="32"/>
  <c r="I405" i="32"/>
  <c r="I406" i="32"/>
  <c r="R406" i="32"/>
  <c r="R405" i="32"/>
  <c r="Y189" i="32"/>
  <c r="Y188" i="32"/>
  <c r="U406" i="32"/>
  <c r="U405" i="32"/>
  <c r="Q189" i="32"/>
  <c r="Q188" i="32"/>
  <c r="C405" i="32"/>
  <c r="C406" i="32"/>
  <c r="W189" i="32"/>
  <c r="W188" i="32"/>
  <c r="I188" i="32"/>
  <c r="I189" i="32"/>
  <c r="I296" i="32"/>
  <c r="I297" i="32"/>
  <c r="N188" i="32"/>
  <c r="N189" i="32"/>
  <c r="AB188" i="32"/>
  <c r="AB189" i="32"/>
  <c r="K296" i="32"/>
  <c r="K297" i="32"/>
  <c r="AA406" i="32"/>
  <c r="AA405" i="32"/>
  <c r="Z296" i="32"/>
  <c r="Z297" i="32"/>
  <c r="Z188" i="32"/>
  <c r="Z189" i="32"/>
  <c r="R297" i="32"/>
  <c r="R296" i="32"/>
  <c r="AB296" i="32"/>
  <c r="AB297" i="32"/>
  <c r="V405" i="32"/>
  <c r="V406" i="32"/>
  <c r="H188" i="32"/>
  <c r="H189" i="32"/>
  <c r="N297" i="32"/>
  <c r="N296" i="32"/>
  <c r="P297" i="32"/>
  <c r="P296" i="32"/>
  <c r="Q296" i="32"/>
  <c r="Q297" i="32"/>
  <c r="X405" i="32"/>
  <c r="X406" i="32"/>
  <c r="E296" i="32"/>
  <c r="E297" i="32"/>
  <c r="Y406" i="32"/>
  <c r="Y405" i="32"/>
  <c r="X188" i="32"/>
  <c r="X189" i="32"/>
  <c r="C296" i="32"/>
  <c r="C297" i="32"/>
  <c r="U189" i="32"/>
  <c r="U188" i="32"/>
  <c r="AB405" i="32"/>
  <c r="AB406" i="32"/>
  <c r="O405" i="32"/>
  <c r="O406" i="32"/>
  <c r="AA296" i="32"/>
  <c r="AA297" i="32"/>
  <c r="B405" i="32"/>
  <c r="B406" i="32"/>
  <c r="S189" i="32"/>
  <c r="S188" i="32"/>
  <c r="G405" i="32"/>
  <c r="G406" i="32"/>
  <c r="C189" i="32"/>
  <c r="C188" i="32"/>
  <c r="M405" i="32"/>
  <c r="M406" i="32"/>
  <c r="P189" i="32"/>
  <c r="P188" i="32"/>
  <c r="F406" i="32"/>
  <c r="F405" i="32"/>
  <c r="W405" i="32"/>
  <c r="W406" i="32"/>
  <c r="AA189" i="32"/>
  <c r="AA188" i="32"/>
  <c r="D188" i="32"/>
  <c r="D189" i="32"/>
  <c r="F296" i="32"/>
  <c r="F297" i="32"/>
  <c r="O189" i="32"/>
  <c r="O188" i="32"/>
  <c r="D406" i="32"/>
  <c r="D405" i="32"/>
  <c r="B188" i="32"/>
  <c r="B189" i="32"/>
  <c r="T189" i="32"/>
  <c r="T188" i="32"/>
  <c r="G296" i="32"/>
  <c r="G297" i="32"/>
  <c r="L189" i="32"/>
  <c r="L188" i="32"/>
  <c r="S406" i="32"/>
  <c r="S405" i="32"/>
  <c r="K189" i="32"/>
  <c r="K188" i="32"/>
  <c r="S297" i="32"/>
  <c r="S296" i="32"/>
  <c r="K406" i="32"/>
  <c r="K405" i="32"/>
  <c r="J188" i="32"/>
  <c r="J189" i="32"/>
  <c r="E405" i="32"/>
  <c r="E406" i="32"/>
  <c r="AC296" i="32"/>
  <c r="AC297" i="32"/>
  <c r="H296" i="32"/>
  <c r="H297" i="32"/>
  <c r="B297" i="32"/>
  <c r="B296" i="32"/>
  <c r="V297" i="32"/>
  <c r="V296" i="32"/>
  <c r="AC405" i="32"/>
  <c r="AC406" i="32"/>
  <c r="G189" i="32"/>
  <c r="G188" i="32"/>
  <c r="X297" i="32"/>
  <c r="X296" i="32"/>
  <c r="H405" i="32"/>
  <c r="H406" i="32"/>
  <c r="V189" i="32"/>
  <c r="V188" i="32"/>
  <c r="Q406" i="32"/>
  <c r="Q405" i="32"/>
  <c r="T405" i="32"/>
  <c r="T406" i="32"/>
  <c r="U297" i="32"/>
  <c r="U296" i="32"/>
  <c r="T296" i="32"/>
  <c r="T297" i="32"/>
  <c r="F189" i="32"/>
  <c r="F188" i="32"/>
  <c r="Z406" i="32"/>
  <c r="Z405" i="32"/>
  <c r="P405" i="32"/>
  <c r="P406" i="32"/>
  <c r="E189" i="32"/>
  <c r="E188" i="32"/>
  <c r="L297" i="32"/>
  <c r="L296" i="32"/>
  <c r="J405" i="32"/>
  <c r="J406" i="32"/>
  <c r="D296" i="32"/>
  <c r="D297" i="32"/>
  <c r="M189" i="32"/>
  <c r="M188" i="32"/>
  <c r="AC188" i="32"/>
  <c r="AC189" i="32"/>
  <c r="L406" i="32"/>
  <c r="L405" i="32"/>
  <c r="P82" i="32"/>
  <c r="P83" i="32"/>
  <c r="N82" i="32"/>
  <c r="N83" i="32"/>
  <c r="G82" i="32"/>
  <c r="G83" i="32"/>
  <c r="O82" i="32"/>
  <c r="O83" i="32"/>
  <c r="M82" i="32"/>
  <c r="M83" i="32"/>
  <c r="C83" i="32"/>
  <c r="C82" i="32"/>
  <c r="E83" i="32"/>
  <c r="E82" i="32"/>
  <c r="H82" i="32"/>
  <c r="H83" i="32"/>
  <c r="AC83" i="32"/>
  <c r="AC82" i="32"/>
  <c r="I83" i="32"/>
  <c r="I82" i="32"/>
  <c r="B82" i="32"/>
  <c r="B83" i="32"/>
  <c r="W82" i="32"/>
  <c r="W83" i="32"/>
  <c r="Q83" i="32"/>
  <c r="Q82" i="32"/>
  <c r="L82" i="32"/>
  <c r="L83" i="32"/>
  <c r="R82" i="32"/>
  <c r="R83" i="32"/>
  <c r="V82" i="32"/>
  <c r="V83" i="32"/>
  <c r="AB82" i="32"/>
  <c r="AB83" i="32"/>
  <c r="D83" i="32"/>
  <c r="D82" i="32"/>
  <c r="K82" i="32"/>
  <c r="K83" i="32"/>
  <c r="J82" i="32"/>
  <c r="J83" i="32"/>
  <c r="X82" i="32"/>
  <c r="X83" i="32"/>
  <c r="AA82" i="32"/>
  <c r="AA83" i="32"/>
  <c r="Z83" i="32"/>
  <c r="Z82" i="32"/>
  <c r="T83" i="32"/>
  <c r="T82" i="32"/>
  <c r="U83" i="32"/>
  <c r="U82" i="32"/>
  <c r="F83" i="32"/>
  <c r="F82" i="32"/>
  <c r="S82" i="32"/>
  <c r="S83" i="32"/>
  <c r="Y83" i="32"/>
  <c r="Y82" i="32"/>
  <c r="P349" i="26"/>
  <c r="O349" i="26"/>
  <c r="L349" i="26"/>
  <c r="P240" i="26"/>
  <c r="O240" i="26"/>
  <c r="L240" i="26"/>
  <c r="P132" i="26"/>
  <c r="O132" i="26"/>
  <c r="L132" i="26"/>
  <c r="C349" i="26"/>
  <c r="B349" i="26"/>
  <c r="C240" i="26"/>
  <c r="B240" i="26"/>
  <c r="C132" i="26"/>
  <c r="B132" i="26"/>
  <c r="P345" i="26"/>
  <c r="O345" i="26"/>
  <c r="L345" i="26"/>
  <c r="P343" i="26"/>
  <c r="O343" i="26"/>
  <c r="L343" i="26"/>
  <c r="P342" i="26"/>
  <c r="O342" i="26"/>
  <c r="L342" i="26"/>
  <c r="P236" i="26"/>
  <c r="O236" i="26"/>
  <c r="L236" i="26"/>
  <c r="P234" i="26"/>
  <c r="O234" i="26"/>
  <c r="L234" i="26"/>
  <c r="P233" i="26"/>
  <c r="O233" i="26"/>
  <c r="L233" i="26"/>
  <c r="P128" i="26"/>
  <c r="O128" i="26"/>
  <c r="L128" i="26"/>
  <c r="P126" i="26"/>
  <c r="O126" i="26"/>
  <c r="L126" i="26"/>
  <c r="P125" i="26"/>
  <c r="O125" i="26"/>
  <c r="L125" i="26"/>
  <c r="C345" i="26"/>
  <c r="B345" i="26"/>
  <c r="C343" i="26"/>
  <c r="B343" i="26"/>
  <c r="C342" i="26"/>
  <c r="B342" i="26"/>
  <c r="C236" i="26"/>
  <c r="B236" i="26"/>
  <c r="C234" i="26"/>
  <c r="B234" i="26"/>
  <c r="C233" i="26"/>
  <c r="B233" i="26"/>
  <c r="C128" i="26"/>
  <c r="B128" i="26"/>
  <c r="C126" i="26"/>
  <c r="B126" i="26"/>
  <c r="C125" i="26"/>
  <c r="B125" i="26"/>
  <c r="P340" i="26"/>
  <c r="O340" i="26"/>
  <c r="L340" i="26"/>
  <c r="P231" i="26"/>
  <c r="O231" i="26"/>
  <c r="L231" i="26"/>
  <c r="P123" i="26"/>
  <c r="O123" i="26"/>
  <c r="L123" i="26"/>
  <c r="C340" i="26"/>
  <c r="B340" i="26"/>
  <c r="C231" i="26"/>
  <c r="B231" i="26"/>
  <c r="C123" i="26"/>
  <c r="B123" i="26"/>
  <c r="P338" i="26"/>
  <c r="O338" i="26"/>
  <c r="L338" i="26"/>
  <c r="P229" i="26"/>
  <c r="O229" i="26"/>
  <c r="L229" i="26"/>
  <c r="P121" i="26"/>
  <c r="O121" i="26"/>
  <c r="L121" i="26"/>
  <c r="C338" i="26"/>
  <c r="B338" i="26"/>
  <c r="C229" i="26"/>
  <c r="B229" i="26"/>
  <c r="C121" i="26"/>
  <c r="B121" i="26"/>
  <c r="P335" i="26"/>
  <c r="O335" i="26"/>
  <c r="L335" i="26"/>
  <c r="P334" i="26"/>
  <c r="O334" i="26"/>
  <c r="L334" i="26"/>
  <c r="P226" i="26"/>
  <c r="O226" i="26"/>
  <c r="L226" i="26"/>
  <c r="P225" i="26"/>
  <c r="O225" i="26"/>
  <c r="L225" i="26"/>
  <c r="P118" i="26"/>
  <c r="O118" i="26"/>
  <c r="L118" i="26"/>
  <c r="P117" i="26"/>
  <c r="O117" i="26"/>
  <c r="L117" i="26"/>
  <c r="C335" i="26"/>
  <c r="B335" i="26"/>
  <c r="C334" i="26"/>
  <c r="B334" i="26"/>
  <c r="C226" i="26"/>
  <c r="B226" i="26"/>
  <c r="C225" i="26"/>
  <c r="B225" i="26"/>
  <c r="C118" i="26"/>
  <c r="B118" i="26"/>
  <c r="C117" i="26"/>
  <c r="B117" i="26"/>
  <c r="P26" i="26"/>
  <c r="O26" i="26"/>
  <c r="L26" i="26"/>
  <c r="C26" i="26"/>
  <c r="B26" i="26"/>
  <c r="P22" i="26"/>
  <c r="O22" i="26"/>
  <c r="L22" i="26"/>
  <c r="C22" i="26"/>
  <c r="B22" i="26"/>
  <c r="P20" i="26"/>
  <c r="O20" i="26"/>
  <c r="L20" i="26"/>
  <c r="C20" i="26"/>
  <c r="B20" i="26"/>
  <c r="P19" i="26"/>
  <c r="O19" i="26"/>
  <c r="L19" i="26"/>
  <c r="C19" i="26"/>
  <c r="B19" i="26"/>
  <c r="P17" i="26"/>
  <c r="O17" i="26"/>
  <c r="L17" i="26"/>
  <c r="C17" i="26"/>
  <c r="B17" i="26"/>
  <c r="P15" i="26"/>
  <c r="O15" i="26"/>
  <c r="L15" i="26"/>
  <c r="C15" i="26"/>
  <c r="B15" i="26"/>
  <c r="P12" i="26"/>
  <c r="O12" i="26"/>
  <c r="L12" i="26"/>
  <c r="C12" i="26"/>
  <c r="B12" i="26"/>
  <c r="P11" i="26"/>
  <c r="O11" i="26"/>
  <c r="L11" i="26"/>
  <c r="C11" i="26"/>
  <c r="B11" i="26"/>
  <c r="A406" i="26"/>
  <c r="A370" i="26"/>
  <c r="A368" i="26"/>
  <c r="A405" i="26" s="1"/>
  <c r="A367" i="26"/>
  <c r="A366" i="26"/>
  <c r="A365" i="26"/>
  <c r="A363" i="26"/>
  <c r="A380" i="26" s="1"/>
  <c r="A362" i="26"/>
  <c r="A361" i="26"/>
  <c r="A379" i="26" s="1"/>
  <c r="A360" i="26"/>
  <c r="A378" i="26" s="1"/>
  <c r="A359" i="26"/>
  <c r="A377" i="26" s="1"/>
  <c r="A358" i="26"/>
  <c r="A357" i="26"/>
  <c r="A376" i="26" s="1"/>
  <c r="A356" i="26"/>
  <c r="A375" i="26" s="1"/>
  <c r="A399" i="26" s="1"/>
  <c r="A355" i="26"/>
  <c r="A374" i="26" s="1"/>
  <c r="A354" i="26"/>
  <c r="A373" i="26" s="1"/>
  <c r="A397" i="26" s="1"/>
  <c r="P350" i="26"/>
  <c r="O350" i="26"/>
  <c r="L350" i="26"/>
  <c r="C350" i="26"/>
  <c r="B350" i="26"/>
  <c r="P348" i="26"/>
  <c r="O348" i="26"/>
  <c r="L348" i="26"/>
  <c r="C348" i="26"/>
  <c r="B348" i="26"/>
  <c r="P347" i="26"/>
  <c r="O347" i="26"/>
  <c r="L347" i="26"/>
  <c r="C347" i="26"/>
  <c r="B347" i="26"/>
  <c r="P346" i="26"/>
  <c r="O346" i="26"/>
  <c r="L346" i="26"/>
  <c r="C346" i="26"/>
  <c r="B346" i="26"/>
  <c r="P341" i="26"/>
  <c r="O341" i="26"/>
  <c r="L341" i="26"/>
  <c r="C341" i="26"/>
  <c r="B341" i="26"/>
  <c r="P339" i="26"/>
  <c r="O339" i="26"/>
  <c r="L339" i="26"/>
  <c r="C339" i="26"/>
  <c r="B339" i="26"/>
  <c r="P337" i="26"/>
  <c r="O337" i="26"/>
  <c r="L337" i="26"/>
  <c r="C337" i="26"/>
  <c r="B337" i="26"/>
  <c r="P336" i="26"/>
  <c r="O336" i="26"/>
  <c r="L336" i="26"/>
  <c r="C336" i="26"/>
  <c r="B336" i="26"/>
  <c r="A297" i="26"/>
  <c r="A261" i="26"/>
  <c r="A259" i="26"/>
  <c r="A296" i="26" s="1"/>
  <c r="A258" i="26"/>
  <c r="A257" i="26"/>
  <c r="A256" i="26"/>
  <c r="A254" i="26"/>
  <c r="A271" i="26" s="1"/>
  <c r="A295" i="26" s="1"/>
  <c r="A253" i="26"/>
  <c r="A252" i="26"/>
  <c r="A270" i="26" s="1"/>
  <c r="A251" i="26"/>
  <c r="A269" i="26" s="1"/>
  <c r="A250" i="26"/>
  <c r="A268" i="26" s="1"/>
  <c r="A292" i="26" s="1"/>
  <c r="A249" i="26"/>
  <c r="A248" i="26"/>
  <c r="A267" i="26" s="1"/>
  <c r="A247" i="26"/>
  <c r="A266" i="26" s="1"/>
  <c r="A246" i="26"/>
  <c r="A265" i="26" s="1"/>
  <c r="A245" i="26"/>
  <c r="A264" i="26" s="1"/>
  <c r="P241" i="26"/>
  <c r="O241" i="26"/>
  <c r="L241" i="26"/>
  <c r="C241" i="26"/>
  <c r="B241" i="26"/>
  <c r="P239" i="26"/>
  <c r="O239" i="26"/>
  <c r="L239" i="26"/>
  <c r="C239" i="26"/>
  <c r="B239" i="26"/>
  <c r="P238" i="26"/>
  <c r="O238" i="26"/>
  <c r="L238" i="26"/>
  <c r="C238" i="26"/>
  <c r="B238" i="26"/>
  <c r="P237" i="26"/>
  <c r="O237" i="26"/>
  <c r="L237" i="26"/>
  <c r="C237" i="26"/>
  <c r="B237" i="26"/>
  <c r="P232" i="26"/>
  <c r="O232" i="26"/>
  <c r="L232" i="26"/>
  <c r="C232" i="26"/>
  <c r="B232" i="26"/>
  <c r="P230" i="26"/>
  <c r="O230" i="26"/>
  <c r="L230" i="26"/>
  <c r="C230" i="26"/>
  <c r="B230" i="26"/>
  <c r="P228" i="26"/>
  <c r="O228" i="26"/>
  <c r="L228" i="26"/>
  <c r="C228" i="26"/>
  <c r="B228" i="26"/>
  <c r="P227" i="26"/>
  <c r="O227" i="26"/>
  <c r="L227" i="26"/>
  <c r="C227" i="26"/>
  <c r="B227" i="26"/>
  <c r="A189" i="26"/>
  <c r="A153" i="26"/>
  <c r="A151" i="26"/>
  <c r="A188" i="26" s="1"/>
  <c r="A150" i="26"/>
  <c r="A149" i="26"/>
  <c r="A148" i="26"/>
  <c r="A146" i="26"/>
  <c r="A163" i="26" s="1"/>
  <c r="A145" i="26"/>
  <c r="A144" i="26"/>
  <c r="A162" i="26" s="1"/>
  <c r="A174" i="26" s="1"/>
  <c r="A143" i="26"/>
  <c r="A161" i="26" s="1"/>
  <c r="A142" i="26"/>
  <c r="A160" i="26" s="1"/>
  <c r="A141" i="26"/>
  <c r="A140" i="26"/>
  <c r="A159" i="26" s="1"/>
  <c r="A139" i="26"/>
  <c r="A158" i="26" s="1"/>
  <c r="A138" i="26"/>
  <c r="A157" i="26" s="1"/>
  <c r="A181" i="26" s="1"/>
  <c r="A137" i="26"/>
  <c r="A156" i="26" s="1"/>
  <c r="P133" i="26"/>
  <c r="O133" i="26"/>
  <c r="L133" i="26"/>
  <c r="C133" i="26"/>
  <c r="B133" i="26"/>
  <c r="P131" i="26"/>
  <c r="O131" i="26"/>
  <c r="L131" i="26"/>
  <c r="C131" i="26"/>
  <c r="B131" i="26"/>
  <c r="P130" i="26"/>
  <c r="O130" i="26"/>
  <c r="L130" i="26"/>
  <c r="C130" i="26"/>
  <c r="B130" i="26"/>
  <c r="P129" i="26"/>
  <c r="O129" i="26"/>
  <c r="L129" i="26"/>
  <c r="C129" i="26"/>
  <c r="B129" i="26"/>
  <c r="P124" i="26"/>
  <c r="O124" i="26"/>
  <c r="L124" i="26"/>
  <c r="C124" i="26"/>
  <c r="B124" i="26"/>
  <c r="P122" i="26"/>
  <c r="O122" i="26"/>
  <c r="L122" i="26"/>
  <c r="C122" i="26"/>
  <c r="B122" i="26"/>
  <c r="P120" i="26"/>
  <c r="O120" i="26"/>
  <c r="L120" i="26"/>
  <c r="C120" i="26"/>
  <c r="B120" i="26"/>
  <c r="P119" i="26"/>
  <c r="O119" i="26"/>
  <c r="L119" i="26"/>
  <c r="C119" i="26"/>
  <c r="B119" i="26"/>
  <c r="A83" i="26"/>
  <c r="A47" i="26"/>
  <c r="A45" i="26"/>
  <c r="A82" i="26" s="1"/>
  <c r="A44" i="26"/>
  <c r="A43" i="26"/>
  <c r="A42" i="26"/>
  <c r="A40" i="26"/>
  <c r="A57" i="26" s="1"/>
  <c r="A39" i="26"/>
  <c r="A38" i="26"/>
  <c r="A56" i="26" s="1"/>
  <c r="A80" i="26" s="1"/>
  <c r="A37" i="26"/>
  <c r="A55" i="26" s="1"/>
  <c r="A36" i="26"/>
  <c r="A54" i="26" s="1"/>
  <c r="A78" i="26" s="1"/>
  <c r="A35" i="26"/>
  <c r="A34" i="26"/>
  <c r="A53" i="26" s="1"/>
  <c r="A33" i="26"/>
  <c r="A52" i="26" s="1"/>
  <c r="A76" i="26" s="1"/>
  <c r="A32" i="26"/>
  <c r="A51" i="26" s="1"/>
  <c r="A63" i="26" s="1"/>
  <c r="A31" i="26"/>
  <c r="A50" i="26" s="1"/>
  <c r="P27" i="26"/>
  <c r="O27" i="26"/>
  <c r="L27" i="26"/>
  <c r="C27" i="26"/>
  <c r="B27" i="26"/>
  <c r="P25" i="26"/>
  <c r="O25" i="26"/>
  <c r="L25" i="26"/>
  <c r="C25" i="26"/>
  <c r="B25" i="26"/>
  <c r="P24" i="26"/>
  <c r="O24" i="26"/>
  <c r="L24" i="26"/>
  <c r="C24" i="26"/>
  <c r="B24" i="26"/>
  <c r="P23" i="26"/>
  <c r="O23" i="26"/>
  <c r="L23" i="26"/>
  <c r="C23" i="26"/>
  <c r="B23" i="26"/>
  <c r="P18" i="26"/>
  <c r="O18" i="26"/>
  <c r="L18" i="26"/>
  <c r="C18" i="26"/>
  <c r="B18" i="26"/>
  <c r="P16" i="26"/>
  <c r="O16" i="26"/>
  <c r="L16" i="26"/>
  <c r="C16" i="26"/>
  <c r="B16" i="26"/>
  <c r="P14" i="26"/>
  <c r="O14" i="26"/>
  <c r="L14" i="26"/>
  <c r="C14" i="26"/>
  <c r="B14" i="26"/>
  <c r="P13" i="26"/>
  <c r="O13" i="26"/>
  <c r="L13" i="26"/>
  <c r="C13" i="26"/>
  <c r="B13" i="26"/>
  <c r="P349" i="25"/>
  <c r="O349" i="25"/>
  <c r="L349" i="25"/>
  <c r="P240" i="25"/>
  <c r="O240" i="25"/>
  <c r="L240" i="25"/>
  <c r="P132" i="25"/>
  <c r="O132" i="25"/>
  <c r="L132" i="25"/>
  <c r="C349" i="25"/>
  <c r="B349" i="25"/>
  <c r="C240" i="25"/>
  <c r="B240" i="25"/>
  <c r="C132" i="25"/>
  <c r="B132" i="25"/>
  <c r="P345" i="25"/>
  <c r="O345" i="25"/>
  <c r="L345" i="25"/>
  <c r="P343" i="25"/>
  <c r="O343" i="25"/>
  <c r="L343" i="25"/>
  <c r="P342" i="25"/>
  <c r="O342" i="25"/>
  <c r="L342" i="25"/>
  <c r="P236" i="25"/>
  <c r="O236" i="25"/>
  <c r="L236" i="25"/>
  <c r="P234" i="25"/>
  <c r="O234" i="25"/>
  <c r="L234" i="25"/>
  <c r="P233" i="25"/>
  <c r="O233" i="25"/>
  <c r="L233" i="25"/>
  <c r="P128" i="25"/>
  <c r="O128" i="25"/>
  <c r="L128" i="25"/>
  <c r="P126" i="25"/>
  <c r="O126" i="25"/>
  <c r="L126" i="25"/>
  <c r="P125" i="25"/>
  <c r="O125" i="25"/>
  <c r="L125" i="25"/>
  <c r="C345" i="25"/>
  <c r="B345" i="25"/>
  <c r="C343" i="25"/>
  <c r="B343" i="25"/>
  <c r="C236" i="25"/>
  <c r="B236" i="25"/>
  <c r="C234" i="25"/>
  <c r="B234" i="25"/>
  <c r="C128" i="25"/>
  <c r="B128" i="25"/>
  <c r="C126" i="25"/>
  <c r="B126" i="25"/>
  <c r="C342" i="25"/>
  <c r="B342" i="25"/>
  <c r="C233" i="25"/>
  <c r="B233" i="25"/>
  <c r="C125" i="25"/>
  <c r="B125" i="25"/>
  <c r="P340" i="25"/>
  <c r="O340" i="25"/>
  <c r="L340" i="25"/>
  <c r="P231" i="25"/>
  <c r="O231" i="25"/>
  <c r="L231" i="25"/>
  <c r="P123" i="25"/>
  <c r="O123" i="25"/>
  <c r="L123" i="25"/>
  <c r="C340" i="25"/>
  <c r="B340" i="25"/>
  <c r="C231" i="25"/>
  <c r="B231" i="25"/>
  <c r="C123" i="25"/>
  <c r="B123" i="25"/>
  <c r="P338" i="25"/>
  <c r="O338" i="25"/>
  <c r="L338" i="25"/>
  <c r="P229" i="25"/>
  <c r="O229" i="25"/>
  <c r="L229" i="25"/>
  <c r="P121" i="25"/>
  <c r="O121" i="25"/>
  <c r="L121" i="25"/>
  <c r="C338" i="25"/>
  <c r="B338" i="25"/>
  <c r="C229" i="25"/>
  <c r="B229" i="25"/>
  <c r="C121" i="25"/>
  <c r="B121" i="25"/>
  <c r="P335" i="25"/>
  <c r="O335" i="25"/>
  <c r="L335" i="25"/>
  <c r="P334" i="25"/>
  <c r="O334" i="25"/>
  <c r="L334" i="25"/>
  <c r="P226" i="25"/>
  <c r="O226" i="25"/>
  <c r="L226" i="25"/>
  <c r="P225" i="25"/>
  <c r="O225" i="25"/>
  <c r="L225" i="25"/>
  <c r="P118" i="25"/>
  <c r="O118" i="25"/>
  <c r="L118" i="25"/>
  <c r="P117" i="25"/>
  <c r="O117" i="25"/>
  <c r="L117" i="25"/>
  <c r="C335" i="25"/>
  <c r="B335" i="25"/>
  <c r="C334" i="25"/>
  <c r="B334" i="25"/>
  <c r="C226" i="25"/>
  <c r="B226" i="25"/>
  <c r="C225" i="25"/>
  <c r="B225" i="25"/>
  <c r="C118" i="25"/>
  <c r="B118" i="25"/>
  <c r="C117" i="25"/>
  <c r="B117" i="25"/>
  <c r="P26" i="25"/>
  <c r="O26" i="25"/>
  <c r="L26" i="25"/>
  <c r="C26" i="25"/>
  <c r="B26" i="25"/>
  <c r="P22" i="25"/>
  <c r="O22" i="25"/>
  <c r="L22" i="25"/>
  <c r="C22" i="25"/>
  <c r="B22" i="25"/>
  <c r="P20" i="25"/>
  <c r="O20" i="25"/>
  <c r="L20" i="25"/>
  <c r="C20" i="25"/>
  <c r="B20" i="25"/>
  <c r="P19" i="25"/>
  <c r="O19" i="25"/>
  <c r="L19" i="25"/>
  <c r="C19" i="25"/>
  <c r="B19" i="25"/>
  <c r="P17" i="25"/>
  <c r="O17" i="25"/>
  <c r="L17" i="25"/>
  <c r="C17" i="25"/>
  <c r="B17" i="25"/>
  <c r="P15" i="25"/>
  <c r="O15" i="25"/>
  <c r="L15" i="25"/>
  <c r="C15" i="25"/>
  <c r="B15" i="25"/>
  <c r="P12" i="25"/>
  <c r="O12" i="25"/>
  <c r="L12" i="25"/>
  <c r="C12" i="25"/>
  <c r="B12" i="25"/>
  <c r="P11" i="25"/>
  <c r="O11" i="25"/>
  <c r="L11" i="25"/>
  <c r="C11" i="25"/>
  <c r="B11" i="25"/>
  <c r="A406" i="25"/>
  <c r="A370" i="25"/>
  <c r="A368" i="25"/>
  <c r="A405" i="25" s="1"/>
  <c r="A367" i="25"/>
  <c r="A366" i="25"/>
  <c r="A365" i="25"/>
  <c r="A363" i="25"/>
  <c r="A380" i="25" s="1"/>
  <c r="A362" i="25"/>
  <c r="A361" i="25"/>
  <c r="A379" i="25" s="1"/>
  <c r="A360" i="25"/>
  <c r="A378" i="25" s="1"/>
  <c r="A359" i="25"/>
  <c r="A377" i="25" s="1"/>
  <c r="A358" i="25"/>
  <c r="A357" i="25"/>
  <c r="A376" i="25" s="1"/>
  <c r="A356" i="25"/>
  <c r="A375" i="25" s="1"/>
  <c r="A355" i="25"/>
  <c r="A374" i="25" s="1"/>
  <c r="A354" i="25"/>
  <c r="A373" i="25" s="1"/>
  <c r="P350" i="25"/>
  <c r="O350" i="25"/>
  <c r="L350" i="25"/>
  <c r="C350" i="25"/>
  <c r="B350" i="25"/>
  <c r="P348" i="25"/>
  <c r="O348" i="25"/>
  <c r="L348" i="25"/>
  <c r="C348" i="25"/>
  <c r="B348" i="25"/>
  <c r="P347" i="25"/>
  <c r="O347" i="25"/>
  <c r="L347" i="25"/>
  <c r="C347" i="25"/>
  <c r="B347" i="25"/>
  <c r="P346" i="25"/>
  <c r="O346" i="25"/>
  <c r="L346" i="25"/>
  <c r="C346" i="25"/>
  <c r="B346" i="25"/>
  <c r="P341" i="25"/>
  <c r="O341" i="25"/>
  <c r="L341" i="25"/>
  <c r="C341" i="25"/>
  <c r="B341" i="25"/>
  <c r="P339" i="25"/>
  <c r="O339" i="25"/>
  <c r="L339" i="25"/>
  <c r="C339" i="25"/>
  <c r="B339" i="25"/>
  <c r="P337" i="25"/>
  <c r="O337" i="25"/>
  <c r="L337" i="25"/>
  <c r="C337" i="25"/>
  <c r="B337" i="25"/>
  <c r="P336" i="25"/>
  <c r="O336" i="25"/>
  <c r="L336" i="25"/>
  <c r="C336" i="25"/>
  <c r="B336" i="25"/>
  <c r="A297" i="25"/>
  <c r="A261" i="25"/>
  <c r="A259" i="25"/>
  <c r="A296" i="25" s="1"/>
  <c r="A258" i="25"/>
  <c r="A257" i="25"/>
  <c r="A256" i="25"/>
  <c r="A254" i="25"/>
  <c r="A271" i="25" s="1"/>
  <c r="A295" i="25" s="1"/>
  <c r="A253" i="25"/>
  <c r="A252" i="25"/>
  <c r="A270" i="25" s="1"/>
  <c r="A251" i="25"/>
  <c r="A269" i="25" s="1"/>
  <c r="A293" i="25" s="1"/>
  <c r="A250" i="25"/>
  <c r="A268" i="25" s="1"/>
  <c r="A249" i="25"/>
  <c r="A248" i="25"/>
  <c r="A267" i="25" s="1"/>
  <c r="A279" i="25" s="1"/>
  <c r="A247" i="25"/>
  <c r="A266" i="25" s="1"/>
  <c r="A246" i="25"/>
  <c r="A265" i="25" s="1"/>
  <c r="A245" i="25"/>
  <c r="A264" i="25" s="1"/>
  <c r="P241" i="25"/>
  <c r="O241" i="25"/>
  <c r="L241" i="25"/>
  <c r="C241" i="25"/>
  <c r="B241" i="25"/>
  <c r="P239" i="25"/>
  <c r="O239" i="25"/>
  <c r="L239" i="25"/>
  <c r="C239" i="25"/>
  <c r="B239" i="25"/>
  <c r="P238" i="25"/>
  <c r="O238" i="25"/>
  <c r="L238" i="25"/>
  <c r="C238" i="25"/>
  <c r="B238" i="25"/>
  <c r="P237" i="25"/>
  <c r="O237" i="25"/>
  <c r="L237" i="25"/>
  <c r="C237" i="25"/>
  <c r="B237" i="25"/>
  <c r="P232" i="25"/>
  <c r="O232" i="25"/>
  <c r="L232" i="25"/>
  <c r="C232" i="25"/>
  <c r="B232" i="25"/>
  <c r="P230" i="25"/>
  <c r="O230" i="25"/>
  <c r="L230" i="25"/>
  <c r="C230" i="25"/>
  <c r="B230" i="25"/>
  <c r="P228" i="25"/>
  <c r="O228" i="25"/>
  <c r="L228" i="25"/>
  <c r="C228" i="25"/>
  <c r="B228" i="25"/>
  <c r="P227" i="25"/>
  <c r="O227" i="25"/>
  <c r="L227" i="25"/>
  <c r="C227" i="25"/>
  <c r="B227" i="25"/>
  <c r="A189" i="25"/>
  <c r="A153" i="25"/>
  <c r="A151" i="25"/>
  <c r="A188" i="25" s="1"/>
  <c r="A150" i="25"/>
  <c r="A149" i="25"/>
  <c r="A148" i="25"/>
  <c r="A146" i="25"/>
  <c r="A163" i="25" s="1"/>
  <c r="A187" i="25" s="1"/>
  <c r="A145" i="25"/>
  <c r="A144" i="25"/>
  <c r="A162" i="25" s="1"/>
  <c r="A186" i="25" s="1"/>
  <c r="A143" i="25"/>
  <c r="A161" i="25" s="1"/>
  <c r="A142" i="25"/>
  <c r="A160" i="25" s="1"/>
  <c r="A141" i="25"/>
  <c r="A140" i="25"/>
  <c r="A159" i="25" s="1"/>
  <c r="A139" i="25"/>
  <c r="A158" i="25" s="1"/>
  <c r="A138" i="25"/>
  <c r="A157" i="25" s="1"/>
  <c r="A181" i="25" s="1"/>
  <c r="A137" i="25"/>
  <c r="A156" i="25" s="1"/>
  <c r="P133" i="25"/>
  <c r="O133" i="25"/>
  <c r="L133" i="25"/>
  <c r="C133" i="25"/>
  <c r="B133" i="25"/>
  <c r="P131" i="25"/>
  <c r="O131" i="25"/>
  <c r="L131" i="25"/>
  <c r="C131" i="25"/>
  <c r="B131" i="25"/>
  <c r="P130" i="25"/>
  <c r="O130" i="25"/>
  <c r="L130" i="25"/>
  <c r="C130" i="25"/>
  <c r="B130" i="25"/>
  <c r="P129" i="25"/>
  <c r="O129" i="25"/>
  <c r="L129" i="25"/>
  <c r="C129" i="25"/>
  <c r="B129" i="25"/>
  <c r="P124" i="25"/>
  <c r="O124" i="25"/>
  <c r="L124" i="25"/>
  <c r="C124" i="25"/>
  <c r="B124" i="25"/>
  <c r="P122" i="25"/>
  <c r="O122" i="25"/>
  <c r="L122" i="25"/>
  <c r="C122" i="25"/>
  <c r="B122" i="25"/>
  <c r="P120" i="25"/>
  <c r="O120" i="25"/>
  <c r="L120" i="25"/>
  <c r="C120" i="25"/>
  <c r="B120" i="25"/>
  <c r="P119" i="25"/>
  <c r="O119" i="25"/>
  <c r="L119" i="25"/>
  <c r="C119" i="25"/>
  <c r="B119" i="25"/>
  <c r="A83" i="25"/>
  <c r="A47" i="25"/>
  <c r="A45" i="25"/>
  <c r="A82" i="25" s="1"/>
  <c r="A44" i="25"/>
  <c r="A43" i="25"/>
  <c r="A42" i="25"/>
  <c r="A40" i="25"/>
  <c r="A57" i="25" s="1"/>
  <c r="A39" i="25"/>
  <c r="A38" i="25"/>
  <c r="A56" i="25" s="1"/>
  <c r="A37" i="25"/>
  <c r="A55" i="25" s="1"/>
  <c r="A79" i="25" s="1"/>
  <c r="A36" i="25"/>
  <c r="A54" i="25" s="1"/>
  <c r="A35" i="25"/>
  <c r="A34" i="25"/>
  <c r="A53" i="25" s="1"/>
  <c r="A33" i="25"/>
  <c r="A52" i="25" s="1"/>
  <c r="A76" i="25" s="1"/>
  <c r="A32" i="25"/>
  <c r="A51" i="25" s="1"/>
  <c r="A31" i="25"/>
  <c r="A50" i="25" s="1"/>
  <c r="A74" i="25" s="1"/>
  <c r="P27" i="25"/>
  <c r="O27" i="25"/>
  <c r="L27" i="25"/>
  <c r="C27" i="25"/>
  <c r="B27" i="25"/>
  <c r="P25" i="25"/>
  <c r="O25" i="25"/>
  <c r="L25" i="25"/>
  <c r="C25" i="25"/>
  <c r="B25" i="25"/>
  <c r="P24" i="25"/>
  <c r="O24" i="25"/>
  <c r="L24" i="25"/>
  <c r="C24" i="25"/>
  <c r="B24" i="25"/>
  <c r="P23" i="25"/>
  <c r="O23" i="25"/>
  <c r="L23" i="25"/>
  <c r="C23" i="25"/>
  <c r="B23" i="25"/>
  <c r="P18" i="25"/>
  <c r="O18" i="25"/>
  <c r="L18" i="25"/>
  <c r="C18" i="25"/>
  <c r="B18" i="25"/>
  <c r="P16" i="25"/>
  <c r="O16" i="25"/>
  <c r="L16" i="25"/>
  <c r="C16" i="25"/>
  <c r="B16" i="25"/>
  <c r="P14" i="25"/>
  <c r="O14" i="25"/>
  <c r="L14" i="25"/>
  <c r="C14" i="25"/>
  <c r="B14" i="25"/>
  <c r="P13" i="25"/>
  <c r="O13" i="25"/>
  <c r="L13" i="25"/>
  <c r="C13" i="25"/>
  <c r="B13" i="25"/>
  <c r="P349" i="24"/>
  <c r="O349" i="24"/>
  <c r="L349" i="24"/>
  <c r="P240" i="24"/>
  <c r="O240" i="24"/>
  <c r="L240" i="24"/>
  <c r="P132" i="24"/>
  <c r="O132" i="24"/>
  <c r="L132" i="24"/>
  <c r="C349" i="24"/>
  <c r="B349" i="24"/>
  <c r="C240" i="24"/>
  <c r="B240" i="24"/>
  <c r="C132" i="24"/>
  <c r="B132" i="24"/>
  <c r="P345" i="24"/>
  <c r="O345" i="24"/>
  <c r="L345" i="24"/>
  <c r="P343" i="24"/>
  <c r="O343" i="24"/>
  <c r="L343" i="24"/>
  <c r="P342" i="24"/>
  <c r="O342" i="24"/>
  <c r="L342" i="24"/>
  <c r="P236" i="24"/>
  <c r="O236" i="24"/>
  <c r="L236" i="24"/>
  <c r="P234" i="24"/>
  <c r="O234" i="24"/>
  <c r="L234" i="24"/>
  <c r="P233" i="24"/>
  <c r="O233" i="24"/>
  <c r="L233" i="24"/>
  <c r="P128" i="24"/>
  <c r="O128" i="24"/>
  <c r="L128" i="24"/>
  <c r="P126" i="24"/>
  <c r="O126" i="24"/>
  <c r="L126" i="24"/>
  <c r="P125" i="24"/>
  <c r="O125" i="24"/>
  <c r="L125" i="24"/>
  <c r="C345" i="24"/>
  <c r="B345" i="24"/>
  <c r="C343" i="24"/>
  <c r="B343" i="24"/>
  <c r="C342" i="24"/>
  <c r="B342" i="24"/>
  <c r="C236" i="24"/>
  <c r="B236" i="24"/>
  <c r="C234" i="24"/>
  <c r="B234" i="24"/>
  <c r="C233" i="24"/>
  <c r="B233" i="24"/>
  <c r="C128" i="24"/>
  <c r="B128" i="24"/>
  <c r="C126" i="24"/>
  <c r="B126" i="24"/>
  <c r="C125" i="24"/>
  <c r="B125" i="24"/>
  <c r="P340" i="24"/>
  <c r="O340" i="24"/>
  <c r="L340" i="24"/>
  <c r="P231" i="24"/>
  <c r="O231" i="24"/>
  <c r="L231" i="24"/>
  <c r="P123" i="24"/>
  <c r="O123" i="24"/>
  <c r="L123" i="24"/>
  <c r="C340" i="24"/>
  <c r="B340" i="24"/>
  <c r="C231" i="24"/>
  <c r="B231" i="24"/>
  <c r="C123" i="24"/>
  <c r="B123" i="24"/>
  <c r="P338" i="24"/>
  <c r="O338" i="24"/>
  <c r="L338" i="24"/>
  <c r="P229" i="24"/>
  <c r="O229" i="24"/>
  <c r="L229" i="24"/>
  <c r="P121" i="24"/>
  <c r="O121" i="24"/>
  <c r="L121" i="24"/>
  <c r="C338" i="24"/>
  <c r="B338" i="24"/>
  <c r="C229" i="24"/>
  <c r="B229" i="24"/>
  <c r="C121" i="24"/>
  <c r="B121" i="24"/>
  <c r="P335" i="24"/>
  <c r="O335" i="24"/>
  <c r="L335" i="24"/>
  <c r="P334" i="24"/>
  <c r="O334" i="24"/>
  <c r="L334" i="24"/>
  <c r="P226" i="24"/>
  <c r="O226" i="24"/>
  <c r="L226" i="24"/>
  <c r="P225" i="24"/>
  <c r="O225" i="24"/>
  <c r="L225" i="24"/>
  <c r="P118" i="24"/>
  <c r="O118" i="24"/>
  <c r="L118" i="24"/>
  <c r="P117" i="24"/>
  <c r="O117" i="24"/>
  <c r="L117" i="24"/>
  <c r="C335" i="24"/>
  <c r="B335" i="24"/>
  <c r="C334" i="24"/>
  <c r="B334" i="24"/>
  <c r="C226" i="24"/>
  <c r="B226" i="24"/>
  <c r="C225" i="24"/>
  <c r="B225" i="24"/>
  <c r="C118" i="24"/>
  <c r="B118" i="24"/>
  <c r="C117" i="24"/>
  <c r="B117" i="24"/>
  <c r="P26" i="24"/>
  <c r="O26" i="24"/>
  <c r="L26" i="24"/>
  <c r="C26" i="24"/>
  <c r="B26" i="24"/>
  <c r="P22" i="24"/>
  <c r="O22" i="24"/>
  <c r="L22" i="24"/>
  <c r="C22" i="24"/>
  <c r="B22" i="24"/>
  <c r="P20" i="24"/>
  <c r="O20" i="24"/>
  <c r="L20" i="24"/>
  <c r="C20" i="24"/>
  <c r="B20" i="24"/>
  <c r="P19" i="24"/>
  <c r="O19" i="24"/>
  <c r="L19" i="24"/>
  <c r="C19" i="24"/>
  <c r="B19" i="24"/>
  <c r="P17" i="24"/>
  <c r="O17" i="24"/>
  <c r="L17" i="24"/>
  <c r="C17" i="24"/>
  <c r="B17" i="24"/>
  <c r="P15" i="24"/>
  <c r="O15" i="24"/>
  <c r="L15" i="24"/>
  <c r="C15" i="24"/>
  <c r="B15" i="24"/>
  <c r="P12" i="24"/>
  <c r="O12" i="24"/>
  <c r="L12" i="24"/>
  <c r="C12" i="24"/>
  <c r="B12" i="24"/>
  <c r="P11" i="24"/>
  <c r="O11" i="24"/>
  <c r="L11" i="24"/>
  <c r="C11" i="24"/>
  <c r="B11" i="24"/>
  <c r="A406" i="24"/>
  <c r="A370" i="24"/>
  <c r="A368" i="24"/>
  <c r="A405" i="24" s="1"/>
  <c r="A367" i="24"/>
  <c r="A366" i="24"/>
  <c r="A365" i="24"/>
  <c r="A363" i="24"/>
  <c r="A380" i="24" s="1"/>
  <c r="A404" i="24" s="1"/>
  <c r="A362" i="24"/>
  <c r="A361" i="24"/>
  <c r="A379" i="24" s="1"/>
  <c r="A360" i="24"/>
  <c r="A378" i="24" s="1"/>
  <c r="A359" i="24"/>
  <c r="A377" i="24" s="1"/>
  <c r="A358" i="24"/>
  <c r="A357" i="24"/>
  <c r="A376" i="24" s="1"/>
  <c r="A356" i="24"/>
  <c r="A375" i="24" s="1"/>
  <c r="A355" i="24"/>
  <c r="A374" i="24" s="1"/>
  <c r="A354" i="24"/>
  <c r="A373" i="24" s="1"/>
  <c r="A385" i="24" s="1"/>
  <c r="P350" i="24"/>
  <c r="O350" i="24"/>
  <c r="L350" i="24"/>
  <c r="C350" i="24"/>
  <c r="B350" i="24"/>
  <c r="P348" i="24"/>
  <c r="O348" i="24"/>
  <c r="L348" i="24"/>
  <c r="C348" i="24"/>
  <c r="B348" i="24"/>
  <c r="P347" i="24"/>
  <c r="O347" i="24"/>
  <c r="L347" i="24"/>
  <c r="C347" i="24"/>
  <c r="B347" i="24"/>
  <c r="P346" i="24"/>
  <c r="O346" i="24"/>
  <c r="L346" i="24"/>
  <c r="C346" i="24"/>
  <c r="B346" i="24"/>
  <c r="P341" i="24"/>
  <c r="O341" i="24"/>
  <c r="L341" i="24"/>
  <c r="C341" i="24"/>
  <c r="B341" i="24"/>
  <c r="P339" i="24"/>
  <c r="O339" i="24"/>
  <c r="L339" i="24"/>
  <c r="C339" i="24"/>
  <c r="B339" i="24"/>
  <c r="P337" i="24"/>
  <c r="O337" i="24"/>
  <c r="L337" i="24"/>
  <c r="C337" i="24"/>
  <c r="B337" i="24"/>
  <c r="P336" i="24"/>
  <c r="O336" i="24"/>
  <c r="L336" i="24"/>
  <c r="C336" i="24"/>
  <c r="B336" i="24"/>
  <c r="A297" i="24"/>
  <c r="A261" i="24"/>
  <c r="A259" i="24"/>
  <c r="A296" i="24" s="1"/>
  <c r="A258" i="24"/>
  <c r="A257" i="24"/>
  <c r="A256" i="24"/>
  <c r="A254" i="24"/>
  <c r="A271" i="24" s="1"/>
  <c r="A253" i="24"/>
  <c r="A252" i="24"/>
  <c r="A270" i="24" s="1"/>
  <c r="A251" i="24"/>
  <c r="A269" i="24" s="1"/>
  <c r="A250" i="24"/>
  <c r="A268" i="24" s="1"/>
  <c r="A249" i="24"/>
  <c r="A248" i="24"/>
  <c r="A267" i="24" s="1"/>
  <c r="A279" i="24" s="1"/>
  <c r="A247" i="24"/>
  <c r="A266" i="24" s="1"/>
  <c r="A246" i="24"/>
  <c r="A265" i="24" s="1"/>
  <c r="A245" i="24"/>
  <c r="A264" i="24" s="1"/>
  <c r="P241" i="24"/>
  <c r="O241" i="24"/>
  <c r="L241" i="24"/>
  <c r="C241" i="24"/>
  <c r="B241" i="24"/>
  <c r="P239" i="24"/>
  <c r="O239" i="24"/>
  <c r="L239" i="24"/>
  <c r="C239" i="24"/>
  <c r="B239" i="24"/>
  <c r="P238" i="24"/>
  <c r="O238" i="24"/>
  <c r="L238" i="24"/>
  <c r="C238" i="24"/>
  <c r="B238" i="24"/>
  <c r="P237" i="24"/>
  <c r="O237" i="24"/>
  <c r="L237" i="24"/>
  <c r="C237" i="24"/>
  <c r="B237" i="24"/>
  <c r="P232" i="24"/>
  <c r="O232" i="24"/>
  <c r="L232" i="24"/>
  <c r="C232" i="24"/>
  <c r="B232" i="24"/>
  <c r="P230" i="24"/>
  <c r="O230" i="24"/>
  <c r="L230" i="24"/>
  <c r="C230" i="24"/>
  <c r="B230" i="24"/>
  <c r="P228" i="24"/>
  <c r="O228" i="24"/>
  <c r="L228" i="24"/>
  <c r="C228" i="24"/>
  <c r="B228" i="24"/>
  <c r="P227" i="24"/>
  <c r="O227" i="24"/>
  <c r="L227" i="24"/>
  <c r="C227" i="24"/>
  <c r="B227" i="24"/>
  <c r="A189" i="24"/>
  <c r="A153" i="24"/>
  <c r="A151" i="24"/>
  <c r="A188" i="24" s="1"/>
  <c r="A150" i="24"/>
  <c r="A149" i="24"/>
  <c r="A148" i="24"/>
  <c r="A146" i="24"/>
  <c r="A163" i="24" s="1"/>
  <c r="A145" i="24"/>
  <c r="A144" i="24"/>
  <c r="A162" i="24" s="1"/>
  <c r="A143" i="24"/>
  <c r="A161" i="24" s="1"/>
  <c r="A142" i="24"/>
  <c r="A160" i="24" s="1"/>
  <c r="A141" i="24"/>
  <c r="A140" i="24"/>
  <c r="A159" i="24" s="1"/>
  <c r="A171" i="24" s="1"/>
  <c r="A139" i="24"/>
  <c r="A158" i="24" s="1"/>
  <c r="A138" i="24"/>
  <c r="A157" i="24" s="1"/>
  <c r="A169" i="24" s="1"/>
  <c r="A137" i="24"/>
  <c r="A156" i="24" s="1"/>
  <c r="P133" i="24"/>
  <c r="O133" i="24"/>
  <c r="L133" i="24"/>
  <c r="C133" i="24"/>
  <c r="B133" i="24"/>
  <c r="P131" i="24"/>
  <c r="O131" i="24"/>
  <c r="L131" i="24"/>
  <c r="C131" i="24"/>
  <c r="B131" i="24"/>
  <c r="P130" i="24"/>
  <c r="O130" i="24"/>
  <c r="L130" i="24"/>
  <c r="C130" i="24"/>
  <c r="B130" i="24"/>
  <c r="P129" i="24"/>
  <c r="O129" i="24"/>
  <c r="L129" i="24"/>
  <c r="C129" i="24"/>
  <c r="B129" i="24"/>
  <c r="P124" i="24"/>
  <c r="O124" i="24"/>
  <c r="L124" i="24"/>
  <c r="C124" i="24"/>
  <c r="B124" i="24"/>
  <c r="P122" i="24"/>
  <c r="O122" i="24"/>
  <c r="L122" i="24"/>
  <c r="C122" i="24"/>
  <c r="B122" i="24"/>
  <c r="P120" i="24"/>
  <c r="O120" i="24"/>
  <c r="L120" i="24"/>
  <c r="C120" i="24"/>
  <c r="B120" i="24"/>
  <c r="P119" i="24"/>
  <c r="O119" i="24"/>
  <c r="L119" i="24"/>
  <c r="C119" i="24"/>
  <c r="B119" i="24"/>
  <c r="A83" i="24"/>
  <c r="A47" i="24"/>
  <c r="A45" i="24"/>
  <c r="A82" i="24" s="1"/>
  <c r="A44" i="24"/>
  <c r="A43" i="24"/>
  <c r="A42" i="24"/>
  <c r="A40" i="24"/>
  <c r="A57" i="24" s="1"/>
  <c r="A81" i="24" s="1"/>
  <c r="A39" i="24"/>
  <c r="A38" i="24"/>
  <c r="A56" i="24" s="1"/>
  <c r="A37" i="24"/>
  <c r="A55" i="24" s="1"/>
  <c r="A67" i="24" s="1"/>
  <c r="A36" i="24"/>
  <c r="A54" i="24" s="1"/>
  <c r="A35" i="24"/>
  <c r="A34" i="24"/>
  <c r="A53" i="24" s="1"/>
  <c r="A33" i="24"/>
  <c r="A52" i="24" s="1"/>
  <c r="A32" i="24"/>
  <c r="A51" i="24" s="1"/>
  <c r="A31" i="24"/>
  <c r="A50" i="24" s="1"/>
  <c r="A74" i="24" s="1"/>
  <c r="P27" i="24"/>
  <c r="O27" i="24"/>
  <c r="L27" i="24"/>
  <c r="C27" i="24"/>
  <c r="B27" i="24"/>
  <c r="P25" i="24"/>
  <c r="O25" i="24"/>
  <c r="L25" i="24"/>
  <c r="C25" i="24"/>
  <c r="B25" i="24"/>
  <c r="P24" i="24"/>
  <c r="O24" i="24"/>
  <c r="L24" i="24"/>
  <c r="C24" i="24"/>
  <c r="B24" i="24"/>
  <c r="P23" i="24"/>
  <c r="O23" i="24"/>
  <c r="L23" i="24"/>
  <c r="C23" i="24"/>
  <c r="B23" i="24"/>
  <c r="P18" i="24"/>
  <c r="O18" i="24"/>
  <c r="L18" i="24"/>
  <c r="C18" i="24"/>
  <c r="B18" i="24"/>
  <c r="P16" i="24"/>
  <c r="O16" i="24"/>
  <c r="L16" i="24"/>
  <c r="C16" i="24"/>
  <c r="B16" i="24"/>
  <c r="P14" i="24"/>
  <c r="O14" i="24"/>
  <c r="L14" i="24"/>
  <c r="C14" i="24"/>
  <c r="B14" i="24"/>
  <c r="P13" i="24"/>
  <c r="O13" i="24"/>
  <c r="L13" i="24"/>
  <c r="C13" i="24"/>
  <c r="B13" i="24"/>
  <c r="P350" i="13"/>
  <c r="O350" i="13"/>
  <c r="L350" i="13"/>
  <c r="P348" i="13"/>
  <c r="O348" i="13"/>
  <c r="L348" i="13"/>
  <c r="P347" i="13"/>
  <c r="O347" i="13"/>
  <c r="L347" i="13"/>
  <c r="P346" i="13"/>
  <c r="O346" i="13"/>
  <c r="L346" i="13"/>
  <c r="P341" i="13"/>
  <c r="O341" i="13"/>
  <c r="L341" i="13"/>
  <c r="P339" i="13"/>
  <c r="O339" i="13"/>
  <c r="L339" i="13"/>
  <c r="P337" i="13"/>
  <c r="O337" i="13"/>
  <c r="L337" i="13"/>
  <c r="P336" i="13"/>
  <c r="O336" i="13"/>
  <c r="L336" i="13"/>
  <c r="C350" i="13"/>
  <c r="B350" i="13"/>
  <c r="C348" i="13"/>
  <c r="B348" i="13"/>
  <c r="C347" i="13"/>
  <c r="B347" i="13"/>
  <c r="C346" i="13"/>
  <c r="B346" i="13"/>
  <c r="C341" i="13"/>
  <c r="B341" i="13"/>
  <c r="C339" i="13"/>
  <c r="B339" i="13"/>
  <c r="C337" i="13"/>
  <c r="B337" i="13"/>
  <c r="C336" i="13"/>
  <c r="B336" i="13"/>
  <c r="P241" i="13"/>
  <c r="O241" i="13"/>
  <c r="L241" i="13"/>
  <c r="P239" i="13"/>
  <c r="O239" i="13"/>
  <c r="L239" i="13"/>
  <c r="P238" i="13"/>
  <c r="O238" i="13"/>
  <c r="L238" i="13"/>
  <c r="P237" i="13"/>
  <c r="O237" i="13"/>
  <c r="L237" i="13"/>
  <c r="P232" i="13"/>
  <c r="O232" i="13"/>
  <c r="L232" i="13"/>
  <c r="P230" i="13"/>
  <c r="O230" i="13"/>
  <c r="L230" i="13"/>
  <c r="P228" i="13"/>
  <c r="O228" i="13"/>
  <c r="L228" i="13"/>
  <c r="P227" i="13"/>
  <c r="O227" i="13"/>
  <c r="L227" i="13"/>
  <c r="C241" i="13"/>
  <c r="B241" i="13"/>
  <c r="C239" i="13"/>
  <c r="B239" i="13"/>
  <c r="C238" i="13"/>
  <c r="B238" i="13"/>
  <c r="C237" i="13"/>
  <c r="B237" i="13"/>
  <c r="C232" i="13"/>
  <c r="B232" i="13"/>
  <c r="C230" i="13"/>
  <c r="B230" i="13"/>
  <c r="C228" i="13"/>
  <c r="B228" i="13"/>
  <c r="C227" i="13"/>
  <c r="B227" i="13"/>
  <c r="P133" i="13"/>
  <c r="O133" i="13"/>
  <c r="L133" i="13"/>
  <c r="P131" i="13"/>
  <c r="O131" i="13"/>
  <c r="L131" i="13"/>
  <c r="P130" i="13"/>
  <c r="O130" i="13"/>
  <c r="L130" i="13"/>
  <c r="P129" i="13"/>
  <c r="O129" i="13"/>
  <c r="L129" i="13"/>
  <c r="P124" i="13"/>
  <c r="O124" i="13"/>
  <c r="L124" i="13"/>
  <c r="P122" i="13"/>
  <c r="O122" i="13"/>
  <c r="L122" i="13"/>
  <c r="P120" i="13"/>
  <c r="O120" i="13"/>
  <c r="L120" i="13"/>
  <c r="P119" i="13"/>
  <c r="O119" i="13"/>
  <c r="L119" i="13"/>
  <c r="C133" i="13"/>
  <c r="B133" i="13"/>
  <c r="C131" i="13"/>
  <c r="B131" i="13"/>
  <c r="C130" i="13"/>
  <c r="B130" i="13"/>
  <c r="C129" i="13"/>
  <c r="B129" i="13"/>
  <c r="C124" i="13"/>
  <c r="B124" i="13"/>
  <c r="C122" i="13"/>
  <c r="B122" i="13"/>
  <c r="C120" i="13"/>
  <c r="B120" i="13"/>
  <c r="C119" i="13"/>
  <c r="B119" i="13"/>
  <c r="P349" i="13"/>
  <c r="O349" i="13"/>
  <c r="L349" i="13"/>
  <c r="P345" i="13"/>
  <c r="O345" i="13"/>
  <c r="L345" i="13"/>
  <c r="P343" i="13"/>
  <c r="O343" i="13"/>
  <c r="L343" i="13"/>
  <c r="P342" i="13"/>
  <c r="O342" i="13"/>
  <c r="L342" i="13"/>
  <c r="P340" i="13"/>
  <c r="O340" i="13"/>
  <c r="L340" i="13"/>
  <c r="P338" i="13"/>
  <c r="O338" i="13"/>
  <c r="L338" i="13"/>
  <c r="P335" i="13"/>
  <c r="O335" i="13"/>
  <c r="L335" i="13"/>
  <c r="P334" i="13"/>
  <c r="O334" i="13"/>
  <c r="L334" i="13"/>
  <c r="P240" i="13"/>
  <c r="O240" i="13"/>
  <c r="L240" i="13"/>
  <c r="P236" i="13"/>
  <c r="O236" i="13"/>
  <c r="L236" i="13"/>
  <c r="P234" i="13"/>
  <c r="O234" i="13"/>
  <c r="L234" i="13"/>
  <c r="P233" i="13"/>
  <c r="O233" i="13"/>
  <c r="L233" i="13"/>
  <c r="P231" i="13"/>
  <c r="O231" i="13"/>
  <c r="L231" i="13"/>
  <c r="P229" i="13"/>
  <c r="O229" i="13"/>
  <c r="L229" i="13"/>
  <c r="P226" i="13"/>
  <c r="O226" i="13"/>
  <c r="L226" i="13"/>
  <c r="P225" i="13"/>
  <c r="O225" i="13"/>
  <c r="L225" i="13"/>
  <c r="P132" i="13"/>
  <c r="O132" i="13"/>
  <c r="L132" i="13"/>
  <c r="P126" i="13"/>
  <c r="O126" i="13"/>
  <c r="L126" i="13"/>
  <c r="P125" i="13"/>
  <c r="O125" i="13"/>
  <c r="L125" i="13"/>
  <c r="P123" i="13"/>
  <c r="O123" i="13"/>
  <c r="L123" i="13"/>
  <c r="P121" i="13"/>
  <c r="O121" i="13"/>
  <c r="L121" i="13"/>
  <c r="P118" i="13"/>
  <c r="O118" i="13"/>
  <c r="L118" i="13"/>
  <c r="P117" i="13"/>
  <c r="O117" i="13"/>
  <c r="L117" i="13"/>
  <c r="C349" i="13"/>
  <c r="B349" i="13"/>
  <c r="C345" i="13"/>
  <c r="B345" i="13"/>
  <c r="C343" i="13"/>
  <c r="B343" i="13"/>
  <c r="C342" i="13"/>
  <c r="B342" i="13"/>
  <c r="C340" i="13"/>
  <c r="B340" i="13"/>
  <c r="C338" i="13"/>
  <c r="B338" i="13"/>
  <c r="C335" i="13"/>
  <c r="B335" i="13"/>
  <c r="C334" i="13"/>
  <c r="B334" i="13"/>
  <c r="C240" i="13"/>
  <c r="B240" i="13"/>
  <c r="C236" i="13"/>
  <c r="B236" i="13"/>
  <c r="C234" i="13"/>
  <c r="B234" i="13"/>
  <c r="C233" i="13"/>
  <c r="B233" i="13"/>
  <c r="C231" i="13"/>
  <c r="B231" i="13"/>
  <c r="C229" i="13"/>
  <c r="B229" i="13"/>
  <c r="C226" i="13"/>
  <c r="B226" i="13"/>
  <c r="C225" i="13"/>
  <c r="B225" i="13"/>
  <c r="C132" i="13"/>
  <c r="B132" i="13"/>
  <c r="C126" i="13"/>
  <c r="B126" i="13"/>
  <c r="C125" i="13"/>
  <c r="B125" i="13"/>
  <c r="C123" i="13"/>
  <c r="B123" i="13"/>
  <c r="C121" i="13"/>
  <c r="B121" i="13"/>
  <c r="C118" i="13"/>
  <c r="B118" i="13"/>
  <c r="C117" i="13"/>
  <c r="B117" i="13"/>
  <c r="P22" i="13"/>
  <c r="P20" i="13"/>
  <c r="P19" i="13"/>
  <c r="P17" i="13"/>
  <c r="P15" i="13"/>
  <c r="P12" i="13"/>
  <c r="P11" i="13"/>
  <c r="O26" i="13"/>
  <c r="O22" i="13"/>
  <c r="O20" i="13"/>
  <c r="O19" i="13"/>
  <c r="O17" i="13"/>
  <c r="O15" i="13"/>
  <c r="O12" i="13"/>
  <c r="O11" i="13"/>
  <c r="L26" i="13"/>
  <c r="L22" i="13"/>
  <c r="L20" i="13"/>
  <c r="L19" i="13"/>
  <c r="L17" i="13"/>
  <c r="L15" i="13"/>
  <c r="L12" i="13"/>
  <c r="L11" i="13"/>
  <c r="P26" i="13"/>
  <c r="C26" i="13"/>
  <c r="C27" i="13"/>
  <c r="B26" i="13"/>
  <c r="C15" i="13"/>
  <c r="C191" i="32" l="1"/>
  <c r="F44" i="28" s="1"/>
  <c r="U191" i="32"/>
  <c r="X44" i="28" s="1"/>
  <c r="N299" i="32"/>
  <c r="Q45" i="28" s="1"/>
  <c r="R299" i="32"/>
  <c r="U45" i="28" s="1"/>
  <c r="AA299" i="32"/>
  <c r="AD45" i="28" s="1"/>
  <c r="C299" i="32"/>
  <c r="F45" i="28" s="1"/>
  <c r="AB191" i="32"/>
  <c r="AE44" i="28" s="1"/>
  <c r="W191" i="32"/>
  <c r="Z44" i="28" s="1"/>
  <c r="Y191" i="32"/>
  <c r="AB44" i="28" s="1"/>
  <c r="Y299" i="32"/>
  <c r="AB45" i="28" s="1"/>
  <c r="M408" i="32"/>
  <c r="P46" i="28" s="1"/>
  <c r="O299" i="32"/>
  <c r="R45" i="28" s="1"/>
  <c r="U299" i="32"/>
  <c r="X45" i="28" s="1"/>
  <c r="O408" i="32"/>
  <c r="R46" i="28" s="1"/>
  <c r="Z299" i="32"/>
  <c r="AC45" i="28" s="1"/>
  <c r="C408" i="32"/>
  <c r="F46" i="28" s="1"/>
  <c r="N408" i="32"/>
  <c r="Q46" i="28" s="1"/>
  <c r="W299" i="32"/>
  <c r="Z45" i="28" s="1"/>
  <c r="R191" i="32"/>
  <c r="U44" i="28" s="1"/>
  <c r="I299" i="32"/>
  <c r="L45" i="28" s="1"/>
  <c r="Q191" i="32"/>
  <c r="T44" i="28" s="1"/>
  <c r="J299" i="32"/>
  <c r="M45" i="28" s="1"/>
  <c r="W408" i="32"/>
  <c r="Z46" i="28" s="1"/>
  <c r="Q408" i="32"/>
  <c r="T46" i="28" s="1"/>
  <c r="H299" i="32"/>
  <c r="K45" i="28" s="1"/>
  <c r="L191" i="32"/>
  <c r="O44" i="28" s="1"/>
  <c r="E191" i="32"/>
  <c r="H44" i="28" s="1"/>
  <c r="V191" i="32"/>
  <c r="Y44" i="28" s="1"/>
  <c r="T191" i="32"/>
  <c r="W44" i="28" s="1"/>
  <c r="AA408" i="32"/>
  <c r="AD46" i="28" s="1"/>
  <c r="I408" i="32"/>
  <c r="L46" i="28" s="1"/>
  <c r="T299" i="32"/>
  <c r="W45" i="28" s="1"/>
  <c r="AC299" i="32"/>
  <c r="AF45" i="28" s="1"/>
  <c r="M299" i="32"/>
  <c r="P45" i="28" s="1"/>
  <c r="X191" i="32"/>
  <c r="AA44" i="28" s="1"/>
  <c r="H191" i="32"/>
  <c r="K44" i="28" s="1"/>
  <c r="P191" i="32"/>
  <c r="S44" i="28" s="1"/>
  <c r="Y408" i="32"/>
  <c r="AB46" i="28" s="1"/>
  <c r="P299" i="32"/>
  <c r="S45" i="28" s="1"/>
  <c r="Z85" i="32"/>
  <c r="AC42" i="28" s="1"/>
  <c r="R85" i="32"/>
  <c r="U42" i="28" s="1"/>
  <c r="I85" i="32"/>
  <c r="L42" i="28" s="1"/>
  <c r="C85" i="32"/>
  <c r="F42" i="28" s="1"/>
  <c r="N85" i="32"/>
  <c r="Q42" i="28" s="1"/>
  <c r="P408" i="32"/>
  <c r="S46" i="28" s="1"/>
  <c r="H408" i="32"/>
  <c r="K46" i="28" s="1"/>
  <c r="E408" i="32"/>
  <c r="H46" i="28" s="1"/>
  <c r="T408" i="32"/>
  <c r="W46" i="28" s="1"/>
  <c r="K408" i="32"/>
  <c r="N46" i="28" s="1"/>
  <c r="AC408" i="32"/>
  <c r="AF46" i="28" s="1"/>
  <c r="V299" i="32"/>
  <c r="Y45" i="28" s="1"/>
  <c r="F299" i="32"/>
  <c r="I45" i="28" s="1"/>
  <c r="K299" i="32"/>
  <c r="N45" i="28" s="1"/>
  <c r="D299" i="32"/>
  <c r="G45" i="28" s="1"/>
  <c r="M191" i="32"/>
  <c r="P44" i="28" s="1"/>
  <c r="F191" i="32"/>
  <c r="I44" i="28" s="1"/>
  <c r="G191" i="32"/>
  <c r="J44" i="28" s="1"/>
  <c r="I191" i="32"/>
  <c r="L44" i="28" s="1"/>
  <c r="K191" i="32"/>
  <c r="N44" i="28" s="1"/>
  <c r="N191" i="32"/>
  <c r="Q44" i="28" s="1"/>
  <c r="L299" i="32"/>
  <c r="O45" i="28" s="1"/>
  <c r="X299" i="32"/>
  <c r="AA45" i="28" s="1"/>
  <c r="B299" i="32"/>
  <c r="E45" i="28" s="1"/>
  <c r="J191" i="32"/>
  <c r="M44" i="28" s="1"/>
  <c r="B408" i="32"/>
  <c r="E46" i="28" s="1"/>
  <c r="AB408" i="32"/>
  <c r="AE46" i="28" s="1"/>
  <c r="Z191" i="32"/>
  <c r="AC44" i="28" s="1"/>
  <c r="E85" i="32"/>
  <c r="H42" i="28" s="1"/>
  <c r="S408" i="32"/>
  <c r="V46" i="28" s="1"/>
  <c r="G408" i="32"/>
  <c r="J46" i="28" s="1"/>
  <c r="V408" i="32"/>
  <c r="Y46" i="28" s="1"/>
  <c r="AC191" i="32"/>
  <c r="AF44" i="28" s="1"/>
  <c r="B191" i="32"/>
  <c r="E44" i="28" s="1"/>
  <c r="J408" i="32"/>
  <c r="M46" i="28" s="1"/>
  <c r="D408" i="32"/>
  <c r="G46" i="28" s="1"/>
  <c r="AA191" i="32"/>
  <c r="AD44" i="28" s="1"/>
  <c r="S191" i="32"/>
  <c r="V44" i="28" s="1"/>
  <c r="X408" i="32"/>
  <c r="AA46" i="28" s="1"/>
  <c r="AB299" i="32"/>
  <c r="AE45" i="28" s="1"/>
  <c r="R408" i="32"/>
  <c r="U46" i="28" s="1"/>
  <c r="Z408" i="32"/>
  <c r="AC46" i="28" s="1"/>
  <c r="G299" i="32"/>
  <c r="J45" i="28" s="1"/>
  <c r="O191" i="32"/>
  <c r="R44" i="28" s="1"/>
  <c r="Q299" i="32"/>
  <c r="T45" i="28" s="1"/>
  <c r="Q85" i="32"/>
  <c r="T42" i="28" s="1"/>
  <c r="AC85" i="32"/>
  <c r="AF42" i="28" s="1"/>
  <c r="D191" i="32"/>
  <c r="G44" i="28" s="1"/>
  <c r="F408" i="32"/>
  <c r="I46" i="28" s="1"/>
  <c r="U408" i="32"/>
  <c r="X46" i="28" s="1"/>
  <c r="L408" i="32"/>
  <c r="O46" i="28" s="1"/>
  <c r="S299" i="32"/>
  <c r="V45" i="28" s="1"/>
  <c r="E299" i="32"/>
  <c r="H45" i="28" s="1"/>
  <c r="AA85" i="32"/>
  <c r="AD42" i="28" s="1"/>
  <c r="U85" i="32"/>
  <c r="X42" i="28" s="1"/>
  <c r="V85" i="32"/>
  <c r="Y42" i="28" s="1"/>
  <c r="W85" i="32"/>
  <c r="Z42" i="28" s="1"/>
  <c r="H85" i="32"/>
  <c r="K42" i="28" s="1"/>
  <c r="O85" i="32"/>
  <c r="R42" i="28" s="1"/>
  <c r="D85" i="32"/>
  <c r="G42" i="28" s="1"/>
  <c r="X85" i="32"/>
  <c r="AA42" i="28" s="1"/>
  <c r="F85" i="32"/>
  <c r="I42" i="28" s="1"/>
  <c r="B85" i="32"/>
  <c r="E42" i="28" s="1"/>
  <c r="L85" i="32"/>
  <c r="O42" i="28" s="1"/>
  <c r="M85" i="32"/>
  <c r="P42" i="28" s="1"/>
  <c r="Y85" i="32"/>
  <c r="AB42" i="28" s="1"/>
  <c r="T85" i="32"/>
  <c r="W42" i="28" s="1"/>
  <c r="P85" i="32"/>
  <c r="S42" i="28" s="1"/>
  <c r="AB85" i="32"/>
  <c r="AE42" i="28" s="1"/>
  <c r="G85" i="32"/>
  <c r="J42" i="28" s="1"/>
  <c r="S85" i="32"/>
  <c r="V42" i="28" s="1"/>
  <c r="J85" i="32"/>
  <c r="M42" i="28" s="1"/>
  <c r="K85" i="32"/>
  <c r="N42" i="28" s="1"/>
  <c r="A280" i="26"/>
  <c r="A182" i="26"/>
  <c r="A170" i="26"/>
  <c r="A68" i="26"/>
  <c r="A399" i="25"/>
  <c r="A387" i="25"/>
  <c r="A283" i="25"/>
  <c r="A291" i="25"/>
  <c r="A174" i="25"/>
  <c r="A67" i="25"/>
  <c r="A397" i="24"/>
  <c r="A172" i="24"/>
  <c r="A184" i="24"/>
  <c r="A183" i="24"/>
  <c r="A79" i="24"/>
  <c r="AF236" i="26"/>
  <c r="Q256" i="26" s="1"/>
  <c r="Y20" i="24"/>
  <c r="J40" i="24" s="1"/>
  <c r="Z335" i="24"/>
  <c r="K355" i="24" s="1"/>
  <c r="AA123" i="24"/>
  <c r="L143" i="24" s="1"/>
  <c r="AP241" i="24"/>
  <c r="AA261" i="24" s="1"/>
  <c r="AE336" i="24"/>
  <c r="P356" i="24" s="1"/>
  <c r="AE117" i="26"/>
  <c r="P137" i="26" s="1"/>
  <c r="V121" i="26"/>
  <c r="G141" i="26" s="1"/>
  <c r="AN128" i="26"/>
  <c r="Y148" i="26" s="1"/>
  <c r="T128" i="26"/>
  <c r="E148" i="26" s="1"/>
  <c r="AF15" i="26"/>
  <c r="Q35" i="26" s="1"/>
  <c r="AN117" i="26"/>
  <c r="Y137" i="26" s="1"/>
  <c r="AQ128" i="26"/>
  <c r="AB148" i="26" s="1"/>
  <c r="AG231" i="24"/>
  <c r="R251" i="24" s="1"/>
  <c r="AA18" i="25"/>
  <c r="L38" i="25" s="1"/>
  <c r="AF20" i="25"/>
  <c r="Q40" i="25" s="1"/>
  <c r="AQ20" i="26"/>
  <c r="AB40" i="26" s="1"/>
  <c r="AQ225" i="26"/>
  <c r="AB245" i="26" s="1"/>
  <c r="S123" i="26"/>
  <c r="D143" i="26" s="1"/>
  <c r="AN234" i="26"/>
  <c r="Y254" i="26" s="1"/>
  <c r="V240" i="26"/>
  <c r="AR131" i="26"/>
  <c r="Y236" i="26"/>
  <c r="J256" i="26" s="1"/>
  <c r="AI130" i="24"/>
  <c r="T150" i="24" s="1"/>
  <c r="AQ126" i="26"/>
  <c r="AB146" i="26" s="1"/>
  <c r="V117" i="26"/>
  <c r="G137" i="26" s="1"/>
  <c r="AI128" i="26"/>
  <c r="T148" i="26" s="1"/>
  <c r="AC234" i="26"/>
  <c r="N254" i="26" s="1"/>
  <c r="AO234" i="26"/>
  <c r="Z254" i="26" s="1"/>
  <c r="V20" i="26"/>
  <c r="G40" i="26" s="1"/>
  <c r="AN13" i="26"/>
  <c r="Y33" i="26" s="1"/>
  <c r="AG26" i="26"/>
  <c r="V23" i="24"/>
  <c r="G43" i="24" s="1"/>
  <c r="T121" i="24"/>
  <c r="E141" i="24" s="1"/>
  <c r="W16" i="25"/>
  <c r="AP120" i="25"/>
  <c r="AA140" i="25" s="1"/>
  <c r="AK15" i="25"/>
  <c r="V35" i="25" s="1"/>
  <c r="AO19" i="25"/>
  <c r="Z39" i="25" s="1"/>
  <c r="W117" i="25"/>
  <c r="H137" i="25" s="1"/>
  <c r="AE121" i="25"/>
  <c r="P141" i="25" s="1"/>
  <c r="AR128" i="25"/>
  <c r="AC148" i="25" s="1"/>
  <c r="W120" i="26"/>
  <c r="H140" i="26" s="1"/>
  <c r="AI26" i="24"/>
  <c r="AQ236" i="24"/>
  <c r="AB256" i="24" s="1"/>
  <c r="AJ124" i="25"/>
  <c r="U144" i="25" s="1"/>
  <c r="Y16" i="26"/>
  <c r="J36" i="26" s="1"/>
  <c r="AN236" i="26"/>
  <c r="Y256" i="26" s="1"/>
  <c r="W238" i="26"/>
  <c r="H258" i="26" s="1"/>
  <c r="S231" i="24"/>
  <c r="D251" i="24" s="1"/>
  <c r="AQ341" i="25"/>
  <c r="AB361" i="25" s="1"/>
  <c r="AR12" i="25"/>
  <c r="AC32" i="25" s="1"/>
  <c r="AJ132" i="25"/>
  <c r="AO229" i="25"/>
  <c r="Z249" i="25" s="1"/>
  <c r="AQ18" i="24"/>
  <c r="AB38" i="24" s="1"/>
  <c r="AD339" i="25"/>
  <c r="O359" i="25" s="1"/>
  <c r="AC11" i="25"/>
  <c r="N31" i="25" s="1"/>
  <c r="AR225" i="25"/>
  <c r="AC245" i="25" s="1"/>
  <c r="AM240" i="25"/>
  <c r="AR240" i="26"/>
  <c r="AA19" i="24"/>
  <c r="L39" i="24" s="1"/>
  <c r="S18" i="26"/>
  <c r="D38" i="26" s="1"/>
  <c r="AQ129" i="26"/>
  <c r="AB149" i="26" s="1"/>
  <c r="AN125" i="24"/>
  <c r="Y145" i="24" s="1"/>
  <c r="Z119" i="24"/>
  <c r="K139" i="24" s="1"/>
  <c r="Z15" i="24"/>
  <c r="K35" i="24" s="1"/>
  <c r="AC117" i="24"/>
  <c r="N137" i="24" s="1"/>
  <c r="Q236" i="25"/>
  <c r="AD130" i="26"/>
  <c r="O150" i="26" s="1"/>
  <c r="AR118" i="26"/>
  <c r="AC138" i="26" s="1"/>
  <c r="T229" i="26"/>
  <c r="E249" i="26" s="1"/>
  <c r="X231" i="26"/>
  <c r="I251" i="26" s="1"/>
  <c r="I269" i="26" s="1"/>
  <c r="AC24" i="24"/>
  <c r="N44" i="24" s="1"/>
  <c r="T17" i="25"/>
  <c r="E37" i="25" s="1"/>
  <c r="AI22" i="25"/>
  <c r="T42" i="25" s="1"/>
  <c r="AR334" i="25"/>
  <c r="AJ126" i="25"/>
  <c r="U146" i="25" s="1"/>
  <c r="Z239" i="24"/>
  <c r="R11" i="24"/>
  <c r="C31" i="24" s="1"/>
  <c r="AK338" i="24"/>
  <c r="V358" i="24" s="1"/>
  <c r="T234" i="24"/>
  <c r="E254" i="24" s="1"/>
  <c r="AI240" i="24"/>
  <c r="Q126" i="26"/>
  <c r="B146" i="26" s="1"/>
  <c r="AN17" i="26"/>
  <c r="Y37" i="26" s="1"/>
  <c r="W335" i="26"/>
  <c r="H355" i="26" s="1"/>
  <c r="AI338" i="26"/>
  <c r="T358" i="26" s="1"/>
  <c r="AP123" i="26"/>
  <c r="AA143" i="26" s="1"/>
  <c r="X11" i="25"/>
  <c r="I31" i="25" s="1"/>
  <c r="AR226" i="25"/>
  <c r="AC246" i="25" s="1"/>
  <c r="U231" i="25"/>
  <c r="F251" i="25" s="1"/>
  <c r="AN15" i="26"/>
  <c r="Y35" i="26" s="1"/>
  <c r="AK117" i="26"/>
  <c r="V137" i="26" s="1"/>
  <c r="AD128" i="26"/>
  <c r="O148" i="26" s="1"/>
  <c r="U132" i="25"/>
  <c r="AP14" i="24"/>
  <c r="AA34" i="24" s="1"/>
  <c r="AA346" i="24"/>
  <c r="L366" i="24" s="1"/>
  <c r="X119" i="25"/>
  <c r="I139" i="25" s="1"/>
  <c r="AF229" i="25"/>
  <c r="Q249" i="25" s="1"/>
  <c r="AO237" i="25"/>
  <c r="Z257" i="25" s="1"/>
  <c r="AB337" i="25"/>
  <c r="M357" i="25" s="1"/>
  <c r="AA124" i="26"/>
  <c r="L144" i="26" s="1"/>
  <c r="V129" i="26"/>
  <c r="G149" i="26" s="1"/>
  <c r="AE227" i="26"/>
  <c r="P247" i="26" s="1"/>
  <c r="W347" i="26"/>
  <c r="H367" i="26" s="1"/>
  <c r="AP15" i="24"/>
  <c r="AA35" i="24" s="1"/>
  <c r="AN133" i="24"/>
  <c r="Y153" i="24" s="1"/>
  <c r="Z337" i="24"/>
  <c r="K357" i="24" s="1"/>
  <c r="AN27" i="25"/>
  <c r="Y47" i="25" s="1"/>
  <c r="AK19" i="25"/>
  <c r="V39" i="25" s="1"/>
  <c r="AP231" i="25"/>
  <c r="AA251" i="25" s="1"/>
  <c r="AK227" i="26"/>
  <c r="V247" i="26" s="1"/>
  <c r="AL347" i="26"/>
  <c r="W367" i="26" s="1"/>
  <c r="Y13" i="24"/>
  <c r="J33" i="24" s="1"/>
  <c r="W231" i="24"/>
  <c r="H251" i="24" s="1"/>
  <c r="AH239" i="25"/>
  <c r="AG340" i="26"/>
  <c r="R360" i="26" s="1"/>
  <c r="AF126" i="26"/>
  <c r="Q146" i="26" s="1"/>
  <c r="AD234" i="26"/>
  <c r="O254" i="26" s="1"/>
  <c r="X343" i="26"/>
  <c r="I363" i="26" s="1"/>
  <c r="AB240" i="26"/>
  <c r="T19" i="25"/>
  <c r="E39" i="25" s="1"/>
  <c r="AF14" i="26"/>
  <c r="Q34" i="26" s="1"/>
  <c r="AO16" i="26"/>
  <c r="Z36" i="26" s="1"/>
  <c r="AO25" i="26"/>
  <c r="AG237" i="26"/>
  <c r="R257" i="26" s="1"/>
  <c r="Y117" i="24"/>
  <c r="J137" i="24" s="1"/>
  <c r="S125" i="24"/>
  <c r="D145" i="24" s="1"/>
  <c r="W336" i="24"/>
  <c r="H356" i="24" s="1"/>
  <c r="AH12" i="24"/>
  <c r="S32" i="24" s="1"/>
  <c r="AR22" i="24"/>
  <c r="AC42" i="24" s="1"/>
  <c r="T118" i="24"/>
  <c r="E138" i="24" s="1"/>
  <c r="AL334" i="24"/>
  <c r="W354" i="24" s="1"/>
  <c r="AC229" i="24"/>
  <c r="N249" i="24" s="1"/>
  <c r="AM126" i="24"/>
  <c r="X146" i="24" s="1"/>
  <c r="V233" i="24"/>
  <c r="G253" i="24" s="1"/>
  <c r="AH342" i="24"/>
  <c r="S362" i="24" s="1"/>
  <c r="AP132" i="24"/>
  <c r="AG19" i="25"/>
  <c r="R39" i="25" s="1"/>
  <c r="AF132" i="25"/>
  <c r="AG17" i="26"/>
  <c r="R37" i="26" s="1"/>
  <c r="AI20" i="26"/>
  <c r="T40" i="26" s="1"/>
  <c r="U26" i="26"/>
  <c r="AG122" i="26"/>
  <c r="R142" i="26" s="1"/>
  <c r="W126" i="26"/>
  <c r="H146" i="26" s="1"/>
  <c r="R236" i="26"/>
  <c r="C256" i="26" s="1"/>
  <c r="AF237" i="26"/>
  <c r="Q257" i="26" s="1"/>
  <c r="Q335" i="26"/>
  <c r="B355" i="26" s="1"/>
  <c r="AB339" i="24"/>
  <c r="M359" i="24" s="1"/>
  <c r="Q347" i="24"/>
  <c r="B367" i="24" s="1"/>
  <c r="S120" i="26"/>
  <c r="D140" i="26" s="1"/>
  <c r="AI27" i="24"/>
  <c r="T47" i="24" s="1"/>
  <c r="V117" i="25"/>
  <c r="G137" i="25" s="1"/>
  <c r="AC226" i="25"/>
  <c r="N246" i="25" s="1"/>
  <c r="V121" i="25"/>
  <c r="G141" i="25" s="1"/>
  <c r="AB128" i="25"/>
  <c r="M148" i="25" s="1"/>
  <c r="AF341" i="26"/>
  <c r="Q361" i="26" s="1"/>
  <c r="AJ25" i="24"/>
  <c r="AI124" i="24"/>
  <c r="T144" i="24" s="1"/>
  <c r="AA350" i="24"/>
  <c r="L370" i="24" s="1"/>
  <c r="R18" i="25"/>
  <c r="C38" i="25" s="1"/>
  <c r="Z27" i="25"/>
  <c r="K47" i="25" s="1"/>
  <c r="V119" i="25"/>
  <c r="G139" i="25" s="1"/>
  <c r="AO238" i="25"/>
  <c r="Z258" i="25" s="1"/>
  <c r="AK350" i="25"/>
  <c r="AO133" i="26"/>
  <c r="Z153" i="26" s="1"/>
  <c r="AK239" i="26"/>
  <c r="AG335" i="26"/>
  <c r="R355" i="26" s="1"/>
  <c r="AE337" i="26"/>
  <c r="P357" i="26" s="1"/>
  <c r="AI347" i="26"/>
  <c r="T367" i="26" s="1"/>
  <c r="AP16" i="24"/>
  <c r="AA36" i="24" s="1"/>
  <c r="AK124" i="24"/>
  <c r="V144" i="24" s="1"/>
  <c r="AG238" i="24"/>
  <c r="R258" i="24" s="1"/>
  <c r="T241" i="24"/>
  <c r="E261" i="24" s="1"/>
  <c r="AL228" i="25"/>
  <c r="W248" i="25" s="1"/>
  <c r="U346" i="25"/>
  <c r="F366" i="25" s="1"/>
  <c r="AN350" i="25"/>
  <c r="Y370" i="25" s="1"/>
  <c r="AQ131" i="26"/>
  <c r="AL133" i="26"/>
  <c r="W153" i="26" s="1"/>
  <c r="AL346" i="26"/>
  <c r="W366" i="26" s="1"/>
  <c r="U17" i="25"/>
  <c r="F37" i="25" s="1"/>
  <c r="AR341" i="24"/>
  <c r="AC361" i="24" s="1"/>
  <c r="U126" i="25"/>
  <c r="F146" i="25" s="1"/>
  <c r="AQ133" i="25"/>
  <c r="AB153" i="25" s="1"/>
  <c r="AJ337" i="25"/>
  <c r="U357" i="25" s="1"/>
  <c r="Q122" i="26"/>
  <c r="B142" i="26" s="1"/>
  <c r="AF232" i="26"/>
  <c r="Q252" i="26" s="1"/>
  <c r="AQ341" i="26"/>
  <c r="AB361" i="26" s="1"/>
  <c r="AP120" i="24"/>
  <c r="AA140" i="24" s="1"/>
  <c r="AC227" i="24"/>
  <c r="T237" i="24"/>
  <c r="E257" i="24" s="1"/>
  <c r="AK126" i="25"/>
  <c r="V146" i="25" s="1"/>
  <c r="AB226" i="25"/>
  <c r="M246" i="25" s="1"/>
  <c r="AP236" i="25"/>
  <c r="AA256" i="25" s="1"/>
  <c r="AM230" i="26"/>
  <c r="X250" i="26" s="1"/>
  <c r="AH238" i="26"/>
  <c r="S258" i="26" s="1"/>
  <c r="AA341" i="26"/>
  <c r="L361" i="26" s="1"/>
  <c r="AL20" i="26"/>
  <c r="W40" i="26" s="1"/>
  <c r="Z123" i="26"/>
  <c r="K143" i="26" s="1"/>
  <c r="Z343" i="26"/>
  <c r="K363" i="26" s="1"/>
  <c r="AO336" i="24"/>
  <c r="Z356" i="24" s="1"/>
  <c r="AO125" i="24"/>
  <c r="Z145" i="24" s="1"/>
  <c r="AF236" i="24"/>
  <c r="Q256" i="24" s="1"/>
  <c r="AQ349" i="24"/>
  <c r="AE12" i="25"/>
  <c r="P32" i="25" s="1"/>
  <c r="AG118" i="25"/>
  <c r="R138" i="25" s="1"/>
  <c r="AM229" i="25"/>
  <c r="X249" i="25" s="1"/>
  <c r="T233" i="25"/>
  <c r="E253" i="25" s="1"/>
  <c r="X132" i="25"/>
  <c r="AQ119" i="26"/>
  <c r="AB139" i="26" s="1"/>
  <c r="AO130" i="26"/>
  <c r="Z150" i="26" s="1"/>
  <c r="S341" i="26"/>
  <c r="D361" i="26" s="1"/>
  <c r="V15" i="26"/>
  <c r="G35" i="26" s="1"/>
  <c r="T26" i="26"/>
  <c r="AH117" i="26"/>
  <c r="S137" i="26" s="1"/>
  <c r="AL121" i="26"/>
  <c r="W141" i="26" s="1"/>
  <c r="AP128" i="26"/>
  <c r="AA148" i="26" s="1"/>
  <c r="AG236" i="26"/>
  <c r="R256" i="26" s="1"/>
  <c r="AF119" i="24"/>
  <c r="Q139" i="24" s="1"/>
  <c r="X129" i="24"/>
  <c r="I149" i="24" s="1"/>
  <c r="AA233" i="24"/>
  <c r="L253" i="24" s="1"/>
  <c r="AP126" i="25"/>
  <c r="AA146" i="25" s="1"/>
  <c r="AD25" i="26"/>
  <c r="AM133" i="26"/>
  <c r="X153" i="26" s="1"/>
  <c r="AK241" i="26"/>
  <c r="V261" i="26" s="1"/>
  <c r="AR13" i="24"/>
  <c r="AC33" i="24" s="1"/>
  <c r="V14" i="24"/>
  <c r="G34" i="24" s="1"/>
  <c r="Z16" i="24"/>
  <c r="K36" i="24" s="1"/>
  <c r="AG124" i="24"/>
  <c r="R144" i="24" s="1"/>
  <c r="T125" i="24"/>
  <c r="E145" i="24" s="1"/>
  <c r="W133" i="24"/>
  <c r="H153" i="24" s="1"/>
  <c r="AI231" i="24"/>
  <c r="T251" i="24" s="1"/>
  <c r="AK239" i="24"/>
  <c r="AI241" i="24"/>
  <c r="T261" i="24" s="1"/>
  <c r="X348" i="24"/>
  <c r="AE17" i="25"/>
  <c r="P37" i="25" s="1"/>
  <c r="U18" i="25"/>
  <c r="AI124" i="25"/>
  <c r="T144" i="25" s="1"/>
  <c r="Y126" i="25"/>
  <c r="J146" i="25" s="1"/>
  <c r="AO126" i="25"/>
  <c r="Z146" i="25" s="1"/>
  <c r="AI129" i="25"/>
  <c r="T149" i="25" s="1"/>
  <c r="U228" i="25"/>
  <c r="F248" i="25" s="1"/>
  <c r="AD17" i="25"/>
  <c r="O37" i="25" s="1"/>
  <c r="S14" i="26"/>
  <c r="D34" i="26" s="1"/>
  <c r="AH16" i="26"/>
  <c r="S36" i="26" s="1"/>
  <c r="Z20" i="26"/>
  <c r="K40" i="26" s="1"/>
  <c r="AN23" i="26"/>
  <c r="Y43" i="26" s="1"/>
  <c r="AF26" i="26"/>
  <c r="R117" i="26"/>
  <c r="C137" i="26" s="1"/>
  <c r="AM117" i="26"/>
  <c r="X137" i="26" s="1"/>
  <c r="AE121" i="26"/>
  <c r="P141" i="26" s="1"/>
  <c r="AG126" i="26"/>
  <c r="R146" i="26" s="1"/>
  <c r="V128" i="26"/>
  <c r="G148" i="26" s="1"/>
  <c r="AA232" i="26"/>
  <c r="L252" i="26" s="1"/>
  <c r="AP234" i="26"/>
  <c r="AA254" i="26" s="1"/>
  <c r="AP236" i="26"/>
  <c r="AA256" i="26" s="1"/>
  <c r="X341" i="26"/>
  <c r="I361" i="26" s="1"/>
  <c r="Y347" i="26"/>
  <c r="J367" i="26" s="1"/>
  <c r="AG13" i="24"/>
  <c r="R33" i="24" s="1"/>
  <c r="AG22" i="24"/>
  <c r="R42" i="24" s="1"/>
  <c r="T27" i="24"/>
  <c r="E47" i="24" s="1"/>
  <c r="W118" i="24"/>
  <c r="H138" i="24" s="1"/>
  <c r="Z125" i="24"/>
  <c r="K145" i="24" s="1"/>
  <c r="AR129" i="24"/>
  <c r="AC149" i="24" s="1"/>
  <c r="AN231" i="24"/>
  <c r="Y251" i="24" s="1"/>
  <c r="AM236" i="24"/>
  <c r="X256" i="24" s="1"/>
  <c r="AI341" i="24"/>
  <c r="T361" i="24" s="1"/>
  <c r="AM350" i="24"/>
  <c r="X370" i="24" s="1"/>
  <c r="AE11" i="24"/>
  <c r="P31" i="24" s="1"/>
  <c r="W17" i="24"/>
  <c r="H37" i="24" s="1"/>
  <c r="AH20" i="24"/>
  <c r="S40" i="24" s="1"/>
  <c r="AL225" i="24"/>
  <c r="W245" i="24" s="1"/>
  <c r="AN335" i="24"/>
  <c r="Y355" i="24" s="1"/>
  <c r="W338" i="24"/>
  <c r="H358" i="24" s="1"/>
  <c r="AL123" i="24"/>
  <c r="W143" i="24" s="1"/>
  <c r="S340" i="24"/>
  <c r="D360" i="24" s="1"/>
  <c r="AO126" i="24"/>
  <c r="Z146" i="24" s="1"/>
  <c r="AN343" i="24"/>
  <c r="Y363" i="24" s="1"/>
  <c r="Q240" i="24"/>
  <c r="AI12" i="25"/>
  <c r="T32" i="25" s="1"/>
  <c r="AI13" i="25"/>
  <c r="T33" i="25" s="1"/>
  <c r="AQ17" i="25"/>
  <c r="AB37" i="25" s="1"/>
  <c r="AA119" i="25"/>
  <c r="L139" i="25" s="1"/>
  <c r="Z126" i="25"/>
  <c r="K146" i="25" s="1"/>
  <c r="AA129" i="25"/>
  <c r="AF225" i="25"/>
  <c r="Q245" i="25" s="1"/>
  <c r="AE227" i="25"/>
  <c r="P247" i="25" s="1"/>
  <c r="R231" i="25"/>
  <c r="C251" i="25" s="1"/>
  <c r="AB11" i="25"/>
  <c r="M31" i="25" s="1"/>
  <c r="AI20" i="25"/>
  <c r="T40" i="25" s="1"/>
  <c r="W121" i="25"/>
  <c r="H141" i="25" s="1"/>
  <c r="AJ338" i="25"/>
  <c r="U358" i="25" s="1"/>
  <c r="AE14" i="26"/>
  <c r="P34" i="26" s="1"/>
  <c r="AE16" i="26"/>
  <c r="P36" i="26" s="1"/>
  <c r="AC20" i="26"/>
  <c r="N40" i="26" s="1"/>
  <c r="U117" i="26"/>
  <c r="F137" i="26" s="1"/>
  <c r="AP117" i="26"/>
  <c r="AA137" i="26" s="1"/>
  <c r="AH120" i="26"/>
  <c r="S140" i="26" s="1"/>
  <c r="AO121" i="26"/>
  <c r="Z141" i="26" s="1"/>
  <c r="AI123" i="26"/>
  <c r="T143" i="26" s="1"/>
  <c r="AN124" i="26"/>
  <c r="Y144" i="26" s="1"/>
  <c r="AI126" i="26"/>
  <c r="T146" i="26" s="1"/>
  <c r="Z128" i="26"/>
  <c r="K148" i="26" s="1"/>
  <c r="AF131" i="26"/>
  <c r="T230" i="26"/>
  <c r="E250" i="26" s="1"/>
  <c r="AE232" i="26"/>
  <c r="P252" i="26" s="1"/>
  <c r="Q236" i="26"/>
  <c r="B256" i="26" s="1"/>
  <c r="AE239" i="26"/>
  <c r="AC337" i="26"/>
  <c r="N357" i="26" s="1"/>
  <c r="AJ340" i="26"/>
  <c r="U360" i="26" s="1"/>
  <c r="AG225" i="26"/>
  <c r="R245" i="26" s="1"/>
  <c r="AI234" i="26"/>
  <c r="T254" i="26" s="1"/>
  <c r="AJ240" i="26"/>
  <c r="AJ13" i="24"/>
  <c r="U33" i="24" s="1"/>
  <c r="V27" i="24"/>
  <c r="G47" i="24" s="1"/>
  <c r="AM126" i="25"/>
  <c r="X146" i="25" s="1"/>
  <c r="AB126" i="25"/>
  <c r="AR126" i="25"/>
  <c r="AC146" i="25" s="1"/>
  <c r="AQ334" i="25"/>
  <c r="AB354" i="25" s="1"/>
  <c r="Z124" i="26"/>
  <c r="K144" i="26" s="1"/>
  <c r="AK230" i="26"/>
  <c r="V250" i="26" s="1"/>
  <c r="AF241" i="24"/>
  <c r="Q261" i="24" s="1"/>
  <c r="AR350" i="24"/>
  <c r="AC370" i="24" s="1"/>
  <c r="AI24" i="24"/>
  <c r="T44" i="24" s="1"/>
  <c r="AP27" i="24"/>
  <c r="AA47" i="24" s="1"/>
  <c r="S124" i="24"/>
  <c r="Z131" i="24"/>
  <c r="AO230" i="24"/>
  <c r="AI238" i="24"/>
  <c r="T258" i="24" s="1"/>
  <c r="AA336" i="24"/>
  <c r="L356" i="24" s="1"/>
  <c r="AN339" i="24"/>
  <c r="Y359" i="24" s="1"/>
  <c r="AG347" i="24"/>
  <c r="R367" i="24" s="1"/>
  <c r="AI349" i="24"/>
  <c r="S12" i="25"/>
  <c r="D32" i="25" s="1"/>
  <c r="X19" i="25"/>
  <c r="I39" i="25" s="1"/>
  <c r="AL27" i="25"/>
  <c r="W47" i="25" s="1"/>
  <c r="Q117" i="25"/>
  <c r="B137" i="25" s="1"/>
  <c r="R121" i="25"/>
  <c r="C141" i="25" s="1"/>
  <c r="AN126" i="25"/>
  <c r="Y146" i="25" s="1"/>
  <c r="AC126" i="25"/>
  <c r="N146" i="25" s="1"/>
  <c r="S128" i="25"/>
  <c r="AD131" i="25"/>
  <c r="AO133" i="25"/>
  <c r="Z153" i="25" s="1"/>
  <c r="AE231" i="25"/>
  <c r="P251" i="25" s="1"/>
  <c r="AE341" i="25"/>
  <c r="P361" i="25" s="1"/>
  <c r="S15" i="26"/>
  <c r="D35" i="26" s="1"/>
  <c r="V16" i="26"/>
  <c r="G36" i="26" s="1"/>
  <c r="AP25" i="26"/>
  <c r="W117" i="26"/>
  <c r="H137" i="26" s="1"/>
  <c r="AI120" i="26"/>
  <c r="T140" i="26" s="1"/>
  <c r="AR126" i="26"/>
  <c r="AC146" i="26" s="1"/>
  <c r="AE128" i="26"/>
  <c r="P148" i="26" s="1"/>
  <c r="AG129" i="26"/>
  <c r="R149" i="26" s="1"/>
  <c r="AG131" i="26"/>
  <c r="Z227" i="26"/>
  <c r="K247" i="26" s="1"/>
  <c r="U234" i="26"/>
  <c r="F254" i="26" s="1"/>
  <c r="AP238" i="26"/>
  <c r="AA258" i="26" s="1"/>
  <c r="W239" i="26"/>
  <c r="AN241" i="26"/>
  <c r="Y261" i="26" s="1"/>
  <c r="AR338" i="26"/>
  <c r="AC358" i="26" s="1"/>
  <c r="V18" i="24"/>
  <c r="G38" i="24" s="1"/>
  <c r="AM24" i="24"/>
  <c r="X44" i="24" s="1"/>
  <c r="S122" i="24"/>
  <c r="D142" i="24" s="1"/>
  <c r="V124" i="24"/>
  <c r="G144" i="24" s="1"/>
  <c r="Q231" i="24"/>
  <c r="B251" i="24" s="1"/>
  <c r="S336" i="24"/>
  <c r="D356" i="24" s="1"/>
  <c r="AN337" i="24"/>
  <c r="Y357" i="24" s="1"/>
  <c r="AP347" i="24"/>
  <c r="AA367" i="24" s="1"/>
  <c r="AN349" i="24"/>
  <c r="AA15" i="24"/>
  <c r="L35" i="24" s="1"/>
  <c r="AI117" i="24"/>
  <c r="T137" i="24" s="1"/>
  <c r="AN121" i="24"/>
  <c r="Y141" i="24" s="1"/>
  <c r="AF231" i="24"/>
  <c r="Q251" i="24" s="1"/>
  <c r="AI125" i="24"/>
  <c r="T145" i="24" s="1"/>
  <c r="AP128" i="24"/>
  <c r="AA148" i="24" s="1"/>
  <c r="AI236" i="24"/>
  <c r="T256" i="24" s="1"/>
  <c r="T12" i="25"/>
  <c r="E32" i="25" s="1"/>
  <c r="AK16" i="25"/>
  <c r="V36" i="25" s="1"/>
  <c r="AB19" i="25"/>
  <c r="M39" i="25" s="1"/>
  <c r="Z23" i="25"/>
  <c r="K43" i="25" s="1"/>
  <c r="Q126" i="25"/>
  <c r="B146" i="25" s="1"/>
  <c r="AG126" i="25"/>
  <c r="R146" i="25" s="1"/>
  <c r="AL231" i="25"/>
  <c r="W251" i="25" s="1"/>
  <c r="AI341" i="25"/>
  <c r="T361" i="25" s="1"/>
  <c r="W16" i="26"/>
  <c r="H36" i="26" s="1"/>
  <c r="H54" i="26" s="1"/>
  <c r="AP20" i="26"/>
  <c r="AA40" i="26" s="1"/>
  <c r="Z117" i="26"/>
  <c r="K137" i="26" s="1"/>
  <c r="AD123" i="26"/>
  <c r="O143" i="26" s="1"/>
  <c r="AJ126" i="26"/>
  <c r="U146" i="26" s="1"/>
  <c r="AF128" i="26"/>
  <c r="Q148" i="26" s="1"/>
  <c r="AJ128" i="26"/>
  <c r="U148" i="26" s="1"/>
  <c r="AA129" i="26"/>
  <c r="L149" i="26" s="1"/>
  <c r="U131" i="26"/>
  <c r="AC133" i="26"/>
  <c r="N153" i="26" s="1"/>
  <c r="U227" i="26"/>
  <c r="F247" i="26" s="1"/>
  <c r="V234" i="26"/>
  <c r="G254" i="26" s="1"/>
  <c r="Z236" i="26"/>
  <c r="K256" i="26" s="1"/>
  <c r="AN237" i="26"/>
  <c r="Y257" i="26" s="1"/>
  <c r="AJ241" i="26"/>
  <c r="AO341" i="26"/>
  <c r="Z361" i="26" s="1"/>
  <c r="AA347" i="26"/>
  <c r="L367" i="26" s="1"/>
  <c r="AH15" i="26"/>
  <c r="S35" i="26" s="1"/>
  <c r="AB227" i="24"/>
  <c r="M247" i="24" s="1"/>
  <c r="AR229" i="24"/>
  <c r="AC249" i="24" s="1"/>
  <c r="AQ237" i="24"/>
  <c r="AB257" i="24" s="1"/>
  <c r="R126" i="25"/>
  <c r="C146" i="25" s="1"/>
  <c r="AH126" i="25"/>
  <c r="S146" i="25" s="1"/>
  <c r="AL240" i="25"/>
  <c r="AF334" i="25"/>
  <c r="Q354" i="25" s="1"/>
  <c r="AR14" i="26"/>
  <c r="AC34" i="26" s="1"/>
  <c r="W131" i="26"/>
  <c r="R133" i="26"/>
  <c r="C153" i="26" s="1"/>
  <c r="Y227" i="26"/>
  <c r="J247" i="26" s="1"/>
  <c r="W241" i="26"/>
  <c r="H261" i="26" s="1"/>
  <c r="T18" i="24"/>
  <c r="E38" i="24" s="1"/>
  <c r="AQ23" i="24"/>
  <c r="AB43" i="24" s="1"/>
  <c r="V119" i="24"/>
  <c r="G139" i="24" s="1"/>
  <c r="Z120" i="24"/>
  <c r="K140" i="24" s="1"/>
  <c r="AQ124" i="24"/>
  <c r="AB144" i="24" s="1"/>
  <c r="AE130" i="24"/>
  <c r="P150" i="24" s="1"/>
  <c r="V229" i="24"/>
  <c r="G249" i="24" s="1"/>
  <c r="AN237" i="24"/>
  <c r="Y257" i="24" s="1"/>
  <c r="AJ336" i="24"/>
  <c r="U356" i="24" s="1"/>
  <c r="AG14" i="25"/>
  <c r="R34" i="25" s="1"/>
  <c r="AM17" i="25"/>
  <c r="X37" i="25" s="1"/>
  <c r="Q18" i="25"/>
  <c r="B38" i="25" s="1"/>
  <c r="AG23" i="25"/>
  <c r="R43" i="25" s="1"/>
  <c r="R27" i="25"/>
  <c r="C47" i="25" s="1"/>
  <c r="T126" i="25"/>
  <c r="E146" i="25" s="1"/>
  <c r="AP230" i="25"/>
  <c r="AA250" i="25" s="1"/>
  <c r="AA268" i="25" s="1"/>
  <c r="AI337" i="25"/>
  <c r="T357" i="25" s="1"/>
  <c r="AN20" i="26"/>
  <c r="Y40" i="26" s="1"/>
  <c r="AD117" i="26"/>
  <c r="O137" i="26" s="1"/>
  <c r="AJ122" i="26"/>
  <c r="U142" i="26" s="1"/>
  <c r="U126" i="26"/>
  <c r="F146" i="26" s="1"/>
  <c r="S128" i="26"/>
  <c r="D148" i="26" s="1"/>
  <c r="Z129" i="26"/>
  <c r="K149" i="26" s="1"/>
  <c r="U133" i="26"/>
  <c r="F153" i="26" s="1"/>
  <c r="AB225" i="26"/>
  <c r="M245" i="26" s="1"/>
  <c r="AN232" i="26"/>
  <c r="Y252" i="26" s="1"/>
  <c r="Y237" i="26"/>
  <c r="J257" i="26" s="1"/>
  <c r="AM241" i="26"/>
  <c r="X261" i="26" s="1"/>
  <c r="AA335" i="26"/>
  <c r="L355" i="26" s="1"/>
  <c r="W226" i="26"/>
  <c r="H246" i="26" s="1"/>
  <c r="AK236" i="26"/>
  <c r="V256" i="26" s="1"/>
  <c r="AQ14" i="24"/>
  <c r="AO24" i="24"/>
  <c r="Z44" i="24" s="1"/>
  <c r="AL122" i="24"/>
  <c r="W142" i="24" s="1"/>
  <c r="V123" i="24"/>
  <c r="G143" i="24" s="1"/>
  <c r="AA133" i="24"/>
  <c r="L153" i="24" s="1"/>
  <c r="W227" i="24"/>
  <c r="H247" i="24" s="1"/>
  <c r="AN227" i="24"/>
  <c r="Y247" i="24" s="1"/>
  <c r="Z238" i="24"/>
  <c r="K258" i="24" s="1"/>
  <c r="X240" i="24"/>
  <c r="U335" i="24"/>
  <c r="F355" i="24" s="1"/>
  <c r="AP335" i="24"/>
  <c r="AA355" i="24" s="1"/>
  <c r="AC338" i="24"/>
  <c r="N358" i="24" s="1"/>
  <c r="AJ341" i="24"/>
  <c r="U361" i="24" s="1"/>
  <c r="AD350" i="24"/>
  <c r="O370" i="24" s="1"/>
  <c r="AR17" i="24"/>
  <c r="AC37" i="24" s="1"/>
  <c r="AC55" i="24" s="1"/>
  <c r="AK340" i="24"/>
  <c r="V360" i="24" s="1"/>
  <c r="AG126" i="24"/>
  <c r="AH14" i="25"/>
  <c r="S34" i="25" s="1"/>
  <c r="AQ120" i="25"/>
  <c r="AB140" i="25" s="1"/>
  <c r="AJ27" i="26"/>
  <c r="U47" i="26" s="1"/>
  <c r="T27" i="26"/>
  <c r="E47" i="26" s="1"/>
  <c r="AN339" i="26"/>
  <c r="Y359" i="26" s="1"/>
  <c r="AH339" i="26"/>
  <c r="S359" i="26" s="1"/>
  <c r="AC339" i="26"/>
  <c r="N359" i="26" s="1"/>
  <c r="AA339" i="26"/>
  <c r="L359" i="26" s="1"/>
  <c r="Z339" i="26"/>
  <c r="K359" i="26" s="1"/>
  <c r="AQ339" i="26"/>
  <c r="AB359" i="26" s="1"/>
  <c r="U339" i="26"/>
  <c r="F359" i="26" s="1"/>
  <c r="AP339" i="26"/>
  <c r="AA359" i="26" s="1"/>
  <c r="S339" i="26"/>
  <c r="D359" i="26" s="1"/>
  <c r="AK339" i="26"/>
  <c r="V359" i="26" s="1"/>
  <c r="R339" i="26"/>
  <c r="C359" i="26" s="1"/>
  <c r="AN348" i="26"/>
  <c r="AL348" i="26"/>
  <c r="AD348" i="26"/>
  <c r="AG12" i="26"/>
  <c r="R32" i="26" s="1"/>
  <c r="V12" i="26"/>
  <c r="G32" i="26" s="1"/>
  <c r="S12" i="26"/>
  <c r="D32" i="26" s="1"/>
  <c r="AN12" i="26"/>
  <c r="Y32" i="26" s="1"/>
  <c r="AH12" i="26"/>
  <c r="S32" i="26" s="1"/>
  <c r="AO12" i="26"/>
  <c r="Z32" i="26" s="1"/>
  <c r="AL12" i="26"/>
  <c r="W32" i="26" s="1"/>
  <c r="AI12" i="26"/>
  <c r="T32" i="26" s="1"/>
  <c r="S19" i="26"/>
  <c r="D39" i="26" s="1"/>
  <c r="AR19" i="26"/>
  <c r="AC39" i="26" s="1"/>
  <c r="AE19" i="26"/>
  <c r="P39" i="26" s="1"/>
  <c r="T19" i="26"/>
  <c r="E39" i="26" s="1"/>
  <c r="AO19" i="26"/>
  <c r="Z39" i="26" s="1"/>
  <c r="AO22" i="26"/>
  <c r="Z42" i="26" s="1"/>
  <c r="AR22" i="26"/>
  <c r="AC42" i="26" s="1"/>
  <c r="AJ22" i="26"/>
  <c r="U42" i="26" s="1"/>
  <c r="AH22" i="26"/>
  <c r="S42" i="26" s="1"/>
  <c r="U22" i="26"/>
  <c r="F42" i="26" s="1"/>
  <c r="AR334" i="26"/>
  <c r="AC354" i="26" s="1"/>
  <c r="AA334" i="26"/>
  <c r="L354" i="26" s="1"/>
  <c r="R334" i="26"/>
  <c r="C354" i="26" s="1"/>
  <c r="AB345" i="26"/>
  <c r="M365" i="26" s="1"/>
  <c r="AK345" i="26"/>
  <c r="V365" i="26" s="1"/>
  <c r="AQ11" i="24"/>
  <c r="AB31" i="24" s="1"/>
  <c r="V24" i="24"/>
  <c r="G44" i="24" s="1"/>
  <c r="AP123" i="24"/>
  <c r="AA143" i="24" s="1"/>
  <c r="AK11" i="24"/>
  <c r="V31" i="24" s="1"/>
  <c r="AI13" i="24"/>
  <c r="T33" i="24" s="1"/>
  <c r="T14" i="24"/>
  <c r="E34" i="24" s="1"/>
  <c r="AR14" i="24"/>
  <c r="AC34" i="24" s="1"/>
  <c r="Y16" i="24"/>
  <c r="J36" i="24" s="1"/>
  <c r="T23" i="24"/>
  <c r="E43" i="24" s="1"/>
  <c r="AK24" i="24"/>
  <c r="V44" i="24" s="1"/>
  <c r="AA24" i="24"/>
  <c r="L44" i="24" s="1"/>
  <c r="AP24" i="24"/>
  <c r="AA44" i="24" s="1"/>
  <c r="AE27" i="24"/>
  <c r="P47" i="24" s="1"/>
  <c r="AA119" i="24"/>
  <c r="L139" i="24" s="1"/>
  <c r="U120" i="24"/>
  <c r="F140" i="24" s="1"/>
  <c r="Z123" i="24"/>
  <c r="K143" i="24" s="1"/>
  <c r="AR123" i="24"/>
  <c r="AC143" i="24" s="1"/>
  <c r="U124" i="24"/>
  <c r="F144" i="24" s="1"/>
  <c r="AO124" i="24"/>
  <c r="Z144" i="24" s="1"/>
  <c r="AP126" i="24"/>
  <c r="AA146" i="24" s="1"/>
  <c r="V129" i="24"/>
  <c r="G149" i="24" s="1"/>
  <c r="AE133" i="24"/>
  <c r="P153" i="24" s="1"/>
  <c r="X227" i="24"/>
  <c r="AQ227" i="24"/>
  <c r="AB247" i="24" s="1"/>
  <c r="Q229" i="24"/>
  <c r="B249" i="24" s="1"/>
  <c r="AL233" i="24"/>
  <c r="W253" i="24" s="1"/>
  <c r="AI237" i="24"/>
  <c r="T257" i="24" s="1"/>
  <c r="AA238" i="24"/>
  <c r="L258" i="24" s="1"/>
  <c r="AB240" i="24"/>
  <c r="V241" i="24"/>
  <c r="G261" i="24" s="1"/>
  <c r="X335" i="24"/>
  <c r="I355" i="24" s="1"/>
  <c r="AR335" i="24"/>
  <c r="AC355" i="24" s="1"/>
  <c r="T336" i="24"/>
  <c r="E356" i="24" s="1"/>
  <c r="AM336" i="24"/>
  <c r="X356" i="24" s="1"/>
  <c r="X337" i="24"/>
  <c r="I357" i="24" s="1"/>
  <c r="AG338" i="24"/>
  <c r="R358" i="24" s="1"/>
  <c r="X339" i="24"/>
  <c r="I359" i="24" s="1"/>
  <c r="AM341" i="24"/>
  <c r="X361" i="24" s="1"/>
  <c r="AN341" i="24"/>
  <c r="Y361" i="24" s="1"/>
  <c r="AK14" i="25"/>
  <c r="V34" i="25" s="1"/>
  <c r="V16" i="25"/>
  <c r="G36" i="25" s="1"/>
  <c r="AC24" i="25"/>
  <c r="N44" i="25" s="1"/>
  <c r="Q120" i="25"/>
  <c r="B140" i="25" s="1"/>
  <c r="AK130" i="25"/>
  <c r="V150" i="25" s="1"/>
  <c r="AM130" i="25"/>
  <c r="AL130" i="25"/>
  <c r="W150" i="25" s="1"/>
  <c r="AD130" i="25"/>
  <c r="O150" i="25" s="1"/>
  <c r="W130" i="25"/>
  <c r="H150" i="25" s="1"/>
  <c r="V130" i="25"/>
  <c r="G150" i="25" s="1"/>
  <c r="U131" i="25"/>
  <c r="AG238" i="25"/>
  <c r="R258" i="25" s="1"/>
  <c r="Y238" i="25"/>
  <c r="J258" i="25" s="1"/>
  <c r="AD225" i="25"/>
  <c r="AA225" i="25"/>
  <c r="L245" i="25" s="1"/>
  <c r="AQ128" i="25"/>
  <c r="AB148" i="25" s="1"/>
  <c r="AG128" i="25"/>
  <c r="R148" i="25" s="1"/>
  <c r="AF128" i="25"/>
  <c r="Q148" i="25" s="1"/>
  <c r="AA128" i="25"/>
  <c r="L148" i="25" s="1"/>
  <c r="T128" i="25"/>
  <c r="E148" i="25" s="1"/>
  <c r="W240" i="25"/>
  <c r="AR240" i="25"/>
  <c r="AN119" i="26"/>
  <c r="Y139" i="26" s="1"/>
  <c r="AI339" i="26"/>
  <c r="T359" i="26" s="1"/>
  <c r="AJ346" i="26"/>
  <c r="U366" i="26" s="1"/>
  <c r="AE346" i="26"/>
  <c r="P366" i="26" s="1"/>
  <c r="AB346" i="26"/>
  <c r="M366" i="26" s="1"/>
  <c r="AA346" i="26"/>
  <c r="L366" i="26" s="1"/>
  <c r="V346" i="26"/>
  <c r="G366" i="26" s="1"/>
  <c r="S346" i="26"/>
  <c r="D366" i="26" s="1"/>
  <c r="AN346" i="26"/>
  <c r="Y366" i="26" s="1"/>
  <c r="R346" i="26"/>
  <c r="C366" i="26" s="1"/>
  <c r="U24" i="25"/>
  <c r="F44" i="25" s="1"/>
  <c r="AB25" i="25"/>
  <c r="AH27" i="25"/>
  <c r="S47" i="25" s="1"/>
  <c r="AG119" i="25"/>
  <c r="R139" i="25" s="1"/>
  <c r="X120" i="25"/>
  <c r="I140" i="25" s="1"/>
  <c r="X129" i="25"/>
  <c r="R130" i="25"/>
  <c r="C150" i="25" s="1"/>
  <c r="V131" i="25"/>
  <c r="AN336" i="25"/>
  <c r="Y356" i="25" s="1"/>
  <c r="AR336" i="25"/>
  <c r="AC356" i="25" s="1"/>
  <c r="AK336" i="25"/>
  <c r="V356" i="25" s="1"/>
  <c r="AF336" i="25"/>
  <c r="Q356" i="25" s="1"/>
  <c r="AD336" i="25"/>
  <c r="O356" i="25" s="1"/>
  <c r="X336" i="25"/>
  <c r="I356" i="25" s="1"/>
  <c r="T336" i="25"/>
  <c r="E356" i="25" s="1"/>
  <c r="AQ20" i="25"/>
  <c r="AB40" i="25" s="1"/>
  <c r="X226" i="25"/>
  <c r="I246" i="25" s="1"/>
  <c r="T226" i="25"/>
  <c r="E246" i="25" s="1"/>
  <c r="R226" i="25"/>
  <c r="C246" i="25" s="1"/>
  <c r="AJ226" i="25"/>
  <c r="U246" i="25" s="1"/>
  <c r="AD226" i="25"/>
  <c r="O246" i="25" s="1"/>
  <c r="AD335" i="25"/>
  <c r="AI335" i="25"/>
  <c r="T355" i="25" s="1"/>
  <c r="AM335" i="25"/>
  <c r="X355" i="25" s="1"/>
  <c r="AC123" i="25"/>
  <c r="N143" i="25" s="1"/>
  <c r="AM123" i="25"/>
  <c r="X143" i="25" s="1"/>
  <c r="AL236" i="25"/>
  <c r="W256" i="25" s="1"/>
  <c r="AA236" i="25"/>
  <c r="L256" i="25" s="1"/>
  <c r="V236" i="25"/>
  <c r="G256" i="25" s="1"/>
  <c r="AH343" i="25"/>
  <c r="S363" i="25" s="1"/>
  <c r="V343" i="25"/>
  <c r="G363" i="25" s="1"/>
  <c r="AG343" i="25"/>
  <c r="R363" i="25" s="1"/>
  <c r="AK343" i="25"/>
  <c r="V363" i="25" s="1"/>
  <c r="AH349" i="25"/>
  <c r="W349" i="25"/>
  <c r="AG23" i="26"/>
  <c r="R43" i="26" s="1"/>
  <c r="AJ228" i="26"/>
  <c r="U248" i="26" s="1"/>
  <c r="AN228" i="26"/>
  <c r="Y248" i="26" s="1"/>
  <c r="AG228" i="26"/>
  <c r="R248" i="26" s="1"/>
  <c r="AC228" i="26"/>
  <c r="N248" i="26" s="1"/>
  <c r="AB228" i="26"/>
  <c r="M248" i="26" s="1"/>
  <c r="U228" i="26"/>
  <c r="F248" i="26" s="1"/>
  <c r="X336" i="26"/>
  <c r="I356" i="26" s="1"/>
  <c r="Z336" i="26"/>
  <c r="K356" i="26" s="1"/>
  <c r="AN334" i="26"/>
  <c r="Y354" i="26" s="1"/>
  <c r="AH342" i="26"/>
  <c r="S362" i="26" s="1"/>
  <c r="AR227" i="24"/>
  <c r="AC247" i="24" s="1"/>
  <c r="U11" i="24"/>
  <c r="F31" i="24" s="1"/>
  <c r="W14" i="24"/>
  <c r="H34" i="24" s="1"/>
  <c r="AJ16" i="24"/>
  <c r="U36" i="24" s="1"/>
  <c r="AE23" i="24"/>
  <c r="P43" i="24" s="1"/>
  <c r="AD24" i="24"/>
  <c r="O44" i="24" s="1"/>
  <c r="AN119" i="24"/>
  <c r="Y139" i="24" s="1"/>
  <c r="AL120" i="24"/>
  <c r="W140" i="24" s="1"/>
  <c r="AD123" i="24"/>
  <c r="O143" i="24" s="1"/>
  <c r="AA124" i="24"/>
  <c r="L144" i="24" s="1"/>
  <c r="AR124" i="24"/>
  <c r="AC144" i="24" s="1"/>
  <c r="AK129" i="24"/>
  <c r="V149" i="24" s="1"/>
  <c r="AQ229" i="24"/>
  <c r="AB249" i="24" s="1"/>
  <c r="AJ232" i="24"/>
  <c r="U252" i="24" s="1"/>
  <c r="V237" i="24"/>
  <c r="G257" i="24" s="1"/>
  <c r="AQ241" i="24"/>
  <c r="AB261" i="24" s="1"/>
  <c r="AB335" i="24"/>
  <c r="M355" i="24" s="1"/>
  <c r="Y336" i="24"/>
  <c r="J356" i="24" s="1"/>
  <c r="AQ336" i="24"/>
  <c r="AB356" i="24" s="1"/>
  <c r="AM338" i="24"/>
  <c r="X358" i="24" s="1"/>
  <c r="AD339" i="24"/>
  <c r="O359" i="24" s="1"/>
  <c r="S341" i="24"/>
  <c r="D361" i="24" s="1"/>
  <c r="AG342" i="24"/>
  <c r="R362" i="24" s="1"/>
  <c r="X346" i="24"/>
  <c r="I366" i="24" s="1"/>
  <c r="V347" i="24"/>
  <c r="G367" i="24" s="1"/>
  <c r="AE350" i="24"/>
  <c r="P370" i="24" s="1"/>
  <c r="S11" i="24"/>
  <c r="D31" i="24" s="1"/>
  <c r="AJ20" i="24"/>
  <c r="U40" i="24" s="1"/>
  <c r="AR240" i="24"/>
  <c r="Q13" i="25"/>
  <c r="B33" i="25" s="1"/>
  <c r="AF16" i="25"/>
  <c r="Q36" i="25" s="1"/>
  <c r="AB18" i="25"/>
  <c r="M38" i="25" s="1"/>
  <c r="AF24" i="25"/>
  <c r="Q44" i="25" s="1"/>
  <c r="AP27" i="25"/>
  <c r="AA47" i="25" s="1"/>
  <c r="AO119" i="25"/>
  <c r="Z139" i="25" s="1"/>
  <c r="Z120" i="25"/>
  <c r="K140" i="25" s="1"/>
  <c r="Z129" i="25"/>
  <c r="K149" i="25" s="1"/>
  <c r="Z130" i="25"/>
  <c r="K150" i="25" s="1"/>
  <c r="AJ228" i="25"/>
  <c r="U248" i="25" s="1"/>
  <c r="AR228" i="25"/>
  <c r="AC248" i="25" s="1"/>
  <c r="AF228" i="25"/>
  <c r="Q248" i="25" s="1"/>
  <c r="AD228" i="25"/>
  <c r="O248" i="25" s="1"/>
  <c r="AQ238" i="25"/>
  <c r="AB258" i="25" s="1"/>
  <c r="Q336" i="25"/>
  <c r="B356" i="25" s="1"/>
  <c r="AC347" i="25"/>
  <c r="N367" i="25" s="1"/>
  <c r="AR347" i="25"/>
  <c r="AC367" i="25" s="1"/>
  <c r="AB347" i="25"/>
  <c r="M367" i="25" s="1"/>
  <c r="AO347" i="25"/>
  <c r="Z367" i="25" s="1"/>
  <c r="X347" i="25"/>
  <c r="I367" i="25" s="1"/>
  <c r="AN347" i="25"/>
  <c r="Y367" i="25" s="1"/>
  <c r="W347" i="25"/>
  <c r="H367" i="25" s="1"/>
  <c r="AM347" i="25"/>
  <c r="X367" i="25" s="1"/>
  <c r="T347" i="25"/>
  <c r="E367" i="25" s="1"/>
  <c r="AI347" i="25"/>
  <c r="T367" i="25" s="1"/>
  <c r="S347" i="25"/>
  <c r="D367" i="25" s="1"/>
  <c r="AK27" i="26"/>
  <c r="V47" i="26" s="1"/>
  <c r="AE229" i="26"/>
  <c r="P249" i="26" s="1"/>
  <c r="Y11" i="24"/>
  <c r="J31" i="24" s="1"/>
  <c r="AE14" i="24"/>
  <c r="P34" i="24" s="1"/>
  <c r="AE18" i="24"/>
  <c r="P38" i="24" s="1"/>
  <c r="AF23" i="24"/>
  <c r="Q43" i="24" s="1"/>
  <c r="Q24" i="24"/>
  <c r="B44" i="24" s="1"/>
  <c r="B260" i="24" s="1"/>
  <c r="AE24" i="24"/>
  <c r="P44" i="24" s="1"/>
  <c r="AO120" i="24"/>
  <c r="Z140" i="24" s="1"/>
  <c r="AI123" i="24"/>
  <c r="AE123" i="24"/>
  <c r="P143" i="24" s="1"/>
  <c r="AB124" i="24"/>
  <c r="M144" i="24" s="1"/>
  <c r="AM129" i="24"/>
  <c r="X149" i="24" s="1"/>
  <c r="AC133" i="24"/>
  <c r="N153" i="24" s="1"/>
  <c r="AQ133" i="24"/>
  <c r="AB153" i="24" s="1"/>
  <c r="AJ227" i="24"/>
  <c r="U247" i="24" s="1"/>
  <c r="AF227" i="24"/>
  <c r="Q247" i="24" s="1"/>
  <c r="AI232" i="24"/>
  <c r="T252" i="24" s="1"/>
  <c r="AE237" i="24"/>
  <c r="P257" i="24" s="1"/>
  <c r="AR238" i="24"/>
  <c r="AC258" i="24" s="1"/>
  <c r="AK238" i="24"/>
  <c r="V258" i="24" s="1"/>
  <c r="AC335" i="24"/>
  <c r="N355" i="24" s="1"/>
  <c r="AL336" i="24"/>
  <c r="W356" i="24" s="1"/>
  <c r="Q338" i="24"/>
  <c r="B358" i="24" s="1"/>
  <c r="W341" i="24"/>
  <c r="H361" i="24" s="1"/>
  <c r="X343" i="24"/>
  <c r="I363" i="24" s="1"/>
  <c r="Z347" i="24"/>
  <c r="K367" i="24" s="1"/>
  <c r="AA13" i="25"/>
  <c r="L33" i="25" s="1"/>
  <c r="AI16" i="25"/>
  <c r="T36" i="25" s="1"/>
  <c r="AD18" i="25"/>
  <c r="O38" i="25" s="1"/>
  <c r="AG18" i="25"/>
  <c r="R38" i="25" s="1"/>
  <c r="AG24" i="25"/>
  <c r="R44" i="25" s="1"/>
  <c r="AA120" i="25"/>
  <c r="AD124" i="25"/>
  <c r="O144" i="25" s="1"/>
  <c r="AP130" i="25"/>
  <c r="AA150" i="25" s="1"/>
  <c r="S238" i="25"/>
  <c r="D258" i="25" s="1"/>
  <c r="AO346" i="25"/>
  <c r="Z366" i="25" s="1"/>
  <c r="Q347" i="25"/>
  <c r="B367" i="25" s="1"/>
  <c r="AE23" i="26"/>
  <c r="P43" i="26" s="1"/>
  <c r="AN336" i="26"/>
  <c r="Y356" i="26" s="1"/>
  <c r="AC238" i="24"/>
  <c r="N258" i="24" s="1"/>
  <c r="AC11" i="24"/>
  <c r="N31" i="24" s="1"/>
  <c r="AN13" i="24"/>
  <c r="Y33" i="24" s="1"/>
  <c r="AF14" i="24"/>
  <c r="Q34" i="24" s="1"/>
  <c r="AF18" i="24"/>
  <c r="Q38" i="24" s="1"/>
  <c r="AP23" i="24"/>
  <c r="AA43" i="24" s="1"/>
  <c r="R24" i="24"/>
  <c r="C44" i="24" s="1"/>
  <c r="AG24" i="24"/>
  <c r="R44" i="24" s="1"/>
  <c r="AO123" i="24"/>
  <c r="Z143" i="24" s="1"/>
  <c r="AH123" i="24"/>
  <c r="S143" i="24" s="1"/>
  <c r="AC124" i="24"/>
  <c r="N144" i="24" s="1"/>
  <c r="Q133" i="24"/>
  <c r="B153" i="24" s="1"/>
  <c r="AR133" i="24"/>
  <c r="AC153" i="24" s="1"/>
  <c r="Q227" i="24"/>
  <c r="B247" i="24" s="1"/>
  <c r="AG227" i="24"/>
  <c r="R247" i="24" s="1"/>
  <c r="AD232" i="24"/>
  <c r="O252" i="24" s="1"/>
  <c r="AF237" i="24"/>
  <c r="Q257" i="24" s="1"/>
  <c r="Q238" i="24"/>
  <c r="B258" i="24" s="1"/>
  <c r="AL238" i="24"/>
  <c r="W258" i="24" s="1"/>
  <c r="AH335" i="24"/>
  <c r="S355" i="24" s="1"/>
  <c r="R338" i="24"/>
  <c r="C358" i="24" s="1"/>
  <c r="Z341" i="24"/>
  <c r="K361" i="24" s="1"/>
  <c r="AD347" i="24"/>
  <c r="O367" i="24" s="1"/>
  <c r="S350" i="24"/>
  <c r="D370" i="24" s="1"/>
  <c r="W345" i="24"/>
  <c r="H365" i="24" s="1"/>
  <c r="AM13" i="25"/>
  <c r="X33" i="25" s="1"/>
  <c r="AR16" i="25"/>
  <c r="AC36" i="25" s="1"/>
  <c r="AL18" i="25"/>
  <c r="W38" i="25" s="1"/>
  <c r="AO24" i="25"/>
  <c r="Z44" i="25" s="1"/>
  <c r="AC120" i="25"/>
  <c r="N140" i="25" s="1"/>
  <c r="AP124" i="25"/>
  <c r="AA144" i="25" s="1"/>
  <c r="AQ124" i="25"/>
  <c r="AB144" i="25" s="1"/>
  <c r="V124" i="25"/>
  <c r="G144" i="25" s="1"/>
  <c r="AM124" i="25"/>
  <c r="X144" i="25" s="1"/>
  <c r="T124" i="25"/>
  <c r="E144" i="25" s="1"/>
  <c r="AL124" i="25"/>
  <c r="W144" i="25" s="1"/>
  <c r="S124" i="25"/>
  <c r="D144" i="25" s="1"/>
  <c r="AE124" i="25"/>
  <c r="P144" i="25" s="1"/>
  <c r="S133" i="25"/>
  <c r="D153" i="25" s="1"/>
  <c r="AO232" i="25"/>
  <c r="Z252" i="25" s="1"/>
  <c r="AF232" i="25"/>
  <c r="Q252" i="25" s="1"/>
  <c r="AF237" i="25"/>
  <c r="Q257" i="25" s="1"/>
  <c r="W238" i="25"/>
  <c r="H258" i="25" s="1"/>
  <c r="AR241" i="25"/>
  <c r="AC261" i="25" s="1"/>
  <c r="AN241" i="25"/>
  <c r="Y261" i="25" s="1"/>
  <c r="AJ241" i="25"/>
  <c r="U261" i="25" s="1"/>
  <c r="X241" i="25"/>
  <c r="I261" i="25" s="1"/>
  <c r="V241" i="25"/>
  <c r="G261" i="25" s="1"/>
  <c r="T241" i="25"/>
  <c r="AF346" i="25"/>
  <c r="Q366" i="25" s="1"/>
  <c r="AE347" i="25"/>
  <c r="P367" i="25" s="1"/>
  <c r="AJ23" i="26"/>
  <c r="U43" i="26" s="1"/>
  <c r="AO350" i="26"/>
  <c r="Z370" i="26" s="1"/>
  <c r="AL350" i="26"/>
  <c r="W370" i="26" s="1"/>
  <c r="AB350" i="26"/>
  <c r="M370" i="26" s="1"/>
  <c r="W350" i="26"/>
  <c r="H370" i="26" s="1"/>
  <c r="T350" i="26"/>
  <c r="E370" i="26" s="1"/>
  <c r="AD11" i="24"/>
  <c r="O31" i="24" s="1"/>
  <c r="W13" i="24"/>
  <c r="H33" i="24" s="1"/>
  <c r="AJ14" i="24"/>
  <c r="U34" i="24" s="1"/>
  <c r="AH14" i="24"/>
  <c r="S34" i="24" s="1"/>
  <c r="AP18" i="24"/>
  <c r="AA38" i="24" s="1"/>
  <c r="AJ23" i="24"/>
  <c r="U43" i="24" s="1"/>
  <c r="S24" i="24"/>
  <c r="D44" i="24" s="1"/>
  <c r="AL24" i="24"/>
  <c r="W44" i="24" s="1"/>
  <c r="AH25" i="24"/>
  <c r="Q119" i="24"/>
  <c r="B139" i="24" s="1"/>
  <c r="AH120" i="24"/>
  <c r="S140" i="24" s="1"/>
  <c r="R123" i="24"/>
  <c r="C143" i="24" s="1"/>
  <c r="AK123" i="24"/>
  <c r="V143" i="24" s="1"/>
  <c r="AH124" i="24"/>
  <c r="S144" i="24" s="1"/>
  <c r="U133" i="24"/>
  <c r="F153" i="24" s="1"/>
  <c r="V225" i="24"/>
  <c r="G245" i="24" s="1"/>
  <c r="S227" i="24"/>
  <c r="D247" i="24" s="1"/>
  <c r="AI227" i="24"/>
  <c r="T247" i="24" s="1"/>
  <c r="AK230" i="24"/>
  <c r="V250" i="24" s="1"/>
  <c r="AN232" i="24"/>
  <c r="Y252" i="24" s="1"/>
  <c r="AP237" i="24"/>
  <c r="AA257" i="24" s="1"/>
  <c r="R238" i="24"/>
  <c r="C258" i="24" s="1"/>
  <c r="AM238" i="24"/>
  <c r="X258" i="24" s="1"/>
  <c r="AK335" i="24"/>
  <c r="V355" i="24" s="1"/>
  <c r="AN336" i="24"/>
  <c r="Y356" i="24" s="1"/>
  <c r="AG336" i="24"/>
  <c r="R356" i="24" s="1"/>
  <c r="AP337" i="24"/>
  <c r="AA357" i="24" s="1"/>
  <c r="U338" i="24"/>
  <c r="F358" i="24" s="1"/>
  <c r="AF339" i="24"/>
  <c r="Q359" i="24" s="1"/>
  <c r="AB341" i="24"/>
  <c r="M361" i="24" s="1"/>
  <c r="W350" i="24"/>
  <c r="H370" i="24" s="1"/>
  <c r="AD19" i="24"/>
  <c r="O39" i="24" s="1"/>
  <c r="AG26" i="24"/>
  <c r="AP226" i="24"/>
  <c r="AA246" i="24" s="1"/>
  <c r="AO18" i="25"/>
  <c r="Z38" i="25" s="1"/>
  <c r="AE120" i="25"/>
  <c r="P140" i="25" s="1"/>
  <c r="Y122" i="25"/>
  <c r="J142" i="25" s="1"/>
  <c r="W124" i="25"/>
  <c r="H144" i="25" s="1"/>
  <c r="AI133" i="25"/>
  <c r="T153" i="25" s="1"/>
  <c r="Y227" i="25"/>
  <c r="J247" i="25" s="1"/>
  <c r="W227" i="25"/>
  <c r="H247" i="25" s="1"/>
  <c r="AA238" i="25"/>
  <c r="L258" i="25" s="1"/>
  <c r="AK346" i="25"/>
  <c r="V366" i="25" s="1"/>
  <c r="AG347" i="25"/>
  <c r="R367" i="25" s="1"/>
  <c r="V350" i="25"/>
  <c r="G370" i="25" s="1"/>
  <c r="U350" i="25"/>
  <c r="F370" i="25" s="1"/>
  <c r="Z12" i="26"/>
  <c r="K32" i="26" s="1"/>
  <c r="AK133" i="24"/>
  <c r="V153" i="24" s="1"/>
  <c r="X13" i="24"/>
  <c r="I33" i="24" s="1"/>
  <c r="AJ18" i="24"/>
  <c r="U38" i="24" s="1"/>
  <c r="U24" i="24"/>
  <c r="F44" i="24" s="1"/>
  <c r="Y25" i="24"/>
  <c r="T123" i="24"/>
  <c r="E143" i="24" s="1"/>
  <c r="Q124" i="24"/>
  <c r="B144" i="24" s="1"/>
  <c r="AA130" i="24"/>
  <c r="L150" i="24" s="1"/>
  <c r="U227" i="24"/>
  <c r="F247" i="24" s="1"/>
  <c r="AM227" i="24"/>
  <c r="X247" i="24" s="1"/>
  <c r="AQ232" i="24"/>
  <c r="AB252" i="24" s="1"/>
  <c r="V238" i="24"/>
  <c r="G258" i="24" s="1"/>
  <c r="AQ238" i="24"/>
  <c r="AB258" i="24" s="1"/>
  <c r="R335" i="24"/>
  <c r="C355" i="24" s="1"/>
  <c r="Q336" i="24"/>
  <c r="B356" i="24" s="1"/>
  <c r="AI336" i="24"/>
  <c r="T356" i="24" s="1"/>
  <c r="AD341" i="24"/>
  <c r="O361" i="24" s="1"/>
  <c r="AF120" i="25"/>
  <c r="Q140" i="25" s="1"/>
  <c r="AA124" i="25"/>
  <c r="L144" i="25" s="1"/>
  <c r="AJ133" i="25"/>
  <c r="U153" i="25" s="1"/>
  <c r="AN238" i="25"/>
  <c r="Y258" i="25" s="1"/>
  <c r="AI19" i="26"/>
  <c r="T39" i="26" s="1"/>
  <c r="R22" i="26"/>
  <c r="C42" i="26" s="1"/>
  <c r="AN229" i="26"/>
  <c r="Y249" i="26" s="1"/>
  <c r="AE129" i="25"/>
  <c r="AL131" i="25"/>
  <c r="AM133" i="25"/>
  <c r="X153" i="25" s="1"/>
  <c r="Y231" i="25"/>
  <c r="J251" i="25" s="1"/>
  <c r="X238" i="25"/>
  <c r="I258" i="25" s="1"/>
  <c r="AN337" i="25"/>
  <c r="Y357" i="25" s="1"/>
  <c r="AE348" i="25"/>
  <c r="AL350" i="25"/>
  <c r="W370" i="25" s="1"/>
  <c r="AA26" i="25"/>
  <c r="AP117" i="25"/>
  <c r="AA137" i="25" s="1"/>
  <c r="AO236" i="25"/>
  <c r="Z256" i="25" s="1"/>
  <c r="AA20" i="26"/>
  <c r="L40" i="26" s="1"/>
  <c r="AM23" i="26"/>
  <c r="X43" i="26" s="1"/>
  <c r="AR119" i="26"/>
  <c r="AC139" i="26" s="1"/>
  <c r="Z120" i="26"/>
  <c r="K140" i="26" s="1"/>
  <c r="S122" i="26"/>
  <c r="D142" i="26" s="1"/>
  <c r="AI122" i="26"/>
  <c r="T142" i="26" s="1"/>
  <c r="T123" i="26"/>
  <c r="E143" i="26" s="1"/>
  <c r="AI124" i="26"/>
  <c r="T144" i="26" s="1"/>
  <c r="AC124" i="26"/>
  <c r="N144" i="26" s="1"/>
  <c r="S126" i="26"/>
  <c r="D146" i="26" s="1"/>
  <c r="AM126" i="26"/>
  <c r="X146" i="26" s="1"/>
  <c r="X131" i="26"/>
  <c r="V133" i="26"/>
  <c r="G153" i="26" s="1"/>
  <c r="AA234" i="26"/>
  <c r="L254" i="26" s="1"/>
  <c r="AQ234" i="26"/>
  <c r="AB254" i="26" s="1"/>
  <c r="AC236" i="26"/>
  <c r="N256" i="26" s="1"/>
  <c r="AR236" i="26"/>
  <c r="AC256" i="26" s="1"/>
  <c r="AP239" i="26"/>
  <c r="X241" i="26"/>
  <c r="I261" i="26" s="1"/>
  <c r="AR241" i="26"/>
  <c r="AC261" i="26" s="1"/>
  <c r="AF334" i="26"/>
  <c r="Q354" i="26" s="1"/>
  <c r="AL335" i="26"/>
  <c r="W355" i="26" s="1"/>
  <c r="AD335" i="26"/>
  <c r="O355" i="26" s="1"/>
  <c r="AR337" i="26"/>
  <c r="AC357" i="26" s="1"/>
  <c r="AR340" i="26"/>
  <c r="AC360" i="26" s="1"/>
  <c r="Y341" i="26"/>
  <c r="J361" i="26" s="1"/>
  <c r="AF343" i="26"/>
  <c r="Q363" i="26" s="1"/>
  <c r="AF229" i="26"/>
  <c r="Q249" i="26" s="1"/>
  <c r="AD233" i="26"/>
  <c r="O253" i="26" s="1"/>
  <c r="AP342" i="26"/>
  <c r="AA362" i="26" s="1"/>
  <c r="AP133" i="25"/>
  <c r="AA153" i="25" s="1"/>
  <c r="AR133" i="25"/>
  <c r="AC153" i="25" s="1"/>
  <c r="AR346" i="25"/>
  <c r="AC366" i="25" s="1"/>
  <c r="AP346" i="25"/>
  <c r="AA366" i="25" s="1"/>
  <c r="AO12" i="25"/>
  <c r="Z32" i="25" s="1"/>
  <c r="AM26" i="25"/>
  <c r="AC125" i="25"/>
  <c r="N145" i="25" s="1"/>
  <c r="AM233" i="25"/>
  <c r="X253" i="25" s="1"/>
  <c r="AI236" i="25"/>
  <c r="T256" i="25" s="1"/>
  <c r="AQ349" i="25"/>
  <c r="AQ14" i="26"/>
  <c r="AB34" i="26" s="1"/>
  <c r="AC16" i="26"/>
  <c r="N36" i="26" s="1"/>
  <c r="Q23" i="26"/>
  <c r="B43" i="26" s="1"/>
  <c r="AQ23" i="26"/>
  <c r="AB43" i="26" s="1"/>
  <c r="S25" i="26"/>
  <c r="AN27" i="26"/>
  <c r="Y47" i="26" s="1"/>
  <c r="U119" i="26"/>
  <c r="F139" i="26" s="1"/>
  <c r="AE120" i="26"/>
  <c r="P140" i="26" s="1"/>
  <c r="U122" i="26"/>
  <c r="F142" i="26" s="1"/>
  <c r="AM122" i="26"/>
  <c r="X142" i="26" s="1"/>
  <c r="AG124" i="26"/>
  <c r="R144" i="26" s="1"/>
  <c r="AI129" i="26"/>
  <c r="T149" i="26" s="1"/>
  <c r="AC129" i="26"/>
  <c r="N149" i="26" s="1"/>
  <c r="X130" i="26"/>
  <c r="I150" i="26" s="1"/>
  <c r="AB131" i="26"/>
  <c r="Z133" i="26"/>
  <c r="K153" i="26" s="1"/>
  <c r="AA241" i="26"/>
  <c r="L261" i="26" s="1"/>
  <c r="AR335" i="26"/>
  <c r="AC355" i="26" s="1"/>
  <c r="AE335" i="26"/>
  <c r="P355" i="26" s="1"/>
  <c r="AI343" i="26"/>
  <c r="T363" i="26" s="1"/>
  <c r="AP11" i="26"/>
  <c r="AA31" i="26" s="1"/>
  <c r="AF22" i="26"/>
  <c r="Q42" i="26" s="1"/>
  <c r="T23" i="26"/>
  <c r="E43" i="26" s="1"/>
  <c r="X119" i="26"/>
  <c r="I139" i="26" s="1"/>
  <c r="W122" i="26"/>
  <c r="H142" i="26" s="1"/>
  <c r="AN122" i="26"/>
  <c r="Y142" i="26" s="1"/>
  <c r="Y160" i="26" s="1"/>
  <c r="AK124" i="26"/>
  <c r="V144" i="26" s="1"/>
  <c r="AA133" i="26"/>
  <c r="L153" i="26" s="1"/>
  <c r="AE241" i="26"/>
  <c r="P261" i="26" s="1"/>
  <c r="T133" i="25"/>
  <c r="E153" i="25" s="1"/>
  <c r="AR237" i="25"/>
  <c r="AC257" i="25" s="1"/>
  <c r="U337" i="25"/>
  <c r="F357" i="25" s="1"/>
  <c r="V346" i="25"/>
  <c r="G366" i="25" s="1"/>
  <c r="X350" i="25"/>
  <c r="I370" i="25" s="1"/>
  <c r="AP12" i="25"/>
  <c r="AA32" i="25" s="1"/>
  <c r="AR118" i="25"/>
  <c r="AC138" i="25" s="1"/>
  <c r="AA334" i="25"/>
  <c r="L354" i="25" s="1"/>
  <c r="AC132" i="25"/>
  <c r="AN14" i="26"/>
  <c r="Y34" i="26" s="1"/>
  <c r="AR16" i="26"/>
  <c r="AC36" i="26" s="1"/>
  <c r="AG16" i="26"/>
  <c r="R36" i="26" s="1"/>
  <c r="X23" i="26"/>
  <c r="I43" i="26" s="1"/>
  <c r="AR25" i="26"/>
  <c r="W27" i="26"/>
  <c r="H47" i="26" s="1"/>
  <c r="AA119" i="26"/>
  <c r="L139" i="26" s="1"/>
  <c r="AR120" i="26"/>
  <c r="AC140" i="26" s="1"/>
  <c r="X122" i="26"/>
  <c r="I142" i="26" s="1"/>
  <c r="AQ122" i="26"/>
  <c r="AB142" i="26" s="1"/>
  <c r="AJ123" i="26"/>
  <c r="U143" i="26" s="1"/>
  <c r="Q124" i="26"/>
  <c r="B144" i="26" s="1"/>
  <c r="AL124" i="26"/>
  <c r="W144" i="26" s="1"/>
  <c r="X126" i="26"/>
  <c r="I146" i="26" s="1"/>
  <c r="AR129" i="26"/>
  <c r="AC149" i="26" s="1"/>
  <c r="AK129" i="26"/>
  <c r="V149" i="26" s="1"/>
  <c r="AJ130" i="26"/>
  <c r="U150" i="26" s="1"/>
  <c r="Q234" i="26"/>
  <c r="B254" i="26" s="1"/>
  <c r="AG234" i="26"/>
  <c r="R254" i="26" s="1"/>
  <c r="T236" i="26"/>
  <c r="E256" i="26" s="1"/>
  <c r="AH236" i="26"/>
  <c r="S256" i="26" s="1"/>
  <c r="Z239" i="26"/>
  <c r="AC240" i="26"/>
  <c r="AF241" i="26"/>
  <c r="Q261" i="26" s="1"/>
  <c r="AB334" i="26"/>
  <c r="M354" i="26" s="1"/>
  <c r="R335" i="26"/>
  <c r="C355" i="26" s="1"/>
  <c r="AI335" i="26"/>
  <c r="T355" i="26" s="1"/>
  <c r="AC336" i="26"/>
  <c r="N356" i="26" s="1"/>
  <c r="U337" i="26"/>
  <c r="F357" i="26" s="1"/>
  <c r="AN340" i="26"/>
  <c r="Y360" i="26" s="1"/>
  <c r="W129" i="25"/>
  <c r="H149" i="25" s="1"/>
  <c r="Q131" i="25"/>
  <c r="AA133" i="25"/>
  <c r="L153" i="25" s="1"/>
  <c r="T229" i="25"/>
  <c r="E249" i="25" s="1"/>
  <c r="Y237" i="25"/>
  <c r="J257" i="25" s="1"/>
  <c r="AE238" i="25"/>
  <c r="P258" i="25" s="1"/>
  <c r="AI238" i="25"/>
  <c r="T258" i="25" s="1"/>
  <c r="X334" i="25"/>
  <c r="I354" i="25" s="1"/>
  <c r="W337" i="25"/>
  <c r="H357" i="25" s="1"/>
  <c r="AK339" i="25"/>
  <c r="V359" i="25" s="1"/>
  <c r="AO341" i="25"/>
  <c r="Z361" i="25" s="1"/>
  <c r="Y346" i="25"/>
  <c r="J366" i="25" s="1"/>
  <c r="Z350" i="25"/>
  <c r="K370" i="25" s="1"/>
  <c r="AF342" i="25"/>
  <c r="Q362" i="25" s="1"/>
  <c r="AM14" i="26"/>
  <c r="X34" i="26" s="1"/>
  <c r="R16" i="26"/>
  <c r="C36" i="26" s="1"/>
  <c r="Y23" i="26"/>
  <c r="J43" i="26" s="1"/>
  <c r="AM24" i="26"/>
  <c r="X44" i="26" s="1"/>
  <c r="Q25" i="26"/>
  <c r="X27" i="26"/>
  <c r="I47" i="26" s="1"/>
  <c r="AC119" i="26"/>
  <c r="N139" i="26" s="1"/>
  <c r="AO120" i="26"/>
  <c r="Z140" i="26" s="1"/>
  <c r="AM120" i="26"/>
  <c r="X140" i="26" s="1"/>
  <c r="AB122" i="26"/>
  <c r="M142" i="26" s="1"/>
  <c r="AR122" i="26"/>
  <c r="AC142" i="26" s="1"/>
  <c r="AN123" i="26"/>
  <c r="Y143" i="26" s="1"/>
  <c r="Y161" i="26" s="1"/>
  <c r="R124" i="26"/>
  <c r="C144" i="26" s="1"/>
  <c r="AM124" i="26"/>
  <c r="X144" i="26" s="1"/>
  <c r="AB126" i="26"/>
  <c r="M146" i="26" s="1"/>
  <c r="Q129" i="26"/>
  <c r="B149" i="26" s="1"/>
  <c r="AL129" i="26"/>
  <c r="W149" i="26" s="1"/>
  <c r="T130" i="26"/>
  <c r="E150" i="26" s="1"/>
  <c r="AJ131" i="26"/>
  <c r="AI131" i="26"/>
  <c r="AN133" i="26"/>
  <c r="Y153" i="26" s="1"/>
  <c r="AG133" i="26"/>
  <c r="R153" i="26" s="1"/>
  <c r="R234" i="26"/>
  <c r="C254" i="26" s="1"/>
  <c r="AH234" i="26"/>
  <c r="S254" i="26" s="1"/>
  <c r="U236" i="26"/>
  <c r="F256" i="26" s="1"/>
  <c r="AJ236" i="26"/>
  <c r="U256" i="26" s="1"/>
  <c r="AG240" i="26"/>
  <c r="S241" i="26"/>
  <c r="D261" i="26" s="1"/>
  <c r="AI241" i="26"/>
  <c r="T261" i="26" s="1"/>
  <c r="AE334" i="26"/>
  <c r="P354" i="26" s="1"/>
  <c r="S335" i="26"/>
  <c r="AQ335" i="26"/>
  <c r="AB355" i="26" s="1"/>
  <c r="AD336" i="26"/>
  <c r="O356" i="26" s="1"/>
  <c r="W337" i="26"/>
  <c r="H357" i="26" s="1"/>
  <c r="Q340" i="26"/>
  <c r="B360" i="26" s="1"/>
  <c r="AO20" i="26"/>
  <c r="Z40" i="26" s="1"/>
  <c r="AH130" i="25"/>
  <c r="S150" i="25" s="1"/>
  <c r="AB133" i="25"/>
  <c r="M153" i="25" s="1"/>
  <c r="Y229" i="25"/>
  <c r="J249" i="25" s="1"/>
  <c r="AB237" i="25"/>
  <c r="M257" i="25" s="1"/>
  <c r="Q238" i="25"/>
  <c r="B258" i="25" s="1"/>
  <c r="AM238" i="25"/>
  <c r="X258" i="25" s="1"/>
  <c r="AB341" i="25"/>
  <c r="M361" i="25" s="1"/>
  <c r="AD346" i="25"/>
  <c r="O366" i="25" s="1"/>
  <c r="AJ347" i="25"/>
  <c r="U367" i="25" s="1"/>
  <c r="AH350" i="25"/>
  <c r="S370" i="25" s="1"/>
  <c r="T20" i="25"/>
  <c r="E40" i="25" s="1"/>
  <c r="W338" i="25"/>
  <c r="H358" i="25" s="1"/>
  <c r="AO240" i="25"/>
  <c r="Q14" i="26"/>
  <c r="B34" i="26" s="1"/>
  <c r="U16" i="26"/>
  <c r="F36" i="26" s="1"/>
  <c r="AK16" i="26"/>
  <c r="V36" i="26" s="1"/>
  <c r="AN18" i="26"/>
  <c r="Y38" i="26" s="1"/>
  <c r="Q20" i="26"/>
  <c r="B40" i="26" s="1"/>
  <c r="AN24" i="26"/>
  <c r="Y44" i="26" s="1"/>
  <c r="AC25" i="26"/>
  <c r="AF27" i="26"/>
  <c r="Q47" i="26" s="1"/>
  <c r="AK119" i="26"/>
  <c r="V139" i="26" s="1"/>
  <c r="R120" i="26"/>
  <c r="C140" i="26" s="1"/>
  <c r="AP120" i="26"/>
  <c r="AA140" i="26" s="1"/>
  <c r="AC122" i="26"/>
  <c r="N142" i="26" s="1"/>
  <c r="N160" i="26" s="1"/>
  <c r="AF123" i="26"/>
  <c r="Q143" i="26" s="1"/>
  <c r="V124" i="26"/>
  <c r="G144" i="26" s="1"/>
  <c r="AQ124" i="26"/>
  <c r="AB144" i="26" s="1"/>
  <c r="R129" i="26"/>
  <c r="C149" i="26" s="1"/>
  <c r="AM129" i="26"/>
  <c r="X149" i="26" s="1"/>
  <c r="Y130" i="26"/>
  <c r="J150" i="26" s="1"/>
  <c r="Q131" i="26"/>
  <c r="AM131" i="26"/>
  <c r="Q133" i="26"/>
  <c r="B153" i="26" s="1"/>
  <c r="AK133" i="26"/>
  <c r="V153" i="26" s="1"/>
  <c r="AF227" i="26"/>
  <c r="Q247" i="26" s="1"/>
  <c r="S234" i="26"/>
  <c r="D254" i="26" s="1"/>
  <c r="X236" i="26"/>
  <c r="I256" i="26" s="1"/>
  <c r="T241" i="26"/>
  <c r="E261" i="26" s="1"/>
  <c r="V335" i="26"/>
  <c r="G355" i="26" s="1"/>
  <c r="AB337" i="26"/>
  <c r="M357" i="26" s="1"/>
  <c r="AO339" i="26"/>
  <c r="Z359" i="26" s="1"/>
  <c r="Y340" i="26"/>
  <c r="J360" i="26" s="1"/>
  <c r="AG341" i="26"/>
  <c r="R361" i="26" s="1"/>
  <c r="AI346" i="26"/>
  <c r="T366" i="26" s="1"/>
  <c r="AK347" i="26"/>
  <c r="V367" i="26" s="1"/>
  <c r="AF122" i="26"/>
  <c r="Q142" i="26" s="1"/>
  <c r="AE230" i="26"/>
  <c r="P250" i="26" s="1"/>
  <c r="U241" i="26"/>
  <c r="F261" i="26" s="1"/>
  <c r="AM339" i="26"/>
  <c r="X359" i="26" s="1"/>
  <c r="AH340" i="26"/>
  <c r="S360" i="26" s="1"/>
  <c r="AQ346" i="26"/>
  <c r="AB366" i="26" s="1"/>
  <c r="AK350" i="26"/>
  <c r="V370" i="26" s="1"/>
  <c r="AK125" i="26"/>
  <c r="V145" i="26" s="1"/>
  <c r="W342" i="26"/>
  <c r="H362" i="26" s="1"/>
  <c r="X342" i="26"/>
  <c r="I362" i="26" s="1"/>
  <c r="Z342" i="26"/>
  <c r="K362" i="26" s="1"/>
  <c r="AE342" i="26"/>
  <c r="P362" i="26" s="1"/>
  <c r="Z345" i="26"/>
  <c r="K365" i="26" s="1"/>
  <c r="AF342" i="26"/>
  <c r="Q362" i="26" s="1"/>
  <c r="AP233" i="26"/>
  <c r="AA253" i="26" s="1"/>
  <c r="T233" i="26"/>
  <c r="E253" i="26" s="1"/>
  <c r="Z125" i="26"/>
  <c r="K145" i="26" s="1"/>
  <c r="R340" i="26"/>
  <c r="C360" i="26" s="1"/>
  <c r="C378" i="26" s="1"/>
  <c r="AO340" i="26"/>
  <c r="Z360" i="26" s="1"/>
  <c r="T340" i="26"/>
  <c r="E360" i="26" s="1"/>
  <c r="AP340" i="26"/>
  <c r="AA360" i="26" s="1"/>
  <c r="Z340" i="26"/>
  <c r="K360" i="26" s="1"/>
  <c r="AB340" i="26"/>
  <c r="M360" i="26" s="1"/>
  <c r="AL340" i="26"/>
  <c r="W360" i="26" s="1"/>
  <c r="AD226" i="26"/>
  <c r="O246" i="26" s="1"/>
  <c r="AN26" i="26"/>
  <c r="X22" i="26"/>
  <c r="I42" i="26" s="1"/>
  <c r="AD20" i="26"/>
  <c r="O40" i="26" s="1"/>
  <c r="U20" i="26"/>
  <c r="F40" i="26" s="1"/>
  <c r="AH20" i="26"/>
  <c r="S40" i="26" s="1"/>
  <c r="R20" i="26"/>
  <c r="C40" i="26" s="1"/>
  <c r="AG20" i="26"/>
  <c r="R40" i="26" s="1"/>
  <c r="S20" i="26"/>
  <c r="D40" i="26" s="1"/>
  <c r="AB19" i="26"/>
  <c r="M39" i="26" s="1"/>
  <c r="AH19" i="26"/>
  <c r="S39" i="26" s="1"/>
  <c r="AP19" i="26"/>
  <c r="AA39" i="26" s="1"/>
  <c r="AA12" i="26"/>
  <c r="L32" i="26" s="1"/>
  <c r="AA11" i="26"/>
  <c r="L31" i="26" s="1"/>
  <c r="Q13" i="26"/>
  <c r="B33" i="26" s="1"/>
  <c r="AP13" i="26"/>
  <c r="AA33" i="26" s="1"/>
  <c r="AR18" i="26"/>
  <c r="AC38" i="26" s="1"/>
  <c r="AB11" i="26"/>
  <c r="M31" i="26" s="1"/>
  <c r="Q12" i="26"/>
  <c r="B32" i="26" s="1"/>
  <c r="AP12" i="26"/>
  <c r="AA32" i="26" s="1"/>
  <c r="AF13" i="26"/>
  <c r="Q33" i="26" s="1"/>
  <c r="AR13" i="26"/>
  <c r="AC33" i="26" s="1"/>
  <c r="AG14" i="26"/>
  <c r="R34" i="26" s="1"/>
  <c r="W15" i="26"/>
  <c r="H35" i="26" s="1"/>
  <c r="AI15" i="26"/>
  <c r="T35" i="26" s="1"/>
  <c r="AI16" i="26"/>
  <c r="T36" i="26" s="1"/>
  <c r="AA16" i="26"/>
  <c r="L36" i="26" s="1"/>
  <c r="S16" i="26"/>
  <c r="D36" i="26" s="1"/>
  <c r="AL16" i="26"/>
  <c r="W36" i="26" s="1"/>
  <c r="AC17" i="26"/>
  <c r="N37" i="26" s="1"/>
  <c r="AO17" i="26"/>
  <c r="Z37" i="26" s="1"/>
  <c r="AF18" i="26"/>
  <c r="Q38" i="26" s="1"/>
  <c r="V19" i="26"/>
  <c r="G39" i="26" s="1"/>
  <c r="AK22" i="26"/>
  <c r="V42" i="26" s="1"/>
  <c r="AA23" i="26"/>
  <c r="L43" i="26" s="1"/>
  <c r="AK24" i="26"/>
  <c r="V44" i="26" s="1"/>
  <c r="AC24" i="26"/>
  <c r="N44" i="26" s="1"/>
  <c r="U24" i="26"/>
  <c r="F44" i="26" s="1"/>
  <c r="AR24" i="26"/>
  <c r="AC44" i="26" s="1"/>
  <c r="AJ24" i="26"/>
  <c r="U44" i="26" s="1"/>
  <c r="AB24" i="26"/>
  <c r="M44" i="26" s="1"/>
  <c r="T24" i="26"/>
  <c r="E44" i="26" s="1"/>
  <c r="AO24" i="26"/>
  <c r="Z44" i="26" s="1"/>
  <c r="AG24" i="26"/>
  <c r="R44" i="26" s="1"/>
  <c r="Y24" i="26"/>
  <c r="J44" i="26" s="1"/>
  <c r="Q24" i="26"/>
  <c r="B44" i="26" s="1"/>
  <c r="R25" i="26"/>
  <c r="AJ26" i="26"/>
  <c r="AA27" i="26"/>
  <c r="L47" i="26" s="1"/>
  <c r="R11" i="26"/>
  <c r="C31" i="26" s="1"/>
  <c r="AD11" i="26"/>
  <c r="O31" i="26" s="1"/>
  <c r="AQ11" i="26"/>
  <c r="AB31" i="26" s="1"/>
  <c r="R12" i="26"/>
  <c r="C32" i="26" s="1"/>
  <c r="AD12" i="26"/>
  <c r="O32" i="26" s="1"/>
  <c r="AQ12" i="26"/>
  <c r="AB32" i="26" s="1"/>
  <c r="T13" i="26"/>
  <c r="E33" i="26" s="1"/>
  <c r="AG13" i="26"/>
  <c r="R33" i="26" s="1"/>
  <c r="W14" i="26"/>
  <c r="H34" i="26" s="1"/>
  <c r="AI14" i="26"/>
  <c r="T34" i="26" s="1"/>
  <c r="X15" i="26"/>
  <c r="I35" i="26" s="1"/>
  <c r="AL15" i="26"/>
  <c r="W35" i="26" s="1"/>
  <c r="Z16" i="26"/>
  <c r="K36" i="26" s="1"/>
  <c r="AM16" i="26"/>
  <c r="X36" i="26" s="1"/>
  <c r="Q17" i="26"/>
  <c r="B37" i="26" s="1"/>
  <c r="AD17" i="26"/>
  <c r="O37" i="26" s="1"/>
  <c r="AR17" i="26"/>
  <c r="AC37" i="26" s="1"/>
  <c r="U18" i="26"/>
  <c r="F38" i="26" s="1"/>
  <c r="AI18" i="26"/>
  <c r="T38" i="26" s="1"/>
  <c r="W19" i="26"/>
  <c r="H39" i="26" s="1"/>
  <c r="AJ19" i="26"/>
  <c r="U39" i="26" s="1"/>
  <c r="AM20" i="26"/>
  <c r="X40" i="26" s="1"/>
  <c r="AE20" i="26"/>
  <c r="P40" i="26" s="1"/>
  <c r="W20" i="26"/>
  <c r="H40" i="26" s="1"/>
  <c r="Y20" i="26"/>
  <c r="J40" i="26" s="1"/>
  <c r="AK20" i="26"/>
  <c r="V40" i="26" s="1"/>
  <c r="Z22" i="26"/>
  <c r="K42" i="26" s="1"/>
  <c r="AN22" i="26"/>
  <c r="Y42" i="26" s="1"/>
  <c r="AL23" i="26"/>
  <c r="W43" i="26" s="1"/>
  <c r="AD23" i="26"/>
  <c r="O43" i="26" s="1"/>
  <c r="V23" i="26"/>
  <c r="G43" i="26" s="1"/>
  <c r="AK23" i="26"/>
  <c r="V43" i="26" s="1"/>
  <c r="AC23" i="26"/>
  <c r="N43" i="26" s="1"/>
  <c r="U23" i="26"/>
  <c r="F43" i="26" s="1"/>
  <c r="AP23" i="26"/>
  <c r="AA43" i="26" s="1"/>
  <c r="AH23" i="26"/>
  <c r="S43" i="26" s="1"/>
  <c r="Z23" i="26"/>
  <c r="K43" i="26" s="1"/>
  <c r="R23" i="26"/>
  <c r="C43" i="26" s="1"/>
  <c r="AB23" i="26"/>
  <c r="M43" i="26" s="1"/>
  <c r="AO23" i="26"/>
  <c r="Z43" i="26" s="1"/>
  <c r="R24" i="26"/>
  <c r="C44" i="26" s="1"/>
  <c r="AE24" i="26"/>
  <c r="P44" i="26" s="1"/>
  <c r="AQ24" i="26"/>
  <c r="AB44" i="26" s="1"/>
  <c r="U25" i="26"/>
  <c r="AG25" i="26"/>
  <c r="X26" i="26"/>
  <c r="AK26" i="26"/>
  <c r="AB27" i="26"/>
  <c r="M47" i="26" s="1"/>
  <c r="A64" i="26"/>
  <c r="T118" i="26"/>
  <c r="E138" i="26" s="1"/>
  <c r="AE11" i="26"/>
  <c r="P31" i="26" s="1"/>
  <c r="AH13" i="26"/>
  <c r="S33" i="26" s="1"/>
  <c r="AJ14" i="26"/>
  <c r="U34" i="26" s="1"/>
  <c r="Z15" i="26"/>
  <c r="K35" i="26" s="1"/>
  <c r="AM15" i="26"/>
  <c r="X35" i="26" s="1"/>
  <c r="T17" i="26"/>
  <c r="E37" i="26" s="1"/>
  <c r="AJ18" i="26"/>
  <c r="U38" i="26" s="1"/>
  <c r="Z19" i="26"/>
  <c r="K39" i="26" s="1"/>
  <c r="AB22" i="26"/>
  <c r="M42" i="26" s="1"/>
  <c r="S24" i="26"/>
  <c r="D44" i="26" s="1"/>
  <c r="AP27" i="26"/>
  <c r="AA47" i="26" s="1"/>
  <c r="AH27" i="26"/>
  <c r="S47" i="26" s="1"/>
  <c r="Z27" i="26"/>
  <c r="K47" i="26" s="1"/>
  <c r="R27" i="26"/>
  <c r="C47" i="26" s="1"/>
  <c r="AO27" i="26"/>
  <c r="Z47" i="26" s="1"/>
  <c r="AG27" i="26"/>
  <c r="R47" i="26" s="1"/>
  <c r="Y27" i="26"/>
  <c r="J47" i="26" s="1"/>
  <c r="Q27" i="26"/>
  <c r="B47" i="26" s="1"/>
  <c r="AL27" i="26"/>
  <c r="W47" i="26" s="1"/>
  <c r="AD27" i="26"/>
  <c r="O47" i="26" s="1"/>
  <c r="V27" i="26"/>
  <c r="G47" i="26" s="1"/>
  <c r="AQ27" i="26"/>
  <c r="AB47" i="26" s="1"/>
  <c r="A79" i="26"/>
  <c r="A67" i="26"/>
  <c r="AB118" i="26"/>
  <c r="M138" i="26" s="1"/>
  <c r="Z132" i="26"/>
  <c r="AP132" i="26"/>
  <c r="T132" i="26"/>
  <c r="AN132" i="26"/>
  <c r="S132" i="26"/>
  <c r="AJ132" i="26"/>
  <c r="AE132" i="26"/>
  <c r="AD132" i="26"/>
  <c r="A183" i="26"/>
  <c r="A171" i="26"/>
  <c r="S11" i="26"/>
  <c r="D31" i="26" s="1"/>
  <c r="AR11" i="26"/>
  <c r="AC31" i="26" s="1"/>
  <c r="U13" i="26"/>
  <c r="F33" i="26" s="1"/>
  <c r="X14" i="26"/>
  <c r="I34" i="26" s="1"/>
  <c r="AF17" i="26"/>
  <c r="Q37" i="26" s="1"/>
  <c r="W18" i="26"/>
  <c r="H38" i="26" s="1"/>
  <c r="AL19" i="26"/>
  <c r="W39" i="26" s="1"/>
  <c r="AM22" i="26"/>
  <c r="X42" i="26" s="1"/>
  <c r="AE22" i="26"/>
  <c r="P42" i="26" s="1"/>
  <c r="W22" i="26"/>
  <c r="H42" i="26" s="1"/>
  <c r="AL22" i="26"/>
  <c r="W42" i="26" s="1"/>
  <c r="AD22" i="26"/>
  <c r="O42" i="26" s="1"/>
  <c r="V22" i="26"/>
  <c r="G42" i="26" s="1"/>
  <c r="AQ22" i="26"/>
  <c r="AB42" i="26" s="1"/>
  <c r="AI22" i="26"/>
  <c r="T42" i="26" s="1"/>
  <c r="AA22" i="26"/>
  <c r="L42" i="26" s="1"/>
  <c r="S22" i="26"/>
  <c r="D42" i="26" s="1"/>
  <c r="AF24" i="26"/>
  <c r="Q44" i="26" s="1"/>
  <c r="V25" i="26"/>
  <c r="AH25" i="26"/>
  <c r="Y26" i="26"/>
  <c r="AL26" i="26"/>
  <c r="AC27" i="26"/>
  <c r="N47" i="26" s="1"/>
  <c r="T11" i="26"/>
  <c r="E31" i="26" s="1"/>
  <c r="AH11" i="26"/>
  <c r="S31" i="26" s="1"/>
  <c r="U12" i="26"/>
  <c r="F32" i="26" s="1"/>
  <c r="X13" i="26"/>
  <c r="I33" i="26" s="1"/>
  <c r="AJ13" i="26"/>
  <c r="U33" i="26" s="1"/>
  <c r="Y14" i="26"/>
  <c r="J34" i="26" s="1"/>
  <c r="AA15" i="26"/>
  <c r="L35" i="26" s="1"/>
  <c r="Q16" i="26"/>
  <c r="B36" i="26" s="1"/>
  <c r="AD16" i="26"/>
  <c r="O36" i="26" s="1"/>
  <c r="AP16" i="26"/>
  <c r="AA36" i="26" s="1"/>
  <c r="U17" i="26"/>
  <c r="F37" i="26" s="1"/>
  <c r="X18" i="26"/>
  <c r="I38" i="26" s="1"/>
  <c r="AK18" i="26"/>
  <c r="V38" i="26" s="1"/>
  <c r="AA19" i="26"/>
  <c r="L39" i="26" s="1"/>
  <c r="AM19" i="26"/>
  <c r="X39" i="26" s="1"/>
  <c r="Q22" i="26"/>
  <c r="B42" i="26" s="1"/>
  <c r="AC22" i="26"/>
  <c r="N42" i="26" s="1"/>
  <c r="AP22" i="26"/>
  <c r="AA42" i="26" s="1"/>
  <c r="S23" i="26"/>
  <c r="D43" i="26" s="1"/>
  <c r="AF23" i="26"/>
  <c r="Q43" i="26" s="1"/>
  <c r="AR23" i="26"/>
  <c r="AC43" i="26" s="1"/>
  <c r="V24" i="26"/>
  <c r="G44" i="26" s="1"/>
  <c r="AH24" i="26"/>
  <c r="S44" i="26" s="1"/>
  <c r="W25" i="26"/>
  <c r="AK25" i="26"/>
  <c r="AB26" i="26"/>
  <c r="S27" i="26"/>
  <c r="D47" i="26" s="1"/>
  <c r="AE27" i="26"/>
  <c r="P47" i="26" s="1"/>
  <c r="AR27" i="26"/>
  <c r="AC47" i="26" s="1"/>
  <c r="A77" i="26"/>
  <c r="A65" i="26"/>
  <c r="AD118" i="26"/>
  <c r="O138" i="26" s="1"/>
  <c r="AM125" i="26"/>
  <c r="X145" i="26" s="1"/>
  <c r="AE125" i="26"/>
  <c r="P145" i="26" s="1"/>
  <c r="W125" i="26"/>
  <c r="H145" i="26" s="1"/>
  <c r="AQ125" i="26"/>
  <c r="AB145" i="26" s="1"/>
  <c r="AI125" i="26"/>
  <c r="T145" i="26" s="1"/>
  <c r="AA125" i="26"/>
  <c r="L145" i="26" s="1"/>
  <c r="S125" i="26"/>
  <c r="D145" i="26" s="1"/>
  <c r="AR125" i="26"/>
  <c r="AC145" i="26" s="1"/>
  <c r="AG125" i="26"/>
  <c r="R145" i="26" s="1"/>
  <c r="V125" i="26"/>
  <c r="G145" i="26" s="1"/>
  <c r="AP125" i="26"/>
  <c r="AA145" i="26" s="1"/>
  <c r="AF125" i="26"/>
  <c r="Q145" i="26" s="1"/>
  <c r="U125" i="26"/>
  <c r="F145" i="26" s="1"/>
  <c r="AN125" i="26"/>
  <c r="Y145" i="26" s="1"/>
  <c r="AC125" i="26"/>
  <c r="N145" i="26" s="1"/>
  <c r="R125" i="26"/>
  <c r="C145" i="26" s="1"/>
  <c r="AL125" i="26"/>
  <c r="W145" i="26" s="1"/>
  <c r="AB125" i="26"/>
  <c r="M145" i="26" s="1"/>
  <c r="Q125" i="26"/>
  <c r="B145" i="26" s="1"/>
  <c r="AO125" i="26"/>
  <c r="Z145" i="26" s="1"/>
  <c r="T125" i="26"/>
  <c r="E145" i="26" s="1"/>
  <c r="AJ125" i="26"/>
  <c r="U145" i="26" s="1"/>
  <c r="AH125" i="26"/>
  <c r="S145" i="26" s="1"/>
  <c r="AD125" i="26"/>
  <c r="O145" i="26" s="1"/>
  <c r="Y125" i="26"/>
  <c r="J145" i="26" s="1"/>
  <c r="X125" i="26"/>
  <c r="I145" i="26" s="1"/>
  <c r="V11" i="26"/>
  <c r="G31" i="26" s="1"/>
  <c r="AI11" i="26"/>
  <c r="T31" i="26" s="1"/>
  <c r="Y13" i="26"/>
  <c r="J33" i="26" s="1"/>
  <c r="AK13" i="26"/>
  <c r="V33" i="26" s="1"/>
  <c r="AA14" i="26"/>
  <c r="L34" i="26" s="1"/>
  <c r="AK15" i="26"/>
  <c r="V35" i="26" s="1"/>
  <c r="AC15" i="26"/>
  <c r="N35" i="26" s="1"/>
  <c r="U15" i="26"/>
  <c r="F35" i="26" s="1"/>
  <c r="AR15" i="26"/>
  <c r="AC35" i="26" s="1"/>
  <c r="AJ15" i="26"/>
  <c r="U35" i="26" s="1"/>
  <c r="AB15" i="26"/>
  <c r="M35" i="26" s="1"/>
  <c r="T15" i="26"/>
  <c r="E35" i="26" s="1"/>
  <c r="AO15" i="26"/>
  <c r="Z35" i="26" s="1"/>
  <c r="AG15" i="26"/>
  <c r="R35" i="26" s="1"/>
  <c r="Y15" i="26"/>
  <c r="J35" i="26" s="1"/>
  <c r="Q15" i="26"/>
  <c r="B35" i="26" s="1"/>
  <c r="AD15" i="26"/>
  <c r="O35" i="26" s="1"/>
  <c r="AP15" i="26"/>
  <c r="AA35" i="26" s="1"/>
  <c r="V17" i="26"/>
  <c r="G37" i="26" s="1"/>
  <c r="AJ17" i="26"/>
  <c r="U37" i="26" s="1"/>
  <c r="AA18" i="26"/>
  <c r="L38" i="26" s="1"/>
  <c r="AM18" i="26"/>
  <c r="X38" i="26" s="1"/>
  <c r="W24" i="26"/>
  <c r="H44" i="26" s="1"/>
  <c r="AI24" i="26"/>
  <c r="T44" i="26" s="1"/>
  <c r="Y25" i="26"/>
  <c r="AL25" i="26"/>
  <c r="AQ26" i="26"/>
  <c r="AI26" i="26"/>
  <c r="AA26" i="26"/>
  <c r="S26" i="26"/>
  <c r="AP26" i="26"/>
  <c r="AH26" i="26"/>
  <c r="Z26" i="26"/>
  <c r="R26" i="26"/>
  <c r="AM26" i="26"/>
  <c r="AE26" i="26"/>
  <c r="W26" i="26"/>
  <c r="AC26" i="26"/>
  <c r="AO26" i="26"/>
  <c r="A62" i="26"/>
  <c r="A74" i="26"/>
  <c r="AJ118" i="26"/>
  <c r="U138" i="26" s="1"/>
  <c r="V132" i="26"/>
  <c r="W11" i="26"/>
  <c r="H31" i="26" s="1"/>
  <c r="AJ11" i="26"/>
  <c r="U31" i="26" s="1"/>
  <c r="AE12" i="26"/>
  <c r="P32" i="26" s="1"/>
  <c r="W12" i="26"/>
  <c r="H32" i="26" s="1"/>
  <c r="Y12" i="26"/>
  <c r="J32" i="26" s="1"/>
  <c r="AK12" i="26"/>
  <c r="V32" i="26" s="1"/>
  <c r="Z13" i="26"/>
  <c r="K33" i="26" s="1"/>
  <c r="AL14" i="26"/>
  <c r="W34" i="26" s="1"/>
  <c r="AD14" i="26"/>
  <c r="O34" i="26" s="1"/>
  <c r="V14" i="26"/>
  <c r="G34" i="26" s="1"/>
  <c r="AK14" i="26"/>
  <c r="V34" i="26" s="1"/>
  <c r="AC14" i="26"/>
  <c r="N34" i="26" s="1"/>
  <c r="U14" i="26"/>
  <c r="F34" i="26" s="1"/>
  <c r="AP14" i="26"/>
  <c r="AA34" i="26" s="1"/>
  <c r="AH14" i="26"/>
  <c r="S34" i="26" s="1"/>
  <c r="Z14" i="26"/>
  <c r="K34" i="26" s="1"/>
  <c r="R14" i="26"/>
  <c r="C34" i="26" s="1"/>
  <c r="AB14" i="26"/>
  <c r="M34" i="26" s="1"/>
  <c r="AO14" i="26"/>
  <c r="Z34" i="26" s="1"/>
  <c r="R15" i="26"/>
  <c r="C35" i="26" s="1"/>
  <c r="AE15" i="26"/>
  <c r="P35" i="26" s="1"/>
  <c r="AQ15" i="26"/>
  <c r="AB35" i="26" s="1"/>
  <c r="X17" i="26"/>
  <c r="I37" i="26" s="1"/>
  <c r="AK17" i="26"/>
  <c r="V37" i="26" s="1"/>
  <c r="AB18" i="26"/>
  <c r="M38" i="26" s="1"/>
  <c r="R19" i="26"/>
  <c r="C39" i="26" s="1"/>
  <c r="AD19" i="26"/>
  <c r="O39" i="26" s="1"/>
  <c r="AQ19" i="26"/>
  <c r="AB39" i="26" s="1"/>
  <c r="T22" i="26"/>
  <c r="E42" i="26" s="1"/>
  <c r="AG22" i="26"/>
  <c r="R42" i="26" s="1"/>
  <c r="W23" i="26"/>
  <c r="H43" i="26" s="1"/>
  <c r="AI23" i="26"/>
  <c r="T43" i="26" s="1"/>
  <c r="X24" i="26"/>
  <c r="I44" i="26" s="1"/>
  <c r="AL24" i="26"/>
  <c r="W44" i="26" s="1"/>
  <c r="Z25" i="26"/>
  <c r="AM25" i="26"/>
  <c r="Q26" i="26"/>
  <c r="AD26" i="26"/>
  <c r="AR26" i="26"/>
  <c r="U27" i="26"/>
  <c r="F47" i="26" s="1"/>
  <c r="AI27" i="26"/>
  <c r="T47" i="26" s="1"/>
  <c r="A75" i="26"/>
  <c r="AF132" i="26"/>
  <c r="A172" i="26"/>
  <c r="A184" i="26"/>
  <c r="Z11" i="26"/>
  <c r="K31" i="26" s="1"/>
  <c r="AL11" i="26"/>
  <c r="W31" i="26" s="1"/>
  <c r="AM13" i="26"/>
  <c r="X33" i="26" s="1"/>
  <c r="AE13" i="26"/>
  <c r="P33" i="26" s="1"/>
  <c r="W13" i="26"/>
  <c r="H33" i="26" s="1"/>
  <c r="AL13" i="26"/>
  <c r="W33" i="26" s="1"/>
  <c r="AD13" i="26"/>
  <c r="O33" i="26" s="1"/>
  <c r="V13" i="26"/>
  <c r="G33" i="26" s="1"/>
  <c r="AQ13" i="26"/>
  <c r="AB33" i="26" s="1"/>
  <c r="AI13" i="26"/>
  <c r="T33" i="26" s="1"/>
  <c r="AA13" i="26"/>
  <c r="L33" i="26" s="1"/>
  <c r="S13" i="26"/>
  <c r="D33" i="26" s="1"/>
  <c r="AB13" i="26"/>
  <c r="M33" i="26" s="1"/>
  <c r="AO13" i="26"/>
  <c r="Z33" i="26" s="1"/>
  <c r="Y17" i="26"/>
  <c r="J37" i="26" s="1"/>
  <c r="AL17" i="26"/>
  <c r="W37" i="26" s="1"/>
  <c r="AP18" i="26"/>
  <c r="AA38" i="26" s="1"/>
  <c r="AH18" i="26"/>
  <c r="S38" i="26" s="1"/>
  <c r="Z18" i="26"/>
  <c r="K38" i="26" s="1"/>
  <c r="R18" i="26"/>
  <c r="C38" i="26" s="1"/>
  <c r="AO18" i="26"/>
  <c r="Z38" i="26" s="1"/>
  <c r="AG18" i="26"/>
  <c r="R38" i="26" s="1"/>
  <c r="Y18" i="26"/>
  <c r="J38" i="26" s="1"/>
  <c r="Q18" i="26"/>
  <c r="B38" i="26" s="1"/>
  <c r="AL18" i="26"/>
  <c r="W38" i="26" s="1"/>
  <c r="AD18" i="26"/>
  <c r="O38" i="26" s="1"/>
  <c r="V18" i="26"/>
  <c r="G38" i="26" s="1"/>
  <c r="AC18" i="26"/>
  <c r="N38" i="26" s="1"/>
  <c r="AQ18" i="26"/>
  <c r="AB38" i="26" s="1"/>
  <c r="Z24" i="26"/>
  <c r="K44" i="26" s="1"/>
  <c r="AP118" i="26"/>
  <c r="AA138" i="26" s="1"/>
  <c r="AH118" i="26"/>
  <c r="S138" i="26" s="1"/>
  <c r="Z118" i="26"/>
  <c r="K138" i="26" s="1"/>
  <c r="R118" i="26"/>
  <c r="C138" i="26" s="1"/>
  <c r="AC118" i="26"/>
  <c r="N138" i="26" s="1"/>
  <c r="AO118" i="26"/>
  <c r="Z138" i="26" s="1"/>
  <c r="Y118" i="26"/>
  <c r="J138" i="26" s="1"/>
  <c r="AL118" i="26"/>
  <c r="W138" i="26" s="1"/>
  <c r="V118" i="26"/>
  <c r="G138" i="26" s="1"/>
  <c r="AK118" i="26"/>
  <c r="V138" i="26" s="1"/>
  <c r="U118" i="26"/>
  <c r="F138" i="26" s="1"/>
  <c r="AG118" i="26"/>
  <c r="R138" i="26" s="1"/>
  <c r="Q118" i="26"/>
  <c r="B138" i="26" s="1"/>
  <c r="AQ132" i="26"/>
  <c r="AB17" i="26"/>
  <c r="M37" i="26" s="1"/>
  <c r="AE18" i="26"/>
  <c r="P38" i="26" s="1"/>
  <c r="AA24" i="26"/>
  <c r="L44" i="26" s="1"/>
  <c r="AM11" i="26"/>
  <c r="X31" i="26" s="1"/>
  <c r="AC13" i="26"/>
  <c r="N33" i="26" s="1"/>
  <c r="AO11" i="26"/>
  <c r="Z31" i="26" s="1"/>
  <c r="AC12" i="26"/>
  <c r="N32" i="26" s="1"/>
  <c r="R13" i="26"/>
  <c r="C33" i="26" s="1"/>
  <c r="T14" i="26"/>
  <c r="E34" i="26" s="1"/>
  <c r="AQ17" i="26"/>
  <c r="AB37" i="26" s="1"/>
  <c r="AI17" i="26"/>
  <c r="T37" i="26" s="1"/>
  <c r="AA17" i="26"/>
  <c r="L37" i="26" s="1"/>
  <c r="S17" i="26"/>
  <c r="D37" i="26" s="1"/>
  <c r="AP17" i="26"/>
  <c r="AA37" i="26" s="1"/>
  <c r="AH17" i="26"/>
  <c r="S37" i="26" s="1"/>
  <c r="Z17" i="26"/>
  <c r="K37" i="26" s="1"/>
  <c r="R17" i="26"/>
  <c r="C37" i="26" s="1"/>
  <c r="AM17" i="26"/>
  <c r="X37" i="26" s="1"/>
  <c r="AE17" i="26"/>
  <c r="P37" i="26" s="1"/>
  <c r="W17" i="26"/>
  <c r="H37" i="26" s="1"/>
  <c r="T18" i="26"/>
  <c r="E38" i="26" s="1"/>
  <c r="Y22" i="26"/>
  <c r="J42" i="26" s="1"/>
  <c r="AD24" i="26"/>
  <c r="O44" i="26" s="1"/>
  <c r="AP24" i="26"/>
  <c r="AA44" i="26" s="1"/>
  <c r="AE25" i="26"/>
  <c r="V26" i="26"/>
  <c r="AM27" i="26"/>
  <c r="X47" i="26" s="1"/>
  <c r="A81" i="26"/>
  <c r="A69" i="26"/>
  <c r="AQ118" i="26"/>
  <c r="AB138" i="26" s="1"/>
  <c r="AP121" i="26"/>
  <c r="AA141" i="26" s="1"/>
  <c r="AF121" i="26"/>
  <c r="Q141" i="26" s="1"/>
  <c r="W121" i="26"/>
  <c r="H141" i="26" s="1"/>
  <c r="AN121" i="26"/>
  <c r="Y141" i="26" s="1"/>
  <c r="AD121" i="26"/>
  <c r="O141" i="26" s="1"/>
  <c r="U121" i="26"/>
  <c r="F141" i="26" s="1"/>
  <c r="Z121" i="26"/>
  <c r="K141" i="26" s="1"/>
  <c r="U11" i="26"/>
  <c r="F31" i="26" s="1"/>
  <c r="AC11" i="26"/>
  <c r="N31" i="26" s="1"/>
  <c r="AK11" i="26"/>
  <c r="V31" i="26" s="1"/>
  <c r="T12" i="26"/>
  <c r="E32" i="26" s="1"/>
  <c r="AB12" i="26"/>
  <c r="M32" i="26" s="1"/>
  <c r="AJ12" i="26"/>
  <c r="U32" i="26" s="1"/>
  <c r="AR12" i="26"/>
  <c r="AC32" i="26" s="1"/>
  <c r="X16" i="26"/>
  <c r="I36" i="26" s="1"/>
  <c r="AF16" i="26"/>
  <c r="Q36" i="26" s="1"/>
  <c r="AN16" i="26"/>
  <c r="Y36" i="26" s="1"/>
  <c r="U19" i="26"/>
  <c r="F39" i="26" s="1"/>
  <c r="AC19" i="26"/>
  <c r="N39" i="26" s="1"/>
  <c r="AK19" i="26"/>
  <c r="V39" i="26" s="1"/>
  <c r="T20" i="26"/>
  <c r="E40" i="26" s="1"/>
  <c r="AB20" i="26"/>
  <c r="M40" i="26" s="1"/>
  <c r="AJ20" i="26"/>
  <c r="U40" i="26" s="1"/>
  <c r="AR20" i="26"/>
  <c r="AC40" i="26" s="1"/>
  <c r="X25" i="26"/>
  <c r="AF25" i="26"/>
  <c r="AN25" i="26"/>
  <c r="AL117" i="26"/>
  <c r="W137" i="26" s="1"/>
  <c r="AB119" i="26"/>
  <c r="M139" i="26" s="1"/>
  <c r="T120" i="26"/>
  <c r="E140" i="26" s="1"/>
  <c r="AJ120" i="26"/>
  <c r="U140" i="26" s="1"/>
  <c r="AB121" i="26"/>
  <c r="M141" i="26" s="1"/>
  <c r="V123" i="26"/>
  <c r="G143" i="26" s="1"/>
  <c r="AQ123" i="26"/>
  <c r="AB143" i="26" s="1"/>
  <c r="Z130" i="26"/>
  <c r="K150" i="26" s="1"/>
  <c r="A185" i="26"/>
  <c r="A173" i="26"/>
  <c r="A66" i="26"/>
  <c r="AP119" i="26"/>
  <c r="AA139" i="26" s="1"/>
  <c r="AH119" i="26"/>
  <c r="S139" i="26" s="1"/>
  <c r="Z119" i="26"/>
  <c r="K139" i="26" s="1"/>
  <c r="R119" i="26"/>
  <c r="C139" i="26" s="1"/>
  <c r="AO119" i="26"/>
  <c r="Z139" i="26" s="1"/>
  <c r="AG119" i="26"/>
  <c r="R139" i="26" s="1"/>
  <c r="Y119" i="26"/>
  <c r="J139" i="26" s="1"/>
  <c r="Q119" i="26"/>
  <c r="B139" i="26" s="1"/>
  <c r="AM119" i="26"/>
  <c r="X139" i="26" s="1"/>
  <c r="AE119" i="26"/>
  <c r="P139" i="26" s="1"/>
  <c r="W119" i="26"/>
  <c r="H139" i="26" s="1"/>
  <c r="AL119" i="26"/>
  <c r="W139" i="26" s="1"/>
  <c r="AD119" i="26"/>
  <c r="O139" i="26" s="1"/>
  <c r="V119" i="26"/>
  <c r="G139" i="26" s="1"/>
  <c r="AF119" i="26"/>
  <c r="Q139" i="26" s="1"/>
  <c r="Q121" i="26"/>
  <c r="B141" i="26" s="1"/>
  <c r="AH121" i="26"/>
  <c r="S141" i="26" s="1"/>
  <c r="AH130" i="26"/>
  <c r="S150" i="26" s="1"/>
  <c r="AI132" i="26"/>
  <c r="X11" i="26"/>
  <c r="I31" i="26" s="1"/>
  <c r="AF11" i="26"/>
  <c r="Q31" i="26" s="1"/>
  <c r="AN11" i="26"/>
  <c r="Y31" i="26" s="1"/>
  <c r="AM12" i="26"/>
  <c r="X32" i="26" s="1"/>
  <c r="AQ16" i="26"/>
  <c r="AB36" i="26" s="1"/>
  <c r="X19" i="26"/>
  <c r="I39" i="26" s="1"/>
  <c r="AF19" i="26"/>
  <c r="Q39" i="26" s="1"/>
  <c r="AN19" i="26"/>
  <c r="Y39" i="26" s="1"/>
  <c r="AA25" i="26"/>
  <c r="AI25" i="26"/>
  <c r="AQ25" i="26"/>
  <c r="AR117" i="26"/>
  <c r="AC137" i="26" s="1"/>
  <c r="AJ117" i="26"/>
  <c r="U137" i="26" s="1"/>
  <c r="AB117" i="26"/>
  <c r="M137" i="26" s="1"/>
  <c r="T117" i="26"/>
  <c r="E137" i="26" s="1"/>
  <c r="AQ117" i="26"/>
  <c r="AB137" i="26" s="1"/>
  <c r="AI117" i="26"/>
  <c r="T137" i="26" s="1"/>
  <c r="AA117" i="26"/>
  <c r="L137" i="26" s="1"/>
  <c r="S117" i="26"/>
  <c r="D137" i="26" s="1"/>
  <c r="AO117" i="26"/>
  <c r="Z137" i="26" s="1"/>
  <c r="AG117" i="26"/>
  <c r="R137" i="26" s="1"/>
  <c r="Y117" i="26"/>
  <c r="J137" i="26" s="1"/>
  <c r="Q117" i="26"/>
  <c r="B137" i="26" s="1"/>
  <c r="AC117" i="26"/>
  <c r="N137" i="26" s="1"/>
  <c r="S119" i="26"/>
  <c r="D139" i="26" s="1"/>
  <c r="AI119" i="26"/>
  <c r="T139" i="26" s="1"/>
  <c r="AA120" i="26"/>
  <c r="L140" i="26" s="1"/>
  <c r="AQ120" i="26"/>
  <c r="AB140" i="26" s="1"/>
  <c r="R121" i="26"/>
  <c r="C141" i="26" s="1"/>
  <c r="AJ121" i="26"/>
  <c r="U141" i="26" s="1"/>
  <c r="AE123" i="26"/>
  <c r="P143" i="26" s="1"/>
  <c r="Q11" i="26"/>
  <c r="B31" i="26" s="1"/>
  <c r="Y11" i="26"/>
  <c r="J31" i="26" s="1"/>
  <c r="AG11" i="26"/>
  <c r="R31" i="26" s="1"/>
  <c r="X12" i="26"/>
  <c r="I32" i="26" s="1"/>
  <c r="AF12" i="26"/>
  <c r="Q32" i="26" s="1"/>
  <c r="T16" i="26"/>
  <c r="E36" i="26" s="1"/>
  <c r="AB16" i="26"/>
  <c r="M36" i="26" s="1"/>
  <c r="AJ16" i="26"/>
  <c r="U36" i="26" s="1"/>
  <c r="Q19" i="26"/>
  <c r="B39" i="26" s="1"/>
  <c r="Y19" i="26"/>
  <c r="J39" i="26" s="1"/>
  <c r="AG19" i="26"/>
  <c r="R39" i="26" s="1"/>
  <c r="X20" i="26"/>
  <c r="I40" i="26" s="1"/>
  <c r="AF20" i="26"/>
  <c r="Q40" i="26" s="1"/>
  <c r="T25" i="26"/>
  <c r="AB25" i="26"/>
  <c r="AJ25" i="26"/>
  <c r="T119" i="26"/>
  <c r="E139" i="26" s="1"/>
  <c r="AJ119" i="26"/>
  <c r="U139" i="26" s="1"/>
  <c r="AB120" i="26"/>
  <c r="M140" i="26" s="1"/>
  <c r="S121" i="26"/>
  <c r="D141" i="26" s="1"/>
  <c r="AK121" i="26"/>
  <c r="V141" i="26" s="1"/>
  <c r="AQ130" i="26"/>
  <c r="AB150" i="26" s="1"/>
  <c r="AI130" i="26"/>
  <c r="T150" i="26" s="1"/>
  <c r="AA130" i="26"/>
  <c r="L150" i="26" s="1"/>
  <c r="S130" i="26"/>
  <c r="D150" i="26" s="1"/>
  <c r="AM130" i="26"/>
  <c r="X150" i="26" s="1"/>
  <c r="AE130" i="26"/>
  <c r="P150" i="26" s="1"/>
  <c r="W130" i="26"/>
  <c r="H150" i="26" s="1"/>
  <c r="AR130" i="26"/>
  <c r="AC150" i="26" s="1"/>
  <c r="AG130" i="26"/>
  <c r="R150" i="26" s="1"/>
  <c r="V130" i="26"/>
  <c r="G150" i="26" s="1"/>
  <c r="AP130" i="26"/>
  <c r="AA150" i="26" s="1"/>
  <c r="AF130" i="26"/>
  <c r="Q150" i="26" s="1"/>
  <c r="U130" i="26"/>
  <c r="F150" i="26" s="1"/>
  <c r="AN130" i="26"/>
  <c r="Y150" i="26" s="1"/>
  <c r="AC130" i="26"/>
  <c r="N150" i="26" s="1"/>
  <c r="R130" i="26"/>
  <c r="C150" i="26" s="1"/>
  <c r="AL130" i="26"/>
  <c r="W150" i="26" s="1"/>
  <c r="AB130" i="26"/>
  <c r="M150" i="26" s="1"/>
  <c r="Q130" i="26"/>
  <c r="B150" i="26" s="1"/>
  <c r="AK130" i="26"/>
  <c r="V150" i="26" s="1"/>
  <c r="A187" i="26"/>
  <c r="A175" i="26"/>
  <c r="A186" i="26"/>
  <c r="Y121" i="26"/>
  <c r="J141" i="26" s="1"/>
  <c r="A168" i="26"/>
  <c r="A180" i="26"/>
  <c r="X117" i="26"/>
  <c r="I137" i="26" s="1"/>
  <c r="AF117" i="26"/>
  <c r="Q137" i="26" s="1"/>
  <c r="W118" i="26"/>
  <c r="H138" i="26" s="1"/>
  <c r="AE118" i="26"/>
  <c r="P138" i="26" s="1"/>
  <c r="AM118" i="26"/>
  <c r="X138" i="26" s="1"/>
  <c r="U120" i="26"/>
  <c r="F140" i="26" s="1"/>
  <c r="AC120" i="26"/>
  <c r="N140" i="26" s="1"/>
  <c r="AK120" i="26"/>
  <c r="V140" i="26" s="1"/>
  <c r="T121" i="26"/>
  <c r="E141" i="26" s="1"/>
  <c r="AC121" i="26"/>
  <c r="N141" i="26" s="1"/>
  <c r="Y122" i="26"/>
  <c r="J142" i="26" s="1"/>
  <c r="W123" i="26"/>
  <c r="H143" i="26" s="1"/>
  <c r="AH123" i="26"/>
  <c r="S143" i="26" s="1"/>
  <c r="AR123" i="26"/>
  <c r="AC143" i="26" s="1"/>
  <c r="S124" i="26"/>
  <c r="D144" i="26" s="1"/>
  <c r="AD124" i="26"/>
  <c r="O144" i="26" s="1"/>
  <c r="AO124" i="26"/>
  <c r="Z144" i="26" s="1"/>
  <c r="Y126" i="26"/>
  <c r="J146" i="26" s="1"/>
  <c r="W128" i="26"/>
  <c r="H148" i="26" s="1"/>
  <c r="AH128" i="26"/>
  <c r="S148" i="26" s="1"/>
  <c r="AR128" i="26"/>
  <c r="AC148" i="26" s="1"/>
  <c r="S129" i="26"/>
  <c r="D149" i="26" s="1"/>
  <c r="AD129" i="26"/>
  <c r="O149" i="26" s="1"/>
  <c r="AO129" i="26"/>
  <c r="Z149" i="26" s="1"/>
  <c r="Y131" i="26"/>
  <c r="W132" i="26"/>
  <c r="AH132" i="26"/>
  <c r="AR132" i="26"/>
  <c r="S133" i="26"/>
  <c r="D153" i="26" s="1"/>
  <c r="AD133" i="26"/>
  <c r="O153" i="26" s="1"/>
  <c r="AP133" i="26"/>
  <c r="AA153" i="26" s="1"/>
  <c r="AJ225" i="26"/>
  <c r="U245" i="26" s="1"/>
  <c r="X118" i="26"/>
  <c r="I138" i="26" s="1"/>
  <c r="AF118" i="26"/>
  <c r="Q138" i="26" s="1"/>
  <c r="AN118" i="26"/>
  <c r="Y138" i="26" s="1"/>
  <c r="V120" i="26"/>
  <c r="G140" i="26" s="1"/>
  <c r="AD120" i="26"/>
  <c r="O140" i="26" s="1"/>
  <c r="AL120" i="26"/>
  <c r="W140" i="26" s="1"/>
  <c r="AP122" i="26"/>
  <c r="AA142" i="26" s="1"/>
  <c r="AH122" i="26"/>
  <c r="S142" i="26" s="1"/>
  <c r="Z122" i="26"/>
  <c r="K142" i="26" s="1"/>
  <c r="R122" i="26"/>
  <c r="C142" i="26" s="1"/>
  <c r="AL122" i="26"/>
  <c r="W142" i="26" s="1"/>
  <c r="AD122" i="26"/>
  <c r="O142" i="26" s="1"/>
  <c r="V122" i="26"/>
  <c r="G142" i="26" s="1"/>
  <c r="AA122" i="26"/>
  <c r="L142" i="26" s="1"/>
  <c r="AK122" i="26"/>
  <c r="V142" i="26" s="1"/>
  <c r="X123" i="26"/>
  <c r="I143" i="26" s="1"/>
  <c r="U124" i="26"/>
  <c r="F144" i="26" s="1"/>
  <c r="AE124" i="26"/>
  <c r="P144" i="26" s="1"/>
  <c r="AP124" i="26"/>
  <c r="AA144" i="26" s="1"/>
  <c r="AL126" i="26"/>
  <c r="W146" i="26" s="1"/>
  <c r="AD126" i="26"/>
  <c r="O146" i="26" s="1"/>
  <c r="V126" i="26"/>
  <c r="G146" i="26" s="1"/>
  <c r="AP126" i="26"/>
  <c r="AA146" i="26" s="1"/>
  <c r="AH126" i="26"/>
  <c r="S146" i="26" s="1"/>
  <c r="Z126" i="26"/>
  <c r="K146" i="26" s="1"/>
  <c r="R126" i="26"/>
  <c r="C146" i="26" s="1"/>
  <c r="AA126" i="26"/>
  <c r="L146" i="26" s="1"/>
  <c r="AK126" i="26"/>
  <c r="V146" i="26" s="1"/>
  <c r="X128" i="26"/>
  <c r="I148" i="26" s="1"/>
  <c r="U129" i="26"/>
  <c r="F149" i="26" s="1"/>
  <c r="AE129" i="26"/>
  <c r="P149" i="26" s="1"/>
  <c r="AP129" i="26"/>
  <c r="AA149" i="26" s="1"/>
  <c r="AP131" i="26"/>
  <c r="AH131" i="26"/>
  <c r="Z131" i="26"/>
  <c r="R131" i="26"/>
  <c r="AL131" i="26"/>
  <c r="AD131" i="26"/>
  <c r="V131" i="26"/>
  <c r="AA131" i="26"/>
  <c r="AK131" i="26"/>
  <c r="X132" i="26"/>
  <c r="AE133" i="26"/>
  <c r="P153" i="26" s="1"/>
  <c r="AQ133" i="26"/>
  <c r="AB153" i="26" s="1"/>
  <c r="A169" i="26"/>
  <c r="AQ231" i="26"/>
  <c r="AB251" i="26" s="1"/>
  <c r="AI231" i="26"/>
  <c r="T251" i="26" s="1"/>
  <c r="AA231" i="26"/>
  <c r="L251" i="26" s="1"/>
  <c r="S231" i="26"/>
  <c r="D251" i="26" s="1"/>
  <c r="AP231" i="26"/>
  <c r="AA251" i="26" s="1"/>
  <c r="AM231" i="26"/>
  <c r="X251" i="26" s="1"/>
  <c r="AE231" i="26"/>
  <c r="P251" i="26" s="1"/>
  <c r="W231" i="26"/>
  <c r="H251" i="26" s="1"/>
  <c r="AG231" i="26"/>
  <c r="R251" i="26" s="1"/>
  <c r="V231" i="26"/>
  <c r="G251" i="26" s="1"/>
  <c r="AR231" i="26"/>
  <c r="AC251" i="26" s="1"/>
  <c r="AF231" i="26"/>
  <c r="Q251" i="26" s="1"/>
  <c r="U231" i="26"/>
  <c r="F251" i="26" s="1"/>
  <c r="AL231" i="26"/>
  <c r="W251" i="26" s="1"/>
  <c r="AB231" i="26"/>
  <c r="M251" i="26" s="1"/>
  <c r="Q231" i="26"/>
  <c r="B251" i="26" s="1"/>
  <c r="AK231" i="26"/>
  <c r="V251" i="26" s="1"/>
  <c r="T231" i="26"/>
  <c r="E251" i="26" s="1"/>
  <c r="AJ231" i="26"/>
  <c r="U251" i="26" s="1"/>
  <c r="R231" i="26"/>
  <c r="C251" i="26" s="1"/>
  <c r="AC231" i="26"/>
  <c r="N251" i="26" s="1"/>
  <c r="AO231" i="26"/>
  <c r="Z251" i="26" s="1"/>
  <c r="AN231" i="26"/>
  <c r="Y251" i="26" s="1"/>
  <c r="AH231" i="26"/>
  <c r="S251" i="26" s="1"/>
  <c r="Z231" i="26"/>
  <c r="K251" i="26" s="1"/>
  <c r="Y231" i="26"/>
  <c r="J251" i="26" s="1"/>
  <c r="X120" i="26"/>
  <c r="I140" i="26" s="1"/>
  <c r="AF120" i="26"/>
  <c r="Q140" i="26" s="1"/>
  <c r="AN120" i="26"/>
  <c r="Y140" i="26" s="1"/>
  <c r="AO123" i="26"/>
  <c r="Z143" i="26" s="1"/>
  <c r="AG123" i="26"/>
  <c r="R143" i="26" s="1"/>
  <c r="Y123" i="26"/>
  <c r="J143" i="26" s="1"/>
  <c r="Q123" i="26"/>
  <c r="B143" i="26" s="1"/>
  <c r="AK123" i="26"/>
  <c r="V143" i="26" s="1"/>
  <c r="AC123" i="26"/>
  <c r="N143" i="26" s="1"/>
  <c r="U123" i="26"/>
  <c r="F143" i="26" s="1"/>
  <c r="AA123" i="26"/>
  <c r="L143" i="26" s="1"/>
  <c r="AL123" i="26"/>
  <c r="W143" i="26" s="1"/>
  <c r="W124" i="26"/>
  <c r="H144" i="26" s="1"/>
  <c r="AH124" i="26"/>
  <c r="S144" i="26" s="1"/>
  <c r="AC126" i="26"/>
  <c r="N146" i="26" s="1"/>
  <c r="AN126" i="26"/>
  <c r="Y146" i="26" s="1"/>
  <c r="AK128" i="26"/>
  <c r="V148" i="26" s="1"/>
  <c r="AC128" i="26"/>
  <c r="N148" i="26" s="1"/>
  <c r="U128" i="26"/>
  <c r="F148" i="26" s="1"/>
  <c r="AO128" i="26"/>
  <c r="Z148" i="26" s="1"/>
  <c r="AG128" i="26"/>
  <c r="R148" i="26" s="1"/>
  <c r="Y128" i="26"/>
  <c r="J148" i="26" s="1"/>
  <c r="Q128" i="26"/>
  <c r="B148" i="26" s="1"/>
  <c r="AA128" i="26"/>
  <c r="L148" i="26" s="1"/>
  <c r="AL128" i="26"/>
  <c r="W148" i="26" s="1"/>
  <c r="W129" i="26"/>
  <c r="H149" i="26" s="1"/>
  <c r="AH129" i="26"/>
  <c r="S149" i="26" s="1"/>
  <c r="S131" i="26"/>
  <c r="AC131" i="26"/>
  <c r="AN131" i="26"/>
  <c r="AO132" i="26"/>
  <c r="AG132" i="26"/>
  <c r="Y132" i="26"/>
  <c r="Q132" i="26"/>
  <c r="AK132" i="26"/>
  <c r="AC132" i="26"/>
  <c r="U132" i="26"/>
  <c r="AA132" i="26"/>
  <c r="AL132" i="26"/>
  <c r="W133" i="26"/>
  <c r="H153" i="26" s="1"/>
  <c r="AH133" i="26"/>
  <c r="S153" i="26" s="1"/>
  <c r="AD231" i="26"/>
  <c r="O251" i="26" s="1"/>
  <c r="S118" i="26"/>
  <c r="D138" i="26" s="1"/>
  <c r="AA118" i="26"/>
  <c r="L138" i="26" s="1"/>
  <c r="AI118" i="26"/>
  <c r="T138" i="26" s="1"/>
  <c r="Q120" i="26"/>
  <c r="B140" i="26" s="1"/>
  <c r="Y120" i="26"/>
  <c r="J140" i="26" s="1"/>
  <c r="AG120" i="26"/>
  <c r="R140" i="26" s="1"/>
  <c r="AQ121" i="26"/>
  <c r="AB141" i="26" s="1"/>
  <c r="AI121" i="26"/>
  <c r="T141" i="26" s="1"/>
  <c r="AA121" i="26"/>
  <c r="L141" i="26" s="1"/>
  <c r="AM121" i="26"/>
  <c r="X141" i="26" s="1"/>
  <c r="X121" i="26"/>
  <c r="I141" i="26" s="1"/>
  <c r="AG121" i="26"/>
  <c r="R141" i="26" s="1"/>
  <c r="AR121" i="26"/>
  <c r="AC141" i="26" s="1"/>
  <c r="T122" i="26"/>
  <c r="E142" i="26" s="1"/>
  <c r="AE122" i="26"/>
  <c r="P142" i="26" s="1"/>
  <c r="AO122" i="26"/>
  <c r="Z142" i="26" s="1"/>
  <c r="R123" i="26"/>
  <c r="C143" i="26" s="1"/>
  <c r="AB123" i="26"/>
  <c r="M143" i="26" s="1"/>
  <c r="AM123" i="26"/>
  <c r="X143" i="26" s="1"/>
  <c r="Y124" i="26"/>
  <c r="J144" i="26" s="1"/>
  <c r="T126" i="26"/>
  <c r="E146" i="26" s="1"/>
  <c r="AE126" i="26"/>
  <c r="P146" i="26" s="1"/>
  <c r="AO126" i="26"/>
  <c r="Z146" i="26" s="1"/>
  <c r="R128" i="26"/>
  <c r="C148" i="26" s="1"/>
  <c r="AB128" i="26"/>
  <c r="M148" i="26" s="1"/>
  <c r="AM128" i="26"/>
  <c r="X148" i="26" s="1"/>
  <c r="Y129" i="26"/>
  <c r="J149" i="26" s="1"/>
  <c r="T131" i="26"/>
  <c r="AE131" i="26"/>
  <c r="AO131" i="26"/>
  <c r="R132" i="26"/>
  <c r="AB132" i="26"/>
  <c r="AM132" i="26"/>
  <c r="Y133" i="26"/>
  <c r="J153" i="26" s="1"/>
  <c r="AI133" i="26"/>
  <c r="T153" i="26" s="1"/>
  <c r="AL225" i="26"/>
  <c r="W245" i="26" s="1"/>
  <c r="AD225" i="26"/>
  <c r="O245" i="26" s="1"/>
  <c r="V225" i="26"/>
  <c r="G245" i="26" s="1"/>
  <c r="AK225" i="26"/>
  <c r="V245" i="26" s="1"/>
  <c r="AC225" i="26"/>
  <c r="N245" i="26" s="1"/>
  <c r="U225" i="26"/>
  <c r="F245" i="26" s="1"/>
  <c r="AI225" i="26"/>
  <c r="T245" i="26" s="1"/>
  <c r="Y225" i="26"/>
  <c r="J245" i="26" s="1"/>
  <c r="AR225" i="26"/>
  <c r="AC245" i="26" s="1"/>
  <c r="AH225" i="26"/>
  <c r="S245" i="26" s="1"/>
  <c r="X225" i="26"/>
  <c r="I245" i="26" s="1"/>
  <c r="AO225" i="26"/>
  <c r="Z245" i="26" s="1"/>
  <c r="AF225" i="26"/>
  <c r="Q245" i="26" s="1"/>
  <c r="R225" i="26"/>
  <c r="C245" i="26" s="1"/>
  <c r="AE225" i="26"/>
  <c r="P245" i="26" s="1"/>
  <c r="Q225" i="26"/>
  <c r="B245" i="26" s="1"/>
  <c r="AP225" i="26"/>
  <c r="AA245" i="26" s="1"/>
  <c r="AA225" i="26"/>
  <c r="L245" i="26" s="1"/>
  <c r="AN225" i="26"/>
  <c r="Y245" i="26" s="1"/>
  <c r="Z225" i="26"/>
  <c r="K245" i="26" s="1"/>
  <c r="W225" i="26"/>
  <c r="H245" i="26" s="1"/>
  <c r="T225" i="26"/>
  <c r="E245" i="26" s="1"/>
  <c r="S225" i="26"/>
  <c r="D245" i="26" s="1"/>
  <c r="AM225" i="26"/>
  <c r="X245" i="26" s="1"/>
  <c r="AM226" i="26"/>
  <c r="X246" i="26" s="1"/>
  <c r="AG226" i="26"/>
  <c r="R246" i="26" s="1"/>
  <c r="AA226" i="26"/>
  <c r="L246" i="26" s="1"/>
  <c r="AB229" i="26"/>
  <c r="M249" i="26" s="1"/>
  <c r="AA229" i="26"/>
  <c r="L249" i="26" s="1"/>
  <c r="AR229" i="26"/>
  <c r="AC249" i="26" s="1"/>
  <c r="X229" i="26"/>
  <c r="I249" i="26" s="1"/>
  <c r="AM229" i="26"/>
  <c r="X249" i="26" s="1"/>
  <c r="S229" i="26"/>
  <c r="D249" i="26" s="1"/>
  <c r="AK229" i="26"/>
  <c r="V249" i="26" s="1"/>
  <c r="AQ226" i="26"/>
  <c r="AB246" i="26" s="1"/>
  <c r="Y226" i="26"/>
  <c r="J246" i="26" s="1"/>
  <c r="AN226" i="26"/>
  <c r="Y246" i="26" s="1"/>
  <c r="X226" i="26"/>
  <c r="I246" i="26" s="1"/>
  <c r="AI226" i="26"/>
  <c r="T246" i="26" s="1"/>
  <c r="R226" i="26"/>
  <c r="C246" i="26" s="1"/>
  <c r="AH226" i="26"/>
  <c r="S246" i="26" s="1"/>
  <c r="Q226" i="26"/>
  <c r="B246" i="26" s="1"/>
  <c r="AG230" i="26"/>
  <c r="R250" i="26" s="1"/>
  <c r="S230" i="26"/>
  <c r="D250" i="26" s="1"/>
  <c r="AC230" i="26"/>
  <c r="N250" i="26" s="1"/>
  <c r="AA230" i="26"/>
  <c r="L250" i="26" s="1"/>
  <c r="V230" i="26"/>
  <c r="G250" i="26" s="1"/>
  <c r="AQ230" i="26"/>
  <c r="AB250" i="26" s="1"/>
  <c r="R230" i="26"/>
  <c r="C250" i="26" s="1"/>
  <c r="AL230" i="26"/>
  <c r="W250" i="26" s="1"/>
  <c r="T124" i="26"/>
  <c r="E144" i="26" s="1"/>
  <c r="AB124" i="26"/>
  <c r="M144" i="26" s="1"/>
  <c r="AJ124" i="26"/>
  <c r="U144" i="26" s="1"/>
  <c r="AR124" i="26"/>
  <c r="AC144" i="26" s="1"/>
  <c r="X129" i="26"/>
  <c r="I149" i="26" s="1"/>
  <c r="AF129" i="26"/>
  <c r="Q149" i="26" s="1"/>
  <c r="AN129" i="26"/>
  <c r="Y149" i="26" s="1"/>
  <c r="T133" i="26"/>
  <c r="E153" i="26" s="1"/>
  <c r="AB133" i="26"/>
  <c r="M153" i="26" s="1"/>
  <c r="AJ133" i="26"/>
  <c r="U153" i="26" s="1"/>
  <c r="AR133" i="26"/>
  <c r="AC153" i="26" s="1"/>
  <c r="V233" i="26"/>
  <c r="G253" i="26" s="1"/>
  <c r="X238" i="26"/>
  <c r="I258" i="26" s="1"/>
  <c r="AR227" i="26"/>
  <c r="AC247" i="26" s="1"/>
  <c r="AJ227" i="26"/>
  <c r="U247" i="26" s="1"/>
  <c r="AB227" i="26"/>
  <c r="M247" i="26" s="1"/>
  <c r="T227" i="26"/>
  <c r="E247" i="26" s="1"/>
  <c r="AQ227" i="26"/>
  <c r="AB247" i="26" s="1"/>
  <c r="AI227" i="26"/>
  <c r="T247" i="26" s="1"/>
  <c r="AA227" i="26"/>
  <c r="L247" i="26" s="1"/>
  <c r="S227" i="26"/>
  <c r="D247" i="26" s="1"/>
  <c r="AN227" i="26"/>
  <c r="Y247" i="26" s="1"/>
  <c r="AO227" i="26"/>
  <c r="Z247" i="26" s="1"/>
  <c r="AD227" i="26"/>
  <c r="O247" i="26" s="1"/>
  <c r="R227" i="26"/>
  <c r="C247" i="26" s="1"/>
  <c r="AM227" i="26"/>
  <c r="X247" i="26" s="1"/>
  <c r="AC227" i="26"/>
  <c r="N247" i="26" s="1"/>
  <c r="Q227" i="26"/>
  <c r="B247" i="26" s="1"/>
  <c r="AH227" i="26"/>
  <c r="S247" i="26" s="1"/>
  <c r="X227" i="26"/>
  <c r="I247" i="26" s="1"/>
  <c r="AG227" i="26"/>
  <c r="R247" i="26" s="1"/>
  <c r="AQ228" i="26"/>
  <c r="AB248" i="26" s="1"/>
  <c r="AI228" i="26"/>
  <c r="T248" i="26" s="1"/>
  <c r="AA228" i="26"/>
  <c r="L248" i="26" s="1"/>
  <c r="S228" i="26"/>
  <c r="D248" i="26" s="1"/>
  <c r="AP228" i="26"/>
  <c r="AA248" i="26" s="1"/>
  <c r="AH228" i="26"/>
  <c r="S248" i="26" s="1"/>
  <c r="Z228" i="26"/>
  <c r="K248" i="26" s="1"/>
  <c r="R228" i="26"/>
  <c r="C248" i="26" s="1"/>
  <c r="AM228" i="26"/>
  <c r="X248" i="26" s="1"/>
  <c r="AE228" i="26"/>
  <c r="P248" i="26" s="1"/>
  <c r="W228" i="26"/>
  <c r="H248" i="26" s="1"/>
  <c r="AF228" i="26"/>
  <c r="Q248" i="26" s="1"/>
  <c r="T228" i="26"/>
  <c r="E248" i="26" s="1"/>
  <c r="AR228" i="26"/>
  <c r="AC248" i="26" s="1"/>
  <c r="AD228" i="26"/>
  <c r="O248" i="26" s="1"/>
  <c r="Q228" i="26"/>
  <c r="B248" i="26" s="1"/>
  <c r="AL228" i="26"/>
  <c r="W248" i="26" s="1"/>
  <c r="Y228" i="26"/>
  <c r="J248" i="26" s="1"/>
  <c r="AK228" i="26"/>
  <c r="V248" i="26" s="1"/>
  <c r="AM232" i="26"/>
  <c r="X252" i="26" s="1"/>
  <c r="S232" i="26"/>
  <c r="D252" i="26" s="1"/>
  <c r="AK232" i="26"/>
  <c r="V252" i="26" s="1"/>
  <c r="AB232" i="26"/>
  <c r="M252" i="26" s="1"/>
  <c r="AR232" i="26"/>
  <c r="AC252" i="26" s="1"/>
  <c r="AA233" i="26"/>
  <c r="L253" i="26" s="1"/>
  <c r="AJ237" i="26"/>
  <c r="U257" i="26" s="1"/>
  <c r="X237" i="26"/>
  <c r="I257" i="26" s="1"/>
  <c r="AM237" i="26"/>
  <c r="X257" i="26" s="1"/>
  <c r="S237" i="26"/>
  <c r="D257" i="26" s="1"/>
  <c r="AI237" i="26"/>
  <c r="T257" i="26" s="1"/>
  <c r="AA237" i="26"/>
  <c r="L257" i="26" s="1"/>
  <c r="AR237" i="26"/>
  <c r="AC257" i="26" s="1"/>
  <c r="AA238" i="26"/>
  <c r="L258" i="26" s="1"/>
  <c r="AQ349" i="26"/>
  <c r="AI349" i="26"/>
  <c r="AA349" i="26"/>
  <c r="S349" i="26"/>
  <c r="AP349" i="26"/>
  <c r="AH349" i="26"/>
  <c r="Z349" i="26"/>
  <c r="R349" i="26"/>
  <c r="AL349" i="26"/>
  <c r="AD349" i="26"/>
  <c r="V349" i="26"/>
  <c r="AN349" i="26"/>
  <c r="AB349" i="26"/>
  <c r="AM349" i="26"/>
  <c r="Y349" i="26"/>
  <c r="AK349" i="26"/>
  <c r="X349" i="26"/>
  <c r="AJ349" i="26"/>
  <c r="W349" i="26"/>
  <c r="AF349" i="26"/>
  <c r="T349" i="26"/>
  <c r="AR349" i="26"/>
  <c r="AO349" i="26"/>
  <c r="AG349" i="26"/>
  <c r="AC349" i="26"/>
  <c r="AE349" i="26"/>
  <c r="U349" i="26"/>
  <c r="Q349" i="26"/>
  <c r="V227" i="26"/>
  <c r="G247" i="26" s="1"/>
  <c r="AL227" i="26"/>
  <c r="W247" i="26" s="1"/>
  <c r="V228" i="26"/>
  <c r="G248" i="26" s="1"/>
  <c r="AO228" i="26"/>
  <c r="Z248" i="26" s="1"/>
  <c r="T232" i="26"/>
  <c r="E252" i="26" s="1"/>
  <c r="AH233" i="26"/>
  <c r="S253" i="26" s="1"/>
  <c r="T237" i="26"/>
  <c r="E257" i="26" s="1"/>
  <c r="AI238" i="26"/>
  <c r="T258" i="26" s="1"/>
  <c r="Y239" i="26"/>
  <c r="X124" i="26"/>
  <c r="I144" i="26" s="1"/>
  <c r="AF124" i="26"/>
  <c r="Q144" i="26" s="1"/>
  <c r="T129" i="26"/>
  <c r="E149" i="26" s="1"/>
  <c r="AB129" i="26"/>
  <c r="M149" i="26" s="1"/>
  <c r="AJ129" i="26"/>
  <c r="U149" i="26" s="1"/>
  <c r="X133" i="26"/>
  <c r="I153" i="26" s="1"/>
  <c r="AF133" i="26"/>
  <c r="Q153" i="26" s="1"/>
  <c r="W227" i="26"/>
  <c r="H247" i="26" s="1"/>
  <c r="AP227" i="26"/>
  <c r="AA247" i="26" s="1"/>
  <c r="X228" i="26"/>
  <c r="I248" i="26" s="1"/>
  <c r="X232" i="26"/>
  <c r="I252" i="26" s="1"/>
  <c r="AL233" i="26"/>
  <c r="W253" i="26" s="1"/>
  <c r="W237" i="26"/>
  <c r="H257" i="26" s="1"/>
  <c r="AQ240" i="26"/>
  <c r="AI240" i="26"/>
  <c r="AA240" i="26"/>
  <c r="S240" i="26"/>
  <c r="AP240" i="26"/>
  <c r="AH240" i="26"/>
  <c r="Z240" i="26"/>
  <c r="R240" i="26"/>
  <c r="AM240" i="26"/>
  <c r="AE240" i="26"/>
  <c r="W240" i="26"/>
  <c r="AL240" i="26"/>
  <c r="Y240" i="26"/>
  <c r="AK240" i="26"/>
  <c r="X240" i="26"/>
  <c r="AF240" i="26"/>
  <c r="T240" i="26"/>
  <c r="AO240" i="26"/>
  <c r="U240" i="26"/>
  <c r="AN240" i="26"/>
  <c r="Q240" i="26"/>
  <c r="AD240" i="26"/>
  <c r="AJ233" i="26"/>
  <c r="U253" i="26" s="1"/>
  <c r="W233" i="26"/>
  <c r="H253" i="26" s="1"/>
  <c r="AR233" i="26"/>
  <c r="AC253" i="26" s="1"/>
  <c r="AE233" i="26"/>
  <c r="P253" i="26" s="1"/>
  <c r="S233" i="26"/>
  <c r="D253" i="26" s="1"/>
  <c r="AM233" i="26"/>
  <c r="X253" i="26" s="1"/>
  <c r="R233" i="26"/>
  <c r="C253" i="26" s="1"/>
  <c r="AI233" i="26"/>
  <c r="T253" i="26" s="1"/>
  <c r="AB233" i="26"/>
  <c r="M253" i="26" s="1"/>
  <c r="AQ233" i="26"/>
  <c r="AB253" i="26" s="1"/>
  <c r="AN238" i="26"/>
  <c r="Y258" i="26" s="1"/>
  <c r="V238" i="26"/>
  <c r="G258" i="26" s="1"/>
  <c r="AD238" i="26"/>
  <c r="O258" i="26" s="1"/>
  <c r="A276" i="26"/>
  <c r="A288" i="26"/>
  <c r="A293" i="26"/>
  <c r="A281" i="26"/>
  <c r="AK226" i="26"/>
  <c r="V246" i="26" s="1"/>
  <c r="AC226" i="26"/>
  <c r="N246" i="26" s="1"/>
  <c r="U226" i="26"/>
  <c r="F246" i="26" s="1"/>
  <c r="AR226" i="26"/>
  <c r="AC246" i="26" s="1"/>
  <c r="AJ226" i="26"/>
  <c r="U246" i="26" s="1"/>
  <c r="AB226" i="26"/>
  <c r="M246" i="26" s="1"/>
  <c r="T226" i="26"/>
  <c r="E246" i="26" s="1"/>
  <c r="Z226" i="26"/>
  <c r="K246" i="26" s="1"/>
  <c r="AL226" i="26"/>
  <c r="W246" i="26" s="1"/>
  <c r="AP229" i="26"/>
  <c r="AA249" i="26" s="1"/>
  <c r="AH229" i="26"/>
  <c r="S249" i="26" s="1"/>
  <c r="Z229" i="26"/>
  <c r="K249" i="26" s="1"/>
  <c r="R229" i="26"/>
  <c r="C249" i="26" s="1"/>
  <c r="AO229" i="26"/>
  <c r="Z249" i="26" s="1"/>
  <c r="AG229" i="26"/>
  <c r="R249" i="26" s="1"/>
  <c r="Y229" i="26"/>
  <c r="J249" i="26" s="1"/>
  <c r="Q229" i="26"/>
  <c r="B249" i="26" s="1"/>
  <c r="AL229" i="26"/>
  <c r="W249" i="26" s="1"/>
  <c r="AD229" i="26"/>
  <c r="O249" i="26" s="1"/>
  <c r="V229" i="26"/>
  <c r="G249" i="26" s="1"/>
  <c r="AC229" i="26"/>
  <c r="N249" i="26" s="1"/>
  <c r="AQ229" i="26"/>
  <c r="AB249" i="26" s="1"/>
  <c r="AA239" i="26"/>
  <c r="S239" i="26"/>
  <c r="AH239" i="26"/>
  <c r="V239" i="26"/>
  <c r="AG239" i="26"/>
  <c r="U239" i="26"/>
  <c r="AO239" i="26"/>
  <c r="AC239" i="26"/>
  <c r="AD239" i="26"/>
  <c r="A282" i="26"/>
  <c r="A294" i="26"/>
  <c r="A277" i="26"/>
  <c r="A289" i="26"/>
  <c r="S226" i="26"/>
  <c r="D246" i="26" s="1"/>
  <c r="AE226" i="26"/>
  <c r="P246" i="26" s="1"/>
  <c r="AO226" i="26"/>
  <c r="Z246" i="26" s="1"/>
  <c r="U229" i="26"/>
  <c r="F249" i="26" s="1"/>
  <c r="AI229" i="26"/>
  <c r="T249" i="26" s="1"/>
  <c r="W230" i="26"/>
  <c r="H250" i="26" s="1"/>
  <c r="AO233" i="26"/>
  <c r="Z253" i="26" s="1"/>
  <c r="AK238" i="26"/>
  <c r="V258" i="26" s="1"/>
  <c r="AC238" i="26"/>
  <c r="N258" i="26" s="1"/>
  <c r="U238" i="26"/>
  <c r="F258" i="26" s="1"/>
  <c r="AR238" i="26"/>
  <c r="AC258" i="26" s="1"/>
  <c r="AJ238" i="26"/>
  <c r="U258" i="26" s="1"/>
  <c r="AB238" i="26"/>
  <c r="M258" i="26" s="1"/>
  <c r="T238" i="26"/>
  <c r="E258" i="26" s="1"/>
  <c r="AO238" i="26"/>
  <c r="Z258" i="26" s="1"/>
  <c r="AG238" i="26"/>
  <c r="R258" i="26" s="1"/>
  <c r="Y238" i="26"/>
  <c r="J258" i="26" s="1"/>
  <c r="Q238" i="26"/>
  <c r="B258" i="26" s="1"/>
  <c r="AF238" i="26"/>
  <c r="Q258" i="26" s="1"/>
  <c r="S238" i="26"/>
  <c r="D258" i="26" s="1"/>
  <c r="AQ238" i="26"/>
  <c r="AB258" i="26" s="1"/>
  <c r="AE238" i="26"/>
  <c r="P258" i="26" s="1"/>
  <c r="R238" i="26"/>
  <c r="C258" i="26" s="1"/>
  <c r="AM238" i="26"/>
  <c r="X258" i="26" s="1"/>
  <c r="Z238" i="26"/>
  <c r="K258" i="26" s="1"/>
  <c r="AL238" i="26"/>
  <c r="W258" i="26" s="1"/>
  <c r="Q239" i="26"/>
  <c r="AL239" i="26"/>
  <c r="V226" i="26"/>
  <c r="G246" i="26" s="1"/>
  <c r="AF226" i="26"/>
  <c r="Q246" i="26" s="1"/>
  <c r="AP226" i="26"/>
  <c r="AA246" i="26" s="1"/>
  <c r="W229" i="26"/>
  <c r="H249" i="26" s="1"/>
  <c r="AJ229" i="26"/>
  <c r="U249" i="26" s="1"/>
  <c r="AO230" i="26"/>
  <c r="Z250" i="26" s="1"/>
  <c r="AD230" i="26"/>
  <c r="O250" i="26" s="1"/>
  <c r="U230" i="26"/>
  <c r="F250" i="26" s="1"/>
  <c r="Z230" i="26"/>
  <c r="K250" i="26" s="1"/>
  <c r="AP230" i="26"/>
  <c r="AA250" i="26" s="1"/>
  <c r="R239" i="26"/>
  <c r="AM239" i="26"/>
  <c r="A290" i="26"/>
  <c r="A278" i="26"/>
  <c r="U261" i="26"/>
  <c r="A279" i="26"/>
  <c r="A291" i="26"/>
  <c r="AP232" i="26"/>
  <c r="AA252" i="26" s="1"/>
  <c r="AH232" i="26"/>
  <c r="S252" i="26" s="1"/>
  <c r="Z232" i="26"/>
  <c r="K252" i="26" s="1"/>
  <c r="R232" i="26"/>
  <c r="C252" i="26" s="1"/>
  <c r="AO232" i="26"/>
  <c r="Z252" i="26" s="1"/>
  <c r="AG232" i="26"/>
  <c r="R252" i="26" s="1"/>
  <c r="Y232" i="26"/>
  <c r="J252" i="26" s="1"/>
  <c r="Q232" i="26"/>
  <c r="B252" i="26" s="1"/>
  <c r="AL232" i="26"/>
  <c r="W252" i="26" s="1"/>
  <c r="AD232" i="26"/>
  <c r="O252" i="26" s="1"/>
  <c r="V232" i="26"/>
  <c r="G252" i="26" s="1"/>
  <c r="AC232" i="26"/>
  <c r="N252" i="26" s="1"/>
  <c r="AQ232" i="26"/>
  <c r="AB252" i="26" s="1"/>
  <c r="AR239" i="26"/>
  <c r="V338" i="26"/>
  <c r="G358" i="26" s="1"/>
  <c r="AR230" i="26"/>
  <c r="AC250" i="26" s="1"/>
  <c r="AJ230" i="26"/>
  <c r="U250" i="26" s="1"/>
  <c r="AB230" i="26"/>
  <c r="M250" i="26" s="1"/>
  <c r="AN230" i="26"/>
  <c r="Y250" i="26" s="1"/>
  <c r="AF230" i="26"/>
  <c r="Q250" i="26" s="1"/>
  <c r="X230" i="26"/>
  <c r="I250" i="26" s="1"/>
  <c r="AH230" i="26"/>
  <c r="S250" i="26" s="1"/>
  <c r="U232" i="26"/>
  <c r="F252" i="26" s="1"/>
  <c r="AI232" i="26"/>
  <c r="T252" i="26" s="1"/>
  <c r="AM234" i="26"/>
  <c r="X254" i="26" s="1"/>
  <c r="AE234" i="26"/>
  <c r="P254" i="26" s="1"/>
  <c r="W234" i="26"/>
  <c r="H254" i="26" s="1"/>
  <c r="Y234" i="26"/>
  <c r="J254" i="26" s="1"/>
  <c r="AK234" i="26"/>
  <c r="V254" i="26" s="1"/>
  <c r="AL237" i="26"/>
  <c r="W257" i="26" s="1"/>
  <c r="AD237" i="26"/>
  <c r="O257" i="26" s="1"/>
  <c r="V237" i="26"/>
  <c r="G257" i="26" s="1"/>
  <c r="AK237" i="26"/>
  <c r="V257" i="26" s="1"/>
  <c r="AC237" i="26"/>
  <c r="N257" i="26" s="1"/>
  <c r="U237" i="26"/>
  <c r="F257" i="26" s="1"/>
  <c r="AP237" i="26"/>
  <c r="AA257" i="26" s="1"/>
  <c r="AH237" i="26"/>
  <c r="S257" i="26" s="1"/>
  <c r="Z237" i="26"/>
  <c r="K257" i="26" s="1"/>
  <c r="R237" i="26"/>
  <c r="C257" i="26" s="1"/>
  <c r="AB237" i="26"/>
  <c r="M257" i="26" s="1"/>
  <c r="AO237" i="26"/>
  <c r="Z257" i="26" s="1"/>
  <c r="AB241" i="26"/>
  <c r="M261" i="26" s="1"/>
  <c r="Q230" i="26"/>
  <c r="B250" i="26" s="1"/>
  <c r="Y230" i="26"/>
  <c r="J250" i="26" s="1"/>
  <c r="AI230" i="26"/>
  <c r="T250" i="26" s="1"/>
  <c r="W232" i="26"/>
  <c r="H252" i="26" s="1"/>
  <c r="AJ232" i="26"/>
  <c r="U252" i="26" s="1"/>
  <c r="Z233" i="26"/>
  <c r="K253" i="26" s="1"/>
  <c r="Z234" i="26"/>
  <c r="K254" i="26" s="1"/>
  <c r="AL234" i="26"/>
  <c r="W254" i="26" s="1"/>
  <c r="AM236" i="26"/>
  <c r="X256" i="26" s="1"/>
  <c r="AE236" i="26"/>
  <c r="P256" i="26" s="1"/>
  <c r="W236" i="26"/>
  <c r="H256" i="26" s="1"/>
  <c r="AL236" i="26"/>
  <c r="W256" i="26" s="1"/>
  <c r="AD236" i="26"/>
  <c r="O256" i="26" s="1"/>
  <c r="V236" i="26"/>
  <c r="G256" i="26" s="1"/>
  <c r="AQ236" i="26"/>
  <c r="AB256" i="26" s="1"/>
  <c r="AI236" i="26"/>
  <c r="T256" i="26" s="1"/>
  <c r="AA236" i="26"/>
  <c r="L256" i="26" s="1"/>
  <c r="S236" i="26"/>
  <c r="D256" i="26" s="1"/>
  <c r="AB236" i="26"/>
  <c r="M256" i="26" s="1"/>
  <c r="AO236" i="26"/>
  <c r="Z256" i="26" s="1"/>
  <c r="Q237" i="26"/>
  <c r="B257" i="26" s="1"/>
  <c r="AE237" i="26"/>
  <c r="P257" i="26" s="1"/>
  <c r="AQ237" i="26"/>
  <c r="AB257" i="26" s="1"/>
  <c r="AP241" i="26"/>
  <c r="AA261" i="26" s="1"/>
  <c r="AH241" i="26"/>
  <c r="S261" i="26" s="1"/>
  <c r="Z241" i="26"/>
  <c r="K261" i="26" s="1"/>
  <c r="R241" i="26"/>
  <c r="C261" i="26" s="1"/>
  <c r="AO241" i="26"/>
  <c r="Z261" i="26" s="1"/>
  <c r="AG241" i="26"/>
  <c r="R261" i="26" s="1"/>
  <c r="Y241" i="26"/>
  <c r="J261" i="26" s="1"/>
  <c r="Q241" i="26"/>
  <c r="B261" i="26" s="1"/>
  <c r="AL241" i="26"/>
  <c r="W261" i="26" s="1"/>
  <c r="AD241" i="26"/>
  <c r="O261" i="26" s="1"/>
  <c r="V241" i="26"/>
  <c r="G261" i="26" s="1"/>
  <c r="AC241" i="26"/>
  <c r="N261" i="26" s="1"/>
  <c r="AQ241" i="26"/>
  <c r="AB261" i="26" s="1"/>
  <c r="AQ338" i="26"/>
  <c r="AB358" i="26" s="1"/>
  <c r="T338" i="26"/>
  <c r="E358" i="26" s="1"/>
  <c r="AL338" i="26"/>
  <c r="W358" i="26" s="1"/>
  <c r="S338" i="26"/>
  <c r="D358" i="26" s="1"/>
  <c r="AJ338" i="26"/>
  <c r="U358" i="26" s="1"/>
  <c r="AD338" i="26"/>
  <c r="O358" i="26" s="1"/>
  <c r="AB338" i="26"/>
  <c r="M358" i="26" s="1"/>
  <c r="AA338" i="26"/>
  <c r="L358" i="26" s="1"/>
  <c r="U233" i="26"/>
  <c r="F253" i="26" s="1"/>
  <c r="AC233" i="26"/>
  <c r="N253" i="26" s="1"/>
  <c r="AK233" i="26"/>
  <c r="V253" i="26" s="1"/>
  <c r="T234" i="26"/>
  <c r="E254" i="26" s="1"/>
  <c r="AB234" i="26"/>
  <c r="M254" i="26" s="1"/>
  <c r="AJ234" i="26"/>
  <c r="U254" i="26" s="1"/>
  <c r="AR234" i="26"/>
  <c r="AC254" i="26" s="1"/>
  <c r="X239" i="26"/>
  <c r="AF239" i="26"/>
  <c r="AN239" i="26"/>
  <c r="AL336" i="26"/>
  <c r="W356" i="26" s="1"/>
  <c r="AH345" i="26"/>
  <c r="S365" i="26" s="1"/>
  <c r="AL334" i="26"/>
  <c r="W354" i="26" s="1"/>
  <c r="AD334" i="26"/>
  <c r="O354" i="26" s="1"/>
  <c r="V334" i="26"/>
  <c r="G354" i="26" s="1"/>
  <c r="AK334" i="26"/>
  <c r="V354" i="26" s="1"/>
  <c r="AC334" i="26"/>
  <c r="N354" i="26" s="1"/>
  <c r="U334" i="26"/>
  <c r="F354" i="26" s="1"/>
  <c r="AO334" i="26"/>
  <c r="Z354" i="26" s="1"/>
  <c r="AG334" i="26"/>
  <c r="R354" i="26" s="1"/>
  <c r="Y334" i="26"/>
  <c r="J354" i="26" s="1"/>
  <c r="Q334" i="26"/>
  <c r="B354" i="26" s="1"/>
  <c r="AM334" i="26"/>
  <c r="X354" i="26" s="1"/>
  <c r="Z334" i="26"/>
  <c r="K354" i="26" s="1"/>
  <c r="AJ334" i="26"/>
  <c r="U354" i="26" s="1"/>
  <c r="X334" i="26"/>
  <c r="I354" i="26" s="1"/>
  <c r="AI334" i="26"/>
  <c r="T354" i="26" s="1"/>
  <c r="W334" i="26"/>
  <c r="H354" i="26" s="1"/>
  <c r="AH334" i="26"/>
  <c r="S354" i="26" s="1"/>
  <c r="X233" i="26"/>
  <c r="I253" i="26" s="1"/>
  <c r="AF233" i="26"/>
  <c r="Q253" i="26" s="1"/>
  <c r="AN233" i="26"/>
  <c r="Y253" i="26" s="1"/>
  <c r="AI239" i="26"/>
  <c r="AQ239" i="26"/>
  <c r="A283" i="26"/>
  <c r="S334" i="26"/>
  <c r="D354" i="26" s="1"/>
  <c r="AP334" i="26"/>
  <c r="AA354" i="26" s="1"/>
  <c r="V336" i="26"/>
  <c r="G356" i="26" s="1"/>
  <c r="Q233" i="26"/>
  <c r="B253" i="26" s="1"/>
  <c r="Y233" i="26"/>
  <c r="J253" i="26" s="1"/>
  <c r="AG233" i="26"/>
  <c r="R253" i="26" s="1"/>
  <c r="X234" i="26"/>
  <c r="I254" i="26" s="1"/>
  <c r="AF234" i="26"/>
  <c r="Q254" i="26" s="1"/>
  <c r="T239" i="26"/>
  <c r="AB239" i="26"/>
  <c r="AJ239" i="26"/>
  <c r="T334" i="26"/>
  <c r="E354" i="26" s="1"/>
  <c r="AQ334" i="26"/>
  <c r="AB354" i="26" s="1"/>
  <c r="AG348" i="26"/>
  <c r="U348" i="26"/>
  <c r="AF348" i="26"/>
  <c r="R348" i="26"/>
  <c r="Z348" i="26"/>
  <c r="Y348" i="26"/>
  <c r="Q348" i="26"/>
  <c r="AP348" i="26"/>
  <c r="AL345" i="26"/>
  <c r="W365" i="26" s="1"/>
  <c r="AD345" i="26"/>
  <c r="O365" i="26" s="1"/>
  <c r="V345" i="26"/>
  <c r="G365" i="26" s="1"/>
  <c r="AP345" i="26"/>
  <c r="AA365" i="26" s="1"/>
  <c r="AG345" i="26"/>
  <c r="R365" i="26" s="1"/>
  <c r="X345" i="26"/>
  <c r="I365" i="26" s="1"/>
  <c r="AO345" i="26"/>
  <c r="Z365" i="26" s="1"/>
  <c r="AF345" i="26"/>
  <c r="Q365" i="26" s="1"/>
  <c r="W345" i="26"/>
  <c r="H365" i="26" s="1"/>
  <c r="AN345" i="26"/>
  <c r="Y365" i="26" s="1"/>
  <c r="AE345" i="26"/>
  <c r="P365" i="26" s="1"/>
  <c r="U345" i="26"/>
  <c r="F365" i="26" s="1"/>
  <c r="AM345" i="26"/>
  <c r="X365" i="26" s="1"/>
  <c r="AC345" i="26"/>
  <c r="N365" i="26" s="1"/>
  <c r="T345" i="26"/>
  <c r="E365" i="26" s="1"/>
  <c r="AJ345" i="26"/>
  <c r="U365" i="26" s="1"/>
  <c r="AA345" i="26"/>
  <c r="L365" i="26" s="1"/>
  <c r="R345" i="26"/>
  <c r="C365" i="26" s="1"/>
  <c r="Y345" i="26"/>
  <c r="J365" i="26" s="1"/>
  <c r="AR345" i="26"/>
  <c r="AC365" i="26" s="1"/>
  <c r="S345" i="26"/>
  <c r="D365" i="26" s="1"/>
  <c r="AQ345" i="26"/>
  <c r="AB365" i="26" s="1"/>
  <c r="Q345" i="26"/>
  <c r="B365" i="26" s="1"/>
  <c r="AI345" i="26"/>
  <c r="T365" i="26" s="1"/>
  <c r="U343" i="26"/>
  <c r="F363" i="26" s="1"/>
  <c r="AK343" i="26"/>
  <c r="V363" i="26" s="1"/>
  <c r="AB343" i="26"/>
  <c r="M363" i="26" s="1"/>
  <c r="S343" i="26"/>
  <c r="D363" i="26" s="1"/>
  <c r="AJ343" i="26"/>
  <c r="U363" i="26" s="1"/>
  <c r="AA343" i="26"/>
  <c r="L363" i="26" s="1"/>
  <c r="R343" i="26"/>
  <c r="C363" i="26" s="1"/>
  <c r="AG343" i="26"/>
  <c r="R363" i="26" s="1"/>
  <c r="AR336" i="26"/>
  <c r="AC356" i="26" s="1"/>
  <c r="AJ336" i="26"/>
  <c r="U356" i="26" s="1"/>
  <c r="AB336" i="26"/>
  <c r="M356" i="26" s="1"/>
  <c r="T336" i="26"/>
  <c r="E356" i="26" s="1"/>
  <c r="AQ336" i="26"/>
  <c r="AB356" i="26" s="1"/>
  <c r="AI336" i="26"/>
  <c r="T356" i="26" s="1"/>
  <c r="AA336" i="26"/>
  <c r="L356" i="26" s="1"/>
  <c r="S336" i="26"/>
  <c r="D356" i="26" s="1"/>
  <c r="AP336" i="26"/>
  <c r="AA356" i="26" s="1"/>
  <c r="AO336" i="26"/>
  <c r="Z356" i="26" s="1"/>
  <c r="AG336" i="26"/>
  <c r="R356" i="26" s="1"/>
  <c r="Y336" i="26"/>
  <c r="J356" i="26" s="1"/>
  <c r="Q336" i="26"/>
  <c r="B356" i="26" s="1"/>
  <c r="AM336" i="26"/>
  <c r="X356" i="26" s="1"/>
  <c r="AE336" i="26"/>
  <c r="P356" i="26" s="1"/>
  <c r="W336" i="26"/>
  <c r="H356" i="26" s="1"/>
  <c r="AF336" i="26"/>
  <c r="Q356" i="26" s="1"/>
  <c r="AO337" i="26"/>
  <c r="Z357" i="26" s="1"/>
  <c r="AG337" i="26"/>
  <c r="R357" i="26" s="1"/>
  <c r="Y337" i="26"/>
  <c r="J357" i="26" s="1"/>
  <c r="Q337" i="26"/>
  <c r="B357" i="26" s="1"/>
  <c r="AJ337" i="26"/>
  <c r="U357" i="26" s="1"/>
  <c r="AP338" i="26"/>
  <c r="AA358" i="26" s="1"/>
  <c r="AO343" i="26"/>
  <c r="Z363" i="26" s="1"/>
  <c r="AK335" i="26"/>
  <c r="V355" i="26" s="1"/>
  <c r="AC335" i="26"/>
  <c r="N355" i="26" s="1"/>
  <c r="U335" i="26"/>
  <c r="F355" i="26" s="1"/>
  <c r="AP335" i="26"/>
  <c r="AA355" i="26" s="1"/>
  <c r="AH335" i="26"/>
  <c r="S355" i="26" s="1"/>
  <c r="Y335" i="26"/>
  <c r="J355" i="26" s="1"/>
  <c r="AM335" i="26"/>
  <c r="X355" i="26" s="1"/>
  <c r="R336" i="26"/>
  <c r="C356" i="26" s="1"/>
  <c r="AH336" i="26"/>
  <c r="S356" i="26" s="1"/>
  <c r="AQ337" i="26"/>
  <c r="AB357" i="26" s="1"/>
  <c r="AK337" i="26"/>
  <c r="V357" i="26" s="1"/>
  <c r="AM341" i="26"/>
  <c r="X361" i="26" s="1"/>
  <c r="AE341" i="26"/>
  <c r="P361" i="26" s="1"/>
  <c r="W341" i="26"/>
  <c r="H361" i="26" s="1"/>
  <c r="AL341" i="26"/>
  <c r="W361" i="26" s="1"/>
  <c r="AD341" i="26"/>
  <c r="O361" i="26" s="1"/>
  <c r="V341" i="26"/>
  <c r="G361" i="26" s="1"/>
  <c r="AK341" i="26"/>
  <c r="V361" i="26" s="1"/>
  <c r="AC341" i="26"/>
  <c r="N361" i="26" s="1"/>
  <c r="U341" i="26"/>
  <c r="F361" i="26" s="1"/>
  <c r="AR341" i="26"/>
  <c r="AC361" i="26" s="1"/>
  <c r="AJ341" i="26"/>
  <c r="U361" i="26" s="1"/>
  <c r="AB341" i="26"/>
  <c r="M361" i="26" s="1"/>
  <c r="T341" i="26"/>
  <c r="E361" i="26" s="1"/>
  <c r="AP341" i="26"/>
  <c r="AA361" i="26" s="1"/>
  <c r="AH341" i="26"/>
  <c r="S361" i="26" s="1"/>
  <c r="Z341" i="26"/>
  <c r="K361" i="26" s="1"/>
  <c r="R341" i="26"/>
  <c r="C361" i="26" s="1"/>
  <c r="AI341" i="26"/>
  <c r="T361" i="26" s="1"/>
  <c r="AL342" i="26"/>
  <c r="W362" i="26" s="1"/>
  <c r="AD342" i="26"/>
  <c r="O362" i="26" s="1"/>
  <c r="V342" i="26"/>
  <c r="G362" i="26" s="1"/>
  <c r="AK342" i="26"/>
  <c r="V362" i="26" s="1"/>
  <c r="AC342" i="26"/>
  <c r="N362" i="26" s="1"/>
  <c r="U342" i="26"/>
  <c r="F362" i="26" s="1"/>
  <c r="AR342" i="26"/>
  <c r="AC362" i="26" s="1"/>
  <c r="AJ342" i="26"/>
  <c r="U362" i="26" s="1"/>
  <c r="AB342" i="26"/>
  <c r="M362" i="26" s="1"/>
  <c r="T342" i="26"/>
  <c r="E362" i="26" s="1"/>
  <c r="AQ342" i="26"/>
  <c r="AB362" i="26" s="1"/>
  <c r="AI342" i="26"/>
  <c r="T362" i="26" s="1"/>
  <c r="AA342" i="26"/>
  <c r="L362" i="26" s="1"/>
  <c r="S342" i="26"/>
  <c r="D362" i="26" s="1"/>
  <c r="AO342" i="26"/>
  <c r="Z362" i="26" s="1"/>
  <c r="AG342" i="26"/>
  <c r="R362" i="26" s="1"/>
  <c r="Y342" i="26"/>
  <c r="J362" i="26" s="1"/>
  <c r="Q342" i="26"/>
  <c r="B362" i="26" s="1"/>
  <c r="AM342" i="26"/>
  <c r="X362" i="26" s="1"/>
  <c r="Q343" i="26"/>
  <c r="B363" i="26" s="1"/>
  <c r="AP343" i="26"/>
  <c r="AA363" i="26" s="1"/>
  <c r="Z335" i="26"/>
  <c r="K355" i="26" s="1"/>
  <c r="AO335" i="26"/>
  <c r="Z355" i="26" s="1"/>
  <c r="U336" i="26"/>
  <c r="F356" i="26" s="1"/>
  <c r="AK336" i="26"/>
  <c r="V356" i="26" s="1"/>
  <c r="T337" i="26"/>
  <c r="E357" i="26" s="1"/>
  <c r="AM337" i="26"/>
  <c r="X357" i="26" s="1"/>
  <c r="Q341" i="26"/>
  <c r="B361" i="26" s="1"/>
  <c r="AN341" i="26"/>
  <c r="Y361" i="26" s="1"/>
  <c r="R342" i="26"/>
  <c r="C362" i="26" s="1"/>
  <c r="AN342" i="26"/>
  <c r="Y362" i="26" s="1"/>
  <c r="V343" i="26"/>
  <c r="G363" i="26" s="1"/>
  <c r="AR343" i="26"/>
  <c r="AC363" i="26" s="1"/>
  <c r="U347" i="26"/>
  <c r="F367" i="26" s="1"/>
  <c r="AH347" i="26"/>
  <c r="S367" i="26" s="1"/>
  <c r="V347" i="26"/>
  <c r="G367" i="26" s="1"/>
  <c r="AG347" i="26"/>
  <c r="R367" i="26" s="1"/>
  <c r="S347" i="26"/>
  <c r="D367" i="26" s="1"/>
  <c r="AQ347" i="26"/>
  <c r="AB367" i="26" s="1"/>
  <c r="AE347" i="26"/>
  <c r="P367" i="26" s="1"/>
  <c r="R347" i="26"/>
  <c r="C367" i="26" s="1"/>
  <c r="AP347" i="26"/>
  <c r="AA367" i="26" s="1"/>
  <c r="AD347" i="26"/>
  <c r="O367" i="26" s="1"/>
  <c r="Q347" i="26"/>
  <c r="B367" i="26" s="1"/>
  <c r="AM347" i="26"/>
  <c r="X367" i="26" s="1"/>
  <c r="Z347" i="26"/>
  <c r="K367" i="26" s="1"/>
  <c r="AO347" i="26"/>
  <c r="Z367" i="26" s="1"/>
  <c r="X335" i="26"/>
  <c r="I355" i="26" s="1"/>
  <c r="AF335" i="26"/>
  <c r="Q355" i="26" s="1"/>
  <c r="AN335" i="26"/>
  <c r="Y355" i="26" s="1"/>
  <c r="V337" i="26"/>
  <c r="G357" i="26" s="1"/>
  <c r="AD337" i="26"/>
  <c r="O357" i="26" s="1"/>
  <c r="AL337" i="26"/>
  <c r="W357" i="26" s="1"/>
  <c r="U338" i="26"/>
  <c r="F358" i="26" s="1"/>
  <c r="AC338" i="26"/>
  <c r="N358" i="26" s="1"/>
  <c r="AK338" i="26"/>
  <c r="V358" i="26" s="1"/>
  <c r="T339" i="26"/>
  <c r="E359" i="26" s="1"/>
  <c r="AB339" i="26"/>
  <c r="M359" i="26" s="1"/>
  <c r="AJ339" i="26"/>
  <c r="U359" i="26" s="1"/>
  <c r="AR339" i="26"/>
  <c r="AC359" i="26" s="1"/>
  <c r="S340" i="26"/>
  <c r="D360" i="26" s="1"/>
  <c r="AA340" i="26"/>
  <c r="L360" i="26" s="1"/>
  <c r="AI340" i="26"/>
  <c r="T360" i="26" s="1"/>
  <c r="AQ340" i="26"/>
  <c r="AB360" i="26" s="1"/>
  <c r="AM343" i="26"/>
  <c r="X363" i="26" s="1"/>
  <c r="AE343" i="26"/>
  <c r="P363" i="26" s="1"/>
  <c r="W343" i="26"/>
  <c r="H363" i="26" s="1"/>
  <c r="Y343" i="26"/>
  <c r="J363" i="26" s="1"/>
  <c r="AH343" i="26"/>
  <c r="S363" i="26" s="1"/>
  <c r="AQ343" i="26"/>
  <c r="AB363" i="26" s="1"/>
  <c r="T346" i="26"/>
  <c r="E366" i="26" s="1"/>
  <c r="AD346" i="26"/>
  <c r="O366" i="26" s="1"/>
  <c r="AM346" i="26"/>
  <c r="X366" i="26" s="1"/>
  <c r="AR348" i="26"/>
  <c r="AJ348" i="26"/>
  <c r="AB348" i="26"/>
  <c r="T348" i="26"/>
  <c r="AQ348" i="26"/>
  <c r="AI348" i="26"/>
  <c r="AA348" i="26"/>
  <c r="S348" i="26"/>
  <c r="AM348" i="26"/>
  <c r="AE348" i="26"/>
  <c r="W348" i="26"/>
  <c r="AC348" i="26"/>
  <c r="AO348" i="26"/>
  <c r="X350" i="26"/>
  <c r="I370" i="26" s="1"/>
  <c r="AR350" i="26"/>
  <c r="AC370" i="26" s="1"/>
  <c r="X337" i="26"/>
  <c r="I357" i="26" s="1"/>
  <c r="AF337" i="26"/>
  <c r="Q357" i="26" s="1"/>
  <c r="AN337" i="26"/>
  <c r="Y357" i="26" s="1"/>
  <c r="W338" i="26"/>
  <c r="H358" i="26" s="1"/>
  <c r="AE338" i="26"/>
  <c r="P358" i="26" s="1"/>
  <c r="AM338" i="26"/>
  <c r="X358" i="26" s="1"/>
  <c r="V339" i="26"/>
  <c r="G359" i="26" s="1"/>
  <c r="AD339" i="26"/>
  <c r="O359" i="26" s="1"/>
  <c r="AL339" i="26"/>
  <c r="W359" i="26" s="1"/>
  <c r="U340" i="26"/>
  <c r="F360" i="26" s="1"/>
  <c r="AC340" i="26"/>
  <c r="N360" i="26" s="1"/>
  <c r="AK340" i="26"/>
  <c r="V360" i="26" s="1"/>
  <c r="W346" i="26"/>
  <c r="H366" i="26" s="1"/>
  <c r="AF346" i="26"/>
  <c r="Q366" i="26" s="1"/>
  <c r="AP346" i="26"/>
  <c r="AA366" i="26" s="1"/>
  <c r="AC350" i="26"/>
  <c r="N370" i="26" s="1"/>
  <c r="A389" i="26"/>
  <c r="A401" i="26"/>
  <c r="A391" i="26"/>
  <c r="A403" i="26"/>
  <c r="X338" i="26"/>
  <c r="I358" i="26" s="1"/>
  <c r="AF338" i="26"/>
  <c r="Q358" i="26" s="1"/>
  <c r="AN338" i="26"/>
  <c r="Y358" i="26" s="1"/>
  <c r="W339" i="26"/>
  <c r="H359" i="26" s="1"/>
  <c r="AE339" i="26"/>
  <c r="P359" i="26" s="1"/>
  <c r="V340" i="26"/>
  <c r="G360" i="26" s="1"/>
  <c r="AD340" i="26"/>
  <c r="O360" i="26" s="1"/>
  <c r="X346" i="26"/>
  <c r="I366" i="26" s="1"/>
  <c r="AG346" i="26"/>
  <c r="R366" i="26" s="1"/>
  <c r="AF350" i="26"/>
  <c r="Q370" i="26" s="1"/>
  <c r="A388" i="26"/>
  <c r="A400" i="26"/>
  <c r="D355" i="26"/>
  <c r="T335" i="26"/>
  <c r="E355" i="26" s="1"/>
  <c r="AB335" i="26"/>
  <c r="M355" i="26" s="1"/>
  <c r="AJ335" i="26"/>
  <c r="U355" i="26" s="1"/>
  <c r="R337" i="26"/>
  <c r="C357" i="26" s="1"/>
  <c r="Z337" i="26"/>
  <c r="K357" i="26" s="1"/>
  <c r="AH337" i="26"/>
  <c r="S357" i="26" s="1"/>
  <c r="AP337" i="26"/>
  <c r="AA357" i="26" s="1"/>
  <c r="Q338" i="26"/>
  <c r="B358" i="26" s="1"/>
  <c r="Y338" i="26"/>
  <c r="J358" i="26" s="1"/>
  <c r="AG338" i="26"/>
  <c r="R358" i="26" s="1"/>
  <c r="AO338" i="26"/>
  <c r="Z358" i="26" s="1"/>
  <c r="X339" i="26"/>
  <c r="I359" i="26" s="1"/>
  <c r="AF339" i="26"/>
  <c r="Q359" i="26" s="1"/>
  <c r="W340" i="26"/>
  <c r="H360" i="26" s="1"/>
  <c r="AE340" i="26"/>
  <c r="P360" i="26" s="1"/>
  <c r="AM340" i="26"/>
  <c r="X360" i="26" s="1"/>
  <c r="T343" i="26"/>
  <c r="E363" i="26" s="1"/>
  <c r="AC343" i="26"/>
  <c r="N363" i="26" s="1"/>
  <c r="AL343" i="26"/>
  <c r="W363" i="26" s="1"/>
  <c r="AK346" i="26"/>
  <c r="V366" i="26" s="1"/>
  <c r="AC346" i="26"/>
  <c r="N366" i="26" s="1"/>
  <c r="U346" i="26"/>
  <c r="F366" i="26" s="1"/>
  <c r="AO346" i="26"/>
  <c r="Z366" i="26" s="1"/>
  <c r="Y346" i="26"/>
  <c r="J366" i="26" s="1"/>
  <c r="AH346" i="26"/>
  <c r="S366" i="26" s="1"/>
  <c r="AR346" i="26"/>
  <c r="AC366" i="26" s="1"/>
  <c r="V348" i="26"/>
  <c r="AH348" i="26"/>
  <c r="AQ350" i="26"/>
  <c r="AB370" i="26" s="1"/>
  <c r="AI350" i="26"/>
  <c r="T370" i="26" s="1"/>
  <c r="AA350" i="26"/>
  <c r="L370" i="26" s="1"/>
  <c r="AP350" i="26"/>
  <c r="AA370" i="26" s="1"/>
  <c r="AJ350" i="26"/>
  <c r="U370" i="26" s="1"/>
  <c r="Z350" i="26"/>
  <c r="K370" i="26" s="1"/>
  <c r="R350" i="26"/>
  <c r="C370" i="26" s="1"/>
  <c r="AH350" i="26"/>
  <c r="S370" i="26" s="1"/>
  <c r="Y350" i="26"/>
  <c r="J370" i="26" s="1"/>
  <c r="Q350" i="26"/>
  <c r="B370" i="26" s="1"/>
  <c r="AN350" i="26"/>
  <c r="Y370" i="26" s="1"/>
  <c r="AE350" i="26"/>
  <c r="P370" i="26" s="1"/>
  <c r="V350" i="26"/>
  <c r="G370" i="26" s="1"/>
  <c r="AM350" i="26"/>
  <c r="X370" i="26" s="1"/>
  <c r="AD350" i="26"/>
  <c r="O370" i="26" s="1"/>
  <c r="U350" i="26"/>
  <c r="F370" i="26" s="1"/>
  <c r="AG350" i="26"/>
  <c r="R370" i="26" s="1"/>
  <c r="S337" i="26"/>
  <c r="D357" i="26" s="1"/>
  <c r="AA337" i="26"/>
  <c r="L357" i="26" s="1"/>
  <c r="AI337" i="26"/>
  <c r="T357" i="26" s="1"/>
  <c r="R338" i="26"/>
  <c r="C358" i="26" s="1"/>
  <c r="Z338" i="26"/>
  <c r="K358" i="26" s="1"/>
  <c r="AH338" i="26"/>
  <c r="S358" i="26" s="1"/>
  <c r="Q339" i="26"/>
  <c r="B359" i="26" s="1"/>
  <c r="Y339" i="26"/>
  <c r="J359" i="26" s="1"/>
  <c r="AG339" i="26"/>
  <c r="R359" i="26" s="1"/>
  <c r="X340" i="26"/>
  <c r="I360" i="26" s="1"/>
  <c r="AF340" i="26"/>
  <c r="Q360" i="26" s="1"/>
  <c r="AD343" i="26"/>
  <c r="O363" i="26" s="1"/>
  <c r="AN343" i="26"/>
  <c r="Y363" i="26" s="1"/>
  <c r="Q346" i="26"/>
  <c r="B366" i="26" s="1"/>
  <c r="Z346" i="26"/>
  <c r="K366" i="26" s="1"/>
  <c r="X348" i="26"/>
  <c r="AK348" i="26"/>
  <c r="S350" i="26"/>
  <c r="D370" i="26" s="1"/>
  <c r="X347" i="26"/>
  <c r="I367" i="26" s="1"/>
  <c r="AF347" i="26"/>
  <c r="Q367" i="26" s="1"/>
  <c r="AN347" i="26"/>
  <c r="Y367" i="26" s="1"/>
  <c r="A402" i="26"/>
  <c r="A390" i="26"/>
  <c r="A385" i="26"/>
  <c r="T347" i="26"/>
  <c r="E367" i="26" s="1"/>
  <c r="AB347" i="26"/>
  <c r="M367" i="26" s="1"/>
  <c r="AJ347" i="26"/>
  <c r="U367" i="26" s="1"/>
  <c r="AR347" i="26"/>
  <c r="AC367" i="26" s="1"/>
  <c r="A387" i="26"/>
  <c r="AC347" i="26"/>
  <c r="N367" i="26" s="1"/>
  <c r="A386" i="26"/>
  <c r="A398" i="26"/>
  <c r="A404" i="26"/>
  <c r="A392" i="26"/>
  <c r="Y349" i="25"/>
  <c r="Q240" i="25"/>
  <c r="U240" i="25"/>
  <c r="AE240" i="25"/>
  <c r="AK240" i="25"/>
  <c r="AC240" i="25"/>
  <c r="T132" i="25"/>
  <c r="AB132" i="25"/>
  <c r="AQ342" i="25"/>
  <c r="AB362" i="25" s="1"/>
  <c r="AN342" i="25"/>
  <c r="Y362" i="25" s="1"/>
  <c r="R342" i="25"/>
  <c r="C362" i="25" s="1"/>
  <c r="S342" i="25"/>
  <c r="D362" i="25" s="1"/>
  <c r="X342" i="25"/>
  <c r="I362" i="25" s="1"/>
  <c r="AR233" i="25"/>
  <c r="AC253" i="25" s="1"/>
  <c r="Z236" i="25"/>
  <c r="K256" i="25" s="1"/>
  <c r="AQ236" i="25"/>
  <c r="AB256" i="25" s="1"/>
  <c r="W233" i="25"/>
  <c r="H253" i="25" s="1"/>
  <c r="AA233" i="25"/>
  <c r="L253" i="25" s="1"/>
  <c r="AC236" i="25"/>
  <c r="N256" i="25" s="1"/>
  <c r="AD236" i="25"/>
  <c r="O256" i="25" s="1"/>
  <c r="AN236" i="25"/>
  <c r="Y256" i="25" s="1"/>
  <c r="R236" i="25"/>
  <c r="C256" i="25" s="1"/>
  <c r="S125" i="25"/>
  <c r="D145" i="25" s="1"/>
  <c r="AP125" i="25"/>
  <c r="AA145" i="25" s="1"/>
  <c r="M146" i="25"/>
  <c r="AE342" i="25"/>
  <c r="P362" i="25" s="1"/>
  <c r="AL342" i="25"/>
  <c r="W362" i="25" s="1"/>
  <c r="X233" i="25"/>
  <c r="I253" i="25" s="1"/>
  <c r="AF233" i="25"/>
  <c r="Q253" i="25" s="1"/>
  <c r="AJ233" i="25"/>
  <c r="U253" i="25" s="1"/>
  <c r="AK233" i="25"/>
  <c r="V253" i="25" s="1"/>
  <c r="AQ125" i="25"/>
  <c r="AB145" i="25" s="1"/>
  <c r="AH125" i="25"/>
  <c r="S145" i="25" s="1"/>
  <c r="AO125" i="25"/>
  <c r="Z145" i="25" s="1"/>
  <c r="R125" i="25"/>
  <c r="C145" i="25" s="1"/>
  <c r="AC231" i="25"/>
  <c r="N251" i="25" s="1"/>
  <c r="AR231" i="25"/>
  <c r="AC251" i="25" s="1"/>
  <c r="AO231" i="25"/>
  <c r="Z251" i="25" s="1"/>
  <c r="Z269" i="25" s="1"/>
  <c r="Q231" i="25"/>
  <c r="B251" i="25" s="1"/>
  <c r="B269" i="25" s="1"/>
  <c r="Q229" i="25"/>
  <c r="B249" i="25" s="1"/>
  <c r="AN229" i="25"/>
  <c r="Y249" i="25" s="1"/>
  <c r="U229" i="25"/>
  <c r="F249" i="25" s="1"/>
  <c r="AQ229" i="25"/>
  <c r="AB249" i="25" s="1"/>
  <c r="AB229" i="25"/>
  <c r="M249" i="25" s="1"/>
  <c r="AE229" i="25"/>
  <c r="P249" i="25" s="1"/>
  <c r="AJ229" i="25"/>
  <c r="U249" i="25" s="1"/>
  <c r="AD121" i="25"/>
  <c r="O141" i="25" s="1"/>
  <c r="AO121" i="25"/>
  <c r="Z141" i="25" s="1"/>
  <c r="AL121" i="25"/>
  <c r="W141" i="25" s="1"/>
  <c r="AH121" i="25"/>
  <c r="S141" i="25" s="1"/>
  <c r="AM121" i="25"/>
  <c r="X141" i="25" s="1"/>
  <c r="Q121" i="25"/>
  <c r="B141" i="25" s="1"/>
  <c r="AB334" i="25"/>
  <c r="M354" i="25" s="1"/>
  <c r="R335" i="25"/>
  <c r="C355" i="25" s="1"/>
  <c r="W334" i="25"/>
  <c r="H354" i="25" s="1"/>
  <c r="U335" i="25"/>
  <c r="F355" i="25" s="1"/>
  <c r="Y335" i="25"/>
  <c r="J355" i="25" s="1"/>
  <c r="AD117" i="25"/>
  <c r="O137" i="25" s="1"/>
  <c r="W118" i="25"/>
  <c r="H138" i="25" s="1"/>
  <c r="AE117" i="25"/>
  <c r="P137" i="25" s="1"/>
  <c r="AF117" i="25"/>
  <c r="Q137" i="25" s="1"/>
  <c r="AG117" i="25"/>
  <c r="R137" i="25" s="1"/>
  <c r="R117" i="25"/>
  <c r="C137" i="25" s="1"/>
  <c r="AH117" i="25"/>
  <c r="S137" i="25" s="1"/>
  <c r="U117" i="25"/>
  <c r="F137" i="25" s="1"/>
  <c r="AM117" i="25"/>
  <c r="X137" i="25" s="1"/>
  <c r="O355" i="25"/>
  <c r="AI26" i="25"/>
  <c r="AB20" i="25"/>
  <c r="M40" i="25" s="1"/>
  <c r="AN19" i="25"/>
  <c r="Y39" i="25" s="1"/>
  <c r="Y19" i="25"/>
  <c r="J39" i="25" s="1"/>
  <c r="AR19" i="25"/>
  <c r="AC39" i="25" s="1"/>
  <c r="AC19" i="25"/>
  <c r="N39" i="25" s="1"/>
  <c r="Q19" i="25"/>
  <c r="B39" i="25" s="1"/>
  <c r="AJ19" i="25"/>
  <c r="U39" i="25" s="1"/>
  <c r="U19" i="25"/>
  <c r="F39" i="25" s="1"/>
  <c r="AR17" i="25"/>
  <c r="AC37" i="25" s="1"/>
  <c r="AF12" i="25"/>
  <c r="Q32" i="25" s="1"/>
  <c r="AH11" i="25"/>
  <c r="S31" i="25" s="1"/>
  <c r="AO11" i="25"/>
  <c r="Z31" i="25" s="1"/>
  <c r="AR11" i="25"/>
  <c r="AC31" i="25" s="1"/>
  <c r="S11" i="25"/>
  <c r="D31" i="25" s="1"/>
  <c r="Y11" i="25"/>
  <c r="J31" i="25" s="1"/>
  <c r="AN11" i="25"/>
  <c r="Y31" i="25" s="1"/>
  <c r="AQ11" i="25"/>
  <c r="AB31" i="25" s="1"/>
  <c r="AI11" i="25"/>
  <c r="T31" i="25" s="1"/>
  <c r="R11" i="25"/>
  <c r="C31" i="25" s="1"/>
  <c r="AD13" i="25"/>
  <c r="O33" i="25" s="1"/>
  <c r="Q11" i="25"/>
  <c r="B31" i="25" s="1"/>
  <c r="AA11" i="25"/>
  <c r="L31" i="25" s="1"/>
  <c r="AK11" i="25"/>
  <c r="V31" i="25" s="1"/>
  <c r="X12" i="25"/>
  <c r="I32" i="25" s="1"/>
  <c r="AH12" i="25"/>
  <c r="S32" i="25" s="1"/>
  <c r="S13" i="25"/>
  <c r="D33" i="25" s="1"/>
  <c r="AE13" i="25"/>
  <c r="P33" i="25" s="1"/>
  <c r="AO13" i="25"/>
  <c r="Z33" i="25" s="1"/>
  <c r="Q14" i="25"/>
  <c r="B34" i="25" s="1"/>
  <c r="AC14" i="25"/>
  <c r="N34" i="25" s="1"/>
  <c r="AM14" i="25"/>
  <c r="X34" i="25" s="1"/>
  <c r="AQ15" i="25"/>
  <c r="AB35" i="25" s="1"/>
  <c r="AI15" i="25"/>
  <c r="T35" i="25" s="1"/>
  <c r="AA15" i="25"/>
  <c r="L35" i="25" s="1"/>
  <c r="S15" i="25"/>
  <c r="D35" i="25" s="1"/>
  <c r="AP15" i="25"/>
  <c r="AA35" i="25" s="1"/>
  <c r="AH15" i="25"/>
  <c r="S35" i="25" s="1"/>
  <c r="Z15" i="25"/>
  <c r="K35" i="25" s="1"/>
  <c r="R15" i="25"/>
  <c r="C35" i="25" s="1"/>
  <c r="AB15" i="25"/>
  <c r="M35" i="25" s="1"/>
  <c r="AL15" i="25"/>
  <c r="W35" i="25" s="1"/>
  <c r="AA16" i="25"/>
  <c r="L36" i="25" s="1"/>
  <c r="W17" i="25"/>
  <c r="H37" i="25" s="1"/>
  <c r="AI17" i="25"/>
  <c r="T37" i="25" s="1"/>
  <c r="F38" i="25"/>
  <c r="T18" i="25"/>
  <c r="E38" i="25" s="1"/>
  <c r="S20" i="25"/>
  <c r="D40" i="25" s="1"/>
  <c r="AN20" i="25"/>
  <c r="Y40" i="25" s="1"/>
  <c r="R22" i="25"/>
  <c r="C42" i="25" s="1"/>
  <c r="AM22" i="25"/>
  <c r="X42" i="25" s="1"/>
  <c r="Q23" i="25"/>
  <c r="B43" i="25" s="1"/>
  <c r="AL23" i="25"/>
  <c r="W43" i="25" s="1"/>
  <c r="Q24" i="25"/>
  <c r="B44" i="25" s="1"/>
  <c r="AN24" i="25"/>
  <c r="Y44" i="25" s="1"/>
  <c r="W25" i="25"/>
  <c r="Y12" i="25"/>
  <c r="J32" i="25" s="1"/>
  <c r="V13" i="25"/>
  <c r="G33" i="25" s="1"/>
  <c r="AF13" i="25"/>
  <c r="Q33" i="25" s="1"/>
  <c r="AP13" i="25"/>
  <c r="AA33" i="25" s="1"/>
  <c r="R14" i="25"/>
  <c r="C34" i="25" s="1"/>
  <c r="AD14" i="25"/>
  <c r="O34" i="25" s="1"/>
  <c r="AN14" i="25"/>
  <c r="Y34" i="25" s="1"/>
  <c r="Q15" i="25"/>
  <c r="B35" i="25" s="1"/>
  <c r="AC15" i="25"/>
  <c r="N35" i="25" s="1"/>
  <c r="AM15" i="25"/>
  <c r="X35" i="25" s="1"/>
  <c r="AP16" i="25"/>
  <c r="AA36" i="25" s="1"/>
  <c r="AH16" i="25"/>
  <c r="S36" i="25" s="1"/>
  <c r="Z16" i="25"/>
  <c r="K36" i="25" s="1"/>
  <c r="R16" i="25"/>
  <c r="C36" i="25" s="1"/>
  <c r="AO16" i="25"/>
  <c r="Z36" i="25" s="1"/>
  <c r="AG16" i="25"/>
  <c r="R36" i="25" s="1"/>
  <c r="Y16" i="25"/>
  <c r="J36" i="25" s="1"/>
  <c r="Q16" i="25"/>
  <c r="B36" i="25" s="1"/>
  <c r="AB16" i="25"/>
  <c r="M36" i="25" s="1"/>
  <c r="AL16" i="25"/>
  <c r="W36" i="25" s="1"/>
  <c r="Z17" i="25"/>
  <c r="K37" i="25" s="1"/>
  <c r="AJ17" i="25"/>
  <c r="U37" i="25" s="1"/>
  <c r="S22" i="25"/>
  <c r="D42" i="25" s="1"/>
  <c r="AP22" i="25"/>
  <c r="AA42" i="25" s="1"/>
  <c r="R23" i="25"/>
  <c r="C43" i="25" s="1"/>
  <c r="AO23" i="25"/>
  <c r="Z43" i="25" s="1"/>
  <c r="X25" i="25"/>
  <c r="A80" i="25"/>
  <c r="A68" i="25"/>
  <c r="AL12" i="25"/>
  <c r="W32" i="25" s="1"/>
  <c r="AD12" i="25"/>
  <c r="O32" i="25" s="1"/>
  <c r="V12" i="25"/>
  <c r="G32" i="25" s="1"/>
  <c r="AK12" i="25"/>
  <c r="V32" i="25" s="1"/>
  <c r="AC12" i="25"/>
  <c r="N32" i="25" s="1"/>
  <c r="U12" i="25"/>
  <c r="F32" i="25" s="1"/>
  <c r="Z12" i="25"/>
  <c r="K32" i="25" s="1"/>
  <c r="AJ12" i="25"/>
  <c r="U32" i="25" s="1"/>
  <c r="W13" i="25"/>
  <c r="H33" i="25" s="1"/>
  <c r="AG13" i="25"/>
  <c r="R33" i="25" s="1"/>
  <c r="AQ13" i="25"/>
  <c r="AB33" i="25" s="1"/>
  <c r="U14" i="25"/>
  <c r="F34" i="25" s="1"/>
  <c r="AE14" i="25"/>
  <c r="P34" i="25" s="1"/>
  <c r="AO14" i="25"/>
  <c r="Z34" i="25" s="1"/>
  <c r="T15" i="25"/>
  <c r="E35" i="25" s="1"/>
  <c r="AD15" i="25"/>
  <c r="O35" i="25" s="1"/>
  <c r="AN15" i="25"/>
  <c r="Y35" i="25" s="1"/>
  <c r="S16" i="25"/>
  <c r="D36" i="25" s="1"/>
  <c r="AC16" i="25"/>
  <c r="N36" i="25" s="1"/>
  <c r="AM16" i="25"/>
  <c r="X36" i="25" s="1"/>
  <c r="AO17" i="25"/>
  <c r="Z37" i="25" s="1"/>
  <c r="AA17" i="25"/>
  <c r="L37" i="25" s="1"/>
  <c r="AK17" i="25"/>
  <c r="V37" i="25" s="1"/>
  <c r="AR18" i="25"/>
  <c r="AC38" i="25" s="1"/>
  <c r="AJ18" i="25"/>
  <c r="U38" i="25" s="1"/>
  <c r="AQ18" i="25"/>
  <c r="AB38" i="25" s="1"/>
  <c r="V18" i="25"/>
  <c r="G38" i="25" s="1"/>
  <c r="AH18" i="25"/>
  <c r="S38" i="25" s="1"/>
  <c r="X20" i="25"/>
  <c r="I40" i="25" s="1"/>
  <c r="AR20" i="25"/>
  <c r="AC40" i="25" s="1"/>
  <c r="W22" i="25"/>
  <c r="H42" i="25" s="1"/>
  <c r="AQ22" i="25"/>
  <c r="AB42" i="25" s="1"/>
  <c r="V23" i="25"/>
  <c r="G43" i="25" s="1"/>
  <c r="AP23" i="25"/>
  <c r="AA43" i="25" s="1"/>
  <c r="X24" i="25"/>
  <c r="I44" i="25" s="1"/>
  <c r="AE26" i="25"/>
  <c r="W26" i="25"/>
  <c r="Y14" i="25"/>
  <c r="J34" i="25" s="1"/>
  <c r="X15" i="25"/>
  <c r="I35" i="25" s="1"/>
  <c r="AM25" i="25"/>
  <c r="AE25" i="25"/>
  <c r="AL25" i="25"/>
  <c r="AD25" i="25"/>
  <c r="V25" i="25"/>
  <c r="AK25" i="25"/>
  <c r="AC25" i="25"/>
  <c r="U25" i="25"/>
  <c r="AQ25" i="25"/>
  <c r="AI25" i="25"/>
  <c r="AA25" i="25"/>
  <c r="S25" i="25"/>
  <c r="AP25" i="25"/>
  <c r="AH25" i="25"/>
  <c r="Z25" i="25"/>
  <c r="R25" i="25"/>
  <c r="AO25" i="25"/>
  <c r="AG25" i="25"/>
  <c r="Y25" i="25"/>
  <c r="Q25" i="25"/>
  <c r="T11" i="25"/>
  <c r="E31" i="25" s="1"/>
  <c r="AF11" i="25"/>
  <c r="Q31" i="25" s="1"/>
  <c r="AP11" i="25"/>
  <c r="AA31" i="25" s="1"/>
  <c r="Q12" i="25"/>
  <c r="B32" i="25" s="1"/>
  <c r="AA12" i="25"/>
  <c r="L32" i="25" s="1"/>
  <c r="AM12" i="25"/>
  <c r="X32" i="25" s="1"/>
  <c r="X13" i="25"/>
  <c r="I33" i="25" s="1"/>
  <c r="AH13" i="25"/>
  <c r="S33" i="25" s="1"/>
  <c r="V14" i="25"/>
  <c r="G34" i="25" s="1"/>
  <c r="AF14" i="25"/>
  <c r="Q34" i="25" s="1"/>
  <c r="AP14" i="25"/>
  <c r="AA34" i="25" s="1"/>
  <c r="U15" i="25"/>
  <c r="F35" i="25" s="1"/>
  <c r="AE15" i="25"/>
  <c r="P35" i="25" s="1"/>
  <c r="AO15" i="25"/>
  <c r="Z35" i="25" s="1"/>
  <c r="T16" i="25"/>
  <c r="E36" i="25" s="1"/>
  <c r="AD16" i="25"/>
  <c r="O36" i="25" s="1"/>
  <c r="AN16" i="25"/>
  <c r="Y36" i="25" s="1"/>
  <c r="R17" i="25"/>
  <c r="C37" i="25" s="1"/>
  <c r="AB17" i="25"/>
  <c r="M37" i="25" s="1"/>
  <c r="AL17" i="25"/>
  <c r="W37" i="25" s="1"/>
  <c r="Y18" i="25"/>
  <c r="J38" i="25" s="1"/>
  <c r="AI18" i="25"/>
  <c r="T38" i="25" s="1"/>
  <c r="AA20" i="25"/>
  <c r="L40" i="25" s="1"/>
  <c r="Z22" i="25"/>
  <c r="K42" i="25" s="1"/>
  <c r="Y23" i="25"/>
  <c r="J43" i="25" s="1"/>
  <c r="Y24" i="25"/>
  <c r="J44" i="25" s="1"/>
  <c r="AF25" i="25"/>
  <c r="AO26" i="25"/>
  <c r="A69" i="25"/>
  <c r="A81" i="25"/>
  <c r="AR25" i="25"/>
  <c r="U11" i="25"/>
  <c r="F31" i="25" s="1"/>
  <c r="AG11" i="25"/>
  <c r="R31" i="25" s="1"/>
  <c r="R12" i="25"/>
  <c r="C32" i="25" s="1"/>
  <c r="AB12" i="25"/>
  <c r="M32" i="25" s="1"/>
  <c r="AN12" i="25"/>
  <c r="Y32" i="25" s="1"/>
  <c r="Y13" i="25"/>
  <c r="J33" i="25" s="1"/>
  <c r="W14" i="25"/>
  <c r="H34" i="25" s="1"/>
  <c r="V15" i="25"/>
  <c r="G35" i="25" s="1"/>
  <c r="AF15" i="25"/>
  <c r="Q35" i="25" s="1"/>
  <c r="AR15" i="25"/>
  <c r="AC35" i="25" s="1"/>
  <c r="U16" i="25"/>
  <c r="F36" i="25" s="1"/>
  <c r="AE16" i="25"/>
  <c r="P36" i="25" s="1"/>
  <c r="AQ16" i="25"/>
  <c r="AB36" i="25" s="1"/>
  <c r="S17" i="25"/>
  <c r="D37" i="25" s="1"/>
  <c r="AC17" i="25"/>
  <c r="N37" i="25" s="1"/>
  <c r="AN18" i="25"/>
  <c r="Y38" i="25" s="1"/>
  <c r="Z18" i="25"/>
  <c r="K38" i="25" s="1"/>
  <c r="AK18" i="25"/>
  <c r="V38" i="25" s="1"/>
  <c r="AQ19" i="25"/>
  <c r="AB39" i="25" s="1"/>
  <c r="AI19" i="25"/>
  <c r="T39" i="25" s="1"/>
  <c r="AA19" i="25"/>
  <c r="L39" i="25" s="1"/>
  <c r="S19" i="25"/>
  <c r="D39" i="25" s="1"/>
  <c r="AP19" i="25"/>
  <c r="AA39" i="25" s="1"/>
  <c r="AH19" i="25"/>
  <c r="S39" i="25" s="1"/>
  <c r="Z19" i="25"/>
  <c r="K39" i="25" s="1"/>
  <c r="R19" i="25"/>
  <c r="C39" i="25" s="1"/>
  <c r="AM19" i="25"/>
  <c r="X39" i="25" s="1"/>
  <c r="AE19" i="25"/>
  <c r="P39" i="25" s="1"/>
  <c r="W19" i="25"/>
  <c r="H39" i="25" s="1"/>
  <c r="AL19" i="25"/>
  <c r="W39" i="25" s="1"/>
  <c r="AD19" i="25"/>
  <c r="O39" i="25" s="1"/>
  <c r="V19" i="25"/>
  <c r="G39" i="25" s="1"/>
  <c r="AF19" i="25"/>
  <c r="Q39" i="25" s="1"/>
  <c r="AA22" i="25"/>
  <c r="L42" i="25" s="1"/>
  <c r="AJ25" i="25"/>
  <c r="S26" i="25"/>
  <c r="AK13" i="25"/>
  <c r="V33" i="25" s="1"/>
  <c r="AC13" i="25"/>
  <c r="N33" i="25" s="1"/>
  <c r="U13" i="25"/>
  <c r="F33" i="25" s="1"/>
  <c r="AR13" i="25"/>
  <c r="AC33" i="25" s="1"/>
  <c r="AJ13" i="25"/>
  <c r="U33" i="25" s="1"/>
  <c r="AB13" i="25"/>
  <c r="M33" i="25" s="1"/>
  <c r="T13" i="25"/>
  <c r="E33" i="25" s="1"/>
  <c r="Z13" i="25"/>
  <c r="K33" i="25" s="1"/>
  <c r="AL13" i="25"/>
  <c r="W33" i="25" s="1"/>
  <c r="X14" i="25"/>
  <c r="I34" i="25" s="1"/>
  <c r="W15" i="25"/>
  <c r="H35" i="25" s="1"/>
  <c r="AG15" i="25"/>
  <c r="R35" i="25" s="1"/>
  <c r="H36" i="25"/>
  <c r="AP17" i="25"/>
  <c r="AA37" i="25" s="1"/>
  <c r="AL22" i="25"/>
  <c r="W42" i="25" s="1"/>
  <c r="AE22" i="25"/>
  <c r="P42" i="25" s="1"/>
  <c r="AK23" i="25"/>
  <c r="V43" i="25" s="1"/>
  <c r="AC23" i="25"/>
  <c r="N43" i="25" s="1"/>
  <c r="U23" i="25"/>
  <c r="F43" i="25" s="1"/>
  <c r="AD23" i="25"/>
  <c r="O43" i="25" s="1"/>
  <c r="AN25" i="25"/>
  <c r="A63" i="25"/>
  <c r="A75" i="25"/>
  <c r="A77" i="25"/>
  <c r="A65" i="25"/>
  <c r="AJ15" i="25"/>
  <c r="U35" i="25" s="1"/>
  <c r="AH22" i="25"/>
  <c r="S42" i="25" s="1"/>
  <c r="AM11" i="25"/>
  <c r="X31" i="25" s="1"/>
  <c r="AE11" i="25"/>
  <c r="P31" i="25" s="1"/>
  <c r="W11" i="25"/>
  <c r="H31" i="25" s="1"/>
  <c r="AL11" i="25"/>
  <c r="W31" i="25" s="1"/>
  <c r="AD11" i="25"/>
  <c r="O31" i="25" s="1"/>
  <c r="V11" i="25"/>
  <c r="G31" i="25" s="1"/>
  <c r="Z11" i="25"/>
  <c r="K31" i="25" s="1"/>
  <c r="AJ11" i="25"/>
  <c r="U31" i="25" s="1"/>
  <c r="W12" i="25"/>
  <c r="H32" i="25" s="1"/>
  <c r="AG12" i="25"/>
  <c r="R32" i="25" s="1"/>
  <c r="AQ12" i="25"/>
  <c r="AB32" i="25" s="1"/>
  <c r="R13" i="25"/>
  <c r="C33" i="25" s="1"/>
  <c r="AN13" i="25"/>
  <c r="Y33" i="25" s="1"/>
  <c r="AR14" i="25"/>
  <c r="AC34" i="25" s="1"/>
  <c r="AJ14" i="25"/>
  <c r="U34" i="25" s="1"/>
  <c r="AB14" i="25"/>
  <c r="M34" i="25" s="1"/>
  <c r="T14" i="25"/>
  <c r="E34" i="25" s="1"/>
  <c r="AQ14" i="25"/>
  <c r="AB34" i="25" s="1"/>
  <c r="AI14" i="25"/>
  <c r="T34" i="25" s="1"/>
  <c r="AA14" i="25"/>
  <c r="L34" i="25" s="1"/>
  <c r="S14" i="25"/>
  <c r="D34" i="25" s="1"/>
  <c r="Z14" i="25"/>
  <c r="K34" i="25" s="1"/>
  <c r="AL14" i="25"/>
  <c r="W34" i="25" s="1"/>
  <c r="Y15" i="25"/>
  <c r="J35" i="25" s="1"/>
  <c r="X16" i="25"/>
  <c r="I36" i="25" s="1"/>
  <c r="AJ16" i="25"/>
  <c r="U36" i="25" s="1"/>
  <c r="V17" i="25"/>
  <c r="G37" i="25" s="1"/>
  <c r="AH17" i="25"/>
  <c r="S37" i="25" s="1"/>
  <c r="S18" i="25"/>
  <c r="D38" i="25" s="1"/>
  <c r="AC18" i="25"/>
  <c r="N38" i="25" s="1"/>
  <c r="AP18" i="25"/>
  <c r="AA38" i="25" s="1"/>
  <c r="AP20" i="25"/>
  <c r="AA40" i="25" s="1"/>
  <c r="AH20" i="25"/>
  <c r="S40" i="25" s="1"/>
  <c r="Z20" i="25"/>
  <c r="K40" i="25" s="1"/>
  <c r="R20" i="25"/>
  <c r="C40" i="25" s="1"/>
  <c r="AO20" i="25"/>
  <c r="Z40" i="25" s="1"/>
  <c r="AG20" i="25"/>
  <c r="R40" i="25" s="1"/>
  <c r="Y20" i="25"/>
  <c r="J40" i="25" s="1"/>
  <c r="Q20" i="25"/>
  <c r="B40" i="25" s="1"/>
  <c r="AM20" i="25"/>
  <c r="X40" i="25" s="1"/>
  <c r="AE20" i="25"/>
  <c r="P40" i="25" s="1"/>
  <c r="W20" i="25"/>
  <c r="H40" i="25" s="1"/>
  <c r="AL20" i="25"/>
  <c r="W40" i="25" s="1"/>
  <c r="AD20" i="25"/>
  <c r="O40" i="25" s="1"/>
  <c r="V20" i="25"/>
  <c r="G40" i="25" s="1"/>
  <c r="AK20" i="25"/>
  <c r="V40" i="25" s="1"/>
  <c r="AC20" i="25"/>
  <c r="N40" i="25" s="1"/>
  <c r="U20" i="25"/>
  <c r="F40" i="25" s="1"/>
  <c r="AJ20" i="25"/>
  <c r="U40" i="25" s="1"/>
  <c r="AO22" i="25"/>
  <c r="Z42" i="25" s="1"/>
  <c r="AN23" i="25"/>
  <c r="Y43" i="25" s="1"/>
  <c r="AH23" i="25"/>
  <c r="S43" i="25" s="1"/>
  <c r="AM24" i="25"/>
  <c r="X44" i="25" s="1"/>
  <c r="AE24" i="25"/>
  <c r="P44" i="25" s="1"/>
  <c r="W24" i="25"/>
  <c r="H44" i="25" s="1"/>
  <c r="AL24" i="25"/>
  <c r="W44" i="25" s="1"/>
  <c r="AD24" i="25"/>
  <c r="O44" i="25" s="1"/>
  <c r="V24" i="25"/>
  <c r="G44" i="25" s="1"/>
  <c r="AR24" i="25"/>
  <c r="AC44" i="25" s="1"/>
  <c r="AJ24" i="25"/>
  <c r="U44" i="25" s="1"/>
  <c r="AB24" i="25"/>
  <c r="M44" i="25" s="1"/>
  <c r="T24" i="25"/>
  <c r="E44" i="25" s="1"/>
  <c r="AQ24" i="25"/>
  <c r="AB44" i="25" s="1"/>
  <c r="AI24" i="25"/>
  <c r="T44" i="25" s="1"/>
  <c r="AA24" i="25"/>
  <c r="L44" i="25" s="1"/>
  <c r="S24" i="25"/>
  <c r="D44" i="25" s="1"/>
  <c r="AP24" i="25"/>
  <c r="AA44" i="25" s="1"/>
  <c r="AH24" i="25"/>
  <c r="S44" i="25" s="1"/>
  <c r="Z24" i="25"/>
  <c r="K44" i="25" s="1"/>
  <c r="R24" i="25"/>
  <c r="C44" i="25" s="1"/>
  <c r="AK24" i="25"/>
  <c r="V44" i="25" s="1"/>
  <c r="T25" i="25"/>
  <c r="AQ26" i="25"/>
  <c r="A66" i="25"/>
  <c r="A78" i="25"/>
  <c r="X17" i="25"/>
  <c r="I37" i="25" s="1"/>
  <c r="AF17" i="25"/>
  <c r="Q37" i="25" s="1"/>
  <c r="AN17" i="25"/>
  <c r="Y37" i="25" s="1"/>
  <c r="W18" i="25"/>
  <c r="H38" i="25" s="1"/>
  <c r="AE18" i="25"/>
  <c r="P38" i="25" s="1"/>
  <c r="AM18" i="25"/>
  <c r="X38" i="25" s="1"/>
  <c r="T22" i="25"/>
  <c r="E42" i="25" s="1"/>
  <c r="AB22" i="25"/>
  <c r="M42" i="25" s="1"/>
  <c r="AJ22" i="25"/>
  <c r="U42" i="25" s="1"/>
  <c r="AR22" i="25"/>
  <c r="AC42" i="25" s="1"/>
  <c r="S23" i="25"/>
  <c r="D43" i="25" s="1"/>
  <c r="AA23" i="25"/>
  <c r="L43" i="25" s="1"/>
  <c r="AI23" i="25"/>
  <c r="T43" i="25" s="1"/>
  <c r="AQ23" i="25"/>
  <c r="AB43" i="25" s="1"/>
  <c r="X26" i="25"/>
  <c r="AF26" i="25"/>
  <c r="AN26" i="25"/>
  <c r="W27" i="25"/>
  <c r="H47" i="25" s="1"/>
  <c r="AE27" i="25"/>
  <c r="P47" i="25" s="1"/>
  <c r="AM27" i="25"/>
  <c r="X47" i="25" s="1"/>
  <c r="AK117" i="25"/>
  <c r="V137" i="25" s="1"/>
  <c r="Y117" i="25"/>
  <c r="J137" i="25" s="1"/>
  <c r="X117" i="25"/>
  <c r="I137" i="25" s="1"/>
  <c r="AN117" i="25"/>
  <c r="Y137" i="25" s="1"/>
  <c r="Q118" i="25"/>
  <c r="B138" i="25" s="1"/>
  <c r="AI118" i="25"/>
  <c r="T138" i="25" s="1"/>
  <c r="AI119" i="25"/>
  <c r="T139" i="25" s="1"/>
  <c r="AH119" i="25"/>
  <c r="S139" i="25" s="1"/>
  <c r="AC122" i="25"/>
  <c r="N142" i="25" s="1"/>
  <c r="AD125" i="25"/>
  <c r="O145" i="25" s="1"/>
  <c r="A184" i="25"/>
  <c r="A172" i="25"/>
  <c r="Q17" i="25"/>
  <c r="B37" i="25" s="1"/>
  <c r="Y17" i="25"/>
  <c r="J37" i="25" s="1"/>
  <c r="AG17" i="25"/>
  <c r="R37" i="25" s="1"/>
  <c r="X18" i="25"/>
  <c r="I38" i="25" s="1"/>
  <c r="AF18" i="25"/>
  <c r="Q38" i="25" s="1"/>
  <c r="U22" i="25"/>
  <c r="F42" i="25" s="1"/>
  <c r="AC22" i="25"/>
  <c r="N42" i="25" s="1"/>
  <c r="AK22" i="25"/>
  <c r="V42" i="25" s="1"/>
  <c r="T23" i="25"/>
  <c r="E43" i="25" s="1"/>
  <c r="AB23" i="25"/>
  <c r="M43" i="25" s="1"/>
  <c r="AJ23" i="25"/>
  <c r="U43" i="25" s="1"/>
  <c r="AR23" i="25"/>
  <c r="AC43" i="25" s="1"/>
  <c r="Q26" i="25"/>
  <c r="Y26" i="25"/>
  <c r="AG26" i="25"/>
  <c r="X27" i="25"/>
  <c r="I47" i="25" s="1"/>
  <c r="AF27" i="25"/>
  <c r="Q47" i="25" s="1"/>
  <c r="AC117" i="25"/>
  <c r="N137" i="25" s="1"/>
  <c r="AO117" i="25"/>
  <c r="Z137" i="25" s="1"/>
  <c r="T118" i="25"/>
  <c r="E138" i="25" s="1"/>
  <c r="AJ118" i="25"/>
  <c r="U138" i="25" s="1"/>
  <c r="S119" i="25"/>
  <c r="D139" i="25" s="1"/>
  <c r="AL119" i="25"/>
  <c r="W139" i="25" s="1"/>
  <c r="AL120" i="25"/>
  <c r="W140" i="25" s="1"/>
  <c r="AD120" i="25"/>
  <c r="O140" i="25" s="1"/>
  <c r="V120" i="25"/>
  <c r="G140" i="25" s="1"/>
  <c r="AR120" i="25"/>
  <c r="AC140" i="25" s="1"/>
  <c r="AJ120" i="25"/>
  <c r="U140" i="25" s="1"/>
  <c r="AB120" i="25"/>
  <c r="M140" i="25" s="1"/>
  <c r="T120" i="25"/>
  <c r="E140" i="25" s="1"/>
  <c r="AO120" i="25"/>
  <c r="Z140" i="25" s="1"/>
  <c r="AG120" i="25"/>
  <c r="R140" i="25" s="1"/>
  <c r="Y120" i="25"/>
  <c r="J140" i="25" s="1"/>
  <c r="AI120" i="25"/>
  <c r="T140" i="25" s="1"/>
  <c r="W120" i="25"/>
  <c r="H140" i="25" s="1"/>
  <c r="AH120" i="25"/>
  <c r="S140" i="25" s="1"/>
  <c r="U120" i="25"/>
  <c r="F140" i="25" s="1"/>
  <c r="AM120" i="25"/>
  <c r="X140" i="25" s="1"/>
  <c r="S120" i="25"/>
  <c r="D140" i="25" s="1"/>
  <c r="AK120" i="25"/>
  <c r="V140" i="25" s="1"/>
  <c r="R120" i="25"/>
  <c r="C140" i="25" s="1"/>
  <c r="AN120" i="25"/>
  <c r="Y140" i="25" s="1"/>
  <c r="AD122" i="25"/>
  <c r="O142" i="25" s="1"/>
  <c r="U123" i="25"/>
  <c r="F143" i="25" s="1"/>
  <c r="AH129" i="25"/>
  <c r="S149" i="25" s="1"/>
  <c r="R129" i="25"/>
  <c r="C149" i="25" s="1"/>
  <c r="AN129" i="25"/>
  <c r="Y149" i="25" s="1"/>
  <c r="S129" i="25"/>
  <c r="D149" i="25" s="1"/>
  <c r="AM129" i="25"/>
  <c r="X149" i="25" s="1"/>
  <c r="AQ129" i="25"/>
  <c r="AB149" i="25" s="1"/>
  <c r="AK131" i="25"/>
  <c r="AG131" i="25"/>
  <c r="AC131" i="25"/>
  <c r="Y131" i="25"/>
  <c r="AO131" i="25"/>
  <c r="V22" i="25"/>
  <c r="G42" i="25" s="1"/>
  <c r="AD22" i="25"/>
  <c r="O42" i="25" s="1"/>
  <c r="R26" i="25"/>
  <c r="Z26" i="25"/>
  <c r="AH26" i="25"/>
  <c r="AP26" i="25"/>
  <c r="Q27" i="25"/>
  <c r="B47" i="25" s="1"/>
  <c r="Y27" i="25"/>
  <c r="J47" i="25" s="1"/>
  <c r="AG27" i="25"/>
  <c r="R47" i="25" s="1"/>
  <c r="AO27" i="25"/>
  <c r="Z47" i="25" s="1"/>
  <c r="A64" i="25"/>
  <c r="U118" i="25"/>
  <c r="F138" i="25" s="1"/>
  <c r="AK118" i="25"/>
  <c r="V138" i="25" s="1"/>
  <c r="T119" i="25"/>
  <c r="E139" i="25" s="1"/>
  <c r="AN119" i="25"/>
  <c r="Y139" i="25" s="1"/>
  <c r="AF122" i="25"/>
  <c r="Q142" i="25" s="1"/>
  <c r="AB123" i="25"/>
  <c r="M143" i="25" s="1"/>
  <c r="AL125" i="25"/>
  <c r="W145" i="25" s="1"/>
  <c r="V125" i="25"/>
  <c r="G145" i="25" s="1"/>
  <c r="AK125" i="25"/>
  <c r="V145" i="25" s="1"/>
  <c r="U125" i="25"/>
  <c r="F145" i="25" s="1"/>
  <c r="AA125" i="25"/>
  <c r="L145" i="25" s="1"/>
  <c r="Z125" i="25"/>
  <c r="K145" i="25" s="1"/>
  <c r="AI125" i="25"/>
  <c r="T145" i="25" s="1"/>
  <c r="AG122" i="25"/>
  <c r="R142" i="25" s="1"/>
  <c r="A170" i="25"/>
  <c r="A182" i="25"/>
  <c r="X22" i="25"/>
  <c r="I42" i="25" s="1"/>
  <c r="AF22" i="25"/>
  <c r="Q42" i="25" s="1"/>
  <c r="AN22" i="25"/>
  <c r="Y42" i="25" s="1"/>
  <c r="W23" i="25"/>
  <c r="H43" i="25" s="1"/>
  <c r="AE23" i="25"/>
  <c r="P43" i="25" s="1"/>
  <c r="AM23" i="25"/>
  <c r="X43" i="25" s="1"/>
  <c r="T26" i="25"/>
  <c r="AB26" i="25"/>
  <c r="AJ26" i="25"/>
  <c r="AR26" i="25"/>
  <c r="S27" i="25"/>
  <c r="D47" i="25" s="1"/>
  <c r="AA27" i="25"/>
  <c r="L47" i="25" s="1"/>
  <c r="AI27" i="25"/>
  <c r="T47" i="25" s="1"/>
  <c r="AQ27" i="25"/>
  <c r="AB47" i="25" s="1"/>
  <c r="Y118" i="25"/>
  <c r="J138" i="25" s="1"/>
  <c r="AP119" i="25"/>
  <c r="AA139" i="25" s="1"/>
  <c r="AE123" i="25"/>
  <c r="P143" i="25" s="1"/>
  <c r="Q22" i="25"/>
  <c r="B42" i="25" s="1"/>
  <c r="Y22" i="25"/>
  <c r="J42" i="25" s="1"/>
  <c r="AG22" i="25"/>
  <c r="R42" i="25" s="1"/>
  <c r="X23" i="25"/>
  <c r="I43" i="25" s="1"/>
  <c r="AF23" i="25"/>
  <c r="Q43" i="25" s="1"/>
  <c r="U26" i="25"/>
  <c r="AC26" i="25"/>
  <c r="AK26" i="25"/>
  <c r="T27" i="25"/>
  <c r="E47" i="25" s="1"/>
  <c r="AB27" i="25"/>
  <c r="M47" i="25" s="1"/>
  <c r="AJ27" i="25"/>
  <c r="U47" i="25" s="1"/>
  <c r="AR27" i="25"/>
  <c r="AC47" i="25" s="1"/>
  <c r="AE118" i="25"/>
  <c r="P138" i="25" s="1"/>
  <c r="AK123" i="25"/>
  <c r="V143" i="25" s="1"/>
  <c r="A173" i="25"/>
  <c r="A185" i="25"/>
  <c r="V26" i="25"/>
  <c r="AD26" i="25"/>
  <c r="AL26" i="25"/>
  <c r="U27" i="25"/>
  <c r="F47" i="25" s="1"/>
  <c r="AC27" i="25"/>
  <c r="N47" i="25" s="1"/>
  <c r="AK27" i="25"/>
  <c r="V47" i="25" s="1"/>
  <c r="A62" i="25"/>
  <c r="AR119" i="25"/>
  <c r="AC139" i="25" s="1"/>
  <c r="AF119" i="25"/>
  <c r="Q139" i="25" s="1"/>
  <c r="R119" i="25"/>
  <c r="C139" i="25" s="1"/>
  <c r="AQ119" i="25"/>
  <c r="AB139" i="25" s="1"/>
  <c r="AD119" i="25"/>
  <c r="O139" i="25" s="1"/>
  <c r="Q119" i="25"/>
  <c r="B139" i="25" s="1"/>
  <c r="AB119" i="25"/>
  <c r="M139" i="25" s="1"/>
  <c r="X122" i="25"/>
  <c r="I142" i="25" s="1"/>
  <c r="V27" i="25"/>
  <c r="G47" i="25" s="1"/>
  <c r="AD27" i="25"/>
  <c r="O47" i="25" s="1"/>
  <c r="AN118" i="25"/>
  <c r="Y138" i="25" s="1"/>
  <c r="AF118" i="25"/>
  <c r="Q138" i="25" s="1"/>
  <c r="X118" i="25"/>
  <c r="I138" i="25" s="1"/>
  <c r="AL118" i="25"/>
  <c r="W138" i="25" s="1"/>
  <c r="AD118" i="25"/>
  <c r="O138" i="25" s="1"/>
  <c r="V118" i="25"/>
  <c r="G138" i="25" s="1"/>
  <c r="AO118" i="25"/>
  <c r="Z138" i="25" s="1"/>
  <c r="AC118" i="25"/>
  <c r="N138" i="25" s="1"/>
  <c r="S118" i="25"/>
  <c r="D138" i="25" s="1"/>
  <c r="AM118" i="25"/>
  <c r="X138" i="25" s="1"/>
  <c r="AB118" i="25"/>
  <c r="M138" i="25" s="1"/>
  <c r="R118" i="25"/>
  <c r="C138" i="25" s="1"/>
  <c r="AQ118" i="25"/>
  <c r="AB138" i="25" s="1"/>
  <c r="AA118" i="25"/>
  <c r="L138" i="25" s="1"/>
  <c r="AP118" i="25"/>
  <c r="AA138" i="25" s="1"/>
  <c r="Z118" i="25"/>
  <c r="K138" i="25" s="1"/>
  <c r="AH118" i="25"/>
  <c r="S138" i="25" s="1"/>
  <c r="AJ123" i="25"/>
  <c r="U143" i="25" s="1"/>
  <c r="T123" i="25"/>
  <c r="E143" i="25" s="1"/>
  <c r="X123" i="25"/>
  <c r="I143" i="25" s="1"/>
  <c r="AR123" i="25"/>
  <c r="AC143" i="25" s="1"/>
  <c r="W123" i="25"/>
  <c r="H143" i="25" s="1"/>
  <c r="AN123" i="25"/>
  <c r="Y143" i="25" s="1"/>
  <c r="O245" i="25"/>
  <c r="AG121" i="25"/>
  <c r="R141" i="25" s="1"/>
  <c r="AR122" i="25"/>
  <c r="AC142" i="25" s="1"/>
  <c r="AJ122" i="25"/>
  <c r="U142" i="25" s="1"/>
  <c r="AB122" i="25"/>
  <c r="M142" i="25" s="1"/>
  <c r="T122" i="25"/>
  <c r="E142" i="25" s="1"/>
  <c r="AQ122" i="25"/>
  <c r="AB142" i="25" s="1"/>
  <c r="AI122" i="25"/>
  <c r="T142" i="25" s="1"/>
  <c r="AA122" i="25"/>
  <c r="L142" i="25" s="1"/>
  <c r="S122" i="25"/>
  <c r="D142" i="25" s="1"/>
  <c r="AP122" i="25"/>
  <c r="AA142" i="25" s="1"/>
  <c r="AH122" i="25"/>
  <c r="S142" i="25" s="1"/>
  <c r="Z122" i="25"/>
  <c r="K142" i="25" s="1"/>
  <c r="R122" i="25"/>
  <c r="C142" i="25" s="1"/>
  <c r="AM122" i="25"/>
  <c r="X142" i="25" s="1"/>
  <c r="AE122" i="25"/>
  <c r="P142" i="25" s="1"/>
  <c r="W122" i="25"/>
  <c r="H142" i="25" s="1"/>
  <c r="AL122" i="25"/>
  <c r="W142" i="25" s="1"/>
  <c r="V122" i="25"/>
  <c r="G142" i="25" s="1"/>
  <c r="AK122" i="25"/>
  <c r="V142" i="25" s="1"/>
  <c r="U122" i="25"/>
  <c r="F142" i="25" s="1"/>
  <c r="AN122" i="25"/>
  <c r="Y142" i="25" s="1"/>
  <c r="AM128" i="25"/>
  <c r="X148" i="25" s="1"/>
  <c r="AE128" i="25"/>
  <c r="P148" i="25" s="1"/>
  <c r="W128" i="25"/>
  <c r="H148" i="25" s="1"/>
  <c r="AL128" i="25"/>
  <c r="W148" i="25" s="1"/>
  <c r="AD128" i="25"/>
  <c r="O148" i="25" s="1"/>
  <c r="V128" i="25"/>
  <c r="G148" i="25" s="1"/>
  <c r="AK128" i="25"/>
  <c r="V148" i="25" s="1"/>
  <c r="AC128" i="25"/>
  <c r="N148" i="25" s="1"/>
  <c r="U128" i="25"/>
  <c r="F148" i="25" s="1"/>
  <c r="AP128" i="25"/>
  <c r="AA148" i="25" s="1"/>
  <c r="AH128" i="25"/>
  <c r="S148" i="25" s="1"/>
  <c r="Z128" i="25"/>
  <c r="K148" i="25" s="1"/>
  <c r="R128" i="25"/>
  <c r="C148" i="25" s="1"/>
  <c r="AO128" i="25"/>
  <c r="Z148" i="25" s="1"/>
  <c r="Y128" i="25"/>
  <c r="J148" i="25" s="1"/>
  <c r="AN128" i="25"/>
  <c r="Y148" i="25" s="1"/>
  <c r="X128" i="25"/>
  <c r="I148" i="25" s="1"/>
  <c r="AI128" i="25"/>
  <c r="T148" i="25" s="1"/>
  <c r="A171" i="25"/>
  <c r="A183" i="25"/>
  <c r="A180" i="25"/>
  <c r="A168" i="25"/>
  <c r="AR117" i="25"/>
  <c r="AC137" i="25" s="1"/>
  <c r="AJ117" i="25"/>
  <c r="U137" i="25" s="1"/>
  <c r="AB117" i="25"/>
  <c r="M137" i="25" s="1"/>
  <c r="T117" i="25"/>
  <c r="E137" i="25" s="1"/>
  <c r="AQ117" i="25"/>
  <c r="AB137" i="25" s="1"/>
  <c r="AI117" i="25"/>
  <c r="T137" i="25" s="1"/>
  <c r="AA117" i="25"/>
  <c r="L137" i="25" s="1"/>
  <c r="S117" i="25"/>
  <c r="D137" i="25" s="1"/>
  <c r="Z117" i="25"/>
  <c r="K137" i="25" s="1"/>
  <c r="AL117" i="25"/>
  <c r="W137" i="25" s="1"/>
  <c r="AK121" i="25"/>
  <c r="V141" i="25" s="1"/>
  <c r="Q122" i="25"/>
  <c r="B142" i="25" s="1"/>
  <c r="AO122" i="25"/>
  <c r="Z142" i="25" s="1"/>
  <c r="Q128" i="25"/>
  <c r="B148" i="25" s="1"/>
  <c r="AJ128" i="25"/>
  <c r="U148" i="25" s="1"/>
  <c r="Y119" i="25"/>
  <c r="J139" i="25" s="1"/>
  <c r="Y121" i="25"/>
  <c r="J141" i="25" s="1"/>
  <c r="AQ123" i="25"/>
  <c r="AB143" i="25" s="1"/>
  <c r="AI123" i="25"/>
  <c r="T143" i="25" s="1"/>
  <c r="AA123" i="25"/>
  <c r="L143" i="25" s="1"/>
  <c r="S123" i="25"/>
  <c r="D143" i="25" s="1"/>
  <c r="AP123" i="25"/>
  <c r="AA143" i="25" s="1"/>
  <c r="AH123" i="25"/>
  <c r="S143" i="25" s="1"/>
  <c r="Z123" i="25"/>
  <c r="K143" i="25" s="1"/>
  <c r="R123" i="25"/>
  <c r="C143" i="25" s="1"/>
  <c r="AO123" i="25"/>
  <c r="Z143" i="25" s="1"/>
  <c r="AG123" i="25"/>
  <c r="R143" i="25" s="1"/>
  <c r="Y123" i="25"/>
  <c r="J143" i="25" s="1"/>
  <c r="Q123" i="25"/>
  <c r="B143" i="25" s="1"/>
  <c r="AL123" i="25"/>
  <c r="W143" i="25" s="1"/>
  <c r="AD123" i="25"/>
  <c r="O143" i="25" s="1"/>
  <c r="V123" i="25"/>
  <c r="G143" i="25" s="1"/>
  <c r="AF123" i="25"/>
  <c r="Q143" i="25" s="1"/>
  <c r="AO124" i="25"/>
  <c r="Z144" i="25" s="1"/>
  <c r="AG124" i="25"/>
  <c r="R144" i="25" s="1"/>
  <c r="Y124" i="25"/>
  <c r="J144" i="25" s="1"/>
  <c r="Q124" i="25"/>
  <c r="B144" i="25" s="1"/>
  <c r="AK124" i="25"/>
  <c r="V144" i="25" s="1"/>
  <c r="AC124" i="25"/>
  <c r="N144" i="25" s="1"/>
  <c r="U124" i="25"/>
  <c r="F144" i="25" s="1"/>
  <c r="AB124" i="25"/>
  <c r="M144" i="25" s="1"/>
  <c r="AR124" i="25"/>
  <c r="AC144" i="25" s="1"/>
  <c r="D148" i="25"/>
  <c r="AL129" i="25"/>
  <c r="W149" i="25" s="1"/>
  <c r="AD129" i="25"/>
  <c r="O149" i="25" s="1"/>
  <c r="V129" i="25"/>
  <c r="G149" i="25" s="1"/>
  <c r="AK129" i="25"/>
  <c r="V149" i="25" s="1"/>
  <c r="AC129" i="25"/>
  <c r="N149" i="25" s="1"/>
  <c r="U129" i="25"/>
  <c r="F149" i="25" s="1"/>
  <c r="AR129" i="25"/>
  <c r="AC149" i="25" s="1"/>
  <c r="AJ129" i="25"/>
  <c r="U149" i="25" s="1"/>
  <c r="AB129" i="25"/>
  <c r="M149" i="25" s="1"/>
  <c r="T129" i="25"/>
  <c r="E149" i="25" s="1"/>
  <c r="AP129" i="25"/>
  <c r="AA149" i="25" s="1"/>
  <c r="AO129" i="25"/>
  <c r="Z149" i="25" s="1"/>
  <c r="AG129" i="25"/>
  <c r="R149" i="25" s="1"/>
  <c r="Y129" i="25"/>
  <c r="J149" i="25" s="1"/>
  <c r="Q129" i="25"/>
  <c r="B149" i="25" s="1"/>
  <c r="AF129" i="25"/>
  <c r="Q149" i="25" s="1"/>
  <c r="T130" i="25"/>
  <c r="E150" i="25" s="1"/>
  <c r="AO130" i="25"/>
  <c r="Z150" i="25" s="1"/>
  <c r="AG130" i="25"/>
  <c r="R150" i="25" s="1"/>
  <c r="Y130" i="25"/>
  <c r="J150" i="25" s="1"/>
  <c r="Q130" i="25"/>
  <c r="B150" i="25" s="1"/>
  <c r="AE130" i="25"/>
  <c r="P150" i="25" s="1"/>
  <c r="AQ132" i="25"/>
  <c r="AI132" i="25"/>
  <c r="AA132" i="25"/>
  <c r="S132" i="25"/>
  <c r="AP132" i="25"/>
  <c r="AH132" i="25"/>
  <c r="Z132" i="25"/>
  <c r="R132" i="25"/>
  <c r="AO132" i="25"/>
  <c r="AG132" i="25"/>
  <c r="Y132" i="25"/>
  <c r="Q132" i="25"/>
  <c r="AN132" i="25"/>
  <c r="AM132" i="25"/>
  <c r="AE132" i="25"/>
  <c r="W132" i="25"/>
  <c r="AL132" i="25"/>
  <c r="AD132" i="25"/>
  <c r="V132" i="25"/>
  <c r="AK132" i="25"/>
  <c r="AM119" i="25"/>
  <c r="X139" i="25" s="1"/>
  <c r="AE119" i="25"/>
  <c r="P139" i="25" s="1"/>
  <c r="W119" i="25"/>
  <c r="H139" i="25" s="1"/>
  <c r="AK119" i="25"/>
  <c r="V139" i="25" s="1"/>
  <c r="AC119" i="25"/>
  <c r="N139" i="25" s="1"/>
  <c r="U119" i="25"/>
  <c r="F139" i="25" s="1"/>
  <c r="Z119" i="25"/>
  <c r="K139" i="25" s="1"/>
  <c r="AJ119" i="25"/>
  <c r="U139" i="25" s="1"/>
  <c r="AB121" i="25"/>
  <c r="M141" i="25" s="1"/>
  <c r="T121" i="25"/>
  <c r="E141" i="25" s="1"/>
  <c r="Z121" i="25"/>
  <c r="K141" i="25" s="1"/>
  <c r="AP121" i="25"/>
  <c r="AA141" i="25" s="1"/>
  <c r="AR131" i="25"/>
  <c r="AR132" i="25"/>
  <c r="AK230" i="25"/>
  <c r="V250" i="25" s="1"/>
  <c r="AC230" i="25"/>
  <c r="N250" i="25" s="1"/>
  <c r="U230" i="25"/>
  <c r="F250" i="25" s="1"/>
  <c r="AR230" i="25"/>
  <c r="AC250" i="25" s="1"/>
  <c r="AJ230" i="25"/>
  <c r="U250" i="25" s="1"/>
  <c r="AB230" i="25"/>
  <c r="M250" i="25" s="1"/>
  <c r="AO230" i="25"/>
  <c r="Z250" i="25" s="1"/>
  <c r="AG230" i="25"/>
  <c r="R250" i="25" s="1"/>
  <c r="Y230" i="25"/>
  <c r="J250" i="25" s="1"/>
  <c r="Q230" i="25"/>
  <c r="B250" i="25" s="1"/>
  <c r="AH230" i="25"/>
  <c r="S250" i="25" s="1"/>
  <c r="V230" i="25"/>
  <c r="G250" i="25" s="1"/>
  <c r="AF230" i="25"/>
  <c r="Q250" i="25" s="1"/>
  <c r="T230" i="25"/>
  <c r="E250" i="25" s="1"/>
  <c r="AL230" i="25"/>
  <c r="W250" i="25" s="1"/>
  <c r="X230" i="25"/>
  <c r="I250" i="25" s="1"/>
  <c r="AE230" i="25"/>
  <c r="P250" i="25" s="1"/>
  <c r="AD230" i="25"/>
  <c r="O250" i="25" s="1"/>
  <c r="AQ230" i="25"/>
  <c r="AB250" i="25" s="1"/>
  <c r="Z230" i="25"/>
  <c r="K250" i="25" s="1"/>
  <c r="AM230" i="25"/>
  <c r="X250" i="25" s="1"/>
  <c r="AI230" i="25"/>
  <c r="T250" i="25" s="1"/>
  <c r="AA230" i="25"/>
  <c r="L250" i="25" s="1"/>
  <c r="W230" i="25"/>
  <c r="H250" i="25" s="1"/>
  <c r="S230" i="25"/>
  <c r="D250" i="25" s="1"/>
  <c r="R230" i="25"/>
  <c r="C250" i="25" s="1"/>
  <c r="AN230" i="25"/>
  <c r="Y250" i="25" s="1"/>
  <c r="AH234" i="25"/>
  <c r="S254" i="25" s="1"/>
  <c r="T234" i="25"/>
  <c r="E254" i="25" s="1"/>
  <c r="AR234" i="25"/>
  <c r="AC254" i="25" s="1"/>
  <c r="AE234" i="25"/>
  <c r="P254" i="25" s="1"/>
  <c r="S234" i="25"/>
  <c r="D254" i="25" s="1"/>
  <c r="AQ234" i="25"/>
  <c r="AB254" i="25" s="1"/>
  <c r="AD234" i="25"/>
  <c r="O254" i="25" s="1"/>
  <c r="R234" i="25"/>
  <c r="C254" i="25" s="1"/>
  <c r="AP234" i="25"/>
  <c r="AA254" i="25" s="1"/>
  <c r="AB234" i="25"/>
  <c r="M254" i="25" s="1"/>
  <c r="AJ234" i="25"/>
  <c r="U254" i="25" s="1"/>
  <c r="W234" i="25"/>
  <c r="H254" i="25" s="1"/>
  <c r="AL234" i="25"/>
  <c r="W254" i="25" s="1"/>
  <c r="AI234" i="25"/>
  <c r="T254" i="25" s="1"/>
  <c r="Z234" i="25"/>
  <c r="K254" i="25" s="1"/>
  <c r="X121" i="25"/>
  <c r="I141" i="25" s="1"/>
  <c r="AF121" i="25"/>
  <c r="Q141" i="25" s="1"/>
  <c r="AN121" i="25"/>
  <c r="Y141" i="25" s="1"/>
  <c r="T125" i="25"/>
  <c r="E145" i="25" s="1"/>
  <c r="AB125" i="25"/>
  <c r="M145" i="25" s="1"/>
  <c r="AJ125" i="25"/>
  <c r="U145" i="25" s="1"/>
  <c r="AR125" i="25"/>
  <c r="AC145" i="25" s="1"/>
  <c r="S126" i="25"/>
  <c r="D146" i="25" s="1"/>
  <c r="AA126" i="25"/>
  <c r="L146" i="25" s="1"/>
  <c r="AI126" i="25"/>
  <c r="T146" i="25" s="1"/>
  <c r="AQ126" i="25"/>
  <c r="AB146" i="25" s="1"/>
  <c r="X130" i="25"/>
  <c r="I150" i="25" s="1"/>
  <c r="AF130" i="25"/>
  <c r="Q150" i="25" s="1"/>
  <c r="AN130" i="25"/>
  <c r="Y150" i="25" s="1"/>
  <c r="W131" i="25"/>
  <c r="AE131" i="25"/>
  <c r="AM131" i="25"/>
  <c r="U133" i="25"/>
  <c r="F153" i="25" s="1"/>
  <c r="AC133" i="25"/>
  <c r="N153" i="25" s="1"/>
  <c r="AK133" i="25"/>
  <c r="V153" i="25" s="1"/>
  <c r="I149" i="25"/>
  <c r="A175" i="25"/>
  <c r="AE225" i="25"/>
  <c r="P245" i="25" s="1"/>
  <c r="AD227" i="25"/>
  <c r="O247" i="25" s="1"/>
  <c r="AN228" i="25"/>
  <c r="Y248" i="25" s="1"/>
  <c r="AC228" i="25"/>
  <c r="N248" i="25" s="1"/>
  <c r="R228" i="25"/>
  <c r="C248" i="25" s="1"/>
  <c r="AP228" i="25"/>
  <c r="AA248" i="25" s="1"/>
  <c r="X228" i="25"/>
  <c r="I248" i="25" s="1"/>
  <c r="AO228" i="25"/>
  <c r="Z248" i="25" s="1"/>
  <c r="V228" i="25"/>
  <c r="G248" i="25" s="1"/>
  <c r="AH228" i="25"/>
  <c r="S248" i="25" s="1"/>
  <c r="T228" i="25"/>
  <c r="E248" i="25" s="1"/>
  <c r="AG228" i="25"/>
  <c r="R248" i="25" s="1"/>
  <c r="X131" i="25"/>
  <c r="AF131" i="25"/>
  <c r="AN131" i="25"/>
  <c r="V133" i="25"/>
  <c r="G153" i="25" s="1"/>
  <c r="AD133" i="25"/>
  <c r="O153" i="25" s="1"/>
  <c r="AL133" i="25"/>
  <c r="W153" i="25" s="1"/>
  <c r="AH227" i="25"/>
  <c r="S247" i="25" s="1"/>
  <c r="W133" i="25"/>
  <c r="H153" i="25" s="1"/>
  <c r="AE133" i="25"/>
  <c r="P153" i="25" s="1"/>
  <c r="L140" i="25"/>
  <c r="AP225" i="25"/>
  <c r="AA245" i="25" s="1"/>
  <c r="AH225" i="25"/>
  <c r="S245" i="25" s="1"/>
  <c r="Z225" i="25"/>
  <c r="K245" i="25" s="1"/>
  <c r="R225" i="25"/>
  <c r="C245" i="25" s="1"/>
  <c r="AL225" i="25"/>
  <c r="W245" i="25" s="1"/>
  <c r="AC225" i="25"/>
  <c r="N245" i="25" s="1"/>
  <c r="T225" i="25"/>
  <c r="E245" i="25" s="1"/>
  <c r="AK225" i="25"/>
  <c r="V245" i="25" s="1"/>
  <c r="AB225" i="25"/>
  <c r="M245" i="25" s="1"/>
  <c r="S225" i="25"/>
  <c r="D245" i="25" s="1"/>
  <c r="AM225" i="25"/>
  <c r="X245" i="25" s="1"/>
  <c r="Y225" i="25"/>
  <c r="J245" i="25" s="1"/>
  <c r="AJ225" i="25"/>
  <c r="U245" i="25" s="1"/>
  <c r="X225" i="25"/>
  <c r="I245" i="25" s="1"/>
  <c r="AG225" i="25"/>
  <c r="R245" i="25" s="1"/>
  <c r="V225" i="25"/>
  <c r="G245" i="25" s="1"/>
  <c r="AI225" i="25"/>
  <c r="T245" i="25" s="1"/>
  <c r="AI227" i="25"/>
  <c r="T247" i="25" s="1"/>
  <c r="AQ232" i="25"/>
  <c r="AB252" i="25" s="1"/>
  <c r="AI232" i="25"/>
  <c r="T252" i="25" s="1"/>
  <c r="AA232" i="25"/>
  <c r="L252" i="25" s="1"/>
  <c r="S232" i="25"/>
  <c r="D252" i="25" s="1"/>
  <c r="AP232" i="25"/>
  <c r="AA252" i="25" s="1"/>
  <c r="AH232" i="25"/>
  <c r="S252" i="25" s="1"/>
  <c r="Z232" i="25"/>
  <c r="K252" i="25" s="1"/>
  <c r="R232" i="25"/>
  <c r="C252" i="25" s="1"/>
  <c r="AM232" i="25"/>
  <c r="X252" i="25" s="1"/>
  <c r="AE232" i="25"/>
  <c r="P252" i="25" s="1"/>
  <c r="W232" i="25"/>
  <c r="H252" i="25" s="1"/>
  <c r="AN232" i="25"/>
  <c r="Y252" i="25" s="1"/>
  <c r="AB232" i="25"/>
  <c r="M252" i="25" s="1"/>
  <c r="AL232" i="25"/>
  <c r="W252" i="25" s="1"/>
  <c r="Y232" i="25"/>
  <c r="J252" i="25" s="1"/>
  <c r="AK232" i="25"/>
  <c r="V252" i="25" s="1"/>
  <c r="X232" i="25"/>
  <c r="I252" i="25" s="1"/>
  <c r="AR232" i="25"/>
  <c r="AC252" i="25" s="1"/>
  <c r="AD232" i="25"/>
  <c r="O252" i="25" s="1"/>
  <c r="Q232" i="25"/>
  <c r="B252" i="25" s="1"/>
  <c r="AJ232" i="25"/>
  <c r="U252" i="25" s="1"/>
  <c r="AG232" i="25"/>
  <c r="R252" i="25" s="1"/>
  <c r="AC232" i="25"/>
  <c r="N252" i="25" s="1"/>
  <c r="V234" i="25"/>
  <c r="G254" i="25" s="1"/>
  <c r="A289" i="25"/>
  <c r="A277" i="25"/>
  <c r="S121" i="25"/>
  <c r="D141" i="25" s="1"/>
  <c r="AA121" i="25"/>
  <c r="L141" i="25" s="1"/>
  <c r="AI121" i="25"/>
  <c r="T141" i="25" s="1"/>
  <c r="AQ121" i="25"/>
  <c r="AB141" i="25" s="1"/>
  <c r="X124" i="25"/>
  <c r="I144" i="25" s="1"/>
  <c r="AF124" i="25"/>
  <c r="Q144" i="25" s="1"/>
  <c r="AN124" i="25"/>
  <c r="Y144" i="25" s="1"/>
  <c r="W125" i="25"/>
  <c r="H145" i="25" s="1"/>
  <c r="AE125" i="25"/>
  <c r="P145" i="25" s="1"/>
  <c r="AM125" i="25"/>
  <c r="X145" i="25" s="1"/>
  <c r="V126" i="25"/>
  <c r="G146" i="25" s="1"/>
  <c r="AD126" i="25"/>
  <c r="O146" i="25" s="1"/>
  <c r="AL126" i="25"/>
  <c r="W146" i="25" s="1"/>
  <c r="L149" i="25"/>
  <c r="S130" i="25"/>
  <c r="D150" i="25" s="1"/>
  <c r="AA130" i="25"/>
  <c r="L150" i="25" s="1"/>
  <c r="AI130" i="25"/>
  <c r="T150" i="25" s="1"/>
  <c r="AQ130" i="25"/>
  <c r="AB150" i="25" s="1"/>
  <c r="R131" i="25"/>
  <c r="Z131" i="25"/>
  <c r="AH131" i="25"/>
  <c r="AP131" i="25"/>
  <c r="X133" i="25"/>
  <c r="I153" i="25" s="1"/>
  <c r="AF133" i="25"/>
  <c r="Q153" i="25" s="1"/>
  <c r="AN133" i="25"/>
  <c r="Y153" i="25" s="1"/>
  <c r="Q225" i="25"/>
  <c r="B245" i="25" s="1"/>
  <c r="AN225" i="25"/>
  <c r="Y245" i="25" s="1"/>
  <c r="AO226" i="25"/>
  <c r="Z246" i="25" s="1"/>
  <c r="AG226" i="25"/>
  <c r="R246" i="25" s="1"/>
  <c r="Y226" i="25"/>
  <c r="J246" i="25" s="1"/>
  <c r="Q226" i="25"/>
  <c r="B246" i="25" s="1"/>
  <c r="AK226" i="25"/>
  <c r="V246" i="25" s="1"/>
  <c r="AQ226" i="25"/>
  <c r="AB246" i="25" s="1"/>
  <c r="AF226" i="25"/>
  <c r="Q246" i="25" s="1"/>
  <c r="W226" i="25"/>
  <c r="H246" i="25" s="1"/>
  <c r="AP226" i="25"/>
  <c r="AA246" i="25" s="1"/>
  <c r="AE226" i="25"/>
  <c r="P246" i="25" s="1"/>
  <c r="V226" i="25"/>
  <c r="G246" i="25" s="1"/>
  <c r="AM226" i="25"/>
  <c r="X246" i="25" s="1"/>
  <c r="AA226" i="25"/>
  <c r="L246" i="25" s="1"/>
  <c r="AL226" i="25"/>
  <c r="W246" i="25" s="1"/>
  <c r="Z226" i="25"/>
  <c r="K246" i="25" s="1"/>
  <c r="AI226" i="25"/>
  <c r="T246" i="25" s="1"/>
  <c r="U226" i="25"/>
  <c r="F246" i="25" s="1"/>
  <c r="AH226" i="25"/>
  <c r="S246" i="25" s="1"/>
  <c r="AK227" i="25"/>
  <c r="V247" i="25" s="1"/>
  <c r="Q228" i="25"/>
  <c r="B248" i="25" s="1"/>
  <c r="T232" i="25"/>
  <c r="E252" i="25" s="1"/>
  <c r="AA234" i="25"/>
  <c r="L254" i="25" s="1"/>
  <c r="AJ121" i="25"/>
  <c r="U141" i="25" s="1"/>
  <c r="AR121" i="25"/>
  <c r="AC141" i="25" s="1"/>
  <c r="X125" i="25"/>
  <c r="I145" i="25" s="1"/>
  <c r="AF125" i="25"/>
  <c r="Q145" i="25" s="1"/>
  <c r="AN125" i="25"/>
  <c r="Y145" i="25" s="1"/>
  <c r="W126" i="25"/>
  <c r="H146" i="25" s="1"/>
  <c r="AE126" i="25"/>
  <c r="P146" i="25" s="1"/>
  <c r="AB130" i="25"/>
  <c r="M150" i="25" s="1"/>
  <c r="AJ130" i="25"/>
  <c r="U150" i="25" s="1"/>
  <c r="AR130" i="25"/>
  <c r="AC150" i="25" s="1"/>
  <c r="S131" i="25"/>
  <c r="AA131" i="25"/>
  <c r="AI131" i="25"/>
  <c r="AQ131" i="25"/>
  <c r="Q133" i="25"/>
  <c r="B153" i="25" s="1"/>
  <c r="Y133" i="25"/>
  <c r="J153" i="25" s="1"/>
  <c r="AG133" i="25"/>
  <c r="R153" i="25" s="1"/>
  <c r="P149" i="25"/>
  <c r="A169" i="25"/>
  <c r="U225" i="25"/>
  <c r="F245" i="25" s="1"/>
  <c r="AO225" i="25"/>
  <c r="Z245" i="25" s="1"/>
  <c r="U227" i="25"/>
  <c r="F247" i="25" s="1"/>
  <c r="AO227" i="25"/>
  <c r="Z247" i="25" s="1"/>
  <c r="U232" i="25"/>
  <c r="F252" i="25" s="1"/>
  <c r="AM234" i="25"/>
  <c r="X254" i="25" s="1"/>
  <c r="AM239" i="25"/>
  <c r="AE239" i="25"/>
  <c r="AK239" i="25"/>
  <c r="AC239" i="25"/>
  <c r="U239" i="25"/>
  <c r="AR239" i="25"/>
  <c r="AJ239" i="25"/>
  <c r="AB239" i="25"/>
  <c r="T239" i="25"/>
  <c r="AQ239" i="25"/>
  <c r="AI239" i="25"/>
  <c r="AA239" i="25"/>
  <c r="S239" i="25"/>
  <c r="AO239" i="25"/>
  <c r="AG239" i="25"/>
  <c r="Y239" i="25"/>
  <c r="Q239" i="25"/>
  <c r="Z239" i="25"/>
  <c r="X239" i="25"/>
  <c r="AP239" i="25"/>
  <c r="W239" i="25"/>
  <c r="AN239" i="25"/>
  <c r="V239" i="25"/>
  <c r="AF239" i="25"/>
  <c r="AL239" i="25"/>
  <c r="AD239" i="25"/>
  <c r="U121" i="25"/>
  <c r="F141" i="25" s="1"/>
  <c r="AC121" i="25"/>
  <c r="N141" i="25" s="1"/>
  <c r="R124" i="25"/>
  <c r="C144" i="25" s="1"/>
  <c r="Z124" i="25"/>
  <c r="K144" i="25" s="1"/>
  <c r="AH124" i="25"/>
  <c r="S144" i="25" s="1"/>
  <c r="Q125" i="25"/>
  <c r="B145" i="25" s="1"/>
  <c r="Y125" i="25"/>
  <c r="J145" i="25" s="1"/>
  <c r="AG125" i="25"/>
  <c r="R145" i="25" s="1"/>
  <c r="X126" i="25"/>
  <c r="I146" i="25" s="1"/>
  <c r="AF126" i="25"/>
  <c r="Q146" i="25" s="1"/>
  <c r="U130" i="25"/>
  <c r="F150" i="25" s="1"/>
  <c r="AC130" i="25"/>
  <c r="N150" i="25" s="1"/>
  <c r="T131" i="25"/>
  <c r="AB131" i="25"/>
  <c r="AJ131" i="25"/>
  <c r="R133" i="25"/>
  <c r="C153" i="25" s="1"/>
  <c r="Z133" i="25"/>
  <c r="K153" i="25" s="1"/>
  <c r="AH133" i="25"/>
  <c r="S153" i="25" s="1"/>
  <c r="X150" i="25"/>
  <c r="W225" i="25"/>
  <c r="H245" i="25" s="1"/>
  <c r="AQ225" i="25"/>
  <c r="AB245" i="25" s="1"/>
  <c r="S226" i="25"/>
  <c r="D246" i="25" s="1"/>
  <c r="AN226" i="25"/>
  <c r="Y246" i="25" s="1"/>
  <c r="V227" i="25"/>
  <c r="G247" i="25" s="1"/>
  <c r="AQ227" i="25"/>
  <c r="AB247" i="25" s="1"/>
  <c r="AB228" i="25"/>
  <c r="M248" i="25" s="1"/>
  <c r="V232" i="25"/>
  <c r="G252" i="25" s="1"/>
  <c r="R239" i="25"/>
  <c r="AR227" i="25"/>
  <c r="AC247" i="25" s="1"/>
  <c r="AJ227" i="25"/>
  <c r="U247" i="25" s="1"/>
  <c r="AB227" i="25"/>
  <c r="M247" i="25" s="1"/>
  <c r="T227" i="25"/>
  <c r="E247" i="25" s="1"/>
  <c r="AM227" i="25"/>
  <c r="X247" i="25" s="1"/>
  <c r="AC227" i="25"/>
  <c r="N247" i="25" s="1"/>
  <c r="R227" i="25"/>
  <c r="C247" i="25" s="1"/>
  <c r="AL227" i="25"/>
  <c r="W247" i="25" s="1"/>
  <c r="AA227" i="25"/>
  <c r="L247" i="25" s="1"/>
  <c r="Q227" i="25"/>
  <c r="B247" i="25" s="1"/>
  <c r="Z227" i="25"/>
  <c r="K247" i="25" s="1"/>
  <c r="AP227" i="25"/>
  <c r="AA247" i="25" s="1"/>
  <c r="AC229" i="25"/>
  <c r="N249" i="25" s="1"/>
  <c r="AP345" i="25"/>
  <c r="AA365" i="25" s="1"/>
  <c r="AE345" i="25"/>
  <c r="P365" i="25" s="1"/>
  <c r="U345" i="25"/>
  <c r="F365" i="25" s="1"/>
  <c r="AO345" i="25"/>
  <c r="Z365" i="25" s="1"/>
  <c r="AD345" i="25"/>
  <c r="O365" i="25" s="1"/>
  <c r="S345" i="25"/>
  <c r="D365" i="25" s="1"/>
  <c r="AK345" i="25"/>
  <c r="V365" i="25" s="1"/>
  <c r="Z345" i="25"/>
  <c r="K365" i="25" s="1"/>
  <c r="AQ345" i="25"/>
  <c r="AB365" i="25" s="1"/>
  <c r="Y345" i="25"/>
  <c r="J365" i="25" s="1"/>
  <c r="AM345" i="25"/>
  <c r="X365" i="25" s="1"/>
  <c r="W345" i="25"/>
  <c r="H365" i="25" s="1"/>
  <c r="AL345" i="25"/>
  <c r="W365" i="25" s="1"/>
  <c r="V345" i="25"/>
  <c r="G365" i="25" s="1"/>
  <c r="AI345" i="25"/>
  <c r="T365" i="25" s="1"/>
  <c r="R345" i="25"/>
  <c r="C365" i="25" s="1"/>
  <c r="AH345" i="25"/>
  <c r="S365" i="25" s="1"/>
  <c r="Q345" i="25"/>
  <c r="B365" i="25" s="1"/>
  <c r="AG345" i="25"/>
  <c r="R365" i="25" s="1"/>
  <c r="AC345" i="25"/>
  <c r="N365" i="25" s="1"/>
  <c r="AA345" i="25"/>
  <c r="L365" i="25" s="1"/>
  <c r="AN227" i="25"/>
  <c r="Y247" i="25" s="1"/>
  <c r="AM237" i="25"/>
  <c r="X257" i="25" s="1"/>
  <c r="AE237" i="25"/>
  <c r="P257" i="25" s="1"/>
  <c r="W237" i="25"/>
  <c r="H257" i="25" s="1"/>
  <c r="AL237" i="25"/>
  <c r="W257" i="25" s="1"/>
  <c r="AD237" i="25"/>
  <c r="O257" i="25" s="1"/>
  <c r="V237" i="25"/>
  <c r="G257" i="25" s="1"/>
  <c r="AK237" i="25"/>
  <c r="V257" i="25" s="1"/>
  <c r="AC237" i="25"/>
  <c r="N257" i="25" s="1"/>
  <c r="AQ237" i="25"/>
  <c r="AB257" i="25" s="1"/>
  <c r="AI237" i="25"/>
  <c r="T257" i="25" s="1"/>
  <c r="AA237" i="25"/>
  <c r="L257" i="25" s="1"/>
  <c r="S237" i="25"/>
  <c r="D257" i="25" s="1"/>
  <c r="AN237" i="25"/>
  <c r="Y257" i="25" s="1"/>
  <c r="X237" i="25"/>
  <c r="I257" i="25" s="1"/>
  <c r="AJ237" i="25"/>
  <c r="U257" i="25" s="1"/>
  <c r="U237" i="25"/>
  <c r="F257" i="25" s="1"/>
  <c r="AH237" i="25"/>
  <c r="S257" i="25" s="1"/>
  <c r="T237" i="25"/>
  <c r="E257" i="25" s="1"/>
  <c r="AG237" i="25"/>
  <c r="R257" i="25" s="1"/>
  <c r="R237" i="25"/>
  <c r="C257" i="25" s="1"/>
  <c r="AP237" i="25"/>
  <c r="AA257" i="25" s="1"/>
  <c r="Z237" i="25"/>
  <c r="K257" i="25" s="1"/>
  <c r="S227" i="25"/>
  <c r="D247" i="25" s="1"/>
  <c r="AG227" i="25"/>
  <c r="R247" i="25" s="1"/>
  <c r="S229" i="25"/>
  <c r="D249" i="25" s="1"/>
  <c r="AQ231" i="25"/>
  <c r="AB251" i="25" s="1"/>
  <c r="AI231" i="25"/>
  <c r="T251" i="25" s="1"/>
  <c r="AA231" i="25"/>
  <c r="L251" i="25" s="1"/>
  <c r="S231" i="25"/>
  <c r="D251" i="25" s="1"/>
  <c r="AK231" i="25"/>
  <c r="V251" i="25" s="1"/>
  <c r="W231" i="25"/>
  <c r="H251" i="25" s="1"/>
  <c r="AH231" i="25"/>
  <c r="S251" i="25" s="1"/>
  <c r="V231" i="25"/>
  <c r="G251" i="25" s="1"/>
  <c r="AG231" i="25"/>
  <c r="R251" i="25" s="1"/>
  <c r="AM231" i="25"/>
  <c r="X251" i="25" s="1"/>
  <c r="Z231" i="25"/>
  <c r="K251" i="25" s="1"/>
  <c r="AD231" i="25"/>
  <c r="O251" i="25" s="1"/>
  <c r="Q237" i="25"/>
  <c r="B257" i="25" s="1"/>
  <c r="AL229" i="25"/>
  <c r="W249" i="25" s="1"/>
  <c r="AD229" i="25"/>
  <c r="O249" i="25" s="1"/>
  <c r="V229" i="25"/>
  <c r="G249" i="25" s="1"/>
  <c r="AP229" i="25"/>
  <c r="AA249" i="25" s="1"/>
  <c r="AH229" i="25"/>
  <c r="S249" i="25" s="1"/>
  <c r="Z229" i="25"/>
  <c r="K249" i="25" s="1"/>
  <c r="R229" i="25"/>
  <c r="C249" i="25" s="1"/>
  <c r="AA229" i="25"/>
  <c r="L249" i="25" s="1"/>
  <c r="AK229" i="25"/>
  <c r="V249" i="25" s="1"/>
  <c r="U233" i="25"/>
  <c r="F253" i="25" s="1"/>
  <c r="AI233" i="25"/>
  <c r="T253" i="25" s="1"/>
  <c r="AM236" i="25"/>
  <c r="X256" i="25" s="1"/>
  <c r="AE236" i="25"/>
  <c r="P256" i="25" s="1"/>
  <c r="W236" i="25"/>
  <c r="H256" i="25" s="1"/>
  <c r="AR236" i="25"/>
  <c r="AC256" i="25" s="1"/>
  <c r="AJ236" i="25"/>
  <c r="U256" i="25" s="1"/>
  <c r="AB236" i="25"/>
  <c r="M256" i="25" s="1"/>
  <c r="T236" i="25"/>
  <c r="E256" i="25" s="1"/>
  <c r="Y236" i="25"/>
  <c r="J256" i="25" s="1"/>
  <c r="AK236" i="25"/>
  <c r="V256" i="25" s="1"/>
  <c r="AG240" i="25"/>
  <c r="AK241" i="25"/>
  <c r="V261" i="25" s="1"/>
  <c r="AC241" i="25"/>
  <c r="N261" i="25" s="1"/>
  <c r="U241" i="25"/>
  <c r="F261" i="25" s="1"/>
  <c r="AQ241" i="25"/>
  <c r="AB261" i="25" s="1"/>
  <c r="AI241" i="25"/>
  <c r="T261" i="25" s="1"/>
  <c r="AA241" i="25"/>
  <c r="L261" i="25" s="1"/>
  <c r="S241" i="25"/>
  <c r="D261" i="25" s="1"/>
  <c r="AP241" i="25"/>
  <c r="AA261" i="25" s="1"/>
  <c r="AH241" i="25"/>
  <c r="S261" i="25" s="1"/>
  <c r="Z241" i="25"/>
  <c r="K261" i="25" s="1"/>
  <c r="R241" i="25"/>
  <c r="C261" i="25" s="1"/>
  <c r="AO241" i="25"/>
  <c r="Z261" i="25" s="1"/>
  <c r="AG241" i="25"/>
  <c r="R261" i="25" s="1"/>
  <c r="Y241" i="25"/>
  <c r="J261" i="25" s="1"/>
  <c r="Q241" i="25"/>
  <c r="B261" i="25" s="1"/>
  <c r="AM241" i="25"/>
  <c r="X261" i="25" s="1"/>
  <c r="AE241" i="25"/>
  <c r="P261" i="25" s="1"/>
  <c r="W241" i="25"/>
  <c r="H261" i="25" s="1"/>
  <c r="AL241" i="25"/>
  <c r="W261" i="25" s="1"/>
  <c r="AO234" i="25"/>
  <c r="Z254" i="25" s="1"/>
  <c r="A290" i="25"/>
  <c r="A278" i="25"/>
  <c r="AM340" i="25"/>
  <c r="X360" i="25" s="1"/>
  <c r="AE340" i="25"/>
  <c r="P360" i="25" s="1"/>
  <c r="W340" i="25"/>
  <c r="H360" i="25" s="1"/>
  <c r="AL340" i="25"/>
  <c r="W360" i="25" s="1"/>
  <c r="AD340" i="25"/>
  <c r="O360" i="25" s="1"/>
  <c r="V340" i="25"/>
  <c r="G360" i="25" s="1"/>
  <c r="AQ340" i="25"/>
  <c r="AB360" i="25" s="1"/>
  <c r="AI340" i="25"/>
  <c r="T360" i="25" s="1"/>
  <c r="AA340" i="25"/>
  <c r="L360" i="25" s="1"/>
  <c r="S340" i="25"/>
  <c r="D360" i="25" s="1"/>
  <c r="AK340" i="25"/>
  <c r="V360" i="25" s="1"/>
  <c r="Y340" i="25"/>
  <c r="J360" i="25" s="1"/>
  <c r="AJ340" i="25"/>
  <c r="U360" i="25" s="1"/>
  <c r="X340" i="25"/>
  <c r="I360" i="25" s="1"/>
  <c r="AH340" i="25"/>
  <c r="S360" i="25" s="1"/>
  <c r="U340" i="25"/>
  <c r="F360" i="25" s="1"/>
  <c r="AR340" i="25"/>
  <c r="AC360" i="25" s="1"/>
  <c r="AF340" i="25"/>
  <c r="Q360" i="25" s="1"/>
  <c r="R340" i="25"/>
  <c r="C360" i="25" s="1"/>
  <c r="AP340" i="25"/>
  <c r="AA360" i="25" s="1"/>
  <c r="AC340" i="25"/>
  <c r="N360" i="25" s="1"/>
  <c r="Q340" i="25"/>
  <c r="B360" i="25" s="1"/>
  <c r="AO340" i="25"/>
  <c r="Z360" i="25" s="1"/>
  <c r="AN340" i="25"/>
  <c r="Y360" i="25" s="1"/>
  <c r="AG340" i="25"/>
  <c r="R360" i="25" s="1"/>
  <c r="AB340" i="25"/>
  <c r="M360" i="25" s="1"/>
  <c r="Z340" i="25"/>
  <c r="K360" i="25" s="1"/>
  <c r="T340" i="25"/>
  <c r="E360" i="25" s="1"/>
  <c r="AB233" i="25"/>
  <c r="M253" i="25" s="1"/>
  <c r="AN233" i="25"/>
  <c r="Y253" i="25" s="1"/>
  <c r="E261" i="25"/>
  <c r="AB241" i="25"/>
  <c r="M261" i="25" s="1"/>
  <c r="A294" i="25"/>
  <c r="A282" i="25"/>
  <c r="Y228" i="25"/>
  <c r="J248" i="25" s="1"/>
  <c r="W229" i="25"/>
  <c r="H249" i="25" s="1"/>
  <c r="AG229" i="25"/>
  <c r="R249" i="25" s="1"/>
  <c r="AR229" i="25"/>
  <c r="AC249" i="25" s="1"/>
  <c r="AP233" i="25"/>
  <c r="AA253" i="25" s="1"/>
  <c r="AH233" i="25"/>
  <c r="S253" i="25" s="1"/>
  <c r="Z233" i="25"/>
  <c r="K253" i="25" s="1"/>
  <c r="R233" i="25"/>
  <c r="C253" i="25" s="1"/>
  <c r="AO233" i="25"/>
  <c r="Z253" i="25" s="1"/>
  <c r="AG233" i="25"/>
  <c r="R253" i="25" s="1"/>
  <c r="Y233" i="25"/>
  <c r="J253" i="25" s="1"/>
  <c r="Q233" i="25"/>
  <c r="B253" i="25" s="1"/>
  <c r="AL233" i="25"/>
  <c r="W253" i="25" s="1"/>
  <c r="AD233" i="25"/>
  <c r="O253" i="25" s="1"/>
  <c r="V233" i="25"/>
  <c r="G253" i="25" s="1"/>
  <c r="AC233" i="25"/>
  <c r="N253" i="25" s="1"/>
  <c r="AQ233" i="25"/>
  <c r="AB253" i="25" s="1"/>
  <c r="S236" i="25"/>
  <c r="D256" i="25" s="1"/>
  <c r="AG236" i="25"/>
  <c r="R256" i="25" s="1"/>
  <c r="Y240" i="25"/>
  <c r="AD241" i="25"/>
  <c r="O261" i="25" s="1"/>
  <c r="A292" i="25"/>
  <c r="A280" i="25"/>
  <c r="AM228" i="25"/>
  <c r="X248" i="25" s="1"/>
  <c r="AE228" i="25"/>
  <c r="P248" i="25" s="1"/>
  <c r="W228" i="25"/>
  <c r="H248" i="25" s="1"/>
  <c r="AQ228" i="25"/>
  <c r="AB248" i="25" s="1"/>
  <c r="AI228" i="25"/>
  <c r="T248" i="25" s="1"/>
  <c r="AA228" i="25"/>
  <c r="L248" i="25" s="1"/>
  <c r="S228" i="25"/>
  <c r="D248" i="25" s="1"/>
  <c r="Z228" i="25"/>
  <c r="K248" i="25" s="1"/>
  <c r="AK228" i="25"/>
  <c r="V248" i="25" s="1"/>
  <c r="X229" i="25"/>
  <c r="I249" i="25" s="1"/>
  <c r="AI229" i="25"/>
  <c r="T249" i="25" s="1"/>
  <c r="S233" i="25"/>
  <c r="D253" i="25" s="1"/>
  <c r="AE233" i="25"/>
  <c r="P253" i="25" s="1"/>
  <c r="U236" i="25"/>
  <c r="F256" i="25" s="1"/>
  <c r="AH236" i="25"/>
  <c r="S256" i="25" s="1"/>
  <c r="AL238" i="25"/>
  <c r="W258" i="25" s="1"/>
  <c r="AD238" i="25"/>
  <c r="O258" i="25" s="1"/>
  <c r="V238" i="25"/>
  <c r="G258" i="25" s="1"/>
  <c r="AK238" i="25"/>
  <c r="V258" i="25" s="1"/>
  <c r="AC238" i="25"/>
  <c r="N258" i="25" s="1"/>
  <c r="U238" i="25"/>
  <c r="F258" i="25" s="1"/>
  <c r="AR238" i="25"/>
  <c r="AC258" i="25" s="1"/>
  <c r="AJ238" i="25"/>
  <c r="U258" i="25" s="1"/>
  <c r="AB238" i="25"/>
  <c r="M258" i="25" s="1"/>
  <c r="T238" i="25"/>
  <c r="E258" i="25" s="1"/>
  <c r="AP238" i="25"/>
  <c r="AA258" i="25" s="1"/>
  <c r="AH238" i="25"/>
  <c r="S258" i="25" s="1"/>
  <c r="Z238" i="25"/>
  <c r="K258" i="25" s="1"/>
  <c r="R238" i="25"/>
  <c r="C258" i="25" s="1"/>
  <c r="AF238" i="25"/>
  <c r="Q258" i="25" s="1"/>
  <c r="AF241" i="25"/>
  <c r="Q261" i="25" s="1"/>
  <c r="X231" i="25"/>
  <c r="I251" i="25" s="1"/>
  <c r="AF231" i="25"/>
  <c r="Q251" i="25" s="1"/>
  <c r="AN231" i="25"/>
  <c r="Y251" i="25" s="1"/>
  <c r="U234" i="25"/>
  <c r="F254" i="25" s="1"/>
  <c r="AC234" i="25"/>
  <c r="N254" i="25" s="1"/>
  <c r="AK234" i="25"/>
  <c r="V254" i="25" s="1"/>
  <c r="B256" i="25"/>
  <c r="X240" i="25"/>
  <c r="AF240" i="25"/>
  <c r="AN240" i="25"/>
  <c r="A281" i="25"/>
  <c r="AE335" i="25"/>
  <c r="P355" i="25" s="1"/>
  <c r="R338" i="25"/>
  <c r="C358" i="25" s="1"/>
  <c r="AM339" i="25"/>
  <c r="X359" i="25" s="1"/>
  <c r="AE339" i="25"/>
  <c r="P359" i="25" s="1"/>
  <c r="W339" i="25"/>
  <c r="H359" i="25" s="1"/>
  <c r="AJ339" i="25"/>
  <c r="U359" i="25" s="1"/>
  <c r="AB339" i="25"/>
  <c r="M359" i="25" s="1"/>
  <c r="T339" i="25"/>
  <c r="E359" i="25" s="1"/>
  <c r="AI339" i="25"/>
  <c r="T359" i="25" s="1"/>
  <c r="V339" i="25"/>
  <c r="G359" i="25" s="1"/>
  <c r="AH339" i="25"/>
  <c r="S359" i="25" s="1"/>
  <c r="U339" i="25"/>
  <c r="F359" i="25" s="1"/>
  <c r="AG339" i="25"/>
  <c r="R359" i="25" s="1"/>
  <c r="S339" i="25"/>
  <c r="D359" i="25" s="1"/>
  <c r="AP339" i="25"/>
  <c r="AA359" i="25" s="1"/>
  <c r="AC339" i="25"/>
  <c r="N359" i="25" s="1"/>
  <c r="Q339" i="25"/>
  <c r="B359" i="25" s="1"/>
  <c r="AO339" i="25"/>
  <c r="Z359" i="25" s="1"/>
  <c r="AA339" i="25"/>
  <c r="L359" i="25" s="1"/>
  <c r="AL339" i="25"/>
  <c r="W359" i="25" s="1"/>
  <c r="R240" i="25"/>
  <c r="Z240" i="25"/>
  <c r="AH240" i="25"/>
  <c r="AP240" i="25"/>
  <c r="AK334" i="25"/>
  <c r="V354" i="25" s="1"/>
  <c r="AC334" i="25"/>
  <c r="N354" i="25" s="1"/>
  <c r="U334" i="25"/>
  <c r="F354" i="25" s="1"/>
  <c r="AO334" i="25"/>
  <c r="Z354" i="25" s="1"/>
  <c r="AG334" i="25"/>
  <c r="R354" i="25" s="1"/>
  <c r="Y334" i="25"/>
  <c r="J354" i="25" s="1"/>
  <c r="Q334" i="25"/>
  <c r="B354" i="25" s="1"/>
  <c r="AP334" i="25"/>
  <c r="AA354" i="25" s="1"/>
  <c r="AE334" i="25"/>
  <c r="P354" i="25" s="1"/>
  <c r="T334" i="25"/>
  <c r="E354" i="25" s="1"/>
  <c r="AN334" i="25"/>
  <c r="Y354" i="25" s="1"/>
  <c r="AD334" i="25"/>
  <c r="O354" i="25" s="1"/>
  <c r="S334" i="25"/>
  <c r="D354" i="25" s="1"/>
  <c r="AL334" i="25"/>
  <c r="W354" i="25" s="1"/>
  <c r="AJ334" i="25"/>
  <c r="U354" i="25" s="1"/>
  <c r="Z334" i="25"/>
  <c r="K354" i="25" s="1"/>
  <c r="AH334" i="25"/>
  <c r="S354" i="25" s="1"/>
  <c r="AO335" i="25"/>
  <c r="Z355" i="25" s="1"/>
  <c r="Z338" i="25"/>
  <c r="K358" i="25" s="1"/>
  <c r="AQ339" i="25"/>
  <c r="AB359" i="25" s="1"/>
  <c r="AL341" i="25"/>
  <c r="W361" i="25" s="1"/>
  <c r="AD341" i="25"/>
  <c r="O361" i="25" s="1"/>
  <c r="V341" i="25"/>
  <c r="G361" i="25" s="1"/>
  <c r="AK341" i="25"/>
  <c r="V361" i="25" s="1"/>
  <c r="AC341" i="25"/>
  <c r="N361" i="25" s="1"/>
  <c r="U341" i="25"/>
  <c r="F361" i="25" s="1"/>
  <c r="AP341" i="25"/>
  <c r="AA361" i="25" s="1"/>
  <c r="AH341" i="25"/>
  <c r="S361" i="25" s="1"/>
  <c r="Z341" i="25"/>
  <c r="K361" i="25" s="1"/>
  <c r="R341" i="25"/>
  <c r="C361" i="25" s="1"/>
  <c r="AN341" i="25"/>
  <c r="Y361" i="25" s="1"/>
  <c r="AA341" i="25"/>
  <c r="L361" i="25" s="1"/>
  <c r="AM341" i="25"/>
  <c r="X361" i="25" s="1"/>
  <c r="Y341" i="25"/>
  <c r="J361" i="25" s="1"/>
  <c r="AJ341" i="25"/>
  <c r="U361" i="25" s="1"/>
  <c r="X341" i="25"/>
  <c r="I361" i="25" s="1"/>
  <c r="AG341" i="25"/>
  <c r="R361" i="25" s="1"/>
  <c r="T341" i="25"/>
  <c r="E361" i="25" s="1"/>
  <c r="AR341" i="25"/>
  <c r="AC361" i="25" s="1"/>
  <c r="AF341" i="25"/>
  <c r="Q361" i="25" s="1"/>
  <c r="S341" i="25"/>
  <c r="D361" i="25" s="1"/>
  <c r="X234" i="25"/>
  <c r="I254" i="25" s="1"/>
  <c r="AF234" i="25"/>
  <c r="Q254" i="25" s="1"/>
  <c r="AN234" i="25"/>
  <c r="Y254" i="25" s="1"/>
  <c r="S240" i="25"/>
  <c r="AA240" i="25"/>
  <c r="AI240" i="25"/>
  <c r="AQ240" i="25"/>
  <c r="R334" i="25"/>
  <c r="C354" i="25" s="1"/>
  <c r="AI334" i="25"/>
  <c r="T354" i="25" s="1"/>
  <c r="AP335" i="25"/>
  <c r="AA355" i="25" s="1"/>
  <c r="AF337" i="25"/>
  <c r="Q357" i="25" s="1"/>
  <c r="T337" i="25"/>
  <c r="E357" i="25" s="1"/>
  <c r="AM337" i="25"/>
  <c r="X357" i="25" s="1"/>
  <c r="AA337" i="25"/>
  <c r="L357" i="25" s="1"/>
  <c r="AD338" i="25"/>
  <c r="O358" i="25" s="1"/>
  <c r="Q341" i="25"/>
  <c r="B361" i="25" s="1"/>
  <c r="X227" i="25"/>
  <c r="I247" i="25" s="1"/>
  <c r="AF227" i="25"/>
  <c r="Q247" i="25" s="1"/>
  <c r="T231" i="25"/>
  <c r="E251" i="25" s="1"/>
  <c r="AB231" i="25"/>
  <c r="M251" i="25" s="1"/>
  <c r="AJ231" i="25"/>
  <c r="U251" i="25" s="1"/>
  <c r="Q234" i="25"/>
  <c r="B254" i="25" s="1"/>
  <c r="Y234" i="25"/>
  <c r="J254" i="25" s="1"/>
  <c r="AG234" i="25"/>
  <c r="R254" i="25" s="1"/>
  <c r="X236" i="25"/>
  <c r="I256" i="25" s="1"/>
  <c r="AF236" i="25"/>
  <c r="Q256" i="25" s="1"/>
  <c r="T240" i="25"/>
  <c r="AB240" i="25"/>
  <c r="AJ240" i="25"/>
  <c r="V334" i="25"/>
  <c r="G354" i="25" s="1"/>
  <c r="AM334" i="25"/>
  <c r="X354" i="25" s="1"/>
  <c r="S335" i="25"/>
  <c r="D355" i="25" s="1"/>
  <c r="AK337" i="25"/>
  <c r="V357" i="25" s="1"/>
  <c r="R339" i="25"/>
  <c r="C359" i="25" s="1"/>
  <c r="W341" i="25"/>
  <c r="H361" i="25" s="1"/>
  <c r="AI338" i="25"/>
  <c r="T358" i="25" s="1"/>
  <c r="V338" i="25"/>
  <c r="G358" i="25" s="1"/>
  <c r="AH338" i="25"/>
  <c r="S358" i="25" s="1"/>
  <c r="T338" i="25"/>
  <c r="E358" i="25" s="1"/>
  <c r="AR338" i="25"/>
  <c r="AC358" i="25" s="1"/>
  <c r="AE338" i="25"/>
  <c r="P358" i="25" s="1"/>
  <c r="S338" i="25"/>
  <c r="D358" i="25" s="1"/>
  <c r="AP338" i="25"/>
  <c r="AA358" i="25" s="1"/>
  <c r="AB338" i="25"/>
  <c r="M358" i="25" s="1"/>
  <c r="AM338" i="25"/>
  <c r="X358" i="25" s="1"/>
  <c r="AA338" i="25"/>
  <c r="L358" i="25" s="1"/>
  <c r="AL338" i="25"/>
  <c r="W358" i="25" s="1"/>
  <c r="Y339" i="25"/>
  <c r="J359" i="25" s="1"/>
  <c r="V240" i="25"/>
  <c r="AD240" i="25"/>
  <c r="A276" i="25"/>
  <c r="A288" i="25"/>
  <c r="AC354" i="25"/>
  <c r="AQ338" i="25"/>
  <c r="AB358" i="25" s="1"/>
  <c r="Z339" i="25"/>
  <c r="K359" i="25" s="1"/>
  <c r="AB348" i="25"/>
  <c r="AQ348" i="25"/>
  <c r="AA348" i="25"/>
  <c r="AL348" i="25"/>
  <c r="T348" i="25"/>
  <c r="AJ348" i="25"/>
  <c r="R348" i="25"/>
  <c r="V335" i="25"/>
  <c r="G355" i="25" s="1"/>
  <c r="AG335" i="25"/>
  <c r="R355" i="25" s="1"/>
  <c r="AQ335" i="25"/>
  <c r="AB355" i="25" s="1"/>
  <c r="U336" i="25"/>
  <c r="F356" i="25" s="1"/>
  <c r="AG336" i="25"/>
  <c r="R356" i="25" s="1"/>
  <c r="X337" i="25"/>
  <c r="I357" i="25" s="1"/>
  <c r="AN339" i="25"/>
  <c r="Y359" i="25" s="1"/>
  <c r="V342" i="25"/>
  <c r="G362" i="25" s="1"/>
  <c r="AH342" i="25"/>
  <c r="S362" i="25" s="1"/>
  <c r="W343" i="25"/>
  <c r="H363" i="25" s="1"/>
  <c r="Z346" i="25"/>
  <c r="K366" i="25" s="1"/>
  <c r="AO348" i="25"/>
  <c r="AG348" i="25"/>
  <c r="Y348" i="25"/>
  <c r="Q348" i="25"/>
  <c r="AK348" i="25"/>
  <c r="AC348" i="25"/>
  <c r="U348" i="25"/>
  <c r="AI348" i="25"/>
  <c r="X348" i="25"/>
  <c r="AR348" i="25"/>
  <c r="AH348" i="25"/>
  <c r="W348" i="25"/>
  <c r="AN348" i="25"/>
  <c r="AD348" i="25"/>
  <c r="S348" i="25"/>
  <c r="AF348" i="25"/>
  <c r="AP349" i="25"/>
  <c r="AE349" i="25"/>
  <c r="U349" i="25"/>
  <c r="AO349" i="25"/>
  <c r="AD349" i="25"/>
  <c r="S349" i="25"/>
  <c r="AM349" i="25"/>
  <c r="AC349" i="25"/>
  <c r="AK349" i="25"/>
  <c r="Z349" i="25"/>
  <c r="AA349" i="25"/>
  <c r="W335" i="25"/>
  <c r="H355" i="25" s="1"/>
  <c r="AH335" i="25"/>
  <c r="S355" i="25" s="1"/>
  <c r="V336" i="25"/>
  <c r="G356" i="25" s="1"/>
  <c r="AJ336" i="25"/>
  <c r="U356" i="25" s="1"/>
  <c r="AO338" i="25"/>
  <c r="Z358" i="25" s="1"/>
  <c r="W342" i="25"/>
  <c r="H362" i="25" s="1"/>
  <c r="AI342" i="25"/>
  <c r="T362" i="25" s="1"/>
  <c r="AR343" i="25"/>
  <c r="AC363" i="25" s="1"/>
  <c r="AI343" i="25"/>
  <c r="T363" i="25" s="1"/>
  <c r="AA343" i="25"/>
  <c r="L363" i="25" s="1"/>
  <c r="S343" i="25"/>
  <c r="D363" i="25" s="1"/>
  <c r="Y343" i="25"/>
  <c r="J363" i="25" s="1"/>
  <c r="AL343" i="25"/>
  <c r="W363" i="25" s="1"/>
  <c r="AG349" i="25"/>
  <c r="Z343" i="25"/>
  <c r="K363" i="25" s="1"/>
  <c r="AM343" i="25"/>
  <c r="X363" i="25" s="1"/>
  <c r="A398" i="25"/>
  <c r="A386" i="25"/>
  <c r="AR335" i="25"/>
  <c r="AC355" i="25" s="1"/>
  <c r="Z335" i="25"/>
  <c r="K355" i="25" s="1"/>
  <c r="AK335" i="25"/>
  <c r="V355" i="25" s="1"/>
  <c r="Y336" i="25"/>
  <c r="J356" i="25" s="1"/>
  <c r="AL336" i="25"/>
  <c r="W356" i="25" s="1"/>
  <c r="AP337" i="25"/>
  <c r="AA357" i="25" s="1"/>
  <c r="AH337" i="25"/>
  <c r="S357" i="25" s="1"/>
  <c r="Z337" i="25"/>
  <c r="K357" i="25" s="1"/>
  <c r="R337" i="25"/>
  <c r="C357" i="25" s="1"/>
  <c r="AO337" i="25"/>
  <c r="Z357" i="25" s="1"/>
  <c r="AG337" i="25"/>
  <c r="R357" i="25" s="1"/>
  <c r="Y337" i="25"/>
  <c r="J357" i="25" s="1"/>
  <c r="Q337" i="25"/>
  <c r="B357" i="25" s="1"/>
  <c r="AL337" i="25"/>
  <c r="W357" i="25" s="1"/>
  <c r="AD337" i="25"/>
  <c r="O357" i="25" s="1"/>
  <c r="V337" i="25"/>
  <c r="G357" i="25" s="1"/>
  <c r="AC337" i="25"/>
  <c r="N357" i="25" s="1"/>
  <c r="AQ337" i="25"/>
  <c r="AB357" i="25" s="1"/>
  <c r="Z342" i="25"/>
  <c r="K362" i="25" s="1"/>
  <c r="AM342" i="25"/>
  <c r="X362" i="25" s="1"/>
  <c r="AC343" i="25"/>
  <c r="N363" i="25" s="1"/>
  <c r="AP343" i="25"/>
  <c r="AA363" i="25" s="1"/>
  <c r="AQ346" i="25"/>
  <c r="AB366" i="25" s="1"/>
  <c r="AI346" i="25"/>
  <c r="T366" i="25" s="1"/>
  <c r="AA346" i="25"/>
  <c r="L366" i="25" s="1"/>
  <c r="S346" i="25"/>
  <c r="D366" i="25" s="1"/>
  <c r="AM346" i="25"/>
  <c r="X366" i="25" s="1"/>
  <c r="AE346" i="25"/>
  <c r="P366" i="25" s="1"/>
  <c r="W346" i="25"/>
  <c r="H366" i="25" s="1"/>
  <c r="AN346" i="25"/>
  <c r="Y366" i="25" s="1"/>
  <c r="AC346" i="25"/>
  <c r="N366" i="25" s="1"/>
  <c r="R346" i="25"/>
  <c r="C366" i="25" s="1"/>
  <c r="AL346" i="25"/>
  <c r="W366" i="25" s="1"/>
  <c r="AB346" i="25"/>
  <c r="M366" i="25" s="1"/>
  <c r="Q346" i="25"/>
  <c r="B366" i="25" s="1"/>
  <c r="AH346" i="25"/>
  <c r="S366" i="25" s="1"/>
  <c r="X346" i="25"/>
  <c r="I366" i="25" s="1"/>
  <c r="AG346" i="25"/>
  <c r="R366" i="25" s="1"/>
  <c r="V348" i="25"/>
  <c r="AM348" i="25"/>
  <c r="Q349" i="25"/>
  <c r="AI349" i="25"/>
  <c r="Q335" i="25"/>
  <c r="B355" i="25" s="1"/>
  <c r="AA335" i="25"/>
  <c r="L355" i="25" s="1"/>
  <c r="AL335" i="25"/>
  <c r="W355" i="25" s="1"/>
  <c r="AB336" i="25"/>
  <c r="M356" i="25" s="1"/>
  <c r="S337" i="25"/>
  <c r="D357" i="25" s="1"/>
  <c r="AE337" i="25"/>
  <c r="P357" i="25" s="1"/>
  <c r="AR337" i="25"/>
  <c r="AC357" i="25" s="1"/>
  <c r="AA342" i="25"/>
  <c r="L362" i="25" s="1"/>
  <c r="Q343" i="25"/>
  <c r="B363" i="25" s="1"/>
  <c r="AD343" i="25"/>
  <c r="O363" i="25" s="1"/>
  <c r="AQ343" i="25"/>
  <c r="AB363" i="25" s="1"/>
  <c r="T346" i="25"/>
  <c r="E366" i="25" s="1"/>
  <c r="AJ346" i="25"/>
  <c r="U366" i="25" s="1"/>
  <c r="Z348" i="25"/>
  <c r="AP348" i="25"/>
  <c r="R349" i="25"/>
  <c r="AL349" i="25"/>
  <c r="AC335" i="25"/>
  <c r="N355" i="25" s="1"/>
  <c r="AQ336" i="25"/>
  <c r="AB356" i="25" s="1"/>
  <c r="AI336" i="25"/>
  <c r="T356" i="25" s="1"/>
  <c r="AA336" i="25"/>
  <c r="L356" i="25" s="1"/>
  <c r="S336" i="25"/>
  <c r="D356" i="25" s="1"/>
  <c r="AP336" i="25"/>
  <c r="AA356" i="25" s="1"/>
  <c r="AH336" i="25"/>
  <c r="S356" i="25" s="1"/>
  <c r="Z336" i="25"/>
  <c r="K356" i="25" s="1"/>
  <c r="R336" i="25"/>
  <c r="C356" i="25" s="1"/>
  <c r="AM336" i="25"/>
  <c r="X356" i="25" s="1"/>
  <c r="AE336" i="25"/>
  <c r="P356" i="25" s="1"/>
  <c r="W336" i="25"/>
  <c r="H356" i="25" s="1"/>
  <c r="AC336" i="25"/>
  <c r="N356" i="25" s="1"/>
  <c r="AO336" i="25"/>
  <c r="Z356" i="25" s="1"/>
  <c r="AK342" i="25"/>
  <c r="V362" i="25" s="1"/>
  <c r="AC342" i="25"/>
  <c r="N362" i="25" s="1"/>
  <c r="U342" i="25"/>
  <c r="F362" i="25" s="1"/>
  <c r="AR342" i="25"/>
  <c r="AC362" i="25" s="1"/>
  <c r="AJ342" i="25"/>
  <c r="U362" i="25" s="1"/>
  <c r="AB342" i="25"/>
  <c r="M362" i="25" s="1"/>
  <c r="T342" i="25"/>
  <c r="E362" i="25" s="1"/>
  <c r="AO342" i="25"/>
  <c r="Z362" i="25" s="1"/>
  <c r="AG342" i="25"/>
  <c r="R362" i="25" s="1"/>
  <c r="Y342" i="25"/>
  <c r="J362" i="25" s="1"/>
  <c r="Q342" i="25"/>
  <c r="B362" i="25" s="1"/>
  <c r="AD342" i="25"/>
  <c r="O362" i="25" s="1"/>
  <c r="AP342" i="25"/>
  <c r="AA362" i="25" s="1"/>
  <c r="R343" i="25"/>
  <c r="C363" i="25" s="1"/>
  <c r="AE343" i="25"/>
  <c r="P363" i="25" s="1"/>
  <c r="V349" i="25"/>
  <c r="U343" i="25"/>
  <c r="F363" i="25" s="1"/>
  <c r="X335" i="25"/>
  <c r="I355" i="25" s="1"/>
  <c r="AF335" i="25"/>
  <c r="Q355" i="25" s="1"/>
  <c r="AN335" i="25"/>
  <c r="Y355" i="25" s="1"/>
  <c r="U338" i="25"/>
  <c r="F358" i="25" s="1"/>
  <c r="AC338" i="25"/>
  <c r="N358" i="25" s="1"/>
  <c r="AK338" i="25"/>
  <c r="V358" i="25" s="1"/>
  <c r="AR339" i="25"/>
  <c r="AC359" i="25" s="1"/>
  <c r="AO343" i="25"/>
  <c r="Z363" i="25" s="1"/>
  <c r="X343" i="25"/>
  <c r="I363" i="25" s="1"/>
  <c r="AF343" i="25"/>
  <c r="Q363" i="25" s="1"/>
  <c r="AN343" i="25"/>
  <c r="Y363" i="25" s="1"/>
  <c r="AR345" i="25"/>
  <c r="AC365" i="25" s="1"/>
  <c r="U347" i="25"/>
  <c r="F367" i="25" s="1"/>
  <c r="AF347" i="25"/>
  <c r="Q367" i="25" s="1"/>
  <c r="AQ347" i="25"/>
  <c r="AB367" i="25" s="1"/>
  <c r="AN349" i="25"/>
  <c r="Y350" i="25"/>
  <c r="J370" i="25" s="1"/>
  <c r="A389" i="25"/>
  <c r="A401" i="25"/>
  <c r="AM350" i="25"/>
  <c r="X370" i="25" s="1"/>
  <c r="AE350" i="25"/>
  <c r="P370" i="25" s="1"/>
  <c r="W350" i="25"/>
  <c r="H370" i="25" s="1"/>
  <c r="AR350" i="25"/>
  <c r="AC370" i="25" s="1"/>
  <c r="AJ350" i="25"/>
  <c r="U370" i="25" s="1"/>
  <c r="AB350" i="25"/>
  <c r="M370" i="25" s="1"/>
  <c r="T350" i="25"/>
  <c r="E370" i="25" s="1"/>
  <c r="AQ350" i="25"/>
  <c r="AB370" i="25" s="1"/>
  <c r="AI350" i="25"/>
  <c r="T370" i="25" s="1"/>
  <c r="AA350" i="25"/>
  <c r="L370" i="25" s="1"/>
  <c r="S350" i="25"/>
  <c r="D370" i="25" s="1"/>
  <c r="AC350" i="25"/>
  <c r="N370" i="25" s="1"/>
  <c r="AO350" i="25"/>
  <c r="Z370" i="25" s="1"/>
  <c r="X338" i="25"/>
  <c r="I358" i="25" s="1"/>
  <c r="AF338" i="25"/>
  <c r="Q358" i="25" s="1"/>
  <c r="AN338" i="25"/>
  <c r="Y358" i="25" s="1"/>
  <c r="Y347" i="25"/>
  <c r="J367" i="25" s="1"/>
  <c r="Q350" i="25"/>
  <c r="B370" i="25" s="1"/>
  <c r="AD350" i="25"/>
  <c r="O370" i="25" s="1"/>
  <c r="AP350" i="25"/>
  <c r="AA370" i="25" s="1"/>
  <c r="A392" i="25"/>
  <c r="A404" i="25"/>
  <c r="T335" i="25"/>
  <c r="E355" i="25" s="1"/>
  <c r="AB335" i="25"/>
  <c r="M355" i="25" s="1"/>
  <c r="AJ335" i="25"/>
  <c r="U355" i="25" s="1"/>
  <c r="Q338" i="25"/>
  <c r="B358" i="25" s="1"/>
  <c r="Y338" i="25"/>
  <c r="J358" i="25" s="1"/>
  <c r="AG338" i="25"/>
  <c r="R358" i="25" s="1"/>
  <c r="X339" i="25"/>
  <c r="I359" i="25" s="1"/>
  <c r="AF339" i="25"/>
  <c r="Q359" i="25" s="1"/>
  <c r="T343" i="25"/>
  <c r="E363" i="25" s="1"/>
  <c r="AB343" i="25"/>
  <c r="M363" i="25" s="1"/>
  <c r="AJ343" i="25"/>
  <c r="U363" i="25" s="1"/>
  <c r="AP347" i="25"/>
  <c r="AA367" i="25" s="1"/>
  <c r="AH347" i="25"/>
  <c r="S367" i="25" s="1"/>
  <c r="Z347" i="25"/>
  <c r="K367" i="25" s="1"/>
  <c r="R347" i="25"/>
  <c r="C367" i="25" s="1"/>
  <c r="AL347" i="25"/>
  <c r="W367" i="25" s="1"/>
  <c r="AD347" i="25"/>
  <c r="O367" i="25" s="1"/>
  <c r="V347" i="25"/>
  <c r="G367" i="25" s="1"/>
  <c r="AA347" i="25"/>
  <c r="L367" i="25" s="1"/>
  <c r="AK347" i="25"/>
  <c r="V367" i="25" s="1"/>
  <c r="R350" i="25"/>
  <c r="C370" i="25" s="1"/>
  <c r="AF350" i="25"/>
  <c r="Q370" i="25" s="1"/>
  <c r="A397" i="25"/>
  <c r="A385" i="25"/>
  <c r="AG350" i="25"/>
  <c r="R370" i="25" s="1"/>
  <c r="A391" i="25"/>
  <c r="A403" i="25"/>
  <c r="X345" i="25"/>
  <c r="I365" i="25" s="1"/>
  <c r="AF345" i="25"/>
  <c r="Q365" i="25" s="1"/>
  <c r="AN345" i="25"/>
  <c r="Y365" i="25" s="1"/>
  <c r="T349" i="25"/>
  <c r="AB349" i="25"/>
  <c r="AJ349" i="25"/>
  <c r="AR349" i="25"/>
  <c r="A402" i="25"/>
  <c r="A390" i="25"/>
  <c r="V370" i="25"/>
  <c r="A400" i="25"/>
  <c r="A388" i="25"/>
  <c r="T345" i="25"/>
  <c r="E365" i="25" s="1"/>
  <c r="AB345" i="25"/>
  <c r="M365" i="25" s="1"/>
  <c r="AJ345" i="25"/>
  <c r="U365" i="25" s="1"/>
  <c r="X349" i="25"/>
  <c r="AF349" i="25"/>
  <c r="AQ15" i="24"/>
  <c r="AB35" i="24" s="1"/>
  <c r="AR26" i="24"/>
  <c r="AN117" i="24"/>
  <c r="Y137" i="24" s="1"/>
  <c r="AD121" i="24"/>
  <c r="O141" i="24" s="1"/>
  <c r="Y125" i="24"/>
  <c r="J145" i="24" s="1"/>
  <c r="AP125" i="24"/>
  <c r="R229" i="24"/>
  <c r="C249" i="24" s="1"/>
  <c r="U231" i="24"/>
  <c r="F251" i="24" s="1"/>
  <c r="AM231" i="24"/>
  <c r="X251" i="24" s="1"/>
  <c r="AQ233" i="24"/>
  <c r="AB253" i="24" s="1"/>
  <c r="AJ12" i="24"/>
  <c r="U32" i="24" s="1"/>
  <c r="AE19" i="24"/>
  <c r="P39" i="24" s="1"/>
  <c r="AI22" i="24"/>
  <c r="T42" i="24" s="1"/>
  <c r="AM233" i="24"/>
  <c r="X253" i="24" s="1"/>
  <c r="AI17" i="24"/>
  <c r="T37" i="24" s="1"/>
  <c r="T55" i="24" s="1"/>
  <c r="AE118" i="24"/>
  <c r="P138" i="24" s="1"/>
  <c r="X121" i="24"/>
  <c r="I141" i="24" s="1"/>
  <c r="AB125" i="24"/>
  <c r="M145" i="24" s="1"/>
  <c r="S126" i="24"/>
  <c r="D146" i="24" s="1"/>
  <c r="AA229" i="24"/>
  <c r="L249" i="24" s="1"/>
  <c r="X231" i="24"/>
  <c r="I251" i="24" s="1"/>
  <c r="AQ231" i="24"/>
  <c r="AB251" i="24" s="1"/>
  <c r="Q236" i="24"/>
  <c r="B256" i="24" s="1"/>
  <c r="X340" i="24"/>
  <c r="I360" i="24" s="1"/>
  <c r="AL342" i="24"/>
  <c r="W362" i="24" s="1"/>
  <c r="AP11" i="24"/>
  <c r="AA31" i="24" s="1"/>
  <c r="AJ22" i="24"/>
  <c r="U42" i="24" s="1"/>
  <c r="AM225" i="24"/>
  <c r="X245" i="24" s="1"/>
  <c r="AB340" i="24"/>
  <c r="M360" i="24" s="1"/>
  <c r="AD234" i="24"/>
  <c r="O254" i="24" s="1"/>
  <c r="AJ118" i="24"/>
  <c r="U138" i="24" s="1"/>
  <c r="Y121" i="24"/>
  <c r="J141" i="24" s="1"/>
  <c r="AF125" i="24"/>
  <c r="Q145" i="24" s="1"/>
  <c r="Y126" i="24"/>
  <c r="J146" i="24" s="1"/>
  <c r="AG229" i="24"/>
  <c r="R249" i="24" s="1"/>
  <c r="AB231" i="24"/>
  <c r="M251" i="24" s="1"/>
  <c r="AR231" i="24"/>
  <c r="AC251" i="24" s="1"/>
  <c r="U236" i="24"/>
  <c r="F256" i="24" s="1"/>
  <c r="AO11" i="24"/>
  <c r="Z31" i="24" s="1"/>
  <c r="AQ340" i="24"/>
  <c r="AB360" i="24" s="1"/>
  <c r="AJ343" i="24"/>
  <c r="U363" i="24" s="1"/>
  <c r="Y12" i="24"/>
  <c r="J32" i="24" s="1"/>
  <c r="AG121" i="24"/>
  <c r="R141" i="24" s="1"/>
  <c r="AJ125" i="24"/>
  <c r="U145" i="24" s="1"/>
  <c r="AH125" i="24"/>
  <c r="S145" i="24" s="1"/>
  <c r="Z126" i="24"/>
  <c r="K146" i="24" s="1"/>
  <c r="AK229" i="24"/>
  <c r="V249" i="24" s="1"/>
  <c r="AC231" i="24"/>
  <c r="N251" i="24" s="1"/>
  <c r="Q233" i="24"/>
  <c r="B253" i="24" s="1"/>
  <c r="X236" i="24"/>
  <c r="I256" i="24" s="1"/>
  <c r="AD15" i="24"/>
  <c r="O35" i="24" s="1"/>
  <c r="R117" i="24"/>
  <c r="C137" i="24" s="1"/>
  <c r="R125" i="24"/>
  <c r="C145" i="24" s="1"/>
  <c r="T229" i="24"/>
  <c r="E249" i="24" s="1"/>
  <c r="AL229" i="24"/>
  <c r="W249" i="24" s="1"/>
  <c r="AJ231" i="24"/>
  <c r="U251" i="24" s="1"/>
  <c r="AG236" i="24"/>
  <c r="R256" i="24" s="1"/>
  <c r="Q15" i="24"/>
  <c r="B35" i="24" s="1"/>
  <c r="X26" i="24"/>
  <c r="U226" i="24"/>
  <c r="F246" i="24" s="1"/>
  <c r="AK233" i="24"/>
  <c r="V253" i="24" s="1"/>
  <c r="AF240" i="24"/>
  <c r="AJ240" i="24"/>
  <c r="AG240" i="24"/>
  <c r="S240" i="24"/>
  <c r="U240" i="24"/>
  <c r="AQ240" i="24"/>
  <c r="AM240" i="24"/>
  <c r="W240" i="24"/>
  <c r="Y132" i="24"/>
  <c r="AQ342" i="24"/>
  <c r="AB362" i="24" s="1"/>
  <c r="AN342" i="24"/>
  <c r="Y362" i="24" s="1"/>
  <c r="V342" i="24"/>
  <c r="G362" i="24" s="1"/>
  <c r="AB343" i="24"/>
  <c r="M363" i="24" s="1"/>
  <c r="Y342" i="24"/>
  <c r="J362" i="24" s="1"/>
  <c r="AG343" i="24"/>
  <c r="R363" i="24" s="1"/>
  <c r="Z342" i="24"/>
  <c r="K362" i="24" s="1"/>
  <c r="AD342" i="24"/>
  <c r="O362" i="24" s="1"/>
  <c r="Z233" i="24"/>
  <c r="K253" i="24" s="1"/>
  <c r="AO234" i="24"/>
  <c r="Z254" i="24" s="1"/>
  <c r="W236" i="24"/>
  <c r="H256" i="24" s="1"/>
  <c r="AN236" i="24"/>
  <c r="Y256" i="24" s="1"/>
  <c r="AC233" i="24"/>
  <c r="N253" i="24" s="1"/>
  <c r="Z234" i="24"/>
  <c r="K254" i="24" s="1"/>
  <c r="AB236" i="24"/>
  <c r="M256" i="24" s="1"/>
  <c r="AR236" i="24"/>
  <c r="AC256" i="24" s="1"/>
  <c r="AI233" i="24"/>
  <c r="T253" i="24" s="1"/>
  <c r="AG233" i="24"/>
  <c r="R253" i="24" s="1"/>
  <c r="AC236" i="24"/>
  <c r="N256" i="24" s="1"/>
  <c r="AN233" i="24"/>
  <c r="Y253" i="24" s="1"/>
  <c r="AJ236" i="24"/>
  <c r="U256" i="24" s="1"/>
  <c r="R233" i="24"/>
  <c r="C253" i="24" s="1"/>
  <c r="S236" i="24"/>
  <c r="D256" i="24" s="1"/>
  <c r="AA145" i="24"/>
  <c r="AD340" i="24"/>
  <c r="O360" i="24" s="1"/>
  <c r="AO340" i="24"/>
  <c r="Z360" i="24" s="1"/>
  <c r="AF340" i="24"/>
  <c r="Q360" i="24" s="1"/>
  <c r="Q378" i="24" s="1"/>
  <c r="W340" i="24"/>
  <c r="H360" i="24" s="1"/>
  <c r="AM229" i="24"/>
  <c r="X249" i="24" s="1"/>
  <c r="Z229" i="24"/>
  <c r="K249" i="24" s="1"/>
  <c r="AC225" i="24"/>
  <c r="N245" i="24" s="1"/>
  <c r="AN225" i="24"/>
  <c r="Y245" i="24" s="1"/>
  <c r="AH226" i="24"/>
  <c r="S246" i="24" s="1"/>
  <c r="R225" i="24"/>
  <c r="C245" i="24" s="1"/>
  <c r="AJ226" i="24"/>
  <c r="U246" i="24" s="1"/>
  <c r="W225" i="24"/>
  <c r="H245" i="24" s="1"/>
  <c r="AA225" i="24"/>
  <c r="L245" i="24" s="1"/>
  <c r="Z226" i="24"/>
  <c r="K246" i="24" s="1"/>
  <c r="Y226" i="24"/>
  <c r="J246" i="24" s="1"/>
  <c r="AK225" i="24"/>
  <c r="V245" i="24" s="1"/>
  <c r="AF117" i="24"/>
  <c r="Q137" i="24" s="1"/>
  <c r="AO118" i="24"/>
  <c r="Z138" i="24" s="1"/>
  <c r="W26" i="24"/>
  <c r="AJ26" i="24"/>
  <c r="W22" i="24"/>
  <c r="H42" i="24" s="1"/>
  <c r="X22" i="24"/>
  <c r="I42" i="24" s="1"/>
  <c r="Z19" i="24"/>
  <c r="K39" i="24" s="1"/>
  <c r="AG19" i="24"/>
  <c r="R39" i="24" s="1"/>
  <c r="Q19" i="24"/>
  <c r="B39" i="24" s="1"/>
  <c r="AM19" i="24"/>
  <c r="X39" i="24" s="1"/>
  <c r="R19" i="24"/>
  <c r="C39" i="24" s="1"/>
  <c r="AP19" i="24"/>
  <c r="AA39" i="24" s="1"/>
  <c r="U19" i="24"/>
  <c r="F39" i="24" s="1"/>
  <c r="AQ19" i="24"/>
  <c r="AB39" i="24" s="1"/>
  <c r="AC19" i="24"/>
  <c r="N39" i="24" s="1"/>
  <c r="AK19" i="24"/>
  <c r="V39" i="24" s="1"/>
  <c r="AO19" i="24"/>
  <c r="Z39" i="24" s="1"/>
  <c r="S19" i="24"/>
  <c r="D39" i="24" s="1"/>
  <c r="AL19" i="24"/>
  <c r="W39" i="24" s="1"/>
  <c r="V19" i="24"/>
  <c r="G39" i="24" s="1"/>
  <c r="X17" i="24"/>
  <c r="I37" i="24" s="1"/>
  <c r="AG17" i="24"/>
  <c r="R37" i="24" s="1"/>
  <c r="V15" i="24"/>
  <c r="G35" i="24" s="1"/>
  <c r="AC15" i="24"/>
  <c r="N35" i="24" s="1"/>
  <c r="AE15" i="24"/>
  <c r="P35" i="24" s="1"/>
  <c r="AK15" i="24"/>
  <c r="V35" i="24" s="1"/>
  <c r="AO15" i="24"/>
  <c r="Z35" i="24" s="1"/>
  <c r="R15" i="24"/>
  <c r="C35" i="24" s="1"/>
  <c r="AG15" i="24"/>
  <c r="R35" i="24" s="1"/>
  <c r="S15" i="24"/>
  <c r="D35" i="24" s="1"/>
  <c r="AL15" i="24"/>
  <c r="W35" i="24" s="1"/>
  <c r="U15" i="24"/>
  <c r="F35" i="24" s="1"/>
  <c r="AM15" i="24"/>
  <c r="X35" i="24" s="1"/>
  <c r="Q11" i="24"/>
  <c r="B31" i="24" s="1"/>
  <c r="AG11" i="24"/>
  <c r="R31" i="24" s="1"/>
  <c r="AL11" i="24"/>
  <c r="W31" i="24" s="1"/>
  <c r="V11" i="24"/>
  <c r="G31" i="24" s="1"/>
  <c r="AM11" i="24"/>
  <c r="X31" i="24" s="1"/>
  <c r="AI11" i="24"/>
  <c r="T31" i="24" s="1"/>
  <c r="AA11" i="24"/>
  <c r="L31" i="24" s="1"/>
  <c r="A65" i="24"/>
  <c r="A77" i="24"/>
  <c r="A76" i="24"/>
  <c r="A64" i="24"/>
  <c r="A66" i="24"/>
  <c r="A78" i="24"/>
  <c r="A80" i="24"/>
  <c r="A68" i="24"/>
  <c r="Q12" i="24"/>
  <c r="B32" i="24" s="1"/>
  <c r="AL12" i="24"/>
  <c r="W32" i="24" s="1"/>
  <c r="AC12" i="24"/>
  <c r="N32" i="24" s="1"/>
  <c r="AN12" i="24"/>
  <c r="Y32" i="24" s="1"/>
  <c r="AK13" i="24"/>
  <c r="V33" i="24" s="1"/>
  <c r="X14" i="24"/>
  <c r="I34" i="24" s="1"/>
  <c r="R16" i="24"/>
  <c r="C36" i="24" s="1"/>
  <c r="AP17" i="24"/>
  <c r="AA37" i="24" s="1"/>
  <c r="AH17" i="24"/>
  <c r="S37" i="24" s="1"/>
  <c r="Z17" i="24"/>
  <c r="K37" i="24" s="1"/>
  <c r="R17" i="24"/>
  <c r="C37" i="24" s="1"/>
  <c r="AL17" i="24"/>
  <c r="W37" i="24" s="1"/>
  <c r="AD17" i="24"/>
  <c r="O37" i="24" s="1"/>
  <c r="V17" i="24"/>
  <c r="G37" i="24" s="1"/>
  <c r="T12" i="24"/>
  <c r="E32" i="24" s="1"/>
  <c r="AO12" i="24"/>
  <c r="Z32" i="24" s="1"/>
  <c r="AM13" i="24"/>
  <c r="X33" i="24" s="1"/>
  <c r="Z14" i="24"/>
  <c r="K34" i="24" s="1"/>
  <c r="AD16" i="24"/>
  <c r="O36" i="24" s="1"/>
  <c r="Q17" i="24"/>
  <c r="B37" i="24" s="1"/>
  <c r="AB17" i="24"/>
  <c r="M37" i="24" s="1"/>
  <c r="AD20" i="24"/>
  <c r="O40" i="24" s="1"/>
  <c r="Q22" i="24"/>
  <c r="B42" i="24" s="1"/>
  <c r="AM22" i="24"/>
  <c r="X42" i="24" s="1"/>
  <c r="Z23" i="24"/>
  <c r="K43" i="24" s="1"/>
  <c r="AQ24" i="24"/>
  <c r="AB44" i="24" s="1"/>
  <c r="T25" i="24"/>
  <c r="AO25" i="24"/>
  <c r="Q26" i="24"/>
  <c r="AB26" i="24"/>
  <c r="AM26" i="24"/>
  <c r="Z27" i="24"/>
  <c r="K47" i="24" s="1"/>
  <c r="AJ27" i="24"/>
  <c r="U47" i="24" s="1"/>
  <c r="W11" i="24"/>
  <c r="H31" i="24" s="1"/>
  <c r="AH11" i="24"/>
  <c r="S31" i="24" s="1"/>
  <c r="U12" i="24"/>
  <c r="F32" i="24" s="1"/>
  <c r="AF12" i="24"/>
  <c r="Q32" i="24" s="1"/>
  <c r="AP12" i="24"/>
  <c r="AA32" i="24" s="1"/>
  <c r="S13" i="24"/>
  <c r="D33" i="24" s="1"/>
  <c r="AC13" i="24"/>
  <c r="N33" i="24" s="1"/>
  <c r="AK14" i="24"/>
  <c r="V34" i="24" s="1"/>
  <c r="AC14" i="24"/>
  <c r="N34" i="24" s="1"/>
  <c r="U14" i="24"/>
  <c r="F34" i="24" s="1"/>
  <c r="AO14" i="24"/>
  <c r="Z34" i="24" s="1"/>
  <c r="AG14" i="24"/>
  <c r="R34" i="24" s="1"/>
  <c r="Y14" i="24"/>
  <c r="J34" i="24" s="1"/>
  <c r="Q14" i="24"/>
  <c r="B34" i="24" s="1"/>
  <c r="AA14" i="24"/>
  <c r="L34" i="24" s="1"/>
  <c r="AL14" i="24"/>
  <c r="W34" i="24" s="1"/>
  <c r="W15" i="24"/>
  <c r="H35" i="24" s="1"/>
  <c r="AH15" i="24"/>
  <c r="S35" i="24" s="1"/>
  <c r="U16" i="24"/>
  <c r="F36" i="24" s="1"/>
  <c r="AF16" i="24"/>
  <c r="Q36" i="24" s="1"/>
  <c r="S17" i="24"/>
  <c r="D37" i="24" s="1"/>
  <c r="AC17" i="24"/>
  <c r="N37" i="24" s="1"/>
  <c r="AN17" i="24"/>
  <c r="Y37" i="24" s="1"/>
  <c r="AO18" i="24"/>
  <c r="Z38" i="24" s="1"/>
  <c r="AG18" i="24"/>
  <c r="R38" i="24" s="1"/>
  <c r="Y18" i="24"/>
  <c r="J38" i="24" s="1"/>
  <c r="Q18" i="24"/>
  <c r="B38" i="24" s="1"/>
  <c r="AK18" i="24"/>
  <c r="V38" i="24" s="1"/>
  <c r="AC18" i="24"/>
  <c r="N38" i="24" s="1"/>
  <c r="U18" i="24"/>
  <c r="F38" i="24" s="1"/>
  <c r="AA18" i="24"/>
  <c r="L38" i="24" s="1"/>
  <c r="AL18" i="24"/>
  <c r="W38" i="24" s="1"/>
  <c r="W19" i="24"/>
  <c r="H39" i="24" s="1"/>
  <c r="AH19" i="24"/>
  <c r="S39" i="24" s="1"/>
  <c r="U20" i="24"/>
  <c r="F40" i="24" s="1"/>
  <c r="AF20" i="24"/>
  <c r="Q40" i="24" s="1"/>
  <c r="AP20" i="24"/>
  <c r="AA40" i="24" s="1"/>
  <c r="S22" i="24"/>
  <c r="D42" i="24" s="1"/>
  <c r="AC22" i="24"/>
  <c r="N42" i="24" s="1"/>
  <c r="AN22" i="24"/>
  <c r="Y42" i="24" s="1"/>
  <c r="AK23" i="24"/>
  <c r="V43" i="24" s="1"/>
  <c r="AC23" i="24"/>
  <c r="N43" i="24" s="1"/>
  <c r="U23" i="24"/>
  <c r="F43" i="24" s="1"/>
  <c r="AO23" i="24"/>
  <c r="Z43" i="24" s="1"/>
  <c r="AG23" i="24"/>
  <c r="R43" i="24" s="1"/>
  <c r="Y23" i="24"/>
  <c r="J43" i="24" s="1"/>
  <c r="Q23" i="24"/>
  <c r="B43" i="24" s="1"/>
  <c r="AA23" i="24"/>
  <c r="L43" i="24" s="1"/>
  <c r="AL23" i="24"/>
  <c r="W43" i="24" s="1"/>
  <c r="W24" i="24"/>
  <c r="H44" i="24" s="1"/>
  <c r="AH24" i="24"/>
  <c r="S44" i="24" s="1"/>
  <c r="U25" i="24"/>
  <c r="AF25" i="24"/>
  <c r="AP25" i="24"/>
  <c r="S26" i="24"/>
  <c r="AC26" i="24"/>
  <c r="AN26" i="24"/>
  <c r="AO27" i="24"/>
  <c r="Z47" i="24" s="1"/>
  <c r="AG27" i="24"/>
  <c r="R47" i="24" s="1"/>
  <c r="Y27" i="24"/>
  <c r="J47" i="24" s="1"/>
  <c r="Q27" i="24"/>
  <c r="B47" i="24" s="1"/>
  <c r="AK27" i="24"/>
  <c r="V47" i="24" s="1"/>
  <c r="AC27" i="24"/>
  <c r="N47" i="24" s="1"/>
  <c r="U27" i="24"/>
  <c r="F47" i="24" s="1"/>
  <c r="AA27" i="24"/>
  <c r="L47" i="24" s="1"/>
  <c r="AL27" i="24"/>
  <c r="W47" i="24" s="1"/>
  <c r="AM117" i="24"/>
  <c r="X137" i="24" s="1"/>
  <c r="AE117" i="24"/>
  <c r="P137" i="24" s="1"/>
  <c r="W117" i="24"/>
  <c r="H137" i="24" s="1"/>
  <c r="AL117" i="24"/>
  <c r="W137" i="24" s="1"/>
  <c r="AD117" i="24"/>
  <c r="O137" i="24" s="1"/>
  <c r="V117" i="24"/>
  <c r="G137" i="24" s="1"/>
  <c r="AK117" i="24"/>
  <c r="V137" i="24" s="1"/>
  <c r="AA117" i="24"/>
  <c r="L137" i="24" s="1"/>
  <c r="Q117" i="24"/>
  <c r="B137" i="24" s="1"/>
  <c r="AQ117" i="24"/>
  <c r="AB137" i="24" s="1"/>
  <c r="AG117" i="24"/>
  <c r="R137" i="24" s="1"/>
  <c r="U117" i="24"/>
  <c r="F137" i="24" s="1"/>
  <c r="AP117" i="24"/>
  <c r="AA137" i="24" s="1"/>
  <c r="AB117" i="24"/>
  <c r="M137" i="24" s="1"/>
  <c r="AO117" i="24"/>
  <c r="Z137" i="24" s="1"/>
  <c r="Z117" i="24"/>
  <c r="K137" i="24" s="1"/>
  <c r="AJ117" i="24"/>
  <c r="U137" i="24" s="1"/>
  <c r="X117" i="24"/>
  <c r="I137" i="24" s="1"/>
  <c r="AH117" i="24"/>
  <c r="S137" i="24" s="1"/>
  <c r="S117" i="24"/>
  <c r="D137" i="24" s="1"/>
  <c r="AR117" i="24"/>
  <c r="AC137" i="24" s="1"/>
  <c r="Z118" i="24"/>
  <c r="K138" i="24" s="1"/>
  <c r="AM119" i="24"/>
  <c r="X139" i="24" s="1"/>
  <c r="X119" i="24"/>
  <c r="I139" i="24" s="1"/>
  <c r="AG119" i="24"/>
  <c r="R139" i="24" s="1"/>
  <c r="R119" i="24"/>
  <c r="C139" i="24" s="1"/>
  <c r="AH119" i="24"/>
  <c r="S139" i="24" s="1"/>
  <c r="R120" i="24"/>
  <c r="C140" i="24" s="1"/>
  <c r="AR122" i="24"/>
  <c r="AC142" i="24" s="1"/>
  <c r="Z12" i="24"/>
  <c r="K32" i="24" s="1"/>
  <c r="AK12" i="24"/>
  <c r="V32" i="24" s="1"/>
  <c r="AQ16" i="24"/>
  <c r="AB36" i="24" s="1"/>
  <c r="AI16" i="24"/>
  <c r="T36" i="24" s="1"/>
  <c r="AA16" i="24"/>
  <c r="L36" i="24" s="1"/>
  <c r="S16" i="24"/>
  <c r="D36" i="24" s="1"/>
  <c r="AM16" i="24"/>
  <c r="X36" i="24" s="1"/>
  <c r="AE16" i="24"/>
  <c r="P36" i="24" s="1"/>
  <c r="W16" i="24"/>
  <c r="H36" i="24" s="1"/>
  <c r="AL13" i="24"/>
  <c r="W33" i="24" s="1"/>
  <c r="AD13" i="24"/>
  <c r="O33" i="24" s="1"/>
  <c r="V13" i="24"/>
  <c r="G33" i="24" s="1"/>
  <c r="AP13" i="24"/>
  <c r="AA33" i="24" s="1"/>
  <c r="AH13" i="24"/>
  <c r="S33" i="24" s="1"/>
  <c r="Z13" i="24"/>
  <c r="K33" i="24" s="1"/>
  <c r="R13" i="24"/>
  <c r="C33" i="24" s="1"/>
  <c r="AI14" i="24"/>
  <c r="T34" i="24" s="1"/>
  <c r="V12" i="24"/>
  <c r="G32" i="24" s="1"/>
  <c r="T13" i="24"/>
  <c r="E33" i="24" s="1"/>
  <c r="AO13" i="24"/>
  <c r="Z33" i="24" s="1"/>
  <c r="AB14" i="24"/>
  <c r="M34" i="24" s="1"/>
  <c r="AG16" i="24"/>
  <c r="R36" i="24" s="1"/>
  <c r="T17" i="24"/>
  <c r="E37" i="24" s="1"/>
  <c r="AE17" i="24"/>
  <c r="P37" i="24" s="1"/>
  <c r="AB18" i="24"/>
  <c r="M38" i="24" s="1"/>
  <c r="AI19" i="24"/>
  <c r="T39" i="24" s="1"/>
  <c r="V20" i="24"/>
  <c r="G40" i="24" s="1"/>
  <c r="T22" i="24"/>
  <c r="E42" i="24" s="1"/>
  <c r="AO22" i="24"/>
  <c r="Z42" i="24" s="1"/>
  <c r="AB23" i="24"/>
  <c r="M43" i="24" s="1"/>
  <c r="AR25" i="24"/>
  <c r="AE26" i="24"/>
  <c r="AB27" i="24"/>
  <c r="M47" i="24" s="1"/>
  <c r="R12" i="24"/>
  <c r="C32" i="24" s="1"/>
  <c r="AN16" i="24"/>
  <c r="Y36" i="24" s="1"/>
  <c r="AK17" i="24"/>
  <c r="V37" i="24" s="1"/>
  <c r="AI18" i="24"/>
  <c r="T38" i="24" s="1"/>
  <c r="AB13" i="24"/>
  <c r="M33" i="24" s="1"/>
  <c r="AG12" i="24"/>
  <c r="R32" i="24" s="1"/>
  <c r="AR12" i="24"/>
  <c r="AC32" i="24" s="1"/>
  <c r="AE13" i="24"/>
  <c r="P33" i="24" s="1"/>
  <c r="R14" i="24"/>
  <c r="C34" i="24" s="1"/>
  <c r="AM14" i="24"/>
  <c r="X34" i="24" s="1"/>
  <c r="Y15" i="24"/>
  <c r="J35" i="24" s="1"/>
  <c r="AI15" i="24"/>
  <c r="T35" i="24" s="1"/>
  <c r="V16" i="24"/>
  <c r="G36" i="24" s="1"/>
  <c r="AR16" i="24"/>
  <c r="AC36" i="24" s="1"/>
  <c r="AO17" i="24"/>
  <c r="Z37" i="24" s="1"/>
  <c r="R18" i="24"/>
  <c r="C38" i="24" s="1"/>
  <c r="AM18" i="24"/>
  <c r="X38" i="24" s="1"/>
  <c r="Y19" i="24"/>
  <c r="J39" i="24" s="1"/>
  <c r="AG20" i="24"/>
  <c r="R40" i="24" s="1"/>
  <c r="AR20" i="24"/>
  <c r="AC40" i="24" s="1"/>
  <c r="AE22" i="24"/>
  <c r="P42" i="24" s="1"/>
  <c r="R23" i="24"/>
  <c r="C43" i="24" s="1"/>
  <c r="AM23" i="24"/>
  <c r="X43" i="24" s="1"/>
  <c r="Y24" i="24"/>
  <c r="J44" i="24" s="1"/>
  <c r="V25" i="24"/>
  <c r="AG25" i="24"/>
  <c r="T26" i="24"/>
  <c r="AO26" i="24"/>
  <c r="R27" i="24"/>
  <c r="C47" i="24" s="1"/>
  <c r="AM27" i="24"/>
  <c r="X47" i="24" s="1"/>
  <c r="AN11" i="24"/>
  <c r="Y31" i="24" s="1"/>
  <c r="Z11" i="24"/>
  <c r="K31" i="24" s="1"/>
  <c r="X12" i="24"/>
  <c r="I32" i="24" s="1"/>
  <c r="U13" i="24"/>
  <c r="F33" i="24" s="1"/>
  <c r="AF13" i="24"/>
  <c r="Q33" i="24" s="1"/>
  <c r="AQ13" i="24"/>
  <c r="AB33" i="24" s="1"/>
  <c r="S14" i="24"/>
  <c r="D34" i="24" s="1"/>
  <c r="AD14" i="24"/>
  <c r="O34" i="24" s="1"/>
  <c r="AN14" i="24"/>
  <c r="Y34" i="24" s="1"/>
  <c r="AR15" i="24"/>
  <c r="AC35" i="24" s="1"/>
  <c r="X16" i="24"/>
  <c r="I36" i="24" s="1"/>
  <c r="AH16" i="24"/>
  <c r="S36" i="24" s="1"/>
  <c r="U17" i="24"/>
  <c r="F37" i="24" s="1"/>
  <c r="AF17" i="24"/>
  <c r="Q37" i="24" s="1"/>
  <c r="AQ17" i="24"/>
  <c r="AB37" i="24" s="1"/>
  <c r="S18" i="24"/>
  <c r="D38" i="24" s="1"/>
  <c r="AD18" i="24"/>
  <c r="O38" i="24" s="1"/>
  <c r="AN18" i="24"/>
  <c r="Y38" i="24" s="1"/>
  <c r="AN19" i="24"/>
  <c r="Y39" i="24" s="1"/>
  <c r="X20" i="24"/>
  <c r="I40" i="24" s="1"/>
  <c r="U22" i="24"/>
  <c r="F42" i="24" s="1"/>
  <c r="AF22" i="24"/>
  <c r="Q42" i="24" s="1"/>
  <c r="AQ22" i="24"/>
  <c r="AB42" i="24" s="1"/>
  <c r="S23" i="24"/>
  <c r="D43" i="24" s="1"/>
  <c r="AD23" i="24"/>
  <c r="O43" i="24" s="1"/>
  <c r="AN23" i="24"/>
  <c r="Y43" i="24" s="1"/>
  <c r="AR24" i="24"/>
  <c r="AC44" i="24" s="1"/>
  <c r="Z24" i="24"/>
  <c r="K44" i="24" s="1"/>
  <c r="X25" i="24"/>
  <c r="U26" i="24"/>
  <c r="AF26" i="24"/>
  <c r="AQ26" i="24"/>
  <c r="S27" i="24"/>
  <c r="D47" i="24" s="1"/>
  <c r="AD27" i="24"/>
  <c r="O47" i="24" s="1"/>
  <c r="AN27" i="24"/>
  <c r="Y47" i="24" s="1"/>
  <c r="A69" i="24"/>
  <c r="T117" i="24"/>
  <c r="E137" i="24" s="1"/>
  <c r="AI118" i="24"/>
  <c r="T138" i="24" s="1"/>
  <c r="AP119" i="24"/>
  <c r="AA139" i="24" s="1"/>
  <c r="X120" i="24"/>
  <c r="I140" i="24" s="1"/>
  <c r="AR121" i="24"/>
  <c r="AC141" i="24" s="1"/>
  <c r="AF121" i="24"/>
  <c r="Q141" i="24" s="1"/>
  <c r="V121" i="24"/>
  <c r="G141" i="24" s="1"/>
  <c r="AK121" i="24"/>
  <c r="V141" i="24" s="1"/>
  <c r="W121" i="24"/>
  <c r="H141" i="24" s="1"/>
  <c r="AJ121" i="24"/>
  <c r="U141" i="24" s="1"/>
  <c r="U121" i="24"/>
  <c r="F141" i="24" s="1"/>
  <c r="AE121" i="24"/>
  <c r="P141" i="24" s="1"/>
  <c r="Q121" i="24"/>
  <c r="B141" i="24" s="1"/>
  <c r="AO121" i="24"/>
  <c r="Z141" i="24" s="1"/>
  <c r="AC121" i="24"/>
  <c r="N141" i="24" s="1"/>
  <c r="AM121" i="24"/>
  <c r="X141" i="24" s="1"/>
  <c r="T122" i="24"/>
  <c r="E142" i="24" s="1"/>
  <c r="W122" i="24"/>
  <c r="H142" i="24" s="1"/>
  <c r="AK16" i="24"/>
  <c r="V36" i="24" s="1"/>
  <c r="AM20" i="24"/>
  <c r="X40" i="24" s="1"/>
  <c r="AE20" i="24"/>
  <c r="P40" i="24" s="1"/>
  <c r="W20" i="24"/>
  <c r="H40" i="24" s="1"/>
  <c r="AQ20" i="24"/>
  <c r="AB40" i="24" s="1"/>
  <c r="AI20" i="24"/>
  <c r="T40" i="24" s="1"/>
  <c r="AA20" i="24"/>
  <c r="L40" i="24" s="1"/>
  <c r="S20" i="24"/>
  <c r="D40" i="24" s="1"/>
  <c r="Z20" i="24"/>
  <c r="K40" i="24" s="1"/>
  <c r="AK20" i="24"/>
  <c r="V40" i="24" s="1"/>
  <c r="AQ25" i="24"/>
  <c r="AI25" i="24"/>
  <c r="AA25" i="24"/>
  <c r="S25" i="24"/>
  <c r="AM25" i="24"/>
  <c r="AE25" i="24"/>
  <c r="W25" i="24"/>
  <c r="Z25" i="24"/>
  <c r="AK25" i="24"/>
  <c r="AF27" i="24"/>
  <c r="Q47" i="24" s="1"/>
  <c r="AQ27" i="24"/>
  <c r="AB47" i="24" s="1"/>
  <c r="A75" i="24"/>
  <c r="A63" i="24"/>
  <c r="AB34" i="24"/>
  <c r="AF120" i="24"/>
  <c r="Q140" i="24" s="1"/>
  <c r="AB122" i="24"/>
  <c r="M142" i="24" s="1"/>
  <c r="Q16" i="24"/>
  <c r="B36" i="24" s="1"/>
  <c r="AB16" i="24"/>
  <c r="M36" i="24" s="1"/>
  <c r="AL16" i="24"/>
  <c r="W36" i="24" s="1"/>
  <c r="Y17" i="24"/>
  <c r="J37" i="24" s="1"/>
  <c r="AJ17" i="24"/>
  <c r="U37" i="24" s="1"/>
  <c r="W18" i="24"/>
  <c r="H38" i="24" s="1"/>
  <c r="AH18" i="24"/>
  <c r="S38" i="24" s="1"/>
  <c r="AR18" i="24"/>
  <c r="AC38" i="24" s="1"/>
  <c r="Q20" i="24"/>
  <c r="B40" i="24" s="1"/>
  <c r="AB20" i="24"/>
  <c r="M40" i="24" s="1"/>
  <c r="AL20" i="24"/>
  <c r="W40" i="24" s="1"/>
  <c r="Y22" i="24"/>
  <c r="J42" i="24" s="1"/>
  <c r="W23" i="24"/>
  <c r="H43" i="24" s="1"/>
  <c r="AH23" i="24"/>
  <c r="S43" i="24" s="1"/>
  <c r="AR23" i="24"/>
  <c r="AC43" i="24" s="1"/>
  <c r="Q25" i="24"/>
  <c r="AB25" i="24"/>
  <c r="AL25" i="24"/>
  <c r="Y26" i="24"/>
  <c r="W27" i="24"/>
  <c r="H47" i="24" s="1"/>
  <c r="AH27" i="24"/>
  <c r="S47" i="24" s="1"/>
  <c r="AR27" i="24"/>
  <c r="AC47" i="24" s="1"/>
  <c r="AL118" i="24"/>
  <c r="W138" i="24" s="1"/>
  <c r="AD118" i="24"/>
  <c r="O138" i="24" s="1"/>
  <c r="V118" i="24"/>
  <c r="G138" i="24" s="1"/>
  <c r="AK118" i="24"/>
  <c r="V138" i="24" s="1"/>
  <c r="AC118" i="24"/>
  <c r="N138" i="24" s="1"/>
  <c r="U118" i="24"/>
  <c r="F138" i="24" s="1"/>
  <c r="AR118" i="24"/>
  <c r="AC138" i="24" s="1"/>
  <c r="AH118" i="24"/>
  <c r="S138" i="24" s="1"/>
  <c r="X118" i="24"/>
  <c r="I138" i="24" s="1"/>
  <c r="AN118" i="24"/>
  <c r="Y138" i="24" s="1"/>
  <c r="AB118" i="24"/>
  <c r="M138" i="24" s="1"/>
  <c r="R118" i="24"/>
  <c r="C138" i="24" s="1"/>
  <c r="AG118" i="24"/>
  <c r="R138" i="24" s="1"/>
  <c r="S118" i="24"/>
  <c r="D138" i="24" s="1"/>
  <c r="AF118" i="24"/>
  <c r="Q138" i="24" s="1"/>
  <c r="Q118" i="24"/>
  <c r="B138" i="24" s="1"/>
  <c r="AP118" i="24"/>
  <c r="AA138" i="24" s="1"/>
  <c r="AA118" i="24"/>
  <c r="L138" i="24" s="1"/>
  <c r="AM118" i="24"/>
  <c r="X138" i="24" s="1"/>
  <c r="Y118" i="24"/>
  <c r="J138" i="24" s="1"/>
  <c r="AQ118" i="24"/>
  <c r="AB138" i="24" s="1"/>
  <c r="AF122" i="24"/>
  <c r="Q142" i="24" s="1"/>
  <c r="AA13" i="24"/>
  <c r="L33" i="24" s="1"/>
  <c r="AC16" i="24"/>
  <c r="N36" i="24" s="1"/>
  <c r="AA17" i="24"/>
  <c r="L37" i="24" s="1"/>
  <c r="X18" i="24"/>
  <c r="I38" i="24" s="1"/>
  <c r="R20" i="24"/>
  <c r="C40" i="24" s="1"/>
  <c r="AC20" i="24"/>
  <c r="N40" i="24" s="1"/>
  <c r="AN20" i="24"/>
  <c r="Y40" i="24" s="1"/>
  <c r="AL22" i="24"/>
  <c r="W42" i="24" s="1"/>
  <c r="AD22" i="24"/>
  <c r="O42" i="24" s="1"/>
  <c r="V22" i="24"/>
  <c r="G42" i="24" s="1"/>
  <c r="AP22" i="24"/>
  <c r="AA42" i="24" s="1"/>
  <c r="AH22" i="24"/>
  <c r="S42" i="24" s="1"/>
  <c r="Z22" i="24"/>
  <c r="K42" i="24" s="1"/>
  <c r="R22" i="24"/>
  <c r="C42" i="24" s="1"/>
  <c r="AA22" i="24"/>
  <c r="L42" i="24" s="1"/>
  <c r="AK22" i="24"/>
  <c r="V42" i="24" s="1"/>
  <c r="X23" i="24"/>
  <c r="I43" i="24" s="1"/>
  <c r="AI23" i="24"/>
  <c r="T43" i="24" s="1"/>
  <c r="R25" i="24"/>
  <c r="AC25" i="24"/>
  <c r="AN25" i="24"/>
  <c r="AP26" i="24"/>
  <c r="AH26" i="24"/>
  <c r="Z26" i="24"/>
  <c r="R26" i="24"/>
  <c r="AL26" i="24"/>
  <c r="AD26" i="24"/>
  <c r="V26" i="24"/>
  <c r="AA26" i="24"/>
  <c r="AK26" i="24"/>
  <c r="X27" i="24"/>
  <c r="I47" i="24" s="1"/>
  <c r="A62" i="24"/>
  <c r="AI122" i="24"/>
  <c r="T142" i="24" s="1"/>
  <c r="AM12" i="24"/>
  <c r="X32" i="24" s="1"/>
  <c r="AE12" i="24"/>
  <c r="P32" i="24" s="1"/>
  <c r="W12" i="24"/>
  <c r="H32" i="24" s="1"/>
  <c r="AQ12" i="24"/>
  <c r="AB32" i="24" s="1"/>
  <c r="AI12" i="24"/>
  <c r="T32" i="24" s="1"/>
  <c r="AA12" i="24"/>
  <c r="L32" i="24" s="1"/>
  <c r="S12" i="24"/>
  <c r="D32" i="24" s="1"/>
  <c r="AB12" i="24"/>
  <c r="M32" i="24" s="1"/>
  <c r="AD12" i="24"/>
  <c r="O32" i="24" s="1"/>
  <c r="Q13" i="24"/>
  <c r="B33" i="24" s="1"/>
  <c r="T16" i="24"/>
  <c r="E36" i="24" s="1"/>
  <c r="AO16" i="24"/>
  <c r="Z36" i="24" s="1"/>
  <c r="AM17" i="24"/>
  <c r="X37" i="24" s="1"/>
  <c r="Z18" i="24"/>
  <c r="K38" i="24" s="1"/>
  <c r="T20" i="24"/>
  <c r="E40" i="24" s="1"/>
  <c r="AO20" i="24"/>
  <c r="Z40" i="24" s="1"/>
  <c r="AB22" i="24"/>
  <c r="M42" i="24" s="1"/>
  <c r="AD25" i="24"/>
  <c r="AN122" i="24"/>
  <c r="Y142" i="24" s="1"/>
  <c r="T11" i="24"/>
  <c r="E31" i="24" s="1"/>
  <c r="AB11" i="24"/>
  <c r="M31" i="24" s="1"/>
  <c r="AJ11" i="24"/>
  <c r="U31" i="24" s="1"/>
  <c r="AR11" i="24"/>
  <c r="AC31" i="24" s="1"/>
  <c r="X15" i="24"/>
  <c r="I35" i="24" s="1"/>
  <c r="AF15" i="24"/>
  <c r="Q35" i="24" s="1"/>
  <c r="AN15" i="24"/>
  <c r="Y35" i="24" s="1"/>
  <c r="T19" i="24"/>
  <c r="E39" i="24" s="1"/>
  <c r="AB19" i="24"/>
  <c r="M39" i="24" s="1"/>
  <c r="AJ19" i="24"/>
  <c r="U39" i="24" s="1"/>
  <c r="AR19" i="24"/>
  <c r="AC39" i="24" s="1"/>
  <c r="X24" i="24"/>
  <c r="I44" i="24" s="1"/>
  <c r="AF24" i="24"/>
  <c r="Q44" i="24" s="1"/>
  <c r="AN24" i="24"/>
  <c r="Y44" i="24" s="1"/>
  <c r="AK119" i="24"/>
  <c r="V139" i="24" s="1"/>
  <c r="AC119" i="24"/>
  <c r="N139" i="24" s="1"/>
  <c r="U119" i="24"/>
  <c r="F139" i="24" s="1"/>
  <c r="AR119" i="24"/>
  <c r="AC139" i="24" s="1"/>
  <c r="AJ119" i="24"/>
  <c r="U139" i="24" s="1"/>
  <c r="AB119" i="24"/>
  <c r="M139" i="24" s="1"/>
  <c r="T119" i="24"/>
  <c r="E139" i="24" s="1"/>
  <c r="AO119" i="24"/>
  <c r="Z139" i="24" s="1"/>
  <c r="AE119" i="24"/>
  <c r="P139" i="24" s="1"/>
  <c r="S119" i="24"/>
  <c r="D139" i="24" s="1"/>
  <c r="AI119" i="24"/>
  <c r="T139" i="24" s="1"/>
  <c r="Y119" i="24"/>
  <c r="J139" i="24" s="1"/>
  <c r="AD119" i="24"/>
  <c r="O139" i="24" s="1"/>
  <c r="AQ119" i="24"/>
  <c r="AB139" i="24" s="1"/>
  <c r="V120" i="24"/>
  <c r="G140" i="24" s="1"/>
  <c r="AK120" i="24"/>
  <c r="V140" i="24" s="1"/>
  <c r="V122" i="24"/>
  <c r="G142" i="24" s="1"/>
  <c r="AJ122" i="24"/>
  <c r="U142" i="24" s="1"/>
  <c r="AM123" i="24"/>
  <c r="X143" i="24" s="1"/>
  <c r="AC123" i="24"/>
  <c r="N143" i="24" s="1"/>
  <c r="S123" i="24"/>
  <c r="D143" i="24" s="1"/>
  <c r="AB123" i="24"/>
  <c r="M143" i="24" s="1"/>
  <c r="AQ123" i="24"/>
  <c r="AB143" i="24" s="1"/>
  <c r="R124" i="24"/>
  <c r="C144" i="24" s="1"/>
  <c r="X125" i="24"/>
  <c r="I145" i="24" s="1"/>
  <c r="AA126" i="24"/>
  <c r="L146" i="24" s="1"/>
  <c r="R128" i="24"/>
  <c r="C148" i="24" s="1"/>
  <c r="AG128" i="24"/>
  <c r="R148" i="24" s="1"/>
  <c r="Y129" i="24"/>
  <c r="J149" i="24" s="1"/>
  <c r="AO129" i="24"/>
  <c r="Z149" i="24" s="1"/>
  <c r="R130" i="24"/>
  <c r="C150" i="24" s="1"/>
  <c r="AJ130" i="24"/>
  <c r="U150" i="24" s="1"/>
  <c r="AH131" i="24"/>
  <c r="AF132" i="24"/>
  <c r="AL126" i="24"/>
  <c r="W146" i="24" s="1"/>
  <c r="AD126" i="24"/>
  <c r="O146" i="24" s="1"/>
  <c r="V126" i="24"/>
  <c r="G146" i="24" s="1"/>
  <c r="AK126" i="24"/>
  <c r="V146" i="24" s="1"/>
  <c r="AC126" i="24"/>
  <c r="N146" i="24" s="1"/>
  <c r="U126" i="24"/>
  <c r="F146" i="24" s="1"/>
  <c r="AR126" i="24"/>
  <c r="AC146" i="24" s="1"/>
  <c r="AH126" i="24"/>
  <c r="S146" i="24" s="1"/>
  <c r="X126" i="24"/>
  <c r="I146" i="24" s="1"/>
  <c r="AN126" i="24"/>
  <c r="Y146" i="24" s="1"/>
  <c r="AB126" i="24"/>
  <c r="M146" i="24" s="1"/>
  <c r="R126" i="24"/>
  <c r="C146" i="24" s="1"/>
  <c r="AE126" i="24"/>
  <c r="P146" i="24" s="1"/>
  <c r="AQ126" i="24"/>
  <c r="AB146" i="24" s="1"/>
  <c r="V128" i="24"/>
  <c r="G148" i="24" s="1"/>
  <c r="AH128" i="24"/>
  <c r="S148" i="24" s="1"/>
  <c r="Z129" i="24"/>
  <c r="K149" i="24" s="1"/>
  <c r="AQ129" i="24"/>
  <c r="AB149" i="24" s="1"/>
  <c r="S130" i="24"/>
  <c r="D150" i="24" s="1"/>
  <c r="AM130" i="24"/>
  <c r="X150" i="24" s="1"/>
  <c r="Q131" i="24"/>
  <c r="AI131" i="24"/>
  <c r="AG132" i="24"/>
  <c r="A180" i="24"/>
  <c r="A168" i="24"/>
  <c r="AK228" i="24"/>
  <c r="V248" i="24" s="1"/>
  <c r="AC228" i="24"/>
  <c r="N248" i="24" s="1"/>
  <c r="U228" i="24"/>
  <c r="F248" i="24" s="1"/>
  <c r="AO228" i="24"/>
  <c r="Z248" i="24" s="1"/>
  <c r="AG228" i="24"/>
  <c r="R248" i="24" s="1"/>
  <c r="Y228" i="24"/>
  <c r="J248" i="24" s="1"/>
  <c r="Q228" i="24"/>
  <c r="B248" i="24" s="1"/>
  <c r="AM228" i="24"/>
  <c r="X248" i="24" s="1"/>
  <c r="AB228" i="24"/>
  <c r="M248" i="24" s="1"/>
  <c r="R228" i="24"/>
  <c r="C248" i="24" s="1"/>
  <c r="AL228" i="24"/>
  <c r="W248" i="24" s="1"/>
  <c r="AA228" i="24"/>
  <c r="L248" i="24" s="1"/>
  <c r="AI228" i="24"/>
  <c r="T248" i="24" s="1"/>
  <c r="X228" i="24"/>
  <c r="I248" i="24" s="1"/>
  <c r="AR228" i="24"/>
  <c r="AC248" i="24" s="1"/>
  <c r="AH228" i="24"/>
  <c r="S248" i="24" s="1"/>
  <c r="W228" i="24"/>
  <c r="H248" i="24" s="1"/>
  <c r="AF228" i="24"/>
  <c r="Q248" i="24" s="1"/>
  <c r="AQ228" i="24"/>
  <c r="AB248" i="24" s="1"/>
  <c r="V228" i="24"/>
  <c r="G248" i="24" s="1"/>
  <c r="AN228" i="24"/>
  <c r="Y248" i="24" s="1"/>
  <c r="AJ228" i="24"/>
  <c r="U248" i="24" s="1"/>
  <c r="S228" i="24"/>
  <c r="D248" i="24" s="1"/>
  <c r="AP228" i="24"/>
  <c r="AA248" i="24" s="1"/>
  <c r="AE228" i="24"/>
  <c r="P248" i="24" s="1"/>
  <c r="AD228" i="24"/>
  <c r="O248" i="24" s="1"/>
  <c r="Z228" i="24"/>
  <c r="K248" i="24" s="1"/>
  <c r="T228" i="24"/>
  <c r="E248" i="24" s="1"/>
  <c r="Y120" i="24"/>
  <c r="J140" i="24" s="1"/>
  <c r="AN120" i="24"/>
  <c r="Y140" i="24" s="1"/>
  <c r="X122" i="24"/>
  <c r="I142" i="24" s="1"/>
  <c r="AM122" i="24"/>
  <c r="X142" i="24" s="1"/>
  <c r="Q126" i="24"/>
  <c r="B146" i="24" s="1"/>
  <c r="AF126" i="24"/>
  <c r="Q146" i="24" s="1"/>
  <c r="W128" i="24"/>
  <c r="H148" i="24" s="1"/>
  <c r="AL128" i="24"/>
  <c r="W148" i="24" s="1"/>
  <c r="AD129" i="24"/>
  <c r="O149" i="24" s="1"/>
  <c r="T130" i="24"/>
  <c r="E150" i="24" s="1"/>
  <c r="AN130" i="24"/>
  <c r="Y150" i="24" s="1"/>
  <c r="U131" i="24"/>
  <c r="AL131" i="24"/>
  <c r="R132" i="24"/>
  <c r="AH132" i="24"/>
  <c r="AL133" i="24"/>
  <c r="W153" i="24" s="1"/>
  <c r="AD133" i="24"/>
  <c r="O153" i="24" s="1"/>
  <c r="V133" i="24"/>
  <c r="G153" i="24" s="1"/>
  <c r="AP133" i="24"/>
  <c r="AA153" i="24" s="1"/>
  <c r="AH133" i="24"/>
  <c r="S153" i="24" s="1"/>
  <c r="Z133" i="24"/>
  <c r="K153" i="24" s="1"/>
  <c r="R133" i="24"/>
  <c r="C153" i="24" s="1"/>
  <c r="AJ133" i="24"/>
  <c r="U153" i="24" s="1"/>
  <c r="Y133" i="24"/>
  <c r="J153" i="24" s="1"/>
  <c r="AI133" i="24"/>
  <c r="T153" i="24" s="1"/>
  <c r="X133" i="24"/>
  <c r="I153" i="24" s="1"/>
  <c r="AG133" i="24"/>
  <c r="R153" i="24" s="1"/>
  <c r="T133" i="24"/>
  <c r="E153" i="24" s="1"/>
  <c r="AO133" i="24"/>
  <c r="Z153" i="24" s="1"/>
  <c r="AB133" i="24"/>
  <c r="M153" i="24" s="1"/>
  <c r="AF133" i="24"/>
  <c r="Q153" i="24" s="1"/>
  <c r="A186" i="24"/>
  <c r="A174" i="24"/>
  <c r="X128" i="24"/>
  <c r="I148" i="24" s="1"/>
  <c r="AM128" i="24"/>
  <c r="X148" i="24" s="1"/>
  <c r="AP129" i="24"/>
  <c r="AA149" i="24" s="1"/>
  <c r="AL129" i="24"/>
  <c r="W149" i="24" s="1"/>
  <c r="AJ129" i="24"/>
  <c r="U149" i="24" s="1"/>
  <c r="AB129" i="24"/>
  <c r="M149" i="24" s="1"/>
  <c r="T129" i="24"/>
  <c r="E149" i="24" s="1"/>
  <c r="AI129" i="24"/>
  <c r="T149" i="24" s="1"/>
  <c r="AA129" i="24"/>
  <c r="L149" i="24" s="1"/>
  <c r="S129" i="24"/>
  <c r="D149" i="24" s="1"/>
  <c r="AN129" i="24"/>
  <c r="Y149" i="24" s="1"/>
  <c r="AC129" i="24"/>
  <c r="N149" i="24" s="1"/>
  <c r="Q129" i="24"/>
  <c r="B149" i="24" s="1"/>
  <c r="AG129" i="24"/>
  <c r="R149" i="24" s="1"/>
  <c r="W129" i="24"/>
  <c r="H149" i="24" s="1"/>
  <c r="AE129" i="24"/>
  <c r="P149" i="24" s="1"/>
  <c r="Z130" i="24"/>
  <c r="K150" i="24" s="1"/>
  <c r="AP130" i="24"/>
  <c r="AA150" i="24" s="1"/>
  <c r="V131" i="24"/>
  <c r="AP131" i="24"/>
  <c r="T132" i="24"/>
  <c r="AN132" i="24"/>
  <c r="D144" i="24"/>
  <c r="A181" i="24"/>
  <c r="X11" i="24"/>
  <c r="I31" i="24" s="1"/>
  <c r="AF11" i="24"/>
  <c r="Q31" i="24" s="1"/>
  <c r="T15" i="24"/>
  <c r="E35" i="24" s="1"/>
  <c r="AB15" i="24"/>
  <c r="M35" i="24" s="1"/>
  <c r="AJ15" i="24"/>
  <c r="U35" i="24" s="1"/>
  <c r="X19" i="24"/>
  <c r="I39" i="24" s="1"/>
  <c r="AF19" i="24"/>
  <c r="Q39" i="24" s="1"/>
  <c r="T24" i="24"/>
  <c r="E44" i="24" s="1"/>
  <c r="AB24" i="24"/>
  <c r="M44" i="24" s="1"/>
  <c r="AJ24" i="24"/>
  <c r="U44" i="24" s="1"/>
  <c r="W119" i="24"/>
  <c r="H139" i="24" s="1"/>
  <c r="AL119" i="24"/>
  <c r="W139" i="24" s="1"/>
  <c r="AD120" i="24"/>
  <c r="O140" i="24" s="1"/>
  <c r="AC122" i="24"/>
  <c r="N142" i="24" s="1"/>
  <c r="U123" i="24"/>
  <c r="F143" i="24" s="1"/>
  <c r="AJ123" i="24"/>
  <c r="U143" i="24" s="1"/>
  <c r="AP124" i="24"/>
  <c r="AA144" i="24" s="1"/>
  <c r="AD124" i="24"/>
  <c r="O144" i="24" s="1"/>
  <c r="T124" i="24"/>
  <c r="E144" i="24" s="1"/>
  <c r="AJ124" i="24"/>
  <c r="U144" i="24" s="1"/>
  <c r="Z124" i="24"/>
  <c r="K144" i="24" s="1"/>
  <c r="Y124" i="24"/>
  <c r="J144" i="24" s="1"/>
  <c r="AL124" i="24"/>
  <c r="W144" i="24" s="1"/>
  <c r="AM125" i="24"/>
  <c r="X145" i="24" s="1"/>
  <c r="AE125" i="24"/>
  <c r="P145" i="24" s="1"/>
  <c r="W125" i="24"/>
  <c r="H145" i="24" s="1"/>
  <c r="AL125" i="24"/>
  <c r="W145" i="24" s="1"/>
  <c r="AD125" i="24"/>
  <c r="O145" i="24" s="1"/>
  <c r="V125" i="24"/>
  <c r="G145" i="24" s="1"/>
  <c r="AK125" i="24"/>
  <c r="V145" i="24" s="1"/>
  <c r="AA125" i="24"/>
  <c r="L145" i="24" s="1"/>
  <c r="Q125" i="24"/>
  <c r="B145" i="24" s="1"/>
  <c r="AQ125" i="24"/>
  <c r="AB145" i="24" s="1"/>
  <c r="AG125" i="24"/>
  <c r="R145" i="24" s="1"/>
  <c r="U125" i="24"/>
  <c r="F145" i="24" s="1"/>
  <c r="AC125" i="24"/>
  <c r="N145" i="24" s="1"/>
  <c r="AR125" i="24"/>
  <c r="AC145" i="24" s="1"/>
  <c r="T126" i="24"/>
  <c r="E146" i="24" s="1"/>
  <c r="AI126" i="24"/>
  <c r="T146" i="24" s="1"/>
  <c r="Z128" i="24"/>
  <c r="K148" i="24" s="1"/>
  <c r="AN128" i="24"/>
  <c r="Y148" i="24" s="1"/>
  <c r="R129" i="24"/>
  <c r="C149" i="24" s="1"/>
  <c r="AF129" i="24"/>
  <c r="Q149" i="24" s="1"/>
  <c r="Y131" i="24"/>
  <c r="AQ131" i="24"/>
  <c r="U132" i="24"/>
  <c r="AO132" i="24"/>
  <c r="S133" i="24"/>
  <c r="D153" i="24" s="1"/>
  <c r="AM133" i="24"/>
  <c r="X153" i="24" s="1"/>
  <c r="AR120" i="24"/>
  <c r="AC140" i="24" s="1"/>
  <c r="AJ120" i="24"/>
  <c r="U140" i="24" s="1"/>
  <c r="AB120" i="24"/>
  <c r="M140" i="24" s="1"/>
  <c r="T120" i="24"/>
  <c r="E140" i="24" s="1"/>
  <c r="AQ120" i="24"/>
  <c r="AB140" i="24" s="1"/>
  <c r="AI120" i="24"/>
  <c r="T140" i="24" s="1"/>
  <c r="AA120" i="24"/>
  <c r="L140" i="24" s="1"/>
  <c r="S120" i="24"/>
  <c r="D140" i="24" s="1"/>
  <c r="AM120" i="24"/>
  <c r="X140" i="24" s="1"/>
  <c r="AC120" i="24"/>
  <c r="N140" i="24" s="1"/>
  <c r="Q120" i="24"/>
  <c r="B140" i="24" s="1"/>
  <c r="AG120" i="24"/>
  <c r="R140" i="24" s="1"/>
  <c r="W120" i="24"/>
  <c r="H140" i="24" s="1"/>
  <c r="AE120" i="24"/>
  <c r="P140" i="24" s="1"/>
  <c r="AP122" i="24"/>
  <c r="AA142" i="24" s="1"/>
  <c r="AH122" i="24"/>
  <c r="S142" i="24" s="1"/>
  <c r="Z122" i="24"/>
  <c r="K142" i="24" s="1"/>
  <c r="R122" i="24"/>
  <c r="C142" i="24" s="1"/>
  <c r="AO122" i="24"/>
  <c r="Z142" i="24" s="1"/>
  <c r="AG122" i="24"/>
  <c r="R142" i="24" s="1"/>
  <c r="Y122" i="24"/>
  <c r="J142" i="24" s="1"/>
  <c r="Q122" i="24"/>
  <c r="B142" i="24" s="1"/>
  <c r="AK122" i="24"/>
  <c r="V142" i="24" s="1"/>
  <c r="AA122" i="24"/>
  <c r="L142" i="24" s="1"/>
  <c r="AQ122" i="24"/>
  <c r="AB142" i="24" s="1"/>
  <c r="AE122" i="24"/>
  <c r="P142" i="24" s="1"/>
  <c r="U122" i="24"/>
  <c r="F142" i="24" s="1"/>
  <c r="AD122" i="24"/>
  <c r="O142" i="24" s="1"/>
  <c r="T143" i="24"/>
  <c r="W126" i="24"/>
  <c r="H146" i="24" s="1"/>
  <c r="AJ126" i="24"/>
  <c r="U146" i="24" s="1"/>
  <c r="AA128" i="24"/>
  <c r="L148" i="24" s="1"/>
  <c r="U129" i="24"/>
  <c r="F149" i="24" s="1"/>
  <c r="AH129" i="24"/>
  <c r="S149" i="24" s="1"/>
  <c r="AL130" i="24"/>
  <c r="W150" i="24" s="1"/>
  <c r="X130" i="24"/>
  <c r="I150" i="24" s="1"/>
  <c r="AB130" i="24"/>
  <c r="M150" i="24" s="1"/>
  <c r="X132" i="24"/>
  <c r="AK128" i="24"/>
  <c r="V148" i="24" s="1"/>
  <c r="AC128" i="24"/>
  <c r="N148" i="24" s="1"/>
  <c r="U128" i="24"/>
  <c r="F148" i="24" s="1"/>
  <c r="AR128" i="24"/>
  <c r="AC148" i="24" s="1"/>
  <c r="AJ128" i="24"/>
  <c r="U148" i="24" s="1"/>
  <c r="AB128" i="24"/>
  <c r="M148" i="24" s="1"/>
  <c r="T128" i="24"/>
  <c r="E148" i="24" s="1"/>
  <c r="AO128" i="24"/>
  <c r="Z148" i="24" s="1"/>
  <c r="AE128" i="24"/>
  <c r="P148" i="24" s="1"/>
  <c r="S128" i="24"/>
  <c r="D148" i="24" s="1"/>
  <c r="AI128" i="24"/>
  <c r="T148" i="24" s="1"/>
  <c r="Y128" i="24"/>
  <c r="J148" i="24" s="1"/>
  <c r="AD128" i="24"/>
  <c r="O148" i="24" s="1"/>
  <c r="AQ128" i="24"/>
  <c r="AB148" i="24" s="1"/>
  <c r="AO131" i="24"/>
  <c r="AD131" i="24"/>
  <c r="S131" i="24"/>
  <c r="AM131" i="24"/>
  <c r="AC131" i="24"/>
  <c r="R131" i="24"/>
  <c r="AK131" i="24"/>
  <c r="W131" i="24"/>
  <c r="AE131" i="24"/>
  <c r="AA131" i="24"/>
  <c r="A173" i="24"/>
  <c r="A185" i="24"/>
  <c r="R146" i="24"/>
  <c r="Q128" i="24"/>
  <c r="B148" i="24" s="1"/>
  <c r="AF128" i="24"/>
  <c r="Q148" i="24" s="1"/>
  <c r="AG131" i="24"/>
  <c r="AR132" i="24"/>
  <c r="AD132" i="24"/>
  <c r="AJ132" i="24"/>
  <c r="V132" i="24"/>
  <c r="AC132" i="24"/>
  <c r="AN124" i="24"/>
  <c r="Y144" i="24" s="1"/>
  <c r="AN131" i="24"/>
  <c r="T226" i="24"/>
  <c r="E246" i="24" s="1"/>
  <c r="A187" i="24"/>
  <c r="A175" i="24"/>
  <c r="X230" i="24"/>
  <c r="I250" i="24" s="1"/>
  <c r="Z230" i="24"/>
  <c r="K250" i="24" s="1"/>
  <c r="AD230" i="24"/>
  <c r="O250" i="24" s="1"/>
  <c r="AQ121" i="24"/>
  <c r="AB141" i="24" s="1"/>
  <c r="AI121" i="24"/>
  <c r="T141" i="24" s="1"/>
  <c r="AA121" i="24"/>
  <c r="L141" i="24" s="1"/>
  <c r="S121" i="24"/>
  <c r="D141" i="24" s="1"/>
  <c r="AP121" i="24"/>
  <c r="AA141" i="24" s="1"/>
  <c r="AH121" i="24"/>
  <c r="S141" i="24" s="1"/>
  <c r="Z121" i="24"/>
  <c r="K141" i="24" s="1"/>
  <c r="R121" i="24"/>
  <c r="C141" i="24" s="1"/>
  <c r="AB121" i="24"/>
  <c r="M141" i="24" s="1"/>
  <c r="AL121" i="24"/>
  <c r="W141" i="24" s="1"/>
  <c r="W123" i="24"/>
  <c r="H143" i="24" s="1"/>
  <c r="AO130" i="24"/>
  <c r="Z150" i="24" s="1"/>
  <c r="AG130" i="24"/>
  <c r="R150" i="24" s="1"/>
  <c r="Y130" i="24"/>
  <c r="J150" i="24" s="1"/>
  <c r="Q130" i="24"/>
  <c r="B150" i="24" s="1"/>
  <c r="AK130" i="24"/>
  <c r="V150" i="24" s="1"/>
  <c r="AC130" i="24"/>
  <c r="N150" i="24" s="1"/>
  <c r="U130" i="24"/>
  <c r="F150" i="24" s="1"/>
  <c r="AR130" i="24"/>
  <c r="AC150" i="24" s="1"/>
  <c r="AH130" i="24"/>
  <c r="S150" i="24" s="1"/>
  <c r="W130" i="24"/>
  <c r="H150" i="24" s="1"/>
  <c r="AQ130" i="24"/>
  <c r="AB150" i="24" s="1"/>
  <c r="AF130" i="24"/>
  <c r="Q150" i="24" s="1"/>
  <c r="V130" i="24"/>
  <c r="G150" i="24" s="1"/>
  <c r="AD130" i="24"/>
  <c r="O150" i="24" s="1"/>
  <c r="A170" i="24"/>
  <c r="A182" i="24"/>
  <c r="AD226" i="24"/>
  <c r="O246" i="24" s="1"/>
  <c r="AH230" i="24"/>
  <c r="S250" i="24" s="1"/>
  <c r="AE232" i="24"/>
  <c r="P252" i="24" s="1"/>
  <c r="AP232" i="24"/>
  <c r="AA252" i="24" s="1"/>
  <c r="T232" i="24"/>
  <c r="E252" i="24" s="1"/>
  <c r="S232" i="24"/>
  <c r="D252" i="24" s="1"/>
  <c r="AF232" i="24"/>
  <c r="Q252" i="24" s="1"/>
  <c r="Z232" i="24"/>
  <c r="K252" i="24" s="1"/>
  <c r="V232" i="24"/>
  <c r="G252" i="24" s="1"/>
  <c r="I247" i="24"/>
  <c r="N247" i="24"/>
  <c r="X123" i="24"/>
  <c r="I143" i="24" s="1"/>
  <c r="AF123" i="24"/>
  <c r="Q143" i="24" s="1"/>
  <c r="AN123" i="24"/>
  <c r="Y143" i="24" s="1"/>
  <c r="W124" i="24"/>
  <c r="H144" i="24" s="1"/>
  <c r="AE124" i="24"/>
  <c r="P144" i="24" s="1"/>
  <c r="AM124" i="24"/>
  <c r="X144" i="24" s="1"/>
  <c r="AM132" i="24"/>
  <c r="AE132" i="24"/>
  <c r="W132" i="24"/>
  <c r="AQ132" i="24"/>
  <c r="AI132" i="24"/>
  <c r="AA132" i="24"/>
  <c r="S132" i="24"/>
  <c r="Z132" i="24"/>
  <c r="AK132" i="24"/>
  <c r="T230" i="24"/>
  <c r="E250" i="24" s="1"/>
  <c r="Q123" i="24"/>
  <c r="B143" i="24" s="1"/>
  <c r="Y123" i="24"/>
  <c r="J143" i="24" s="1"/>
  <c r="AG123" i="24"/>
  <c r="R143" i="24" s="1"/>
  <c r="X124" i="24"/>
  <c r="I144" i="24" s="1"/>
  <c r="AF124" i="24"/>
  <c r="Q144" i="24" s="1"/>
  <c r="Q132" i="24"/>
  <c r="AB132" i="24"/>
  <c r="AL132" i="24"/>
  <c r="AI225" i="24"/>
  <c r="T245" i="24" s="1"/>
  <c r="Y225" i="24"/>
  <c r="J245" i="24" s="1"/>
  <c r="AP225" i="24"/>
  <c r="AA245" i="24" s="1"/>
  <c r="AE225" i="24"/>
  <c r="P245" i="24" s="1"/>
  <c r="U225" i="24"/>
  <c r="F245" i="24" s="1"/>
  <c r="AO225" i="24"/>
  <c r="Z245" i="24" s="1"/>
  <c r="AD225" i="24"/>
  <c r="O245" i="24" s="1"/>
  <c r="S225" i="24"/>
  <c r="D245" i="24" s="1"/>
  <c r="AQ225" i="24"/>
  <c r="AB245" i="24" s="1"/>
  <c r="Z225" i="24"/>
  <c r="K245" i="24" s="1"/>
  <c r="AH225" i="24"/>
  <c r="S245" i="24" s="1"/>
  <c r="Q225" i="24"/>
  <c r="B245" i="24" s="1"/>
  <c r="AG225" i="24"/>
  <c r="R245" i="24" s="1"/>
  <c r="AM226" i="24"/>
  <c r="X246" i="24" s="1"/>
  <c r="AE226" i="24"/>
  <c r="P246" i="24" s="1"/>
  <c r="W226" i="24"/>
  <c r="H246" i="24" s="1"/>
  <c r="AQ226" i="24"/>
  <c r="AB246" i="24" s="1"/>
  <c r="AI226" i="24"/>
  <c r="T246" i="24" s="1"/>
  <c r="AA226" i="24"/>
  <c r="L246" i="24" s="1"/>
  <c r="S226" i="24"/>
  <c r="D246" i="24" s="1"/>
  <c r="AR226" i="24"/>
  <c r="AC246" i="24" s="1"/>
  <c r="AG226" i="24"/>
  <c r="R246" i="24" s="1"/>
  <c r="V226" i="24"/>
  <c r="G246" i="24" s="1"/>
  <c r="AN226" i="24"/>
  <c r="Y246" i="24" s="1"/>
  <c r="AC226" i="24"/>
  <c r="N246" i="24" s="1"/>
  <c r="R226" i="24"/>
  <c r="C246" i="24" s="1"/>
  <c r="AL226" i="24"/>
  <c r="W246" i="24" s="1"/>
  <c r="AB226" i="24"/>
  <c r="M246" i="24" s="1"/>
  <c r="Q226" i="24"/>
  <c r="B246" i="24" s="1"/>
  <c r="AO226" i="24"/>
  <c r="Z246" i="24" s="1"/>
  <c r="X226" i="24"/>
  <c r="I246" i="24" s="1"/>
  <c r="AF226" i="24"/>
  <c r="Q246" i="24" s="1"/>
  <c r="AK226" i="24"/>
  <c r="V246" i="24" s="1"/>
  <c r="AM234" i="24"/>
  <c r="X254" i="24" s="1"/>
  <c r="AE234" i="24"/>
  <c r="P254" i="24" s="1"/>
  <c r="W234" i="24"/>
  <c r="H254" i="24" s="1"/>
  <c r="AQ234" i="24"/>
  <c r="AB254" i="24" s="1"/>
  <c r="AI234" i="24"/>
  <c r="T254" i="24" s="1"/>
  <c r="AA234" i="24"/>
  <c r="L254" i="24" s="1"/>
  <c r="S234" i="24"/>
  <c r="D254" i="24" s="1"/>
  <c r="AH234" i="24"/>
  <c r="S254" i="24" s="1"/>
  <c r="X234" i="24"/>
  <c r="I254" i="24" s="1"/>
  <c r="AR234" i="24"/>
  <c r="AC254" i="24" s="1"/>
  <c r="AG234" i="24"/>
  <c r="R254" i="24" s="1"/>
  <c r="V234" i="24"/>
  <c r="G254" i="24" s="1"/>
  <c r="AP234" i="24"/>
  <c r="AA254" i="24" s="1"/>
  <c r="AF234" i="24"/>
  <c r="Q254" i="24" s="1"/>
  <c r="U234" i="24"/>
  <c r="F254" i="24" s="1"/>
  <c r="AN234" i="24"/>
  <c r="Y254" i="24" s="1"/>
  <c r="AC234" i="24"/>
  <c r="N254" i="24" s="1"/>
  <c r="R234" i="24"/>
  <c r="C254" i="24" s="1"/>
  <c r="AL234" i="24"/>
  <c r="W254" i="24" s="1"/>
  <c r="AB234" i="24"/>
  <c r="M254" i="24" s="1"/>
  <c r="Q234" i="24"/>
  <c r="B254" i="24" s="1"/>
  <c r="AK234" i="24"/>
  <c r="V254" i="24" s="1"/>
  <c r="Y234" i="24"/>
  <c r="J254" i="24" s="1"/>
  <c r="A294" i="24"/>
  <c r="A282" i="24"/>
  <c r="A290" i="24"/>
  <c r="A278" i="24"/>
  <c r="AQ230" i="24"/>
  <c r="AB250" i="24" s="1"/>
  <c r="AI230" i="24"/>
  <c r="T250" i="24" s="1"/>
  <c r="AA230" i="24"/>
  <c r="L250" i="24" s="1"/>
  <c r="S230" i="24"/>
  <c r="D250" i="24" s="1"/>
  <c r="AM230" i="24"/>
  <c r="X250" i="24" s="1"/>
  <c r="AE230" i="24"/>
  <c r="P250" i="24" s="1"/>
  <c r="W230" i="24"/>
  <c r="H250" i="24" s="1"/>
  <c r="AR230" i="24"/>
  <c r="AC250" i="24" s="1"/>
  <c r="AG230" i="24"/>
  <c r="R250" i="24" s="1"/>
  <c r="V230" i="24"/>
  <c r="G250" i="24" s="1"/>
  <c r="AP230" i="24"/>
  <c r="AA250" i="24" s="1"/>
  <c r="AF230" i="24"/>
  <c r="Q250" i="24" s="1"/>
  <c r="U230" i="24"/>
  <c r="F250" i="24" s="1"/>
  <c r="AN230" i="24"/>
  <c r="Y250" i="24" s="1"/>
  <c r="AC230" i="24"/>
  <c r="N250" i="24" s="1"/>
  <c r="R230" i="24"/>
  <c r="C250" i="24" s="1"/>
  <c r="AL230" i="24"/>
  <c r="W250" i="24" s="1"/>
  <c r="AB230" i="24"/>
  <c r="M250" i="24" s="1"/>
  <c r="Q230" i="24"/>
  <c r="B250" i="24" s="1"/>
  <c r="AJ230" i="24"/>
  <c r="U250" i="24" s="1"/>
  <c r="Y230" i="24"/>
  <c r="J250" i="24" s="1"/>
  <c r="AJ234" i="24"/>
  <c r="U254" i="24" s="1"/>
  <c r="T131" i="24"/>
  <c r="AB131" i="24"/>
  <c r="AJ131" i="24"/>
  <c r="AR131" i="24"/>
  <c r="AQ239" i="24"/>
  <c r="AI239" i="24"/>
  <c r="AA239" i="24"/>
  <c r="S239" i="24"/>
  <c r="AM239" i="24"/>
  <c r="AE239" i="24"/>
  <c r="W239" i="24"/>
  <c r="AJ239" i="24"/>
  <c r="Y239" i="24"/>
  <c r="AH239" i="24"/>
  <c r="X239" i="24"/>
  <c r="AR239" i="24"/>
  <c r="AG239" i="24"/>
  <c r="V239" i="24"/>
  <c r="AP239" i="24"/>
  <c r="AF239" i="24"/>
  <c r="U239" i="24"/>
  <c r="AO239" i="24"/>
  <c r="AD239" i="24"/>
  <c r="T239" i="24"/>
  <c r="AN239" i="24"/>
  <c r="AC239" i="24"/>
  <c r="R239" i="24"/>
  <c r="AL239" i="24"/>
  <c r="AB239" i="24"/>
  <c r="Q239" i="24"/>
  <c r="A289" i="24"/>
  <c r="A277" i="24"/>
  <c r="X131" i="24"/>
  <c r="AF131" i="24"/>
  <c r="Y227" i="24"/>
  <c r="J247" i="24" s="1"/>
  <c r="S229" i="24"/>
  <c r="D249" i="24" s="1"/>
  <c r="AD229" i="24"/>
  <c r="O249" i="24" s="1"/>
  <c r="AO229" i="24"/>
  <c r="Z249" i="24" s="1"/>
  <c r="Y231" i="24"/>
  <c r="J251" i="24" s="1"/>
  <c r="W232" i="24"/>
  <c r="H252" i="24" s="1"/>
  <c r="AH232" i="24"/>
  <c r="S252" i="24" s="1"/>
  <c r="AR232" i="24"/>
  <c r="AC252" i="24" s="1"/>
  <c r="S233" i="24"/>
  <c r="D253" i="24" s="1"/>
  <c r="AD233" i="24"/>
  <c r="O253" i="24" s="1"/>
  <c r="AO233" i="24"/>
  <c r="Z253" i="24" s="1"/>
  <c r="Y236" i="24"/>
  <c r="J256" i="24" s="1"/>
  <c r="W237" i="24"/>
  <c r="H257" i="24" s="1"/>
  <c r="AH237" i="24"/>
  <c r="S257" i="24" s="1"/>
  <c r="AR237" i="24"/>
  <c r="AC257" i="24" s="1"/>
  <c r="S238" i="24"/>
  <c r="D258" i="24" s="1"/>
  <c r="AD238" i="24"/>
  <c r="O258" i="24" s="1"/>
  <c r="AO238" i="24"/>
  <c r="Z258" i="24" s="1"/>
  <c r="Y240" i="24"/>
  <c r="W241" i="24"/>
  <c r="H261" i="24" s="1"/>
  <c r="AH241" i="24"/>
  <c r="S261" i="24" s="1"/>
  <c r="AR241" i="24"/>
  <c r="AC261" i="24" s="1"/>
  <c r="A295" i="24"/>
  <c r="A283" i="24"/>
  <c r="AL227" i="24"/>
  <c r="W247" i="24" s="1"/>
  <c r="AD227" i="24"/>
  <c r="O247" i="24" s="1"/>
  <c r="V227" i="24"/>
  <c r="G247" i="24" s="1"/>
  <c r="AP227" i="24"/>
  <c r="AA247" i="24" s="1"/>
  <c r="AH227" i="24"/>
  <c r="S247" i="24" s="1"/>
  <c r="Z227" i="24"/>
  <c r="K247" i="24" s="1"/>
  <c r="R227" i="24"/>
  <c r="C247" i="24" s="1"/>
  <c r="AA227" i="24"/>
  <c r="L247" i="24" s="1"/>
  <c r="AK227" i="24"/>
  <c r="V247" i="24" s="1"/>
  <c r="U229" i="24"/>
  <c r="F249" i="24" s="1"/>
  <c r="AE229" i="24"/>
  <c r="P249" i="24" s="1"/>
  <c r="AP229" i="24"/>
  <c r="AA249" i="24" s="1"/>
  <c r="AP231" i="24"/>
  <c r="AA251" i="24" s="1"/>
  <c r="AH231" i="24"/>
  <c r="S251" i="24" s="1"/>
  <c r="Z231" i="24"/>
  <c r="K251" i="24" s="1"/>
  <c r="R231" i="24"/>
  <c r="C251" i="24" s="1"/>
  <c r="AL231" i="24"/>
  <c r="W251" i="24" s="1"/>
  <c r="AD231" i="24"/>
  <c r="O251" i="24" s="1"/>
  <c r="V231" i="24"/>
  <c r="G251" i="24" s="1"/>
  <c r="AA231" i="24"/>
  <c r="L251" i="24" s="1"/>
  <c r="AK231" i="24"/>
  <c r="V251" i="24" s="1"/>
  <c r="X232" i="24"/>
  <c r="I252" i="24" s="1"/>
  <c r="U233" i="24"/>
  <c r="F253" i="24" s="1"/>
  <c r="AE233" i="24"/>
  <c r="P253" i="24" s="1"/>
  <c r="AP233" i="24"/>
  <c r="AA253" i="24" s="1"/>
  <c r="AL236" i="24"/>
  <c r="W256" i="24" s="1"/>
  <c r="AD236" i="24"/>
  <c r="O256" i="24" s="1"/>
  <c r="V236" i="24"/>
  <c r="G256" i="24" s="1"/>
  <c r="AP236" i="24"/>
  <c r="AA256" i="24" s="1"/>
  <c r="AH236" i="24"/>
  <c r="S256" i="24" s="1"/>
  <c r="Z236" i="24"/>
  <c r="K256" i="24" s="1"/>
  <c r="R236" i="24"/>
  <c r="C256" i="24" s="1"/>
  <c r="AA236" i="24"/>
  <c r="L256" i="24" s="1"/>
  <c r="AK236" i="24"/>
  <c r="V256" i="24" s="1"/>
  <c r="X237" i="24"/>
  <c r="I257" i="24" s="1"/>
  <c r="U238" i="24"/>
  <c r="F258" i="24" s="1"/>
  <c r="AE238" i="24"/>
  <c r="P258" i="24" s="1"/>
  <c r="AP238" i="24"/>
  <c r="AA258" i="24" s="1"/>
  <c r="AP240" i="24"/>
  <c r="AH240" i="24"/>
  <c r="Z240" i="24"/>
  <c r="R240" i="24"/>
  <c r="AL240" i="24"/>
  <c r="AD240" i="24"/>
  <c r="V240" i="24"/>
  <c r="AA240" i="24"/>
  <c r="AK240" i="24"/>
  <c r="X241" i="24"/>
  <c r="I261" i="24" s="1"/>
  <c r="Z237" i="24"/>
  <c r="K257" i="24" s="1"/>
  <c r="AJ237" i="24"/>
  <c r="U257" i="24" s="1"/>
  <c r="Z241" i="24"/>
  <c r="K261" i="24" s="1"/>
  <c r="AJ241" i="24"/>
  <c r="U261" i="24" s="1"/>
  <c r="W229" i="24"/>
  <c r="H249" i="24" s="1"/>
  <c r="AH229" i="24"/>
  <c r="S249" i="24" s="1"/>
  <c r="AO232" i="24"/>
  <c r="Z252" i="24" s="1"/>
  <c r="AG232" i="24"/>
  <c r="R252" i="24" s="1"/>
  <c r="Y232" i="24"/>
  <c r="J252" i="24" s="1"/>
  <c r="Q232" i="24"/>
  <c r="B252" i="24" s="1"/>
  <c r="AK232" i="24"/>
  <c r="V252" i="24" s="1"/>
  <c r="AC232" i="24"/>
  <c r="N252" i="24" s="1"/>
  <c r="U232" i="24"/>
  <c r="F252" i="24" s="1"/>
  <c r="AA232" i="24"/>
  <c r="L252" i="24" s="1"/>
  <c r="AL232" i="24"/>
  <c r="W252" i="24" s="1"/>
  <c r="W233" i="24"/>
  <c r="H253" i="24" s="1"/>
  <c r="AH233" i="24"/>
  <c r="S253" i="24" s="1"/>
  <c r="AK237" i="24"/>
  <c r="V257" i="24" s="1"/>
  <c r="AC237" i="24"/>
  <c r="N257" i="24" s="1"/>
  <c r="U237" i="24"/>
  <c r="F257" i="24" s="1"/>
  <c r="AO237" i="24"/>
  <c r="Z257" i="24" s="1"/>
  <c r="AG237" i="24"/>
  <c r="R257" i="24" s="1"/>
  <c r="Y237" i="24"/>
  <c r="J257" i="24" s="1"/>
  <c r="Q237" i="24"/>
  <c r="B257" i="24" s="1"/>
  <c r="AA237" i="24"/>
  <c r="L257" i="24" s="1"/>
  <c r="AL237" i="24"/>
  <c r="W257" i="24" s="1"/>
  <c r="W238" i="24"/>
  <c r="H258" i="24" s="1"/>
  <c r="AH238" i="24"/>
  <c r="S258" i="24" s="1"/>
  <c r="AC240" i="24"/>
  <c r="AN240" i="24"/>
  <c r="AO241" i="24"/>
  <c r="Z261" i="24" s="1"/>
  <c r="AG241" i="24"/>
  <c r="R261" i="24" s="1"/>
  <c r="Y241" i="24"/>
  <c r="J261" i="24" s="1"/>
  <c r="Q241" i="24"/>
  <c r="B261" i="24" s="1"/>
  <c r="AK241" i="24"/>
  <c r="V261" i="24" s="1"/>
  <c r="AC241" i="24"/>
  <c r="N261" i="24" s="1"/>
  <c r="U241" i="24"/>
  <c r="F261" i="24" s="1"/>
  <c r="AA241" i="24"/>
  <c r="L261" i="24" s="1"/>
  <c r="AL241" i="24"/>
  <c r="W261" i="24" s="1"/>
  <c r="T227" i="24"/>
  <c r="E247" i="24" s="1"/>
  <c r="AE227" i="24"/>
  <c r="P247" i="24" s="1"/>
  <c r="AO227" i="24"/>
  <c r="Z247" i="24" s="1"/>
  <c r="Y229" i="24"/>
  <c r="J249" i="24" s="1"/>
  <c r="AI229" i="24"/>
  <c r="T249" i="24" s="1"/>
  <c r="T231" i="24"/>
  <c r="E251" i="24" s="1"/>
  <c r="AE231" i="24"/>
  <c r="P251" i="24" s="1"/>
  <c r="AO231" i="24"/>
  <c r="Z251" i="24" s="1"/>
  <c r="R232" i="24"/>
  <c r="C252" i="24" s="1"/>
  <c r="AB232" i="24"/>
  <c r="M252" i="24" s="1"/>
  <c r="AM232" i="24"/>
  <c r="X252" i="24" s="1"/>
  <c r="Y233" i="24"/>
  <c r="J253" i="24" s="1"/>
  <c r="T236" i="24"/>
  <c r="E256" i="24" s="1"/>
  <c r="AE236" i="24"/>
  <c r="P256" i="24" s="1"/>
  <c r="AO236" i="24"/>
  <c r="Z256" i="24" s="1"/>
  <c r="R237" i="24"/>
  <c r="C257" i="24" s="1"/>
  <c r="AB237" i="24"/>
  <c r="M257" i="24" s="1"/>
  <c r="AM237" i="24"/>
  <c r="X257" i="24" s="1"/>
  <c r="Y238" i="24"/>
  <c r="J258" i="24" s="1"/>
  <c r="T240" i="24"/>
  <c r="AE240" i="24"/>
  <c r="AO240" i="24"/>
  <c r="R241" i="24"/>
  <c r="C261" i="24" s="1"/>
  <c r="AB241" i="24"/>
  <c r="M261" i="24" s="1"/>
  <c r="AM241" i="24"/>
  <c r="X261" i="24" s="1"/>
  <c r="A281" i="24"/>
  <c r="A293" i="24"/>
  <c r="A291" i="24"/>
  <c r="S237" i="24"/>
  <c r="D257" i="24" s="1"/>
  <c r="AD237" i="24"/>
  <c r="O257" i="24" s="1"/>
  <c r="S241" i="24"/>
  <c r="D261" i="24" s="1"/>
  <c r="AD241" i="24"/>
  <c r="O261" i="24" s="1"/>
  <c r="AN241" i="24"/>
  <c r="Y261" i="24" s="1"/>
  <c r="A280" i="24"/>
  <c r="A292" i="24"/>
  <c r="Z250" i="24"/>
  <c r="AE241" i="24"/>
  <c r="P261" i="24" s="1"/>
  <c r="A276" i="24"/>
  <c r="A288" i="24"/>
  <c r="AR334" i="24"/>
  <c r="AC354" i="24" s="1"/>
  <c r="AJ334" i="24"/>
  <c r="U354" i="24" s="1"/>
  <c r="AB334" i="24"/>
  <c r="M354" i="24" s="1"/>
  <c r="T334" i="24"/>
  <c r="E354" i="24" s="1"/>
  <c r="AM334" i="24"/>
  <c r="X354" i="24" s="1"/>
  <c r="AE334" i="24"/>
  <c r="P354" i="24" s="1"/>
  <c r="W334" i="24"/>
  <c r="H354" i="24" s="1"/>
  <c r="AO334" i="24"/>
  <c r="Z354" i="24" s="1"/>
  <c r="Y334" i="24"/>
  <c r="J354" i="24" s="1"/>
  <c r="AK334" i="24"/>
  <c r="V354" i="24" s="1"/>
  <c r="U334" i="24"/>
  <c r="F354" i="24" s="1"/>
  <c r="AI334" i="24"/>
  <c r="T354" i="24" s="1"/>
  <c r="S334" i="24"/>
  <c r="D354" i="24" s="1"/>
  <c r="AC334" i="24"/>
  <c r="N354" i="24" s="1"/>
  <c r="AA334" i="24"/>
  <c r="L354" i="24" s="1"/>
  <c r="AQ334" i="24"/>
  <c r="AB354" i="24" s="1"/>
  <c r="V334" i="24"/>
  <c r="G354" i="24" s="1"/>
  <c r="Q334" i="24"/>
  <c r="B354" i="24" s="1"/>
  <c r="AG334" i="24"/>
  <c r="R354" i="24" s="1"/>
  <c r="AD334" i="24"/>
  <c r="O354" i="24" s="1"/>
  <c r="T225" i="24"/>
  <c r="E245" i="24" s="1"/>
  <c r="AB225" i="24"/>
  <c r="M245" i="24" s="1"/>
  <c r="AJ225" i="24"/>
  <c r="U245" i="24" s="1"/>
  <c r="AR225" i="24"/>
  <c r="AC245" i="24" s="1"/>
  <c r="X229" i="24"/>
  <c r="I249" i="24" s="1"/>
  <c r="AF229" i="24"/>
  <c r="Q249" i="24" s="1"/>
  <c r="AN229" i="24"/>
  <c r="Y249" i="24" s="1"/>
  <c r="T233" i="24"/>
  <c r="E253" i="24" s="1"/>
  <c r="AB233" i="24"/>
  <c r="M253" i="24" s="1"/>
  <c r="AJ233" i="24"/>
  <c r="U253" i="24" s="1"/>
  <c r="AR233" i="24"/>
  <c r="AC253" i="24" s="1"/>
  <c r="X238" i="24"/>
  <c r="I258" i="24" s="1"/>
  <c r="AF238" i="24"/>
  <c r="Q258" i="24" s="1"/>
  <c r="AN238" i="24"/>
  <c r="Y258" i="24" s="1"/>
  <c r="AN346" i="24"/>
  <c r="Y366" i="24" s="1"/>
  <c r="AF346" i="24"/>
  <c r="Q366" i="24" s="1"/>
  <c r="AE346" i="24"/>
  <c r="P366" i="24" s="1"/>
  <c r="S346" i="24"/>
  <c r="D366" i="24" s="1"/>
  <c r="R346" i="24"/>
  <c r="C366" i="24" s="1"/>
  <c r="AQ346" i="24"/>
  <c r="AB366" i="24" s="1"/>
  <c r="AL345" i="24"/>
  <c r="W365" i="24" s="1"/>
  <c r="AD345" i="24"/>
  <c r="O365" i="24" s="1"/>
  <c r="V345" i="24"/>
  <c r="G365" i="24" s="1"/>
  <c r="AK345" i="24"/>
  <c r="V365" i="24" s="1"/>
  <c r="AC345" i="24"/>
  <c r="N365" i="24" s="1"/>
  <c r="U345" i="24"/>
  <c r="F365" i="24" s="1"/>
  <c r="AP345" i="24"/>
  <c r="AA365" i="24" s="1"/>
  <c r="AH345" i="24"/>
  <c r="S365" i="24" s="1"/>
  <c r="Z345" i="24"/>
  <c r="K365" i="24" s="1"/>
  <c r="R345" i="24"/>
  <c r="C365" i="24" s="1"/>
  <c r="AN345" i="24"/>
  <c r="Y365" i="24" s="1"/>
  <c r="AA345" i="24"/>
  <c r="L365" i="24" s="1"/>
  <c r="AJ345" i="24"/>
  <c r="U365" i="24" s="1"/>
  <c r="X345" i="24"/>
  <c r="I365" i="24" s="1"/>
  <c r="AG345" i="24"/>
  <c r="R365" i="24" s="1"/>
  <c r="T345" i="24"/>
  <c r="E365" i="24" s="1"/>
  <c r="AR345" i="24"/>
  <c r="AC365" i="24" s="1"/>
  <c r="AF345" i="24"/>
  <c r="Q365" i="24" s="1"/>
  <c r="S345" i="24"/>
  <c r="D365" i="24" s="1"/>
  <c r="AI345" i="24"/>
  <c r="T365" i="24" s="1"/>
  <c r="AB345" i="24"/>
  <c r="M365" i="24" s="1"/>
  <c r="Y345" i="24"/>
  <c r="J365" i="24" s="1"/>
  <c r="AO345" i="24"/>
  <c r="Z365" i="24" s="1"/>
  <c r="AM345" i="24"/>
  <c r="X365" i="24" s="1"/>
  <c r="Q345" i="24"/>
  <c r="B365" i="24" s="1"/>
  <c r="A390" i="24"/>
  <c r="A402" i="24"/>
  <c r="AJ348" i="24"/>
  <c r="V348" i="24"/>
  <c r="AN348" i="24"/>
  <c r="AB348" i="24"/>
  <c r="Y348" i="24"/>
  <c r="U348" i="24"/>
  <c r="AR348" i="24"/>
  <c r="Q348" i="24"/>
  <c r="AK348" i="24"/>
  <c r="AG348" i="24"/>
  <c r="AE345" i="24"/>
  <c r="P365" i="24" s="1"/>
  <c r="X225" i="24"/>
  <c r="I245" i="24" s="1"/>
  <c r="AF225" i="24"/>
  <c r="Q245" i="24" s="1"/>
  <c r="AB229" i="24"/>
  <c r="M249" i="24" s="1"/>
  <c r="AJ229" i="24"/>
  <c r="U249" i="24" s="1"/>
  <c r="X233" i="24"/>
  <c r="I253" i="24" s="1"/>
  <c r="AF233" i="24"/>
  <c r="Q253" i="24" s="1"/>
  <c r="T238" i="24"/>
  <c r="E258" i="24" s="1"/>
  <c r="AB238" i="24"/>
  <c r="M258" i="24" s="1"/>
  <c r="AJ238" i="24"/>
  <c r="U258" i="24" s="1"/>
  <c r="AI337" i="24"/>
  <c r="T357" i="24" s="1"/>
  <c r="AG339" i="24"/>
  <c r="R359" i="24" s="1"/>
  <c r="AQ345" i="24"/>
  <c r="AB365" i="24" s="1"/>
  <c r="AL346" i="24"/>
  <c r="W366" i="24" s="1"/>
  <c r="AP349" i="24"/>
  <c r="AH349" i="24"/>
  <c r="Z349" i="24"/>
  <c r="R349" i="24"/>
  <c r="AO349" i="24"/>
  <c r="AG349" i="24"/>
  <c r="Y349" i="24"/>
  <c r="Q349" i="24"/>
  <c r="AL349" i="24"/>
  <c r="AD349" i="24"/>
  <c r="V349" i="24"/>
  <c r="AM349" i="24"/>
  <c r="AA349" i="24"/>
  <c r="AJ349" i="24"/>
  <c r="W349" i="24"/>
  <c r="AF349" i="24"/>
  <c r="T349" i="24"/>
  <c r="AR349" i="24"/>
  <c r="AE349" i="24"/>
  <c r="S349" i="24"/>
  <c r="AK349" i="24"/>
  <c r="AC349" i="24"/>
  <c r="AB349" i="24"/>
  <c r="X349" i="24"/>
  <c r="U349" i="24"/>
  <c r="AD348" i="24"/>
  <c r="AD337" i="24"/>
  <c r="O357" i="24" s="1"/>
  <c r="AA337" i="24"/>
  <c r="L357" i="24" s="1"/>
  <c r="AQ337" i="24"/>
  <c r="AB357" i="24" s="1"/>
  <c r="S337" i="24"/>
  <c r="D357" i="24" s="1"/>
  <c r="AL348" i="24"/>
  <c r="A386" i="24"/>
  <c r="A398" i="24"/>
  <c r="A401" i="24"/>
  <c r="A389" i="24"/>
  <c r="AP334" i="24"/>
  <c r="AA354" i="24" s="1"/>
  <c r="AM339" i="24"/>
  <c r="X359" i="24" s="1"/>
  <c r="AE339" i="24"/>
  <c r="P359" i="24" s="1"/>
  <c r="W339" i="24"/>
  <c r="H359" i="24" s="1"/>
  <c r="AK339" i="24"/>
  <c r="V359" i="24" s="1"/>
  <c r="AC339" i="24"/>
  <c r="N359" i="24" s="1"/>
  <c r="U339" i="24"/>
  <c r="F359" i="24" s="1"/>
  <c r="AQ339" i="24"/>
  <c r="AB359" i="24" s="1"/>
  <c r="AI339" i="24"/>
  <c r="T359" i="24" s="1"/>
  <c r="AA339" i="24"/>
  <c r="L359" i="24" s="1"/>
  <c r="S339" i="24"/>
  <c r="D359" i="24" s="1"/>
  <c r="AP339" i="24"/>
  <c r="AA359" i="24" s="1"/>
  <c r="AH339" i="24"/>
  <c r="S359" i="24" s="1"/>
  <c r="Z339" i="24"/>
  <c r="K359" i="24" s="1"/>
  <c r="R339" i="24"/>
  <c r="C359" i="24" s="1"/>
  <c r="AO339" i="24"/>
  <c r="Z359" i="24" s="1"/>
  <c r="Y339" i="24"/>
  <c r="J359" i="24" s="1"/>
  <c r="AL339" i="24"/>
  <c r="W359" i="24" s="1"/>
  <c r="V339" i="24"/>
  <c r="G359" i="24" s="1"/>
  <c r="AJ339" i="24"/>
  <c r="U359" i="24" s="1"/>
  <c r="T339" i="24"/>
  <c r="E359" i="24" s="1"/>
  <c r="AR339" i="24"/>
  <c r="AC359" i="24" s="1"/>
  <c r="AE338" i="24"/>
  <c r="P358" i="24" s="1"/>
  <c r="AP338" i="24"/>
  <c r="AA358" i="24" s="1"/>
  <c r="Z338" i="24"/>
  <c r="K358" i="24" s="1"/>
  <c r="AO338" i="24"/>
  <c r="Z358" i="24" s="1"/>
  <c r="Y338" i="24"/>
  <c r="J358" i="24" s="1"/>
  <c r="AH338" i="24"/>
  <c r="S358" i="24" s="1"/>
  <c r="Q339" i="24"/>
  <c r="B359" i="24" s="1"/>
  <c r="AO337" i="24"/>
  <c r="Z357" i="24" s="1"/>
  <c r="AG337" i="24"/>
  <c r="R357" i="24" s="1"/>
  <c r="Y337" i="24"/>
  <c r="J357" i="24" s="1"/>
  <c r="Q337" i="24"/>
  <c r="B357" i="24" s="1"/>
  <c r="AM337" i="24"/>
  <c r="X357" i="24" s="1"/>
  <c r="AE337" i="24"/>
  <c r="P357" i="24" s="1"/>
  <c r="W337" i="24"/>
  <c r="H357" i="24" s="1"/>
  <c r="AK337" i="24"/>
  <c r="V357" i="24" s="1"/>
  <c r="AC337" i="24"/>
  <c r="N357" i="24" s="1"/>
  <c r="U337" i="24"/>
  <c r="F357" i="24" s="1"/>
  <c r="AR337" i="24"/>
  <c r="AC357" i="24" s="1"/>
  <c r="AJ337" i="24"/>
  <c r="U357" i="24" s="1"/>
  <c r="AB337" i="24"/>
  <c r="M357" i="24" s="1"/>
  <c r="T337" i="24"/>
  <c r="E357" i="24" s="1"/>
  <c r="AF337" i="24"/>
  <c r="Q357" i="24" s="1"/>
  <c r="AM343" i="24"/>
  <c r="X363" i="24" s="1"/>
  <c r="AE343" i="24"/>
  <c r="P363" i="24" s="1"/>
  <c r="W343" i="24"/>
  <c r="H363" i="24" s="1"/>
  <c r="AL343" i="24"/>
  <c r="W363" i="24" s="1"/>
  <c r="AD343" i="24"/>
  <c r="O363" i="24" s="1"/>
  <c r="V343" i="24"/>
  <c r="G363" i="24" s="1"/>
  <c r="AQ343" i="24"/>
  <c r="AB363" i="24" s="1"/>
  <c r="AI343" i="24"/>
  <c r="T363" i="24" s="1"/>
  <c r="AA343" i="24"/>
  <c r="L363" i="24" s="1"/>
  <c r="S343" i="24"/>
  <c r="D363" i="24" s="1"/>
  <c r="AK343" i="24"/>
  <c r="V363" i="24" s="1"/>
  <c r="Y343" i="24"/>
  <c r="J363" i="24" s="1"/>
  <c r="AH343" i="24"/>
  <c r="S363" i="24" s="1"/>
  <c r="U343" i="24"/>
  <c r="F363" i="24" s="1"/>
  <c r="AR343" i="24"/>
  <c r="AC363" i="24" s="1"/>
  <c r="AF343" i="24"/>
  <c r="Q363" i="24" s="1"/>
  <c r="R343" i="24"/>
  <c r="C363" i="24" s="1"/>
  <c r="AP343" i="24"/>
  <c r="AA363" i="24" s="1"/>
  <c r="AC343" i="24"/>
  <c r="N363" i="24" s="1"/>
  <c r="Q343" i="24"/>
  <c r="B363" i="24" s="1"/>
  <c r="AO343" i="24"/>
  <c r="Z363" i="24" s="1"/>
  <c r="AE347" i="24"/>
  <c r="P367" i="24" s="1"/>
  <c r="R347" i="24"/>
  <c r="C367" i="24" s="1"/>
  <c r="AK347" i="24"/>
  <c r="V367" i="24" s="1"/>
  <c r="W347" i="24"/>
  <c r="H367" i="24" s="1"/>
  <c r="AH347" i="24"/>
  <c r="S367" i="24" s="1"/>
  <c r="AL350" i="24"/>
  <c r="W370" i="24" s="1"/>
  <c r="AQ335" i="24"/>
  <c r="AB355" i="24" s="1"/>
  <c r="AI335" i="24"/>
  <c r="T355" i="24" s="1"/>
  <c r="AA335" i="24"/>
  <c r="L355" i="24" s="1"/>
  <c r="S335" i="24"/>
  <c r="D355" i="24" s="1"/>
  <c r="AO335" i="24"/>
  <c r="Z355" i="24" s="1"/>
  <c r="AG335" i="24"/>
  <c r="R355" i="24" s="1"/>
  <c r="Y335" i="24"/>
  <c r="J355" i="24" s="1"/>
  <c r="Q335" i="24"/>
  <c r="B355" i="24" s="1"/>
  <c r="AM335" i="24"/>
  <c r="X355" i="24" s="1"/>
  <c r="AE335" i="24"/>
  <c r="P355" i="24" s="1"/>
  <c r="W335" i="24"/>
  <c r="H355" i="24" s="1"/>
  <c r="AL335" i="24"/>
  <c r="W355" i="24" s="1"/>
  <c r="AD335" i="24"/>
  <c r="O355" i="24" s="1"/>
  <c r="V335" i="24"/>
  <c r="G355" i="24" s="1"/>
  <c r="AF335" i="24"/>
  <c r="Q355" i="24" s="1"/>
  <c r="R337" i="24"/>
  <c r="C357" i="24" s="1"/>
  <c r="AH337" i="24"/>
  <c r="S357" i="24" s="1"/>
  <c r="AP340" i="24"/>
  <c r="AA360" i="24" s="1"/>
  <c r="AH340" i="24"/>
  <c r="S360" i="24" s="1"/>
  <c r="Z340" i="24"/>
  <c r="K360" i="24" s="1"/>
  <c r="AN340" i="24"/>
  <c r="Y360" i="24" s="1"/>
  <c r="AE340" i="24"/>
  <c r="P360" i="24" s="1"/>
  <c r="V340" i="24"/>
  <c r="G360" i="24" s="1"/>
  <c r="AL340" i="24"/>
  <c r="W360" i="24" s="1"/>
  <c r="AC340" i="24"/>
  <c r="N360" i="24" s="1"/>
  <c r="T340" i="24"/>
  <c r="E360" i="24" s="1"/>
  <c r="AJ340" i="24"/>
  <c r="U360" i="24" s="1"/>
  <c r="AA340" i="24"/>
  <c r="L360" i="24" s="1"/>
  <c r="R340" i="24"/>
  <c r="C360" i="24" s="1"/>
  <c r="AR340" i="24"/>
  <c r="AC360" i="24" s="1"/>
  <c r="AI340" i="24"/>
  <c r="T360" i="24" s="1"/>
  <c r="Y340" i="24"/>
  <c r="J360" i="24" s="1"/>
  <c r="Q340" i="24"/>
  <c r="B360" i="24" s="1"/>
  <c r="AG340" i="24"/>
  <c r="R360" i="24" s="1"/>
  <c r="AH341" i="24"/>
  <c r="S361" i="24" s="1"/>
  <c r="AK342" i="24"/>
  <c r="V362" i="24" s="1"/>
  <c r="T343" i="24"/>
  <c r="E363" i="24" s="1"/>
  <c r="AM347" i="24"/>
  <c r="X367" i="24" s="1"/>
  <c r="AP350" i="24"/>
  <c r="AA370" i="24" s="1"/>
  <c r="AB350" i="24"/>
  <c r="M370" i="24" s="1"/>
  <c r="AI350" i="24"/>
  <c r="T370" i="24" s="1"/>
  <c r="V350" i="24"/>
  <c r="G370" i="24" s="1"/>
  <c r="AH350" i="24"/>
  <c r="S370" i="24" s="1"/>
  <c r="T350" i="24"/>
  <c r="E370" i="24" s="1"/>
  <c r="AJ350" i="24"/>
  <c r="U370" i="24" s="1"/>
  <c r="T335" i="24"/>
  <c r="E355" i="24" s="1"/>
  <c r="AJ335" i="24"/>
  <c r="U355" i="24" s="1"/>
  <c r="AP336" i="24"/>
  <c r="AA356" i="24" s="1"/>
  <c r="AH336" i="24"/>
  <c r="S356" i="24" s="1"/>
  <c r="Z336" i="24"/>
  <c r="K356" i="24" s="1"/>
  <c r="R336" i="24"/>
  <c r="C356" i="24" s="1"/>
  <c r="AK336" i="24"/>
  <c r="V356" i="24" s="1"/>
  <c r="AC336" i="24"/>
  <c r="N356" i="24" s="1"/>
  <c r="U336" i="24"/>
  <c r="F356" i="24" s="1"/>
  <c r="AB336" i="24"/>
  <c r="M356" i="24" s="1"/>
  <c r="AR336" i="24"/>
  <c r="AC356" i="24" s="1"/>
  <c r="V337" i="24"/>
  <c r="G357" i="24" s="1"/>
  <c r="AL337" i="24"/>
  <c r="W357" i="24" s="1"/>
  <c r="AN338" i="24"/>
  <c r="Y358" i="24" s="1"/>
  <c r="U340" i="24"/>
  <c r="F360" i="24" s="1"/>
  <c r="AM340" i="24"/>
  <c r="X360" i="24" s="1"/>
  <c r="R341" i="24"/>
  <c r="C361" i="24" s="1"/>
  <c r="S342" i="24"/>
  <c r="D362" i="24" s="1"/>
  <c r="Z343" i="24"/>
  <c r="K363" i="24" s="1"/>
  <c r="AM346" i="24"/>
  <c r="X366" i="24" s="1"/>
  <c r="U347" i="24"/>
  <c r="F367" i="24" s="1"/>
  <c r="R350" i="24"/>
  <c r="C370" i="24" s="1"/>
  <c r="AQ350" i="24"/>
  <c r="AB370" i="24" s="1"/>
  <c r="S338" i="24"/>
  <c r="D358" i="24" s="1"/>
  <c r="AA338" i="24"/>
  <c r="L358" i="24" s="1"/>
  <c r="AI338" i="24"/>
  <c r="T358" i="24" s="1"/>
  <c r="AQ338" i="24"/>
  <c r="AB358" i="24" s="1"/>
  <c r="T341" i="24"/>
  <c r="E361" i="24" s="1"/>
  <c r="AE341" i="24"/>
  <c r="P361" i="24" s="1"/>
  <c r="AP341" i="24"/>
  <c r="AA361" i="24" s="1"/>
  <c r="Q342" i="24"/>
  <c r="B362" i="24" s="1"/>
  <c r="AA342" i="24"/>
  <c r="L362" i="24" s="1"/>
  <c r="AO342" i="24"/>
  <c r="Z362" i="24" s="1"/>
  <c r="V346" i="24"/>
  <c r="G366" i="24" s="1"/>
  <c r="AH346" i="24"/>
  <c r="S366" i="24" s="1"/>
  <c r="X334" i="24"/>
  <c r="I354" i="24" s="1"/>
  <c r="AF334" i="24"/>
  <c r="Q354" i="24" s="1"/>
  <c r="AN334" i="24"/>
  <c r="Y354" i="24" s="1"/>
  <c r="V336" i="24"/>
  <c r="G356" i="24" s="1"/>
  <c r="AD336" i="24"/>
  <c r="O356" i="24" s="1"/>
  <c r="T338" i="24"/>
  <c r="E358" i="24" s="1"/>
  <c r="AB338" i="24"/>
  <c r="M358" i="24" s="1"/>
  <c r="AJ338" i="24"/>
  <c r="U358" i="24" s="1"/>
  <c r="AR338" i="24"/>
  <c r="AC358" i="24" s="1"/>
  <c r="V341" i="24"/>
  <c r="G361" i="24" s="1"/>
  <c r="AF341" i="24"/>
  <c r="Q361" i="24" s="1"/>
  <c r="AQ341" i="24"/>
  <c r="AB361" i="24" s="1"/>
  <c r="R342" i="24"/>
  <c r="C362" i="24" s="1"/>
  <c r="AC342" i="24"/>
  <c r="N362" i="24" s="1"/>
  <c r="AP342" i="24"/>
  <c r="AA362" i="24" s="1"/>
  <c r="W346" i="24"/>
  <c r="H366" i="24" s="1"/>
  <c r="AI346" i="24"/>
  <c r="T366" i="24" s="1"/>
  <c r="S347" i="24"/>
  <c r="D367" i="24" s="1"/>
  <c r="Y347" i="24"/>
  <c r="J367" i="24" s="1"/>
  <c r="AL347" i="24"/>
  <c r="W367" i="24" s="1"/>
  <c r="AQ348" i="24"/>
  <c r="AI348" i="24"/>
  <c r="AA348" i="24"/>
  <c r="S348" i="24"/>
  <c r="AP348" i="24"/>
  <c r="AH348" i="24"/>
  <c r="Z348" i="24"/>
  <c r="R348" i="24"/>
  <c r="AM348" i="24"/>
  <c r="AE348" i="24"/>
  <c r="W348" i="24"/>
  <c r="AC348" i="24"/>
  <c r="AO348" i="24"/>
  <c r="R334" i="24"/>
  <c r="C354" i="24" s="1"/>
  <c r="Z334" i="24"/>
  <c r="K354" i="24" s="1"/>
  <c r="AH334" i="24"/>
  <c r="S354" i="24" s="1"/>
  <c r="X336" i="24"/>
  <c r="I356" i="24" s="1"/>
  <c r="AF336" i="24"/>
  <c r="Q356" i="24" s="1"/>
  <c r="V338" i="24"/>
  <c r="G358" i="24" s="1"/>
  <c r="AD338" i="24"/>
  <c r="O358" i="24" s="1"/>
  <c r="AL338" i="24"/>
  <c r="W358" i="24" s="1"/>
  <c r="X341" i="24"/>
  <c r="I361" i="24" s="1"/>
  <c r="U342" i="24"/>
  <c r="F362" i="24" s="1"/>
  <c r="Z346" i="24"/>
  <c r="K366" i="24" s="1"/>
  <c r="AR347" i="24"/>
  <c r="AC367" i="24" s="1"/>
  <c r="AC347" i="24"/>
  <c r="N367" i="24" s="1"/>
  <c r="AO347" i="24"/>
  <c r="Z367" i="24" s="1"/>
  <c r="T348" i="24"/>
  <c r="AF348" i="24"/>
  <c r="Z350" i="24"/>
  <c r="K370" i="24" s="1"/>
  <c r="X338" i="24"/>
  <c r="I358" i="24" s="1"/>
  <c r="AF338" i="24"/>
  <c r="Q358" i="24" s="1"/>
  <c r="AO341" i="24"/>
  <c r="Z361" i="24" s="1"/>
  <c r="AG341" i="24"/>
  <c r="R361" i="24" s="1"/>
  <c r="Y341" i="24"/>
  <c r="J361" i="24" s="1"/>
  <c r="Q341" i="24"/>
  <c r="B361" i="24" s="1"/>
  <c r="AK341" i="24"/>
  <c r="V361" i="24" s="1"/>
  <c r="AC341" i="24"/>
  <c r="N361" i="24" s="1"/>
  <c r="U341" i="24"/>
  <c r="F361" i="24" s="1"/>
  <c r="AA341" i="24"/>
  <c r="L361" i="24" s="1"/>
  <c r="AL341" i="24"/>
  <c r="W361" i="24" s="1"/>
  <c r="AM342" i="24"/>
  <c r="X362" i="24" s="1"/>
  <c r="AE342" i="24"/>
  <c r="P362" i="24" s="1"/>
  <c r="AB342" i="24"/>
  <c r="M362" i="24" s="1"/>
  <c r="T342" i="24"/>
  <c r="E362" i="24" s="1"/>
  <c r="W342" i="24"/>
  <c r="H362" i="24" s="1"/>
  <c r="AI342" i="24"/>
  <c r="T362" i="24" s="1"/>
  <c r="AK346" i="24"/>
  <c r="V366" i="24" s="1"/>
  <c r="AC346" i="24"/>
  <c r="N366" i="24" s="1"/>
  <c r="U346" i="24"/>
  <c r="F366" i="24" s="1"/>
  <c r="AR346" i="24"/>
  <c r="AC366" i="24" s="1"/>
  <c r="AJ346" i="24"/>
  <c r="U366" i="24" s="1"/>
  <c r="AB346" i="24"/>
  <c r="M366" i="24" s="1"/>
  <c r="T346" i="24"/>
  <c r="E366" i="24" s="1"/>
  <c r="AO346" i="24"/>
  <c r="Z366" i="24" s="1"/>
  <c r="AG346" i="24"/>
  <c r="R366" i="24" s="1"/>
  <c r="Y346" i="24"/>
  <c r="J366" i="24" s="1"/>
  <c r="Q346" i="24"/>
  <c r="B366" i="24" s="1"/>
  <c r="AD346" i="24"/>
  <c r="O366" i="24" s="1"/>
  <c r="AP346" i="24"/>
  <c r="AA366" i="24" s="1"/>
  <c r="AO350" i="24"/>
  <c r="Z370" i="24" s="1"/>
  <c r="A399" i="24"/>
  <c r="A387" i="24"/>
  <c r="AJ342" i="24"/>
  <c r="U362" i="24" s="1"/>
  <c r="AR342" i="24"/>
  <c r="AC362" i="24" s="1"/>
  <c r="X347" i="24"/>
  <c r="I367" i="24" s="1"/>
  <c r="AF347" i="24"/>
  <c r="Q367" i="24" s="1"/>
  <c r="AN347" i="24"/>
  <c r="Y367" i="24" s="1"/>
  <c r="U350" i="24"/>
  <c r="F370" i="24" s="1"/>
  <c r="AC350" i="24"/>
  <c r="N370" i="24" s="1"/>
  <c r="AK350" i="24"/>
  <c r="V370" i="24" s="1"/>
  <c r="AA347" i="24"/>
  <c r="L367" i="24" s="1"/>
  <c r="AI347" i="24"/>
  <c r="T367" i="24" s="1"/>
  <c r="AQ347" i="24"/>
  <c r="AB367" i="24" s="1"/>
  <c r="X350" i="24"/>
  <c r="I370" i="24" s="1"/>
  <c r="AF350" i="24"/>
  <c r="Q370" i="24" s="1"/>
  <c r="AN350" i="24"/>
  <c r="Y370" i="24" s="1"/>
  <c r="X342" i="24"/>
  <c r="I362" i="24" s="1"/>
  <c r="AF342" i="24"/>
  <c r="Q362" i="24" s="1"/>
  <c r="T347" i="24"/>
  <c r="E367" i="24" s="1"/>
  <c r="AB347" i="24"/>
  <c r="M367" i="24" s="1"/>
  <c r="AJ347" i="24"/>
  <c r="U367" i="24" s="1"/>
  <c r="Q350" i="24"/>
  <c r="B370" i="24" s="1"/>
  <c r="Y350" i="24"/>
  <c r="J370" i="24" s="1"/>
  <c r="AG350" i="24"/>
  <c r="R370" i="24" s="1"/>
  <c r="A388" i="24"/>
  <c r="A400" i="24"/>
  <c r="A392" i="24"/>
  <c r="A391" i="24"/>
  <c r="A403" i="24"/>
  <c r="P454" i="23"/>
  <c r="O454" i="23"/>
  <c r="L454" i="23"/>
  <c r="P349" i="23"/>
  <c r="O349" i="23"/>
  <c r="L349" i="23"/>
  <c r="P240" i="23"/>
  <c r="O240" i="23"/>
  <c r="L240" i="23"/>
  <c r="P132" i="23"/>
  <c r="O132" i="23"/>
  <c r="L132" i="23"/>
  <c r="C454" i="23"/>
  <c r="B454" i="23"/>
  <c r="C349" i="23"/>
  <c r="B349" i="23"/>
  <c r="C240" i="23"/>
  <c r="B240" i="23"/>
  <c r="C132" i="23"/>
  <c r="B132" i="23"/>
  <c r="P26" i="23"/>
  <c r="AZ26" i="23" s="1"/>
  <c r="O26" i="23"/>
  <c r="AY26" i="23" s="1"/>
  <c r="L26" i="23"/>
  <c r="C26" i="23"/>
  <c r="AV26" i="23" s="1"/>
  <c r="B26" i="23"/>
  <c r="P454" i="22"/>
  <c r="O454" i="22"/>
  <c r="L454" i="22"/>
  <c r="L453" i="22"/>
  <c r="O453" i="22"/>
  <c r="P453" i="22"/>
  <c r="P349" i="22"/>
  <c r="O349" i="22"/>
  <c r="L349" i="22"/>
  <c r="P240" i="22"/>
  <c r="O240" i="22"/>
  <c r="L240" i="22"/>
  <c r="P132" i="22"/>
  <c r="O132" i="22"/>
  <c r="L132" i="22"/>
  <c r="C454" i="22"/>
  <c r="B454" i="22"/>
  <c r="C349" i="22"/>
  <c r="B349" i="22"/>
  <c r="C240" i="22"/>
  <c r="B240" i="22"/>
  <c r="C132" i="22"/>
  <c r="B132" i="22"/>
  <c r="P26" i="22"/>
  <c r="AZ26" i="22" s="1"/>
  <c r="O26" i="22"/>
  <c r="L26" i="22"/>
  <c r="C26" i="22"/>
  <c r="AV26" i="22" s="1"/>
  <c r="B26" i="22"/>
  <c r="P454" i="21"/>
  <c r="O454" i="21"/>
  <c r="L454" i="21"/>
  <c r="P349" i="21"/>
  <c r="O349" i="21"/>
  <c r="L349" i="21"/>
  <c r="P240" i="21"/>
  <c r="O240" i="21"/>
  <c r="L240" i="21"/>
  <c r="P132" i="21"/>
  <c r="O132" i="21"/>
  <c r="L132" i="21"/>
  <c r="C454" i="21"/>
  <c r="B454" i="21"/>
  <c r="C349" i="21"/>
  <c r="B349" i="21"/>
  <c r="C240" i="21"/>
  <c r="B240" i="21"/>
  <c r="C132" i="21"/>
  <c r="B132" i="21"/>
  <c r="P26" i="21"/>
  <c r="AZ26" i="21" s="1"/>
  <c r="O26" i="21"/>
  <c r="AY26" i="21" s="1"/>
  <c r="L26" i="21"/>
  <c r="AX26" i="21" s="1"/>
  <c r="C26" i="21"/>
  <c r="AV26" i="21" s="1"/>
  <c r="B26" i="21"/>
  <c r="AU26" i="21" s="1"/>
  <c r="P454" i="9"/>
  <c r="O454" i="9"/>
  <c r="L454" i="9"/>
  <c r="P349" i="9"/>
  <c r="O349" i="9"/>
  <c r="L349" i="9"/>
  <c r="P240" i="9"/>
  <c r="O240" i="9"/>
  <c r="L240" i="9"/>
  <c r="P132" i="9"/>
  <c r="O132" i="9"/>
  <c r="L132" i="9"/>
  <c r="C454" i="9"/>
  <c r="B454" i="9"/>
  <c r="C349" i="9"/>
  <c r="B349" i="9"/>
  <c r="C240" i="9"/>
  <c r="B240" i="9"/>
  <c r="C132" i="9"/>
  <c r="B132" i="9"/>
  <c r="P26" i="9"/>
  <c r="O26" i="9"/>
  <c r="L26" i="9"/>
  <c r="C26" i="9"/>
  <c r="B26" i="9"/>
  <c r="C22" i="13"/>
  <c r="B22" i="13"/>
  <c r="C20" i="13"/>
  <c r="B20" i="13"/>
  <c r="C19" i="13"/>
  <c r="B19" i="13"/>
  <c r="C17" i="13"/>
  <c r="B17" i="13"/>
  <c r="B15" i="13"/>
  <c r="C12" i="13"/>
  <c r="B16" i="13"/>
  <c r="C16" i="13"/>
  <c r="B18" i="13"/>
  <c r="C18" i="13"/>
  <c r="B12" i="13"/>
  <c r="C11" i="13"/>
  <c r="B11" i="13"/>
  <c r="P27" i="13"/>
  <c r="O27" i="13"/>
  <c r="L27" i="13"/>
  <c r="P25" i="13"/>
  <c r="O25" i="13"/>
  <c r="L25" i="13"/>
  <c r="P24" i="13"/>
  <c r="O24" i="13"/>
  <c r="L24" i="13"/>
  <c r="P23" i="13"/>
  <c r="O23" i="13"/>
  <c r="L23" i="13"/>
  <c r="P18" i="13"/>
  <c r="O18" i="13"/>
  <c r="L18" i="13"/>
  <c r="P16" i="13"/>
  <c r="O16" i="13"/>
  <c r="L16" i="13"/>
  <c r="P14" i="13"/>
  <c r="O14" i="13"/>
  <c r="L14" i="13"/>
  <c r="P13" i="13"/>
  <c r="O13" i="13"/>
  <c r="L13" i="13"/>
  <c r="B27" i="13"/>
  <c r="C25" i="13"/>
  <c r="B25" i="13"/>
  <c r="C24" i="13"/>
  <c r="B24" i="13"/>
  <c r="C23" i="13"/>
  <c r="B23" i="13"/>
  <c r="C14" i="13"/>
  <c r="B14" i="13"/>
  <c r="C13" i="13"/>
  <c r="B13" i="13"/>
  <c r="P450" i="23"/>
  <c r="O450" i="23"/>
  <c r="L450" i="23"/>
  <c r="P448" i="23"/>
  <c r="O448" i="23"/>
  <c r="L448" i="23"/>
  <c r="P447" i="23"/>
  <c r="O447" i="23"/>
  <c r="L447" i="23"/>
  <c r="P345" i="23"/>
  <c r="O345" i="23"/>
  <c r="L345" i="23"/>
  <c r="P343" i="23"/>
  <c r="O343" i="23"/>
  <c r="L343" i="23"/>
  <c r="P342" i="23"/>
  <c r="O342" i="23"/>
  <c r="L342" i="23"/>
  <c r="P236" i="23"/>
  <c r="O236" i="23"/>
  <c r="L236" i="23"/>
  <c r="P234" i="23"/>
  <c r="O234" i="23"/>
  <c r="L234" i="23"/>
  <c r="P233" i="23"/>
  <c r="O233" i="23"/>
  <c r="L233" i="23"/>
  <c r="P128" i="23"/>
  <c r="O128" i="23"/>
  <c r="L128" i="23"/>
  <c r="P126" i="23"/>
  <c r="O126" i="23"/>
  <c r="L126" i="23"/>
  <c r="P125" i="23"/>
  <c r="O125" i="23"/>
  <c r="L125" i="23"/>
  <c r="C450" i="23"/>
  <c r="B450" i="23"/>
  <c r="C448" i="23"/>
  <c r="B448" i="23"/>
  <c r="C447" i="23"/>
  <c r="B447" i="23"/>
  <c r="C345" i="23"/>
  <c r="B345" i="23"/>
  <c r="C343" i="23"/>
  <c r="B343" i="23"/>
  <c r="C342" i="23"/>
  <c r="B342" i="23"/>
  <c r="C236" i="23"/>
  <c r="B236" i="23"/>
  <c r="C234" i="23"/>
  <c r="B234" i="23"/>
  <c r="C233" i="23"/>
  <c r="B233" i="23"/>
  <c r="C128" i="23"/>
  <c r="B128" i="23"/>
  <c r="C126" i="23"/>
  <c r="B126" i="23"/>
  <c r="C125" i="23"/>
  <c r="B125" i="23"/>
  <c r="P445" i="23"/>
  <c r="O445" i="23"/>
  <c r="L445" i="23"/>
  <c r="P340" i="23"/>
  <c r="O340" i="23"/>
  <c r="L340" i="23"/>
  <c r="P231" i="23"/>
  <c r="O231" i="23"/>
  <c r="L231" i="23"/>
  <c r="P123" i="23"/>
  <c r="O123" i="23"/>
  <c r="L123" i="23"/>
  <c r="C445" i="23"/>
  <c r="B445" i="23"/>
  <c r="C340" i="23"/>
  <c r="B340" i="23"/>
  <c r="C231" i="23"/>
  <c r="B231" i="23"/>
  <c r="C123" i="23"/>
  <c r="B123" i="23"/>
  <c r="P443" i="23"/>
  <c r="O443" i="23"/>
  <c r="L443" i="23"/>
  <c r="P338" i="23"/>
  <c r="O338" i="23"/>
  <c r="L338" i="23"/>
  <c r="P229" i="23"/>
  <c r="O229" i="23"/>
  <c r="L229" i="23"/>
  <c r="L121" i="23"/>
  <c r="P121" i="23"/>
  <c r="O121" i="23"/>
  <c r="C443" i="23"/>
  <c r="B443" i="23"/>
  <c r="C338" i="23"/>
  <c r="B338" i="23"/>
  <c r="C229" i="23"/>
  <c r="B229" i="23"/>
  <c r="C121" i="23"/>
  <c r="B121" i="23"/>
  <c r="P440" i="23"/>
  <c r="O440" i="23"/>
  <c r="L440" i="23"/>
  <c r="P439" i="23"/>
  <c r="O439" i="23"/>
  <c r="L439" i="23"/>
  <c r="P335" i="23"/>
  <c r="O335" i="23"/>
  <c r="L335" i="23"/>
  <c r="P334" i="23"/>
  <c r="O334" i="23"/>
  <c r="L334" i="23"/>
  <c r="P226" i="23"/>
  <c r="O226" i="23"/>
  <c r="L226" i="23"/>
  <c r="P225" i="23"/>
  <c r="O225" i="23"/>
  <c r="L225" i="23"/>
  <c r="P118" i="23"/>
  <c r="O118" i="23"/>
  <c r="L118" i="23"/>
  <c r="P117" i="23"/>
  <c r="O117" i="23"/>
  <c r="L117" i="23"/>
  <c r="C440" i="23"/>
  <c r="B440" i="23"/>
  <c r="C439" i="23"/>
  <c r="B439" i="23"/>
  <c r="C335" i="23"/>
  <c r="B335" i="23"/>
  <c r="C334" i="23"/>
  <c r="B334" i="23"/>
  <c r="C226" i="23"/>
  <c r="B226" i="23"/>
  <c r="C225" i="23"/>
  <c r="B225" i="23"/>
  <c r="C118" i="23"/>
  <c r="B118" i="23"/>
  <c r="C117" i="23"/>
  <c r="B117" i="23"/>
  <c r="P22" i="23"/>
  <c r="AZ16" i="23" s="1"/>
  <c r="P20" i="23"/>
  <c r="P19" i="23"/>
  <c r="P17" i="23"/>
  <c r="P15" i="23"/>
  <c r="P12" i="23"/>
  <c r="AZ12" i="23" s="1"/>
  <c r="P11" i="23"/>
  <c r="AZ11" i="23" s="1"/>
  <c r="O22" i="23"/>
  <c r="AY16" i="23" s="1"/>
  <c r="O20" i="23"/>
  <c r="O19" i="23"/>
  <c r="AY32" i="23" s="1"/>
  <c r="O17" i="23"/>
  <c r="AY31" i="23" s="1"/>
  <c r="O15" i="23"/>
  <c r="AY13" i="23" s="1"/>
  <c r="O12" i="23"/>
  <c r="AY12" i="23" s="1"/>
  <c r="O11" i="23"/>
  <c r="AY11" i="23" s="1"/>
  <c r="L22" i="23"/>
  <c r="AX16" i="23" s="1"/>
  <c r="L20" i="23"/>
  <c r="L19" i="23"/>
  <c r="AX32" i="23" s="1"/>
  <c r="L18" i="23"/>
  <c r="AX15" i="23" s="1"/>
  <c r="L17" i="23"/>
  <c r="AX31" i="23" s="1"/>
  <c r="L16" i="23"/>
  <c r="AX14" i="23" s="1"/>
  <c r="L15" i="23"/>
  <c r="AX13" i="23" s="1"/>
  <c r="L12" i="23"/>
  <c r="AX12" i="23" s="1"/>
  <c r="L11" i="23"/>
  <c r="AX11" i="23" s="1"/>
  <c r="C22" i="23"/>
  <c r="AV16" i="23" s="1"/>
  <c r="C20" i="23"/>
  <c r="AV33" i="23" s="1"/>
  <c r="C19" i="23"/>
  <c r="AV32" i="23" s="1"/>
  <c r="C17" i="23"/>
  <c r="AV31" i="23" s="1"/>
  <c r="C15" i="23"/>
  <c r="AV13" i="23" s="1"/>
  <c r="C12" i="23"/>
  <c r="AV12" i="23" s="1"/>
  <c r="C11" i="23"/>
  <c r="AV11" i="23" s="1"/>
  <c r="B22" i="23"/>
  <c r="B20" i="23"/>
  <c r="B19" i="23"/>
  <c r="B17" i="23"/>
  <c r="AU31" i="23" s="1"/>
  <c r="B15" i="23"/>
  <c r="AU13" i="23" s="1"/>
  <c r="B12" i="23"/>
  <c r="AU12" i="23" s="1"/>
  <c r="B11" i="23"/>
  <c r="AU11" i="23" s="1"/>
  <c r="A511" i="23"/>
  <c r="A475" i="23"/>
  <c r="A473" i="23"/>
  <c r="A510" i="23" s="1"/>
  <c r="A472" i="23"/>
  <c r="A471" i="23"/>
  <c r="A470" i="23"/>
  <c r="A468" i="23"/>
  <c r="A485" i="23" s="1"/>
  <c r="A467" i="23"/>
  <c r="A466" i="23"/>
  <c r="A484" i="23" s="1"/>
  <c r="A465" i="23"/>
  <c r="A483" i="23" s="1"/>
  <c r="A464" i="23"/>
  <c r="A482" i="23" s="1"/>
  <c r="A463" i="23"/>
  <c r="A462" i="23"/>
  <c r="A481" i="23" s="1"/>
  <c r="A493" i="23" s="1"/>
  <c r="A461" i="23"/>
  <c r="A480" i="23" s="1"/>
  <c r="A460" i="23"/>
  <c r="A479" i="23" s="1"/>
  <c r="A459" i="23"/>
  <c r="A478" i="23" s="1"/>
  <c r="A490" i="23" s="1"/>
  <c r="P455" i="23"/>
  <c r="O455" i="23"/>
  <c r="L455" i="23"/>
  <c r="C455" i="23"/>
  <c r="B455" i="23"/>
  <c r="P453" i="23"/>
  <c r="O453" i="23"/>
  <c r="L453" i="23"/>
  <c r="C453" i="23"/>
  <c r="B453" i="23"/>
  <c r="P452" i="23"/>
  <c r="O452" i="23"/>
  <c r="L452" i="23"/>
  <c r="C452" i="23"/>
  <c r="B452" i="23"/>
  <c r="P451" i="23"/>
  <c r="O451" i="23"/>
  <c r="L451" i="23"/>
  <c r="C451" i="23"/>
  <c r="B451" i="23"/>
  <c r="P446" i="23"/>
  <c r="O446" i="23"/>
  <c r="L446" i="23"/>
  <c r="C446" i="23"/>
  <c r="B446" i="23"/>
  <c r="P444" i="23"/>
  <c r="O444" i="23"/>
  <c r="L444" i="23"/>
  <c r="C444" i="23"/>
  <c r="B444" i="23"/>
  <c r="P442" i="23"/>
  <c r="O442" i="23"/>
  <c r="L442" i="23"/>
  <c r="C442" i="23"/>
  <c r="B442" i="23"/>
  <c r="P441" i="23"/>
  <c r="O441" i="23"/>
  <c r="L441" i="23"/>
  <c r="C441" i="23"/>
  <c r="B441" i="23"/>
  <c r="A406" i="23"/>
  <c r="A370" i="23"/>
  <c r="A368" i="23"/>
  <c r="A405" i="23" s="1"/>
  <c r="A367" i="23"/>
  <c r="A366" i="23"/>
  <c r="A365" i="23"/>
  <c r="A363" i="23"/>
  <c r="A380" i="23" s="1"/>
  <c r="A392" i="23" s="1"/>
  <c r="A362" i="23"/>
  <c r="A361" i="23"/>
  <c r="A379" i="23" s="1"/>
  <c r="A360" i="23"/>
  <c r="A378" i="23" s="1"/>
  <c r="A402" i="23" s="1"/>
  <c r="A359" i="23"/>
  <c r="A377" i="23" s="1"/>
  <c r="A401" i="23" s="1"/>
  <c r="A358" i="23"/>
  <c r="A357" i="23"/>
  <c r="A376" i="23" s="1"/>
  <c r="A356" i="23"/>
  <c r="A375" i="23" s="1"/>
  <c r="A399" i="23" s="1"/>
  <c r="A355" i="23"/>
  <c r="A374" i="23" s="1"/>
  <c r="A354" i="23"/>
  <c r="A373" i="23" s="1"/>
  <c r="P350" i="23"/>
  <c r="O350" i="23"/>
  <c r="L350" i="23"/>
  <c r="C350" i="23"/>
  <c r="B350" i="23"/>
  <c r="P348" i="23"/>
  <c r="O348" i="23"/>
  <c r="L348" i="23"/>
  <c r="C348" i="23"/>
  <c r="B348" i="23"/>
  <c r="P347" i="23"/>
  <c r="O347" i="23"/>
  <c r="L347" i="23"/>
  <c r="C347" i="23"/>
  <c r="B347" i="23"/>
  <c r="P346" i="23"/>
  <c r="O346" i="23"/>
  <c r="L346" i="23"/>
  <c r="C346" i="23"/>
  <c r="B346" i="23"/>
  <c r="P341" i="23"/>
  <c r="O341" i="23"/>
  <c r="L341" i="23"/>
  <c r="C341" i="23"/>
  <c r="B341" i="23"/>
  <c r="P339" i="23"/>
  <c r="O339" i="23"/>
  <c r="L339" i="23"/>
  <c r="C339" i="23"/>
  <c r="B339" i="23"/>
  <c r="P337" i="23"/>
  <c r="O337" i="23"/>
  <c r="L337" i="23"/>
  <c r="C337" i="23"/>
  <c r="B337" i="23"/>
  <c r="P336" i="23"/>
  <c r="O336" i="23"/>
  <c r="L336" i="23"/>
  <c r="C336" i="23"/>
  <c r="B336" i="23"/>
  <c r="A297" i="23"/>
  <c r="A261" i="23"/>
  <c r="A259" i="23"/>
  <c r="A296" i="23" s="1"/>
  <c r="A258" i="23"/>
  <c r="A257" i="23"/>
  <c r="A256" i="23"/>
  <c r="A254" i="23"/>
  <c r="A271" i="23" s="1"/>
  <c r="A253" i="23"/>
  <c r="A252" i="23"/>
  <c r="A270" i="23" s="1"/>
  <c r="A251" i="23"/>
  <c r="A269" i="23" s="1"/>
  <c r="A250" i="23"/>
  <c r="A268" i="23" s="1"/>
  <c r="A249" i="23"/>
  <c r="A248" i="23"/>
  <c r="A267" i="23" s="1"/>
  <c r="A247" i="23"/>
  <c r="A266" i="23" s="1"/>
  <c r="A278" i="23" s="1"/>
  <c r="A246" i="23"/>
  <c r="A265" i="23" s="1"/>
  <c r="A245" i="23"/>
  <c r="A264" i="23" s="1"/>
  <c r="P241" i="23"/>
  <c r="O241" i="23"/>
  <c r="L241" i="23"/>
  <c r="C241" i="23"/>
  <c r="B241" i="23"/>
  <c r="P239" i="23"/>
  <c r="O239" i="23"/>
  <c r="L239" i="23"/>
  <c r="C239" i="23"/>
  <c r="B239" i="23"/>
  <c r="P238" i="23"/>
  <c r="O238" i="23"/>
  <c r="L238" i="23"/>
  <c r="C238" i="23"/>
  <c r="B238" i="23"/>
  <c r="P237" i="23"/>
  <c r="O237" i="23"/>
  <c r="L237" i="23"/>
  <c r="C237" i="23"/>
  <c r="B237" i="23"/>
  <c r="P232" i="23"/>
  <c r="O232" i="23"/>
  <c r="L232" i="23"/>
  <c r="C232" i="23"/>
  <c r="B232" i="23"/>
  <c r="P230" i="23"/>
  <c r="O230" i="23"/>
  <c r="L230" i="23"/>
  <c r="C230" i="23"/>
  <c r="B230" i="23"/>
  <c r="P228" i="23"/>
  <c r="O228" i="23"/>
  <c r="L228" i="23"/>
  <c r="C228" i="23"/>
  <c r="B228" i="23"/>
  <c r="P227" i="23"/>
  <c r="O227" i="23"/>
  <c r="L227" i="23"/>
  <c r="C227" i="23"/>
  <c r="B227" i="23"/>
  <c r="A189" i="23"/>
  <c r="A153" i="23"/>
  <c r="A151" i="23"/>
  <c r="A188" i="23" s="1"/>
  <c r="A150" i="23"/>
  <c r="A149" i="23"/>
  <c r="A148" i="23"/>
  <c r="A163" i="23"/>
  <c r="A145" i="23"/>
  <c r="A144" i="23"/>
  <c r="A162" i="23" s="1"/>
  <c r="A143" i="23"/>
  <c r="A161" i="23" s="1"/>
  <c r="A185" i="23" s="1"/>
  <c r="A142" i="23"/>
  <c r="A160" i="23" s="1"/>
  <c r="A184" i="23" s="1"/>
  <c r="A141" i="23"/>
  <c r="A140" i="23"/>
  <c r="A159" i="23" s="1"/>
  <c r="A171" i="23" s="1"/>
  <c r="A139" i="23"/>
  <c r="A158" i="23" s="1"/>
  <c r="A138" i="23"/>
  <c r="A157" i="23" s="1"/>
  <c r="A181" i="23" s="1"/>
  <c r="A137" i="23"/>
  <c r="A156" i="23" s="1"/>
  <c r="P133" i="23"/>
  <c r="O133" i="23"/>
  <c r="L133" i="23"/>
  <c r="C133" i="23"/>
  <c r="B133" i="23"/>
  <c r="P131" i="23"/>
  <c r="O131" i="23"/>
  <c r="L131" i="23"/>
  <c r="C131" i="23"/>
  <c r="B131" i="23"/>
  <c r="P130" i="23"/>
  <c r="O130" i="23"/>
  <c r="L130" i="23"/>
  <c r="C130" i="23"/>
  <c r="B130" i="23"/>
  <c r="P129" i="23"/>
  <c r="O129" i="23"/>
  <c r="L129" i="23"/>
  <c r="C129" i="23"/>
  <c r="B129" i="23"/>
  <c r="P124" i="23"/>
  <c r="O124" i="23"/>
  <c r="L124" i="23"/>
  <c r="C124" i="23"/>
  <c r="B124" i="23"/>
  <c r="P122" i="23"/>
  <c r="O122" i="23"/>
  <c r="L122" i="23"/>
  <c r="C122" i="23"/>
  <c r="B122" i="23"/>
  <c r="P120" i="23"/>
  <c r="O120" i="23"/>
  <c r="L120" i="23"/>
  <c r="C120" i="23"/>
  <c r="B120" i="23"/>
  <c r="P119" i="23"/>
  <c r="O119" i="23"/>
  <c r="L119" i="23"/>
  <c r="C119" i="23"/>
  <c r="B119" i="23"/>
  <c r="A83" i="23"/>
  <c r="A47" i="23"/>
  <c r="A45" i="23"/>
  <c r="A82" i="23" s="1"/>
  <c r="A44" i="23"/>
  <c r="A43" i="23"/>
  <c r="A42" i="23"/>
  <c r="A40" i="23"/>
  <c r="A57" i="23" s="1"/>
  <c r="A39" i="23"/>
  <c r="A38" i="23"/>
  <c r="A56" i="23" s="1"/>
  <c r="A37" i="23"/>
  <c r="A55" i="23" s="1"/>
  <c r="A36" i="23"/>
  <c r="A54" i="23" s="1"/>
  <c r="A35" i="23"/>
  <c r="A34" i="23"/>
  <c r="A53" i="23" s="1"/>
  <c r="AW33" i="23"/>
  <c r="AT33" i="23"/>
  <c r="A33" i="23"/>
  <c r="A52" i="23" s="1"/>
  <c r="AW32" i="23"/>
  <c r="AT32" i="23"/>
  <c r="A32" i="23"/>
  <c r="A51" i="23" s="1"/>
  <c r="AW31" i="23"/>
  <c r="AT31" i="23"/>
  <c r="A31" i="23"/>
  <c r="A50" i="23" s="1"/>
  <c r="AZ30" i="23"/>
  <c r="AY30" i="23"/>
  <c r="AX30" i="23"/>
  <c r="AW30" i="23"/>
  <c r="AV30" i="23"/>
  <c r="AU30" i="23"/>
  <c r="AT30" i="23"/>
  <c r="AX29" i="23"/>
  <c r="AW27" i="23"/>
  <c r="AT27" i="23"/>
  <c r="P27" i="23"/>
  <c r="O27" i="23"/>
  <c r="L27" i="23"/>
  <c r="AX27" i="23" s="1"/>
  <c r="C27" i="23"/>
  <c r="AV27" i="23" s="1"/>
  <c r="B27" i="23"/>
  <c r="AW26" i="23"/>
  <c r="AT26" i="23"/>
  <c r="AW25" i="23"/>
  <c r="AT25" i="23"/>
  <c r="P25" i="23"/>
  <c r="O25" i="23"/>
  <c r="L25" i="23"/>
  <c r="C25" i="23"/>
  <c r="AV25" i="23" s="1"/>
  <c r="B25" i="23"/>
  <c r="AW24" i="23"/>
  <c r="AT24" i="23"/>
  <c r="P24" i="23"/>
  <c r="O24" i="23"/>
  <c r="AY24" i="23" s="1"/>
  <c r="L24" i="23"/>
  <c r="C24" i="23"/>
  <c r="AV24" i="23" s="1"/>
  <c r="B24" i="23"/>
  <c r="AW23" i="23"/>
  <c r="AT23" i="23"/>
  <c r="P23" i="23"/>
  <c r="O23" i="23"/>
  <c r="AY17" i="23" s="1"/>
  <c r="L23" i="23"/>
  <c r="AX17" i="23" s="1"/>
  <c r="C23" i="23"/>
  <c r="AV17" i="23" s="1"/>
  <c r="B23" i="23"/>
  <c r="AW22" i="23"/>
  <c r="AT22" i="23"/>
  <c r="AT20" i="23"/>
  <c r="P18" i="23"/>
  <c r="O18" i="23"/>
  <c r="AY15" i="23" s="1"/>
  <c r="C18" i="23"/>
  <c r="AV15" i="23" s="1"/>
  <c r="B18" i="23"/>
  <c r="AU15" i="23" s="1"/>
  <c r="AW17" i="23"/>
  <c r="AT17" i="23"/>
  <c r="AW16" i="23"/>
  <c r="AT16" i="23"/>
  <c r="P16" i="23"/>
  <c r="O16" i="23"/>
  <c r="AY14" i="23" s="1"/>
  <c r="C16" i="23"/>
  <c r="AV14" i="23" s="1"/>
  <c r="B16" i="23"/>
  <c r="AU14" i="23" s="1"/>
  <c r="AW15" i="23"/>
  <c r="AT15" i="23"/>
  <c r="AW14" i="23"/>
  <c r="AT14" i="23"/>
  <c r="P14" i="23"/>
  <c r="O14" i="23"/>
  <c r="AY23" i="23" s="1"/>
  <c r="L14" i="23"/>
  <c r="AX23" i="23" s="1"/>
  <c r="C14" i="23"/>
  <c r="AV23" i="23" s="1"/>
  <c r="B14" i="23"/>
  <c r="AU23" i="23" s="1"/>
  <c r="AW13" i="23"/>
  <c r="AT13" i="23"/>
  <c r="P13" i="23"/>
  <c r="O13" i="23"/>
  <c r="AY22" i="23" s="1"/>
  <c r="L13" i="23"/>
  <c r="AX22" i="23" s="1"/>
  <c r="C13" i="23"/>
  <c r="AV22" i="23" s="1"/>
  <c r="B13" i="23"/>
  <c r="AU22" i="23" s="1"/>
  <c r="AW12" i="23"/>
  <c r="AT12" i="23"/>
  <c r="AW11" i="23"/>
  <c r="AT11" i="23"/>
  <c r="AZ10" i="23"/>
  <c r="AY10" i="23"/>
  <c r="AX10" i="23"/>
  <c r="AW10" i="23"/>
  <c r="AV10" i="23"/>
  <c r="AU10" i="23"/>
  <c r="AX9" i="23"/>
  <c r="P450" i="22"/>
  <c r="O450" i="22"/>
  <c r="L450" i="22"/>
  <c r="P448" i="22"/>
  <c r="O448" i="22"/>
  <c r="L448" i="22"/>
  <c r="P447" i="22"/>
  <c r="O447" i="22"/>
  <c r="L447" i="22"/>
  <c r="P345" i="22"/>
  <c r="O345" i="22"/>
  <c r="L345" i="22"/>
  <c r="P343" i="22"/>
  <c r="O343" i="22"/>
  <c r="L343" i="22"/>
  <c r="P342" i="22"/>
  <c r="O342" i="22"/>
  <c r="L342" i="22"/>
  <c r="P236" i="22"/>
  <c r="O236" i="22"/>
  <c r="L236" i="22"/>
  <c r="P234" i="22"/>
  <c r="O234" i="22"/>
  <c r="L234" i="22"/>
  <c r="P233" i="22"/>
  <c r="O233" i="22"/>
  <c r="L233" i="22"/>
  <c r="P128" i="22"/>
  <c r="O128" i="22"/>
  <c r="L128" i="22"/>
  <c r="P126" i="22"/>
  <c r="O126" i="22"/>
  <c r="L126" i="22"/>
  <c r="P125" i="22"/>
  <c r="O125" i="22"/>
  <c r="L125" i="22"/>
  <c r="C450" i="22"/>
  <c r="B450" i="22"/>
  <c r="C448" i="22"/>
  <c r="B448" i="22"/>
  <c r="C447" i="22"/>
  <c r="B447" i="22"/>
  <c r="C345" i="22"/>
  <c r="B345" i="22"/>
  <c r="C343" i="22"/>
  <c r="B343" i="22"/>
  <c r="C342" i="22"/>
  <c r="B342" i="22"/>
  <c r="C236" i="22"/>
  <c r="B236" i="22"/>
  <c r="C234" i="22"/>
  <c r="B234" i="22"/>
  <c r="C233" i="22"/>
  <c r="B233" i="22"/>
  <c r="C128" i="22"/>
  <c r="B128" i="22"/>
  <c r="C126" i="22"/>
  <c r="B126" i="22"/>
  <c r="C125" i="22"/>
  <c r="B125" i="22"/>
  <c r="P445" i="22"/>
  <c r="O445" i="22"/>
  <c r="L445" i="22"/>
  <c r="P340" i="22"/>
  <c r="O340" i="22"/>
  <c r="L340" i="22"/>
  <c r="P231" i="22"/>
  <c r="O231" i="22"/>
  <c r="L231" i="22"/>
  <c r="P123" i="22"/>
  <c r="O123" i="22"/>
  <c r="L123" i="22"/>
  <c r="C445" i="22"/>
  <c r="B445" i="22"/>
  <c r="C340" i="22"/>
  <c r="B340" i="22"/>
  <c r="C231" i="22"/>
  <c r="B231" i="22"/>
  <c r="C123" i="22"/>
  <c r="B123" i="22"/>
  <c r="P443" i="22"/>
  <c r="O443" i="22"/>
  <c r="L443" i="22"/>
  <c r="P338" i="22"/>
  <c r="O338" i="22"/>
  <c r="L338" i="22"/>
  <c r="P229" i="22"/>
  <c r="O229" i="22"/>
  <c r="L229" i="22"/>
  <c r="P121" i="22"/>
  <c r="O121" i="22"/>
  <c r="L121" i="22"/>
  <c r="C443" i="22"/>
  <c r="B443" i="22"/>
  <c r="C338" i="22"/>
  <c r="B338" i="22"/>
  <c r="C229" i="22"/>
  <c r="B229" i="22"/>
  <c r="C121" i="22"/>
  <c r="B121" i="22"/>
  <c r="P440" i="22"/>
  <c r="O440" i="22"/>
  <c r="L440" i="22"/>
  <c r="P439" i="22"/>
  <c r="O439" i="22"/>
  <c r="L439" i="22"/>
  <c r="P335" i="22"/>
  <c r="O335" i="22"/>
  <c r="L335" i="22"/>
  <c r="P334" i="22"/>
  <c r="O334" i="22"/>
  <c r="L334" i="22"/>
  <c r="P226" i="22"/>
  <c r="O226" i="22"/>
  <c r="L226" i="22"/>
  <c r="P225" i="22"/>
  <c r="O225" i="22"/>
  <c r="L225" i="22"/>
  <c r="P118" i="22"/>
  <c r="O118" i="22"/>
  <c r="L118" i="22"/>
  <c r="P117" i="22"/>
  <c r="O117" i="22"/>
  <c r="L117" i="22"/>
  <c r="C440" i="22"/>
  <c r="B440" i="22"/>
  <c r="C439" i="22"/>
  <c r="B439" i="22"/>
  <c r="C335" i="22"/>
  <c r="B335" i="22"/>
  <c r="C334" i="22"/>
  <c r="B334" i="22"/>
  <c r="C226" i="22"/>
  <c r="B226" i="22"/>
  <c r="C225" i="22"/>
  <c r="B225" i="22"/>
  <c r="C118" i="22"/>
  <c r="B118" i="22"/>
  <c r="C117" i="22"/>
  <c r="B117" i="22"/>
  <c r="P22" i="22"/>
  <c r="P20" i="22"/>
  <c r="P19" i="22"/>
  <c r="P17" i="22"/>
  <c r="P15" i="22"/>
  <c r="AZ13" i="22" s="1"/>
  <c r="P12" i="22"/>
  <c r="AZ12" i="22" s="1"/>
  <c r="P11" i="22"/>
  <c r="O22" i="22"/>
  <c r="O20" i="22"/>
  <c r="O19" i="22"/>
  <c r="AY32" i="22" s="1"/>
  <c r="O17" i="22"/>
  <c r="AY31" i="22" s="1"/>
  <c r="O15" i="22"/>
  <c r="O12" i="22"/>
  <c r="AY12" i="22" s="1"/>
  <c r="O11" i="22"/>
  <c r="AY11" i="22" s="1"/>
  <c r="L22" i="22"/>
  <c r="AX16" i="22" s="1"/>
  <c r="L20" i="22"/>
  <c r="L19" i="22"/>
  <c r="L17" i="22"/>
  <c r="L15" i="22"/>
  <c r="L12" i="22"/>
  <c r="L11" i="22"/>
  <c r="C22" i="22"/>
  <c r="AV16" i="22" s="1"/>
  <c r="C20" i="22"/>
  <c r="C19" i="22"/>
  <c r="C17" i="22"/>
  <c r="AV31" i="22" s="1"/>
  <c r="C15" i="22"/>
  <c r="AV13" i="22" s="1"/>
  <c r="C12" i="22"/>
  <c r="AV12" i="22" s="1"/>
  <c r="C11" i="22"/>
  <c r="AV11" i="22" s="1"/>
  <c r="B22" i="22"/>
  <c r="AU16" i="22" s="1"/>
  <c r="B20" i="22"/>
  <c r="AU33" i="22" s="1"/>
  <c r="B19" i="22"/>
  <c r="AU32" i="22" s="1"/>
  <c r="B17" i="22"/>
  <c r="B15" i="22"/>
  <c r="AU13" i="22" s="1"/>
  <c r="B12" i="22"/>
  <c r="AU12" i="22" s="1"/>
  <c r="B11" i="22"/>
  <c r="A511" i="22"/>
  <c r="A475" i="22"/>
  <c r="A473" i="22"/>
  <c r="A510" i="22" s="1"/>
  <c r="A472" i="22"/>
  <c r="A471" i="22"/>
  <c r="A470" i="22"/>
  <c r="A468" i="22"/>
  <c r="A485" i="22" s="1"/>
  <c r="A467" i="22"/>
  <c r="A466" i="22"/>
  <c r="A484" i="22" s="1"/>
  <c r="A465" i="22"/>
  <c r="A483" i="22" s="1"/>
  <c r="A464" i="22"/>
  <c r="A482" i="22" s="1"/>
  <c r="A463" i="22"/>
  <c r="A462" i="22"/>
  <c r="A481" i="22" s="1"/>
  <c r="A461" i="22"/>
  <c r="A480" i="22" s="1"/>
  <c r="A460" i="22"/>
  <c r="A479" i="22" s="1"/>
  <c r="A459" i="22"/>
  <c r="A478" i="22" s="1"/>
  <c r="P455" i="22"/>
  <c r="O455" i="22"/>
  <c r="L455" i="22"/>
  <c r="C455" i="22"/>
  <c r="B455" i="22"/>
  <c r="C453" i="22"/>
  <c r="B453" i="22"/>
  <c r="P452" i="22"/>
  <c r="O452" i="22"/>
  <c r="L452" i="22"/>
  <c r="C452" i="22"/>
  <c r="B452" i="22"/>
  <c r="P451" i="22"/>
  <c r="O451" i="22"/>
  <c r="L451" i="22"/>
  <c r="C451" i="22"/>
  <c r="B451" i="22"/>
  <c r="P446" i="22"/>
  <c r="O446" i="22"/>
  <c r="L446" i="22"/>
  <c r="C446" i="22"/>
  <c r="B446" i="22"/>
  <c r="P444" i="22"/>
  <c r="O444" i="22"/>
  <c r="L444" i="22"/>
  <c r="C444" i="22"/>
  <c r="B444" i="22"/>
  <c r="P442" i="22"/>
  <c r="O442" i="22"/>
  <c r="L442" i="22"/>
  <c r="C442" i="22"/>
  <c r="B442" i="22"/>
  <c r="P441" i="22"/>
  <c r="O441" i="22"/>
  <c r="L441" i="22"/>
  <c r="C441" i="22"/>
  <c r="B441" i="22"/>
  <c r="A406" i="22"/>
  <c r="A370" i="22"/>
  <c r="A368" i="22"/>
  <c r="A405" i="22" s="1"/>
  <c r="A367" i="22"/>
  <c r="A366" i="22"/>
  <c r="A365" i="22"/>
  <c r="A363" i="22"/>
  <c r="A380" i="22" s="1"/>
  <c r="A362" i="22"/>
  <c r="A361" i="22"/>
  <c r="A379" i="22" s="1"/>
  <c r="A360" i="22"/>
  <c r="A378" i="22" s="1"/>
  <c r="A402" i="22" s="1"/>
  <c r="A359" i="22"/>
  <c r="A377" i="22" s="1"/>
  <c r="A401" i="22" s="1"/>
  <c r="A358" i="22"/>
  <c r="A357" i="22"/>
  <c r="A376" i="22" s="1"/>
  <c r="A356" i="22"/>
  <c r="A375" i="22" s="1"/>
  <c r="A355" i="22"/>
  <c r="A374" i="22" s="1"/>
  <c r="A354" i="22"/>
  <c r="A373" i="22" s="1"/>
  <c r="P350" i="22"/>
  <c r="O350" i="22"/>
  <c r="L350" i="22"/>
  <c r="C350" i="22"/>
  <c r="B350" i="22"/>
  <c r="P348" i="22"/>
  <c r="O348" i="22"/>
  <c r="L348" i="22"/>
  <c r="C348" i="22"/>
  <c r="B348" i="22"/>
  <c r="P347" i="22"/>
  <c r="O347" i="22"/>
  <c r="L347" i="22"/>
  <c r="C347" i="22"/>
  <c r="B347" i="22"/>
  <c r="P346" i="22"/>
  <c r="O346" i="22"/>
  <c r="L346" i="22"/>
  <c r="C346" i="22"/>
  <c r="B346" i="22"/>
  <c r="P341" i="22"/>
  <c r="O341" i="22"/>
  <c r="L341" i="22"/>
  <c r="C341" i="22"/>
  <c r="B341" i="22"/>
  <c r="P339" i="22"/>
  <c r="O339" i="22"/>
  <c r="L339" i="22"/>
  <c r="C339" i="22"/>
  <c r="B339" i="22"/>
  <c r="P337" i="22"/>
  <c r="O337" i="22"/>
  <c r="L337" i="22"/>
  <c r="C337" i="22"/>
  <c r="B337" i="22"/>
  <c r="P336" i="22"/>
  <c r="O336" i="22"/>
  <c r="L336" i="22"/>
  <c r="C336" i="22"/>
  <c r="B336" i="22"/>
  <c r="A297" i="22"/>
  <c r="A261" i="22"/>
  <c r="A259" i="22"/>
  <c r="A296" i="22" s="1"/>
  <c r="A258" i="22"/>
  <c r="A257" i="22"/>
  <c r="A256" i="22"/>
  <c r="A254" i="22"/>
  <c r="A271" i="22" s="1"/>
  <c r="A295" i="22" s="1"/>
  <c r="A253" i="22"/>
  <c r="A252" i="22"/>
  <c r="A270" i="22" s="1"/>
  <c r="A251" i="22"/>
  <c r="A269" i="22" s="1"/>
  <c r="A250" i="22"/>
  <c r="A268" i="22" s="1"/>
  <c r="A249" i="22"/>
  <c r="A248" i="22"/>
  <c r="A267" i="22" s="1"/>
  <c r="A247" i="22"/>
  <c r="A266" i="22" s="1"/>
  <c r="A246" i="22"/>
  <c r="A265" i="22" s="1"/>
  <c r="A245" i="22"/>
  <c r="A264" i="22" s="1"/>
  <c r="A276" i="22" s="1"/>
  <c r="P241" i="22"/>
  <c r="O241" i="22"/>
  <c r="L241" i="22"/>
  <c r="C241" i="22"/>
  <c r="B241" i="22"/>
  <c r="P239" i="22"/>
  <c r="O239" i="22"/>
  <c r="L239" i="22"/>
  <c r="C239" i="22"/>
  <c r="B239" i="22"/>
  <c r="P238" i="22"/>
  <c r="O238" i="22"/>
  <c r="L238" i="22"/>
  <c r="C238" i="22"/>
  <c r="B238" i="22"/>
  <c r="P237" i="22"/>
  <c r="O237" i="22"/>
  <c r="L237" i="22"/>
  <c r="C237" i="22"/>
  <c r="B237" i="22"/>
  <c r="P232" i="22"/>
  <c r="O232" i="22"/>
  <c r="L232" i="22"/>
  <c r="C232" i="22"/>
  <c r="B232" i="22"/>
  <c r="P230" i="22"/>
  <c r="O230" i="22"/>
  <c r="L230" i="22"/>
  <c r="C230" i="22"/>
  <c r="B230" i="22"/>
  <c r="P228" i="22"/>
  <c r="O228" i="22"/>
  <c r="L228" i="22"/>
  <c r="C228" i="22"/>
  <c r="B228" i="22"/>
  <c r="P227" i="22"/>
  <c r="O227" i="22"/>
  <c r="L227" i="22"/>
  <c r="C227" i="22"/>
  <c r="B227" i="22"/>
  <c r="A189" i="22"/>
  <c r="A153" i="22"/>
  <c r="A151" i="22"/>
  <c r="A188" i="22" s="1"/>
  <c r="A150" i="22"/>
  <c r="A149" i="22"/>
  <c r="A148" i="22"/>
  <c r="A146" i="22"/>
  <c r="A163" i="22" s="1"/>
  <c r="A145" i="22"/>
  <c r="A144" i="22"/>
  <c r="A162" i="22" s="1"/>
  <c r="A143" i="22"/>
  <c r="A161" i="22" s="1"/>
  <c r="A185" i="22" s="1"/>
  <c r="A142" i="22"/>
  <c r="A160" i="22" s="1"/>
  <c r="A141" i="22"/>
  <c r="A140" i="22"/>
  <c r="A159" i="22" s="1"/>
  <c r="A139" i="22"/>
  <c r="A158" i="22" s="1"/>
  <c r="A170" i="22" s="1"/>
  <c r="A138" i="22"/>
  <c r="A157" i="22" s="1"/>
  <c r="A137" i="22"/>
  <c r="A156" i="22" s="1"/>
  <c r="P133" i="22"/>
  <c r="O133" i="22"/>
  <c r="L133" i="22"/>
  <c r="C133" i="22"/>
  <c r="B133" i="22"/>
  <c r="P131" i="22"/>
  <c r="O131" i="22"/>
  <c r="L131" i="22"/>
  <c r="C131" i="22"/>
  <c r="B131" i="22"/>
  <c r="P130" i="22"/>
  <c r="O130" i="22"/>
  <c r="L130" i="22"/>
  <c r="C130" i="22"/>
  <c r="B130" i="22"/>
  <c r="P129" i="22"/>
  <c r="O129" i="22"/>
  <c r="L129" i="22"/>
  <c r="C129" i="22"/>
  <c r="B129" i="22"/>
  <c r="P124" i="22"/>
  <c r="O124" i="22"/>
  <c r="L124" i="22"/>
  <c r="C124" i="22"/>
  <c r="B124" i="22"/>
  <c r="P122" i="22"/>
  <c r="O122" i="22"/>
  <c r="L122" i="22"/>
  <c r="C122" i="22"/>
  <c r="B122" i="22"/>
  <c r="P120" i="22"/>
  <c r="O120" i="22"/>
  <c r="L120" i="22"/>
  <c r="C120" i="22"/>
  <c r="B120" i="22"/>
  <c r="P119" i="22"/>
  <c r="O119" i="22"/>
  <c r="L119" i="22"/>
  <c r="C119" i="22"/>
  <c r="B119" i="22"/>
  <c r="A83" i="22"/>
  <c r="A47" i="22"/>
  <c r="A45" i="22"/>
  <c r="A82" i="22" s="1"/>
  <c r="A44" i="22"/>
  <c r="A43" i="22"/>
  <c r="A42" i="22"/>
  <c r="A40" i="22"/>
  <c r="A57" i="22" s="1"/>
  <c r="A81" i="22" s="1"/>
  <c r="A39" i="22"/>
  <c r="A38" i="22"/>
  <c r="A56" i="22" s="1"/>
  <c r="A37" i="22"/>
  <c r="A55" i="22" s="1"/>
  <c r="A36" i="22"/>
  <c r="A54" i="22" s="1"/>
  <c r="A35" i="22"/>
  <c r="A34" i="22"/>
  <c r="A53" i="22" s="1"/>
  <c r="AW33" i="22"/>
  <c r="AT33" i="22"/>
  <c r="A33" i="22"/>
  <c r="A52" i="22" s="1"/>
  <c r="AW32" i="22"/>
  <c r="AT32" i="22"/>
  <c r="A32" i="22"/>
  <c r="A51" i="22" s="1"/>
  <c r="AW31" i="22"/>
  <c r="AT31" i="22"/>
  <c r="A31" i="22"/>
  <c r="A50" i="22" s="1"/>
  <c r="A62" i="22" s="1"/>
  <c r="AZ30" i="22"/>
  <c r="AY30" i="22"/>
  <c r="AX30" i="22"/>
  <c r="AW30" i="22"/>
  <c r="AV30" i="22"/>
  <c r="AU30" i="22"/>
  <c r="AT30" i="22"/>
  <c r="AX29" i="22"/>
  <c r="AW27" i="22"/>
  <c r="AT27" i="22"/>
  <c r="P27" i="22"/>
  <c r="O27" i="22"/>
  <c r="L27" i="22"/>
  <c r="C27" i="22"/>
  <c r="AV27" i="22" s="1"/>
  <c r="B27" i="22"/>
  <c r="AW26" i="22"/>
  <c r="AT26" i="22"/>
  <c r="AW25" i="22"/>
  <c r="AT25" i="22"/>
  <c r="P25" i="22"/>
  <c r="O25" i="22"/>
  <c r="L25" i="22"/>
  <c r="C25" i="22"/>
  <c r="AV25" i="22" s="1"/>
  <c r="B25" i="22"/>
  <c r="AW24" i="22"/>
  <c r="AT24" i="22"/>
  <c r="P24" i="22"/>
  <c r="AZ24" i="22" s="1"/>
  <c r="O24" i="22"/>
  <c r="L24" i="22"/>
  <c r="C24" i="22"/>
  <c r="AV24" i="22" s="1"/>
  <c r="B24" i="22"/>
  <c r="AW23" i="22"/>
  <c r="AT23" i="22"/>
  <c r="P23" i="22"/>
  <c r="AZ17" i="22" s="1"/>
  <c r="O23" i="22"/>
  <c r="AY17" i="22" s="1"/>
  <c r="L23" i="22"/>
  <c r="AX17" i="22" s="1"/>
  <c r="C23" i="22"/>
  <c r="AV17" i="22" s="1"/>
  <c r="B23" i="22"/>
  <c r="AU17" i="22" s="1"/>
  <c r="AW22" i="22"/>
  <c r="AT22" i="22"/>
  <c r="AT20" i="22"/>
  <c r="P18" i="22"/>
  <c r="AZ15" i="22" s="1"/>
  <c r="O18" i="22"/>
  <c r="L18" i="22"/>
  <c r="AX15" i="22" s="1"/>
  <c r="C18" i="22"/>
  <c r="AV15" i="22" s="1"/>
  <c r="B18" i="22"/>
  <c r="AU15" i="22" s="1"/>
  <c r="AW17" i="22"/>
  <c r="AT17" i="22"/>
  <c r="AW16" i="22"/>
  <c r="AT16" i="22"/>
  <c r="P16" i="22"/>
  <c r="O16" i="22"/>
  <c r="AY14" i="22" s="1"/>
  <c r="L16" i="22"/>
  <c r="AX14" i="22" s="1"/>
  <c r="C16" i="22"/>
  <c r="AV14" i="22" s="1"/>
  <c r="B16" i="22"/>
  <c r="AU14" i="22" s="1"/>
  <c r="AW15" i="22"/>
  <c r="AT15" i="22"/>
  <c r="AW14" i="22"/>
  <c r="AT14" i="22"/>
  <c r="P14" i="22"/>
  <c r="O14" i="22"/>
  <c r="AY23" i="22" s="1"/>
  <c r="L14" i="22"/>
  <c r="C14" i="22"/>
  <c r="AV23" i="22" s="1"/>
  <c r="B14" i="22"/>
  <c r="AW13" i="22"/>
  <c r="AT13" i="22"/>
  <c r="P13" i="22"/>
  <c r="O13" i="22"/>
  <c r="AY22" i="22" s="1"/>
  <c r="L13" i="22"/>
  <c r="AX22" i="22" s="1"/>
  <c r="C13" i="22"/>
  <c r="AV22" i="22" s="1"/>
  <c r="B13" i="22"/>
  <c r="AW12" i="22"/>
  <c r="AT12" i="22"/>
  <c r="AW11" i="22"/>
  <c r="AT11" i="22"/>
  <c r="AZ10" i="22"/>
  <c r="AY10" i="22"/>
  <c r="AX10" i="22"/>
  <c r="AW10" i="22"/>
  <c r="AV10" i="22"/>
  <c r="AU10" i="22"/>
  <c r="AX9" i="22"/>
  <c r="AT29" i="22"/>
  <c r="P450" i="21"/>
  <c r="O450" i="21"/>
  <c r="L450" i="21"/>
  <c r="P345" i="21"/>
  <c r="O345" i="21"/>
  <c r="L345" i="21"/>
  <c r="P236" i="21"/>
  <c r="O236" i="21"/>
  <c r="L236" i="21"/>
  <c r="P128" i="21"/>
  <c r="O128" i="21"/>
  <c r="L128" i="21"/>
  <c r="C450" i="21"/>
  <c r="B450" i="21"/>
  <c r="C345" i="21"/>
  <c r="B345" i="21"/>
  <c r="C236" i="21"/>
  <c r="B236" i="21"/>
  <c r="C128" i="21"/>
  <c r="B128" i="21"/>
  <c r="P448" i="21"/>
  <c r="O448" i="21"/>
  <c r="L448" i="21"/>
  <c r="P447" i="21"/>
  <c r="O447" i="21"/>
  <c r="L447" i="21"/>
  <c r="P343" i="21"/>
  <c r="O343" i="21"/>
  <c r="L343" i="21"/>
  <c r="P342" i="21"/>
  <c r="O342" i="21"/>
  <c r="L342" i="21"/>
  <c r="P234" i="21"/>
  <c r="O234" i="21"/>
  <c r="L234" i="21"/>
  <c r="P233" i="21"/>
  <c r="O233" i="21"/>
  <c r="L233" i="21"/>
  <c r="P126" i="21"/>
  <c r="O126" i="21"/>
  <c r="L126" i="21"/>
  <c r="P125" i="21"/>
  <c r="O125" i="21"/>
  <c r="L125" i="21"/>
  <c r="C448" i="21"/>
  <c r="B448" i="21"/>
  <c r="C447" i="21"/>
  <c r="B447" i="21"/>
  <c r="C343" i="21"/>
  <c r="B343" i="21"/>
  <c r="C342" i="21"/>
  <c r="B342" i="21"/>
  <c r="C234" i="21"/>
  <c r="B234" i="21"/>
  <c r="C233" i="21"/>
  <c r="B233" i="21"/>
  <c r="C126" i="21"/>
  <c r="B126" i="21"/>
  <c r="C125" i="21"/>
  <c r="B125" i="21"/>
  <c r="P445" i="21"/>
  <c r="O445" i="21"/>
  <c r="L445" i="21"/>
  <c r="P340" i="21"/>
  <c r="O340" i="21"/>
  <c r="L340" i="21"/>
  <c r="P231" i="21"/>
  <c r="O231" i="21"/>
  <c r="L231" i="21"/>
  <c r="P123" i="21"/>
  <c r="O123" i="21"/>
  <c r="L123" i="21"/>
  <c r="C445" i="21"/>
  <c r="B445" i="21"/>
  <c r="C340" i="21"/>
  <c r="B340" i="21"/>
  <c r="C231" i="21"/>
  <c r="B231" i="21"/>
  <c r="C123" i="21"/>
  <c r="B123" i="21"/>
  <c r="P443" i="21"/>
  <c r="O443" i="21"/>
  <c r="L443" i="21"/>
  <c r="P338" i="21"/>
  <c r="O338" i="21"/>
  <c r="L338" i="21"/>
  <c r="P229" i="21"/>
  <c r="O229" i="21"/>
  <c r="L229" i="21"/>
  <c r="P121" i="21"/>
  <c r="O121" i="21"/>
  <c r="L121" i="21"/>
  <c r="C443" i="21"/>
  <c r="B443" i="21"/>
  <c r="C338" i="21"/>
  <c r="B338" i="21"/>
  <c r="C229" i="21"/>
  <c r="B229" i="21"/>
  <c r="C121" i="21"/>
  <c r="B121" i="21"/>
  <c r="P440" i="21"/>
  <c r="O440" i="21"/>
  <c r="L440" i="21"/>
  <c r="P439" i="21"/>
  <c r="O439" i="21"/>
  <c r="L439" i="21"/>
  <c r="P335" i="21"/>
  <c r="O335" i="21"/>
  <c r="L335" i="21"/>
  <c r="P334" i="21"/>
  <c r="O334" i="21"/>
  <c r="L334" i="21"/>
  <c r="P226" i="21"/>
  <c r="O226" i="21"/>
  <c r="L226" i="21"/>
  <c r="P225" i="21"/>
  <c r="O225" i="21"/>
  <c r="L225" i="21"/>
  <c r="P118" i="21"/>
  <c r="O118" i="21"/>
  <c r="L118" i="21"/>
  <c r="P117" i="21"/>
  <c r="O117" i="21"/>
  <c r="L117" i="21"/>
  <c r="C440" i="21"/>
  <c r="B440" i="21"/>
  <c r="C439" i="21"/>
  <c r="B439" i="21"/>
  <c r="C335" i="21"/>
  <c r="B335" i="21"/>
  <c r="C334" i="21"/>
  <c r="B334" i="21"/>
  <c r="C226" i="21"/>
  <c r="B226" i="21"/>
  <c r="C225" i="21"/>
  <c r="B225" i="21"/>
  <c r="C118" i="21"/>
  <c r="B118" i="21"/>
  <c r="C117" i="21"/>
  <c r="B117" i="21"/>
  <c r="P22" i="21"/>
  <c r="P20" i="21"/>
  <c r="P19" i="21"/>
  <c r="P17" i="21"/>
  <c r="AZ31" i="21" s="1"/>
  <c r="P15" i="21"/>
  <c r="P12" i="21"/>
  <c r="AZ12" i="21" s="1"/>
  <c r="P11" i="21"/>
  <c r="AZ11" i="21" s="1"/>
  <c r="O22" i="21"/>
  <c r="AY16" i="21" s="1"/>
  <c r="O20" i="21"/>
  <c r="AY33" i="21" s="1"/>
  <c r="O19" i="21"/>
  <c r="AY32" i="21" s="1"/>
  <c r="O17" i="21"/>
  <c r="AY31" i="21" s="1"/>
  <c r="O15" i="21"/>
  <c r="AY13" i="21" s="1"/>
  <c r="O13" i="21"/>
  <c r="AY22" i="21" s="1"/>
  <c r="O12" i="21"/>
  <c r="AY12" i="21" s="1"/>
  <c r="O11" i="21"/>
  <c r="AY11" i="21" s="1"/>
  <c r="L22" i="21"/>
  <c r="L20" i="21"/>
  <c r="L19" i="21"/>
  <c r="L17" i="21"/>
  <c r="L15" i="21"/>
  <c r="AX13" i="21" s="1"/>
  <c r="L12" i="21"/>
  <c r="L11" i="21"/>
  <c r="C15" i="21"/>
  <c r="AV13" i="21" s="1"/>
  <c r="B15" i="21"/>
  <c r="AU13" i="21" s="1"/>
  <c r="C20" i="21"/>
  <c r="AV33" i="21" s="1"/>
  <c r="B20" i="21"/>
  <c r="AU33" i="21" s="1"/>
  <c r="C19" i="21"/>
  <c r="AV32" i="21" s="1"/>
  <c r="B19" i="21"/>
  <c r="C17" i="21"/>
  <c r="AV31" i="21" s="1"/>
  <c r="B17" i="21"/>
  <c r="AU31" i="21" s="1"/>
  <c r="C22" i="21"/>
  <c r="B22" i="21"/>
  <c r="AU16" i="21" s="1"/>
  <c r="C12" i="21"/>
  <c r="AV12" i="21" s="1"/>
  <c r="B12" i="21"/>
  <c r="AU12" i="21" s="1"/>
  <c r="C11" i="21"/>
  <c r="AV11" i="21" s="1"/>
  <c r="B11" i="21"/>
  <c r="AU11" i="21" s="1"/>
  <c r="A511" i="21"/>
  <c r="A475" i="21"/>
  <c r="A473" i="21"/>
  <c r="A510" i="21" s="1"/>
  <c r="A472" i="21"/>
  <c r="A471" i="21"/>
  <c r="A470" i="21"/>
  <c r="A468" i="21"/>
  <c r="A485" i="21" s="1"/>
  <c r="A467" i="21"/>
  <c r="A466" i="21"/>
  <c r="A484" i="21" s="1"/>
  <c r="A465" i="21"/>
  <c r="A483" i="21" s="1"/>
  <c r="A464" i="21"/>
  <c r="A482" i="21" s="1"/>
  <c r="A463" i="21"/>
  <c r="A462" i="21"/>
  <c r="A481" i="21" s="1"/>
  <c r="A461" i="21"/>
  <c r="A480" i="21" s="1"/>
  <c r="A460" i="21"/>
  <c r="A479" i="21" s="1"/>
  <c r="A459" i="21"/>
  <c r="A478" i="21" s="1"/>
  <c r="P455" i="21"/>
  <c r="O455" i="21"/>
  <c r="L455" i="21"/>
  <c r="C455" i="21"/>
  <c r="B455" i="21"/>
  <c r="P453" i="21"/>
  <c r="O453" i="21"/>
  <c r="L453" i="21"/>
  <c r="C453" i="21"/>
  <c r="B453" i="21"/>
  <c r="P452" i="21"/>
  <c r="O452" i="21"/>
  <c r="L452" i="21"/>
  <c r="C452" i="21"/>
  <c r="B452" i="21"/>
  <c r="P451" i="21"/>
  <c r="O451" i="21"/>
  <c r="L451" i="21"/>
  <c r="C451" i="21"/>
  <c r="B451" i="21"/>
  <c r="P446" i="21"/>
  <c r="O446" i="21"/>
  <c r="L446" i="21"/>
  <c r="C446" i="21"/>
  <c r="B446" i="21"/>
  <c r="P444" i="21"/>
  <c r="O444" i="21"/>
  <c r="L444" i="21"/>
  <c r="C444" i="21"/>
  <c r="B444" i="21"/>
  <c r="P442" i="21"/>
  <c r="O442" i="21"/>
  <c r="L442" i="21"/>
  <c r="C442" i="21"/>
  <c r="B442" i="21"/>
  <c r="P441" i="21"/>
  <c r="O441" i="21"/>
  <c r="L441" i="21"/>
  <c r="C441" i="21"/>
  <c r="B441" i="21"/>
  <c r="A406" i="21"/>
  <c r="A370" i="21"/>
  <c r="A368" i="21"/>
  <c r="A405" i="21" s="1"/>
  <c r="A367" i="21"/>
  <c r="A366" i="21"/>
  <c r="A365" i="21"/>
  <c r="A363" i="21"/>
  <c r="A380" i="21" s="1"/>
  <c r="A362" i="21"/>
  <c r="A361" i="21"/>
  <c r="A379" i="21" s="1"/>
  <c r="A360" i="21"/>
  <c r="A378" i="21" s="1"/>
  <c r="A359" i="21"/>
  <c r="A377" i="21" s="1"/>
  <c r="A358" i="21"/>
  <c r="A357" i="21"/>
  <c r="A376" i="21" s="1"/>
  <c r="A356" i="21"/>
  <c r="A375" i="21" s="1"/>
  <c r="A399" i="21" s="1"/>
  <c r="A355" i="21"/>
  <c r="A374" i="21" s="1"/>
  <c r="A354" i="21"/>
  <c r="A373" i="21" s="1"/>
  <c r="P350" i="21"/>
  <c r="O350" i="21"/>
  <c r="L350" i="21"/>
  <c r="C350" i="21"/>
  <c r="B350" i="21"/>
  <c r="P348" i="21"/>
  <c r="O348" i="21"/>
  <c r="L348" i="21"/>
  <c r="C348" i="21"/>
  <c r="B348" i="21"/>
  <c r="P347" i="21"/>
  <c r="O347" i="21"/>
  <c r="L347" i="21"/>
  <c r="C347" i="21"/>
  <c r="B347" i="21"/>
  <c r="P346" i="21"/>
  <c r="O346" i="21"/>
  <c r="L346" i="21"/>
  <c r="C346" i="21"/>
  <c r="B346" i="21"/>
  <c r="P341" i="21"/>
  <c r="O341" i="21"/>
  <c r="L341" i="21"/>
  <c r="C341" i="21"/>
  <c r="B341" i="21"/>
  <c r="P339" i="21"/>
  <c r="O339" i="21"/>
  <c r="L339" i="21"/>
  <c r="C339" i="21"/>
  <c r="B339" i="21"/>
  <c r="P337" i="21"/>
  <c r="O337" i="21"/>
  <c r="L337" i="21"/>
  <c r="C337" i="21"/>
  <c r="B337" i="21"/>
  <c r="P336" i="21"/>
  <c r="O336" i="21"/>
  <c r="L336" i="21"/>
  <c r="C336" i="21"/>
  <c r="B336" i="21"/>
  <c r="A297" i="21"/>
  <c r="A261" i="21"/>
  <c r="A259" i="21"/>
  <c r="A296" i="21" s="1"/>
  <c r="A258" i="21"/>
  <c r="A257" i="21"/>
  <c r="A256" i="21"/>
  <c r="A254" i="21"/>
  <c r="A271" i="21" s="1"/>
  <c r="A295" i="21" s="1"/>
  <c r="A253" i="21"/>
  <c r="A252" i="21"/>
  <c r="A270" i="21" s="1"/>
  <c r="A294" i="21" s="1"/>
  <c r="A251" i="21"/>
  <c r="A269" i="21" s="1"/>
  <c r="A293" i="21" s="1"/>
  <c r="A250" i="21"/>
  <c r="A268" i="21" s="1"/>
  <c r="A249" i="21"/>
  <c r="A248" i="21"/>
  <c r="A267" i="21" s="1"/>
  <c r="A247" i="21"/>
  <c r="A266" i="21" s="1"/>
  <c r="A246" i="21"/>
  <c r="A265" i="21" s="1"/>
  <c r="A289" i="21" s="1"/>
  <c r="A245" i="21"/>
  <c r="A264" i="21" s="1"/>
  <c r="P241" i="21"/>
  <c r="O241" i="21"/>
  <c r="L241" i="21"/>
  <c r="C241" i="21"/>
  <c r="B241" i="21"/>
  <c r="P239" i="21"/>
  <c r="O239" i="21"/>
  <c r="L239" i="21"/>
  <c r="C239" i="21"/>
  <c r="B239" i="21"/>
  <c r="P238" i="21"/>
  <c r="O238" i="21"/>
  <c r="L238" i="21"/>
  <c r="C238" i="21"/>
  <c r="B238" i="21"/>
  <c r="P237" i="21"/>
  <c r="O237" i="21"/>
  <c r="L237" i="21"/>
  <c r="C237" i="21"/>
  <c r="B237" i="21"/>
  <c r="P232" i="21"/>
  <c r="O232" i="21"/>
  <c r="L232" i="21"/>
  <c r="C232" i="21"/>
  <c r="B232" i="21"/>
  <c r="P230" i="21"/>
  <c r="O230" i="21"/>
  <c r="L230" i="21"/>
  <c r="C230" i="21"/>
  <c r="B230" i="21"/>
  <c r="P228" i="21"/>
  <c r="O228" i="21"/>
  <c r="L228" i="21"/>
  <c r="C228" i="21"/>
  <c r="B228" i="21"/>
  <c r="P227" i="21"/>
  <c r="O227" i="21"/>
  <c r="L227" i="21"/>
  <c r="C227" i="21"/>
  <c r="B227" i="21"/>
  <c r="A189" i="21"/>
  <c r="A153" i="21"/>
  <c r="A151" i="21"/>
  <c r="A188" i="21" s="1"/>
  <c r="A150" i="21"/>
  <c r="A149" i="21"/>
  <c r="A148" i="21"/>
  <c r="A146" i="21"/>
  <c r="A163" i="21" s="1"/>
  <c r="A145" i="21"/>
  <c r="A144" i="21"/>
  <c r="A162" i="21" s="1"/>
  <c r="A186" i="21" s="1"/>
  <c r="A143" i="21"/>
  <c r="A161" i="21" s="1"/>
  <c r="A185" i="21" s="1"/>
  <c r="A142" i="21"/>
  <c r="A160" i="21" s="1"/>
  <c r="A141" i="21"/>
  <c r="A140" i="21"/>
  <c r="A159" i="21" s="1"/>
  <c r="A183" i="21" s="1"/>
  <c r="A139" i="21"/>
  <c r="A158" i="21" s="1"/>
  <c r="A138" i="21"/>
  <c r="A157" i="21" s="1"/>
  <c r="A181" i="21" s="1"/>
  <c r="A137" i="21"/>
  <c r="A156" i="21" s="1"/>
  <c r="P133" i="21"/>
  <c r="O133" i="21"/>
  <c r="L133" i="21"/>
  <c r="C133" i="21"/>
  <c r="B133" i="21"/>
  <c r="P131" i="21"/>
  <c r="O131" i="21"/>
  <c r="L131" i="21"/>
  <c r="C131" i="21"/>
  <c r="B131" i="21"/>
  <c r="P130" i="21"/>
  <c r="O130" i="21"/>
  <c r="L130" i="21"/>
  <c r="C130" i="21"/>
  <c r="B130" i="21"/>
  <c r="P129" i="21"/>
  <c r="O129" i="21"/>
  <c r="L129" i="21"/>
  <c r="C129" i="21"/>
  <c r="B129" i="21"/>
  <c r="P124" i="21"/>
  <c r="O124" i="21"/>
  <c r="L124" i="21"/>
  <c r="C124" i="21"/>
  <c r="B124" i="21"/>
  <c r="P122" i="21"/>
  <c r="O122" i="21"/>
  <c r="L122" i="21"/>
  <c r="C122" i="21"/>
  <c r="B122" i="21"/>
  <c r="P120" i="21"/>
  <c r="O120" i="21"/>
  <c r="L120" i="21"/>
  <c r="C120" i="21"/>
  <c r="B120" i="21"/>
  <c r="P119" i="21"/>
  <c r="O119" i="21"/>
  <c r="L119" i="21"/>
  <c r="C119" i="21"/>
  <c r="B119" i="21"/>
  <c r="A83" i="21"/>
  <c r="A47" i="21"/>
  <c r="A45" i="21"/>
  <c r="A82" i="21" s="1"/>
  <c r="A44" i="21"/>
  <c r="A43" i="21"/>
  <c r="A42" i="21"/>
  <c r="A40" i="21"/>
  <c r="A57" i="21" s="1"/>
  <c r="A39" i="21"/>
  <c r="A38" i="21"/>
  <c r="A56" i="21" s="1"/>
  <c r="A80" i="21" s="1"/>
  <c r="A37" i="21"/>
  <c r="A55" i="21" s="1"/>
  <c r="A79" i="21" s="1"/>
  <c r="A36" i="21"/>
  <c r="A54" i="21" s="1"/>
  <c r="A78" i="21" s="1"/>
  <c r="A35" i="21"/>
  <c r="A34" i="21"/>
  <c r="A53" i="21" s="1"/>
  <c r="AW33" i="21"/>
  <c r="AT33" i="21"/>
  <c r="A33" i="21"/>
  <c r="A52" i="21" s="1"/>
  <c r="AW32" i="21"/>
  <c r="AT32" i="21"/>
  <c r="A32" i="21"/>
  <c r="A51" i="21" s="1"/>
  <c r="AW31" i="21"/>
  <c r="AT31" i="21"/>
  <c r="A31" i="21"/>
  <c r="A50" i="21" s="1"/>
  <c r="AZ30" i="21"/>
  <c r="AY30" i="21"/>
  <c r="AX30" i="21"/>
  <c r="AW30" i="21"/>
  <c r="AV30" i="21"/>
  <c r="AU30" i="21"/>
  <c r="AT30" i="21"/>
  <c r="AX29" i="21"/>
  <c r="AW27" i="21"/>
  <c r="AT27" i="21"/>
  <c r="P27" i="21"/>
  <c r="O27" i="21"/>
  <c r="AY27" i="21" s="1"/>
  <c r="L27" i="21"/>
  <c r="AX27" i="21" s="1"/>
  <c r="C27" i="21"/>
  <c r="AV27" i="21" s="1"/>
  <c r="B27" i="21"/>
  <c r="AU27" i="21" s="1"/>
  <c r="AW26" i="21"/>
  <c r="AT26" i="21"/>
  <c r="AW25" i="21"/>
  <c r="AT25" i="21"/>
  <c r="P25" i="21"/>
  <c r="O25" i="21"/>
  <c r="L25" i="21"/>
  <c r="AX25" i="21" s="1"/>
  <c r="C25" i="21"/>
  <c r="AV25" i="21" s="1"/>
  <c r="B25" i="21"/>
  <c r="AU25" i="21" s="1"/>
  <c r="AW24" i="21"/>
  <c r="AT24" i="21"/>
  <c r="P24" i="21"/>
  <c r="O24" i="21"/>
  <c r="AY24" i="21" s="1"/>
  <c r="L24" i="21"/>
  <c r="AX24" i="21" s="1"/>
  <c r="C24" i="21"/>
  <c r="AV24" i="21" s="1"/>
  <c r="B24" i="21"/>
  <c r="AU24" i="21" s="1"/>
  <c r="AW23" i="21"/>
  <c r="AT23" i="21"/>
  <c r="P23" i="21"/>
  <c r="O23" i="21"/>
  <c r="AY17" i="21" s="1"/>
  <c r="L23" i="21"/>
  <c r="AX17" i="21" s="1"/>
  <c r="C23" i="21"/>
  <c r="AV17" i="21" s="1"/>
  <c r="B23" i="21"/>
  <c r="AU17" i="21" s="1"/>
  <c r="AW22" i="21"/>
  <c r="AT22" i="21"/>
  <c r="AT20" i="21"/>
  <c r="P18" i="21"/>
  <c r="AZ15" i="21" s="1"/>
  <c r="O18" i="21"/>
  <c r="L18" i="21"/>
  <c r="AX15" i="21" s="1"/>
  <c r="C18" i="21"/>
  <c r="B18" i="21"/>
  <c r="AU15" i="21" s="1"/>
  <c r="AW17" i="21"/>
  <c r="AT17" i="21"/>
  <c r="AW16" i="21"/>
  <c r="AT16" i="21"/>
  <c r="P16" i="21"/>
  <c r="AZ14" i="21" s="1"/>
  <c r="O16" i="21"/>
  <c r="L16" i="21"/>
  <c r="AX14" i="21" s="1"/>
  <c r="C16" i="21"/>
  <c r="B16" i="21"/>
  <c r="AU14" i="21" s="1"/>
  <c r="AW15" i="21"/>
  <c r="AT15" i="21"/>
  <c r="AW14" i="21"/>
  <c r="AT14" i="21"/>
  <c r="P14" i="21"/>
  <c r="O14" i="21"/>
  <c r="AY23" i="21" s="1"/>
  <c r="L14" i="21"/>
  <c r="AX23" i="21" s="1"/>
  <c r="C14" i="21"/>
  <c r="AV23" i="21" s="1"/>
  <c r="B14" i="21"/>
  <c r="AW13" i="21"/>
  <c r="AT13" i="21"/>
  <c r="P13" i="21"/>
  <c r="L13" i="21"/>
  <c r="AX22" i="21" s="1"/>
  <c r="C13" i="21"/>
  <c r="AV22" i="21" s="1"/>
  <c r="B13" i="21"/>
  <c r="AW12" i="21"/>
  <c r="AT12" i="21"/>
  <c r="AW11" i="21"/>
  <c r="AT11" i="21"/>
  <c r="AZ10" i="21"/>
  <c r="AY10" i="21"/>
  <c r="AX10" i="21"/>
  <c r="AW10" i="21"/>
  <c r="AV10" i="21"/>
  <c r="AU10" i="21"/>
  <c r="AX9" i="21"/>
  <c r="P455" i="9"/>
  <c r="O455" i="9"/>
  <c r="L455" i="9"/>
  <c r="P453" i="9"/>
  <c r="O453" i="9"/>
  <c r="L453" i="9"/>
  <c r="P452" i="9"/>
  <c r="O452" i="9"/>
  <c r="L452" i="9"/>
  <c r="P451" i="9"/>
  <c r="O451" i="9"/>
  <c r="L451" i="9"/>
  <c r="P446" i="9"/>
  <c r="O446" i="9"/>
  <c r="L446" i="9"/>
  <c r="P444" i="9"/>
  <c r="O444" i="9"/>
  <c r="L444" i="9"/>
  <c r="P442" i="9"/>
  <c r="O442" i="9"/>
  <c r="L442" i="9"/>
  <c r="P441" i="9"/>
  <c r="O441" i="9"/>
  <c r="L441" i="9"/>
  <c r="C455" i="9"/>
  <c r="B455" i="9"/>
  <c r="C453" i="9"/>
  <c r="B453" i="9"/>
  <c r="C452" i="9"/>
  <c r="B452" i="9"/>
  <c r="C451" i="9"/>
  <c r="B451" i="9"/>
  <c r="C446" i="9"/>
  <c r="B446" i="9"/>
  <c r="C444" i="9"/>
  <c r="B444" i="9"/>
  <c r="C442" i="9"/>
  <c r="B442" i="9"/>
  <c r="C441" i="9"/>
  <c r="B441" i="9"/>
  <c r="P350" i="9"/>
  <c r="O350" i="9"/>
  <c r="L350" i="9"/>
  <c r="P348" i="9"/>
  <c r="O348" i="9"/>
  <c r="L348" i="9"/>
  <c r="P347" i="9"/>
  <c r="O347" i="9"/>
  <c r="L347" i="9"/>
  <c r="P346" i="9"/>
  <c r="O346" i="9"/>
  <c r="L346" i="9"/>
  <c r="P341" i="9"/>
  <c r="O341" i="9"/>
  <c r="L341" i="9"/>
  <c r="P339" i="9"/>
  <c r="O339" i="9"/>
  <c r="L339" i="9"/>
  <c r="P337" i="9"/>
  <c r="O337" i="9"/>
  <c r="L337" i="9"/>
  <c r="P336" i="9"/>
  <c r="O336" i="9"/>
  <c r="L336" i="9"/>
  <c r="C350" i="9"/>
  <c r="B350" i="9"/>
  <c r="C348" i="9"/>
  <c r="B348" i="9"/>
  <c r="C347" i="9"/>
  <c r="B347" i="9"/>
  <c r="C346" i="9"/>
  <c r="B346" i="9"/>
  <c r="C341" i="9"/>
  <c r="B341" i="9"/>
  <c r="C339" i="9"/>
  <c r="B339" i="9"/>
  <c r="C337" i="9"/>
  <c r="B337" i="9"/>
  <c r="C336" i="9"/>
  <c r="B336" i="9"/>
  <c r="P450" i="9"/>
  <c r="O450" i="9"/>
  <c r="L450" i="9"/>
  <c r="P448" i="9"/>
  <c r="O448" i="9"/>
  <c r="L448" i="9"/>
  <c r="P447" i="9"/>
  <c r="O447" i="9"/>
  <c r="L447" i="9"/>
  <c r="P445" i="9"/>
  <c r="O445" i="9"/>
  <c r="L445" i="9"/>
  <c r="P443" i="9"/>
  <c r="O443" i="9"/>
  <c r="L443" i="9"/>
  <c r="P440" i="9"/>
  <c r="O440" i="9"/>
  <c r="L440" i="9"/>
  <c r="P439" i="9"/>
  <c r="O439" i="9"/>
  <c r="L439" i="9"/>
  <c r="P345" i="9"/>
  <c r="O345" i="9"/>
  <c r="L345" i="9"/>
  <c r="P343" i="9"/>
  <c r="O343" i="9"/>
  <c r="L343" i="9"/>
  <c r="P342" i="9"/>
  <c r="O342" i="9"/>
  <c r="L342" i="9"/>
  <c r="P340" i="9"/>
  <c r="O340" i="9"/>
  <c r="L340" i="9"/>
  <c r="P338" i="9"/>
  <c r="O338" i="9"/>
  <c r="L338" i="9"/>
  <c r="P335" i="9"/>
  <c r="O335" i="9"/>
  <c r="L335" i="9"/>
  <c r="P334" i="9"/>
  <c r="O334" i="9"/>
  <c r="L334" i="9"/>
  <c r="P241" i="9"/>
  <c r="O241" i="9"/>
  <c r="L241" i="9"/>
  <c r="P239" i="9"/>
  <c r="O239" i="9"/>
  <c r="L239" i="9"/>
  <c r="P238" i="9"/>
  <c r="O238" i="9"/>
  <c r="L238" i="9"/>
  <c r="P237" i="9"/>
  <c r="O237" i="9"/>
  <c r="L237" i="9"/>
  <c r="P232" i="9"/>
  <c r="O232" i="9"/>
  <c r="L232" i="9"/>
  <c r="P230" i="9"/>
  <c r="O230" i="9"/>
  <c r="L230" i="9"/>
  <c r="P228" i="9"/>
  <c r="O228" i="9"/>
  <c r="L228" i="9"/>
  <c r="P227" i="9"/>
  <c r="O227" i="9"/>
  <c r="L227" i="9"/>
  <c r="C241" i="9"/>
  <c r="B241" i="9"/>
  <c r="C239" i="9"/>
  <c r="B239" i="9"/>
  <c r="C238" i="9"/>
  <c r="B238" i="9"/>
  <c r="C237" i="9"/>
  <c r="B237" i="9"/>
  <c r="C232" i="9"/>
  <c r="B232" i="9"/>
  <c r="C230" i="9"/>
  <c r="B230" i="9"/>
  <c r="C228" i="9"/>
  <c r="B228" i="9"/>
  <c r="C227" i="9"/>
  <c r="B227" i="9"/>
  <c r="P236" i="9"/>
  <c r="O236" i="9"/>
  <c r="L236" i="9"/>
  <c r="P234" i="9"/>
  <c r="O234" i="9"/>
  <c r="L234" i="9"/>
  <c r="P233" i="9"/>
  <c r="O233" i="9"/>
  <c r="L233" i="9"/>
  <c r="P231" i="9"/>
  <c r="O231" i="9"/>
  <c r="L231" i="9"/>
  <c r="P229" i="9"/>
  <c r="O229" i="9"/>
  <c r="L229" i="9"/>
  <c r="P226" i="9"/>
  <c r="O226" i="9"/>
  <c r="L226" i="9"/>
  <c r="P225" i="9"/>
  <c r="O225" i="9"/>
  <c r="L225" i="9"/>
  <c r="P133" i="9"/>
  <c r="O133" i="9"/>
  <c r="L133" i="9"/>
  <c r="P131" i="9"/>
  <c r="O131" i="9"/>
  <c r="L131" i="9"/>
  <c r="P130" i="9"/>
  <c r="O130" i="9"/>
  <c r="L130" i="9"/>
  <c r="P129" i="9"/>
  <c r="O129" i="9"/>
  <c r="L129" i="9"/>
  <c r="P124" i="9"/>
  <c r="O124" i="9"/>
  <c r="L124" i="9"/>
  <c r="P122" i="9"/>
  <c r="O122" i="9"/>
  <c r="L122" i="9"/>
  <c r="P120" i="9"/>
  <c r="O120" i="9"/>
  <c r="L120" i="9"/>
  <c r="P119" i="9"/>
  <c r="O119" i="9"/>
  <c r="L119" i="9"/>
  <c r="P128" i="9"/>
  <c r="O128" i="9"/>
  <c r="L128" i="9"/>
  <c r="P126" i="9"/>
  <c r="O126" i="9"/>
  <c r="L126" i="9"/>
  <c r="P125" i="9"/>
  <c r="O125" i="9"/>
  <c r="L125" i="9"/>
  <c r="P123" i="9"/>
  <c r="O123" i="9"/>
  <c r="L123" i="9"/>
  <c r="P121" i="9"/>
  <c r="O121" i="9"/>
  <c r="L121" i="9"/>
  <c r="P118" i="9"/>
  <c r="O118" i="9"/>
  <c r="L118" i="9"/>
  <c r="P117" i="9"/>
  <c r="O117" i="9"/>
  <c r="L117" i="9"/>
  <c r="C133" i="9"/>
  <c r="B133" i="9"/>
  <c r="C131" i="9"/>
  <c r="B131" i="9"/>
  <c r="C130" i="9"/>
  <c r="B130" i="9"/>
  <c r="C129" i="9"/>
  <c r="B129" i="9"/>
  <c r="C124" i="9"/>
  <c r="B124" i="9"/>
  <c r="C122" i="9"/>
  <c r="B122" i="9"/>
  <c r="C120" i="9"/>
  <c r="B120" i="9"/>
  <c r="C119" i="9"/>
  <c r="B119" i="9"/>
  <c r="C450" i="9"/>
  <c r="B450" i="9"/>
  <c r="C448" i="9"/>
  <c r="B448" i="9"/>
  <c r="C447" i="9"/>
  <c r="B447" i="9"/>
  <c r="C445" i="9"/>
  <c r="B445" i="9"/>
  <c r="C443" i="9"/>
  <c r="B443" i="9"/>
  <c r="C440" i="9"/>
  <c r="B440" i="9"/>
  <c r="C439" i="9"/>
  <c r="B439" i="9"/>
  <c r="C345" i="9"/>
  <c r="B345" i="9"/>
  <c r="C343" i="9"/>
  <c r="B343" i="9"/>
  <c r="C342" i="9"/>
  <c r="B342" i="9"/>
  <c r="C340" i="9"/>
  <c r="B340" i="9"/>
  <c r="C338" i="9"/>
  <c r="B338" i="9"/>
  <c r="C335" i="9"/>
  <c r="B335" i="9"/>
  <c r="C334" i="9"/>
  <c r="B334" i="9"/>
  <c r="C236" i="9"/>
  <c r="B236" i="9"/>
  <c r="C234" i="9"/>
  <c r="B234" i="9"/>
  <c r="C233" i="9"/>
  <c r="B233" i="9"/>
  <c r="C231" i="9"/>
  <c r="B231" i="9"/>
  <c r="C229" i="9"/>
  <c r="B229" i="9"/>
  <c r="C226" i="9"/>
  <c r="B226" i="9"/>
  <c r="C225" i="9"/>
  <c r="B225" i="9"/>
  <c r="C128" i="9"/>
  <c r="B128" i="9"/>
  <c r="C126" i="9"/>
  <c r="B126" i="9"/>
  <c r="C125" i="9"/>
  <c r="B125" i="9"/>
  <c r="C123" i="9"/>
  <c r="B123" i="9"/>
  <c r="C121" i="9"/>
  <c r="B121" i="9"/>
  <c r="C118" i="9"/>
  <c r="B118" i="9"/>
  <c r="C117" i="9"/>
  <c r="B117" i="9"/>
  <c r="P22" i="9"/>
  <c r="O22" i="9"/>
  <c r="L22" i="9"/>
  <c r="P20" i="9"/>
  <c r="O20" i="9"/>
  <c r="L20" i="9"/>
  <c r="P19" i="9"/>
  <c r="O19" i="9"/>
  <c r="L19" i="9"/>
  <c r="P17" i="9"/>
  <c r="O17" i="9"/>
  <c r="L17" i="9"/>
  <c r="P15" i="9"/>
  <c r="O15" i="9"/>
  <c r="L15" i="9"/>
  <c r="P12" i="9"/>
  <c r="P11" i="9"/>
  <c r="O12" i="9"/>
  <c r="O11" i="9"/>
  <c r="L12" i="9"/>
  <c r="L11" i="9"/>
  <c r="C22" i="9"/>
  <c r="B22" i="9"/>
  <c r="B20" i="9"/>
  <c r="C20" i="9"/>
  <c r="C19" i="9"/>
  <c r="B19" i="9"/>
  <c r="C17" i="9"/>
  <c r="B17" i="9"/>
  <c r="C15" i="9"/>
  <c r="B15" i="9"/>
  <c r="C12" i="9"/>
  <c r="B12" i="9"/>
  <c r="C11" i="9"/>
  <c r="B11" i="9"/>
  <c r="P27" i="9"/>
  <c r="O27" i="9"/>
  <c r="L27" i="9"/>
  <c r="P25" i="9"/>
  <c r="O25" i="9"/>
  <c r="L25" i="9"/>
  <c r="P24" i="9"/>
  <c r="O24" i="9"/>
  <c r="L24" i="9"/>
  <c r="P23" i="9"/>
  <c r="O23" i="9"/>
  <c r="L23" i="9"/>
  <c r="P18" i="9"/>
  <c r="O18" i="9"/>
  <c r="L18" i="9"/>
  <c r="P16" i="9"/>
  <c r="O16" i="9"/>
  <c r="L16" i="9"/>
  <c r="P14" i="9"/>
  <c r="O14" i="9"/>
  <c r="L14" i="9"/>
  <c r="P13" i="9"/>
  <c r="O13" i="9"/>
  <c r="L13" i="9"/>
  <c r="C27" i="9"/>
  <c r="B27" i="9"/>
  <c r="C25" i="9"/>
  <c r="B25" i="9"/>
  <c r="C24" i="9"/>
  <c r="B24" i="9"/>
  <c r="C23" i="9"/>
  <c r="B23" i="9"/>
  <c r="C18" i="9"/>
  <c r="B18" i="9"/>
  <c r="C16" i="9"/>
  <c r="B16" i="9"/>
  <c r="C14" i="9"/>
  <c r="B14" i="9"/>
  <c r="C13" i="9"/>
  <c r="B13" i="9"/>
  <c r="P443" i="20"/>
  <c r="O443" i="20"/>
  <c r="L443" i="20"/>
  <c r="P338" i="20"/>
  <c r="O338" i="20"/>
  <c r="L338" i="20"/>
  <c r="P229" i="20"/>
  <c r="O229" i="20"/>
  <c r="L229" i="20"/>
  <c r="P121" i="20"/>
  <c r="O121" i="20"/>
  <c r="L121" i="20"/>
  <c r="C443" i="20"/>
  <c r="B443" i="20"/>
  <c r="C338" i="20"/>
  <c r="B338" i="20"/>
  <c r="C229" i="20"/>
  <c r="B229" i="20"/>
  <c r="C121" i="20"/>
  <c r="B121" i="20"/>
  <c r="P454" i="20"/>
  <c r="O454" i="20"/>
  <c r="L454" i="20"/>
  <c r="P349" i="20"/>
  <c r="O349" i="20"/>
  <c r="L349" i="20"/>
  <c r="P240" i="20"/>
  <c r="O240" i="20"/>
  <c r="L240" i="20"/>
  <c r="P132" i="20"/>
  <c r="O132" i="20"/>
  <c r="L132" i="20"/>
  <c r="C454" i="20"/>
  <c r="B454" i="20"/>
  <c r="C349" i="20"/>
  <c r="B349" i="20"/>
  <c r="C240" i="20"/>
  <c r="B240" i="20"/>
  <c r="C132" i="20"/>
  <c r="B132" i="20"/>
  <c r="P448" i="20"/>
  <c r="O448" i="20"/>
  <c r="L448" i="20"/>
  <c r="P447" i="20"/>
  <c r="O447" i="20"/>
  <c r="L447" i="20"/>
  <c r="P343" i="20"/>
  <c r="O343" i="20"/>
  <c r="L343" i="20"/>
  <c r="P342" i="20"/>
  <c r="O342" i="20"/>
  <c r="L342" i="20"/>
  <c r="P234" i="20"/>
  <c r="O234" i="20"/>
  <c r="L234" i="20"/>
  <c r="P233" i="20"/>
  <c r="O233" i="20"/>
  <c r="L233" i="20"/>
  <c r="P126" i="20"/>
  <c r="O126" i="20"/>
  <c r="L126" i="20"/>
  <c r="P125" i="20"/>
  <c r="O125" i="20"/>
  <c r="L125" i="20"/>
  <c r="C448" i="20"/>
  <c r="B448" i="20"/>
  <c r="C447" i="20"/>
  <c r="B447" i="20"/>
  <c r="C343" i="20"/>
  <c r="B343" i="20"/>
  <c r="C342" i="20"/>
  <c r="B342" i="20"/>
  <c r="C234" i="20"/>
  <c r="B234" i="20"/>
  <c r="C233" i="20"/>
  <c r="B233" i="20"/>
  <c r="C126" i="20"/>
  <c r="B126" i="20"/>
  <c r="C125" i="20"/>
  <c r="B125" i="20"/>
  <c r="P445" i="20"/>
  <c r="O445" i="20"/>
  <c r="L445" i="20"/>
  <c r="P340" i="20"/>
  <c r="O340" i="20"/>
  <c r="L340" i="20"/>
  <c r="P231" i="20"/>
  <c r="O231" i="20"/>
  <c r="L231" i="20"/>
  <c r="P123" i="20"/>
  <c r="O123" i="20"/>
  <c r="L123" i="20"/>
  <c r="C445" i="20"/>
  <c r="B445" i="20"/>
  <c r="C340" i="20"/>
  <c r="B340" i="20"/>
  <c r="C231" i="20"/>
  <c r="B231" i="20"/>
  <c r="C123" i="20"/>
  <c r="B123" i="20"/>
  <c r="P450" i="20"/>
  <c r="O450" i="20"/>
  <c r="L450" i="20"/>
  <c r="P345" i="20"/>
  <c r="O345" i="20"/>
  <c r="L345" i="20"/>
  <c r="P236" i="20"/>
  <c r="O236" i="20"/>
  <c r="L236" i="20"/>
  <c r="P128" i="20"/>
  <c r="O128" i="20"/>
  <c r="L128" i="20"/>
  <c r="C450" i="20"/>
  <c r="B450" i="20"/>
  <c r="C345" i="20"/>
  <c r="B345" i="20"/>
  <c r="C236" i="20"/>
  <c r="B236" i="20"/>
  <c r="C128" i="20"/>
  <c r="B128" i="20"/>
  <c r="P440" i="20"/>
  <c r="O440" i="20"/>
  <c r="L440" i="20"/>
  <c r="P439" i="20"/>
  <c r="O439" i="20"/>
  <c r="L439" i="20"/>
  <c r="P335" i="20"/>
  <c r="O335" i="20"/>
  <c r="L335" i="20"/>
  <c r="P334" i="20"/>
  <c r="O334" i="20"/>
  <c r="L334" i="20"/>
  <c r="P226" i="20"/>
  <c r="O226" i="20"/>
  <c r="L226" i="20"/>
  <c r="P225" i="20"/>
  <c r="O225" i="20"/>
  <c r="L225" i="20"/>
  <c r="P118" i="20"/>
  <c r="O118" i="20"/>
  <c r="L118" i="20"/>
  <c r="P117" i="20"/>
  <c r="O117" i="20"/>
  <c r="L117" i="20"/>
  <c r="C440" i="20"/>
  <c r="B440" i="20"/>
  <c r="C439" i="20"/>
  <c r="B439" i="20"/>
  <c r="C335" i="20"/>
  <c r="B335" i="20"/>
  <c r="C334" i="20"/>
  <c r="B334" i="20"/>
  <c r="C226" i="20"/>
  <c r="B226" i="20"/>
  <c r="C225" i="20"/>
  <c r="B225" i="20"/>
  <c r="C118" i="20"/>
  <c r="B118" i="20"/>
  <c r="C117" i="20"/>
  <c r="B117" i="20"/>
  <c r="P15" i="20"/>
  <c r="O15" i="20"/>
  <c r="L15" i="20"/>
  <c r="P26" i="20"/>
  <c r="O26" i="20"/>
  <c r="L26" i="20"/>
  <c r="P20" i="20"/>
  <c r="O20" i="20"/>
  <c r="L20" i="20"/>
  <c r="P19" i="20"/>
  <c r="O19" i="20"/>
  <c r="L19" i="20"/>
  <c r="P17" i="20"/>
  <c r="O17" i="20"/>
  <c r="L17" i="20"/>
  <c r="P22" i="20"/>
  <c r="O22" i="20"/>
  <c r="L22" i="20"/>
  <c r="P12" i="20"/>
  <c r="P11" i="20"/>
  <c r="O12" i="20"/>
  <c r="O11" i="20"/>
  <c r="L12" i="20"/>
  <c r="L11" i="20"/>
  <c r="C15" i="20"/>
  <c r="B15" i="20"/>
  <c r="C26" i="20"/>
  <c r="B26" i="20"/>
  <c r="C20" i="20"/>
  <c r="C19" i="20"/>
  <c r="B20" i="20"/>
  <c r="B19" i="20"/>
  <c r="C17" i="20"/>
  <c r="B17" i="20"/>
  <c r="C22" i="20"/>
  <c r="B22" i="20"/>
  <c r="C12" i="20"/>
  <c r="C11" i="20"/>
  <c r="B12" i="20"/>
  <c r="B11" i="20"/>
  <c r="P443" i="19"/>
  <c r="O443" i="19"/>
  <c r="L443" i="19"/>
  <c r="P338" i="19"/>
  <c r="O338" i="19"/>
  <c r="L338" i="19"/>
  <c r="P229" i="19"/>
  <c r="O229" i="19"/>
  <c r="L229" i="19"/>
  <c r="P121" i="19"/>
  <c r="O121" i="19"/>
  <c r="L121" i="19"/>
  <c r="C443" i="19"/>
  <c r="B443" i="19"/>
  <c r="C338" i="19"/>
  <c r="B338" i="19"/>
  <c r="C229" i="19"/>
  <c r="B229" i="19"/>
  <c r="C121" i="19"/>
  <c r="B121" i="19"/>
  <c r="P454" i="19"/>
  <c r="O454" i="19"/>
  <c r="L454" i="19"/>
  <c r="P349" i="19"/>
  <c r="O349" i="19"/>
  <c r="L349" i="19"/>
  <c r="P240" i="19"/>
  <c r="O240" i="19"/>
  <c r="L240" i="19"/>
  <c r="P132" i="19"/>
  <c r="O132" i="19"/>
  <c r="L132" i="19"/>
  <c r="C454" i="19"/>
  <c r="B454" i="19"/>
  <c r="C349" i="19"/>
  <c r="B349" i="19"/>
  <c r="C240" i="19"/>
  <c r="B240" i="19"/>
  <c r="C132" i="19"/>
  <c r="B132" i="19"/>
  <c r="P448" i="19"/>
  <c r="O448" i="19"/>
  <c r="L448" i="19"/>
  <c r="P447" i="19"/>
  <c r="O447" i="19"/>
  <c r="L447" i="19"/>
  <c r="P343" i="19"/>
  <c r="O343" i="19"/>
  <c r="L343" i="19"/>
  <c r="P342" i="19"/>
  <c r="O342" i="19"/>
  <c r="L342" i="19"/>
  <c r="P234" i="19"/>
  <c r="O234" i="19"/>
  <c r="L234" i="19"/>
  <c r="P233" i="19"/>
  <c r="O233" i="19"/>
  <c r="L233" i="19"/>
  <c r="P126" i="19"/>
  <c r="O126" i="19"/>
  <c r="L126" i="19"/>
  <c r="P125" i="19"/>
  <c r="O125" i="19"/>
  <c r="L125" i="19"/>
  <c r="C448" i="19"/>
  <c r="B448" i="19"/>
  <c r="C447" i="19"/>
  <c r="B447" i="19"/>
  <c r="C343" i="19"/>
  <c r="B343" i="19"/>
  <c r="C342" i="19"/>
  <c r="B342" i="19"/>
  <c r="C234" i="19"/>
  <c r="B234" i="19"/>
  <c r="C233" i="19"/>
  <c r="B233" i="19"/>
  <c r="C126" i="19"/>
  <c r="B126" i="19"/>
  <c r="C125" i="19"/>
  <c r="B125" i="19"/>
  <c r="P445" i="19"/>
  <c r="O445" i="19"/>
  <c r="L445" i="19"/>
  <c r="P340" i="19"/>
  <c r="O340" i="19"/>
  <c r="L340" i="19"/>
  <c r="P231" i="19"/>
  <c r="O231" i="19"/>
  <c r="L231" i="19"/>
  <c r="P123" i="19"/>
  <c r="O123" i="19"/>
  <c r="L123" i="19"/>
  <c r="C445" i="19"/>
  <c r="B445" i="19"/>
  <c r="C340" i="19"/>
  <c r="B340" i="19"/>
  <c r="C231" i="19"/>
  <c r="B231" i="19"/>
  <c r="C123" i="19"/>
  <c r="B123" i="19"/>
  <c r="P450" i="19"/>
  <c r="O450" i="19"/>
  <c r="L450" i="19"/>
  <c r="P345" i="19"/>
  <c r="O345" i="19"/>
  <c r="L345" i="19"/>
  <c r="P236" i="19"/>
  <c r="O236" i="19"/>
  <c r="L236" i="19"/>
  <c r="P128" i="19"/>
  <c r="O128" i="19"/>
  <c r="L128" i="19"/>
  <c r="C450" i="19"/>
  <c r="B450" i="19"/>
  <c r="C345" i="19"/>
  <c r="B345" i="19"/>
  <c r="C236" i="19"/>
  <c r="B236" i="19"/>
  <c r="C128" i="19"/>
  <c r="B128" i="19"/>
  <c r="P440" i="19"/>
  <c r="O440" i="19"/>
  <c r="L440" i="19"/>
  <c r="P439" i="19"/>
  <c r="O439" i="19"/>
  <c r="L439" i="19"/>
  <c r="P335" i="19"/>
  <c r="O335" i="19"/>
  <c r="L335" i="19"/>
  <c r="P334" i="19"/>
  <c r="O334" i="19"/>
  <c r="L334" i="19"/>
  <c r="P226" i="19"/>
  <c r="O226" i="19"/>
  <c r="L226" i="19"/>
  <c r="P225" i="19"/>
  <c r="O225" i="19"/>
  <c r="L225" i="19"/>
  <c r="P118" i="19"/>
  <c r="O118" i="19"/>
  <c r="L118" i="19"/>
  <c r="P117" i="19"/>
  <c r="O117" i="19"/>
  <c r="L117" i="19"/>
  <c r="C440" i="19"/>
  <c r="B440" i="19"/>
  <c r="C439" i="19"/>
  <c r="B439" i="19"/>
  <c r="C335" i="19"/>
  <c r="B335" i="19"/>
  <c r="C334" i="19"/>
  <c r="B334" i="19"/>
  <c r="C226" i="19"/>
  <c r="B226" i="19"/>
  <c r="C225" i="19"/>
  <c r="B225" i="19"/>
  <c r="C118" i="19"/>
  <c r="B118" i="19"/>
  <c r="C117" i="19"/>
  <c r="B117" i="19"/>
  <c r="P15" i="19"/>
  <c r="O15" i="19"/>
  <c r="P20" i="19"/>
  <c r="O20" i="19"/>
  <c r="P19" i="19"/>
  <c r="O19" i="19"/>
  <c r="P17" i="19"/>
  <c r="O17" i="19"/>
  <c r="P22" i="19"/>
  <c r="O22" i="19"/>
  <c r="P12" i="19"/>
  <c r="O12" i="19"/>
  <c r="P11" i="19"/>
  <c r="O11" i="19"/>
  <c r="C20" i="19"/>
  <c r="C19" i="19"/>
  <c r="B20" i="19"/>
  <c r="B19" i="19"/>
  <c r="C22" i="19"/>
  <c r="B22" i="19"/>
  <c r="C17" i="19"/>
  <c r="B17" i="19"/>
  <c r="C15" i="19"/>
  <c r="B15" i="19"/>
  <c r="C12" i="19"/>
  <c r="B12" i="19"/>
  <c r="C11" i="19"/>
  <c r="B11" i="19"/>
  <c r="L15" i="19"/>
  <c r="L20" i="19"/>
  <c r="L19" i="19"/>
  <c r="L17" i="19"/>
  <c r="L22" i="19"/>
  <c r="L12" i="19"/>
  <c r="L11" i="19"/>
  <c r="B439" i="3"/>
  <c r="A511" i="20"/>
  <c r="A475" i="20"/>
  <c r="A473" i="20"/>
  <c r="A510" i="20" s="1"/>
  <c r="A472" i="20"/>
  <c r="A471" i="20"/>
  <c r="A470" i="20"/>
  <c r="A468" i="20"/>
  <c r="A485" i="20" s="1"/>
  <c r="A467" i="20"/>
  <c r="A466" i="20"/>
  <c r="A484" i="20" s="1"/>
  <c r="A465" i="20"/>
  <c r="A483" i="20" s="1"/>
  <c r="A507" i="20" s="1"/>
  <c r="A464" i="20"/>
  <c r="A482" i="20" s="1"/>
  <c r="A463" i="20"/>
  <c r="A462" i="20"/>
  <c r="A481" i="20" s="1"/>
  <c r="A461" i="20"/>
  <c r="A480" i="20" s="1"/>
  <c r="A460" i="20"/>
  <c r="A479" i="20" s="1"/>
  <c r="A459" i="20"/>
  <c r="A478" i="20" s="1"/>
  <c r="A502" i="20" s="1"/>
  <c r="P455" i="20"/>
  <c r="O455" i="20"/>
  <c r="L455" i="20"/>
  <c r="C455" i="20"/>
  <c r="B455" i="20"/>
  <c r="P453" i="20"/>
  <c r="O453" i="20"/>
  <c r="L453" i="20"/>
  <c r="C453" i="20"/>
  <c r="B453" i="20"/>
  <c r="P452" i="20"/>
  <c r="O452" i="20"/>
  <c r="L452" i="20"/>
  <c r="C452" i="20"/>
  <c r="B452" i="20"/>
  <c r="P451" i="20"/>
  <c r="O451" i="20"/>
  <c r="L451" i="20"/>
  <c r="C451" i="20"/>
  <c r="B451" i="20"/>
  <c r="P446" i="20"/>
  <c r="O446" i="20"/>
  <c r="L446" i="20"/>
  <c r="C446" i="20"/>
  <c r="B446" i="20"/>
  <c r="P444" i="20"/>
  <c r="O444" i="20"/>
  <c r="L444" i="20"/>
  <c r="C444" i="20"/>
  <c r="B444" i="20"/>
  <c r="P442" i="20"/>
  <c r="O442" i="20"/>
  <c r="L442" i="20"/>
  <c r="C442" i="20"/>
  <c r="B442" i="20"/>
  <c r="P441" i="20"/>
  <c r="O441" i="20"/>
  <c r="L441" i="20"/>
  <c r="C441" i="20"/>
  <c r="B441" i="20"/>
  <c r="A406" i="20"/>
  <c r="A370" i="20"/>
  <c r="A368" i="20"/>
  <c r="A405" i="20" s="1"/>
  <c r="A367" i="20"/>
  <c r="A366" i="20"/>
  <c r="A365" i="20"/>
  <c r="A363" i="20"/>
  <c r="A380" i="20" s="1"/>
  <c r="A362" i="20"/>
  <c r="A361" i="20"/>
  <c r="A379" i="20" s="1"/>
  <c r="A403" i="20" s="1"/>
  <c r="A360" i="20"/>
  <c r="A378" i="20" s="1"/>
  <c r="A402" i="20" s="1"/>
  <c r="A359" i="20"/>
  <c r="A377" i="20" s="1"/>
  <c r="A358" i="20"/>
  <c r="A357" i="20"/>
  <c r="A376" i="20" s="1"/>
  <c r="A356" i="20"/>
  <c r="A375" i="20" s="1"/>
  <c r="A355" i="20"/>
  <c r="A374" i="20" s="1"/>
  <c r="A354" i="20"/>
  <c r="A373" i="20" s="1"/>
  <c r="A385" i="20" s="1"/>
  <c r="P350" i="20"/>
  <c r="O350" i="20"/>
  <c r="L350" i="20"/>
  <c r="C350" i="20"/>
  <c r="B350" i="20"/>
  <c r="P348" i="20"/>
  <c r="O348" i="20"/>
  <c r="L348" i="20"/>
  <c r="C348" i="20"/>
  <c r="B348" i="20"/>
  <c r="P347" i="20"/>
  <c r="O347" i="20"/>
  <c r="L347" i="20"/>
  <c r="C347" i="20"/>
  <c r="B347" i="20"/>
  <c r="P346" i="20"/>
  <c r="O346" i="20"/>
  <c r="L346" i="20"/>
  <c r="C346" i="20"/>
  <c r="B346" i="20"/>
  <c r="P341" i="20"/>
  <c r="O341" i="20"/>
  <c r="L341" i="20"/>
  <c r="C341" i="20"/>
  <c r="B341" i="20"/>
  <c r="P339" i="20"/>
  <c r="O339" i="20"/>
  <c r="L339" i="20"/>
  <c r="C339" i="20"/>
  <c r="B339" i="20"/>
  <c r="P337" i="20"/>
  <c r="O337" i="20"/>
  <c r="L337" i="20"/>
  <c r="C337" i="20"/>
  <c r="B337" i="20"/>
  <c r="P336" i="20"/>
  <c r="O336" i="20"/>
  <c r="L336" i="20"/>
  <c r="C336" i="20"/>
  <c r="B336" i="20"/>
  <c r="A297" i="20"/>
  <c r="A261" i="20"/>
  <c r="A259" i="20"/>
  <c r="A296" i="20" s="1"/>
  <c r="A258" i="20"/>
  <c r="A257" i="20"/>
  <c r="A256" i="20"/>
  <c r="A254" i="20"/>
  <c r="A271" i="20" s="1"/>
  <c r="A253" i="20"/>
  <c r="A252" i="20"/>
  <c r="A270" i="20" s="1"/>
  <c r="A251" i="20"/>
  <c r="A269" i="20" s="1"/>
  <c r="A250" i="20"/>
  <c r="A268" i="20" s="1"/>
  <c r="A292" i="20" s="1"/>
  <c r="A249" i="20"/>
  <c r="A248" i="20"/>
  <c r="A267" i="20" s="1"/>
  <c r="A247" i="20"/>
  <c r="A266" i="20" s="1"/>
  <c r="A246" i="20"/>
  <c r="A265" i="20" s="1"/>
  <c r="A245" i="20"/>
  <c r="A264" i="20" s="1"/>
  <c r="P241" i="20"/>
  <c r="O241" i="20"/>
  <c r="L241" i="20"/>
  <c r="C241" i="20"/>
  <c r="B241" i="20"/>
  <c r="P239" i="20"/>
  <c r="O239" i="20"/>
  <c r="L239" i="20"/>
  <c r="C239" i="20"/>
  <c r="B239" i="20"/>
  <c r="P238" i="20"/>
  <c r="O238" i="20"/>
  <c r="L238" i="20"/>
  <c r="C238" i="20"/>
  <c r="B238" i="20"/>
  <c r="P237" i="20"/>
  <c r="O237" i="20"/>
  <c r="L237" i="20"/>
  <c r="C237" i="20"/>
  <c r="B237" i="20"/>
  <c r="P232" i="20"/>
  <c r="O232" i="20"/>
  <c r="L232" i="20"/>
  <c r="C232" i="20"/>
  <c r="B232" i="20"/>
  <c r="P230" i="20"/>
  <c r="O230" i="20"/>
  <c r="L230" i="20"/>
  <c r="C230" i="20"/>
  <c r="B230" i="20"/>
  <c r="P228" i="20"/>
  <c r="O228" i="20"/>
  <c r="L228" i="20"/>
  <c r="C228" i="20"/>
  <c r="B228" i="20"/>
  <c r="P227" i="20"/>
  <c r="O227" i="20"/>
  <c r="L227" i="20"/>
  <c r="C227" i="20"/>
  <c r="B227" i="20"/>
  <c r="A189" i="20"/>
  <c r="A153" i="20"/>
  <c r="A151" i="20"/>
  <c r="A188" i="20" s="1"/>
  <c r="A150" i="20"/>
  <c r="A149" i="20"/>
  <c r="A148" i="20"/>
  <c r="A146" i="20"/>
  <c r="A163" i="20" s="1"/>
  <c r="A145" i="20"/>
  <c r="A144" i="20"/>
  <c r="A162" i="20" s="1"/>
  <c r="A143" i="20"/>
  <c r="A161" i="20" s="1"/>
  <c r="A142" i="20"/>
  <c r="A160" i="20" s="1"/>
  <c r="A141" i="20"/>
  <c r="A140" i="20"/>
  <c r="A159" i="20" s="1"/>
  <c r="A183" i="20" s="1"/>
  <c r="A139" i="20"/>
  <c r="A158" i="20" s="1"/>
  <c r="A138" i="20"/>
  <c r="A157" i="20" s="1"/>
  <c r="A137" i="20"/>
  <c r="A156" i="20" s="1"/>
  <c r="P133" i="20"/>
  <c r="O133" i="20"/>
  <c r="L133" i="20"/>
  <c r="C133" i="20"/>
  <c r="B133" i="20"/>
  <c r="P131" i="20"/>
  <c r="O131" i="20"/>
  <c r="L131" i="20"/>
  <c r="C131" i="20"/>
  <c r="B131" i="20"/>
  <c r="P130" i="20"/>
  <c r="O130" i="20"/>
  <c r="L130" i="20"/>
  <c r="C130" i="20"/>
  <c r="B130" i="20"/>
  <c r="P129" i="20"/>
  <c r="O129" i="20"/>
  <c r="L129" i="20"/>
  <c r="C129" i="20"/>
  <c r="B129" i="20"/>
  <c r="P124" i="20"/>
  <c r="O124" i="20"/>
  <c r="L124" i="20"/>
  <c r="C124" i="20"/>
  <c r="B124" i="20"/>
  <c r="P122" i="20"/>
  <c r="O122" i="20"/>
  <c r="L122" i="20"/>
  <c r="C122" i="20"/>
  <c r="B122" i="20"/>
  <c r="P120" i="20"/>
  <c r="O120" i="20"/>
  <c r="L120" i="20"/>
  <c r="C120" i="20"/>
  <c r="B120" i="20"/>
  <c r="P119" i="20"/>
  <c r="O119" i="20"/>
  <c r="L119" i="20"/>
  <c r="C119" i="20"/>
  <c r="B119" i="20"/>
  <c r="A83" i="20"/>
  <c r="A47" i="20"/>
  <c r="A45" i="20"/>
  <c r="A82" i="20" s="1"/>
  <c r="A44" i="20"/>
  <c r="A43" i="20"/>
  <c r="A42" i="20"/>
  <c r="A40" i="20"/>
  <c r="A57" i="20" s="1"/>
  <c r="A39" i="20"/>
  <c r="A38" i="20"/>
  <c r="A56" i="20" s="1"/>
  <c r="A68" i="20" s="1"/>
  <c r="A37" i="20"/>
  <c r="A55" i="20" s="1"/>
  <c r="A36" i="20"/>
  <c r="A54" i="20" s="1"/>
  <c r="A35" i="20"/>
  <c r="A34" i="20"/>
  <c r="A53" i="20" s="1"/>
  <c r="A33" i="20"/>
  <c r="A52" i="20" s="1"/>
  <c r="A76" i="20" s="1"/>
  <c r="A32" i="20"/>
  <c r="A51" i="20" s="1"/>
  <c r="A31" i="20"/>
  <c r="A50" i="20" s="1"/>
  <c r="A74" i="20" s="1"/>
  <c r="P27" i="20"/>
  <c r="O27" i="20"/>
  <c r="L27" i="20"/>
  <c r="C27" i="20"/>
  <c r="B27" i="20"/>
  <c r="P25" i="20"/>
  <c r="O25" i="20"/>
  <c r="L25" i="20"/>
  <c r="C25" i="20"/>
  <c r="B25" i="20"/>
  <c r="P24" i="20"/>
  <c r="O24" i="20"/>
  <c r="L24" i="20"/>
  <c r="C24" i="20"/>
  <c r="B24" i="20"/>
  <c r="P23" i="20"/>
  <c r="O23" i="20"/>
  <c r="L23" i="20"/>
  <c r="C23" i="20"/>
  <c r="B23" i="20"/>
  <c r="P18" i="20"/>
  <c r="O18" i="20"/>
  <c r="L18" i="20"/>
  <c r="C18" i="20"/>
  <c r="B18" i="20"/>
  <c r="P16" i="20"/>
  <c r="O16" i="20"/>
  <c r="L16" i="20"/>
  <c r="C16" i="20"/>
  <c r="B16" i="20"/>
  <c r="P14" i="20"/>
  <c r="O14" i="20"/>
  <c r="L14" i="20"/>
  <c r="C14" i="20"/>
  <c r="B14" i="20"/>
  <c r="P13" i="20"/>
  <c r="O13" i="20"/>
  <c r="L13" i="20"/>
  <c r="C13" i="20"/>
  <c r="B13" i="20"/>
  <c r="A511" i="19"/>
  <c r="A475" i="19"/>
  <c r="A473" i="19"/>
  <c r="A510" i="19" s="1"/>
  <c r="A472" i="19"/>
  <c r="A471" i="19"/>
  <c r="A470" i="19"/>
  <c r="A468" i="19"/>
  <c r="A485" i="19" s="1"/>
  <c r="A467" i="19"/>
  <c r="A466" i="19"/>
  <c r="A484" i="19" s="1"/>
  <c r="A465" i="19"/>
  <c r="A483" i="19" s="1"/>
  <c r="A464" i="19"/>
  <c r="A482" i="19" s="1"/>
  <c r="A463" i="19"/>
  <c r="A462" i="19"/>
  <c r="A481" i="19" s="1"/>
  <c r="A461" i="19"/>
  <c r="A480" i="19" s="1"/>
  <c r="A460" i="19"/>
  <c r="A479" i="19" s="1"/>
  <c r="A459" i="19"/>
  <c r="A478" i="19" s="1"/>
  <c r="P455" i="19"/>
  <c r="O455" i="19"/>
  <c r="L455" i="19"/>
  <c r="C455" i="19"/>
  <c r="B455" i="19"/>
  <c r="P453" i="19"/>
  <c r="O453" i="19"/>
  <c r="L453" i="19"/>
  <c r="C453" i="19"/>
  <c r="B453" i="19"/>
  <c r="P452" i="19"/>
  <c r="O452" i="19"/>
  <c r="L452" i="19"/>
  <c r="C452" i="19"/>
  <c r="B452" i="19"/>
  <c r="P451" i="19"/>
  <c r="O451" i="19"/>
  <c r="L451" i="19"/>
  <c r="C451" i="19"/>
  <c r="B451" i="19"/>
  <c r="P446" i="19"/>
  <c r="O446" i="19"/>
  <c r="L446" i="19"/>
  <c r="C446" i="19"/>
  <c r="B446" i="19"/>
  <c r="P444" i="19"/>
  <c r="O444" i="19"/>
  <c r="L444" i="19"/>
  <c r="C444" i="19"/>
  <c r="B444" i="19"/>
  <c r="P442" i="19"/>
  <c r="O442" i="19"/>
  <c r="L442" i="19"/>
  <c r="C442" i="19"/>
  <c r="B442" i="19"/>
  <c r="P441" i="19"/>
  <c r="O441" i="19"/>
  <c r="L441" i="19"/>
  <c r="C441" i="19"/>
  <c r="B441" i="19"/>
  <c r="A406" i="19"/>
  <c r="A370" i="19"/>
  <c r="A368" i="19"/>
  <c r="A405" i="19" s="1"/>
  <c r="A367" i="19"/>
  <c r="A366" i="19"/>
  <c r="A365" i="19"/>
  <c r="A363" i="19"/>
  <c r="A380" i="19" s="1"/>
  <c r="A404" i="19" s="1"/>
  <c r="A362" i="19"/>
  <c r="A361" i="19"/>
  <c r="A379" i="19" s="1"/>
  <c r="A360" i="19"/>
  <c r="A378" i="19" s="1"/>
  <c r="A359" i="19"/>
  <c r="A377" i="19" s="1"/>
  <c r="A358" i="19"/>
  <c r="A357" i="19"/>
  <c r="A376" i="19" s="1"/>
  <c r="A356" i="19"/>
  <c r="A375" i="19" s="1"/>
  <c r="A355" i="19"/>
  <c r="A374" i="19" s="1"/>
  <c r="A354" i="19"/>
  <c r="A373" i="19" s="1"/>
  <c r="A397" i="19" s="1"/>
  <c r="P350" i="19"/>
  <c r="O350" i="19"/>
  <c r="L350" i="19"/>
  <c r="C350" i="19"/>
  <c r="B350" i="19"/>
  <c r="P348" i="19"/>
  <c r="O348" i="19"/>
  <c r="L348" i="19"/>
  <c r="C348" i="19"/>
  <c r="B348" i="19"/>
  <c r="P347" i="19"/>
  <c r="O347" i="19"/>
  <c r="L347" i="19"/>
  <c r="C347" i="19"/>
  <c r="B347" i="19"/>
  <c r="P346" i="19"/>
  <c r="O346" i="19"/>
  <c r="L346" i="19"/>
  <c r="C346" i="19"/>
  <c r="B346" i="19"/>
  <c r="P341" i="19"/>
  <c r="O341" i="19"/>
  <c r="L341" i="19"/>
  <c r="C341" i="19"/>
  <c r="B341" i="19"/>
  <c r="P339" i="19"/>
  <c r="O339" i="19"/>
  <c r="L339" i="19"/>
  <c r="C339" i="19"/>
  <c r="B339" i="19"/>
  <c r="P337" i="19"/>
  <c r="O337" i="19"/>
  <c r="L337" i="19"/>
  <c r="C337" i="19"/>
  <c r="B337" i="19"/>
  <c r="P336" i="19"/>
  <c r="O336" i="19"/>
  <c r="L336" i="19"/>
  <c r="C336" i="19"/>
  <c r="B336" i="19"/>
  <c r="A297" i="19"/>
  <c r="A261" i="19"/>
  <c r="A259" i="19"/>
  <c r="A296" i="19" s="1"/>
  <c r="A258" i="19"/>
  <c r="A257" i="19"/>
  <c r="A256" i="19"/>
  <c r="A254" i="19"/>
  <c r="A271" i="19" s="1"/>
  <c r="A295" i="19" s="1"/>
  <c r="A253" i="19"/>
  <c r="A252" i="19"/>
  <c r="A270" i="19" s="1"/>
  <c r="A294" i="19" s="1"/>
  <c r="A251" i="19"/>
  <c r="A269" i="19" s="1"/>
  <c r="A293" i="19" s="1"/>
  <c r="A250" i="19"/>
  <c r="A268" i="19" s="1"/>
  <c r="A249" i="19"/>
  <c r="A248" i="19"/>
  <c r="A267" i="19" s="1"/>
  <c r="A247" i="19"/>
  <c r="A266" i="19" s="1"/>
  <c r="A246" i="19"/>
  <c r="A265" i="19" s="1"/>
  <c r="A245" i="19"/>
  <c r="A264" i="19" s="1"/>
  <c r="A288" i="19" s="1"/>
  <c r="P241" i="19"/>
  <c r="O241" i="19"/>
  <c r="L241" i="19"/>
  <c r="C241" i="19"/>
  <c r="B241" i="19"/>
  <c r="P239" i="19"/>
  <c r="O239" i="19"/>
  <c r="L239" i="19"/>
  <c r="C239" i="19"/>
  <c r="B239" i="19"/>
  <c r="P238" i="19"/>
  <c r="O238" i="19"/>
  <c r="L238" i="19"/>
  <c r="C238" i="19"/>
  <c r="B238" i="19"/>
  <c r="P237" i="19"/>
  <c r="O237" i="19"/>
  <c r="L237" i="19"/>
  <c r="C237" i="19"/>
  <c r="B237" i="19"/>
  <c r="P232" i="19"/>
  <c r="O232" i="19"/>
  <c r="L232" i="19"/>
  <c r="C232" i="19"/>
  <c r="B232" i="19"/>
  <c r="P230" i="19"/>
  <c r="O230" i="19"/>
  <c r="L230" i="19"/>
  <c r="C230" i="19"/>
  <c r="B230" i="19"/>
  <c r="P228" i="19"/>
  <c r="O228" i="19"/>
  <c r="L228" i="19"/>
  <c r="C228" i="19"/>
  <c r="B228" i="19"/>
  <c r="P227" i="19"/>
  <c r="O227" i="19"/>
  <c r="L227" i="19"/>
  <c r="C227" i="19"/>
  <c r="B227" i="19"/>
  <c r="A189" i="19"/>
  <c r="A153" i="19"/>
  <c r="A151" i="19"/>
  <c r="A188" i="19" s="1"/>
  <c r="A150" i="19"/>
  <c r="A149" i="19"/>
  <c r="A148" i="19"/>
  <c r="A146" i="19"/>
  <c r="A163" i="19" s="1"/>
  <c r="A187" i="19" s="1"/>
  <c r="A145" i="19"/>
  <c r="A144" i="19"/>
  <c r="A162" i="19" s="1"/>
  <c r="A143" i="19"/>
  <c r="A161" i="19" s="1"/>
  <c r="A142" i="19"/>
  <c r="A160" i="19" s="1"/>
  <c r="A141" i="19"/>
  <c r="A140" i="19"/>
  <c r="A159" i="19" s="1"/>
  <c r="A139" i="19"/>
  <c r="A158" i="19" s="1"/>
  <c r="A138" i="19"/>
  <c r="A157" i="19" s="1"/>
  <c r="A137" i="19"/>
  <c r="A156" i="19" s="1"/>
  <c r="A180" i="19" s="1"/>
  <c r="P133" i="19"/>
  <c r="O133" i="19"/>
  <c r="L133" i="19"/>
  <c r="C133" i="19"/>
  <c r="B133" i="19"/>
  <c r="P131" i="19"/>
  <c r="O131" i="19"/>
  <c r="L131" i="19"/>
  <c r="C131" i="19"/>
  <c r="B131" i="19"/>
  <c r="P130" i="19"/>
  <c r="O130" i="19"/>
  <c r="L130" i="19"/>
  <c r="C130" i="19"/>
  <c r="B130" i="19"/>
  <c r="P129" i="19"/>
  <c r="O129" i="19"/>
  <c r="L129" i="19"/>
  <c r="C129" i="19"/>
  <c r="B129" i="19"/>
  <c r="P124" i="19"/>
  <c r="O124" i="19"/>
  <c r="L124" i="19"/>
  <c r="C124" i="19"/>
  <c r="B124" i="19"/>
  <c r="P122" i="19"/>
  <c r="O122" i="19"/>
  <c r="L122" i="19"/>
  <c r="C122" i="19"/>
  <c r="B122" i="19"/>
  <c r="P120" i="19"/>
  <c r="O120" i="19"/>
  <c r="L120" i="19"/>
  <c r="C120" i="19"/>
  <c r="B120" i="19"/>
  <c r="P119" i="19"/>
  <c r="O119" i="19"/>
  <c r="L119" i="19"/>
  <c r="C119" i="19"/>
  <c r="B119" i="19"/>
  <c r="A83" i="19"/>
  <c r="A47" i="19"/>
  <c r="A45" i="19"/>
  <c r="A82" i="19" s="1"/>
  <c r="A44" i="19"/>
  <c r="A43" i="19"/>
  <c r="A42" i="19"/>
  <c r="A40" i="19"/>
  <c r="A57" i="19" s="1"/>
  <c r="A39" i="19"/>
  <c r="A38" i="19"/>
  <c r="A56" i="19" s="1"/>
  <c r="A37" i="19"/>
  <c r="A55" i="19" s="1"/>
  <c r="A79" i="19" s="1"/>
  <c r="A36" i="19"/>
  <c r="A54" i="19" s="1"/>
  <c r="A35" i="19"/>
  <c r="A34" i="19"/>
  <c r="A53" i="19" s="1"/>
  <c r="A33" i="19"/>
  <c r="A52" i="19" s="1"/>
  <c r="A64" i="19" s="1"/>
  <c r="A32" i="19"/>
  <c r="A51" i="19" s="1"/>
  <c r="A63" i="19" s="1"/>
  <c r="A31" i="19"/>
  <c r="A50" i="19" s="1"/>
  <c r="P27" i="19"/>
  <c r="O27" i="19"/>
  <c r="L27" i="19"/>
  <c r="C27" i="19"/>
  <c r="B27" i="19"/>
  <c r="P25" i="19"/>
  <c r="O25" i="19"/>
  <c r="L25" i="19"/>
  <c r="C25" i="19"/>
  <c r="B25" i="19"/>
  <c r="P24" i="19"/>
  <c r="O24" i="19"/>
  <c r="L24" i="19"/>
  <c r="C24" i="19"/>
  <c r="B24" i="19"/>
  <c r="P23" i="19"/>
  <c r="O23" i="19"/>
  <c r="L23" i="19"/>
  <c r="C23" i="19"/>
  <c r="B23" i="19"/>
  <c r="P18" i="19"/>
  <c r="O18" i="19"/>
  <c r="L18" i="19"/>
  <c r="C18" i="19"/>
  <c r="B18" i="19"/>
  <c r="P16" i="19"/>
  <c r="O16" i="19"/>
  <c r="L16" i="19"/>
  <c r="C16" i="19"/>
  <c r="B16" i="19"/>
  <c r="P14" i="19"/>
  <c r="O14" i="19"/>
  <c r="L14" i="19"/>
  <c r="C14" i="19"/>
  <c r="B14" i="19"/>
  <c r="P13" i="19"/>
  <c r="O13" i="19"/>
  <c r="L13" i="19"/>
  <c r="C13" i="19"/>
  <c r="B13" i="19"/>
  <c r="P455" i="3"/>
  <c r="O455" i="3"/>
  <c r="L455" i="3"/>
  <c r="P453" i="3"/>
  <c r="O453" i="3"/>
  <c r="L453" i="3"/>
  <c r="P452" i="3"/>
  <c r="O452" i="3"/>
  <c r="L452" i="3"/>
  <c r="P451" i="3"/>
  <c r="O451" i="3"/>
  <c r="L451" i="3"/>
  <c r="P450" i="3"/>
  <c r="O450" i="3"/>
  <c r="L450" i="3"/>
  <c r="P448" i="3"/>
  <c r="O448" i="3"/>
  <c r="L448" i="3"/>
  <c r="P447" i="3"/>
  <c r="O447" i="3"/>
  <c r="L447" i="3"/>
  <c r="P446" i="3"/>
  <c r="O446" i="3"/>
  <c r="L446" i="3"/>
  <c r="P445" i="3"/>
  <c r="O445" i="3"/>
  <c r="L445" i="3"/>
  <c r="P444" i="3"/>
  <c r="O444" i="3"/>
  <c r="L444" i="3"/>
  <c r="P443" i="3"/>
  <c r="O443" i="3"/>
  <c r="L443" i="3"/>
  <c r="P442" i="3"/>
  <c r="O442" i="3"/>
  <c r="L442" i="3"/>
  <c r="P441" i="3"/>
  <c r="O441" i="3"/>
  <c r="L441" i="3"/>
  <c r="P440" i="3"/>
  <c r="O440" i="3"/>
  <c r="L440" i="3"/>
  <c r="P439" i="3"/>
  <c r="O439" i="3"/>
  <c r="L439" i="3"/>
  <c r="C455" i="3"/>
  <c r="B455" i="3"/>
  <c r="C453" i="3"/>
  <c r="B453" i="3"/>
  <c r="C452" i="3"/>
  <c r="B452" i="3"/>
  <c r="C451" i="3"/>
  <c r="B451" i="3"/>
  <c r="C450" i="3"/>
  <c r="B450" i="3"/>
  <c r="C448" i="3"/>
  <c r="B448" i="3"/>
  <c r="C447" i="3"/>
  <c r="B447" i="3"/>
  <c r="C446" i="3"/>
  <c r="B446" i="3"/>
  <c r="C445" i="3"/>
  <c r="B445" i="3"/>
  <c r="C444" i="3"/>
  <c r="B444" i="3"/>
  <c r="C443" i="3"/>
  <c r="B443" i="3"/>
  <c r="C442" i="3"/>
  <c r="B442" i="3"/>
  <c r="C441" i="3"/>
  <c r="B441" i="3"/>
  <c r="C440" i="3"/>
  <c r="B440" i="3"/>
  <c r="C439" i="3"/>
  <c r="P350" i="3"/>
  <c r="O350" i="3"/>
  <c r="L350" i="3"/>
  <c r="P348" i="3"/>
  <c r="O348" i="3"/>
  <c r="L348" i="3"/>
  <c r="P347" i="3"/>
  <c r="O347" i="3"/>
  <c r="L347" i="3"/>
  <c r="P346" i="3"/>
  <c r="O346" i="3"/>
  <c r="L346" i="3"/>
  <c r="P345" i="3"/>
  <c r="O345" i="3"/>
  <c r="L345" i="3"/>
  <c r="P343" i="3"/>
  <c r="O343" i="3"/>
  <c r="L343" i="3"/>
  <c r="P342" i="3"/>
  <c r="O342" i="3"/>
  <c r="L342" i="3"/>
  <c r="P341" i="3"/>
  <c r="O341" i="3"/>
  <c r="L341" i="3"/>
  <c r="P340" i="3"/>
  <c r="O340" i="3"/>
  <c r="L340" i="3"/>
  <c r="P339" i="3"/>
  <c r="O339" i="3"/>
  <c r="L339" i="3"/>
  <c r="P338" i="3"/>
  <c r="O338" i="3"/>
  <c r="L338" i="3"/>
  <c r="P337" i="3"/>
  <c r="O337" i="3"/>
  <c r="L337" i="3"/>
  <c r="P336" i="3"/>
  <c r="O336" i="3"/>
  <c r="L336" i="3"/>
  <c r="P335" i="3"/>
  <c r="O335" i="3"/>
  <c r="L335" i="3"/>
  <c r="P334" i="3"/>
  <c r="O334" i="3"/>
  <c r="L334" i="3"/>
  <c r="C350" i="3"/>
  <c r="B350" i="3"/>
  <c r="C348" i="3"/>
  <c r="B348" i="3"/>
  <c r="C347" i="3"/>
  <c r="B347" i="3"/>
  <c r="C346" i="3"/>
  <c r="B346" i="3"/>
  <c r="C345" i="3"/>
  <c r="B345" i="3"/>
  <c r="C343" i="3"/>
  <c r="B343" i="3"/>
  <c r="C342" i="3"/>
  <c r="B342" i="3"/>
  <c r="C341" i="3"/>
  <c r="B341" i="3"/>
  <c r="C340" i="3"/>
  <c r="B340" i="3"/>
  <c r="C339" i="3"/>
  <c r="B339" i="3"/>
  <c r="C338" i="3"/>
  <c r="B338" i="3"/>
  <c r="C337" i="3"/>
  <c r="B337" i="3"/>
  <c r="C336" i="3"/>
  <c r="B336" i="3"/>
  <c r="C335" i="3"/>
  <c r="B335" i="3"/>
  <c r="C334" i="3"/>
  <c r="B334" i="3"/>
  <c r="P241" i="3"/>
  <c r="O241" i="3"/>
  <c r="L241" i="3"/>
  <c r="P239" i="3"/>
  <c r="O239" i="3"/>
  <c r="L239" i="3"/>
  <c r="P238" i="3"/>
  <c r="O238" i="3"/>
  <c r="L238" i="3"/>
  <c r="P237" i="3"/>
  <c r="O237" i="3"/>
  <c r="L237" i="3"/>
  <c r="P236" i="3"/>
  <c r="O236" i="3"/>
  <c r="L236" i="3"/>
  <c r="P234" i="3"/>
  <c r="O234" i="3"/>
  <c r="L234" i="3"/>
  <c r="P233" i="3"/>
  <c r="O233" i="3"/>
  <c r="L233" i="3"/>
  <c r="P232" i="3"/>
  <c r="O232" i="3"/>
  <c r="L232" i="3"/>
  <c r="P231" i="3"/>
  <c r="O231" i="3"/>
  <c r="L231" i="3"/>
  <c r="P230" i="3"/>
  <c r="O230" i="3"/>
  <c r="L230" i="3"/>
  <c r="P229" i="3"/>
  <c r="O229" i="3"/>
  <c r="L229" i="3"/>
  <c r="P228" i="3"/>
  <c r="O228" i="3"/>
  <c r="L228" i="3"/>
  <c r="P227" i="3"/>
  <c r="O227" i="3"/>
  <c r="L227" i="3"/>
  <c r="P226" i="3"/>
  <c r="O226" i="3"/>
  <c r="L226" i="3"/>
  <c r="P225" i="3"/>
  <c r="O225" i="3"/>
  <c r="L225" i="3"/>
  <c r="C241" i="3"/>
  <c r="B241" i="3"/>
  <c r="C239" i="3"/>
  <c r="B239" i="3"/>
  <c r="C238" i="3"/>
  <c r="B238" i="3"/>
  <c r="C237" i="3"/>
  <c r="B237" i="3"/>
  <c r="C236" i="3"/>
  <c r="B236" i="3"/>
  <c r="C234" i="3"/>
  <c r="B234" i="3"/>
  <c r="C233" i="3"/>
  <c r="B233" i="3"/>
  <c r="C232" i="3"/>
  <c r="B232" i="3"/>
  <c r="C231" i="3"/>
  <c r="B231" i="3"/>
  <c r="C230" i="3"/>
  <c r="B230" i="3"/>
  <c r="C229" i="3"/>
  <c r="B229" i="3"/>
  <c r="C228" i="3"/>
  <c r="B228" i="3"/>
  <c r="C227" i="3"/>
  <c r="B227" i="3"/>
  <c r="C226" i="3"/>
  <c r="B226" i="3"/>
  <c r="C225" i="3"/>
  <c r="B225" i="3"/>
  <c r="P133" i="3"/>
  <c r="O133" i="3"/>
  <c r="L133" i="3"/>
  <c r="P131" i="3"/>
  <c r="O131" i="3"/>
  <c r="L131" i="3"/>
  <c r="P130" i="3"/>
  <c r="O130" i="3"/>
  <c r="L130" i="3"/>
  <c r="P129" i="3"/>
  <c r="O129" i="3"/>
  <c r="L129" i="3"/>
  <c r="P128" i="3"/>
  <c r="O128" i="3"/>
  <c r="L128" i="3"/>
  <c r="P126" i="3"/>
  <c r="O126" i="3"/>
  <c r="L126" i="3"/>
  <c r="P125" i="3"/>
  <c r="O125" i="3"/>
  <c r="L125" i="3"/>
  <c r="P124" i="3"/>
  <c r="O124" i="3"/>
  <c r="L124" i="3"/>
  <c r="P123" i="3"/>
  <c r="O123" i="3"/>
  <c r="L123" i="3"/>
  <c r="P122" i="3"/>
  <c r="O122" i="3"/>
  <c r="L122" i="3"/>
  <c r="P121" i="3"/>
  <c r="O121" i="3"/>
  <c r="L121" i="3"/>
  <c r="P120" i="3"/>
  <c r="O120" i="3"/>
  <c r="L120" i="3"/>
  <c r="P119" i="3"/>
  <c r="O119" i="3"/>
  <c r="L119" i="3"/>
  <c r="P118" i="3"/>
  <c r="O118" i="3"/>
  <c r="L118" i="3"/>
  <c r="P117" i="3"/>
  <c r="O117" i="3"/>
  <c r="L117" i="3"/>
  <c r="C133" i="3"/>
  <c r="B133" i="3"/>
  <c r="C131" i="3"/>
  <c r="B131" i="3"/>
  <c r="C130" i="3"/>
  <c r="B130" i="3"/>
  <c r="C129" i="3"/>
  <c r="B129" i="3"/>
  <c r="C128" i="3"/>
  <c r="B128" i="3"/>
  <c r="C126" i="3"/>
  <c r="B126" i="3"/>
  <c r="C125" i="3"/>
  <c r="B125" i="3"/>
  <c r="C124" i="3"/>
  <c r="B124" i="3"/>
  <c r="C123" i="3"/>
  <c r="B123" i="3"/>
  <c r="C122" i="3"/>
  <c r="B122" i="3"/>
  <c r="C121" i="3"/>
  <c r="B121" i="3"/>
  <c r="C120" i="3"/>
  <c r="B120" i="3"/>
  <c r="C119" i="3"/>
  <c r="B119" i="3"/>
  <c r="C118" i="3"/>
  <c r="B118" i="3"/>
  <c r="C117" i="3"/>
  <c r="B117" i="3"/>
  <c r="P27" i="3"/>
  <c r="O27" i="3"/>
  <c r="L27" i="3"/>
  <c r="P26" i="3"/>
  <c r="O26" i="3"/>
  <c r="L26" i="3"/>
  <c r="P25" i="3"/>
  <c r="O25" i="3"/>
  <c r="L25" i="3"/>
  <c r="P24" i="3"/>
  <c r="O24" i="3"/>
  <c r="L24" i="3"/>
  <c r="P23" i="3"/>
  <c r="O23" i="3"/>
  <c r="L23" i="3"/>
  <c r="P22" i="3"/>
  <c r="O22" i="3"/>
  <c r="L22" i="3"/>
  <c r="P20" i="3"/>
  <c r="O20" i="3"/>
  <c r="L20" i="3"/>
  <c r="P19" i="3"/>
  <c r="O19" i="3"/>
  <c r="L19" i="3"/>
  <c r="P18" i="3"/>
  <c r="O18" i="3"/>
  <c r="L18" i="3"/>
  <c r="P17" i="3"/>
  <c r="O17" i="3"/>
  <c r="L17" i="3"/>
  <c r="P16" i="3"/>
  <c r="O16" i="3"/>
  <c r="L16" i="3"/>
  <c r="P15" i="3"/>
  <c r="O15" i="3"/>
  <c r="L15" i="3"/>
  <c r="P14" i="3"/>
  <c r="O14" i="3"/>
  <c r="L14" i="3"/>
  <c r="P13" i="3"/>
  <c r="O13" i="3"/>
  <c r="L13" i="3"/>
  <c r="P12" i="3"/>
  <c r="O12" i="3"/>
  <c r="L12" i="3"/>
  <c r="P11" i="3"/>
  <c r="O11" i="3"/>
  <c r="L11" i="3"/>
  <c r="C27" i="3"/>
  <c r="B27" i="3"/>
  <c r="C26" i="3"/>
  <c r="B26" i="3"/>
  <c r="C25" i="3"/>
  <c r="B25" i="3"/>
  <c r="C24" i="3"/>
  <c r="B24" i="3"/>
  <c r="C23" i="3"/>
  <c r="B23" i="3"/>
  <c r="C22" i="3"/>
  <c r="B22" i="3"/>
  <c r="C20" i="3"/>
  <c r="B20" i="3"/>
  <c r="C19" i="3"/>
  <c r="B19" i="3"/>
  <c r="C18" i="3"/>
  <c r="B18" i="3"/>
  <c r="C17" i="3"/>
  <c r="B17" i="3"/>
  <c r="C16" i="3"/>
  <c r="B16" i="3"/>
  <c r="C15" i="3"/>
  <c r="B15" i="3"/>
  <c r="C12" i="3"/>
  <c r="B12" i="3"/>
  <c r="C11" i="3"/>
  <c r="B11" i="3"/>
  <c r="C14" i="3"/>
  <c r="B14" i="3"/>
  <c r="C13" i="3"/>
  <c r="B13" i="3"/>
  <c r="D368" i="26" l="1"/>
  <c r="T11" i="3"/>
  <c r="G407" i="24"/>
  <c r="G381" i="24"/>
  <c r="G381" i="25"/>
  <c r="G407" i="25"/>
  <c r="I407" i="25"/>
  <c r="I381" i="25"/>
  <c r="Q381" i="25"/>
  <c r="Q407" i="25"/>
  <c r="Z407" i="25"/>
  <c r="Z381" i="25"/>
  <c r="U381" i="25"/>
  <c r="U407" i="25"/>
  <c r="D407" i="26"/>
  <c r="D381" i="26"/>
  <c r="Y407" i="26"/>
  <c r="Y381" i="26"/>
  <c r="L407" i="26"/>
  <c r="L381" i="26"/>
  <c r="F381" i="25"/>
  <c r="F407" i="25"/>
  <c r="M407" i="26"/>
  <c r="M381" i="26"/>
  <c r="O407" i="24"/>
  <c r="O381" i="24"/>
  <c r="T407" i="24"/>
  <c r="T381" i="24"/>
  <c r="V381" i="25"/>
  <c r="V407" i="25"/>
  <c r="C381" i="25"/>
  <c r="C407" i="25"/>
  <c r="AA381" i="25"/>
  <c r="AA407" i="25"/>
  <c r="N381" i="25"/>
  <c r="N407" i="25"/>
  <c r="AC381" i="25"/>
  <c r="AC407" i="25"/>
  <c r="B407" i="26"/>
  <c r="B381" i="26"/>
  <c r="T407" i="26"/>
  <c r="T381" i="26"/>
  <c r="V407" i="26"/>
  <c r="V381" i="26"/>
  <c r="W407" i="26"/>
  <c r="W381" i="26"/>
  <c r="M407" i="24"/>
  <c r="M381" i="24"/>
  <c r="W407" i="24"/>
  <c r="W381" i="24"/>
  <c r="O407" i="25"/>
  <c r="O381" i="25"/>
  <c r="D407" i="25"/>
  <c r="D381" i="25"/>
  <c r="H407" i="25"/>
  <c r="H381" i="25"/>
  <c r="R407" i="26"/>
  <c r="R381" i="26"/>
  <c r="J381" i="26"/>
  <c r="J407" i="26"/>
  <c r="AB381" i="26"/>
  <c r="AB407" i="26"/>
  <c r="Z407" i="26"/>
  <c r="Z381" i="26"/>
  <c r="Y381" i="25"/>
  <c r="Y407" i="25"/>
  <c r="V381" i="24"/>
  <c r="V407" i="24"/>
  <c r="AA407" i="24"/>
  <c r="AA381" i="24"/>
  <c r="B407" i="25"/>
  <c r="B381" i="25"/>
  <c r="L407" i="25"/>
  <c r="L381" i="25"/>
  <c r="P407" i="25"/>
  <c r="P381" i="25"/>
  <c r="F407" i="26"/>
  <c r="F381" i="26"/>
  <c r="S381" i="26"/>
  <c r="S407" i="26"/>
  <c r="N381" i="26"/>
  <c r="N407" i="26"/>
  <c r="AC407" i="26"/>
  <c r="AC381" i="26"/>
  <c r="K381" i="25"/>
  <c r="K407" i="25"/>
  <c r="L407" i="24"/>
  <c r="L381" i="24"/>
  <c r="N407" i="24"/>
  <c r="N381" i="24"/>
  <c r="K381" i="24"/>
  <c r="K407" i="24"/>
  <c r="T381" i="25"/>
  <c r="T407" i="25"/>
  <c r="X407" i="25"/>
  <c r="X381" i="25"/>
  <c r="O407" i="26"/>
  <c r="O381" i="26"/>
  <c r="C381" i="26"/>
  <c r="C407" i="26"/>
  <c r="I381" i="26"/>
  <c r="I407" i="26"/>
  <c r="S407" i="25"/>
  <c r="S381" i="25"/>
  <c r="P381" i="24"/>
  <c r="P407" i="24"/>
  <c r="R381" i="24"/>
  <c r="R407" i="24"/>
  <c r="Y407" i="24"/>
  <c r="Y381" i="24"/>
  <c r="F407" i="24"/>
  <c r="F381" i="24"/>
  <c r="Z381" i="24"/>
  <c r="Z407" i="24"/>
  <c r="U407" i="24"/>
  <c r="U381" i="24"/>
  <c r="R407" i="25"/>
  <c r="R381" i="25"/>
  <c r="AB407" i="25"/>
  <c r="AB381" i="25"/>
  <c r="X381" i="26"/>
  <c r="X407" i="26"/>
  <c r="K381" i="26"/>
  <c r="K407" i="26"/>
  <c r="Q407" i="26"/>
  <c r="Q381" i="26"/>
  <c r="J381" i="24"/>
  <c r="J407" i="24"/>
  <c r="Q407" i="24"/>
  <c r="Q381" i="24"/>
  <c r="AB407" i="24"/>
  <c r="AB381" i="24"/>
  <c r="E407" i="24"/>
  <c r="E381" i="24"/>
  <c r="E407" i="25"/>
  <c r="E381" i="25"/>
  <c r="G407" i="26"/>
  <c r="G381" i="26"/>
  <c r="U407" i="26"/>
  <c r="U381" i="26"/>
  <c r="E407" i="26"/>
  <c r="E381" i="26"/>
  <c r="B381" i="24"/>
  <c r="B407" i="24"/>
  <c r="I407" i="24"/>
  <c r="I381" i="24"/>
  <c r="AC381" i="24"/>
  <c r="AC407" i="24"/>
  <c r="C381" i="24"/>
  <c r="C407" i="24"/>
  <c r="S407" i="24"/>
  <c r="S381" i="24"/>
  <c r="M381" i="25"/>
  <c r="M407" i="25"/>
  <c r="J407" i="25"/>
  <c r="J381" i="25"/>
  <c r="P407" i="26"/>
  <c r="P381" i="26"/>
  <c r="AA381" i="26"/>
  <c r="AA407" i="26"/>
  <c r="W381" i="25"/>
  <c r="W407" i="25"/>
  <c r="H381" i="24"/>
  <c r="H407" i="24"/>
  <c r="H407" i="26"/>
  <c r="H381" i="26"/>
  <c r="D407" i="24"/>
  <c r="D381" i="24"/>
  <c r="X407" i="24"/>
  <c r="X381" i="24"/>
  <c r="Y272" i="24"/>
  <c r="Y298" i="24"/>
  <c r="J272" i="24"/>
  <c r="J298" i="24"/>
  <c r="K298" i="24"/>
  <c r="K272" i="24"/>
  <c r="B272" i="25"/>
  <c r="B298" i="25"/>
  <c r="D298" i="25"/>
  <c r="D272" i="25"/>
  <c r="B298" i="26"/>
  <c r="B272" i="26"/>
  <c r="M298" i="26"/>
  <c r="M272" i="26"/>
  <c r="AC272" i="26"/>
  <c r="AC298" i="26"/>
  <c r="I298" i="25"/>
  <c r="I272" i="25"/>
  <c r="O272" i="24"/>
  <c r="O298" i="24"/>
  <c r="X272" i="24"/>
  <c r="X298" i="24"/>
  <c r="R272" i="24"/>
  <c r="R298" i="24"/>
  <c r="Q298" i="25"/>
  <c r="Q272" i="25"/>
  <c r="M272" i="25"/>
  <c r="M298" i="25"/>
  <c r="J272" i="25"/>
  <c r="J298" i="25"/>
  <c r="L272" i="25"/>
  <c r="L298" i="25"/>
  <c r="J272" i="26"/>
  <c r="J298" i="26"/>
  <c r="I298" i="26"/>
  <c r="I272" i="26"/>
  <c r="U272" i="25"/>
  <c r="U298" i="25"/>
  <c r="X272" i="26"/>
  <c r="X298" i="26"/>
  <c r="Q272" i="24"/>
  <c r="Q298" i="24"/>
  <c r="T298" i="24"/>
  <c r="T272" i="24"/>
  <c r="D272" i="24"/>
  <c r="D298" i="24"/>
  <c r="M298" i="24"/>
  <c r="M272" i="24"/>
  <c r="W272" i="24"/>
  <c r="W298" i="24"/>
  <c r="Z298" i="24"/>
  <c r="Z272" i="24"/>
  <c r="O298" i="25"/>
  <c r="O272" i="25"/>
  <c r="E298" i="25"/>
  <c r="E272" i="25"/>
  <c r="R298" i="25"/>
  <c r="R272" i="25"/>
  <c r="T272" i="25"/>
  <c r="T298" i="25"/>
  <c r="R298" i="26"/>
  <c r="R272" i="26"/>
  <c r="Y298" i="25"/>
  <c r="Y272" i="25"/>
  <c r="V298" i="26"/>
  <c r="V272" i="26"/>
  <c r="C298" i="24"/>
  <c r="C272" i="24"/>
  <c r="L298" i="24"/>
  <c r="L272" i="24"/>
  <c r="I298" i="24"/>
  <c r="I272" i="24"/>
  <c r="Z272" i="25"/>
  <c r="Z298" i="25"/>
  <c r="AB272" i="25"/>
  <c r="AB298" i="25"/>
  <c r="AB298" i="26"/>
  <c r="AB272" i="26"/>
  <c r="Z298" i="26"/>
  <c r="Z272" i="26"/>
  <c r="AC298" i="25"/>
  <c r="AC272" i="25"/>
  <c r="P272" i="24"/>
  <c r="P298" i="24"/>
  <c r="F298" i="24"/>
  <c r="F272" i="24"/>
  <c r="W298" i="25"/>
  <c r="W272" i="25"/>
  <c r="C298" i="25"/>
  <c r="C272" i="25"/>
  <c r="F298" i="25"/>
  <c r="F272" i="25"/>
  <c r="N298" i="26"/>
  <c r="N272" i="26"/>
  <c r="C272" i="26"/>
  <c r="C298" i="26"/>
  <c r="L298" i="26"/>
  <c r="L272" i="26"/>
  <c r="Y298" i="26"/>
  <c r="Y272" i="26"/>
  <c r="AA298" i="24"/>
  <c r="AA272" i="24"/>
  <c r="N272" i="24"/>
  <c r="N298" i="24"/>
  <c r="AC298" i="24"/>
  <c r="AC272" i="24"/>
  <c r="H272" i="25"/>
  <c r="H298" i="25"/>
  <c r="K272" i="25"/>
  <c r="K298" i="25"/>
  <c r="N272" i="25"/>
  <c r="N298" i="25"/>
  <c r="G298" i="26"/>
  <c r="G272" i="26"/>
  <c r="K272" i="26"/>
  <c r="K298" i="26"/>
  <c r="F298" i="26"/>
  <c r="F272" i="26"/>
  <c r="T298" i="26"/>
  <c r="T272" i="26"/>
  <c r="G272" i="24"/>
  <c r="G298" i="24"/>
  <c r="H298" i="26"/>
  <c r="H272" i="26"/>
  <c r="E298" i="24"/>
  <c r="E272" i="24"/>
  <c r="V298" i="24"/>
  <c r="V272" i="24"/>
  <c r="S272" i="24"/>
  <c r="S298" i="24"/>
  <c r="P272" i="25"/>
  <c r="P298" i="25"/>
  <c r="S298" i="25"/>
  <c r="S272" i="25"/>
  <c r="V272" i="25"/>
  <c r="V298" i="25"/>
  <c r="O298" i="26"/>
  <c r="O272" i="26"/>
  <c r="S298" i="26"/>
  <c r="S272" i="26"/>
  <c r="U272" i="26"/>
  <c r="U298" i="26"/>
  <c r="D298" i="26"/>
  <c r="D272" i="26"/>
  <c r="Q298" i="26"/>
  <c r="Q272" i="26"/>
  <c r="AB272" i="24"/>
  <c r="AB298" i="24"/>
  <c r="B298" i="24"/>
  <c r="B272" i="24"/>
  <c r="U298" i="24"/>
  <c r="U272" i="24"/>
  <c r="H272" i="24"/>
  <c r="H298" i="24"/>
  <c r="X272" i="25"/>
  <c r="X298" i="25"/>
  <c r="AA272" i="25"/>
  <c r="AA298" i="25"/>
  <c r="W298" i="26"/>
  <c r="W272" i="26"/>
  <c r="AA298" i="26"/>
  <c r="AA272" i="26"/>
  <c r="E298" i="26"/>
  <c r="E272" i="26"/>
  <c r="P272" i="26"/>
  <c r="P298" i="26"/>
  <c r="G298" i="25"/>
  <c r="G272" i="25"/>
  <c r="E190" i="24"/>
  <c r="E164" i="24"/>
  <c r="S190" i="24"/>
  <c r="S164" i="24"/>
  <c r="K164" i="25"/>
  <c r="K190" i="25"/>
  <c r="E190" i="26"/>
  <c r="E164" i="26"/>
  <c r="H190" i="26"/>
  <c r="H164" i="26"/>
  <c r="AA190" i="26"/>
  <c r="AA164" i="26"/>
  <c r="L190" i="26"/>
  <c r="L164" i="26"/>
  <c r="D190" i="25"/>
  <c r="D164" i="25"/>
  <c r="AB164" i="24"/>
  <c r="AB190" i="24"/>
  <c r="W190" i="26"/>
  <c r="W164" i="26"/>
  <c r="R190" i="24"/>
  <c r="R164" i="24"/>
  <c r="AA190" i="24"/>
  <c r="AA164" i="24"/>
  <c r="C190" i="25"/>
  <c r="C164" i="25"/>
  <c r="V190" i="25"/>
  <c r="V164" i="25"/>
  <c r="O164" i="26"/>
  <c r="O190" i="26"/>
  <c r="N190" i="24"/>
  <c r="N164" i="24"/>
  <c r="L164" i="24"/>
  <c r="L190" i="24"/>
  <c r="N190" i="26"/>
  <c r="N164" i="26"/>
  <c r="X164" i="24"/>
  <c r="X190" i="24"/>
  <c r="I190" i="24"/>
  <c r="I164" i="24"/>
  <c r="G164" i="24"/>
  <c r="G190" i="24"/>
  <c r="P190" i="25"/>
  <c r="P164" i="25"/>
  <c r="N190" i="25"/>
  <c r="N164" i="25"/>
  <c r="T164" i="26"/>
  <c r="T190" i="26"/>
  <c r="D190" i="26"/>
  <c r="D164" i="26"/>
  <c r="AC164" i="24"/>
  <c r="AC190" i="24"/>
  <c r="Y190" i="24"/>
  <c r="Y164" i="24"/>
  <c r="D190" i="24"/>
  <c r="D164" i="24"/>
  <c r="T164" i="24"/>
  <c r="T190" i="24"/>
  <c r="O164" i="24"/>
  <c r="O190" i="24"/>
  <c r="R190" i="25"/>
  <c r="R164" i="25"/>
  <c r="H164" i="25"/>
  <c r="H190" i="25"/>
  <c r="F164" i="25"/>
  <c r="F190" i="25"/>
  <c r="Z190" i="25"/>
  <c r="Z164" i="25"/>
  <c r="Q164" i="26"/>
  <c r="Q190" i="26"/>
  <c r="J190" i="26"/>
  <c r="J164" i="26"/>
  <c r="AB164" i="26"/>
  <c r="AB190" i="26"/>
  <c r="V164" i="26"/>
  <c r="V190" i="26"/>
  <c r="U190" i="25"/>
  <c r="U164" i="25"/>
  <c r="B164" i="24"/>
  <c r="B190" i="24"/>
  <c r="X190" i="26"/>
  <c r="X164" i="26"/>
  <c r="AB164" i="25"/>
  <c r="AB190" i="25"/>
  <c r="J164" i="24"/>
  <c r="J190" i="24"/>
  <c r="W190" i="24"/>
  <c r="W164" i="24"/>
  <c r="J190" i="25"/>
  <c r="J164" i="25"/>
  <c r="Y164" i="25"/>
  <c r="Y190" i="25"/>
  <c r="I190" i="26"/>
  <c r="I164" i="26"/>
  <c r="P190" i="26"/>
  <c r="P164" i="26"/>
  <c r="B190" i="26"/>
  <c r="B164" i="26"/>
  <c r="M164" i="25"/>
  <c r="M190" i="25"/>
  <c r="R164" i="26"/>
  <c r="R190" i="26"/>
  <c r="K164" i="26"/>
  <c r="K190" i="26"/>
  <c r="AC164" i="25"/>
  <c r="AC190" i="25"/>
  <c r="X190" i="25"/>
  <c r="X164" i="25"/>
  <c r="H164" i="24"/>
  <c r="H190" i="24"/>
  <c r="Q190" i="24"/>
  <c r="Q164" i="24"/>
  <c r="U164" i="24"/>
  <c r="U190" i="24"/>
  <c r="B190" i="25"/>
  <c r="B164" i="25"/>
  <c r="Q164" i="25"/>
  <c r="Q190" i="25"/>
  <c r="W164" i="25"/>
  <c r="W190" i="25"/>
  <c r="AC164" i="26"/>
  <c r="AC190" i="26"/>
  <c r="Y190" i="26"/>
  <c r="Y164" i="26"/>
  <c r="L164" i="25"/>
  <c r="L190" i="25"/>
  <c r="AA164" i="25"/>
  <c r="AA190" i="25"/>
  <c r="P190" i="24"/>
  <c r="P164" i="24"/>
  <c r="F190" i="26"/>
  <c r="F164" i="26"/>
  <c r="Z190" i="26"/>
  <c r="Z164" i="26"/>
  <c r="M190" i="24"/>
  <c r="M164" i="24"/>
  <c r="C164" i="24"/>
  <c r="C190" i="24"/>
  <c r="I164" i="25"/>
  <c r="I190" i="25"/>
  <c r="O190" i="25"/>
  <c r="O164" i="25"/>
  <c r="U190" i="26"/>
  <c r="U164" i="26"/>
  <c r="E164" i="25"/>
  <c r="E190" i="25"/>
  <c r="V164" i="24"/>
  <c r="V190" i="24"/>
  <c r="Z190" i="24"/>
  <c r="Z164" i="24"/>
  <c r="K164" i="24"/>
  <c r="K190" i="24"/>
  <c r="S164" i="25"/>
  <c r="S190" i="25"/>
  <c r="G190" i="25"/>
  <c r="G164" i="25"/>
  <c r="M164" i="26"/>
  <c r="M190" i="26"/>
  <c r="S164" i="26"/>
  <c r="S190" i="26"/>
  <c r="G190" i="26"/>
  <c r="G164" i="26"/>
  <c r="T190" i="25"/>
  <c r="T164" i="25"/>
  <c r="F190" i="24"/>
  <c r="F164" i="24"/>
  <c r="C190" i="26"/>
  <c r="C164" i="26"/>
  <c r="G84" i="24"/>
  <c r="G58" i="24"/>
  <c r="V84" i="24"/>
  <c r="V58" i="24"/>
  <c r="H84" i="24"/>
  <c r="H58" i="24"/>
  <c r="B84" i="24"/>
  <c r="B58" i="24"/>
  <c r="K84" i="24"/>
  <c r="K58" i="24"/>
  <c r="G84" i="25"/>
  <c r="G58" i="25"/>
  <c r="P58" i="25"/>
  <c r="P84" i="25"/>
  <c r="W58" i="26"/>
  <c r="W84" i="26"/>
  <c r="AA58" i="26"/>
  <c r="AA84" i="26"/>
  <c r="Q58" i="26"/>
  <c r="Q84" i="26"/>
  <c r="S84" i="25"/>
  <c r="S58" i="25"/>
  <c r="U58" i="26"/>
  <c r="U84" i="26"/>
  <c r="K84" i="25"/>
  <c r="K58" i="25"/>
  <c r="I58" i="24"/>
  <c r="I84" i="24"/>
  <c r="J58" i="24"/>
  <c r="J84" i="24"/>
  <c r="H58" i="25"/>
  <c r="H84" i="25"/>
  <c r="N58" i="26"/>
  <c r="N84" i="26"/>
  <c r="B58" i="26"/>
  <c r="B84" i="26"/>
  <c r="Y84" i="24"/>
  <c r="Y58" i="24"/>
  <c r="R58" i="24"/>
  <c r="R84" i="24"/>
  <c r="V84" i="25"/>
  <c r="V58" i="25"/>
  <c r="Z84" i="25"/>
  <c r="Z58" i="25"/>
  <c r="Q58" i="25"/>
  <c r="Q84" i="25"/>
  <c r="J58" i="26"/>
  <c r="J84" i="26"/>
  <c r="W58" i="25"/>
  <c r="W84" i="25"/>
  <c r="T58" i="24"/>
  <c r="T84" i="24"/>
  <c r="X58" i="25"/>
  <c r="X84" i="25"/>
  <c r="X58" i="26"/>
  <c r="X84" i="26"/>
  <c r="O84" i="24"/>
  <c r="O58" i="24"/>
  <c r="M58" i="24"/>
  <c r="M84" i="24"/>
  <c r="W58" i="24"/>
  <c r="W84" i="24"/>
  <c r="Z58" i="24"/>
  <c r="Z84" i="24"/>
  <c r="N58" i="25"/>
  <c r="N84" i="25"/>
  <c r="AB84" i="25"/>
  <c r="AB58" i="25"/>
  <c r="R58" i="25"/>
  <c r="R84" i="25"/>
  <c r="I58" i="25"/>
  <c r="I84" i="25"/>
  <c r="T58" i="26"/>
  <c r="T84" i="26"/>
  <c r="R58" i="26"/>
  <c r="R84" i="26"/>
  <c r="I58" i="26"/>
  <c r="I84" i="26"/>
  <c r="AA84" i="25"/>
  <c r="AA58" i="25"/>
  <c r="O84" i="25"/>
  <c r="O58" i="25"/>
  <c r="AB58" i="24"/>
  <c r="AB84" i="24"/>
  <c r="D84" i="24"/>
  <c r="D58" i="24"/>
  <c r="L58" i="24"/>
  <c r="L84" i="24"/>
  <c r="F58" i="25"/>
  <c r="F84" i="25"/>
  <c r="AC58" i="25"/>
  <c r="AC84" i="25"/>
  <c r="T84" i="25"/>
  <c r="T58" i="25"/>
  <c r="J58" i="25"/>
  <c r="J84" i="25"/>
  <c r="F58" i="26"/>
  <c r="F84" i="26"/>
  <c r="AC58" i="26"/>
  <c r="AC84" i="26"/>
  <c r="Z58" i="26"/>
  <c r="Z84" i="26"/>
  <c r="U84" i="24"/>
  <c r="U58" i="24"/>
  <c r="E84" i="25"/>
  <c r="E58" i="25"/>
  <c r="S58" i="26"/>
  <c r="S84" i="26"/>
  <c r="Q58" i="24"/>
  <c r="Q84" i="24"/>
  <c r="X58" i="24"/>
  <c r="X84" i="24"/>
  <c r="F84" i="24"/>
  <c r="F58" i="24"/>
  <c r="U58" i="25"/>
  <c r="U84" i="25"/>
  <c r="L84" i="25"/>
  <c r="L58" i="25"/>
  <c r="B84" i="25"/>
  <c r="B58" i="25"/>
  <c r="P58" i="26"/>
  <c r="P84" i="26"/>
  <c r="AB58" i="26"/>
  <c r="AB84" i="26"/>
  <c r="C58" i="26"/>
  <c r="C84" i="26"/>
  <c r="Y58" i="26"/>
  <c r="Y84" i="26"/>
  <c r="V58" i="26"/>
  <c r="V84" i="26"/>
  <c r="P58" i="24"/>
  <c r="P84" i="24"/>
  <c r="AA84" i="24"/>
  <c r="AA58" i="24"/>
  <c r="E58" i="24"/>
  <c r="E84" i="24"/>
  <c r="S84" i="24"/>
  <c r="S58" i="24"/>
  <c r="O58" i="26"/>
  <c r="O84" i="26"/>
  <c r="U46" i="26"/>
  <c r="H58" i="26"/>
  <c r="H84" i="26"/>
  <c r="E58" i="26"/>
  <c r="E84" i="26"/>
  <c r="AC58" i="24"/>
  <c r="AC84" i="24"/>
  <c r="C84" i="24"/>
  <c r="C58" i="24"/>
  <c r="N84" i="24"/>
  <c r="N58" i="24"/>
  <c r="Y84" i="25"/>
  <c r="Y58" i="25"/>
  <c r="M84" i="25"/>
  <c r="M58" i="25"/>
  <c r="D58" i="25"/>
  <c r="D84" i="25"/>
  <c r="D58" i="26"/>
  <c r="D84" i="26"/>
  <c r="G58" i="26"/>
  <c r="G84" i="26"/>
  <c r="K58" i="26"/>
  <c r="K84" i="26"/>
  <c r="M58" i="26"/>
  <c r="M84" i="26"/>
  <c r="L58" i="26"/>
  <c r="L84" i="26"/>
  <c r="C84" i="25"/>
  <c r="C58" i="25"/>
  <c r="AA45" i="26"/>
  <c r="P259" i="26"/>
  <c r="Q270" i="26"/>
  <c r="E46" i="26"/>
  <c r="P368" i="25"/>
  <c r="AA368" i="25"/>
  <c r="C369" i="25"/>
  <c r="Q152" i="25"/>
  <c r="T46" i="24"/>
  <c r="A390" i="23"/>
  <c r="A281" i="23"/>
  <c r="A293" i="23"/>
  <c r="A290" i="23"/>
  <c r="A180" i="23"/>
  <c r="A168" i="23"/>
  <c r="A172" i="23"/>
  <c r="A183" i="23"/>
  <c r="A81" i="23"/>
  <c r="A69" i="23"/>
  <c r="A404" i="22"/>
  <c r="A392" i="22"/>
  <c r="A389" i="22"/>
  <c r="A390" i="22"/>
  <c r="A385" i="21"/>
  <c r="A397" i="21"/>
  <c r="A404" i="21"/>
  <c r="A392" i="21"/>
  <c r="A387" i="21"/>
  <c r="A290" i="21"/>
  <c r="A278" i="21"/>
  <c r="A281" i="21"/>
  <c r="A282" i="21"/>
  <c r="A169" i="21"/>
  <c r="A171" i="21"/>
  <c r="A174" i="21"/>
  <c r="A399" i="20"/>
  <c r="A387" i="20"/>
  <c r="A171" i="20"/>
  <c r="A62" i="20"/>
  <c r="A392" i="19"/>
  <c r="A282" i="19"/>
  <c r="A283" i="19"/>
  <c r="U369" i="25"/>
  <c r="T368" i="26"/>
  <c r="AB260" i="26"/>
  <c r="AB368" i="26"/>
  <c r="U126" i="3"/>
  <c r="F146" i="3" s="1"/>
  <c r="AC126" i="3"/>
  <c r="N146" i="3" s="1"/>
  <c r="AK126" i="3"/>
  <c r="V146" i="3" s="1"/>
  <c r="V126" i="3"/>
  <c r="G146" i="3" s="1"/>
  <c r="AD126" i="3"/>
  <c r="O146" i="3" s="1"/>
  <c r="AL126" i="3"/>
  <c r="W146" i="3" s="1"/>
  <c r="W126" i="3"/>
  <c r="H146" i="3" s="1"/>
  <c r="AE126" i="3"/>
  <c r="P146" i="3" s="1"/>
  <c r="AM126" i="3"/>
  <c r="X146" i="3" s="1"/>
  <c r="X126" i="3"/>
  <c r="I146" i="3" s="1"/>
  <c r="AF126" i="3"/>
  <c r="Q146" i="3" s="1"/>
  <c r="AN126" i="3"/>
  <c r="Y146" i="3" s="1"/>
  <c r="Y126" i="3"/>
  <c r="J146" i="3" s="1"/>
  <c r="AG126" i="3"/>
  <c r="R146" i="3" s="1"/>
  <c r="AO126" i="3"/>
  <c r="Z146" i="3" s="1"/>
  <c r="R126" i="3"/>
  <c r="C146" i="3" s="1"/>
  <c r="Z126" i="3"/>
  <c r="K146" i="3" s="1"/>
  <c r="AH126" i="3"/>
  <c r="S146" i="3" s="1"/>
  <c r="AP126" i="3"/>
  <c r="AA146" i="3" s="1"/>
  <c r="S126" i="3"/>
  <c r="D146" i="3" s="1"/>
  <c r="AA126" i="3"/>
  <c r="L146" i="3" s="1"/>
  <c r="AI126" i="3"/>
  <c r="T146" i="3" s="1"/>
  <c r="AQ126" i="3"/>
  <c r="AB146" i="3" s="1"/>
  <c r="AJ126" i="3"/>
  <c r="U146" i="3" s="1"/>
  <c r="AB126" i="3"/>
  <c r="M146" i="3" s="1"/>
  <c r="AR126" i="3"/>
  <c r="AC146" i="3" s="1"/>
  <c r="T126" i="3"/>
  <c r="E146" i="3" s="1"/>
  <c r="T343" i="9"/>
  <c r="AB343" i="9"/>
  <c r="AJ343" i="9"/>
  <c r="AR343" i="9"/>
  <c r="V343" i="9"/>
  <c r="AD343" i="9"/>
  <c r="AL343" i="9"/>
  <c r="X343" i="9"/>
  <c r="AF343" i="9"/>
  <c r="AN343" i="9"/>
  <c r="Y343" i="9"/>
  <c r="AG343" i="9"/>
  <c r="AO343" i="9"/>
  <c r="S343" i="9"/>
  <c r="AA343" i="9"/>
  <c r="AI343" i="9"/>
  <c r="AQ343" i="9"/>
  <c r="Z343" i="9"/>
  <c r="AC343" i="9"/>
  <c r="AE343" i="9"/>
  <c r="AH343" i="9"/>
  <c r="AK343" i="9"/>
  <c r="R343" i="9"/>
  <c r="AM343" i="9"/>
  <c r="U343" i="9"/>
  <c r="AP343" i="9"/>
  <c r="W343" i="9"/>
  <c r="U20" i="3"/>
  <c r="F40" i="3" s="1"/>
  <c r="AC20" i="3"/>
  <c r="N40" i="3" s="1"/>
  <c r="AK20" i="3"/>
  <c r="V40" i="3" s="1"/>
  <c r="V20" i="3"/>
  <c r="G40" i="3" s="1"/>
  <c r="W20" i="3"/>
  <c r="H40" i="3" s="1"/>
  <c r="AE20" i="3"/>
  <c r="P40" i="3" s="1"/>
  <c r="AM20" i="3"/>
  <c r="X40" i="3" s="1"/>
  <c r="AG20" i="3"/>
  <c r="R40" i="3" s="1"/>
  <c r="R20" i="3"/>
  <c r="C40" i="3" s="1"/>
  <c r="Z20" i="3"/>
  <c r="K40" i="3" s="1"/>
  <c r="AH20" i="3"/>
  <c r="S40" i="3" s="1"/>
  <c r="X20" i="3"/>
  <c r="I40" i="3" s="1"/>
  <c r="AF20" i="3"/>
  <c r="Q40" i="3" s="1"/>
  <c r="AN20" i="3"/>
  <c r="Y40" i="3" s="1"/>
  <c r="Y20" i="3"/>
  <c r="J40" i="3" s="1"/>
  <c r="AO20" i="3"/>
  <c r="Z40" i="3" s="1"/>
  <c r="AP20" i="3"/>
  <c r="AA40" i="3" s="1"/>
  <c r="AL20" i="3"/>
  <c r="W40" i="3" s="1"/>
  <c r="S20" i="3"/>
  <c r="D40" i="3" s="1"/>
  <c r="AA20" i="3"/>
  <c r="L40" i="3" s="1"/>
  <c r="AI20" i="3"/>
  <c r="T40" i="3" s="1"/>
  <c r="AQ20" i="3"/>
  <c r="AB40" i="3" s="1"/>
  <c r="T20" i="3"/>
  <c r="E40" i="3" s="1"/>
  <c r="AB20" i="3"/>
  <c r="M40" i="3" s="1"/>
  <c r="AJ20" i="3"/>
  <c r="U40" i="3" s="1"/>
  <c r="AR20" i="3"/>
  <c r="AC40" i="3" s="1"/>
  <c r="AD20" i="3"/>
  <c r="O40" i="3" s="1"/>
  <c r="K368" i="26"/>
  <c r="R368" i="25"/>
  <c r="G369" i="26"/>
  <c r="G259" i="26"/>
  <c r="G368" i="26"/>
  <c r="H151" i="26"/>
  <c r="AC369" i="26"/>
  <c r="O369" i="26"/>
  <c r="AB369" i="26"/>
  <c r="U368" i="25"/>
  <c r="AC152" i="26"/>
  <c r="E151" i="25"/>
  <c r="Y369" i="25"/>
  <c r="C259" i="25"/>
  <c r="C151" i="25"/>
  <c r="Q151" i="24"/>
  <c r="P369" i="25"/>
  <c r="E368" i="25"/>
  <c r="E369" i="25"/>
  <c r="F259" i="24"/>
  <c r="AC151" i="26"/>
  <c r="M368" i="26"/>
  <c r="R369" i="25"/>
  <c r="Y368" i="25"/>
  <c r="U368" i="26"/>
  <c r="D260" i="26"/>
  <c r="D259" i="26"/>
  <c r="G260" i="26"/>
  <c r="M368" i="25"/>
  <c r="J368" i="25"/>
  <c r="AB369" i="25"/>
  <c r="W259" i="24"/>
  <c r="V162" i="24"/>
  <c r="N259" i="25"/>
  <c r="M152" i="26"/>
  <c r="G369" i="24"/>
  <c r="L46" i="25"/>
  <c r="D369" i="26"/>
  <c r="L368" i="26"/>
  <c r="L260" i="26"/>
  <c r="L369" i="26"/>
  <c r="V368" i="25"/>
  <c r="AB368" i="25"/>
  <c r="L174" i="25"/>
  <c r="X260" i="26"/>
  <c r="H368" i="25"/>
  <c r="P151" i="25"/>
  <c r="K369" i="26"/>
  <c r="V259" i="24"/>
  <c r="C368" i="25"/>
  <c r="Y259" i="26"/>
  <c r="X259" i="26"/>
  <c r="X369" i="26"/>
  <c r="X152" i="26"/>
  <c r="Q368" i="24"/>
  <c r="E260" i="25"/>
  <c r="C260" i="25"/>
  <c r="X368" i="26"/>
  <c r="AB259" i="26"/>
  <c r="O368" i="26"/>
  <c r="L259" i="26"/>
  <c r="Y260" i="26"/>
  <c r="Y369" i="26"/>
  <c r="V259" i="25"/>
  <c r="V369" i="25"/>
  <c r="Y260" i="25"/>
  <c r="T259" i="26"/>
  <c r="Y259" i="25"/>
  <c r="T260" i="26"/>
  <c r="T369" i="26"/>
  <c r="Y151" i="26"/>
  <c r="P260" i="24"/>
  <c r="M151" i="24"/>
  <c r="X259" i="24"/>
  <c r="AA369" i="26"/>
  <c r="Y368" i="26"/>
  <c r="S260" i="24"/>
  <c r="C368" i="24"/>
  <c r="C260" i="24"/>
  <c r="C151" i="24"/>
  <c r="C152" i="24"/>
  <c r="G151" i="25"/>
  <c r="C259" i="24"/>
  <c r="C259" i="26"/>
  <c r="J151" i="24"/>
  <c r="C369" i="24"/>
  <c r="E259" i="24"/>
  <c r="J368" i="24"/>
  <c r="T151" i="26"/>
  <c r="X151" i="26"/>
  <c r="R151" i="25"/>
  <c r="B368" i="26"/>
  <c r="B281" i="25"/>
  <c r="T368" i="24"/>
  <c r="S369" i="24"/>
  <c r="W152" i="24"/>
  <c r="W46" i="24"/>
  <c r="W369" i="24"/>
  <c r="W45" i="24"/>
  <c r="B369" i="26"/>
  <c r="Y46" i="26"/>
  <c r="W368" i="24"/>
  <c r="W260" i="24"/>
  <c r="S259" i="24"/>
  <c r="T259" i="24"/>
  <c r="S152" i="24"/>
  <c r="S368" i="24"/>
  <c r="B259" i="26"/>
  <c r="AC151" i="24"/>
  <c r="W151" i="24"/>
  <c r="P260" i="25"/>
  <c r="R368" i="24"/>
  <c r="U369" i="24"/>
  <c r="V369" i="24"/>
  <c r="X368" i="24"/>
  <c r="X151" i="24"/>
  <c r="P151" i="26"/>
  <c r="X152" i="24"/>
  <c r="O259" i="26"/>
  <c r="O260" i="26"/>
  <c r="X369" i="24"/>
  <c r="AB151" i="26"/>
  <c r="F152" i="25"/>
  <c r="F259" i="25"/>
  <c r="P368" i="26"/>
  <c r="H368" i="24"/>
  <c r="S45" i="24"/>
  <c r="F369" i="25"/>
  <c r="L259" i="25"/>
  <c r="P369" i="26"/>
  <c r="AA152" i="24"/>
  <c r="P260" i="26"/>
  <c r="R46" i="24"/>
  <c r="F368" i="25"/>
  <c r="R368" i="26"/>
  <c r="E260" i="24"/>
  <c r="O151" i="26"/>
  <c r="X46" i="26"/>
  <c r="S151" i="24"/>
  <c r="C368" i="26"/>
  <c r="C151" i="26"/>
  <c r="D45" i="26"/>
  <c r="C260" i="26"/>
  <c r="C369" i="26"/>
  <c r="W368" i="26"/>
  <c r="C152" i="26"/>
  <c r="E152" i="26"/>
  <c r="I45" i="25"/>
  <c r="G152" i="26"/>
  <c r="U260" i="26"/>
  <c r="F46" i="25"/>
  <c r="F260" i="25"/>
  <c r="W151" i="25"/>
  <c r="W260" i="25"/>
  <c r="Z45" i="24"/>
  <c r="I368" i="25"/>
  <c r="E152" i="25"/>
  <c r="Q368" i="25"/>
  <c r="T368" i="25"/>
  <c r="W259" i="25"/>
  <c r="AA368" i="26"/>
  <c r="U369" i="26"/>
  <c r="W368" i="25"/>
  <c r="U259" i="26"/>
  <c r="D152" i="26"/>
  <c r="M151" i="26"/>
  <c r="AA369" i="24"/>
  <c r="H152" i="24"/>
  <c r="R260" i="25"/>
  <c r="R259" i="25"/>
  <c r="R369" i="26"/>
  <c r="U151" i="26"/>
  <c r="AA368" i="24"/>
  <c r="AA259" i="24"/>
  <c r="U151" i="24"/>
  <c r="U45" i="26"/>
  <c r="U368" i="24"/>
  <c r="I369" i="25"/>
  <c r="W369" i="25"/>
  <c r="Y151" i="25"/>
  <c r="H368" i="26"/>
  <c r="D151" i="26"/>
  <c r="J151" i="25"/>
  <c r="J369" i="25"/>
  <c r="C46" i="26"/>
  <c r="T67" i="24"/>
  <c r="M260" i="26"/>
  <c r="N368" i="24"/>
  <c r="J260" i="25"/>
  <c r="H259" i="26"/>
  <c r="O368" i="24"/>
  <c r="J259" i="25"/>
  <c r="M46" i="25"/>
  <c r="AA151" i="26"/>
  <c r="AB45" i="26"/>
  <c r="AB152" i="26"/>
  <c r="J152" i="25"/>
  <c r="L151" i="26"/>
  <c r="T45" i="26"/>
  <c r="M369" i="26"/>
  <c r="L152" i="26"/>
  <c r="L45" i="26"/>
  <c r="X45" i="26"/>
  <c r="P46" i="26"/>
  <c r="Z151" i="25"/>
  <c r="Z260" i="25"/>
  <c r="AB260" i="24"/>
  <c r="AB369" i="24"/>
  <c r="AB368" i="24"/>
  <c r="B369" i="24"/>
  <c r="D259" i="24"/>
  <c r="Z368" i="25"/>
  <c r="K259" i="25"/>
  <c r="W369" i="26"/>
  <c r="W259" i="26"/>
  <c r="S260" i="26"/>
  <c r="W151" i="26"/>
  <c r="N369" i="24"/>
  <c r="B259" i="24"/>
  <c r="Z259" i="24"/>
  <c r="O152" i="24"/>
  <c r="O45" i="24"/>
  <c r="K368" i="25"/>
  <c r="W260" i="26"/>
  <c r="M45" i="26"/>
  <c r="L369" i="24"/>
  <c r="Z369" i="24"/>
  <c r="AB259" i="24"/>
  <c r="D151" i="24"/>
  <c r="B151" i="25"/>
  <c r="S368" i="26"/>
  <c r="S259" i="26"/>
  <c r="H260" i="26"/>
  <c r="O45" i="26"/>
  <c r="O259" i="24"/>
  <c r="Z368" i="24"/>
  <c r="D369" i="24"/>
  <c r="B368" i="24"/>
  <c r="Z260" i="24"/>
  <c r="O260" i="24"/>
  <c r="O151" i="24"/>
  <c r="Z259" i="25"/>
  <c r="S152" i="26"/>
  <c r="D368" i="24"/>
  <c r="D152" i="24"/>
  <c r="Z151" i="24"/>
  <c r="Z369" i="25"/>
  <c r="U260" i="25"/>
  <c r="S369" i="26"/>
  <c r="W152" i="26"/>
  <c r="O369" i="24"/>
  <c r="N260" i="24"/>
  <c r="N259" i="24"/>
  <c r="B152" i="24"/>
  <c r="Z152" i="24"/>
  <c r="B151" i="24"/>
  <c r="O46" i="24"/>
  <c r="T369" i="25"/>
  <c r="H369" i="26"/>
  <c r="M46" i="26"/>
  <c r="N151" i="24"/>
  <c r="N152" i="24"/>
  <c r="AA45" i="24"/>
  <c r="K369" i="25"/>
  <c r="M259" i="26"/>
  <c r="R46" i="26"/>
  <c r="N45" i="24"/>
  <c r="D52" i="26"/>
  <c r="P368" i="24"/>
  <c r="B152" i="26"/>
  <c r="D260" i="24"/>
  <c r="D46" i="26"/>
  <c r="H78" i="26"/>
  <c r="Y172" i="26"/>
  <c r="K259" i="26"/>
  <c r="H369" i="25"/>
  <c r="F151" i="25"/>
  <c r="V368" i="24"/>
  <c r="V260" i="24"/>
  <c r="L259" i="24"/>
  <c r="E260" i="26"/>
  <c r="AA152" i="26"/>
  <c r="L368" i="24"/>
  <c r="P369" i="24"/>
  <c r="AC152" i="25"/>
  <c r="E369" i="26"/>
  <c r="E368" i="26"/>
  <c r="E151" i="26"/>
  <c r="E45" i="26"/>
  <c r="AC45" i="26"/>
  <c r="AC369" i="25"/>
  <c r="B152" i="25"/>
  <c r="I281" i="26"/>
  <c r="G368" i="24"/>
  <c r="B368" i="25"/>
  <c r="P151" i="24"/>
  <c r="B260" i="25"/>
  <c r="B259" i="25"/>
  <c r="J369" i="26"/>
  <c r="P259" i="24"/>
  <c r="P152" i="24"/>
  <c r="B46" i="24"/>
  <c r="B369" i="25"/>
  <c r="V151" i="24"/>
  <c r="AA369" i="25"/>
  <c r="E259" i="26"/>
  <c r="F46" i="26"/>
  <c r="I45" i="24"/>
  <c r="I259" i="24"/>
  <c r="I369" i="24"/>
  <c r="I368" i="24"/>
  <c r="I260" i="24"/>
  <c r="F45" i="24"/>
  <c r="F260" i="24"/>
  <c r="F152" i="24"/>
  <c r="N260" i="25"/>
  <c r="N151" i="25"/>
  <c r="N45" i="26"/>
  <c r="N369" i="26"/>
  <c r="N368" i="26"/>
  <c r="I152" i="24"/>
  <c r="V152" i="24"/>
  <c r="R151" i="24"/>
  <c r="I259" i="25"/>
  <c r="H259" i="25"/>
  <c r="Q151" i="25"/>
  <c r="L294" i="26"/>
  <c r="N259" i="26"/>
  <c r="K260" i="26"/>
  <c r="P45" i="26"/>
  <c r="F369" i="24"/>
  <c r="F368" i="24"/>
  <c r="K46" i="24"/>
  <c r="O368" i="25"/>
  <c r="N368" i="25"/>
  <c r="L260" i="25"/>
  <c r="Q259" i="25"/>
  <c r="V45" i="25"/>
  <c r="F369" i="26"/>
  <c r="AC46" i="26"/>
  <c r="N369" i="25"/>
  <c r="T369" i="24"/>
  <c r="G259" i="24"/>
  <c r="L45" i="24"/>
  <c r="O260" i="25"/>
  <c r="O152" i="25"/>
  <c r="B45" i="25"/>
  <c r="F259" i="26"/>
  <c r="J260" i="26"/>
  <c r="AA260" i="26"/>
  <c r="AA259" i="26"/>
  <c r="N152" i="26"/>
  <c r="J151" i="26"/>
  <c r="S45" i="26"/>
  <c r="T260" i="24"/>
  <c r="AA260" i="24"/>
  <c r="I151" i="24"/>
  <c r="R259" i="24"/>
  <c r="L152" i="24"/>
  <c r="V46" i="24"/>
  <c r="AA46" i="24"/>
  <c r="L368" i="25"/>
  <c r="Z152" i="25"/>
  <c r="R259" i="26"/>
  <c r="R260" i="26"/>
  <c r="R369" i="24"/>
  <c r="L260" i="24"/>
  <c r="T152" i="24"/>
  <c r="L151" i="24"/>
  <c r="AA151" i="24"/>
  <c r="L46" i="24"/>
  <c r="V45" i="24"/>
  <c r="L369" i="25"/>
  <c r="K260" i="25"/>
  <c r="Q260" i="25"/>
  <c r="V260" i="25"/>
  <c r="AB151" i="25"/>
  <c r="T46" i="25"/>
  <c r="V151" i="25"/>
  <c r="J368" i="26"/>
  <c r="F260" i="26"/>
  <c r="G260" i="24"/>
  <c r="AB152" i="24"/>
  <c r="AB151" i="24"/>
  <c r="G151" i="24"/>
  <c r="Q369" i="25"/>
  <c r="I260" i="25"/>
  <c r="K151" i="25"/>
  <c r="AC368" i="26"/>
  <c r="AC259" i="26"/>
  <c r="J259" i="26"/>
  <c r="J152" i="26"/>
  <c r="K151" i="26"/>
  <c r="T151" i="24"/>
  <c r="F368" i="26"/>
  <c r="AC260" i="26"/>
  <c r="G152" i="24"/>
  <c r="G46" i="24"/>
  <c r="T259" i="25"/>
  <c r="R260" i="24"/>
  <c r="R152" i="24"/>
  <c r="T260" i="25"/>
  <c r="U151" i="25"/>
  <c r="T151" i="25"/>
  <c r="G45" i="24"/>
  <c r="AB46" i="25"/>
  <c r="I151" i="26"/>
  <c r="I369" i="26"/>
  <c r="S260" i="25"/>
  <c r="S368" i="25"/>
  <c r="S369" i="25"/>
  <c r="S259" i="25"/>
  <c r="I259" i="26"/>
  <c r="C46" i="24"/>
  <c r="S46" i="26"/>
  <c r="K152" i="25"/>
  <c r="W46" i="26"/>
  <c r="S152" i="25"/>
  <c r="B45" i="24"/>
  <c r="S151" i="25"/>
  <c r="I368" i="26"/>
  <c r="I260" i="26"/>
  <c r="C45" i="24"/>
  <c r="X45" i="24"/>
  <c r="D45" i="25"/>
  <c r="D369" i="25"/>
  <c r="G260" i="25"/>
  <c r="G46" i="25"/>
  <c r="F45" i="25"/>
  <c r="G259" i="25"/>
  <c r="N46" i="25"/>
  <c r="Y46" i="25"/>
  <c r="O152" i="26"/>
  <c r="O46" i="26"/>
  <c r="K163" i="24"/>
  <c r="G368" i="25"/>
  <c r="B293" i="25"/>
  <c r="D259" i="25"/>
  <c r="AA45" i="25"/>
  <c r="D151" i="25"/>
  <c r="N162" i="26"/>
  <c r="T387" i="26"/>
  <c r="T152" i="26"/>
  <c r="G369" i="25"/>
  <c r="D368" i="25"/>
  <c r="D260" i="25"/>
  <c r="D152" i="25"/>
  <c r="K45" i="26"/>
  <c r="AA46" i="26"/>
  <c r="U152" i="26"/>
  <c r="G152" i="25"/>
  <c r="AB259" i="25"/>
  <c r="C45" i="26"/>
  <c r="S69" i="26"/>
  <c r="M45" i="24"/>
  <c r="M368" i="24"/>
  <c r="M260" i="24"/>
  <c r="M259" i="24"/>
  <c r="D45" i="24"/>
  <c r="V46" i="26"/>
  <c r="V368" i="26"/>
  <c r="V259" i="26"/>
  <c r="V369" i="26"/>
  <c r="M369" i="24"/>
  <c r="M152" i="24"/>
  <c r="S46" i="24"/>
  <c r="N46" i="24"/>
  <c r="X46" i="24"/>
  <c r="Z45" i="26"/>
  <c r="Z369" i="26"/>
  <c r="Z151" i="26"/>
  <c r="Z368" i="26"/>
  <c r="Q187" i="24"/>
  <c r="T45" i="24"/>
  <c r="I46" i="24"/>
  <c r="D46" i="24"/>
  <c r="X260" i="24"/>
  <c r="AB45" i="24"/>
  <c r="P46" i="24"/>
  <c r="H46" i="25"/>
  <c r="V186" i="24"/>
  <c r="F151" i="24"/>
  <c r="K45" i="24"/>
  <c r="Z46" i="24"/>
  <c r="AC45" i="24"/>
  <c r="Q45" i="26"/>
  <c r="Q151" i="26"/>
  <c r="Q152" i="26"/>
  <c r="Q369" i="26"/>
  <c r="AB46" i="24"/>
  <c r="P45" i="24"/>
  <c r="Q46" i="24"/>
  <c r="R45" i="24"/>
  <c r="F46" i="24"/>
  <c r="H45" i="25"/>
  <c r="H151" i="25"/>
  <c r="H260" i="25"/>
  <c r="V152" i="25"/>
  <c r="G45" i="26"/>
  <c r="I46" i="26"/>
  <c r="L152" i="25"/>
  <c r="C46" i="25"/>
  <c r="V260" i="26"/>
  <c r="K152" i="26"/>
  <c r="R45" i="26"/>
  <c r="L151" i="25"/>
  <c r="R152" i="25"/>
  <c r="T152" i="25"/>
  <c r="W46" i="25"/>
  <c r="G45" i="25"/>
  <c r="Q46" i="25"/>
  <c r="Y45" i="25"/>
  <c r="D46" i="25"/>
  <c r="Q45" i="25"/>
  <c r="B260" i="26"/>
  <c r="R152" i="26"/>
  <c r="I152" i="26"/>
  <c r="S151" i="26"/>
  <c r="S53" i="26"/>
  <c r="G53" i="26"/>
  <c r="N46" i="26"/>
  <c r="AB260" i="25"/>
  <c r="P259" i="25"/>
  <c r="W152" i="25"/>
  <c r="AB152" i="25"/>
  <c r="R46" i="25"/>
  <c r="I46" i="25"/>
  <c r="J45" i="25"/>
  <c r="L45" i="25"/>
  <c r="W45" i="25"/>
  <c r="Q368" i="26"/>
  <c r="Z152" i="26"/>
  <c r="V151" i="26"/>
  <c r="R151" i="26"/>
  <c r="D65" i="26"/>
  <c r="H46" i="26"/>
  <c r="P152" i="26"/>
  <c r="E259" i="25"/>
  <c r="H152" i="25"/>
  <c r="C152" i="25"/>
  <c r="X183" i="25"/>
  <c r="J46" i="25"/>
  <c r="R45" i="25"/>
  <c r="T45" i="25"/>
  <c r="P45" i="25"/>
  <c r="G46" i="26"/>
  <c r="G77" i="26"/>
  <c r="D76" i="26"/>
  <c r="AA292" i="25"/>
  <c r="I151" i="25"/>
  <c r="P152" i="25"/>
  <c r="K46" i="25"/>
  <c r="I152" i="25"/>
  <c r="B46" i="25"/>
  <c r="Z45" i="25"/>
  <c r="AB45" i="25"/>
  <c r="X45" i="25"/>
  <c r="Z260" i="26"/>
  <c r="F152" i="26"/>
  <c r="N151" i="26"/>
  <c r="G151" i="26"/>
  <c r="E46" i="25"/>
  <c r="C45" i="25"/>
  <c r="W45" i="26"/>
  <c r="H45" i="26"/>
  <c r="Y152" i="25"/>
  <c r="AA152" i="25"/>
  <c r="V46" i="25"/>
  <c r="S45" i="25"/>
  <c r="E45" i="25"/>
  <c r="K45" i="25"/>
  <c r="Q259" i="26"/>
  <c r="Z259" i="26"/>
  <c r="Q260" i="26"/>
  <c r="N260" i="26"/>
  <c r="V152" i="26"/>
  <c r="H152" i="26"/>
  <c r="F151" i="26"/>
  <c r="I45" i="26"/>
  <c r="J46" i="26"/>
  <c r="B46" i="26"/>
  <c r="L46" i="26"/>
  <c r="S57" i="26"/>
  <c r="S62" i="26"/>
  <c r="D51" i="26"/>
  <c r="B389" i="26"/>
  <c r="B401" i="26"/>
  <c r="B377" i="26"/>
  <c r="C402" i="26"/>
  <c r="C390" i="26"/>
  <c r="X402" i="26"/>
  <c r="X378" i="26"/>
  <c r="X390" i="26"/>
  <c r="B399" i="26"/>
  <c r="B397" i="26"/>
  <c r="B400" i="26"/>
  <c r="B387" i="26"/>
  <c r="B385" i="26"/>
  <c r="B386" i="26"/>
  <c r="B376" i="26"/>
  <c r="B388" i="26"/>
  <c r="B374" i="26"/>
  <c r="B398" i="26"/>
  <c r="B375" i="26"/>
  <c r="B373" i="26"/>
  <c r="O390" i="26"/>
  <c r="O402" i="26"/>
  <c r="O378" i="26"/>
  <c r="L390" i="26"/>
  <c r="L378" i="26"/>
  <c r="L402" i="26"/>
  <c r="V283" i="26"/>
  <c r="V295" i="26"/>
  <c r="V271" i="26"/>
  <c r="U294" i="26"/>
  <c r="U270" i="26"/>
  <c r="U282" i="26"/>
  <c r="F294" i="26"/>
  <c r="F270" i="26"/>
  <c r="F282" i="26"/>
  <c r="B279" i="26"/>
  <c r="B290" i="26"/>
  <c r="B267" i="26"/>
  <c r="B289" i="26"/>
  <c r="B278" i="26"/>
  <c r="B288" i="26"/>
  <c r="B265" i="26"/>
  <c r="B277" i="26"/>
  <c r="B291" i="26"/>
  <c r="B266" i="26"/>
  <c r="B276" i="26"/>
  <c r="B264" i="26"/>
  <c r="AC283" i="26"/>
  <c r="AC271" i="26"/>
  <c r="AC295" i="26"/>
  <c r="W295" i="26"/>
  <c r="W271" i="26"/>
  <c r="W283" i="26"/>
  <c r="S186" i="26"/>
  <c r="S174" i="26"/>
  <c r="S162" i="26"/>
  <c r="J173" i="26"/>
  <c r="J185" i="26"/>
  <c r="J161" i="26"/>
  <c r="R293" i="26"/>
  <c r="R281" i="26"/>
  <c r="R269" i="26"/>
  <c r="AB293" i="26"/>
  <c r="AB269" i="26"/>
  <c r="AB281" i="26"/>
  <c r="I185" i="26"/>
  <c r="I173" i="26"/>
  <c r="I161" i="26"/>
  <c r="H161" i="26"/>
  <c r="H185" i="26"/>
  <c r="H173" i="26"/>
  <c r="D181" i="26"/>
  <c r="D169" i="26"/>
  <c r="D156" i="26"/>
  <c r="D157" i="26"/>
  <c r="D170" i="26"/>
  <c r="D159" i="26"/>
  <c r="D158" i="26"/>
  <c r="D183" i="26"/>
  <c r="D182" i="26"/>
  <c r="D171" i="26"/>
  <c r="D168" i="26"/>
  <c r="D180" i="26"/>
  <c r="J81" i="26"/>
  <c r="J69" i="26"/>
  <c r="J57" i="26"/>
  <c r="I81" i="26"/>
  <c r="I69" i="26"/>
  <c r="I57" i="26"/>
  <c r="E68" i="26"/>
  <c r="E56" i="26"/>
  <c r="E80" i="26"/>
  <c r="J80" i="26"/>
  <c r="J68" i="26"/>
  <c r="J56" i="26"/>
  <c r="J67" i="26"/>
  <c r="J79" i="26"/>
  <c r="J55" i="26"/>
  <c r="M80" i="26"/>
  <c r="M56" i="26"/>
  <c r="M68" i="26"/>
  <c r="L68" i="26"/>
  <c r="L80" i="26"/>
  <c r="L56" i="26"/>
  <c r="Z76" i="26"/>
  <c r="Z74" i="26"/>
  <c r="Z65" i="26"/>
  <c r="Z53" i="26"/>
  <c r="Z63" i="26"/>
  <c r="Z51" i="26"/>
  <c r="Z75" i="26"/>
  <c r="Z62" i="26"/>
  <c r="Z50" i="26"/>
  <c r="Z52" i="26"/>
  <c r="Z77" i="26"/>
  <c r="Z64" i="26"/>
  <c r="F55" i="26"/>
  <c r="F67" i="26"/>
  <c r="F79" i="26"/>
  <c r="T80" i="26"/>
  <c r="T68" i="26"/>
  <c r="T56" i="26"/>
  <c r="AA81" i="26"/>
  <c r="P402" i="26"/>
  <c r="P378" i="26"/>
  <c r="P390" i="26"/>
  <c r="G390" i="26"/>
  <c r="G402" i="26"/>
  <c r="G378" i="26"/>
  <c r="D390" i="26"/>
  <c r="D378" i="26"/>
  <c r="D402" i="26"/>
  <c r="V387" i="26"/>
  <c r="V385" i="26"/>
  <c r="V388" i="26"/>
  <c r="V399" i="26"/>
  <c r="V376" i="26"/>
  <c r="V374" i="26"/>
  <c r="V397" i="26"/>
  <c r="V375" i="26"/>
  <c r="V398" i="26"/>
  <c r="V386" i="26"/>
  <c r="V400" i="26"/>
  <c r="V373" i="26"/>
  <c r="G404" i="26"/>
  <c r="G380" i="26"/>
  <c r="G392" i="26"/>
  <c r="R295" i="26"/>
  <c r="R271" i="26"/>
  <c r="R283" i="26"/>
  <c r="N283" i="26"/>
  <c r="N295" i="26"/>
  <c r="N271" i="26"/>
  <c r="W398" i="26"/>
  <c r="W388" i="26"/>
  <c r="W399" i="26"/>
  <c r="W386" i="26"/>
  <c r="W400" i="26"/>
  <c r="W375" i="26"/>
  <c r="W385" i="26"/>
  <c r="W373" i="26"/>
  <c r="W374" i="26"/>
  <c r="W376" i="26"/>
  <c r="W387" i="26"/>
  <c r="W397" i="26"/>
  <c r="J282" i="26"/>
  <c r="J270" i="26"/>
  <c r="J294" i="26"/>
  <c r="AA280" i="26"/>
  <c r="AA268" i="26"/>
  <c r="AA292" i="26"/>
  <c r="AB283" i="26"/>
  <c r="AB295" i="26"/>
  <c r="AB271" i="26"/>
  <c r="D277" i="26"/>
  <c r="D288" i="26"/>
  <c r="D291" i="26"/>
  <c r="D290" i="26"/>
  <c r="D279" i="26"/>
  <c r="D289" i="26"/>
  <c r="D278" i="26"/>
  <c r="D266" i="26"/>
  <c r="D276" i="26"/>
  <c r="D267" i="26"/>
  <c r="D265" i="26"/>
  <c r="D264" i="26"/>
  <c r="J186" i="26"/>
  <c r="J174" i="26"/>
  <c r="J162" i="26"/>
  <c r="R173" i="26"/>
  <c r="R161" i="26"/>
  <c r="R185" i="26"/>
  <c r="V184" i="26"/>
  <c r="V172" i="26"/>
  <c r="V160" i="26"/>
  <c r="AA184" i="26"/>
  <c r="AA172" i="26"/>
  <c r="AA160" i="26"/>
  <c r="B81" i="26"/>
  <c r="B57" i="26"/>
  <c r="B69" i="26"/>
  <c r="I78" i="26"/>
  <c r="I54" i="26"/>
  <c r="I66" i="26"/>
  <c r="H55" i="26"/>
  <c r="H79" i="26"/>
  <c r="H67" i="26"/>
  <c r="L79" i="26"/>
  <c r="L55" i="26"/>
  <c r="L67" i="26"/>
  <c r="P56" i="26"/>
  <c r="P68" i="26"/>
  <c r="P80" i="26"/>
  <c r="R80" i="26"/>
  <c r="R68" i="26"/>
  <c r="R56" i="26"/>
  <c r="V67" i="26"/>
  <c r="V55" i="26"/>
  <c r="V79" i="26"/>
  <c r="U55" i="26"/>
  <c r="U79" i="26"/>
  <c r="U67" i="26"/>
  <c r="K386" i="26"/>
  <c r="K400" i="26"/>
  <c r="K387" i="26"/>
  <c r="K398" i="26"/>
  <c r="K388" i="26"/>
  <c r="K375" i="26"/>
  <c r="K397" i="26"/>
  <c r="K373" i="26"/>
  <c r="K399" i="26"/>
  <c r="K374" i="26"/>
  <c r="K385" i="26"/>
  <c r="K376" i="26"/>
  <c r="H402" i="26"/>
  <c r="H378" i="26"/>
  <c r="H390" i="26"/>
  <c r="P401" i="26"/>
  <c r="P389" i="26"/>
  <c r="P377" i="26"/>
  <c r="AC401" i="26"/>
  <c r="AC377" i="26"/>
  <c r="AC389" i="26"/>
  <c r="W391" i="26"/>
  <c r="W403" i="26"/>
  <c r="W379" i="26"/>
  <c r="AA386" i="26"/>
  <c r="AA400" i="26"/>
  <c r="AA387" i="26"/>
  <c r="AA398" i="26"/>
  <c r="AA388" i="26"/>
  <c r="AA375" i="26"/>
  <c r="AA397" i="26"/>
  <c r="AA373" i="26"/>
  <c r="AA399" i="26"/>
  <c r="AA374" i="26"/>
  <c r="AA376" i="26"/>
  <c r="AA385" i="26"/>
  <c r="J295" i="26"/>
  <c r="J271" i="26"/>
  <c r="J283" i="26"/>
  <c r="Y295" i="26"/>
  <c r="Y271" i="26"/>
  <c r="Y283" i="26"/>
  <c r="F283" i="26"/>
  <c r="F295" i="26"/>
  <c r="F271" i="26"/>
  <c r="T280" i="26"/>
  <c r="T292" i="26"/>
  <c r="T268" i="26"/>
  <c r="S280" i="26"/>
  <c r="S268" i="26"/>
  <c r="S292" i="26"/>
  <c r="K280" i="26"/>
  <c r="K292" i="26"/>
  <c r="K268" i="26"/>
  <c r="M283" i="26"/>
  <c r="M295" i="26"/>
  <c r="M271" i="26"/>
  <c r="X289" i="26"/>
  <c r="X265" i="26"/>
  <c r="X276" i="26"/>
  <c r="X279" i="26"/>
  <c r="X288" i="26"/>
  <c r="X291" i="26"/>
  <c r="X278" i="26"/>
  <c r="X267" i="26"/>
  <c r="X290" i="26"/>
  <c r="X266" i="26"/>
  <c r="X277" i="26"/>
  <c r="X264" i="26"/>
  <c r="X185" i="26"/>
  <c r="X161" i="26"/>
  <c r="X173" i="26"/>
  <c r="W161" i="26"/>
  <c r="W185" i="26"/>
  <c r="W173" i="26"/>
  <c r="Z185" i="26"/>
  <c r="Z173" i="26"/>
  <c r="Z161" i="26"/>
  <c r="L172" i="26"/>
  <c r="L160" i="26"/>
  <c r="L184" i="26"/>
  <c r="T79" i="26"/>
  <c r="T67" i="26"/>
  <c r="T55" i="26"/>
  <c r="M67" i="26"/>
  <c r="M79" i="26"/>
  <c r="M55" i="26"/>
  <c r="Z80" i="26"/>
  <c r="Z68" i="26"/>
  <c r="Z56" i="26"/>
  <c r="I67" i="26"/>
  <c r="I55" i="26"/>
  <c r="I79" i="26"/>
  <c r="G79" i="26"/>
  <c r="G67" i="26"/>
  <c r="G55" i="26"/>
  <c r="O66" i="26"/>
  <c r="O78" i="26"/>
  <c r="O54" i="26"/>
  <c r="AA69" i="26"/>
  <c r="AA57" i="26"/>
  <c r="C386" i="26"/>
  <c r="C400" i="26"/>
  <c r="C387" i="26"/>
  <c r="C398" i="26"/>
  <c r="C375" i="26"/>
  <c r="C373" i="26"/>
  <c r="C388" i="26"/>
  <c r="C374" i="26"/>
  <c r="C397" i="26"/>
  <c r="C399" i="26"/>
  <c r="C376" i="26"/>
  <c r="C385" i="26"/>
  <c r="Q389" i="26"/>
  <c r="Q377" i="26"/>
  <c r="Q401" i="26"/>
  <c r="X385" i="26"/>
  <c r="X399" i="26"/>
  <c r="X386" i="26"/>
  <c r="X397" i="26"/>
  <c r="X387" i="26"/>
  <c r="X374" i="26"/>
  <c r="X388" i="26"/>
  <c r="X398" i="26"/>
  <c r="X373" i="26"/>
  <c r="X376" i="26"/>
  <c r="X375" i="26"/>
  <c r="X400" i="26"/>
  <c r="J392" i="26"/>
  <c r="J404" i="26"/>
  <c r="J380" i="26"/>
  <c r="M392" i="26"/>
  <c r="M404" i="26"/>
  <c r="M380" i="26"/>
  <c r="H391" i="26"/>
  <c r="H379" i="26"/>
  <c r="H403" i="26"/>
  <c r="B295" i="26"/>
  <c r="B271" i="26"/>
  <c r="B283" i="26"/>
  <c r="Q295" i="26"/>
  <c r="Q271" i="26"/>
  <c r="Q283" i="26"/>
  <c r="G398" i="26"/>
  <c r="G388" i="26"/>
  <c r="G399" i="26"/>
  <c r="G386" i="26"/>
  <c r="G400" i="26"/>
  <c r="G375" i="26"/>
  <c r="G385" i="26"/>
  <c r="G373" i="26"/>
  <c r="G387" i="26"/>
  <c r="G376" i="26"/>
  <c r="G397" i="26"/>
  <c r="G374" i="26"/>
  <c r="F292" i="26"/>
  <c r="F280" i="26"/>
  <c r="F268" i="26"/>
  <c r="Z295" i="26"/>
  <c r="Z271" i="26"/>
  <c r="Z283" i="26"/>
  <c r="T283" i="26"/>
  <c r="T295" i="26"/>
  <c r="T271" i="26"/>
  <c r="S295" i="26"/>
  <c r="S271" i="26"/>
  <c r="S283" i="26"/>
  <c r="L283" i="26"/>
  <c r="L295" i="26"/>
  <c r="L271" i="26"/>
  <c r="G271" i="26"/>
  <c r="G283" i="26"/>
  <c r="G295" i="26"/>
  <c r="AC186" i="26"/>
  <c r="AC174" i="26"/>
  <c r="AC162" i="26"/>
  <c r="M173" i="26"/>
  <c r="M185" i="26"/>
  <c r="M161" i="26"/>
  <c r="X182" i="26"/>
  <c r="X180" i="26"/>
  <c r="X157" i="26"/>
  <c r="X168" i="26"/>
  <c r="X183" i="26"/>
  <c r="X169" i="26"/>
  <c r="X171" i="26"/>
  <c r="X170" i="26"/>
  <c r="X159" i="26"/>
  <c r="X158" i="26"/>
  <c r="X156" i="26"/>
  <c r="X181" i="26"/>
  <c r="L161" i="26"/>
  <c r="L185" i="26"/>
  <c r="L173" i="26"/>
  <c r="G184" i="26"/>
  <c r="G172" i="26"/>
  <c r="G160" i="26"/>
  <c r="Z186" i="26"/>
  <c r="Z174" i="26"/>
  <c r="Z162" i="26"/>
  <c r="E181" i="26"/>
  <c r="E156" i="26"/>
  <c r="E180" i="26"/>
  <c r="E159" i="26"/>
  <c r="E168" i="26"/>
  <c r="E170" i="26"/>
  <c r="E171" i="26"/>
  <c r="E157" i="26"/>
  <c r="E182" i="26"/>
  <c r="E183" i="26"/>
  <c r="E169" i="26"/>
  <c r="E158" i="26"/>
  <c r="X55" i="26"/>
  <c r="X79" i="26"/>
  <c r="X67" i="26"/>
  <c r="N80" i="26"/>
  <c r="N68" i="26"/>
  <c r="N56" i="26"/>
  <c r="C68" i="26"/>
  <c r="C56" i="26"/>
  <c r="C80" i="26"/>
  <c r="G75" i="26"/>
  <c r="G62" i="26"/>
  <c r="G51" i="26"/>
  <c r="G74" i="26"/>
  <c r="G50" i="26"/>
  <c r="G63" i="26"/>
  <c r="Q402" i="26"/>
  <c r="Q390" i="26"/>
  <c r="Q378" i="26"/>
  <c r="T400" i="26"/>
  <c r="T376" i="26"/>
  <c r="T388" i="26"/>
  <c r="I389" i="26"/>
  <c r="I377" i="26"/>
  <c r="I401" i="26"/>
  <c r="Y388" i="26"/>
  <c r="Y386" i="26"/>
  <c r="Y397" i="26"/>
  <c r="Y400" i="26"/>
  <c r="Y375" i="26"/>
  <c r="Y398" i="26"/>
  <c r="Y373" i="26"/>
  <c r="Y385" i="26"/>
  <c r="Y376" i="26"/>
  <c r="Y399" i="26"/>
  <c r="Y387" i="26"/>
  <c r="Y374" i="26"/>
  <c r="P385" i="26"/>
  <c r="P399" i="26"/>
  <c r="P386" i="26"/>
  <c r="P397" i="26"/>
  <c r="P374" i="26"/>
  <c r="P387" i="26"/>
  <c r="P373" i="26"/>
  <c r="P388" i="26"/>
  <c r="P376" i="26"/>
  <c r="P400" i="26"/>
  <c r="P375" i="26"/>
  <c r="P398" i="26"/>
  <c r="M401" i="26"/>
  <c r="M377" i="26"/>
  <c r="M389" i="26"/>
  <c r="R392" i="26"/>
  <c r="R380" i="26"/>
  <c r="R404" i="26"/>
  <c r="T403" i="26"/>
  <c r="T379" i="26"/>
  <c r="T391" i="26"/>
  <c r="B268" i="26"/>
  <c r="B280" i="26"/>
  <c r="B292" i="26"/>
  <c r="Q292" i="26"/>
  <c r="Q268" i="26"/>
  <c r="Q280" i="26"/>
  <c r="N294" i="26"/>
  <c r="N270" i="26"/>
  <c r="N282" i="26"/>
  <c r="H292" i="26"/>
  <c r="H268" i="26"/>
  <c r="H280" i="26"/>
  <c r="C290" i="26"/>
  <c r="C266" i="26"/>
  <c r="C277" i="26"/>
  <c r="C288" i="26"/>
  <c r="C267" i="26"/>
  <c r="C279" i="26"/>
  <c r="C264" i="26"/>
  <c r="C291" i="26"/>
  <c r="C278" i="26"/>
  <c r="C276" i="26"/>
  <c r="C289" i="26"/>
  <c r="C265" i="26"/>
  <c r="C271" i="26"/>
  <c r="C295" i="26"/>
  <c r="C283" i="26"/>
  <c r="N280" i="26"/>
  <c r="N268" i="26"/>
  <c r="N292" i="26"/>
  <c r="C161" i="26"/>
  <c r="C185" i="26"/>
  <c r="C173" i="26"/>
  <c r="L182" i="26"/>
  <c r="L169" i="26"/>
  <c r="L181" i="26"/>
  <c r="L156" i="26"/>
  <c r="L157" i="26"/>
  <c r="L168" i="26"/>
  <c r="L180" i="26"/>
  <c r="L183" i="26"/>
  <c r="L171" i="26"/>
  <c r="L170" i="26"/>
  <c r="L159" i="26"/>
  <c r="L158" i="26"/>
  <c r="F185" i="26"/>
  <c r="F161" i="26"/>
  <c r="F173" i="26"/>
  <c r="AA186" i="26"/>
  <c r="AA174" i="26"/>
  <c r="AA162" i="26"/>
  <c r="O184" i="26"/>
  <c r="O160" i="26"/>
  <c r="O172" i="26"/>
  <c r="O162" i="26"/>
  <c r="O186" i="26"/>
  <c r="O174" i="26"/>
  <c r="AB161" i="26"/>
  <c r="AB173" i="26"/>
  <c r="AB185" i="26"/>
  <c r="V57" i="26"/>
  <c r="V69" i="26"/>
  <c r="V81" i="26"/>
  <c r="C79" i="26"/>
  <c r="C67" i="26"/>
  <c r="C55" i="26"/>
  <c r="G80" i="26"/>
  <c r="G68" i="26"/>
  <c r="G56" i="26"/>
  <c r="K56" i="26"/>
  <c r="K80" i="26"/>
  <c r="K68" i="26"/>
  <c r="I402" i="26"/>
  <c r="I390" i="26"/>
  <c r="I378" i="26"/>
  <c r="V378" i="26"/>
  <c r="V390" i="26"/>
  <c r="V402" i="26"/>
  <c r="H385" i="26"/>
  <c r="H399" i="26"/>
  <c r="H386" i="26"/>
  <c r="H397" i="26"/>
  <c r="H387" i="26"/>
  <c r="H374" i="26"/>
  <c r="H388" i="26"/>
  <c r="H398" i="26"/>
  <c r="H373" i="26"/>
  <c r="H376" i="26"/>
  <c r="H400" i="26"/>
  <c r="H375" i="26"/>
  <c r="E401" i="26"/>
  <c r="E377" i="26"/>
  <c r="E389" i="26"/>
  <c r="B391" i="26"/>
  <c r="B403" i="26"/>
  <c r="B379" i="26"/>
  <c r="Z268" i="26"/>
  <c r="Z292" i="26"/>
  <c r="Z280" i="26"/>
  <c r="G278" i="26"/>
  <c r="G289" i="26"/>
  <c r="G276" i="26"/>
  <c r="G264" i="26"/>
  <c r="G291" i="26"/>
  <c r="G277" i="26"/>
  <c r="G279" i="26"/>
  <c r="G267" i="26"/>
  <c r="G266" i="26"/>
  <c r="G265" i="26"/>
  <c r="G288" i="26"/>
  <c r="G290" i="26"/>
  <c r="K290" i="26"/>
  <c r="K266" i="26"/>
  <c r="K277" i="26"/>
  <c r="K288" i="26"/>
  <c r="K291" i="26"/>
  <c r="K267" i="26"/>
  <c r="K279" i="26"/>
  <c r="K265" i="26"/>
  <c r="K278" i="26"/>
  <c r="K276" i="26"/>
  <c r="K264" i="26"/>
  <c r="K289" i="26"/>
  <c r="X295" i="26"/>
  <c r="X283" i="26"/>
  <c r="X271" i="26"/>
  <c r="D280" i="26"/>
  <c r="D268" i="26"/>
  <c r="D292" i="26"/>
  <c r="Z172" i="26"/>
  <c r="Z184" i="26"/>
  <c r="Z160" i="26"/>
  <c r="T183" i="26"/>
  <c r="T169" i="26"/>
  <c r="T182" i="26"/>
  <c r="T156" i="26"/>
  <c r="T180" i="26"/>
  <c r="T157" i="26"/>
  <c r="T158" i="26"/>
  <c r="T181" i="26"/>
  <c r="T171" i="26"/>
  <c r="T170" i="26"/>
  <c r="T168" i="26"/>
  <c r="T159" i="26"/>
  <c r="N185" i="26"/>
  <c r="N173" i="26"/>
  <c r="N161" i="26"/>
  <c r="W184" i="26"/>
  <c r="W172" i="26"/>
  <c r="W160" i="26"/>
  <c r="D186" i="26"/>
  <c r="D174" i="26"/>
  <c r="D162" i="26"/>
  <c r="K79" i="26"/>
  <c r="K67" i="26"/>
  <c r="K55" i="26"/>
  <c r="O80" i="26"/>
  <c r="O56" i="26"/>
  <c r="O68" i="26"/>
  <c r="S56" i="26"/>
  <c r="S68" i="26"/>
  <c r="S80" i="26"/>
  <c r="F76" i="26"/>
  <c r="F77" i="26"/>
  <c r="F64" i="26"/>
  <c r="F75" i="26"/>
  <c r="F74" i="26"/>
  <c r="F50" i="26"/>
  <c r="F63" i="26"/>
  <c r="F53" i="26"/>
  <c r="F51" i="26"/>
  <c r="F62" i="26"/>
  <c r="F65" i="26"/>
  <c r="F52" i="26"/>
  <c r="E79" i="26"/>
  <c r="E55" i="26"/>
  <c r="E67" i="26"/>
  <c r="W78" i="26"/>
  <c r="W54" i="26"/>
  <c r="W66" i="26"/>
  <c r="R389" i="26"/>
  <c r="R401" i="26"/>
  <c r="R377" i="26"/>
  <c r="R399" i="26"/>
  <c r="R397" i="26"/>
  <c r="R400" i="26"/>
  <c r="R387" i="26"/>
  <c r="R385" i="26"/>
  <c r="R386" i="26"/>
  <c r="R376" i="26"/>
  <c r="R388" i="26"/>
  <c r="R374" i="26"/>
  <c r="R398" i="26"/>
  <c r="R373" i="26"/>
  <c r="R375" i="26"/>
  <c r="I388" i="26"/>
  <c r="I386" i="26"/>
  <c r="I397" i="26"/>
  <c r="I400" i="26"/>
  <c r="I375" i="26"/>
  <c r="I398" i="26"/>
  <c r="I373" i="26"/>
  <c r="I385" i="26"/>
  <c r="I376" i="26"/>
  <c r="I399" i="26"/>
  <c r="I374" i="26"/>
  <c r="I387" i="26"/>
  <c r="N390" i="26"/>
  <c r="N378" i="26"/>
  <c r="N402" i="26"/>
  <c r="F404" i="26"/>
  <c r="F380" i="26"/>
  <c r="F392" i="26"/>
  <c r="K403" i="26"/>
  <c r="K379" i="26"/>
  <c r="K391" i="26"/>
  <c r="N403" i="26"/>
  <c r="N379" i="26"/>
  <c r="N391" i="26"/>
  <c r="T374" i="26"/>
  <c r="T397" i="26"/>
  <c r="T373" i="26"/>
  <c r="T398" i="26"/>
  <c r="T385" i="26"/>
  <c r="T386" i="26"/>
  <c r="M280" i="26"/>
  <c r="M268" i="26"/>
  <c r="M292" i="26"/>
  <c r="F291" i="26"/>
  <c r="F267" i="26"/>
  <c r="F278" i="26"/>
  <c r="F289" i="26"/>
  <c r="F265" i="26"/>
  <c r="F288" i="26"/>
  <c r="F290" i="26"/>
  <c r="F264" i="26"/>
  <c r="F266" i="26"/>
  <c r="F279" i="26"/>
  <c r="F276" i="26"/>
  <c r="F277" i="26"/>
  <c r="M288" i="26"/>
  <c r="M264" i="26"/>
  <c r="M291" i="26"/>
  <c r="M278" i="26"/>
  <c r="M277" i="26"/>
  <c r="M266" i="26"/>
  <c r="M289" i="26"/>
  <c r="M290" i="26"/>
  <c r="M279" i="26"/>
  <c r="M265" i="26"/>
  <c r="M267" i="26"/>
  <c r="M276" i="26"/>
  <c r="AB169" i="26"/>
  <c r="AB183" i="26"/>
  <c r="AB156" i="26"/>
  <c r="AB157" i="26"/>
  <c r="AB182" i="26"/>
  <c r="AB181" i="26"/>
  <c r="AB180" i="26"/>
  <c r="AB171" i="26"/>
  <c r="AB170" i="26"/>
  <c r="AB159" i="26"/>
  <c r="AB158" i="26"/>
  <c r="AB168" i="26"/>
  <c r="V185" i="26"/>
  <c r="V161" i="26"/>
  <c r="V173" i="26"/>
  <c r="AC173" i="26"/>
  <c r="AC185" i="26"/>
  <c r="AC161" i="26"/>
  <c r="Y81" i="26"/>
  <c r="Y69" i="26"/>
  <c r="Y57" i="26"/>
  <c r="M181" i="26"/>
  <c r="M156" i="26"/>
  <c r="M159" i="26"/>
  <c r="M168" i="26"/>
  <c r="M180" i="26"/>
  <c r="M157" i="26"/>
  <c r="M183" i="26"/>
  <c r="M182" i="26"/>
  <c r="M171" i="26"/>
  <c r="M169" i="26"/>
  <c r="M158" i="26"/>
  <c r="M170" i="26"/>
  <c r="F57" i="26"/>
  <c r="F81" i="26"/>
  <c r="F69" i="26"/>
  <c r="AA80" i="26"/>
  <c r="AA56" i="26"/>
  <c r="AA68" i="26"/>
  <c r="O69" i="26"/>
  <c r="O57" i="26"/>
  <c r="O81" i="26"/>
  <c r="V80" i="26"/>
  <c r="V68" i="26"/>
  <c r="V56" i="26"/>
  <c r="J389" i="26"/>
  <c r="J401" i="26"/>
  <c r="J377" i="26"/>
  <c r="F390" i="26"/>
  <c r="F378" i="26"/>
  <c r="F402" i="26"/>
  <c r="U400" i="26"/>
  <c r="U398" i="26"/>
  <c r="U385" i="26"/>
  <c r="U388" i="26"/>
  <c r="U386" i="26"/>
  <c r="U373" i="26"/>
  <c r="U387" i="26"/>
  <c r="U397" i="26"/>
  <c r="U375" i="26"/>
  <c r="U374" i="26"/>
  <c r="U399" i="26"/>
  <c r="U376" i="26"/>
  <c r="K295" i="26"/>
  <c r="K283" i="26"/>
  <c r="K271" i="26"/>
  <c r="T282" i="26"/>
  <c r="T270" i="26"/>
  <c r="T294" i="26"/>
  <c r="U280" i="26"/>
  <c r="U292" i="26"/>
  <c r="U268" i="26"/>
  <c r="W294" i="26"/>
  <c r="W270" i="26"/>
  <c r="W282" i="26"/>
  <c r="AA282" i="26"/>
  <c r="AA294" i="26"/>
  <c r="AA270" i="26"/>
  <c r="W278" i="26"/>
  <c r="W289" i="26"/>
  <c r="W288" i="26"/>
  <c r="W277" i="26"/>
  <c r="W267" i="26"/>
  <c r="W266" i="26"/>
  <c r="W265" i="26"/>
  <c r="W290" i="26"/>
  <c r="W279" i="26"/>
  <c r="W276" i="26"/>
  <c r="W291" i="26"/>
  <c r="W264" i="26"/>
  <c r="D270" i="26"/>
  <c r="D282" i="26"/>
  <c r="D294" i="26"/>
  <c r="W292" i="26"/>
  <c r="W268" i="26"/>
  <c r="W280" i="26"/>
  <c r="E172" i="26"/>
  <c r="E184" i="26"/>
  <c r="E160" i="26"/>
  <c r="B173" i="26"/>
  <c r="B161" i="26"/>
  <c r="B185" i="26"/>
  <c r="K172" i="26"/>
  <c r="K184" i="26"/>
  <c r="K160" i="26"/>
  <c r="S173" i="26"/>
  <c r="S161" i="26"/>
  <c r="S185" i="26"/>
  <c r="R81" i="26"/>
  <c r="R57" i="26"/>
  <c r="R69" i="26"/>
  <c r="P185" i="26"/>
  <c r="P173" i="26"/>
  <c r="P161" i="26"/>
  <c r="Y78" i="26"/>
  <c r="Y54" i="26"/>
  <c r="Y66" i="26"/>
  <c r="AA79" i="26"/>
  <c r="AA67" i="26"/>
  <c r="AA55" i="26"/>
  <c r="B80" i="26"/>
  <c r="B68" i="26"/>
  <c r="B56" i="26"/>
  <c r="W79" i="26"/>
  <c r="W67" i="26"/>
  <c r="W55" i="26"/>
  <c r="C57" i="26"/>
  <c r="C69" i="26"/>
  <c r="C81" i="26"/>
  <c r="I68" i="26"/>
  <c r="I56" i="26"/>
  <c r="I80" i="26"/>
  <c r="J391" i="26"/>
  <c r="J403" i="26"/>
  <c r="J379" i="26"/>
  <c r="AA389" i="26"/>
  <c r="AA377" i="26"/>
  <c r="AA401" i="26"/>
  <c r="N404" i="26"/>
  <c r="N380" i="26"/>
  <c r="N392" i="26"/>
  <c r="D403" i="26"/>
  <c r="D379" i="26"/>
  <c r="D391" i="26"/>
  <c r="V401" i="26"/>
  <c r="V389" i="26"/>
  <c r="V377" i="26"/>
  <c r="Z392" i="26"/>
  <c r="Z404" i="26"/>
  <c r="Z380" i="26"/>
  <c r="O398" i="26"/>
  <c r="O388" i="26"/>
  <c r="O399" i="26"/>
  <c r="O386" i="26"/>
  <c r="O385" i="26"/>
  <c r="O400" i="26"/>
  <c r="O375" i="26"/>
  <c r="O387" i="26"/>
  <c r="O373" i="26"/>
  <c r="O397" i="26"/>
  <c r="O376" i="26"/>
  <c r="O374" i="26"/>
  <c r="Q391" i="26"/>
  <c r="Q379" i="26"/>
  <c r="Q403" i="26"/>
  <c r="Z402" i="26"/>
  <c r="Z378" i="26"/>
  <c r="Z390" i="26"/>
  <c r="U390" i="26"/>
  <c r="U402" i="26"/>
  <c r="U378" i="26"/>
  <c r="R378" i="26"/>
  <c r="R402" i="26"/>
  <c r="R390" i="26"/>
  <c r="E288" i="26"/>
  <c r="E264" i="26"/>
  <c r="E291" i="26"/>
  <c r="E278" i="26"/>
  <c r="E290" i="26"/>
  <c r="E289" i="26"/>
  <c r="E266" i="26"/>
  <c r="E265" i="26"/>
  <c r="E277" i="26"/>
  <c r="E267" i="26"/>
  <c r="E276" i="26"/>
  <c r="E279" i="26"/>
  <c r="Q276" i="26"/>
  <c r="Q279" i="26"/>
  <c r="Q290" i="26"/>
  <c r="Q264" i="26"/>
  <c r="Q288" i="26"/>
  <c r="Q277" i="26"/>
  <c r="Q267" i="26"/>
  <c r="Q291" i="26"/>
  <c r="Q278" i="26"/>
  <c r="Q289" i="26"/>
  <c r="Q265" i="26"/>
  <c r="Q266" i="26"/>
  <c r="P289" i="26"/>
  <c r="P265" i="26"/>
  <c r="P276" i="26"/>
  <c r="P279" i="26"/>
  <c r="P290" i="26"/>
  <c r="P264" i="26"/>
  <c r="P278" i="26"/>
  <c r="P288" i="26"/>
  <c r="P277" i="26"/>
  <c r="P291" i="26"/>
  <c r="P267" i="26"/>
  <c r="P266" i="26"/>
  <c r="X292" i="26"/>
  <c r="X268" i="26"/>
  <c r="X280" i="26"/>
  <c r="T399" i="26"/>
  <c r="V294" i="26"/>
  <c r="V270" i="26"/>
  <c r="V282" i="26"/>
  <c r="AA295" i="26"/>
  <c r="AA283" i="26"/>
  <c r="AA271" i="26"/>
  <c r="Q294" i="26"/>
  <c r="G187" i="26"/>
  <c r="G175" i="26"/>
  <c r="G163" i="26"/>
  <c r="K175" i="26"/>
  <c r="K187" i="26"/>
  <c r="K163" i="26"/>
  <c r="F180" i="26"/>
  <c r="F159" i="26"/>
  <c r="F170" i="26"/>
  <c r="F183" i="26"/>
  <c r="F171" i="26"/>
  <c r="F169" i="26"/>
  <c r="F158" i="26"/>
  <c r="F182" i="26"/>
  <c r="F168" i="26"/>
  <c r="F157" i="26"/>
  <c r="F181" i="26"/>
  <c r="F156" i="26"/>
  <c r="K183" i="26"/>
  <c r="K158" i="26"/>
  <c r="K182" i="26"/>
  <c r="K169" i="26"/>
  <c r="K180" i="26"/>
  <c r="K170" i="26"/>
  <c r="K181" i="26"/>
  <c r="K168" i="26"/>
  <c r="K157" i="26"/>
  <c r="K159" i="26"/>
  <c r="K156" i="26"/>
  <c r="K171" i="26"/>
  <c r="W181" i="26"/>
  <c r="W170" i="26"/>
  <c r="W180" i="26"/>
  <c r="W157" i="26"/>
  <c r="W158" i="26"/>
  <c r="W168" i="26"/>
  <c r="W156" i="26"/>
  <c r="W159" i="26"/>
  <c r="W169" i="26"/>
  <c r="W183" i="26"/>
  <c r="W182" i="26"/>
  <c r="W171" i="26"/>
  <c r="Y152" i="26"/>
  <c r="M172" i="26"/>
  <c r="M184" i="26"/>
  <c r="M160" i="26"/>
  <c r="B184" i="26"/>
  <c r="B160" i="26"/>
  <c r="B172" i="26"/>
  <c r="M54" i="26"/>
  <c r="M66" i="26"/>
  <c r="M78" i="26"/>
  <c r="C186" i="26"/>
  <c r="C162" i="26"/>
  <c r="C174" i="26"/>
  <c r="W162" i="26"/>
  <c r="W174" i="26"/>
  <c r="W186" i="26"/>
  <c r="G185" i="26"/>
  <c r="G173" i="26"/>
  <c r="G161" i="26"/>
  <c r="N184" i="26"/>
  <c r="U81" i="26"/>
  <c r="U69" i="26"/>
  <c r="U57" i="26"/>
  <c r="D53" i="26"/>
  <c r="D74" i="26"/>
  <c r="AB74" i="26"/>
  <c r="AB76" i="26"/>
  <c r="AB51" i="26"/>
  <c r="AB75" i="26"/>
  <c r="AB62" i="26"/>
  <c r="AB52" i="26"/>
  <c r="AB65" i="26"/>
  <c r="AB53" i="26"/>
  <c r="AB63" i="26"/>
  <c r="AB50" i="26"/>
  <c r="AB77" i="26"/>
  <c r="AB64" i="26"/>
  <c r="Z46" i="26"/>
  <c r="O75" i="26"/>
  <c r="O76" i="26"/>
  <c r="O52" i="26"/>
  <c r="O74" i="26"/>
  <c r="O50" i="26"/>
  <c r="O64" i="26"/>
  <c r="O53" i="26"/>
  <c r="O63" i="26"/>
  <c r="O77" i="26"/>
  <c r="O62" i="26"/>
  <c r="O65" i="26"/>
  <c r="O51" i="26"/>
  <c r="AC77" i="26"/>
  <c r="AC63" i="26"/>
  <c r="AC52" i="26"/>
  <c r="AC50" i="26"/>
  <c r="AC74" i="26"/>
  <c r="AC64" i="26"/>
  <c r="AC51" i="26"/>
  <c r="AC62" i="26"/>
  <c r="AC53" i="26"/>
  <c r="AC75" i="26"/>
  <c r="AC65" i="26"/>
  <c r="AC76" i="26"/>
  <c r="J163" i="26"/>
  <c r="J187" i="26"/>
  <c r="J175" i="26"/>
  <c r="N78" i="26"/>
  <c r="N66" i="26"/>
  <c r="N54" i="26"/>
  <c r="AC80" i="26"/>
  <c r="AC56" i="26"/>
  <c r="AC68" i="26"/>
  <c r="F45" i="26"/>
  <c r="W75" i="26"/>
  <c r="W52" i="26"/>
  <c r="W65" i="26"/>
  <c r="W50" i="26"/>
  <c r="W76" i="26"/>
  <c r="W74" i="26"/>
  <c r="W53" i="26"/>
  <c r="W64" i="26"/>
  <c r="W62" i="26"/>
  <c r="W77" i="26"/>
  <c r="W63" i="26"/>
  <c r="W51" i="26"/>
  <c r="S51" i="26"/>
  <c r="S63" i="26"/>
  <c r="AB389" i="26"/>
  <c r="AB401" i="26"/>
  <c r="AB377" i="26"/>
  <c r="G401" i="26"/>
  <c r="G377" i="26"/>
  <c r="G389" i="26"/>
  <c r="P404" i="26"/>
  <c r="P380" i="26"/>
  <c r="P392" i="26"/>
  <c r="AB392" i="26"/>
  <c r="AB404" i="26"/>
  <c r="AB380" i="26"/>
  <c r="V404" i="26"/>
  <c r="V380" i="26"/>
  <c r="V392" i="26"/>
  <c r="R391" i="26"/>
  <c r="R403" i="26"/>
  <c r="R379" i="26"/>
  <c r="L403" i="26"/>
  <c r="L379" i="26"/>
  <c r="L391" i="26"/>
  <c r="T390" i="26"/>
  <c r="T378" i="26"/>
  <c r="T402" i="26"/>
  <c r="S389" i="26"/>
  <c r="S377" i="26"/>
  <c r="S401" i="26"/>
  <c r="Z389" i="26"/>
  <c r="Z401" i="26"/>
  <c r="Z377" i="26"/>
  <c r="D392" i="26"/>
  <c r="D404" i="26"/>
  <c r="D380" i="26"/>
  <c r="D397" i="26"/>
  <c r="D387" i="26"/>
  <c r="D398" i="26"/>
  <c r="D385" i="26"/>
  <c r="D399" i="26"/>
  <c r="D400" i="26"/>
  <c r="D376" i="26"/>
  <c r="D374" i="26"/>
  <c r="D373" i="26"/>
  <c r="D375" i="26"/>
  <c r="D388" i="26"/>
  <c r="D386" i="26"/>
  <c r="F387" i="26"/>
  <c r="F385" i="26"/>
  <c r="F388" i="26"/>
  <c r="F399" i="26"/>
  <c r="F376" i="26"/>
  <c r="F374" i="26"/>
  <c r="F397" i="26"/>
  <c r="F375" i="26"/>
  <c r="F398" i="26"/>
  <c r="F373" i="26"/>
  <c r="F400" i="26"/>
  <c r="F386" i="26"/>
  <c r="M400" i="26"/>
  <c r="M398" i="26"/>
  <c r="M385" i="26"/>
  <c r="M388" i="26"/>
  <c r="M373" i="26"/>
  <c r="M386" i="26"/>
  <c r="M387" i="26"/>
  <c r="M375" i="26"/>
  <c r="M397" i="26"/>
  <c r="M374" i="26"/>
  <c r="M399" i="26"/>
  <c r="M376" i="26"/>
  <c r="S386" i="26"/>
  <c r="S400" i="26"/>
  <c r="S387" i="26"/>
  <c r="S398" i="26"/>
  <c r="S375" i="26"/>
  <c r="S373" i="26"/>
  <c r="S388" i="26"/>
  <c r="S374" i="26"/>
  <c r="S397" i="26"/>
  <c r="S385" i="26"/>
  <c r="S376" i="26"/>
  <c r="S399" i="26"/>
  <c r="K389" i="26"/>
  <c r="K377" i="26"/>
  <c r="K401" i="26"/>
  <c r="B378" i="26"/>
  <c r="B402" i="26"/>
  <c r="B390" i="26"/>
  <c r="AB390" i="26"/>
  <c r="AB378" i="26"/>
  <c r="AB402" i="26"/>
  <c r="B282" i="26"/>
  <c r="B294" i="26"/>
  <c r="B270" i="26"/>
  <c r="G281" i="26"/>
  <c r="G293" i="26"/>
  <c r="G269" i="26"/>
  <c r="S290" i="26"/>
  <c r="S266" i="26"/>
  <c r="S277" i="26"/>
  <c r="S288" i="26"/>
  <c r="S289" i="26"/>
  <c r="S278" i="26"/>
  <c r="S276" i="26"/>
  <c r="S291" i="26"/>
  <c r="S264" i="26"/>
  <c r="S267" i="26"/>
  <c r="S279" i="26"/>
  <c r="S265" i="26"/>
  <c r="Y276" i="26"/>
  <c r="Y279" i="26"/>
  <c r="Y290" i="26"/>
  <c r="Y291" i="26"/>
  <c r="Y265" i="26"/>
  <c r="Y264" i="26"/>
  <c r="Y277" i="26"/>
  <c r="Y288" i="26"/>
  <c r="Y267" i="26"/>
  <c r="Y266" i="26"/>
  <c r="Y289" i="26"/>
  <c r="Y278" i="26"/>
  <c r="AB294" i="26"/>
  <c r="AB282" i="26"/>
  <c r="AB270" i="26"/>
  <c r="AC288" i="26"/>
  <c r="AC264" i="26"/>
  <c r="AC291" i="26"/>
  <c r="AC267" i="26"/>
  <c r="AC278" i="26"/>
  <c r="AC290" i="26"/>
  <c r="AC279" i="26"/>
  <c r="AC289" i="26"/>
  <c r="AC276" i="26"/>
  <c r="AC265" i="26"/>
  <c r="AC266" i="26"/>
  <c r="AC277" i="26"/>
  <c r="J292" i="26"/>
  <c r="J280" i="26"/>
  <c r="J268" i="26"/>
  <c r="V292" i="26"/>
  <c r="V280" i="26"/>
  <c r="V268" i="26"/>
  <c r="Y292" i="26"/>
  <c r="Y268" i="26"/>
  <c r="Y280" i="26"/>
  <c r="AC280" i="26"/>
  <c r="AC292" i="26"/>
  <c r="AC268" i="26"/>
  <c r="I295" i="26"/>
  <c r="I271" i="26"/>
  <c r="I283" i="26"/>
  <c r="D283" i="26"/>
  <c r="D295" i="26"/>
  <c r="D271" i="26"/>
  <c r="U283" i="26"/>
  <c r="U271" i="26"/>
  <c r="U295" i="26"/>
  <c r="AC181" i="26"/>
  <c r="AC183" i="26"/>
  <c r="AC156" i="26"/>
  <c r="AC182" i="26"/>
  <c r="AC159" i="26"/>
  <c r="AC180" i="26"/>
  <c r="AC168" i="26"/>
  <c r="AC170" i="26"/>
  <c r="AC169" i="26"/>
  <c r="AC158" i="26"/>
  <c r="AC171" i="26"/>
  <c r="AC157" i="26"/>
  <c r="Q282" i="26"/>
  <c r="U187" i="26"/>
  <c r="U163" i="26"/>
  <c r="U175" i="26"/>
  <c r="S175" i="26"/>
  <c r="S187" i="26"/>
  <c r="S163" i="26"/>
  <c r="Y174" i="26"/>
  <c r="Y162" i="26"/>
  <c r="Y186" i="26"/>
  <c r="Y168" i="26"/>
  <c r="Y171" i="26"/>
  <c r="Y183" i="26"/>
  <c r="Y156" i="26"/>
  <c r="Y157" i="26"/>
  <c r="Y182" i="26"/>
  <c r="Y181" i="26"/>
  <c r="Y180" i="26"/>
  <c r="Y170" i="26"/>
  <c r="Y159" i="26"/>
  <c r="Y169" i="26"/>
  <c r="Y158" i="26"/>
  <c r="H182" i="26"/>
  <c r="H157" i="26"/>
  <c r="H168" i="26"/>
  <c r="H169" i="26"/>
  <c r="H158" i="26"/>
  <c r="H171" i="26"/>
  <c r="H170" i="26"/>
  <c r="H159" i="26"/>
  <c r="H156" i="26"/>
  <c r="H183" i="26"/>
  <c r="H181" i="26"/>
  <c r="H180" i="26"/>
  <c r="AB160" i="26"/>
  <c r="AB172" i="26"/>
  <c r="AB184" i="26"/>
  <c r="J172" i="26"/>
  <c r="J160" i="26"/>
  <c r="J184" i="26"/>
  <c r="E54" i="26"/>
  <c r="E78" i="26"/>
  <c r="E66" i="26"/>
  <c r="C183" i="26"/>
  <c r="C182" i="26"/>
  <c r="C158" i="26"/>
  <c r="C181" i="26"/>
  <c r="C169" i="26"/>
  <c r="C170" i="26"/>
  <c r="C171" i="26"/>
  <c r="C156" i="26"/>
  <c r="C159" i="26"/>
  <c r="C180" i="26"/>
  <c r="C168" i="26"/>
  <c r="C157" i="26"/>
  <c r="AB78" i="26"/>
  <c r="AB66" i="26"/>
  <c r="AB54" i="26"/>
  <c r="D172" i="26"/>
  <c r="D184" i="26"/>
  <c r="D160" i="26"/>
  <c r="V186" i="26"/>
  <c r="V162" i="26"/>
  <c r="V174" i="26"/>
  <c r="L186" i="26"/>
  <c r="L174" i="26"/>
  <c r="L162" i="26"/>
  <c r="Q78" i="26"/>
  <c r="Q54" i="26"/>
  <c r="Q66" i="26"/>
  <c r="Z81" i="26"/>
  <c r="Z69" i="26"/>
  <c r="Z57" i="26"/>
  <c r="AC81" i="26"/>
  <c r="AC69" i="26"/>
  <c r="AC57" i="26"/>
  <c r="D63" i="26"/>
  <c r="P75" i="26"/>
  <c r="P65" i="26"/>
  <c r="P64" i="26"/>
  <c r="P53" i="26"/>
  <c r="P63" i="26"/>
  <c r="P51" i="26"/>
  <c r="P76" i="26"/>
  <c r="P74" i="26"/>
  <c r="P50" i="26"/>
  <c r="P77" i="26"/>
  <c r="P52" i="26"/>
  <c r="P62" i="26"/>
  <c r="D50" i="26"/>
  <c r="AB79" i="26"/>
  <c r="AB67" i="26"/>
  <c r="AB55" i="26"/>
  <c r="P55" i="26"/>
  <c r="P67" i="26"/>
  <c r="P79" i="26"/>
  <c r="K173" i="26"/>
  <c r="K161" i="26"/>
  <c r="K185" i="26"/>
  <c r="B45" i="26"/>
  <c r="W80" i="26"/>
  <c r="W56" i="26"/>
  <c r="W68" i="26"/>
  <c r="K46" i="26"/>
  <c r="G81" i="26"/>
  <c r="G69" i="26"/>
  <c r="G57" i="26"/>
  <c r="T74" i="26"/>
  <c r="T63" i="26"/>
  <c r="T51" i="26"/>
  <c r="T77" i="26"/>
  <c r="T52" i="26"/>
  <c r="T64" i="26"/>
  <c r="T53" i="26"/>
  <c r="T62" i="26"/>
  <c r="T75" i="26"/>
  <c r="T50" i="26"/>
  <c r="T76" i="26"/>
  <c r="T65" i="26"/>
  <c r="S64" i="26"/>
  <c r="S76" i="26"/>
  <c r="H401" i="26"/>
  <c r="H389" i="26"/>
  <c r="H377" i="26"/>
  <c r="Z391" i="26"/>
  <c r="Z403" i="26"/>
  <c r="Z379" i="26"/>
  <c r="K392" i="26"/>
  <c r="K380" i="26"/>
  <c r="K404" i="26"/>
  <c r="I391" i="26"/>
  <c r="I403" i="26"/>
  <c r="I379" i="26"/>
  <c r="Y404" i="26"/>
  <c r="Y380" i="26"/>
  <c r="Y392" i="26"/>
  <c r="L389" i="26"/>
  <c r="L401" i="26"/>
  <c r="L377" i="26"/>
  <c r="AC390" i="26"/>
  <c r="AC402" i="26"/>
  <c r="AC378" i="26"/>
  <c r="O281" i="26"/>
  <c r="O293" i="26"/>
  <c r="O269" i="26"/>
  <c r="P294" i="26"/>
  <c r="P282" i="26"/>
  <c r="P270" i="26"/>
  <c r="L277" i="26"/>
  <c r="L288" i="26"/>
  <c r="L291" i="26"/>
  <c r="L267" i="26"/>
  <c r="L290" i="26"/>
  <c r="L279" i="26"/>
  <c r="L289" i="26"/>
  <c r="L278" i="26"/>
  <c r="L264" i="26"/>
  <c r="L276" i="26"/>
  <c r="L266" i="26"/>
  <c r="L265" i="26"/>
  <c r="X174" i="26"/>
  <c r="X186" i="26"/>
  <c r="X162" i="26"/>
  <c r="T375" i="26"/>
  <c r="R180" i="26"/>
  <c r="R171" i="26"/>
  <c r="R183" i="26"/>
  <c r="R158" i="26"/>
  <c r="R181" i="26"/>
  <c r="R159" i="26"/>
  <c r="R170" i="26"/>
  <c r="R169" i="26"/>
  <c r="R156" i="26"/>
  <c r="R182" i="26"/>
  <c r="R168" i="26"/>
  <c r="R157" i="26"/>
  <c r="I163" i="26"/>
  <c r="I175" i="26"/>
  <c r="I187" i="26"/>
  <c r="AA175" i="26"/>
  <c r="AA187" i="26"/>
  <c r="AA163" i="26"/>
  <c r="S293" i="26"/>
  <c r="S269" i="26"/>
  <c r="S281" i="26"/>
  <c r="B293" i="26"/>
  <c r="B281" i="26"/>
  <c r="B269" i="26"/>
  <c r="P182" i="26"/>
  <c r="P157" i="26"/>
  <c r="P168" i="26"/>
  <c r="P169" i="26"/>
  <c r="P156" i="26"/>
  <c r="P170" i="26"/>
  <c r="P159" i="26"/>
  <c r="P158" i="26"/>
  <c r="P183" i="26"/>
  <c r="P181" i="26"/>
  <c r="P180" i="26"/>
  <c r="P171" i="26"/>
  <c r="B151" i="26"/>
  <c r="T184" i="26"/>
  <c r="T160" i="26"/>
  <c r="T172" i="26"/>
  <c r="R172" i="26"/>
  <c r="R184" i="26"/>
  <c r="R160" i="26"/>
  <c r="V159" i="26"/>
  <c r="V181" i="26"/>
  <c r="V170" i="26"/>
  <c r="V171" i="26"/>
  <c r="V169" i="26"/>
  <c r="V158" i="26"/>
  <c r="V168" i="26"/>
  <c r="V157" i="26"/>
  <c r="V183" i="26"/>
  <c r="V182" i="26"/>
  <c r="V156" i="26"/>
  <c r="V180" i="26"/>
  <c r="R76" i="26"/>
  <c r="R75" i="26"/>
  <c r="R64" i="26"/>
  <c r="R53" i="26"/>
  <c r="R51" i="26"/>
  <c r="R62" i="26"/>
  <c r="R77" i="26"/>
  <c r="R65" i="26"/>
  <c r="R52" i="26"/>
  <c r="R63" i="26"/>
  <c r="R74" i="26"/>
  <c r="R50" i="26"/>
  <c r="R186" i="26"/>
  <c r="R174" i="26"/>
  <c r="R162" i="26"/>
  <c r="T78" i="26"/>
  <c r="T66" i="26"/>
  <c r="T54" i="26"/>
  <c r="G162" i="26"/>
  <c r="G186" i="26"/>
  <c r="G174" i="26"/>
  <c r="W81" i="26"/>
  <c r="W69" i="26"/>
  <c r="W57" i="26"/>
  <c r="D57" i="26"/>
  <c r="D81" i="26"/>
  <c r="D69" i="26"/>
  <c r="AB68" i="26"/>
  <c r="AB56" i="26"/>
  <c r="AB80" i="26"/>
  <c r="X80" i="26"/>
  <c r="X56" i="26"/>
  <c r="X68" i="26"/>
  <c r="D64" i="26"/>
  <c r="C76" i="26"/>
  <c r="C63" i="26"/>
  <c r="C62" i="26"/>
  <c r="C75" i="26"/>
  <c r="C74" i="26"/>
  <c r="C65" i="26"/>
  <c r="C52" i="26"/>
  <c r="C50" i="26"/>
  <c r="C51" i="26"/>
  <c r="C77" i="26"/>
  <c r="C53" i="26"/>
  <c r="C64" i="26"/>
  <c r="V45" i="26"/>
  <c r="C66" i="26"/>
  <c r="C54" i="26"/>
  <c r="C78" i="26"/>
  <c r="X75" i="26"/>
  <c r="X62" i="26"/>
  <c r="X77" i="26"/>
  <c r="X76" i="26"/>
  <c r="X74" i="26"/>
  <c r="X53" i="26"/>
  <c r="X64" i="26"/>
  <c r="X63" i="26"/>
  <c r="X51" i="26"/>
  <c r="X50" i="26"/>
  <c r="X65" i="26"/>
  <c r="X52" i="26"/>
  <c r="H75" i="26"/>
  <c r="H74" i="26"/>
  <c r="H77" i="26"/>
  <c r="H63" i="26"/>
  <c r="H53" i="26"/>
  <c r="H76" i="26"/>
  <c r="H51" i="26"/>
  <c r="H62" i="26"/>
  <c r="H65" i="26"/>
  <c r="H50" i="26"/>
  <c r="H64" i="26"/>
  <c r="H52" i="26"/>
  <c r="S50" i="26"/>
  <c r="S75" i="26"/>
  <c r="S81" i="26"/>
  <c r="Y173" i="26"/>
  <c r="F403" i="26"/>
  <c r="F379" i="26"/>
  <c r="F391" i="26"/>
  <c r="U392" i="26"/>
  <c r="U404" i="26"/>
  <c r="U380" i="26"/>
  <c r="O404" i="26"/>
  <c r="O380" i="26"/>
  <c r="O392" i="26"/>
  <c r="U379" i="26"/>
  <c r="U403" i="26"/>
  <c r="U391" i="26"/>
  <c r="AB403" i="26"/>
  <c r="AB379" i="26"/>
  <c r="AB391" i="26"/>
  <c r="T389" i="26"/>
  <c r="T401" i="26"/>
  <c r="T377" i="26"/>
  <c r="C392" i="26"/>
  <c r="C404" i="26"/>
  <c r="C380" i="26"/>
  <c r="E400" i="26"/>
  <c r="E398" i="26"/>
  <c r="E385" i="26"/>
  <c r="E388" i="26"/>
  <c r="E386" i="26"/>
  <c r="E373" i="26"/>
  <c r="E387" i="26"/>
  <c r="E397" i="26"/>
  <c r="E375" i="26"/>
  <c r="E376" i="26"/>
  <c r="E399" i="26"/>
  <c r="E374" i="26"/>
  <c r="AB397" i="26"/>
  <c r="AB387" i="26"/>
  <c r="AB398" i="26"/>
  <c r="AB385" i="26"/>
  <c r="AB376" i="26"/>
  <c r="AB399" i="26"/>
  <c r="AB374" i="26"/>
  <c r="AB386" i="26"/>
  <c r="AB400" i="26"/>
  <c r="AB373" i="26"/>
  <c r="AB388" i="26"/>
  <c r="AB375" i="26"/>
  <c r="J402" i="26"/>
  <c r="J378" i="26"/>
  <c r="J390" i="26"/>
  <c r="R282" i="26"/>
  <c r="R270" i="26"/>
  <c r="R294" i="26"/>
  <c r="W281" i="26"/>
  <c r="W269" i="26"/>
  <c r="W293" i="26"/>
  <c r="AB277" i="26"/>
  <c r="AB288" i="26"/>
  <c r="AB291" i="26"/>
  <c r="AB290" i="26"/>
  <c r="AB279" i="26"/>
  <c r="AB266" i="26"/>
  <c r="AB276" i="26"/>
  <c r="AB265" i="26"/>
  <c r="AB264" i="26"/>
  <c r="AB289" i="26"/>
  <c r="AB267" i="26"/>
  <c r="AB278" i="26"/>
  <c r="T277" i="26"/>
  <c r="T288" i="26"/>
  <c r="T291" i="26"/>
  <c r="T289" i="26"/>
  <c r="T276" i="26"/>
  <c r="T267" i="26"/>
  <c r="T265" i="26"/>
  <c r="T279" i="26"/>
  <c r="T264" i="26"/>
  <c r="T278" i="26"/>
  <c r="T290" i="26"/>
  <c r="T266" i="26"/>
  <c r="J279" i="26"/>
  <c r="J290" i="26"/>
  <c r="J288" i="26"/>
  <c r="J276" i="26"/>
  <c r="J291" i="26"/>
  <c r="J277" i="26"/>
  <c r="J289" i="26"/>
  <c r="J278" i="26"/>
  <c r="J265" i="26"/>
  <c r="J264" i="26"/>
  <c r="J267" i="26"/>
  <c r="J266" i="26"/>
  <c r="P292" i="26"/>
  <c r="P268" i="26"/>
  <c r="P280" i="26"/>
  <c r="L280" i="26"/>
  <c r="L292" i="26"/>
  <c r="L268" i="26"/>
  <c r="P174" i="26"/>
  <c r="P186" i="26"/>
  <c r="P162" i="26"/>
  <c r="U186" i="26"/>
  <c r="U162" i="26"/>
  <c r="U174" i="26"/>
  <c r="O283" i="26"/>
  <c r="O271" i="26"/>
  <c r="O295" i="26"/>
  <c r="I168" i="26"/>
  <c r="I183" i="26"/>
  <c r="I171" i="26"/>
  <c r="I181" i="26"/>
  <c r="I156" i="26"/>
  <c r="I169" i="26"/>
  <c r="I158" i="26"/>
  <c r="I180" i="26"/>
  <c r="I170" i="26"/>
  <c r="I159" i="26"/>
  <c r="I157" i="26"/>
  <c r="I182" i="26"/>
  <c r="V187" i="26"/>
  <c r="V175" i="26"/>
  <c r="V163" i="26"/>
  <c r="D187" i="26"/>
  <c r="D175" i="26"/>
  <c r="D163" i="26"/>
  <c r="M293" i="26"/>
  <c r="M269" i="26"/>
  <c r="M281" i="26"/>
  <c r="H184" i="26"/>
  <c r="H160" i="26"/>
  <c r="H172" i="26"/>
  <c r="J76" i="26"/>
  <c r="J63" i="26"/>
  <c r="J53" i="26"/>
  <c r="J51" i="26"/>
  <c r="J62" i="26"/>
  <c r="J75" i="26"/>
  <c r="J74" i="26"/>
  <c r="J65" i="26"/>
  <c r="J50" i="26"/>
  <c r="J77" i="26"/>
  <c r="J64" i="26"/>
  <c r="J52" i="26"/>
  <c r="I184" i="26"/>
  <c r="I160" i="26"/>
  <c r="I172" i="26"/>
  <c r="L78" i="26"/>
  <c r="L66" i="26"/>
  <c r="L54" i="26"/>
  <c r="AB186" i="26"/>
  <c r="AB174" i="26"/>
  <c r="AB162" i="26"/>
  <c r="V76" i="26"/>
  <c r="V77" i="26"/>
  <c r="V64" i="26"/>
  <c r="V65" i="26"/>
  <c r="V50" i="26"/>
  <c r="V74" i="26"/>
  <c r="V53" i="26"/>
  <c r="V63" i="26"/>
  <c r="V51" i="26"/>
  <c r="V52" i="26"/>
  <c r="V62" i="26"/>
  <c r="V75" i="26"/>
  <c r="Q168" i="26"/>
  <c r="Q171" i="26"/>
  <c r="Q182" i="26"/>
  <c r="Q156" i="26"/>
  <c r="Q170" i="26"/>
  <c r="Q159" i="26"/>
  <c r="Q157" i="26"/>
  <c r="Q183" i="26"/>
  <c r="Q181" i="26"/>
  <c r="Q180" i="26"/>
  <c r="Q158" i="26"/>
  <c r="Q169" i="26"/>
  <c r="H68" i="26"/>
  <c r="H56" i="26"/>
  <c r="H80" i="26"/>
  <c r="L57" i="26"/>
  <c r="L69" i="26"/>
  <c r="L81" i="26"/>
  <c r="N57" i="26"/>
  <c r="N81" i="26"/>
  <c r="N69" i="26"/>
  <c r="F80" i="26"/>
  <c r="F56" i="26"/>
  <c r="F68" i="26"/>
  <c r="D80" i="26"/>
  <c r="D68" i="26"/>
  <c r="D56" i="26"/>
  <c r="D77" i="26"/>
  <c r="T46" i="26"/>
  <c r="N79" i="26"/>
  <c r="N55" i="26"/>
  <c r="N67" i="26"/>
  <c r="B67" i="26"/>
  <c r="B55" i="26"/>
  <c r="B79" i="26"/>
  <c r="Y187" i="26"/>
  <c r="Y175" i="26"/>
  <c r="Y163" i="26"/>
  <c r="L74" i="26"/>
  <c r="L51" i="26"/>
  <c r="L76" i="26"/>
  <c r="L52" i="26"/>
  <c r="L75" i="26"/>
  <c r="L65" i="26"/>
  <c r="L53" i="26"/>
  <c r="L50" i="26"/>
  <c r="L77" i="26"/>
  <c r="L64" i="26"/>
  <c r="L63" i="26"/>
  <c r="L62" i="26"/>
  <c r="K54" i="26"/>
  <c r="K66" i="26"/>
  <c r="K78" i="26"/>
  <c r="Q56" i="26"/>
  <c r="Q68" i="26"/>
  <c r="Q80" i="26"/>
  <c r="K76" i="26"/>
  <c r="K63" i="26"/>
  <c r="K77" i="26"/>
  <c r="K62" i="26"/>
  <c r="K52" i="26"/>
  <c r="K64" i="26"/>
  <c r="K50" i="26"/>
  <c r="K75" i="26"/>
  <c r="K74" i="26"/>
  <c r="K53" i="26"/>
  <c r="K65" i="26"/>
  <c r="K51" i="26"/>
  <c r="S65" i="26"/>
  <c r="G64" i="26"/>
  <c r="Y185" i="26"/>
  <c r="X401" i="26"/>
  <c r="X389" i="26"/>
  <c r="X377" i="26"/>
  <c r="E392" i="26"/>
  <c r="E404" i="26"/>
  <c r="E380" i="26"/>
  <c r="B392" i="26"/>
  <c r="B380" i="26"/>
  <c r="B404" i="26"/>
  <c r="W404" i="26"/>
  <c r="W380" i="26"/>
  <c r="W392" i="26"/>
  <c r="X391" i="26"/>
  <c r="X379" i="26"/>
  <c r="X403" i="26"/>
  <c r="C403" i="26"/>
  <c r="C379" i="26"/>
  <c r="C391" i="26"/>
  <c r="C389" i="26"/>
  <c r="C377" i="26"/>
  <c r="C401" i="26"/>
  <c r="U401" i="26"/>
  <c r="U377" i="26"/>
  <c r="U389" i="26"/>
  <c r="J399" i="26"/>
  <c r="J397" i="26"/>
  <c r="J400" i="26"/>
  <c r="J387" i="26"/>
  <c r="J385" i="26"/>
  <c r="J376" i="26"/>
  <c r="J386" i="26"/>
  <c r="J374" i="26"/>
  <c r="J373" i="26"/>
  <c r="J388" i="26"/>
  <c r="J375" i="26"/>
  <c r="J398" i="26"/>
  <c r="M390" i="26"/>
  <c r="M402" i="26"/>
  <c r="M378" i="26"/>
  <c r="E390" i="26"/>
  <c r="E402" i="26"/>
  <c r="E378" i="26"/>
  <c r="H282" i="26"/>
  <c r="H294" i="26"/>
  <c r="H270" i="26"/>
  <c r="Z282" i="26"/>
  <c r="Z294" i="26"/>
  <c r="Z270" i="26"/>
  <c r="V281" i="26"/>
  <c r="V293" i="26"/>
  <c r="V269" i="26"/>
  <c r="H281" i="26"/>
  <c r="H269" i="26"/>
  <c r="H293" i="26"/>
  <c r="E293" i="26"/>
  <c r="E281" i="26"/>
  <c r="E269" i="26"/>
  <c r="H289" i="26"/>
  <c r="H265" i="26"/>
  <c r="H276" i="26"/>
  <c r="H279" i="26"/>
  <c r="H278" i="26"/>
  <c r="H264" i="26"/>
  <c r="H288" i="26"/>
  <c r="H291" i="26"/>
  <c r="H277" i="26"/>
  <c r="H290" i="26"/>
  <c r="H267" i="26"/>
  <c r="H266" i="26"/>
  <c r="U288" i="26"/>
  <c r="U264" i="26"/>
  <c r="U291" i="26"/>
  <c r="U267" i="26"/>
  <c r="U278" i="26"/>
  <c r="U277" i="26"/>
  <c r="U290" i="26"/>
  <c r="U276" i="26"/>
  <c r="U266" i="26"/>
  <c r="U265" i="26"/>
  <c r="U279" i="26"/>
  <c r="U289" i="26"/>
  <c r="R279" i="26"/>
  <c r="R290" i="26"/>
  <c r="R289" i="26"/>
  <c r="R278" i="26"/>
  <c r="R277" i="26"/>
  <c r="R291" i="26"/>
  <c r="R266" i="26"/>
  <c r="R288" i="26"/>
  <c r="R264" i="26"/>
  <c r="R276" i="26"/>
  <c r="R267" i="26"/>
  <c r="R265" i="26"/>
  <c r="L282" i="26"/>
  <c r="G292" i="26"/>
  <c r="G280" i="26"/>
  <c r="G268" i="26"/>
  <c r="R292" i="26"/>
  <c r="R280" i="26"/>
  <c r="R268" i="26"/>
  <c r="Q186" i="26"/>
  <c r="Q174" i="26"/>
  <c r="Q162" i="26"/>
  <c r="H174" i="26"/>
  <c r="H186" i="26"/>
  <c r="H162" i="26"/>
  <c r="M186" i="26"/>
  <c r="M162" i="26"/>
  <c r="M174" i="26"/>
  <c r="R163" i="26"/>
  <c r="R187" i="26"/>
  <c r="R175" i="26"/>
  <c r="H175" i="26"/>
  <c r="H187" i="26"/>
  <c r="H163" i="26"/>
  <c r="L175" i="26"/>
  <c r="L187" i="26"/>
  <c r="L163" i="26"/>
  <c r="Z293" i="26"/>
  <c r="Z269" i="26"/>
  <c r="Z281" i="26"/>
  <c r="M187" i="26"/>
  <c r="M175" i="26"/>
  <c r="M163" i="26"/>
  <c r="F184" i="26"/>
  <c r="F172" i="26"/>
  <c r="F160" i="26"/>
  <c r="U172" i="26"/>
  <c r="U160" i="26"/>
  <c r="U184" i="26"/>
  <c r="C160" i="26"/>
  <c r="C184" i="26"/>
  <c r="C172" i="26"/>
  <c r="B76" i="26"/>
  <c r="B53" i="26"/>
  <c r="B51" i="26"/>
  <c r="B62" i="26"/>
  <c r="B75" i="26"/>
  <c r="B77" i="26"/>
  <c r="B64" i="26"/>
  <c r="B74" i="26"/>
  <c r="B65" i="26"/>
  <c r="B50" i="26"/>
  <c r="B52" i="26"/>
  <c r="B63" i="26"/>
  <c r="D78" i="26"/>
  <c r="D66" i="26"/>
  <c r="D54" i="26"/>
  <c r="B180" i="26"/>
  <c r="B171" i="26"/>
  <c r="B182" i="26"/>
  <c r="B158" i="26"/>
  <c r="B159" i="26"/>
  <c r="B156" i="26"/>
  <c r="B170" i="26"/>
  <c r="B169" i="26"/>
  <c r="B181" i="26"/>
  <c r="B183" i="26"/>
  <c r="B157" i="26"/>
  <c r="B168" i="26"/>
  <c r="N76" i="26"/>
  <c r="N77" i="26"/>
  <c r="N64" i="26"/>
  <c r="N75" i="26"/>
  <c r="N65" i="26"/>
  <c r="N74" i="26"/>
  <c r="N50" i="26"/>
  <c r="N53" i="26"/>
  <c r="N51" i="26"/>
  <c r="N52" i="26"/>
  <c r="N63" i="26"/>
  <c r="N62" i="26"/>
  <c r="S79" i="26"/>
  <c r="S67" i="26"/>
  <c r="S55" i="26"/>
  <c r="T81" i="26"/>
  <c r="T57" i="26"/>
  <c r="T69" i="26"/>
  <c r="Q79" i="26"/>
  <c r="Q55" i="26"/>
  <c r="Q67" i="26"/>
  <c r="R78" i="26"/>
  <c r="R54" i="26"/>
  <c r="R66" i="26"/>
  <c r="AB46" i="26"/>
  <c r="E163" i="26"/>
  <c r="E175" i="26"/>
  <c r="E187" i="26"/>
  <c r="F187" i="26"/>
  <c r="F163" i="26"/>
  <c r="F175" i="26"/>
  <c r="AA185" i="26"/>
  <c r="AA161" i="26"/>
  <c r="AA173" i="26"/>
  <c r="E173" i="26"/>
  <c r="E185" i="26"/>
  <c r="E161" i="26"/>
  <c r="S54" i="26"/>
  <c r="S66" i="26"/>
  <c r="S78" i="26"/>
  <c r="Y56" i="26"/>
  <c r="Y68" i="26"/>
  <c r="Y80" i="26"/>
  <c r="S74" i="26"/>
  <c r="G76" i="26"/>
  <c r="G52" i="26"/>
  <c r="S392" i="26"/>
  <c r="S404" i="26"/>
  <c r="S380" i="26"/>
  <c r="Q404" i="26"/>
  <c r="Q380" i="26"/>
  <c r="Q392" i="26"/>
  <c r="L392" i="26"/>
  <c r="L380" i="26"/>
  <c r="L404" i="26"/>
  <c r="W401" i="26"/>
  <c r="W377" i="26"/>
  <c r="W389" i="26"/>
  <c r="E379" i="26"/>
  <c r="E403" i="26"/>
  <c r="E391" i="26"/>
  <c r="O377" i="26"/>
  <c r="O401" i="26"/>
  <c r="O389" i="26"/>
  <c r="M403" i="26"/>
  <c r="M379" i="26"/>
  <c r="M391" i="26"/>
  <c r="Q388" i="26"/>
  <c r="Q386" i="26"/>
  <c r="Q397" i="26"/>
  <c r="Q400" i="26"/>
  <c r="Q398" i="26"/>
  <c r="Q399" i="26"/>
  <c r="Q375" i="26"/>
  <c r="Q373" i="26"/>
  <c r="Q376" i="26"/>
  <c r="Q385" i="26"/>
  <c r="Q374" i="26"/>
  <c r="Q387" i="26"/>
  <c r="V403" i="26"/>
  <c r="V379" i="26"/>
  <c r="V391" i="26"/>
  <c r="Y293" i="26"/>
  <c r="Y269" i="26"/>
  <c r="Y281" i="26"/>
  <c r="C282" i="26"/>
  <c r="C294" i="26"/>
  <c r="C270" i="26"/>
  <c r="J293" i="26"/>
  <c r="J281" i="26"/>
  <c r="J269" i="26"/>
  <c r="D293" i="26"/>
  <c r="D269" i="26"/>
  <c r="D281" i="26"/>
  <c r="P281" i="26"/>
  <c r="P293" i="26"/>
  <c r="P269" i="26"/>
  <c r="X294" i="26"/>
  <c r="X282" i="26"/>
  <c r="X270" i="26"/>
  <c r="N291" i="26"/>
  <c r="N267" i="26"/>
  <c r="N278" i="26"/>
  <c r="N289" i="26"/>
  <c r="N266" i="26"/>
  <c r="N290" i="26"/>
  <c r="N279" i="26"/>
  <c r="N265" i="26"/>
  <c r="N276" i="26"/>
  <c r="N264" i="26"/>
  <c r="N288" i="26"/>
  <c r="N277" i="26"/>
  <c r="Z279" i="26"/>
  <c r="Z290" i="26"/>
  <c r="Z277" i="26"/>
  <c r="Z291" i="26"/>
  <c r="Z264" i="26"/>
  <c r="Z289" i="26"/>
  <c r="Z278" i="26"/>
  <c r="Z276" i="26"/>
  <c r="Z288" i="26"/>
  <c r="Z266" i="26"/>
  <c r="Z267" i="26"/>
  <c r="Z265" i="26"/>
  <c r="L270" i="26"/>
  <c r="O292" i="26"/>
  <c r="O280" i="26"/>
  <c r="O268" i="26"/>
  <c r="AB280" i="26"/>
  <c r="AB292" i="26"/>
  <c r="AB268" i="26"/>
  <c r="I174" i="26"/>
  <c r="I162" i="26"/>
  <c r="I186" i="26"/>
  <c r="E186" i="26"/>
  <c r="E174" i="26"/>
  <c r="E162" i="26"/>
  <c r="Z180" i="26"/>
  <c r="Z171" i="26"/>
  <c r="Z158" i="26"/>
  <c r="Z182" i="26"/>
  <c r="Z159" i="26"/>
  <c r="Z168" i="26"/>
  <c r="Z157" i="26"/>
  <c r="Z181" i="26"/>
  <c r="Z183" i="26"/>
  <c r="Z156" i="26"/>
  <c r="Z169" i="26"/>
  <c r="Z170" i="26"/>
  <c r="B163" i="26"/>
  <c r="B187" i="26"/>
  <c r="B175" i="26"/>
  <c r="P187" i="26"/>
  <c r="P175" i="26"/>
  <c r="P163" i="26"/>
  <c r="T175" i="26"/>
  <c r="T163" i="26"/>
  <c r="T187" i="26"/>
  <c r="N281" i="26"/>
  <c r="N293" i="26"/>
  <c r="N269" i="26"/>
  <c r="F281" i="26"/>
  <c r="F293" i="26"/>
  <c r="F269" i="26"/>
  <c r="AA293" i="26"/>
  <c r="AA269" i="26"/>
  <c r="AA281" i="26"/>
  <c r="S183" i="26"/>
  <c r="S158" i="26"/>
  <c r="S169" i="26"/>
  <c r="S170" i="26"/>
  <c r="S159" i="26"/>
  <c r="S168" i="26"/>
  <c r="S157" i="26"/>
  <c r="S156" i="26"/>
  <c r="S182" i="26"/>
  <c r="S181" i="26"/>
  <c r="S180" i="26"/>
  <c r="S171" i="26"/>
  <c r="X160" i="26"/>
  <c r="X184" i="26"/>
  <c r="X172" i="26"/>
  <c r="Y77" i="26"/>
  <c r="Y65" i="26"/>
  <c r="Y50" i="26"/>
  <c r="Y64" i="26"/>
  <c r="Y63" i="26"/>
  <c r="Y51" i="26"/>
  <c r="Y75" i="26"/>
  <c r="Y52" i="26"/>
  <c r="Y62" i="26"/>
  <c r="Y53" i="26"/>
  <c r="Y74" i="26"/>
  <c r="Y76" i="26"/>
  <c r="F162" i="26"/>
  <c r="F186" i="26"/>
  <c r="F174" i="26"/>
  <c r="Z54" i="26"/>
  <c r="Z66" i="26"/>
  <c r="Z78" i="26"/>
  <c r="AB69" i="26"/>
  <c r="AB57" i="26"/>
  <c r="AB81" i="26"/>
  <c r="H69" i="26"/>
  <c r="H57" i="26"/>
  <c r="H81" i="26"/>
  <c r="X78" i="26"/>
  <c r="X66" i="26"/>
  <c r="X54" i="26"/>
  <c r="V66" i="26"/>
  <c r="V78" i="26"/>
  <c r="V54" i="26"/>
  <c r="AC67" i="26"/>
  <c r="AC55" i="26"/>
  <c r="AC79" i="26"/>
  <c r="R67" i="26"/>
  <c r="R55" i="26"/>
  <c r="R79" i="26"/>
  <c r="E77" i="26"/>
  <c r="E62" i="26"/>
  <c r="E65" i="26"/>
  <c r="E52" i="26"/>
  <c r="E74" i="26"/>
  <c r="E64" i="26"/>
  <c r="E50" i="26"/>
  <c r="E76" i="26"/>
  <c r="E51" i="26"/>
  <c r="E75" i="26"/>
  <c r="E53" i="26"/>
  <c r="E63" i="26"/>
  <c r="N174" i="26"/>
  <c r="Z175" i="26"/>
  <c r="Z163" i="26"/>
  <c r="Z187" i="26"/>
  <c r="Q187" i="26"/>
  <c r="Q175" i="26"/>
  <c r="Q163" i="26"/>
  <c r="AA54" i="26"/>
  <c r="AA78" i="26"/>
  <c r="AA66" i="26"/>
  <c r="K81" i="26"/>
  <c r="K57" i="26"/>
  <c r="K69" i="26"/>
  <c r="S52" i="26"/>
  <c r="G65" i="26"/>
  <c r="N186" i="26"/>
  <c r="AC403" i="26"/>
  <c r="AC379" i="26"/>
  <c r="AC391" i="26"/>
  <c r="AA392" i="26"/>
  <c r="AA380" i="26"/>
  <c r="AA404" i="26"/>
  <c r="X380" i="26"/>
  <c r="X404" i="26"/>
  <c r="X392" i="26"/>
  <c r="O391" i="26"/>
  <c r="O379" i="26"/>
  <c r="O403" i="26"/>
  <c r="S403" i="26"/>
  <c r="S379" i="26"/>
  <c r="S391" i="26"/>
  <c r="AC392" i="26"/>
  <c r="AC404" i="26"/>
  <c r="AC380" i="26"/>
  <c r="Y389" i="26"/>
  <c r="Y377" i="26"/>
  <c r="Y401" i="26"/>
  <c r="F401" i="26"/>
  <c r="F389" i="26"/>
  <c r="F377" i="26"/>
  <c r="AC400" i="26"/>
  <c r="AC398" i="26"/>
  <c r="AC385" i="26"/>
  <c r="AC388" i="26"/>
  <c r="AC373" i="26"/>
  <c r="AC386" i="26"/>
  <c r="AC387" i="26"/>
  <c r="AC375" i="26"/>
  <c r="AC376" i="26"/>
  <c r="AC374" i="26"/>
  <c r="AC399" i="26"/>
  <c r="AC397" i="26"/>
  <c r="Z399" i="26"/>
  <c r="Z397" i="26"/>
  <c r="Z400" i="26"/>
  <c r="Z387" i="26"/>
  <c r="Z385" i="26"/>
  <c r="Z376" i="26"/>
  <c r="Z386" i="26"/>
  <c r="Z374" i="26"/>
  <c r="Z398" i="26"/>
  <c r="Z373" i="26"/>
  <c r="Z375" i="26"/>
  <c r="Z388" i="26"/>
  <c r="W390" i="26"/>
  <c r="W402" i="26"/>
  <c r="W378" i="26"/>
  <c r="S402" i="26"/>
  <c r="S390" i="26"/>
  <c r="S378" i="26"/>
  <c r="AA402" i="26"/>
  <c r="AA378" i="26"/>
  <c r="AA390" i="26"/>
  <c r="K293" i="26"/>
  <c r="K269" i="26"/>
  <c r="K281" i="26"/>
  <c r="G294" i="26"/>
  <c r="G270" i="26"/>
  <c r="G282" i="26"/>
  <c r="K282" i="26"/>
  <c r="K270" i="26"/>
  <c r="K294" i="26"/>
  <c r="L293" i="26"/>
  <c r="L269" i="26"/>
  <c r="L281" i="26"/>
  <c r="X281" i="26"/>
  <c r="X293" i="26"/>
  <c r="X269" i="26"/>
  <c r="V291" i="26"/>
  <c r="V267" i="26"/>
  <c r="V278" i="26"/>
  <c r="V289" i="26"/>
  <c r="V288" i="26"/>
  <c r="V277" i="26"/>
  <c r="V266" i="26"/>
  <c r="V290" i="26"/>
  <c r="V279" i="26"/>
  <c r="V264" i="26"/>
  <c r="V276" i="26"/>
  <c r="V265" i="26"/>
  <c r="Y282" i="26"/>
  <c r="Y294" i="26"/>
  <c r="Y270" i="26"/>
  <c r="I282" i="26"/>
  <c r="I270" i="26"/>
  <c r="I294" i="26"/>
  <c r="C280" i="26"/>
  <c r="C268" i="26"/>
  <c r="C292" i="26"/>
  <c r="E280" i="26"/>
  <c r="E292" i="26"/>
  <c r="E268" i="26"/>
  <c r="AC294" i="26"/>
  <c r="AC270" i="26"/>
  <c r="AC282" i="26"/>
  <c r="W187" i="26"/>
  <c r="W175" i="26"/>
  <c r="W163" i="26"/>
  <c r="J180" i="26"/>
  <c r="J183" i="26"/>
  <c r="J171" i="26"/>
  <c r="J158" i="26"/>
  <c r="J159" i="26"/>
  <c r="J182" i="26"/>
  <c r="J181" i="26"/>
  <c r="J168" i="26"/>
  <c r="J157" i="26"/>
  <c r="J156" i="26"/>
  <c r="J169" i="26"/>
  <c r="J170" i="26"/>
  <c r="O187" i="26"/>
  <c r="O163" i="26"/>
  <c r="O175" i="26"/>
  <c r="X187" i="26"/>
  <c r="X175" i="26"/>
  <c r="X163" i="26"/>
  <c r="AB187" i="26"/>
  <c r="AB175" i="26"/>
  <c r="AB163" i="26"/>
  <c r="I293" i="26"/>
  <c r="C293" i="26"/>
  <c r="C269" i="26"/>
  <c r="C281" i="26"/>
  <c r="Q293" i="26"/>
  <c r="Q269" i="26"/>
  <c r="Q281" i="26"/>
  <c r="N181" i="26"/>
  <c r="N159" i="26"/>
  <c r="N180" i="26"/>
  <c r="N170" i="26"/>
  <c r="N171" i="26"/>
  <c r="N183" i="26"/>
  <c r="N182" i="26"/>
  <c r="N156" i="26"/>
  <c r="N168" i="26"/>
  <c r="N157" i="26"/>
  <c r="N169" i="26"/>
  <c r="N158" i="26"/>
  <c r="G170" i="26"/>
  <c r="G157" i="26"/>
  <c r="G182" i="26"/>
  <c r="G158" i="26"/>
  <c r="G159" i="26"/>
  <c r="G169" i="26"/>
  <c r="G183" i="26"/>
  <c r="G181" i="26"/>
  <c r="G180" i="26"/>
  <c r="G156" i="26"/>
  <c r="G171" i="26"/>
  <c r="G168" i="26"/>
  <c r="S184" i="26"/>
  <c r="S172" i="26"/>
  <c r="S160" i="26"/>
  <c r="Q77" i="26"/>
  <c r="Q65" i="26"/>
  <c r="Q74" i="26"/>
  <c r="Q50" i="26"/>
  <c r="Q63" i="26"/>
  <c r="Q51" i="26"/>
  <c r="Q62" i="26"/>
  <c r="Q76" i="26"/>
  <c r="Q52" i="26"/>
  <c r="Q64" i="26"/>
  <c r="Q75" i="26"/>
  <c r="Q53" i="26"/>
  <c r="B186" i="26"/>
  <c r="B162" i="26"/>
  <c r="B174" i="26"/>
  <c r="Y45" i="26"/>
  <c r="N172" i="26"/>
  <c r="F66" i="26"/>
  <c r="F78" i="26"/>
  <c r="F54" i="26"/>
  <c r="E81" i="26"/>
  <c r="E69" i="26"/>
  <c r="E57" i="26"/>
  <c r="P69" i="26"/>
  <c r="P81" i="26"/>
  <c r="P57" i="26"/>
  <c r="N187" i="26"/>
  <c r="N163" i="26"/>
  <c r="N175" i="26"/>
  <c r="B66" i="26"/>
  <c r="B54" i="26"/>
  <c r="B78" i="26"/>
  <c r="D75" i="26"/>
  <c r="J45" i="26"/>
  <c r="D79" i="26"/>
  <c r="D67" i="26"/>
  <c r="D55" i="26"/>
  <c r="O79" i="26"/>
  <c r="O67" i="26"/>
  <c r="O55" i="26"/>
  <c r="Z79" i="26"/>
  <c r="Z55" i="26"/>
  <c r="Z67" i="26"/>
  <c r="M77" i="26"/>
  <c r="M62" i="26"/>
  <c r="M52" i="26"/>
  <c r="M75" i="26"/>
  <c r="M65" i="26"/>
  <c r="M74" i="26"/>
  <c r="M64" i="26"/>
  <c r="M50" i="26"/>
  <c r="M63" i="26"/>
  <c r="M53" i="26"/>
  <c r="M76" i="26"/>
  <c r="M51" i="26"/>
  <c r="O185" i="26"/>
  <c r="O173" i="26"/>
  <c r="O161" i="26"/>
  <c r="D161" i="26"/>
  <c r="D185" i="26"/>
  <c r="D173" i="26"/>
  <c r="U173" i="26"/>
  <c r="U185" i="26"/>
  <c r="U161" i="26"/>
  <c r="Y79" i="26"/>
  <c r="Y67" i="26"/>
  <c r="Y55" i="26"/>
  <c r="G78" i="26"/>
  <c r="G54" i="26"/>
  <c r="G66" i="26"/>
  <c r="Y184" i="26"/>
  <c r="Q46" i="26"/>
  <c r="S77" i="26"/>
  <c r="H66" i="26"/>
  <c r="T392" i="26"/>
  <c r="T404" i="26"/>
  <c r="T380" i="26"/>
  <c r="G391" i="26"/>
  <c r="G403" i="26"/>
  <c r="G379" i="26"/>
  <c r="H380" i="26"/>
  <c r="H404" i="26"/>
  <c r="H392" i="26"/>
  <c r="Y391" i="26"/>
  <c r="Y403" i="26"/>
  <c r="Y379" i="26"/>
  <c r="AA403" i="26"/>
  <c r="AA379" i="26"/>
  <c r="AA391" i="26"/>
  <c r="I404" i="26"/>
  <c r="I380" i="26"/>
  <c r="I392" i="26"/>
  <c r="D389" i="26"/>
  <c r="D401" i="26"/>
  <c r="D377" i="26"/>
  <c r="N401" i="26"/>
  <c r="N389" i="26"/>
  <c r="N377" i="26"/>
  <c r="P391" i="26"/>
  <c r="P403" i="26"/>
  <c r="P379" i="26"/>
  <c r="N387" i="26"/>
  <c r="N385" i="26"/>
  <c r="N388" i="26"/>
  <c r="N399" i="26"/>
  <c r="N397" i="26"/>
  <c r="N376" i="26"/>
  <c r="N398" i="26"/>
  <c r="N374" i="26"/>
  <c r="N400" i="26"/>
  <c r="N375" i="26"/>
  <c r="N386" i="26"/>
  <c r="N373" i="26"/>
  <c r="L397" i="26"/>
  <c r="L387" i="26"/>
  <c r="L398" i="26"/>
  <c r="L385" i="26"/>
  <c r="L376" i="26"/>
  <c r="L399" i="26"/>
  <c r="L374" i="26"/>
  <c r="L386" i="26"/>
  <c r="L400" i="26"/>
  <c r="L388" i="26"/>
  <c r="L375" i="26"/>
  <c r="L373" i="26"/>
  <c r="K402" i="26"/>
  <c r="K390" i="26"/>
  <c r="K378" i="26"/>
  <c r="Y402" i="26"/>
  <c r="Y390" i="26"/>
  <c r="Y378" i="26"/>
  <c r="O294" i="26"/>
  <c r="O270" i="26"/>
  <c r="O282" i="26"/>
  <c r="S282" i="26"/>
  <c r="S270" i="26"/>
  <c r="S294" i="26"/>
  <c r="T293" i="26"/>
  <c r="T269" i="26"/>
  <c r="T281" i="26"/>
  <c r="O278" i="26"/>
  <c r="O289" i="26"/>
  <c r="O291" i="26"/>
  <c r="O290" i="26"/>
  <c r="O279" i="26"/>
  <c r="O265" i="26"/>
  <c r="O276" i="26"/>
  <c r="O267" i="26"/>
  <c r="O266" i="26"/>
  <c r="O288" i="26"/>
  <c r="O264" i="26"/>
  <c r="O277" i="26"/>
  <c r="AA290" i="26"/>
  <c r="AA266" i="26"/>
  <c r="AA277" i="26"/>
  <c r="AA288" i="26"/>
  <c r="AA289" i="26"/>
  <c r="AA278" i="26"/>
  <c r="AA267" i="26"/>
  <c r="AA276" i="26"/>
  <c r="AA265" i="26"/>
  <c r="AA264" i="26"/>
  <c r="AA291" i="26"/>
  <c r="AA279" i="26"/>
  <c r="I276" i="26"/>
  <c r="I279" i="26"/>
  <c r="I290" i="26"/>
  <c r="I289" i="26"/>
  <c r="I288" i="26"/>
  <c r="I266" i="26"/>
  <c r="I291" i="26"/>
  <c r="I277" i="26"/>
  <c r="I278" i="26"/>
  <c r="I265" i="26"/>
  <c r="I264" i="26"/>
  <c r="I267" i="26"/>
  <c r="M294" i="26"/>
  <c r="M282" i="26"/>
  <c r="M270" i="26"/>
  <c r="E294" i="26"/>
  <c r="E282" i="26"/>
  <c r="E270" i="26"/>
  <c r="I292" i="26"/>
  <c r="I268" i="26"/>
  <c r="I280" i="26"/>
  <c r="H295" i="26"/>
  <c r="H271" i="26"/>
  <c r="H283" i="26"/>
  <c r="P295" i="26"/>
  <c r="P283" i="26"/>
  <c r="P271" i="26"/>
  <c r="E283" i="26"/>
  <c r="E295" i="26"/>
  <c r="E271" i="26"/>
  <c r="AA183" i="26"/>
  <c r="AA158" i="26"/>
  <c r="AA169" i="26"/>
  <c r="AA181" i="26"/>
  <c r="AA170" i="26"/>
  <c r="AA182" i="26"/>
  <c r="AA180" i="26"/>
  <c r="AA171" i="26"/>
  <c r="AA156" i="26"/>
  <c r="AA168" i="26"/>
  <c r="AA157" i="26"/>
  <c r="AA159" i="26"/>
  <c r="P160" i="26"/>
  <c r="P184" i="26"/>
  <c r="P172" i="26"/>
  <c r="AC163" i="26"/>
  <c r="AC175" i="26"/>
  <c r="AC187" i="26"/>
  <c r="C175" i="26"/>
  <c r="C187" i="26"/>
  <c r="C163" i="26"/>
  <c r="U293" i="26"/>
  <c r="U281" i="26"/>
  <c r="U269" i="26"/>
  <c r="AC269" i="26"/>
  <c r="AC281" i="26"/>
  <c r="AC293" i="26"/>
  <c r="U181" i="26"/>
  <c r="U182" i="26"/>
  <c r="U156" i="26"/>
  <c r="U159" i="26"/>
  <c r="U168" i="26"/>
  <c r="U169" i="26"/>
  <c r="U158" i="26"/>
  <c r="U180" i="26"/>
  <c r="U171" i="26"/>
  <c r="U183" i="26"/>
  <c r="U170" i="26"/>
  <c r="U157" i="26"/>
  <c r="O180" i="26"/>
  <c r="O170" i="26"/>
  <c r="O157" i="26"/>
  <c r="O183" i="26"/>
  <c r="O158" i="26"/>
  <c r="O181" i="26"/>
  <c r="O171" i="26"/>
  <c r="O156" i="26"/>
  <c r="O169" i="26"/>
  <c r="O168" i="26"/>
  <c r="O182" i="26"/>
  <c r="O159" i="26"/>
  <c r="Q160" i="26"/>
  <c r="Q184" i="26"/>
  <c r="Q172" i="26"/>
  <c r="AC160" i="26"/>
  <c r="AC184" i="26"/>
  <c r="AC172" i="26"/>
  <c r="U78" i="26"/>
  <c r="U54" i="26"/>
  <c r="U66" i="26"/>
  <c r="I77" i="26"/>
  <c r="I65" i="26"/>
  <c r="I64" i="26"/>
  <c r="I50" i="26"/>
  <c r="I76" i="26"/>
  <c r="I51" i="26"/>
  <c r="I62" i="26"/>
  <c r="I52" i="26"/>
  <c r="I75" i="26"/>
  <c r="I74" i="26"/>
  <c r="I53" i="26"/>
  <c r="I63" i="26"/>
  <c r="Q81" i="26"/>
  <c r="Q69" i="26"/>
  <c r="Q57" i="26"/>
  <c r="T186" i="26"/>
  <c r="T162" i="26"/>
  <c r="T174" i="26"/>
  <c r="K186" i="26"/>
  <c r="K162" i="26"/>
  <c r="K174" i="26"/>
  <c r="M81" i="26"/>
  <c r="M69" i="26"/>
  <c r="M57" i="26"/>
  <c r="X69" i="26"/>
  <c r="X57" i="26"/>
  <c r="X81" i="26"/>
  <c r="D62" i="26"/>
  <c r="AC54" i="26"/>
  <c r="AC78" i="26"/>
  <c r="AC66" i="26"/>
  <c r="P78" i="26"/>
  <c r="P54" i="26"/>
  <c r="P66" i="26"/>
  <c r="AA75" i="26"/>
  <c r="AA76" i="26"/>
  <c r="AA63" i="26"/>
  <c r="AA64" i="26"/>
  <c r="AA62" i="26"/>
  <c r="AA52" i="26"/>
  <c r="AA77" i="26"/>
  <c r="AA50" i="26"/>
  <c r="AA51" i="26"/>
  <c r="AA53" i="26"/>
  <c r="AA74" i="26"/>
  <c r="AA65" i="26"/>
  <c r="U77" i="26"/>
  <c r="U62" i="26"/>
  <c r="U52" i="26"/>
  <c r="U76" i="26"/>
  <c r="U65" i="26"/>
  <c r="U50" i="26"/>
  <c r="U75" i="26"/>
  <c r="U64" i="26"/>
  <c r="U63" i="26"/>
  <c r="U51" i="26"/>
  <c r="U53" i="26"/>
  <c r="U74" i="26"/>
  <c r="T173" i="26"/>
  <c r="T161" i="26"/>
  <c r="T185" i="26"/>
  <c r="Q185" i="26"/>
  <c r="Q173" i="26"/>
  <c r="Q161" i="26"/>
  <c r="J54" i="26"/>
  <c r="J66" i="26"/>
  <c r="J78" i="26"/>
  <c r="U68" i="26"/>
  <c r="U80" i="26"/>
  <c r="U56" i="26"/>
  <c r="R400" i="25"/>
  <c r="R387" i="25"/>
  <c r="R375" i="25"/>
  <c r="R397" i="25"/>
  <c r="R399" i="25"/>
  <c r="R388" i="25"/>
  <c r="R385" i="25"/>
  <c r="R374" i="25"/>
  <c r="R373" i="25"/>
  <c r="R386" i="25"/>
  <c r="R376" i="25"/>
  <c r="R398" i="25"/>
  <c r="Q397" i="25"/>
  <c r="Q400" i="25"/>
  <c r="Q386" i="25"/>
  <c r="Q398" i="25"/>
  <c r="Q375" i="25"/>
  <c r="Q399" i="25"/>
  <c r="Q388" i="25"/>
  <c r="Q385" i="25"/>
  <c r="Q374" i="25"/>
  <c r="Q387" i="25"/>
  <c r="Q373" i="25"/>
  <c r="Q376" i="25"/>
  <c r="AA387" i="25"/>
  <c r="AA398" i="25"/>
  <c r="AA386" i="25"/>
  <c r="AA400" i="25"/>
  <c r="AA375" i="25"/>
  <c r="AA374" i="25"/>
  <c r="AA373" i="25"/>
  <c r="AA399" i="25"/>
  <c r="AA397" i="25"/>
  <c r="AA385" i="25"/>
  <c r="AA388" i="25"/>
  <c r="AA376" i="25"/>
  <c r="H391" i="25"/>
  <c r="H379" i="25"/>
  <c r="H403" i="25"/>
  <c r="M293" i="25"/>
  <c r="M281" i="25"/>
  <c r="M269" i="25"/>
  <c r="Y293" i="25"/>
  <c r="Y281" i="25"/>
  <c r="Y269" i="25"/>
  <c r="N295" i="25"/>
  <c r="N283" i="25"/>
  <c r="N271" i="25"/>
  <c r="C283" i="25"/>
  <c r="C271" i="25"/>
  <c r="C295" i="25"/>
  <c r="G278" i="25"/>
  <c r="G289" i="25"/>
  <c r="G265" i="25"/>
  <c r="G290" i="25"/>
  <c r="G266" i="25"/>
  <c r="G288" i="25"/>
  <c r="G277" i="25"/>
  <c r="G291" i="25"/>
  <c r="G276" i="25"/>
  <c r="G279" i="25"/>
  <c r="G264" i="25"/>
  <c r="G267" i="25"/>
  <c r="L293" i="25"/>
  <c r="L269" i="25"/>
  <c r="L281" i="25"/>
  <c r="I163" i="25"/>
  <c r="I175" i="25"/>
  <c r="I187" i="25"/>
  <c r="AB171" i="25"/>
  <c r="AB182" i="25"/>
  <c r="AB158" i="25"/>
  <c r="AB180" i="25"/>
  <c r="AB156" i="25"/>
  <c r="AB169" i="25"/>
  <c r="AB183" i="25"/>
  <c r="AB168" i="25"/>
  <c r="AB157" i="25"/>
  <c r="AB170" i="25"/>
  <c r="AB181" i="25"/>
  <c r="AB159" i="25"/>
  <c r="N270" i="25"/>
  <c r="N282" i="25"/>
  <c r="N294" i="25"/>
  <c r="K294" i="25"/>
  <c r="K282" i="25"/>
  <c r="K270" i="25"/>
  <c r="Y183" i="25"/>
  <c r="Y170" i="25"/>
  <c r="Y181" i="25"/>
  <c r="Y157" i="25"/>
  <c r="Y171" i="25"/>
  <c r="Y159" i="25"/>
  <c r="Y180" i="25"/>
  <c r="Y169" i="25"/>
  <c r="Y158" i="25"/>
  <c r="Y168" i="25"/>
  <c r="Y182" i="25"/>
  <c r="Y156" i="25"/>
  <c r="M174" i="25"/>
  <c r="M186" i="25"/>
  <c r="M162" i="25"/>
  <c r="Q173" i="25"/>
  <c r="Q185" i="25"/>
  <c r="Q161" i="25"/>
  <c r="C185" i="25"/>
  <c r="C161" i="25"/>
  <c r="C173" i="25"/>
  <c r="U185" i="25"/>
  <c r="U161" i="25"/>
  <c r="U173" i="25"/>
  <c r="U46" i="25"/>
  <c r="U45" i="25"/>
  <c r="U152" i="25"/>
  <c r="S79" i="25"/>
  <c r="S55" i="25"/>
  <c r="S67" i="25"/>
  <c r="AC45" i="25"/>
  <c r="U80" i="25"/>
  <c r="U56" i="25"/>
  <c r="U68" i="25"/>
  <c r="J400" i="25"/>
  <c r="J387" i="25"/>
  <c r="J397" i="25"/>
  <c r="J375" i="25"/>
  <c r="J374" i="25"/>
  <c r="J373" i="25"/>
  <c r="J399" i="25"/>
  <c r="J398" i="25"/>
  <c r="J386" i="25"/>
  <c r="J376" i="25"/>
  <c r="J388" i="25"/>
  <c r="J385" i="25"/>
  <c r="AB404" i="25"/>
  <c r="AB380" i="25"/>
  <c r="AB392" i="25"/>
  <c r="D398" i="25"/>
  <c r="D385" i="25"/>
  <c r="D399" i="25"/>
  <c r="D373" i="25"/>
  <c r="D397" i="25"/>
  <c r="D388" i="25"/>
  <c r="D376" i="25"/>
  <c r="D375" i="25"/>
  <c r="D387" i="25"/>
  <c r="D374" i="25"/>
  <c r="D400" i="25"/>
  <c r="D386" i="25"/>
  <c r="E293" i="25"/>
  <c r="E281" i="25"/>
  <c r="E269" i="25"/>
  <c r="N389" i="25"/>
  <c r="N377" i="25"/>
  <c r="N401" i="25"/>
  <c r="G271" i="25"/>
  <c r="G295" i="25"/>
  <c r="G283" i="25"/>
  <c r="K295" i="25"/>
  <c r="K283" i="25"/>
  <c r="K271" i="25"/>
  <c r="F295" i="25"/>
  <c r="F283" i="25"/>
  <c r="F271" i="25"/>
  <c r="O278" i="25"/>
  <c r="O289" i="25"/>
  <c r="O265" i="25"/>
  <c r="O290" i="25"/>
  <c r="O266" i="25"/>
  <c r="O264" i="25"/>
  <c r="O267" i="25"/>
  <c r="O288" i="25"/>
  <c r="O277" i="25"/>
  <c r="O276" i="25"/>
  <c r="O279" i="25"/>
  <c r="O291" i="25"/>
  <c r="W174" i="25"/>
  <c r="W162" i="25"/>
  <c r="W186" i="25"/>
  <c r="Q170" i="25"/>
  <c r="Q181" i="25"/>
  <c r="Q157" i="25"/>
  <c r="Q171" i="25"/>
  <c r="Q183" i="25"/>
  <c r="Q168" i="25"/>
  <c r="Q182" i="25"/>
  <c r="Q156" i="25"/>
  <c r="Q169" i="25"/>
  <c r="Q158" i="25"/>
  <c r="Q180" i="25"/>
  <c r="Q159" i="25"/>
  <c r="F162" i="25"/>
  <c r="F186" i="25"/>
  <c r="F174" i="25"/>
  <c r="G173" i="25"/>
  <c r="G161" i="25"/>
  <c r="G185" i="25"/>
  <c r="K185" i="25"/>
  <c r="K161" i="25"/>
  <c r="K173" i="25"/>
  <c r="AA46" i="25"/>
  <c r="AA151" i="25"/>
  <c r="AA259" i="25"/>
  <c r="AA260" i="25"/>
  <c r="AC151" i="25"/>
  <c r="AC260" i="25"/>
  <c r="AC46" i="25"/>
  <c r="AC368" i="25"/>
  <c r="AC259" i="25"/>
  <c r="G79" i="25"/>
  <c r="G67" i="25"/>
  <c r="G55" i="25"/>
  <c r="R74" i="25"/>
  <c r="R50" i="25"/>
  <c r="R53" i="25"/>
  <c r="R64" i="25"/>
  <c r="R51" i="25"/>
  <c r="R75" i="25"/>
  <c r="R65" i="25"/>
  <c r="R62" i="25"/>
  <c r="R52" i="25"/>
  <c r="R77" i="25"/>
  <c r="R76" i="25"/>
  <c r="R63" i="25"/>
  <c r="K69" i="25"/>
  <c r="K57" i="25"/>
  <c r="K81" i="25"/>
  <c r="K56" i="25"/>
  <c r="K80" i="25"/>
  <c r="K68" i="25"/>
  <c r="J80" i="25"/>
  <c r="J68" i="25"/>
  <c r="J56" i="25"/>
  <c r="AC68" i="25"/>
  <c r="AC80" i="25"/>
  <c r="AC56" i="25"/>
  <c r="K78" i="25"/>
  <c r="K66" i="25"/>
  <c r="K54" i="25"/>
  <c r="T64" i="25"/>
  <c r="T75" i="25"/>
  <c r="T51" i="25"/>
  <c r="T74" i="25"/>
  <c r="T65" i="25"/>
  <c r="T62" i="25"/>
  <c r="T52" i="25"/>
  <c r="T77" i="25"/>
  <c r="T76" i="25"/>
  <c r="T63" i="25"/>
  <c r="T53" i="25"/>
  <c r="T50" i="25"/>
  <c r="B400" i="25"/>
  <c r="B387" i="25"/>
  <c r="B385" i="25"/>
  <c r="B375" i="25"/>
  <c r="B399" i="25"/>
  <c r="B373" i="25"/>
  <c r="B398" i="25"/>
  <c r="B386" i="25"/>
  <c r="B397" i="25"/>
  <c r="B388" i="25"/>
  <c r="B376" i="25"/>
  <c r="B374" i="25"/>
  <c r="V388" i="25"/>
  <c r="V399" i="25"/>
  <c r="V387" i="25"/>
  <c r="V386" i="25"/>
  <c r="V376" i="25"/>
  <c r="V375" i="25"/>
  <c r="V400" i="25"/>
  <c r="V374" i="25"/>
  <c r="V385" i="25"/>
  <c r="V397" i="25"/>
  <c r="V373" i="25"/>
  <c r="V398" i="25"/>
  <c r="D392" i="25"/>
  <c r="D404" i="25"/>
  <c r="D380" i="25"/>
  <c r="K403" i="25"/>
  <c r="K379" i="25"/>
  <c r="K391" i="25"/>
  <c r="O295" i="25"/>
  <c r="O283" i="25"/>
  <c r="O271" i="25"/>
  <c r="S295" i="25"/>
  <c r="S283" i="25"/>
  <c r="S271" i="25"/>
  <c r="Z281" i="25"/>
  <c r="Z293" i="25"/>
  <c r="V291" i="25"/>
  <c r="V267" i="25"/>
  <c r="V278" i="25"/>
  <c r="V279" i="25"/>
  <c r="V288" i="25"/>
  <c r="V276" i="25"/>
  <c r="V265" i="25"/>
  <c r="V290" i="25"/>
  <c r="V289" i="25"/>
  <c r="V264" i="25"/>
  <c r="V266" i="25"/>
  <c r="V277" i="25"/>
  <c r="W278" i="25"/>
  <c r="W289" i="25"/>
  <c r="W265" i="25"/>
  <c r="W290" i="25"/>
  <c r="W266" i="25"/>
  <c r="W288" i="25"/>
  <c r="W277" i="25"/>
  <c r="W291" i="25"/>
  <c r="W276" i="25"/>
  <c r="W279" i="25"/>
  <c r="W267" i="25"/>
  <c r="W264" i="25"/>
  <c r="R175" i="25"/>
  <c r="R163" i="25"/>
  <c r="R187" i="25"/>
  <c r="F294" i="25"/>
  <c r="F270" i="25"/>
  <c r="F282" i="25"/>
  <c r="X175" i="25"/>
  <c r="X187" i="25"/>
  <c r="X163" i="25"/>
  <c r="L171" i="25"/>
  <c r="L182" i="25"/>
  <c r="L158" i="25"/>
  <c r="L180" i="25"/>
  <c r="L156" i="25"/>
  <c r="L181" i="25"/>
  <c r="L170" i="25"/>
  <c r="L159" i="25"/>
  <c r="L169" i="25"/>
  <c r="L183" i="25"/>
  <c r="L168" i="25"/>
  <c r="L157" i="25"/>
  <c r="AA294" i="25"/>
  <c r="AA282" i="25"/>
  <c r="AA270" i="25"/>
  <c r="N186" i="25"/>
  <c r="N162" i="25"/>
  <c r="N174" i="25"/>
  <c r="O173" i="25"/>
  <c r="O185" i="25"/>
  <c r="O161" i="25"/>
  <c r="S161" i="25"/>
  <c r="S173" i="25"/>
  <c r="S185" i="25"/>
  <c r="L172" i="25"/>
  <c r="L184" i="25"/>
  <c r="L160" i="25"/>
  <c r="F187" i="25"/>
  <c r="F175" i="25"/>
  <c r="F163" i="25"/>
  <c r="B67" i="25"/>
  <c r="B79" i="25"/>
  <c r="B55" i="25"/>
  <c r="X80" i="25"/>
  <c r="X68" i="25"/>
  <c r="X56" i="25"/>
  <c r="U54" i="25"/>
  <c r="U78" i="25"/>
  <c r="U66" i="25"/>
  <c r="H77" i="25"/>
  <c r="H76" i="25"/>
  <c r="H52" i="25"/>
  <c r="H63" i="25"/>
  <c r="H74" i="25"/>
  <c r="H64" i="25"/>
  <c r="H51" i="25"/>
  <c r="H75" i="25"/>
  <c r="H65" i="25"/>
  <c r="H62" i="25"/>
  <c r="H53" i="25"/>
  <c r="H50" i="25"/>
  <c r="G81" i="25"/>
  <c r="G57" i="25"/>
  <c r="G69" i="25"/>
  <c r="S69" i="25"/>
  <c r="S81" i="25"/>
  <c r="S57" i="25"/>
  <c r="Y80" i="25"/>
  <c r="Y68" i="25"/>
  <c r="Y56" i="25"/>
  <c r="W79" i="25"/>
  <c r="W67" i="25"/>
  <c r="W55" i="25"/>
  <c r="N388" i="25"/>
  <c r="N399" i="25"/>
  <c r="N385" i="25"/>
  <c r="N386" i="25"/>
  <c r="N400" i="25"/>
  <c r="N397" i="25"/>
  <c r="N376" i="25"/>
  <c r="N398" i="25"/>
  <c r="N375" i="25"/>
  <c r="N374" i="25"/>
  <c r="N387" i="25"/>
  <c r="N373" i="25"/>
  <c r="Z392" i="25"/>
  <c r="Z404" i="25"/>
  <c r="Z380" i="25"/>
  <c r="J401" i="25"/>
  <c r="J377" i="25"/>
  <c r="J389" i="25"/>
  <c r="AC385" i="25"/>
  <c r="AC388" i="25"/>
  <c r="AC400" i="25"/>
  <c r="AC376" i="25"/>
  <c r="AC399" i="25"/>
  <c r="AC373" i="25"/>
  <c r="AC398" i="25"/>
  <c r="AC397" i="25"/>
  <c r="AC387" i="25"/>
  <c r="AC375" i="25"/>
  <c r="AC374" i="25"/>
  <c r="AC386" i="25"/>
  <c r="O399" i="25"/>
  <c r="O386" i="25"/>
  <c r="O374" i="25"/>
  <c r="O400" i="25"/>
  <c r="O397" i="25"/>
  <c r="O376" i="25"/>
  <c r="O398" i="25"/>
  <c r="O375" i="25"/>
  <c r="O388" i="25"/>
  <c r="O385" i="25"/>
  <c r="O387" i="25"/>
  <c r="O373" i="25"/>
  <c r="I403" i="25"/>
  <c r="I391" i="25"/>
  <c r="I379" i="25"/>
  <c r="S403" i="25"/>
  <c r="S379" i="25"/>
  <c r="S391" i="25"/>
  <c r="AB401" i="25"/>
  <c r="AB389" i="25"/>
  <c r="AB377" i="25"/>
  <c r="W283" i="25"/>
  <c r="W295" i="25"/>
  <c r="W271" i="25"/>
  <c r="AA283" i="25"/>
  <c r="AA295" i="25"/>
  <c r="AA271" i="25"/>
  <c r="L277" i="25"/>
  <c r="L288" i="25"/>
  <c r="L264" i="25"/>
  <c r="L289" i="25"/>
  <c r="L265" i="25"/>
  <c r="L291" i="25"/>
  <c r="L266" i="25"/>
  <c r="L290" i="25"/>
  <c r="L279" i="25"/>
  <c r="L278" i="25"/>
  <c r="L276" i="25"/>
  <c r="L267" i="25"/>
  <c r="G281" i="25"/>
  <c r="G269" i="25"/>
  <c r="G293" i="25"/>
  <c r="D277" i="25"/>
  <c r="D288" i="25"/>
  <c r="D264" i="25"/>
  <c r="D289" i="25"/>
  <c r="D265" i="25"/>
  <c r="D290" i="25"/>
  <c r="D279" i="25"/>
  <c r="D278" i="25"/>
  <c r="D267" i="25"/>
  <c r="D291" i="25"/>
  <c r="D276" i="25"/>
  <c r="D266" i="25"/>
  <c r="J187" i="25"/>
  <c r="J163" i="25"/>
  <c r="J175" i="25"/>
  <c r="AA161" i="25"/>
  <c r="AA173" i="25"/>
  <c r="AA185" i="25"/>
  <c r="P160" i="25"/>
  <c r="P184" i="25"/>
  <c r="P172" i="25"/>
  <c r="Y173" i="25"/>
  <c r="Y161" i="25"/>
  <c r="Y185" i="25"/>
  <c r="V163" i="25"/>
  <c r="V187" i="25"/>
  <c r="V175" i="25"/>
  <c r="P68" i="25"/>
  <c r="P80" i="25"/>
  <c r="P56" i="25"/>
  <c r="O369" i="25"/>
  <c r="O45" i="25"/>
  <c r="O151" i="25"/>
  <c r="O259" i="25"/>
  <c r="O46" i="25"/>
  <c r="I66" i="25"/>
  <c r="I78" i="25"/>
  <c r="I54" i="25"/>
  <c r="O57" i="25"/>
  <c r="O81" i="25"/>
  <c r="O69" i="25"/>
  <c r="AA81" i="25"/>
  <c r="AA69" i="25"/>
  <c r="AA57" i="25"/>
  <c r="N79" i="25"/>
  <c r="N67" i="25"/>
  <c r="N55" i="25"/>
  <c r="M67" i="25"/>
  <c r="M79" i="25"/>
  <c r="M55" i="25"/>
  <c r="L67" i="25"/>
  <c r="L79" i="25"/>
  <c r="L55" i="25"/>
  <c r="F388" i="25"/>
  <c r="F399" i="25"/>
  <c r="F397" i="25"/>
  <c r="F376" i="25"/>
  <c r="F385" i="25"/>
  <c r="F375" i="25"/>
  <c r="F387" i="25"/>
  <c r="F374" i="25"/>
  <c r="F373" i="25"/>
  <c r="F400" i="25"/>
  <c r="F398" i="25"/>
  <c r="F386" i="25"/>
  <c r="U379" i="25"/>
  <c r="U403" i="25"/>
  <c r="U391" i="25"/>
  <c r="K387" i="25"/>
  <c r="K398" i="25"/>
  <c r="K388" i="25"/>
  <c r="K373" i="25"/>
  <c r="K399" i="25"/>
  <c r="K386" i="25"/>
  <c r="K400" i="25"/>
  <c r="K376" i="25"/>
  <c r="K397" i="25"/>
  <c r="K385" i="25"/>
  <c r="K375" i="25"/>
  <c r="K374" i="25"/>
  <c r="P295" i="25"/>
  <c r="P283" i="25"/>
  <c r="P271" i="25"/>
  <c r="T277" i="25"/>
  <c r="T288" i="25"/>
  <c r="T264" i="25"/>
  <c r="T289" i="25"/>
  <c r="T265" i="25"/>
  <c r="T278" i="25"/>
  <c r="T267" i="25"/>
  <c r="T291" i="25"/>
  <c r="T266" i="25"/>
  <c r="T276" i="25"/>
  <c r="T290" i="25"/>
  <c r="T279" i="25"/>
  <c r="B295" i="25"/>
  <c r="B271" i="25"/>
  <c r="B283" i="25"/>
  <c r="AC288" i="25"/>
  <c r="AC264" i="25"/>
  <c r="AC291" i="25"/>
  <c r="AC267" i="25"/>
  <c r="AC276" i="25"/>
  <c r="AC290" i="25"/>
  <c r="AC279" i="25"/>
  <c r="AC289" i="25"/>
  <c r="AC278" i="25"/>
  <c r="AC277" i="25"/>
  <c r="AC265" i="25"/>
  <c r="AC266" i="25"/>
  <c r="Y271" i="25"/>
  <c r="Y295" i="25"/>
  <c r="Y283" i="25"/>
  <c r="C290" i="25"/>
  <c r="C266" i="25"/>
  <c r="C277" i="25"/>
  <c r="C278" i="25"/>
  <c r="C289" i="25"/>
  <c r="C267" i="25"/>
  <c r="C288" i="25"/>
  <c r="C291" i="25"/>
  <c r="C276" i="25"/>
  <c r="C264" i="25"/>
  <c r="C279" i="25"/>
  <c r="C265" i="25"/>
  <c r="H175" i="25"/>
  <c r="H187" i="25"/>
  <c r="H163" i="25"/>
  <c r="B186" i="25"/>
  <c r="B174" i="25"/>
  <c r="B162" i="25"/>
  <c r="B173" i="25"/>
  <c r="B185" i="25"/>
  <c r="B161" i="25"/>
  <c r="D185" i="25"/>
  <c r="D161" i="25"/>
  <c r="D173" i="25"/>
  <c r="X180" i="25"/>
  <c r="X169" i="25"/>
  <c r="X157" i="25"/>
  <c r="X168" i="25"/>
  <c r="X181" i="25"/>
  <c r="X156" i="25"/>
  <c r="AB172" i="25"/>
  <c r="AB184" i="25"/>
  <c r="AB160" i="25"/>
  <c r="H173" i="25"/>
  <c r="H185" i="25"/>
  <c r="H161" i="25"/>
  <c r="P185" i="25"/>
  <c r="P161" i="25"/>
  <c r="P173" i="25"/>
  <c r="G187" i="25"/>
  <c r="G175" i="25"/>
  <c r="G163" i="25"/>
  <c r="H68" i="25"/>
  <c r="H80" i="25"/>
  <c r="H56" i="25"/>
  <c r="W57" i="25"/>
  <c r="W81" i="25"/>
  <c r="W69" i="25"/>
  <c r="D81" i="25"/>
  <c r="D57" i="25"/>
  <c r="D69" i="25"/>
  <c r="D67" i="25"/>
  <c r="D79" i="25"/>
  <c r="D55" i="25"/>
  <c r="C67" i="25"/>
  <c r="C79" i="25"/>
  <c r="C55" i="25"/>
  <c r="Y380" i="25"/>
  <c r="Y392" i="25"/>
  <c r="Y404" i="25"/>
  <c r="D295" i="25"/>
  <c r="D271" i="25"/>
  <c r="D283" i="25"/>
  <c r="I276" i="25"/>
  <c r="I279" i="25"/>
  <c r="I288" i="25"/>
  <c r="I264" i="25"/>
  <c r="I291" i="25"/>
  <c r="I290" i="25"/>
  <c r="I265" i="25"/>
  <c r="I278" i="25"/>
  <c r="I289" i="25"/>
  <c r="I266" i="25"/>
  <c r="I267" i="25"/>
  <c r="I277" i="25"/>
  <c r="J295" i="25"/>
  <c r="J271" i="25"/>
  <c r="J283" i="25"/>
  <c r="R279" i="25"/>
  <c r="R290" i="25"/>
  <c r="R266" i="25"/>
  <c r="R291" i="25"/>
  <c r="R267" i="25"/>
  <c r="R264" i="25"/>
  <c r="R289" i="25"/>
  <c r="R288" i="25"/>
  <c r="R277" i="25"/>
  <c r="R276" i="25"/>
  <c r="R265" i="25"/>
  <c r="R278" i="25"/>
  <c r="M283" i="25"/>
  <c r="M295" i="25"/>
  <c r="M271" i="25"/>
  <c r="S186" i="25"/>
  <c r="S174" i="25"/>
  <c r="S162" i="25"/>
  <c r="F169" i="25"/>
  <c r="F180" i="25"/>
  <c r="F156" i="25"/>
  <c r="F170" i="25"/>
  <c r="F168" i="25"/>
  <c r="F157" i="25"/>
  <c r="F182" i="25"/>
  <c r="F171" i="25"/>
  <c r="F181" i="25"/>
  <c r="F159" i="25"/>
  <c r="F183" i="25"/>
  <c r="F158" i="25"/>
  <c r="AC187" i="25"/>
  <c r="AC175" i="25"/>
  <c r="AC163" i="25"/>
  <c r="C184" i="25"/>
  <c r="C160" i="25"/>
  <c r="C172" i="25"/>
  <c r="AC161" i="25"/>
  <c r="AC185" i="25"/>
  <c r="AC173" i="25"/>
  <c r="AA56" i="25"/>
  <c r="AA68" i="25"/>
  <c r="AA80" i="25"/>
  <c r="AA67" i="25"/>
  <c r="AA55" i="25"/>
  <c r="AA79" i="25"/>
  <c r="H81" i="25"/>
  <c r="H69" i="25"/>
  <c r="H57" i="25"/>
  <c r="L81" i="25"/>
  <c r="L69" i="25"/>
  <c r="L57" i="25"/>
  <c r="AB78" i="25"/>
  <c r="AB54" i="25"/>
  <c r="AB66" i="25"/>
  <c r="Y66" i="25"/>
  <c r="Y54" i="25"/>
  <c r="Y78" i="25"/>
  <c r="J66" i="25"/>
  <c r="J78" i="25"/>
  <c r="J54" i="25"/>
  <c r="S53" i="25"/>
  <c r="S64" i="25"/>
  <c r="S51" i="25"/>
  <c r="S74" i="25"/>
  <c r="S75" i="25"/>
  <c r="S65" i="25"/>
  <c r="S62" i="25"/>
  <c r="S52" i="25"/>
  <c r="S77" i="25"/>
  <c r="S76" i="25"/>
  <c r="S63" i="25"/>
  <c r="S50" i="25"/>
  <c r="Q392" i="25"/>
  <c r="Q380" i="25"/>
  <c r="Q404" i="25"/>
  <c r="D379" i="25"/>
  <c r="D403" i="25"/>
  <c r="D391" i="25"/>
  <c r="N391" i="25"/>
  <c r="N379" i="25"/>
  <c r="N403" i="25"/>
  <c r="X389" i="25"/>
  <c r="X377" i="25"/>
  <c r="X401" i="25"/>
  <c r="R295" i="25"/>
  <c r="R271" i="25"/>
  <c r="R283" i="25"/>
  <c r="H289" i="25"/>
  <c r="H265" i="25"/>
  <c r="H276" i="25"/>
  <c r="H277" i="25"/>
  <c r="H278" i="25"/>
  <c r="H267" i="25"/>
  <c r="H288" i="25"/>
  <c r="H266" i="25"/>
  <c r="H291" i="25"/>
  <c r="H290" i="25"/>
  <c r="H279" i="25"/>
  <c r="H264" i="25"/>
  <c r="E390" i="25"/>
  <c r="E402" i="25"/>
  <c r="E378" i="25"/>
  <c r="AA390" i="25"/>
  <c r="AA402" i="25"/>
  <c r="AA378" i="25"/>
  <c r="S290" i="25"/>
  <c r="S266" i="25"/>
  <c r="S277" i="25"/>
  <c r="S278" i="25"/>
  <c r="S289" i="25"/>
  <c r="S288" i="25"/>
  <c r="S291" i="25"/>
  <c r="S276" i="25"/>
  <c r="S265" i="25"/>
  <c r="S279" i="25"/>
  <c r="S267" i="25"/>
  <c r="S264" i="25"/>
  <c r="K186" i="25"/>
  <c r="K174" i="25"/>
  <c r="K162" i="25"/>
  <c r="Y163" i="25"/>
  <c r="Y187" i="25"/>
  <c r="Y175" i="25"/>
  <c r="Q186" i="25"/>
  <c r="Q162" i="25"/>
  <c r="Q174" i="25"/>
  <c r="I294" i="25"/>
  <c r="I282" i="25"/>
  <c r="I270" i="25"/>
  <c r="AB294" i="25"/>
  <c r="AB282" i="25"/>
  <c r="AB270" i="25"/>
  <c r="U187" i="25"/>
  <c r="U175" i="25"/>
  <c r="U163" i="25"/>
  <c r="R173" i="25"/>
  <c r="R185" i="25"/>
  <c r="R161" i="25"/>
  <c r="T185" i="25"/>
  <c r="T173" i="25"/>
  <c r="T161" i="25"/>
  <c r="M184" i="25"/>
  <c r="M172" i="25"/>
  <c r="M160" i="25"/>
  <c r="I173" i="25"/>
  <c r="I185" i="25"/>
  <c r="I161" i="25"/>
  <c r="Q80" i="25"/>
  <c r="Q68" i="25"/>
  <c r="Q56" i="25"/>
  <c r="N80" i="25"/>
  <c r="N56" i="25"/>
  <c r="N68" i="25"/>
  <c r="U75" i="25"/>
  <c r="U51" i="25"/>
  <c r="U62" i="25"/>
  <c r="U65" i="25"/>
  <c r="U52" i="25"/>
  <c r="U77" i="25"/>
  <c r="U76" i="25"/>
  <c r="U63" i="25"/>
  <c r="U53" i="25"/>
  <c r="U50" i="25"/>
  <c r="U74" i="25"/>
  <c r="U64" i="25"/>
  <c r="P81" i="25"/>
  <c r="P57" i="25"/>
  <c r="P69" i="25"/>
  <c r="G68" i="25"/>
  <c r="G80" i="25"/>
  <c r="G56" i="25"/>
  <c r="R78" i="25"/>
  <c r="R66" i="25"/>
  <c r="R54" i="25"/>
  <c r="I389" i="25"/>
  <c r="I401" i="25"/>
  <c r="I377" i="25"/>
  <c r="I404" i="25"/>
  <c r="I380" i="25"/>
  <c r="I392" i="25"/>
  <c r="U293" i="25"/>
  <c r="U269" i="25"/>
  <c r="U281" i="25"/>
  <c r="AB283" i="25"/>
  <c r="AB295" i="25"/>
  <c r="AB271" i="25"/>
  <c r="Z295" i="25"/>
  <c r="Z271" i="25"/>
  <c r="Z283" i="25"/>
  <c r="C186" i="25"/>
  <c r="C162" i="25"/>
  <c r="C174" i="25"/>
  <c r="V270" i="25"/>
  <c r="V294" i="25"/>
  <c r="V282" i="25"/>
  <c r="C294" i="25"/>
  <c r="C282" i="25"/>
  <c r="C270" i="25"/>
  <c r="AC174" i="25"/>
  <c r="AC186" i="25"/>
  <c r="AC162" i="25"/>
  <c r="Z173" i="25"/>
  <c r="Z161" i="25"/>
  <c r="Z185" i="25"/>
  <c r="V184" i="25"/>
  <c r="V172" i="25"/>
  <c r="V160" i="25"/>
  <c r="E161" i="25"/>
  <c r="E185" i="25"/>
  <c r="E173" i="25"/>
  <c r="I80" i="25"/>
  <c r="I68" i="25"/>
  <c r="I56" i="25"/>
  <c r="I55" i="25"/>
  <c r="I79" i="25"/>
  <c r="I67" i="25"/>
  <c r="M152" i="25"/>
  <c r="M151" i="25"/>
  <c r="M369" i="25"/>
  <c r="M260" i="25"/>
  <c r="M45" i="25"/>
  <c r="X152" i="25"/>
  <c r="X46" i="25"/>
  <c r="X151" i="25"/>
  <c r="X369" i="25"/>
  <c r="X260" i="25"/>
  <c r="X368" i="25"/>
  <c r="D80" i="25"/>
  <c r="D56" i="25"/>
  <c r="D68" i="25"/>
  <c r="X57" i="25"/>
  <c r="X81" i="25"/>
  <c r="X69" i="25"/>
  <c r="AB81" i="25"/>
  <c r="AB69" i="25"/>
  <c r="AB57" i="25"/>
  <c r="F54" i="25"/>
  <c r="F78" i="25"/>
  <c r="F66" i="25"/>
  <c r="AB56" i="25"/>
  <c r="AB68" i="25"/>
  <c r="AB80" i="25"/>
  <c r="D78" i="25"/>
  <c r="D66" i="25"/>
  <c r="D54" i="25"/>
  <c r="H55" i="25"/>
  <c r="H79" i="25"/>
  <c r="H67" i="25"/>
  <c r="P380" i="25"/>
  <c r="P392" i="25"/>
  <c r="P404" i="25"/>
  <c r="Z389" i="25"/>
  <c r="Z401" i="25"/>
  <c r="Z377" i="25"/>
  <c r="U404" i="25"/>
  <c r="U380" i="25"/>
  <c r="U392" i="25"/>
  <c r="P389" i="25"/>
  <c r="P377" i="25"/>
  <c r="P401" i="25"/>
  <c r="G402" i="25"/>
  <c r="G390" i="25"/>
  <c r="G378" i="25"/>
  <c r="N402" i="25"/>
  <c r="N390" i="25"/>
  <c r="N378" i="25"/>
  <c r="Q390" i="25"/>
  <c r="Q402" i="25"/>
  <c r="Q378" i="25"/>
  <c r="U378" i="25"/>
  <c r="U402" i="25"/>
  <c r="U390" i="25"/>
  <c r="G391" i="25"/>
  <c r="G379" i="25"/>
  <c r="G403" i="25"/>
  <c r="O281" i="25"/>
  <c r="O293" i="25"/>
  <c r="O269" i="25"/>
  <c r="AA269" i="25"/>
  <c r="AA281" i="25"/>
  <c r="AA293" i="25"/>
  <c r="AB280" i="25"/>
  <c r="AB292" i="25"/>
  <c r="AB268" i="25"/>
  <c r="H292" i="25"/>
  <c r="H268" i="25"/>
  <c r="H280" i="25"/>
  <c r="F390" i="25"/>
  <c r="F402" i="25"/>
  <c r="F378" i="25"/>
  <c r="D293" i="25"/>
  <c r="D269" i="25"/>
  <c r="D281" i="25"/>
  <c r="O294" i="25"/>
  <c r="O270" i="25"/>
  <c r="O282" i="25"/>
  <c r="Y294" i="25"/>
  <c r="Y282" i="25"/>
  <c r="Y270" i="25"/>
  <c r="U182" i="25"/>
  <c r="U158" i="25"/>
  <c r="U169" i="25"/>
  <c r="U183" i="25"/>
  <c r="U159" i="25"/>
  <c r="U171" i="25"/>
  <c r="U156" i="25"/>
  <c r="U181" i="25"/>
  <c r="U170" i="25"/>
  <c r="U180" i="25"/>
  <c r="U157" i="25"/>
  <c r="U168" i="25"/>
  <c r="AC182" i="25"/>
  <c r="AC158" i="25"/>
  <c r="AC169" i="25"/>
  <c r="AC159" i="25"/>
  <c r="AC183" i="25"/>
  <c r="AC168" i="25"/>
  <c r="AC157" i="25"/>
  <c r="AC171" i="25"/>
  <c r="AC156" i="25"/>
  <c r="AC181" i="25"/>
  <c r="AC170" i="25"/>
  <c r="AC180" i="25"/>
  <c r="U288" i="25"/>
  <c r="U264" i="25"/>
  <c r="U291" i="25"/>
  <c r="U267" i="25"/>
  <c r="U276" i="25"/>
  <c r="U277" i="25"/>
  <c r="U266" i="25"/>
  <c r="U265" i="25"/>
  <c r="U290" i="25"/>
  <c r="U279" i="25"/>
  <c r="U289" i="25"/>
  <c r="U278" i="25"/>
  <c r="Q184" i="25"/>
  <c r="Q172" i="25"/>
  <c r="Q160" i="25"/>
  <c r="D171" i="25"/>
  <c r="D182" i="25"/>
  <c r="D158" i="25"/>
  <c r="D180" i="25"/>
  <c r="D156" i="25"/>
  <c r="D183" i="25"/>
  <c r="D168" i="25"/>
  <c r="D157" i="25"/>
  <c r="D181" i="25"/>
  <c r="D170" i="25"/>
  <c r="D159" i="25"/>
  <c r="D169" i="25"/>
  <c r="Y184" i="25"/>
  <c r="Y172" i="25"/>
  <c r="Y160" i="25"/>
  <c r="H183" i="25"/>
  <c r="H159" i="25"/>
  <c r="H170" i="25"/>
  <c r="H168" i="25"/>
  <c r="H182" i="25"/>
  <c r="H171" i="25"/>
  <c r="H181" i="25"/>
  <c r="H156" i="25"/>
  <c r="H180" i="25"/>
  <c r="H169" i="25"/>
  <c r="H158" i="25"/>
  <c r="H157" i="25"/>
  <c r="E283" i="25"/>
  <c r="E295" i="25"/>
  <c r="E271" i="25"/>
  <c r="H295" i="25"/>
  <c r="H283" i="25"/>
  <c r="H271" i="25"/>
  <c r="C163" i="25"/>
  <c r="C187" i="25"/>
  <c r="C175" i="25"/>
  <c r="O292" i="25"/>
  <c r="O280" i="25"/>
  <c r="O268" i="25"/>
  <c r="M182" i="25"/>
  <c r="M158" i="25"/>
  <c r="M169" i="25"/>
  <c r="M183" i="25"/>
  <c r="M159" i="25"/>
  <c r="M180" i="25"/>
  <c r="M168" i="25"/>
  <c r="M157" i="25"/>
  <c r="M181" i="25"/>
  <c r="M171" i="25"/>
  <c r="M170" i="25"/>
  <c r="M156" i="25"/>
  <c r="AA280" i="25"/>
  <c r="P162" i="25"/>
  <c r="P186" i="25"/>
  <c r="P174" i="25"/>
  <c r="U160" i="25"/>
  <c r="U184" i="25"/>
  <c r="U172" i="25"/>
  <c r="M161" i="25"/>
  <c r="M173" i="25"/>
  <c r="M185" i="25"/>
  <c r="X173" i="25"/>
  <c r="X161" i="25"/>
  <c r="X185" i="25"/>
  <c r="N152" i="25"/>
  <c r="X77" i="25"/>
  <c r="X76" i="25"/>
  <c r="X52" i="25"/>
  <c r="X63" i="25"/>
  <c r="X62" i="25"/>
  <c r="X53" i="25"/>
  <c r="X50" i="25"/>
  <c r="X74" i="25"/>
  <c r="X64" i="25"/>
  <c r="X51" i="25"/>
  <c r="X75" i="25"/>
  <c r="X65" i="25"/>
  <c r="C53" i="25"/>
  <c r="C64" i="25"/>
  <c r="C76" i="25"/>
  <c r="C63" i="25"/>
  <c r="C50" i="25"/>
  <c r="C77" i="25"/>
  <c r="C51" i="25"/>
  <c r="C74" i="25"/>
  <c r="C75" i="25"/>
  <c r="C65" i="25"/>
  <c r="C62" i="25"/>
  <c r="C52" i="25"/>
  <c r="E77" i="25"/>
  <c r="E75" i="25"/>
  <c r="E51" i="25"/>
  <c r="E62" i="25"/>
  <c r="E63" i="25"/>
  <c r="E53" i="25"/>
  <c r="E50" i="25"/>
  <c r="E74" i="25"/>
  <c r="E64" i="25"/>
  <c r="E65" i="25"/>
  <c r="E52" i="25"/>
  <c r="E76" i="25"/>
  <c r="F79" i="25"/>
  <c r="F67" i="25"/>
  <c r="F55" i="25"/>
  <c r="B69" i="25"/>
  <c r="B81" i="25"/>
  <c r="B57" i="25"/>
  <c r="Z81" i="25"/>
  <c r="Z69" i="25"/>
  <c r="Z57" i="25"/>
  <c r="C80" i="25"/>
  <c r="C56" i="25"/>
  <c r="C68" i="25"/>
  <c r="T404" i="25"/>
  <c r="T380" i="25"/>
  <c r="T392" i="25"/>
  <c r="X404" i="25"/>
  <c r="X380" i="25"/>
  <c r="X392" i="25"/>
  <c r="V401" i="25"/>
  <c r="V389" i="25"/>
  <c r="V377" i="25"/>
  <c r="AC404" i="25"/>
  <c r="AC380" i="25"/>
  <c r="AC392" i="25"/>
  <c r="E385" i="25"/>
  <c r="E388" i="25"/>
  <c r="E386" i="25"/>
  <c r="E376" i="25"/>
  <c r="E400" i="25"/>
  <c r="E398" i="25"/>
  <c r="E375" i="25"/>
  <c r="E387" i="25"/>
  <c r="E374" i="25"/>
  <c r="E399" i="25"/>
  <c r="E397" i="25"/>
  <c r="E373" i="25"/>
  <c r="T390" i="25"/>
  <c r="T378" i="25"/>
  <c r="T402" i="25"/>
  <c r="Y402" i="25"/>
  <c r="Y390" i="25"/>
  <c r="Y378" i="25"/>
  <c r="AC390" i="25"/>
  <c r="AC402" i="25"/>
  <c r="AC378" i="25"/>
  <c r="Z403" i="25"/>
  <c r="Z379" i="25"/>
  <c r="Z391" i="25"/>
  <c r="AC403" i="25"/>
  <c r="AC391" i="25"/>
  <c r="AC379" i="25"/>
  <c r="X293" i="25"/>
  <c r="X281" i="25"/>
  <c r="X269" i="25"/>
  <c r="N293" i="25"/>
  <c r="N269" i="25"/>
  <c r="N281" i="25"/>
  <c r="B268" i="25"/>
  <c r="B292" i="25"/>
  <c r="B280" i="25"/>
  <c r="E280" i="25"/>
  <c r="E292" i="25"/>
  <c r="E268" i="25"/>
  <c r="P292" i="25"/>
  <c r="P268" i="25"/>
  <c r="P280" i="25"/>
  <c r="J281" i="25"/>
  <c r="J269" i="25"/>
  <c r="J293" i="25"/>
  <c r="Z294" i="25"/>
  <c r="Z282" i="25"/>
  <c r="Z270" i="25"/>
  <c r="P294" i="25"/>
  <c r="P282" i="25"/>
  <c r="P270" i="25"/>
  <c r="W280" i="25"/>
  <c r="W268" i="25"/>
  <c r="W292" i="25"/>
  <c r="T171" i="25"/>
  <c r="T182" i="25"/>
  <c r="T158" i="25"/>
  <c r="T180" i="25"/>
  <c r="T156" i="25"/>
  <c r="T168" i="25"/>
  <c r="T157" i="25"/>
  <c r="T181" i="25"/>
  <c r="T170" i="25"/>
  <c r="T159" i="25"/>
  <c r="T169" i="25"/>
  <c r="T183" i="25"/>
  <c r="P289" i="25"/>
  <c r="P265" i="25"/>
  <c r="P276" i="25"/>
  <c r="P277" i="25"/>
  <c r="P290" i="25"/>
  <c r="P279" i="25"/>
  <c r="P278" i="25"/>
  <c r="P267" i="25"/>
  <c r="P288" i="25"/>
  <c r="P291" i="25"/>
  <c r="P264" i="25"/>
  <c r="P266" i="25"/>
  <c r="Z279" i="25"/>
  <c r="Z290" i="25"/>
  <c r="Z266" i="25"/>
  <c r="Z291" i="25"/>
  <c r="Z267" i="25"/>
  <c r="Z264" i="25"/>
  <c r="Z289" i="25"/>
  <c r="Z278" i="25"/>
  <c r="Z288" i="25"/>
  <c r="Z277" i="25"/>
  <c r="Z265" i="25"/>
  <c r="Z276" i="25"/>
  <c r="H160" i="25"/>
  <c r="H184" i="25"/>
  <c r="H172" i="25"/>
  <c r="AC295" i="25"/>
  <c r="AC283" i="25"/>
  <c r="AC271" i="25"/>
  <c r="P183" i="25"/>
  <c r="P159" i="25"/>
  <c r="P170" i="25"/>
  <c r="P168" i="25"/>
  <c r="P180" i="25"/>
  <c r="P169" i="25"/>
  <c r="P158" i="25"/>
  <c r="P157" i="25"/>
  <c r="P182" i="25"/>
  <c r="P171" i="25"/>
  <c r="P181" i="25"/>
  <c r="P156" i="25"/>
  <c r="K163" i="25"/>
  <c r="K187" i="25"/>
  <c r="K175" i="25"/>
  <c r="N187" i="25"/>
  <c r="N175" i="25"/>
  <c r="N163" i="25"/>
  <c r="E174" i="25"/>
  <c r="E186" i="25"/>
  <c r="E162" i="25"/>
  <c r="X186" i="25"/>
  <c r="X162" i="25"/>
  <c r="X174" i="25"/>
  <c r="AA162" i="25"/>
  <c r="AA186" i="25"/>
  <c r="AA174" i="25"/>
  <c r="T187" i="25"/>
  <c r="T163" i="25"/>
  <c r="T175" i="25"/>
  <c r="B66" i="25"/>
  <c r="B78" i="25"/>
  <c r="B54" i="25"/>
  <c r="L78" i="25"/>
  <c r="L66" i="25"/>
  <c r="L54" i="25"/>
  <c r="G78" i="25"/>
  <c r="G54" i="25"/>
  <c r="G66" i="25"/>
  <c r="L186" i="25"/>
  <c r="I77" i="25"/>
  <c r="I63" i="25"/>
  <c r="I74" i="25"/>
  <c r="I50" i="25"/>
  <c r="I51" i="25"/>
  <c r="I75" i="25"/>
  <c r="I65" i="25"/>
  <c r="I62" i="25"/>
  <c r="I52" i="25"/>
  <c r="I53" i="25"/>
  <c r="I76" i="25"/>
  <c r="I64" i="25"/>
  <c r="K53" i="25"/>
  <c r="K64" i="25"/>
  <c r="K77" i="25"/>
  <c r="K75" i="25"/>
  <c r="K65" i="25"/>
  <c r="K62" i="25"/>
  <c r="K52" i="25"/>
  <c r="K76" i="25"/>
  <c r="K63" i="25"/>
  <c r="K50" i="25"/>
  <c r="K51" i="25"/>
  <c r="K74" i="25"/>
  <c r="M75" i="25"/>
  <c r="M51" i="25"/>
  <c r="M62" i="25"/>
  <c r="M76" i="25"/>
  <c r="M63" i="25"/>
  <c r="M53" i="25"/>
  <c r="M50" i="25"/>
  <c r="M74" i="25"/>
  <c r="M64" i="25"/>
  <c r="M77" i="25"/>
  <c r="M65" i="25"/>
  <c r="M52" i="25"/>
  <c r="P55" i="25"/>
  <c r="P67" i="25"/>
  <c r="P79" i="25"/>
  <c r="U79" i="25"/>
  <c r="U67" i="25"/>
  <c r="U55" i="25"/>
  <c r="O68" i="25"/>
  <c r="O80" i="25"/>
  <c r="O56" i="25"/>
  <c r="W80" i="25"/>
  <c r="W68" i="25"/>
  <c r="W56" i="25"/>
  <c r="F80" i="25"/>
  <c r="F68" i="25"/>
  <c r="F56" i="25"/>
  <c r="F404" i="25"/>
  <c r="F380" i="25"/>
  <c r="F392" i="25"/>
  <c r="R392" i="25"/>
  <c r="R404" i="25"/>
  <c r="R380" i="25"/>
  <c r="C392" i="25"/>
  <c r="C380" i="25"/>
  <c r="C404" i="25"/>
  <c r="G401" i="25"/>
  <c r="G389" i="25"/>
  <c r="G377" i="25"/>
  <c r="B392" i="25"/>
  <c r="B380" i="25"/>
  <c r="B404" i="25"/>
  <c r="H389" i="25"/>
  <c r="H377" i="25"/>
  <c r="H401" i="25"/>
  <c r="X386" i="25"/>
  <c r="X397" i="25"/>
  <c r="X385" i="25"/>
  <c r="X399" i="25"/>
  <c r="X376" i="25"/>
  <c r="X375" i="25"/>
  <c r="X400" i="25"/>
  <c r="X374" i="25"/>
  <c r="X398" i="25"/>
  <c r="X373" i="25"/>
  <c r="X388" i="25"/>
  <c r="X387" i="25"/>
  <c r="L398" i="25"/>
  <c r="L385" i="25"/>
  <c r="L373" i="25"/>
  <c r="L399" i="25"/>
  <c r="L387" i="25"/>
  <c r="L386" i="25"/>
  <c r="L400" i="25"/>
  <c r="L376" i="25"/>
  <c r="L397" i="25"/>
  <c r="L388" i="25"/>
  <c r="L375" i="25"/>
  <c r="L374" i="25"/>
  <c r="H402" i="25"/>
  <c r="H378" i="25"/>
  <c r="H390" i="25"/>
  <c r="C390" i="25"/>
  <c r="C402" i="25"/>
  <c r="C378" i="25"/>
  <c r="B402" i="25"/>
  <c r="B390" i="25"/>
  <c r="B378" i="25"/>
  <c r="B403" i="25"/>
  <c r="B379" i="25"/>
  <c r="B391" i="25"/>
  <c r="P293" i="25"/>
  <c r="P281" i="25"/>
  <c r="P269" i="25"/>
  <c r="Y292" i="25"/>
  <c r="Y268" i="25"/>
  <c r="Y280" i="25"/>
  <c r="J292" i="25"/>
  <c r="J280" i="25"/>
  <c r="J268" i="25"/>
  <c r="M280" i="25"/>
  <c r="M292" i="25"/>
  <c r="M268" i="25"/>
  <c r="X292" i="25"/>
  <c r="X268" i="25"/>
  <c r="X280" i="25"/>
  <c r="S292" i="25"/>
  <c r="S280" i="25"/>
  <c r="S268" i="25"/>
  <c r="T293" i="25"/>
  <c r="T269" i="25"/>
  <c r="T281" i="25"/>
  <c r="C168" i="25"/>
  <c r="C171" i="25"/>
  <c r="C169" i="25"/>
  <c r="C158" i="25"/>
  <c r="C183" i="25"/>
  <c r="C182" i="25"/>
  <c r="C157" i="25"/>
  <c r="C156" i="25"/>
  <c r="C181" i="25"/>
  <c r="C159" i="25"/>
  <c r="C180" i="25"/>
  <c r="C170" i="25"/>
  <c r="B160" i="25"/>
  <c r="B184" i="25"/>
  <c r="B172" i="25"/>
  <c r="X259" i="25"/>
  <c r="K168" i="25"/>
  <c r="K171" i="25"/>
  <c r="K169" i="25"/>
  <c r="K181" i="25"/>
  <c r="K170" i="25"/>
  <c r="K159" i="25"/>
  <c r="K180" i="25"/>
  <c r="K158" i="25"/>
  <c r="K183" i="25"/>
  <c r="K157" i="25"/>
  <c r="K156" i="25"/>
  <c r="K182" i="25"/>
  <c r="G180" i="25"/>
  <c r="G156" i="25"/>
  <c r="G183" i="25"/>
  <c r="G159" i="25"/>
  <c r="G181" i="25"/>
  <c r="G157" i="25"/>
  <c r="G182" i="25"/>
  <c r="G171" i="25"/>
  <c r="G170" i="25"/>
  <c r="G169" i="25"/>
  <c r="G158" i="25"/>
  <c r="G168" i="25"/>
  <c r="S168" i="25"/>
  <c r="S171" i="25"/>
  <c r="S169" i="25"/>
  <c r="S182" i="25"/>
  <c r="S157" i="25"/>
  <c r="S156" i="25"/>
  <c r="S181" i="25"/>
  <c r="S170" i="25"/>
  <c r="S159" i="25"/>
  <c r="S180" i="25"/>
  <c r="S183" i="25"/>
  <c r="S158" i="25"/>
  <c r="G172" i="25"/>
  <c r="G160" i="25"/>
  <c r="G184" i="25"/>
  <c r="X283" i="25"/>
  <c r="X295" i="25"/>
  <c r="X271" i="25"/>
  <c r="S163" i="25"/>
  <c r="S175" i="25"/>
  <c r="S187" i="25"/>
  <c r="O54" i="25"/>
  <c r="O78" i="25"/>
  <c r="O66" i="25"/>
  <c r="W78" i="25"/>
  <c r="W66" i="25"/>
  <c r="W54" i="25"/>
  <c r="L162" i="25"/>
  <c r="Q77" i="25"/>
  <c r="Q63" i="25"/>
  <c r="Q74" i="25"/>
  <c r="Q50" i="25"/>
  <c r="Q64" i="25"/>
  <c r="Q51" i="25"/>
  <c r="Q75" i="25"/>
  <c r="Q65" i="25"/>
  <c r="Q62" i="25"/>
  <c r="Q52" i="25"/>
  <c r="Q53" i="25"/>
  <c r="Q76" i="25"/>
  <c r="AB67" i="25"/>
  <c r="AB55" i="25"/>
  <c r="AB79" i="25"/>
  <c r="V57" i="25"/>
  <c r="V81" i="25"/>
  <c r="V69" i="25"/>
  <c r="R80" i="25"/>
  <c r="R68" i="25"/>
  <c r="R56" i="25"/>
  <c r="B80" i="25"/>
  <c r="B56" i="25"/>
  <c r="B68" i="25"/>
  <c r="S389" i="25"/>
  <c r="S377" i="25"/>
  <c r="S401" i="25"/>
  <c r="E404" i="25"/>
  <c r="E380" i="25"/>
  <c r="E392" i="25"/>
  <c r="K392" i="25"/>
  <c r="K404" i="25"/>
  <c r="K380" i="25"/>
  <c r="M404" i="25"/>
  <c r="M380" i="25"/>
  <c r="M392" i="25"/>
  <c r="O401" i="25"/>
  <c r="O389" i="25"/>
  <c r="O377" i="25"/>
  <c r="J392" i="25"/>
  <c r="J404" i="25"/>
  <c r="J380" i="25"/>
  <c r="N404" i="25"/>
  <c r="N380" i="25"/>
  <c r="N392" i="25"/>
  <c r="T401" i="25"/>
  <c r="T389" i="25"/>
  <c r="T377" i="25"/>
  <c r="M385" i="25"/>
  <c r="M388" i="25"/>
  <c r="M398" i="25"/>
  <c r="M376" i="25"/>
  <c r="M386" i="25"/>
  <c r="M400" i="25"/>
  <c r="M399" i="25"/>
  <c r="M397" i="25"/>
  <c r="M375" i="25"/>
  <c r="M374" i="25"/>
  <c r="M373" i="25"/>
  <c r="M387" i="25"/>
  <c r="T398" i="25"/>
  <c r="T385" i="25"/>
  <c r="T397" i="25"/>
  <c r="T387" i="25"/>
  <c r="T373" i="25"/>
  <c r="T388" i="25"/>
  <c r="T376" i="25"/>
  <c r="T386" i="25"/>
  <c r="T374" i="25"/>
  <c r="T375" i="25"/>
  <c r="T400" i="25"/>
  <c r="T399" i="25"/>
  <c r="V378" i="25"/>
  <c r="V402" i="25"/>
  <c r="V390" i="25"/>
  <c r="O402" i="25"/>
  <c r="O378" i="25"/>
  <c r="O390" i="25"/>
  <c r="J378" i="25"/>
  <c r="J402" i="25"/>
  <c r="J390" i="25"/>
  <c r="O391" i="25"/>
  <c r="O403" i="25"/>
  <c r="O379" i="25"/>
  <c r="V391" i="25"/>
  <c r="V403" i="25"/>
  <c r="V379" i="25"/>
  <c r="L403" i="25"/>
  <c r="L391" i="25"/>
  <c r="L379" i="25"/>
  <c r="P403" i="25"/>
  <c r="P391" i="25"/>
  <c r="P379" i="25"/>
  <c r="H293" i="25"/>
  <c r="H281" i="25"/>
  <c r="H269" i="25"/>
  <c r="C292" i="25"/>
  <c r="C280" i="25"/>
  <c r="C268" i="25"/>
  <c r="R268" i="25"/>
  <c r="R292" i="25"/>
  <c r="R280" i="25"/>
  <c r="U280" i="25"/>
  <c r="U292" i="25"/>
  <c r="U268" i="25"/>
  <c r="AB293" i="25"/>
  <c r="AB269" i="25"/>
  <c r="AB281" i="25"/>
  <c r="I292" i="25"/>
  <c r="I268" i="25"/>
  <c r="I280" i="25"/>
  <c r="R293" i="25"/>
  <c r="R281" i="25"/>
  <c r="R269" i="25"/>
  <c r="E294" i="25"/>
  <c r="E270" i="25"/>
  <c r="E282" i="25"/>
  <c r="L294" i="25"/>
  <c r="L282" i="25"/>
  <c r="L270" i="25"/>
  <c r="M282" i="25"/>
  <c r="M270" i="25"/>
  <c r="M294" i="25"/>
  <c r="Q187" i="25"/>
  <c r="Q163" i="25"/>
  <c r="Q175" i="25"/>
  <c r="J160" i="25"/>
  <c r="J184" i="25"/>
  <c r="J172" i="25"/>
  <c r="M259" i="25"/>
  <c r="AB187" i="25"/>
  <c r="AB163" i="25"/>
  <c r="AB175" i="25"/>
  <c r="B181" i="25"/>
  <c r="B157" i="25"/>
  <c r="B168" i="25"/>
  <c r="B182" i="25"/>
  <c r="B158" i="25"/>
  <c r="B180" i="25"/>
  <c r="B169" i="25"/>
  <c r="B183" i="25"/>
  <c r="B171" i="25"/>
  <c r="B156" i="25"/>
  <c r="B159" i="25"/>
  <c r="B170" i="25"/>
  <c r="O180" i="25"/>
  <c r="O156" i="25"/>
  <c r="O183" i="25"/>
  <c r="O159" i="25"/>
  <c r="O181" i="25"/>
  <c r="O157" i="25"/>
  <c r="O169" i="25"/>
  <c r="O158" i="25"/>
  <c r="O168" i="25"/>
  <c r="O182" i="25"/>
  <c r="O171" i="25"/>
  <c r="O170" i="25"/>
  <c r="X289" i="25"/>
  <c r="X265" i="25"/>
  <c r="X276" i="25"/>
  <c r="X277" i="25"/>
  <c r="X266" i="25"/>
  <c r="X291" i="25"/>
  <c r="X290" i="25"/>
  <c r="X279" i="25"/>
  <c r="X264" i="25"/>
  <c r="X278" i="25"/>
  <c r="X267" i="25"/>
  <c r="X288" i="25"/>
  <c r="K290" i="25"/>
  <c r="K266" i="25"/>
  <c r="K277" i="25"/>
  <c r="K278" i="25"/>
  <c r="K291" i="25"/>
  <c r="K276" i="25"/>
  <c r="K265" i="25"/>
  <c r="K279" i="25"/>
  <c r="K264" i="25"/>
  <c r="K289" i="25"/>
  <c r="K267" i="25"/>
  <c r="K288" i="25"/>
  <c r="J181" i="25"/>
  <c r="J157" i="25"/>
  <c r="J168" i="25"/>
  <c r="J182" i="25"/>
  <c r="J158" i="25"/>
  <c r="J156" i="25"/>
  <c r="J170" i="25"/>
  <c r="J159" i="25"/>
  <c r="J180" i="25"/>
  <c r="J169" i="25"/>
  <c r="J183" i="25"/>
  <c r="J171" i="25"/>
  <c r="AA168" i="25"/>
  <c r="AA171" i="25"/>
  <c r="AA169" i="25"/>
  <c r="AA180" i="25"/>
  <c r="AA158" i="25"/>
  <c r="AA183" i="25"/>
  <c r="AA182" i="25"/>
  <c r="AA157" i="25"/>
  <c r="AA156" i="25"/>
  <c r="AA170" i="25"/>
  <c r="AA181" i="25"/>
  <c r="AA159" i="25"/>
  <c r="N291" i="25"/>
  <c r="N267" i="25"/>
  <c r="N278" i="25"/>
  <c r="N279" i="25"/>
  <c r="N276" i="25"/>
  <c r="N265" i="25"/>
  <c r="N290" i="25"/>
  <c r="N289" i="25"/>
  <c r="N264" i="25"/>
  <c r="N288" i="25"/>
  <c r="N277" i="25"/>
  <c r="N266" i="25"/>
  <c r="X160" i="25"/>
  <c r="X184" i="25"/>
  <c r="X172" i="25"/>
  <c r="W175" i="25"/>
  <c r="W163" i="25"/>
  <c r="W187" i="25"/>
  <c r="AA187" i="25"/>
  <c r="AA163" i="25"/>
  <c r="AA175" i="25"/>
  <c r="Y186" i="25"/>
  <c r="Y162" i="25"/>
  <c r="Y174" i="25"/>
  <c r="J186" i="25"/>
  <c r="J174" i="25"/>
  <c r="J162" i="25"/>
  <c r="J173" i="25"/>
  <c r="J185" i="25"/>
  <c r="J161" i="25"/>
  <c r="X182" i="25"/>
  <c r="X170" i="25"/>
  <c r="S78" i="25"/>
  <c r="S66" i="25"/>
  <c r="S54" i="25"/>
  <c r="E54" i="25"/>
  <c r="E78" i="25"/>
  <c r="E66" i="25"/>
  <c r="Z66" i="25"/>
  <c r="Z54" i="25"/>
  <c r="Z78" i="25"/>
  <c r="P54" i="25"/>
  <c r="P78" i="25"/>
  <c r="P66" i="25"/>
  <c r="G65" i="25"/>
  <c r="G76" i="25"/>
  <c r="G52" i="25"/>
  <c r="G74" i="25"/>
  <c r="G64" i="25"/>
  <c r="G77" i="25"/>
  <c r="G51" i="25"/>
  <c r="G75" i="25"/>
  <c r="G62" i="25"/>
  <c r="G63" i="25"/>
  <c r="G53" i="25"/>
  <c r="G50" i="25"/>
  <c r="Y77" i="25"/>
  <c r="Y63" i="25"/>
  <c r="Y74" i="25"/>
  <c r="Y50" i="25"/>
  <c r="Y53" i="25"/>
  <c r="Y76" i="25"/>
  <c r="Y64" i="25"/>
  <c r="Y51" i="25"/>
  <c r="Y75" i="25"/>
  <c r="Y65" i="25"/>
  <c r="Y62" i="25"/>
  <c r="Y52" i="25"/>
  <c r="AA77" i="25"/>
  <c r="AA53" i="25"/>
  <c r="AA64" i="25"/>
  <c r="AA63" i="25"/>
  <c r="AA50" i="25"/>
  <c r="AA51" i="25"/>
  <c r="AA74" i="25"/>
  <c r="AA75" i="25"/>
  <c r="AA65" i="25"/>
  <c r="AA62" i="25"/>
  <c r="AA52" i="25"/>
  <c r="AA76" i="25"/>
  <c r="AC76" i="25"/>
  <c r="AC75" i="25"/>
  <c r="AC51" i="25"/>
  <c r="AC62" i="25"/>
  <c r="AC74" i="25"/>
  <c r="AC64" i="25"/>
  <c r="AC65" i="25"/>
  <c r="AC52" i="25"/>
  <c r="AC77" i="25"/>
  <c r="AC63" i="25"/>
  <c r="AC53" i="25"/>
  <c r="AC50" i="25"/>
  <c r="J79" i="25"/>
  <c r="J55" i="25"/>
  <c r="J67" i="25"/>
  <c r="E81" i="25"/>
  <c r="E57" i="25"/>
  <c r="E69" i="25"/>
  <c r="AC81" i="25"/>
  <c r="AC69" i="25"/>
  <c r="AC57" i="25"/>
  <c r="C69" i="25"/>
  <c r="C81" i="25"/>
  <c r="C57" i="25"/>
  <c r="L56" i="25"/>
  <c r="L80" i="25"/>
  <c r="L68" i="25"/>
  <c r="V80" i="25"/>
  <c r="V56" i="25"/>
  <c r="V68" i="25"/>
  <c r="E401" i="25"/>
  <c r="E377" i="25"/>
  <c r="E389" i="25"/>
  <c r="AC401" i="25"/>
  <c r="AC389" i="25"/>
  <c r="AC377" i="25"/>
  <c r="G380" i="25"/>
  <c r="G404" i="25"/>
  <c r="G392" i="25"/>
  <c r="S404" i="25"/>
  <c r="S392" i="25"/>
  <c r="S380" i="25"/>
  <c r="Y389" i="25"/>
  <c r="Y401" i="25"/>
  <c r="Y377" i="25"/>
  <c r="W377" i="25"/>
  <c r="W401" i="25"/>
  <c r="W389" i="25"/>
  <c r="Z400" i="25"/>
  <c r="Z387" i="25"/>
  <c r="Z399" i="25"/>
  <c r="Z375" i="25"/>
  <c r="Z386" i="25"/>
  <c r="Z374" i="25"/>
  <c r="Z398" i="25"/>
  <c r="Z373" i="25"/>
  <c r="Z397" i="25"/>
  <c r="Z385" i="25"/>
  <c r="Z388" i="25"/>
  <c r="Z376" i="25"/>
  <c r="V404" i="25"/>
  <c r="V380" i="25"/>
  <c r="V392" i="25"/>
  <c r="Y397" i="25"/>
  <c r="Y400" i="25"/>
  <c r="Y376" i="25"/>
  <c r="Y375" i="25"/>
  <c r="Y386" i="25"/>
  <c r="Y374" i="25"/>
  <c r="Y399" i="25"/>
  <c r="Y398" i="25"/>
  <c r="Y373" i="25"/>
  <c r="Y385" i="25"/>
  <c r="Y388" i="25"/>
  <c r="Y387" i="25"/>
  <c r="AB398" i="25"/>
  <c r="AB385" i="25"/>
  <c r="AB373" i="25"/>
  <c r="AB397" i="25"/>
  <c r="AB386" i="25"/>
  <c r="AB374" i="25"/>
  <c r="AB400" i="25"/>
  <c r="AB399" i="25"/>
  <c r="AB388" i="25"/>
  <c r="AB387" i="25"/>
  <c r="AB376" i="25"/>
  <c r="AB375" i="25"/>
  <c r="K390" i="25"/>
  <c r="K378" i="25"/>
  <c r="K402" i="25"/>
  <c r="AB390" i="25"/>
  <c r="AB402" i="25"/>
  <c r="AB378" i="25"/>
  <c r="R390" i="25"/>
  <c r="R378" i="25"/>
  <c r="R402" i="25"/>
  <c r="C403" i="25"/>
  <c r="C379" i="25"/>
  <c r="C391" i="25"/>
  <c r="J403" i="25"/>
  <c r="J379" i="25"/>
  <c r="J391" i="25"/>
  <c r="T391" i="25"/>
  <c r="T379" i="25"/>
  <c r="T403" i="25"/>
  <c r="X379" i="25"/>
  <c r="X403" i="25"/>
  <c r="X391" i="25"/>
  <c r="Q293" i="25"/>
  <c r="Q281" i="25"/>
  <c r="Q269" i="25"/>
  <c r="Z280" i="25"/>
  <c r="Z268" i="25"/>
  <c r="Z292" i="25"/>
  <c r="AC280" i="25"/>
  <c r="AC292" i="25"/>
  <c r="AC268" i="25"/>
  <c r="F293" i="25"/>
  <c r="F281" i="25"/>
  <c r="F269" i="25"/>
  <c r="G294" i="25"/>
  <c r="G270" i="25"/>
  <c r="G282" i="25"/>
  <c r="W294" i="25"/>
  <c r="W270" i="25"/>
  <c r="W282" i="25"/>
  <c r="U294" i="25"/>
  <c r="U270" i="25"/>
  <c r="U282" i="25"/>
  <c r="D187" i="25"/>
  <c r="D163" i="25"/>
  <c r="D175" i="25"/>
  <c r="R160" i="25"/>
  <c r="R172" i="25"/>
  <c r="R184" i="25"/>
  <c r="U259" i="25"/>
  <c r="P175" i="25"/>
  <c r="P187" i="25"/>
  <c r="P163" i="25"/>
  <c r="W180" i="25"/>
  <c r="W156" i="25"/>
  <c r="W183" i="25"/>
  <c r="W159" i="25"/>
  <c r="W181" i="25"/>
  <c r="W157" i="25"/>
  <c r="W170" i="25"/>
  <c r="W169" i="25"/>
  <c r="W158" i="25"/>
  <c r="W168" i="25"/>
  <c r="W171" i="25"/>
  <c r="W182" i="25"/>
  <c r="F291" i="25"/>
  <c r="F267" i="25"/>
  <c r="F278" i="25"/>
  <c r="F279" i="25"/>
  <c r="F289" i="25"/>
  <c r="F264" i="25"/>
  <c r="F288" i="25"/>
  <c r="F277" i="25"/>
  <c r="F266" i="25"/>
  <c r="F276" i="25"/>
  <c r="F290" i="25"/>
  <c r="F265" i="25"/>
  <c r="Q276" i="25"/>
  <c r="Q279" i="25"/>
  <c r="Q288" i="25"/>
  <c r="Q264" i="25"/>
  <c r="Q289" i="25"/>
  <c r="Q278" i="25"/>
  <c r="Q267" i="25"/>
  <c r="Q277" i="25"/>
  <c r="Q266" i="25"/>
  <c r="Q291" i="25"/>
  <c r="Q290" i="25"/>
  <c r="Q265" i="25"/>
  <c r="I186" i="25"/>
  <c r="I162" i="25"/>
  <c r="I174" i="25"/>
  <c r="R181" i="25"/>
  <c r="R157" i="25"/>
  <c r="R168" i="25"/>
  <c r="R182" i="25"/>
  <c r="R158" i="25"/>
  <c r="R183" i="25"/>
  <c r="R171" i="25"/>
  <c r="R156" i="25"/>
  <c r="R170" i="25"/>
  <c r="R159" i="25"/>
  <c r="R180" i="25"/>
  <c r="R169" i="25"/>
  <c r="O172" i="25"/>
  <c r="O184" i="25"/>
  <c r="O160" i="25"/>
  <c r="V295" i="25"/>
  <c r="V283" i="25"/>
  <c r="V271" i="25"/>
  <c r="Q271" i="25"/>
  <c r="Q283" i="25"/>
  <c r="Q295" i="25"/>
  <c r="L295" i="25"/>
  <c r="L283" i="25"/>
  <c r="L271" i="25"/>
  <c r="E187" i="25"/>
  <c r="E175" i="25"/>
  <c r="E163" i="25"/>
  <c r="T174" i="25"/>
  <c r="T186" i="25"/>
  <c r="T162" i="25"/>
  <c r="R186" i="25"/>
  <c r="R174" i="25"/>
  <c r="R162" i="25"/>
  <c r="V169" i="25"/>
  <c r="V180" i="25"/>
  <c r="V156" i="25"/>
  <c r="V170" i="25"/>
  <c r="V182" i="25"/>
  <c r="V171" i="25"/>
  <c r="V181" i="25"/>
  <c r="V159" i="25"/>
  <c r="V183" i="25"/>
  <c r="V158" i="25"/>
  <c r="V157" i="25"/>
  <c r="V168" i="25"/>
  <c r="AB185" i="25"/>
  <c r="AB173" i="25"/>
  <c r="AB161" i="25"/>
  <c r="V185" i="25"/>
  <c r="V161" i="25"/>
  <c r="V173" i="25"/>
  <c r="X171" i="25"/>
  <c r="X159" i="25"/>
  <c r="AC78" i="25"/>
  <c r="AC54" i="25"/>
  <c r="AC66" i="25"/>
  <c r="M54" i="25"/>
  <c r="M66" i="25"/>
  <c r="M78" i="25"/>
  <c r="H78" i="25"/>
  <c r="H54" i="25"/>
  <c r="H66" i="25"/>
  <c r="X78" i="25"/>
  <c r="X66" i="25"/>
  <c r="X54" i="25"/>
  <c r="O77" i="25"/>
  <c r="O65" i="25"/>
  <c r="O76" i="25"/>
  <c r="O52" i="25"/>
  <c r="O63" i="25"/>
  <c r="O53" i="25"/>
  <c r="O50" i="25"/>
  <c r="O74" i="25"/>
  <c r="O64" i="25"/>
  <c r="O51" i="25"/>
  <c r="O75" i="25"/>
  <c r="O62" i="25"/>
  <c r="B74" i="25"/>
  <c r="B50" i="25"/>
  <c r="B53" i="25"/>
  <c r="B62" i="25"/>
  <c r="B52" i="25"/>
  <c r="B76" i="25"/>
  <c r="B63" i="25"/>
  <c r="B64" i="25"/>
  <c r="B77" i="25"/>
  <c r="B51" i="25"/>
  <c r="B75" i="25"/>
  <c r="B65" i="25"/>
  <c r="D64" i="25"/>
  <c r="D77" i="25"/>
  <c r="D75" i="25"/>
  <c r="D51" i="25"/>
  <c r="D76" i="25"/>
  <c r="D63" i="25"/>
  <c r="D53" i="25"/>
  <c r="D50" i="25"/>
  <c r="D74" i="25"/>
  <c r="D65" i="25"/>
  <c r="D62" i="25"/>
  <c r="D52" i="25"/>
  <c r="F62" i="25"/>
  <c r="F65" i="25"/>
  <c r="F50" i="25"/>
  <c r="F74" i="25"/>
  <c r="F64" i="25"/>
  <c r="F77" i="25"/>
  <c r="F51" i="25"/>
  <c r="F52" i="25"/>
  <c r="F75" i="25"/>
  <c r="F76" i="25"/>
  <c r="F63" i="25"/>
  <c r="F53" i="25"/>
  <c r="X55" i="25"/>
  <c r="X79" i="25"/>
  <c r="X67" i="25"/>
  <c r="Q55" i="25"/>
  <c r="Q67" i="25"/>
  <c r="Q79" i="25"/>
  <c r="R79" i="25"/>
  <c r="R55" i="25"/>
  <c r="R67" i="25"/>
  <c r="N45" i="25"/>
  <c r="J69" i="25"/>
  <c r="J57" i="25"/>
  <c r="J81" i="25"/>
  <c r="M81" i="25"/>
  <c r="M69" i="25"/>
  <c r="M57" i="25"/>
  <c r="I81" i="25"/>
  <c r="I69" i="25"/>
  <c r="I57" i="25"/>
  <c r="Q389" i="25"/>
  <c r="Q401" i="25"/>
  <c r="Q377" i="25"/>
  <c r="O404" i="25"/>
  <c r="O380" i="25"/>
  <c r="O392" i="25"/>
  <c r="AA380" i="25"/>
  <c r="AA404" i="25"/>
  <c r="AA392" i="25"/>
  <c r="L401" i="25"/>
  <c r="L389" i="25"/>
  <c r="L377" i="25"/>
  <c r="B389" i="25"/>
  <c r="B401" i="25"/>
  <c r="B377" i="25"/>
  <c r="M401" i="25"/>
  <c r="M377" i="25"/>
  <c r="M389" i="25"/>
  <c r="U401" i="25"/>
  <c r="U377" i="25"/>
  <c r="U389" i="25"/>
  <c r="H386" i="25"/>
  <c r="H397" i="25"/>
  <c r="H387" i="25"/>
  <c r="H385" i="25"/>
  <c r="H375" i="25"/>
  <c r="H374" i="25"/>
  <c r="H373" i="25"/>
  <c r="H400" i="25"/>
  <c r="H398" i="25"/>
  <c r="H388" i="25"/>
  <c r="H399" i="25"/>
  <c r="H376" i="25"/>
  <c r="C387" i="25"/>
  <c r="C398" i="25"/>
  <c r="C400" i="25"/>
  <c r="C399" i="25"/>
  <c r="C386" i="25"/>
  <c r="C397" i="25"/>
  <c r="C388" i="25"/>
  <c r="C385" i="25"/>
  <c r="C376" i="25"/>
  <c r="C375" i="25"/>
  <c r="C374" i="25"/>
  <c r="C373" i="25"/>
  <c r="G399" i="25"/>
  <c r="G386" i="25"/>
  <c r="G400" i="25"/>
  <c r="G374" i="25"/>
  <c r="G388" i="25"/>
  <c r="G376" i="25"/>
  <c r="G385" i="25"/>
  <c r="G375" i="25"/>
  <c r="G387" i="25"/>
  <c r="G373" i="25"/>
  <c r="G398" i="25"/>
  <c r="G397" i="25"/>
  <c r="L404" i="25"/>
  <c r="L380" i="25"/>
  <c r="L392" i="25"/>
  <c r="S390" i="25"/>
  <c r="S378" i="25"/>
  <c r="S402" i="25"/>
  <c r="W402" i="25"/>
  <c r="W378" i="25"/>
  <c r="W390" i="25"/>
  <c r="D390" i="25"/>
  <c r="D378" i="25"/>
  <c r="D402" i="25"/>
  <c r="Z378" i="25"/>
  <c r="Z402" i="25"/>
  <c r="Z390" i="25"/>
  <c r="Q391" i="25"/>
  <c r="Q379" i="25"/>
  <c r="Q403" i="25"/>
  <c r="W391" i="25"/>
  <c r="W403" i="25"/>
  <c r="W379" i="25"/>
  <c r="AB403" i="25"/>
  <c r="AB391" i="25"/>
  <c r="AB379" i="25"/>
  <c r="K401" i="25"/>
  <c r="K377" i="25"/>
  <c r="K389" i="25"/>
  <c r="I293" i="25"/>
  <c r="I269" i="25"/>
  <c r="I281" i="25"/>
  <c r="AA403" i="25"/>
  <c r="AA379" i="25"/>
  <c r="AA391" i="25"/>
  <c r="C293" i="25"/>
  <c r="C269" i="25"/>
  <c r="C281" i="25"/>
  <c r="D280" i="25"/>
  <c r="D268" i="25"/>
  <c r="D292" i="25"/>
  <c r="F292" i="25"/>
  <c r="F280" i="25"/>
  <c r="F268" i="25"/>
  <c r="Q292" i="25"/>
  <c r="Q268" i="25"/>
  <c r="Q280" i="25"/>
  <c r="H294" i="25"/>
  <c r="H270" i="25"/>
  <c r="H282" i="25"/>
  <c r="D282" i="25"/>
  <c r="D294" i="25"/>
  <c r="D270" i="25"/>
  <c r="AC294" i="25"/>
  <c r="AC282" i="25"/>
  <c r="AC270" i="25"/>
  <c r="AC184" i="25"/>
  <c r="AC172" i="25"/>
  <c r="AC160" i="25"/>
  <c r="Z160" i="25"/>
  <c r="Z184" i="25"/>
  <c r="Z172" i="25"/>
  <c r="B187" i="25"/>
  <c r="B175" i="25"/>
  <c r="B163" i="25"/>
  <c r="AB277" i="25"/>
  <c r="AB288" i="25"/>
  <c r="AB264" i="25"/>
  <c r="AB289" i="25"/>
  <c r="AB265" i="25"/>
  <c r="AB290" i="25"/>
  <c r="AB278" i="25"/>
  <c r="AB267" i="25"/>
  <c r="AB291" i="25"/>
  <c r="AB266" i="25"/>
  <c r="AB279" i="25"/>
  <c r="AB276" i="25"/>
  <c r="Y276" i="25"/>
  <c r="Y279" i="25"/>
  <c r="Y288" i="25"/>
  <c r="Y264" i="25"/>
  <c r="Y291" i="25"/>
  <c r="Y290" i="25"/>
  <c r="Y265" i="25"/>
  <c r="Y289" i="25"/>
  <c r="Y278" i="25"/>
  <c r="Y266" i="25"/>
  <c r="Y267" i="25"/>
  <c r="Y277" i="25"/>
  <c r="AA290" i="25"/>
  <c r="AA266" i="25"/>
  <c r="AA277" i="25"/>
  <c r="AA278" i="25"/>
  <c r="AA276" i="25"/>
  <c r="AA265" i="25"/>
  <c r="AA279" i="25"/>
  <c r="AA264" i="25"/>
  <c r="AA289" i="25"/>
  <c r="AA267" i="25"/>
  <c r="AA288" i="25"/>
  <c r="AA291" i="25"/>
  <c r="Z187" i="25"/>
  <c r="Z175" i="25"/>
  <c r="Z163" i="25"/>
  <c r="J282" i="25"/>
  <c r="J294" i="25"/>
  <c r="J270" i="25"/>
  <c r="I170" i="25"/>
  <c r="I181" i="25"/>
  <c r="I157" i="25"/>
  <c r="I171" i="25"/>
  <c r="I156" i="25"/>
  <c r="I159" i="25"/>
  <c r="I180" i="25"/>
  <c r="I169" i="25"/>
  <c r="I158" i="25"/>
  <c r="I183" i="25"/>
  <c r="I168" i="25"/>
  <c r="I182" i="25"/>
  <c r="F172" i="25"/>
  <c r="F160" i="25"/>
  <c r="F184" i="25"/>
  <c r="T295" i="25"/>
  <c r="T271" i="25"/>
  <c r="T283" i="25"/>
  <c r="W184" i="25"/>
  <c r="W172" i="25"/>
  <c r="W160" i="25"/>
  <c r="M187" i="25"/>
  <c r="M175" i="25"/>
  <c r="M163" i="25"/>
  <c r="AB174" i="25"/>
  <c r="AB162" i="25"/>
  <c r="AB186" i="25"/>
  <c r="G174" i="25"/>
  <c r="G162" i="25"/>
  <c r="G186" i="25"/>
  <c r="Z186" i="25"/>
  <c r="Z174" i="25"/>
  <c r="Z162" i="25"/>
  <c r="N185" i="25"/>
  <c r="N161" i="25"/>
  <c r="N173" i="25"/>
  <c r="W185" i="25"/>
  <c r="W173" i="25"/>
  <c r="W161" i="25"/>
  <c r="D184" i="25"/>
  <c r="D172" i="25"/>
  <c r="D160" i="25"/>
  <c r="X158" i="25"/>
  <c r="C78" i="25"/>
  <c r="C66" i="25"/>
  <c r="C54" i="25"/>
  <c r="V54" i="25"/>
  <c r="V78" i="25"/>
  <c r="V66" i="25"/>
  <c r="Q78" i="25"/>
  <c r="Q66" i="25"/>
  <c r="Q54" i="25"/>
  <c r="W65" i="25"/>
  <c r="W76" i="25"/>
  <c r="W52" i="25"/>
  <c r="W77" i="25"/>
  <c r="W75" i="25"/>
  <c r="W62" i="25"/>
  <c r="W63" i="25"/>
  <c r="W53" i="25"/>
  <c r="W50" i="25"/>
  <c r="W74" i="25"/>
  <c r="W64" i="25"/>
  <c r="W51" i="25"/>
  <c r="J74" i="25"/>
  <c r="J50" i="25"/>
  <c r="J53" i="25"/>
  <c r="J77" i="25"/>
  <c r="J75" i="25"/>
  <c r="J65" i="25"/>
  <c r="J62" i="25"/>
  <c r="J52" i="25"/>
  <c r="J76" i="25"/>
  <c r="J63" i="25"/>
  <c r="J64" i="25"/>
  <c r="J51" i="25"/>
  <c r="L64" i="25"/>
  <c r="L75" i="25"/>
  <c r="L51" i="25"/>
  <c r="L62" i="25"/>
  <c r="L52" i="25"/>
  <c r="L76" i="25"/>
  <c r="L63" i="25"/>
  <c r="L53" i="25"/>
  <c r="L50" i="25"/>
  <c r="L74" i="25"/>
  <c r="L77" i="25"/>
  <c r="L65" i="25"/>
  <c r="N62" i="25"/>
  <c r="N77" i="25"/>
  <c r="N65" i="25"/>
  <c r="N76" i="25"/>
  <c r="N63" i="25"/>
  <c r="N53" i="25"/>
  <c r="N50" i="25"/>
  <c r="N74" i="25"/>
  <c r="N64" i="25"/>
  <c r="N51" i="25"/>
  <c r="N52" i="25"/>
  <c r="N75" i="25"/>
  <c r="E67" i="25"/>
  <c r="E79" i="25"/>
  <c r="E55" i="25"/>
  <c r="AC67" i="25"/>
  <c r="AC55" i="25"/>
  <c r="AC79" i="25"/>
  <c r="Z67" i="25"/>
  <c r="Z55" i="25"/>
  <c r="Z79" i="25"/>
  <c r="P46" i="25"/>
  <c r="T81" i="25"/>
  <c r="T69" i="25"/>
  <c r="T57" i="25"/>
  <c r="Q81" i="25"/>
  <c r="Q57" i="25"/>
  <c r="Q69" i="25"/>
  <c r="Z80" i="25"/>
  <c r="Z68" i="25"/>
  <c r="Z56" i="25"/>
  <c r="S56" i="25"/>
  <c r="S68" i="25"/>
  <c r="S80" i="25"/>
  <c r="E80" i="25"/>
  <c r="E68" i="25"/>
  <c r="E56" i="25"/>
  <c r="D401" i="25"/>
  <c r="D389" i="25"/>
  <c r="D377" i="25"/>
  <c r="W392" i="25"/>
  <c r="W404" i="25"/>
  <c r="W380" i="25"/>
  <c r="AA401" i="25"/>
  <c r="AA389" i="25"/>
  <c r="AA377" i="25"/>
  <c r="U385" i="25"/>
  <c r="U388" i="25"/>
  <c r="U376" i="25"/>
  <c r="U398" i="25"/>
  <c r="U373" i="25"/>
  <c r="U387" i="25"/>
  <c r="U386" i="25"/>
  <c r="U399" i="25"/>
  <c r="U375" i="25"/>
  <c r="U400" i="25"/>
  <c r="U397" i="25"/>
  <c r="U374" i="25"/>
  <c r="L390" i="25"/>
  <c r="L378" i="25"/>
  <c r="L402" i="25"/>
  <c r="P402" i="25"/>
  <c r="P378" i="25"/>
  <c r="P390" i="25"/>
  <c r="F391" i="25"/>
  <c r="F403" i="25"/>
  <c r="F379" i="25"/>
  <c r="E379" i="25"/>
  <c r="E391" i="25"/>
  <c r="E403" i="25"/>
  <c r="K269" i="25"/>
  <c r="K293" i="25"/>
  <c r="K281" i="25"/>
  <c r="L280" i="25"/>
  <c r="L268" i="25"/>
  <c r="L292" i="25"/>
  <c r="N280" i="25"/>
  <c r="N268" i="25"/>
  <c r="N292" i="25"/>
  <c r="T282" i="25"/>
  <c r="T270" i="25"/>
  <c r="T294" i="25"/>
  <c r="S294" i="25"/>
  <c r="S282" i="25"/>
  <c r="S270" i="25"/>
  <c r="T184" i="25"/>
  <c r="T172" i="25"/>
  <c r="T160" i="25"/>
  <c r="N169" i="25"/>
  <c r="N180" i="25"/>
  <c r="N156" i="25"/>
  <c r="N170" i="25"/>
  <c r="N183" i="25"/>
  <c r="N158" i="25"/>
  <c r="N168" i="25"/>
  <c r="N157" i="25"/>
  <c r="N182" i="25"/>
  <c r="N171" i="25"/>
  <c r="N159" i="25"/>
  <c r="N181" i="25"/>
  <c r="S184" i="25"/>
  <c r="S160" i="25"/>
  <c r="S172" i="25"/>
  <c r="B279" i="25"/>
  <c r="B290" i="25"/>
  <c r="B266" i="25"/>
  <c r="B291" i="25"/>
  <c r="B267" i="25"/>
  <c r="B276" i="25"/>
  <c r="B265" i="25"/>
  <c r="B264" i="25"/>
  <c r="B289" i="25"/>
  <c r="B278" i="25"/>
  <c r="B288" i="25"/>
  <c r="B277" i="25"/>
  <c r="E288" i="25"/>
  <c r="E264" i="25"/>
  <c r="E291" i="25"/>
  <c r="E267" i="25"/>
  <c r="E276" i="25"/>
  <c r="E289" i="25"/>
  <c r="E277" i="25"/>
  <c r="E266" i="25"/>
  <c r="E265" i="25"/>
  <c r="E290" i="25"/>
  <c r="E278" i="25"/>
  <c r="E279" i="25"/>
  <c r="O175" i="25"/>
  <c r="O187" i="25"/>
  <c r="O163" i="25"/>
  <c r="R282" i="25"/>
  <c r="R270" i="25"/>
  <c r="R294" i="25"/>
  <c r="Z181" i="25"/>
  <c r="Z157" i="25"/>
  <c r="Z168" i="25"/>
  <c r="Z182" i="25"/>
  <c r="Z158" i="25"/>
  <c r="Z170" i="25"/>
  <c r="Z159" i="25"/>
  <c r="Z180" i="25"/>
  <c r="Z169" i="25"/>
  <c r="Z183" i="25"/>
  <c r="Z171" i="25"/>
  <c r="Z156" i="25"/>
  <c r="I295" i="25"/>
  <c r="I271" i="25"/>
  <c r="I283" i="25"/>
  <c r="N184" i="25"/>
  <c r="N172" i="25"/>
  <c r="N160" i="25"/>
  <c r="K268" i="25"/>
  <c r="K280" i="25"/>
  <c r="K292" i="25"/>
  <c r="G292" i="25"/>
  <c r="G280" i="25"/>
  <c r="G268" i="25"/>
  <c r="V162" i="25"/>
  <c r="V186" i="25"/>
  <c r="V174" i="25"/>
  <c r="D186" i="25"/>
  <c r="D174" i="25"/>
  <c r="D162" i="25"/>
  <c r="U174" i="25"/>
  <c r="U186" i="25"/>
  <c r="U162" i="25"/>
  <c r="S46" i="25"/>
  <c r="AA78" i="25"/>
  <c r="AA54" i="25"/>
  <c r="AA66" i="25"/>
  <c r="V62" i="25"/>
  <c r="V65" i="25"/>
  <c r="V52" i="25"/>
  <c r="V77" i="25"/>
  <c r="V75" i="25"/>
  <c r="V76" i="25"/>
  <c r="V63" i="25"/>
  <c r="V53" i="25"/>
  <c r="V50" i="25"/>
  <c r="V74" i="25"/>
  <c r="V64" i="25"/>
  <c r="V51" i="25"/>
  <c r="Z46" i="25"/>
  <c r="O79" i="25"/>
  <c r="O67" i="25"/>
  <c r="O55" i="25"/>
  <c r="F81" i="25"/>
  <c r="F57" i="25"/>
  <c r="F69" i="25"/>
  <c r="Y57" i="25"/>
  <c r="Y81" i="25"/>
  <c r="Y69" i="25"/>
  <c r="M80" i="25"/>
  <c r="M56" i="25"/>
  <c r="M68" i="25"/>
  <c r="H404" i="25"/>
  <c r="H392" i="25"/>
  <c r="H380" i="25"/>
  <c r="F389" i="25"/>
  <c r="F377" i="25"/>
  <c r="F401" i="25"/>
  <c r="R401" i="25"/>
  <c r="R389" i="25"/>
  <c r="R377" i="25"/>
  <c r="C389" i="25"/>
  <c r="C377" i="25"/>
  <c r="C401" i="25"/>
  <c r="P386" i="25"/>
  <c r="P397" i="25"/>
  <c r="P399" i="25"/>
  <c r="P400" i="25"/>
  <c r="P376" i="25"/>
  <c r="P398" i="25"/>
  <c r="P375" i="25"/>
  <c r="P388" i="25"/>
  <c r="P385" i="25"/>
  <c r="P374" i="25"/>
  <c r="P387" i="25"/>
  <c r="P373" i="25"/>
  <c r="I397" i="25"/>
  <c r="I400" i="25"/>
  <c r="I398" i="25"/>
  <c r="I388" i="25"/>
  <c r="I387" i="25"/>
  <c r="I374" i="25"/>
  <c r="I373" i="25"/>
  <c r="I399" i="25"/>
  <c r="I386" i="25"/>
  <c r="I375" i="25"/>
  <c r="I385" i="25"/>
  <c r="I376" i="25"/>
  <c r="S387" i="25"/>
  <c r="S398" i="25"/>
  <c r="S400" i="25"/>
  <c r="S388" i="25"/>
  <c r="S397" i="25"/>
  <c r="S385" i="25"/>
  <c r="S374" i="25"/>
  <c r="S373" i="25"/>
  <c r="S376" i="25"/>
  <c r="S375" i="25"/>
  <c r="S399" i="25"/>
  <c r="S386" i="25"/>
  <c r="W399" i="25"/>
  <c r="W386" i="25"/>
  <c r="W398" i="25"/>
  <c r="W388" i="25"/>
  <c r="W374" i="25"/>
  <c r="W387" i="25"/>
  <c r="W376" i="25"/>
  <c r="W375" i="25"/>
  <c r="W400" i="25"/>
  <c r="W397" i="25"/>
  <c r="W385" i="25"/>
  <c r="W373" i="25"/>
  <c r="X402" i="25"/>
  <c r="X378" i="25"/>
  <c r="X390" i="25"/>
  <c r="I378" i="25"/>
  <c r="I402" i="25"/>
  <c r="I390" i="25"/>
  <c r="M402" i="25"/>
  <c r="M378" i="25"/>
  <c r="M390" i="25"/>
  <c r="R403" i="25"/>
  <c r="R379" i="25"/>
  <c r="R391" i="25"/>
  <c r="Y403" i="25"/>
  <c r="Y391" i="25"/>
  <c r="Y379" i="25"/>
  <c r="M403" i="25"/>
  <c r="M391" i="25"/>
  <c r="M379" i="25"/>
  <c r="W293" i="25"/>
  <c r="W281" i="25"/>
  <c r="W269" i="25"/>
  <c r="AC281" i="25"/>
  <c r="AC293" i="25"/>
  <c r="AC269" i="25"/>
  <c r="S269" i="25"/>
  <c r="S293" i="25"/>
  <c r="S281" i="25"/>
  <c r="T280" i="25"/>
  <c r="T292" i="25"/>
  <c r="T268" i="25"/>
  <c r="V292" i="25"/>
  <c r="V280" i="25"/>
  <c r="V268" i="25"/>
  <c r="V293" i="25"/>
  <c r="V281" i="25"/>
  <c r="V269" i="25"/>
  <c r="B282" i="25"/>
  <c r="B294" i="25"/>
  <c r="B270" i="25"/>
  <c r="X270" i="25"/>
  <c r="X294" i="25"/>
  <c r="X282" i="25"/>
  <c r="Q294" i="25"/>
  <c r="Q270" i="25"/>
  <c r="Q282" i="25"/>
  <c r="K184" i="25"/>
  <c r="K160" i="25"/>
  <c r="K172" i="25"/>
  <c r="I160" i="25"/>
  <c r="I184" i="25"/>
  <c r="I172" i="25"/>
  <c r="J279" i="25"/>
  <c r="J290" i="25"/>
  <c r="J266" i="25"/>
  <c r="J291" i="25"/>
  <c r="J267" i="25"/>
  <c r="J288" i="25"/>
  <c r="J277" i="25"/>
  <c r="J276" i="25"/>
  <c r="J265" i="25"/>
  <c r="J289" i="25"/>
  <c r="J278" i="25"/>
  <c r="J264" i="25"/>
  <c r="M288" i="25"/>
  <c r="M264" i="25"/>
  <c r="M291" i="25"/>
  <c r="M267" i="25"/>
  <c r="M276" i="25"/>
  <c r="M290" i="25"/>
  <c r="M279" i="25"/>
  <c r="M289" i="25"/>
  <c r="M278" i="25"/>
  <c r="M265" i="25"/>
  <c r="M266" i="25"/>
  <c r="M277" i="25"/>
  <c r="AA184" i="25"/>
  <c r="AA160" i="25"/>
  <c r="AA172" i="25"/>
  <c r="L187" i="25"/>
  <c r="L163" i="25"/>
  <c r="L175" i="25"/>
  <c r="U283" i="25"/>
  <c r="U295" i="25"/>
  <c r="U271" i="25"/>
  <c r="E184" i="25"/>
  <c r="E172" i="25"/>
  <c r="E160" i="25"/>
  <c r="E182" i="25"/>
  <c r="E158" i="25"/>
  <c r="E169" i="25"/>
  <c r="E183" i="25"/>
  <c r="E159" i="25"/>
  <c r="E168" i="25"/>
  <c r="E157" i="25"/>
  <c r="E171" i="25"/>
  <c r="E156" i="25"/>
  <c r="E181" i="25"/>
  <c r="E170" i="25"/>
  <c r="E180" i="25"/>
  <c r="O162" i="25"/>
  <c r="O186" i="25"/>
  <c r="O174" i="25"/>
  <c r="H162" i="25"/>
  <c r="H174" i="25"/>
  <c r="H186" i="25"/>
  <c r="L185" i="25"/>
  <c r="L173" i="25"/>
  <c r="L161" i="25"/>
  <c r="F185" i="25"/>
  <c r="F161" i="25"/>
  <c r="F173" i="25"/>
  <c r="T78" i="25"/>
  <c r="T66" i="25"/>
  <c r="T54" i="25"/>
  <c r="N54" i="25"/>
  <c r="N66" i="25"/>
  <c r="N78" i="25"/>
  <c r="P77" i="25"/>
  <c r="P76" i="25"/>
  <c r="P52" i="25"/>
  <c r="P63" i="25"/>
  <c r="P50" i="25"/>
  <c r="P74" i="25"/>
  <c r="P64" i="25"/>
  <c r="P51" i="25"/>
  <c r="P75" i="25"/>
  <c r="P65" i="25"/>
  <c r="P62" i="25"/>
  <c r="P53" i="25"/>
  <c r="Z74" i="25"/>
  <c r="Z50" i="25"/>
  <c r="Z77" i="25"/>
  <c r="Z53" i="25"/>
  <c r="Z76" i="25"/>
  <c r="Z63" i="25"/>
  <c r="Z64" i="25"/>
  <c r="Z51" i="25"/>
  <c r="Z75" i="25"/>
  <c r="Z65" i="25"/>
  <c r="Z62" i="25"/>
  <c r="Z52" i="25"/>
  <c r="AB64" i="25"/>
  <c r="AB75" i="25"/>
  <c r="AB51" i="25"/>
  <c r="AB50" i="25"/>
  <c r="AB74" i="25"/>
  <c r="AB65" i="25"/>
  <c r="AB62" i="25"/>
  <c r="AB52" i="25"/>
  <c r="AB76" i="25"/>
  <c r="AB77" i="25"/>
  <c r="AB63" i="25"/>
  <c r="AB53" i="25"/>
  <c r="V79" i="25"/>
  <c r="V67" i="25"/>
  <c r="V55" i="25"/>
  <c r="Y55" i="25"/>
  <c r="Y79" i="25"/>
  <c r="Y67" i="25"/>
  <c r="T79" i="25"/>
  <c r="T67" i="25"/>
  <c r="T55" i="25"/>
  <c r="K79" i="25"/>
  <c r="K55" i="25"/>
  <c r="K67" i="25"/>
  <c r="R69" i="25"/>
  <c r="R81" i="25"/>
  <c r="R57" i="25"/>
  <c r="U81" i="25"/>
  <c r="U69" i="25"/>
  <c r="U57" i="25"/>
  <c r="N57" i="25"/>
  <c r="N81" i="25"/>
  <c r="N69" i="25"/>
  <c r="T56" i="25"/>
  <c r="T68" i="25"/>
  <c r="T80" i="25"/>
  <c r="C295" i="24"/>
  <c r="AA187" i="24"/>
  <c r="AA175" i="24"/>
  <c r="G390" i="24"/>
  <c r="G402" i="24"/>
  <c r="G378" i="24"/>
  <c r="P404" i="24"/>
  <c r="P380" i="24"/>
  <c r="P392" i="24"/>
  <c r="Z404" i="24"/>
  <c r="Z380" i="24"/>
  <c r="Z392" i="24"/>
  <c r="L397" i="24"/>
  <c r="L400" i="24"/>
  <c r="L388" i="24"/>
  <c r="L376" i="24"/>
  <c r="L374" i="24"/>
  <c r="L386" i="24"/>
  <c r="L387" i="24"/>
  <c r="L399" i="24"/>
  <c r="L375" i="24"/>
  <c r="L373" i="24"/>
  <c r="L398" i="24"/>
  <c r="L385" i="24"/>
  <c r="B401" i="24"/>
  <c r="B377" i="24"/>
  <c r="B389" i="24"/>
  <c r="K389" i="24"/>
  <c r="K401" i="24"/>
  <c r="K377" i="24"/>
  <c r="N401" i="24"/>
  <c r="N389" i="24"/>
  <c r="N377" i="24"/>
  <c r="AC295" i="24"/>
  <c r="AC283" i="24"/>
  <c r="AC271" i="24"/>
  <c r="X294" i="24"/>
  <c r="X282" i="24"/>
  <c r="X270" i="24"/>
  <c r="J294" i="24"/>
  <c r="J282" i="24"/>
  <c r="J270" i="24"/>
  <c r="I282" i="24"/>
  <c r="I294" i="24"/>
  <c r="I270" i="24"/>
  <c r="S293" i="24"/>
  <c r="S269" i="24"/>
  <c r="S281" i="24"/>
  <c r="O283" i="24"/>
  <c r="O271" i="24"/>
  <c r="O295" i="24"/>
  <c r="D290" i="24"/>
  <c r="D291" i="24"/>
  <c r="D265" i="24"/>
  <c r="D289" i="24"/>
  <c r="D266" i="24"/>
  <c r="D279" i="24"/>
  <c r="D277" i="24"/>
  <c r="D264" i="24"/>
  <c r="D278" i="24"/>
  <c r="D267" i="24"/>
  <c r="D288" i="24"/>
  <c r="D276" i="24"/>
  <c r="Y173" i="24"/>
  <c r="Y185" i="24"/>
  <c r="Y161" i="24"/>
  <c r="K168" i="24"/>
  <c r="K180" i="24"/>
  <c r="K171" i="24"/>
  <c r="K156" i="24"/>
  <c r="K170" i="24"/>
  <c r="K183" i="24"/>
  <c r="K182" i="24"/>
  <c r="K159" i="24"/>
  <c r="K158" i="24"/>
  <c r="K157" i="24"/>
  <c r="K181" i="24"/>
  <c r="K169" i="24"/>
  <c r="D187" i="24"/>
  <c r="C184" i="24"/>
  <c r="C172" i="24"/>
  <c r="C160" i="24"/>
  <c r="Q57" i="24"/>
  <c r="Q81" i="24"/>
  <c r="Q69" i="24"/>
  <c r="M173" i="24"/>
  <c r="M161" i="24"/>
  <c r="M185" i="24"/>
  <c r="K68" i="24"/>
  <c r="K56" i="24"/>
  <c r="K80" i="24"/>
  <c r="J46" i="24"/>
  <c r="W81" i="24"/>
  <c r="W69" i="24"/>
  <c r="W57" i="24"/>
  <c r="W78" i="24"/>
  <c r="W66" i="24"/>
  <c r="W54" i="24"/>
  <c r="E160" i="24"/>
  <c r="E172" i="24"/>
  <c r="E184" i="24"/>
  <c r="H183" i="24"/>
  <c r="H170" i="24"/>
  <c r="H159" i="24"/>
  <c r="H168" i="24"/>
  <c r="H158" i="24"/>
  <c r="H180" i="24"/>
  <c r="H181" i="24"/>
  <c r="H171" i="24"/>
  <c r="H157" i="24"/>
  <c r="H156" i="24"/>
  <c r="H182" i="24"/>
  <c r="H169" i="24"/>
  <c r="D68" i="24"/>
  <c r="D56" i="24"/>
  <c r="D80" i="24"/>
  <c r="I391" i="24"/>
  <c r="I403" i="24"/>
  <c r="I379" i="24"/>
  <c r="M397" i="24"/>
  <c r="M400" i="24"/>
  <c r="M387" i="24"/>
  <c r="M399" i="24"/>
  <c r="M398" i="24"/>
  <c r="M375" i="24"/>
  <c r="M385" i="24"/>
  <c r="M376" i="24"/>
  <c r="M373" i="24"/>
  <c r="M374" i="24"/>
  <c r="M388" i="24"/>
  <c r="M386" i="24"/>
  <c r="K399" i="24"/>
  <c r="K386" i="24"/>
  <c r="K397" i="24"/>
  <c r="K385" i="24"/>
  <c r="K388" i="24"/>
  <c r="K373" i="24"/>
  <c r="K398" i="24"/>
  <c r="K387" i="24"/>
  <c r="K400" i="24"/>
  <c r="K376" i="24"/>
  <c r="K374" i="24"/>
  <c r="K375" i="24"/>
  <c r="R391" i="24"/>
  <c r="R379" i="24"/>
  <c r="R403" i="24"/>
  <c r="Y402" i="24"/>
  <c r="Y378" i="24"/>
  <c r="Y390" i="24"/>
  <c r="E389" i="24"/>
  <c r="E377" i="24"/>
  <c r="E401" i="24"/>
  <c r="M294" i="24"/>
  <c r="M282" i="24"/>
  <c r="M270" i="24"/>
  <c r="R294" i="24"/>
  <c r="R270" i="24"/>
  <c r="R282" i="24"/>
  <c r="S278" i="24"/>
  <c r="S279" i="24"/>
  <c r="S289" i="24"/>
  <c r="S288" i="24"/>
  <c r="S277" i="24"/>
  <c r="S265" i="24"/>
  <c r="S276" i="24"/>
  <c r="S291" i="24"/>
  <c r="S267" i="24"/>
  <c r="S264" i="24"/>
  <c r="S290" i="24"/>
  <c r="S266" i="24"/>
  <c r="AA293" i="24"/>
  <c r="AA269" i="24"/>
  <c r="AA281" i="24"/>
  <c r="D295" i="24"/>
  <c r="D271" i="24"/>
  <c r="D283" i="24"/>
  <c r="W292" i="24"/>
  <c r="W268" i="24"/>
  <c r="W280" i="24"/>
  <c r="R292" i="24"/>
  <c r="R280" i="24"/>
  <c r="R268" i="24"/>
  <c r="AB292" i="24"/>
  <c r="AB268" i="24"/>
  <c r="AB280" i="24"/>
  <c r="AA270" i="24"/>
  <c r="AA282" i="24"/>
  <c r="AA294" i="24"/>
  <c r="Y151" i="24"/>
  <c r="K184" i="24"/>
  <c r="K172" i="24"/>
  <c r="K160" i="24"/>
  <c r="B187" i="24"/>
  <c r="B163" i="24"/>
  <c r="B175" i="24"/>
  <c r="X175" i="24"/>
  <c r="X187" i="24"/>
  <c r="X163" i="24"/>
  <c r="U185" i="24"/>
  <c r="U161" i="24"/>
  <c r="U173" i="24"/>
  <c r="I81" i="24"/>
  <c r="I57" i="24"/>
  <c r="I69" i="24"/>
  <c r="X79" i="24"/>
  <c r="X55" i="24"/>
  <c r="X67" i="24"/>
  <c r="L79" i="24"/>
  <c r="L55" i="24"/>
  <c r="L67" i="24"/>
  <c r="T80" i="24"/>
  <c r="T68" i="24"/>
  <c r="T56" i="24"/>
  <c r="T69" i="24"/>
  <c r="T81" i="24"/>
  <c r="T57" i="24"/>
  <c r="Z391" i="24"/>
  <c r="Z403" i="24"/>
  <c r="Z379" i="24"/>
  <c r="AC397" i="24"/>
  <c r="AC400" i="24"/>
  <c r="AC387" i="24"/>
  <c r="AC399" i="24"/>
  <c r="AC398" i="24"/>
  <c r="AC375" i="24"/>
  <c r="AC388" i="24"/>
  <c r="AC376" i="24"/>
  <c r="AC385" i="24"/>
  <c r="AC374" i="24"/>
  <c r="AC386" i="24"/>
  <c r="AC373" i="24"/>
  <c r="B404" i="24"/>
  <c r="B380" i="24"/>
  <c r="B392" i="24"/>
  <c r="T403" i="24"/>
  <c r="T391" i="24"/>
  <c r="T379" i="24"/>
  <c r="V404" i="24"/>
  <c r="V380" i="24"/>
  <c r="V392" i="24"/>
  <c r="U389" i="24"/>
  <c r="U377" i="24"/>
  <c r="U401" i="24"/>
  <c r="H401" i="24"/>
  <c r="H389" i="24"/>
  <c r="H377" i="24"/>
  <c r="C270" i="24"/>
  <c r="C282" i="24"/>
  <c r="C294" i="24"/>
  <c r="W294" i="24"/>
  <c r="W282" i="24"/>
  <c r="W270" i="24"/>
  <c r="Z294" i="24"/>
  <c r="Z270" i="24"/>
  <c r="Z282" i="24"/>
  <c r="H277" i="24"/>
  <c r="H290" i="24"/>
  <c r="H278" i="24"/>
  <c r="H264" i="24"/>
  <c r="H288" i="24"/>
  <c r="H291" i="24"/>
  <c r="H267" i="24"/>
  <c r="H266" i="24"/>
  <c r="H265" i="24"/>
  <c r="H289" i="24"/>
  <c r="H279" i="24"/>
  <c r="H276" i="24"/>
  <c r="C271" i="24"/>
  <c r="L281" i="24"/>
  <c r="L293" i="24"/>
  <c r="L269" i="24"/>
  <c r="AA290" i="24"/>
  <c r="AA278" i="24"/>
  <c r="AA279" i="24"/>
  <c r="AA291" i="24"/>
  <c r="AA276" i="24"/>
  <c r="AA288" i="24"/>
  <c r="AA266" i="24"/>
  <c r="AA289" i="24"/>
  <c r="AA267" i="24"/>
  <c r="AA264" i="24"/>
  <c r="AA277" i="24"/>
  <c r="AA265" i="24"/>
  <c r="AC294" i="24"/>
  <c r="AC282" i="24"/>
  <c r="AC270" i="24"/>
  <c r="I173" i="24"/>
  <c r="I185" i="24"/>
  <c r="I161" i="24"/>
  <c r="AA168" i="24"/>
  <c r="AA180" i="24"/>
  <c r="AA156" i="24"/>
  <c r="AA170" i="24"/>
  <c r="AA183" i="24"/>
  <c r="AA182" i="24"/>
  <c r="AA169" i="24"/>
  <c r="AA181" i="24"/>
  <c r="AA157" i="24"/>
  <c r="AA171" i="24"/>
  <c r="AA159" i="24"/>
  <c r="AA158" i="24"/>
  <c r="Y186" i="24"/>
  <c r="Y174" i="24"/>
  <c r="Y162" i="24"/>
  <c r="L172" i="24"/>
  <c r="L184" i="24"/>
  <c r="L160" i="24"/>
  <c r="S184" i="24"/>
  <c r="S172" i="24"/>
  <c r="S160" i="24"/>
  <c r="L187" i="24"/>
  <c r="L163" i="24"/>
  <c r="L175" i="24"/>
  <c r="U76" i="24"/>
  <c r="U77" i="24"/>
  <c r="U63" i="24"/>
  <c r="U53" i="24"/>
  <c r="U51" i="24"/>
  <c r="U74" i="24"/>
  <c r="U75" i="24"/>
  <c r="U52" i="24"/>
  <c r="U62" i="24"/>
  <c r="U65" i="24"/>
  <c r="U50" i="24"/>
  <c r="U64" i="24"/>
  <c r="X184" i="24"/>
  <c r="X172" i="24"/>
  <c r="X160" i="24"/>
  <c r="N185" i="24"/>
  <c r="N173" i="24"/>
  <c r="N161" i="24"/>
  <c r="Z54" i="24"/>
  <c r="Z66" i="24"/>
  <c r="Z78" i="24"/>
  <c r="G180" i="24"/>
  <c r="G168" i="24"/>
  <c r="G182" i="24"/>
  <c r="G171" i="24"/>
  <c r="G156" i="24"/>
  <c r="G157" i="24"/>
  <c r="G170" i="24"/>
  <c r="G169" i="24"/>
  <c r="G159" i="24"/>
  <c r="G158" i="24"/>
  <c r="G183" i="24"/>
  <c r="G181" i="24"/>
  <c r="Q79" i="24"/>
  <c r="Q67" i="24"/>
  <c r="Q55" i="24"/>
  <c r="E46" i="24"/>
  <c r="H54" i="24"/>
  <c r="H78" i="24"/>
  <c r="H66" i="24"/>
  <c r="Q45" i="24"/>
  <c r="N56" i="24"/>
  <c r="N80" i="24"/>
  <c r="N68" i="24"/>
  <c r="P391" i="24"/>
  <c r="P403" i="24"/>
  <c r="P379" i="24"/>
  <c r="Q388" i="24"/>
  <c r="Q399" i="24"/>
  <c r="Q387" i="24"/>
  <c r="Q386" i="24"/>
  <c r="Q375" i="24"/>
  <c r="Q400" i="24"/>
  <c r="Q373" i="24"/>
  <c r="Q374" i="24"/>
  <c r="Q398" i="24"/>
  <c r="Q397" i="24"/>
  <c r="Q385" i="24"/>
  <c r="Q376" i="24"/>
  <c r="E368" i="24"/>
  <c r="O398" i="24"/>
  <c r="O385" i="24"/>
  <c r="O397" i="24"/>
  <c r="O387" i="24"/>
  <c r="O386" i="24"/>
  <c r="O375" i="24"/>
  <c r="O373" i="24"/>
  <c r="O376" i="24"/>
  <c r="O400" i="24"/>
  <c r="O399" i="24"/>
  <c r="O388" i="24"/>
  <c r="O374" i="24"/>
  <c r="U397" i="24"/>
  <c r="U400" i="24"/>
  <c r="U387" i="24"/>
  <c r="U399" i="24"/>
  <c r="U385" i="24"/>
  <c r="U388" i="24"/>
  <c r="U398" i="24"/>
  <c r="U375" i="24"/>
  <c r="U386" i="24"/>
  <c r="U376" i="24"/>
  <c r="U373" i="24"/>
  <c r="U374" i="24"/>
  <c r="S379" i="24"/>
  <c r="S391" i="24"/>
  <c r="S403" i="24"/>
  <c r="U378" i="24"/>
  <c r="U390" i="24"/>
  <c r="U402" i="24"/>
  <c r="S402" i="24"/>
  <c r="S378" i="24"/>
  <c r="S390" i="24"/>
  <c r="G401" i="24"/>
  <c r="G389" i="24"/>
  <c r="G377" i="24"/>
  <c r="D389" i="24"/>
  <c r="D401" i="24"/>
  <c r="D377" i="24"/>
  <c r="Z293" i="24"/>
  <c r="Z269" i="24"/>
  <c r="Z281" i="24"/>
  <c r="Y260" i="24"/>
  <c r="L282" i="24"/>
  <c r="L270" i="24"/>
  <c r="L294" i="24"/>
  <c r="P288" i="24"/>
  <c r="P277" i="24"/>
  <c r="P278" i="24"/>
  <c r="P279" i="24"/>
  <c r="P264" i="24"/>
  <c r="P276" i="24"/>
  <c r="P290" i="24"/>
  <c r="P267" i="24"/>
  <c r="P291" i="24"/>
  <c r="P289" i="24"/>
  <c r="P266" i="24"/>
  <c r="P265" i="24"/>
  <c r="S270" i="24"/>
  <c r="S294" i="24"/>
  <c r="S282" i="24"/>
  <c r="N292" i="24"/>
  <c r="N280" i="24"/>
  <c r="N268" i="24"/>
  <c r="H292" i="24"/>
  <c r="H280" i="24"/>
  <c r="H268" i="24"/>
  <c r="Q186" i="24"/>
  <c r="Q174" i="24"/>
  <c r="Q162" i="24"/>
  <c r="K152" i="24"/>
  <c r="D171" i="24"/>
  <c r="D183" i="24"/>
  <c r="D170" i="24"/>
  <c r="D159" i="24"/>
  <c r="D181" i="24"/>
  <c r="D156" i="24"/>
  <c r="D182" i="24"/>
  <c r="D169" i="24"/>
  <c r="D180" i="24"/>
  <c r="D158" i="24"/>
  <c r="D157" i="24"/>
  <c r="D168" i="24"/>
  <c r="V172" i="24"/>
  <c r="V184" i="24"/>
  <c r="V160" i="24"/>
  <c r="AA184" i="24"/>
  <c r="AA172" i="24"/>
  <c r="AA160" i="24"/>
  <c r="E163" i="24"/>
  <c r="E187" i="24"/>
  <c r="E175" i="24"/>
  <c r="V187" i="24"/>
  <c r="V175" i="24"/>
  <c r="V163" i="24"/>
  <c r="I184" i="24"/>
  <c r="I160" i="24"/>
  <c r="I172" i="24"/>
  <c r="Y76" i="24"/>
  <c r="Y75" i="24"/>
  <c r="Y51" i="24"/>
  <c r="Y65" i="24"/>
  <c r="Y63" i="24"/>
  <c r="Y52" i="24"/>
  <c r="Y62" i="24"/>
  <c r="Y50" i="24"/>
  <c r="Y53" i="24"/>
  <c r="Y77" i="24"/>
  <c r="Y64" i="24"/>
  <c r="Y74" i="24"/>
  <c r="E78" i="24"/>
  <c r="E66" i="24"/>
  <c r="E54" i="24"/>
  <c r="M184" i="24"/>
  <c r="M160" i="24"/>
  <c r="M172" i="24"/>
  <c r="H45" i="24"/>
  <c r="P79" i="24"/>
  <c r="P67" i="24"/>
  <c r="P55" i="24"/>
  <c r="P54" i="24"/>
  <c r="P78" i="24"/>
  <c r="P66" i="24"/>
  <c r="W401" i="24"/>
  <c r="W389" i="24"/>
  <c r="W377" i="24"/>
  <c r="L389" i="24"/>
  <c r="L377" i="24"/>
  <c r="L401" i="24"/>
  <c r="Y289" i="24"/>
  <c r="Y290" i="24"/>
  <c r="Y288" i="24"/>
  <c r="Y264" i="24"/>
  <c r="Y279" i="24"/>
  <c r="Y267" i="24"/>
  <c r="Y278" i="24"/>
  <c r="Y291" i="24"/>
  <c r="Y276" i="24"/>
  <c r="Y277" i="24"/>
  <c r="Y266" i="24"/>
  <c r="Y265" i="24"/>
  <c r="F294" i="24"/>
  <c r="F270" i="24"/>
  <c r="F282" i="24"/>
  <c r="F288" i="24"/>
  <c r="F279" i="24"/>
  <c r="F291" i="24"/>
  <c r="F265" i="24"/>
  <c r="F290" i="24"/>
  <c r="F276" i="24"/>
  <c r="F278" i="24"/>
  <c r="F267" i="24"/>
  <c r="F266" i="24"/>
  <c r="F264" i="24"/>
  <c r="F277" i="24"/>
  <c r="F289" i="24"/>
  <c r="H294" i="24"/>
  <c r="H270" i="24"/>
  <c r="H282" i="24"/>
  <c r="I186" i="24"/>
  <c r="I174" i="24"/>
  <c r="I162" i="24"/>
  <c r="H161" i="24"/>
  <c r="H173" i="24"/>
  <c r="H185" i="24"/>
  <c r="B184" i="24"/>
  <c r="B172" i="24"/>
  <c r="B160" i="24"/>
  <c r="G187" i="24"/>
  <c r="G175" i="24"/>
  <c r="G163" i="24"/>
  <c r="K186" i="24"/>
  <c r="K162" i="24"/>
  <c r="K174" i="24"/>
  <c r="U184" i="24"/>
  <c r="U160" i="24"/>
  <c r="U172" i="24"/>
  <c r="Y46" i="24"/>
  <c r="Y152" i="24"/>
  <c r="Y259" i="24"/>
  <c r="Y368" i="24"/>
  <c r="Y369" i="24"/>
  <c r="W63" i="24"/>
  <c r="W74" i="24"/>
  <c r="W62" i="24"/>
  <c r="W50" i="24"/>
  <c r="W75" i="24"/>
  <c r="W51" i="24"/>
  <c r="Q172" i="24"/>
  <c r="Q184" i="24"/>
  <c r="Q160" i="24"/>
  <c r="AC182" i="24"/>
  <c r="AC158" i="24"/>
  <c r="AC180" i="24"/>
  <c r="AC171" i="24"/>
  <c r="AC170" i="24"/>
  <c r="AC159" i="24"/>
  <c r="AC168" i="24"/>
  <c r="AC183" i="24"/>
  <c r="AC181" i="24"/>
  <c r="AC169" i="24"/>
  <c r="AC156" i="24"/>
  <c r="AC157" i="24"/>
  <c r="X56" i="24"/>
  <c r="X80" i="24"/>
  <c r="X68" i="24"/>
  <c r="E79" i="24"/>
  <c r="E55" i="24"/>
  <c r="E67" i="24"/>
  <c r="X78" i="24"/>
  <c r="X54" i="24"/>
  <c r="X66" i="24"/>
  <c r="Q402" i="24"/>
  <c r="Q390" i="24"/>
  <c r="Q391" i="24"/>
  <c r="Q403" i="24"/>
  <c r="Q379" i="24"/>
  <c r="E403" i="24"/>
  <c r="E379" i="24"/>
  <c r="E391" i="24"/>
  <c r="AA399" i="24"/>
  <c r="AA386" i="24"/>
  <c r="AA397" i="24"/>
  <c r="AA385" i="24"/>
  <c r="AA387" i="24"/>
  <c r="AA373" i="24"/>
  <c r="AA398" i="24"/>
  <c r="AA400" i="24"/>
  <c r="AA375" i="24"/>
  <c r="AA376" i="24"/>
  <c r="AA388" i="24"/>
  <c r="AA374" i="24"/>
  <c r="J401" i="24"/>
  <c r="J389" i="24"/>
  <c r="J377" i="24"/>
  <c r="T389" i="24"/>
  <c r="T401" i="24"/>
  <c r="T377" i="24"/>
  <c r="R401" i="24"/>
  <c r="R377" i="24"/>
  <c r="R389" i="24"/>
  <c r="I295" i="24"/>
  <c r="I271" i="24"/>
  <c r="I283" i="24"/>
  <c r="N294" i="24"/>
  <c r="N282" i="24"/>
  <c r="N270" i="24"/>
  <c r="AA295" i="24"/>
  <c r="AA283" i="24"/>
  <c r="AA271" i="24"/>
  <c r="W293" i="24"/>
  <c r="W269" i="24"/>
  <c r="W281" i="24"/>
  <c r="R173" i="24"/>
  <c r="R185" i="24"/>
  <c r="R161" i="24"/>
  <c r="K270" i="24"/>
  <c r="K294" i="24"/>
  <c r="K282" i="24"/>
  <c r="T171" i="24"/>
  <c r="T183" i="24"/>
  <c r="T181" i="24"/>
  <c r="T159" i="24"/>
  <c r="T168" i="24"/>
  <c r="T158" i="24"/>
  <c r="T169" i="24"/>
  <c r="T182" i="24"/>
  <c r="T170" i="24"/>
  <c r="T180" i="24"/>
  <c r="T157" i="24"/>
  <c r="T156" i="24"/>
  <c r="AC152" i="24"/>
  <c r="J184" i="24"/>
  <c r="J160" i="24"/>
  <c r="J172" i="24"/>
  <c r="N187" i="24"/>
  <c r="N163" i="24"/>
  <c r="N175" i="24"/>
  <c r="O175" i="24"/>
  <c r="O163" i="24"/>
  <c r="O187" i="24"/>
  <c r="U174" i="24"/>
  <c r="U186" i="24"/>
  <c r="U162" i="24"/>
  <c r="U259" i="24"/>
  <c r="U260" i="24"/>
  <c r="U45" i="24"/>
  <c r="U46" i="24"/>
  <c r="U152" i="24"/>
  <c r="Y187" i="24"/>
  <c r="Y175" i="24"/>
  <c r="Y163" i="24"/>
  <c r="G172" i="24"/>
  <c r="G184" i="24"/>
  <c r="G160" i="24"/>
  <c r="Q260" i="24"/>
  <c r="Q369" i="24"/>
  <c r="Q152" i="24"/>
  <c r="Q259" i="24"/>
  <c r="I76" i="24"/>
  <c r="I51" i="24"/>
  <c r="I74" i="24"/>
  <c r="I65" i="24"/>
  <c r="I75" i="24"/>
  <c r="I63" i="24"/>
  <c r="I64" i="24"/>
  <c r="I52" i="24"/>
  <c r="I62" i="24"/>
  <c r="I77" i="24"/>
  <c r="I50" i="24"/>
  <c r="I53" i="24"/>
  <c r="AC67" i="24"/>
  <c r="AC79" i="24"/>
  <c r="P183" i="24"/>
  <c r="P168" i="24"/>
  <c r="P171" i="24"/>
  <c r="P159" i="24"/>
  <c r="P169" i="24"/>
  <c r="P157" i="24"/>
  <c r="P181" i="24"/>
  <c r="P182" i="24"/>
  <c r="P170" i="24"/>
  <c r="P180" i="24"/>
  <c r="P158" i="24"/>
  <c r="P156" i="24"/>
  <c r="J152" i="24"/>
  <c r="J45" i="24"/>
  <c r="J259" i="24"/>
  <c r="J260" i="24"/>
  <c r="J369" i="24"/>
  <c r="D66" i="24"/>
  <c r="D54" i="24"/>
  <c r="D78" i="24"/>
  <c r="H369" i="24"/>
  <c r="H151" i="24"/>
  <c r="H259" i="24"/>
  <c r="H260" i="24"/>
  <c r="H46" i="24"/>
  <c r="X401" i="24"/>
  <c r="X377" i="24"/>
  <c r="X389" i="24"/>
  <c r="P269" i="24"/>
  <c r="P281" i="24"/>
  <c r="P293" i="24"/>
  <c r="O293" i="24"/>
  <c r="O281" i="24"/>
  <c r="O269" i="24"/>
  <c r="Q404" i="24"/>
  <c r="Q380" i="24"/>
  <c r="Q392" i="24"/>
  <c r="V403" i="24"/>
  <c r="V379" i="24"/>
  <c r="V391" i="24"/>
  <c r="J402" i="24"/>
  <c r="J390" i="24"/>
  <c r="J378" i="24"/>
  <c r="W390" i="24"/>
  <c r="W402" i="24"/>
  <c r="W378" i="24"/>
  <c r="Z389" i="24"/>
  <c r="Z401" i="24"/>
  <c r="Z377" i="24"/>
  <c r="T290" i="24"/>
  <c r="T291" i="24"/>
  <c r="T265" i="24"/>
  <c r="T289" i="24"/>
  <c r="T288" i="24"/>
  <c r="T277" i="24"/>
  <c r="T267" i="24"/>
  <c r="T266" i="24"/>
  <c r="T264" i="24"/>
  <c r="T278" i="24"/>
  <c r="T276" i="24"/>
  <c r="T279" i="24"/>
  <c r="P295" i="24"/>
  <c r="P283" i="24"/>
  <c r="P271" i="24"/>
  <c r="C293" i="24"/>
  <c r="C269" i="24"/>
  <c r="C281" i="24"/>
  <c r="Z290" i="24"/>
  <c r="Z267" i="24"/>
  <c r="Z289" i="24"/>
  <c r="Z276" i="24"/>
  <c r="Z279" i="24"/>
  <c r="Z264" i="24"/>
  <c r="Z277" i="24"/>
  <c r="Z278" i="24"/>
  <c r="Z266" i="24"/>
  <c r="Z265" i="24"/>
  <c r="Z288" i="24"/>
  <c r="Z291" i="24"/>
  <c r="J173" i="24"/>
  <c r="J185" i="24"/>
  <c r="J161" i="24"/>
  <c r="P174" i="24"/>
  <c r="P162" i="24"/>
  <c r="P186" i="24"/>
  <c r="M182" i="24"/>
  <c r="M170" i="24"/>
  <c r="M158" i="24"/>
  <c r="M183" i="24"/>
  <c r="M181" i="24"/>
  <c r="M159" i="24"/>
  <c r="M180" i="24"/>
  <c r="M169" i="24"/>
  <c r="M156" i="24"/>
  <c r="M171" i="24"/>
  <c r="M168" i="24"/>
  <c r="M157" i="24"/>
  <c r="AB171" i="24"/>
  <c r="AB183" i="24"/>
  <c r="AB180" i="24"/>
  <c r="AB159" i="24"/>
  <c r="AB182" i="24"/>
  <c r="AB169" i="24"/>
  <c r="AB181" i="24"/>
  <c r="AB157" i="24"/>
  <c r="AB158" i="24"/>
  <c r="AB156" i="24"/>
  <c r="AB168" i="24"/>
  <c r="AB170" i="24"/>
  <c r="O172" i="24"/>
  <c r="O184" i="24"/>
  <c r="O160" i="24"/>
  <c r="R184" i="24"/>
  <c r="R172" i="24"/>
  <c r="R160" i="24"/>
  <c r="W163" i="24"/>
  <c r="W187" i="24"/>
  <c r="W175" i="24"/>
  <c r="W52" i="24"/>
  <c r="U55" i="24"/>
  <c r="U79" i="24"/>
  <c r="U67" i="24"/>
  <c r="H184" i="24"/>
  <c r="H160" i="24"/>
  <c r="H172" i="24"/>
  <c r="F169" i="24"/>
  <c r="F181" i="24"/>
  <c r="F180" i="24"/>
  <c r="F157" i="24"/>
  <c r="F171" i="24"/>
  <c r="F168" i="24"/>
  <c r="F182" i="24"/>
  <c r="F170" i="24"/>
  <c r="F159" i="24"/>
  <c r="F158" i="24"/>
  <c r="F183" i="24"/>
  <c r="F156" i="24"/>
  <c r="K151" i="24"/>
  <c r="K259" i="24"/>
  <c r="K369" i="24"/>
  <c r="K260" i="24"/>
  <c r="K368" i="24"/>
  <c r="L66" i="24"/>
  <c r="L54" i="24"/>
  <c r="L78" i="24"/>
  <c r="AB403" i="24"/>
  <c r="AB379" i="24"/>
  <c r="AB391" i="24"/>
  <c r="F390" i="24"/>
  <c r="F402" i="24"/>
  <c r="F378" i="24"/>
  <c r="I404" i="24"/>
  <c r="I380" i="24"/>
  <c r="I392" i="24"/>
  <c r="AC392" i="24"/>
  <c r="AC404" i="24"/>
  <c r="AC380" i="24"/>
  <c r="M392" i="24"/>
  <c r="M404" i="24"/>
  <c r="M380" i="24"/>
  <c r="B391" i="24"/>
  <c r="B379" i="24"/>
  <c r="B403" i="24"/>
  <c r="T397" i="24"/>
  <c r="T400" i="24"/>
  <c r="T388" i="24"/>
  <c r="T376" i="24"/>
  <c r="T374" i="24"/>
  <c r="T387" i="24"/>
  <c r="T399" i="24"/>
  <c r="T398" i="24"/>
  <c r="T386" i="24"/>
  <c r="T385" i="24"/>
  <c r="T373" i="24"/>
  <c r="T375" i="24"/>
  <c r="T402" i="24"/>
  <c r="T378" i="24"/>
  <c r="T390" i="24"/>
  <c r="C389" i="24"/>
  <c r="C401" i="24"/>
  <c r="C377" i="24"/>
  <c r="F401" i="24"/>
  <c r="F377" i="24"/>
  <c r="F389" i="24"/>
  <c r="J295" i="24"/>
  <c r="J283" i="24"/>
  <c r="J271" i="24"/>
  <c r="J290" i="24"/>
  <c r="J291" i="24"/>
  <c r="J267" i="24"/>
  <c r="J276" i="24"/>
  <c r="J277" i="24"/>
  <c r="J279" i="24"/>
  <c r="J265" i="24"/>
  <c r="J289" i="24"/>
  <c r="J278" i="24"/>
  <c r="J266" i="24"/>
  <c r="J264" i="24"/>
  <c r="J288" i="24"/>
  <c r="B294" i="24"/>
  <c r="B282" i="24"/>
  <c r="B270" i="24"/>
  <c r="F271" i="24"/>
  <c r="F283" i="24"/>
  <c r="F295" i="24"/>
  <c r="K293" i="24"/>
  <c r="K281" i="24"/>
  <c r="K269" i="24"/>
  <c r="Z295" i="24"/>
  <c r="Z271" i="24"/>
  <c r="Z283" i="24"/>
  <c r="O291" i="24"/>
  <c r="O289" i="24"/>
  <c r="O266" i="24"/>
  <c r="O265" i="24"/>
  <c r="O279" i="24"/>
  <c r="O264" i="24"/>
  <c r="O288" i="24"/>
  <c r="O277" i="24"/>
  <c r="O276" i="24"/>
  <c r="O290" i="24"/>
  <c r="O267" i="24"/>
  <c r="O278" i="24"/>
  <c r="B292" i="24"/>
  <c r="B280" i="24"/>
  <c r="B268" i="24"/>
  <c r="AA268" i="24"/>
  <c r="AA292" i="24"/>
  <c r="AA280" i="24"/>
  <c r="L280" i="24"/>
  <c r="L292" i="24"/>
  <c r="L268" i="24"/>
  <c r="H162" i="24"/>
  <c r="H174" i="24"/>
  <c r="H186" i="24"/>
  <c r="D282" i="24"/>
  <c r="D294" i="24"/>
  <c r="D270" i="24"/>
  <c r="C168" i="24"/>
  <c r="C180" i="24"/>
  <c r="C156" i="24"/>
  <c r="C169" i="24"/>
  <c r="C181" i="24"/>
  <c r="C182" i="24"/>
  <c r="C170" i="24"/>
  <c r="C171" i="24"/>
  <c r="C183" i="24"/>
  <c r="C159" i="24"/>
  <c r="C158" i="24"/>
  <c r="C157" i="24"/>
  <c r="O292" i="24"/>
  <c r="O268" i="24"/>
  <c r="O280" i="24"/>
  <c r="F172" i="24"/>
  <c r="F160" i="24"/>
  <c r="F184" i="24"/>
  <c r="Z184" i="24"/>
  <c r="Z160" i="24"/>
  <c r="Z172" i="24"/>
  <c r="R163" i="24"/>
  <c r="R187" i="24"/>
  <c r="R175" i="24"/>
  <c r="E152" i="24"/>
  <c r="E45" i="24"/>
  <c r="E151" i="24"/>
  <c r="E369" i="24"/>
  <c r="AC69" i="24"/>
  <c r="AC57" i="24"/>
  <c r="AC81" i="24"/>
  <c r="Y45" i="24"/>
  <c r="U182" i="24"/>
  <c r="U171" i="24"/>
  <c r="U183" i="24"/>
  <c r="U168" i="24"/>
  <c r="U158" i="24"/>
  <c r="U170" i="24"/>
  <c r="U181" i="24"/>
  <c r="U169" i="24"/>
  <c r="U180" i="24"/>
  <c r="U159" i="24"/>
  <c r="U157" i="24"/>
  <c r="U156" i="24"/>
  <c r="AC259" i="24"/>
  <c r="AC368" i="24"/>
  <c r="AC260" i="24"/>
  <c r="AC369" i="24"/>
  <c r="AC46" i="24"/>
  <c r="AC78" i="24"/>
  <c r="AC54" i="24"/>
  <c r="AC66" i="24"/>
  <c r="D392" i="24"/>
  <c r="D404" i="24"/>
  <c r="D380" i="24"/>
  <c r="H404" i="24"/>
  <c r="H380" i="24"/>
  <c r="H392" i="24"/>
  <c r="F400" i="24"/>
  <c r="F387" i="24"/>
  <c r="F398" i="24"/>
  <c r="F386" i="24"/>
  <c r="F374" i="24"/>
  <c r="F397" i="24"/>
  <c r="F375" i="24"/>
  <c r="F373" i="24"/>
  <c r="F385" i="24"/>
  <c r="F399" i="24"/>
  <c r="F376" i="24"/>
  <c r="F388" i="24"/>
  <c r="I402" i="24"/>
  <c r="I378" i="24"/>
  <c r="I390" i="24"/>
  <c r="O390" i="24"/>
  <c r="O378" i="24"/>
  <c r="O402" i="24"/>
  <c r="G398" i="24"/>
  <c r="G385" i="24"/>
  <c r="G397" i="24"/>
  <c r="G388" i="24"/>
  <c r="G375" i="24"/>
  <c r="G373" i="24"/>
  <c r="G386" i="24"/>
  <c r="G374" i="24"/>
  <c r="G387" i="24"/>
  <c r="G400" i="24"/>
  <c r="G376" i="24"/>
  <c r="G399" i="24"/>
  <c r="G403" i="24"/>
  <c r="G391" i="24"/>
  <c r="G379" i="24"/>
  <c r="H379" i="24"/>
  <c r="H391" i="24"/>
  <c r="H403" i="24"/>
  <c r="W392" i="24"/>
  <c r="W380" i="24"/>
  <c r="W404" i="24"/>
  <c r="T292" i="24"/>
  <c r="T280" i="24"/>
  <c r="T268" i="24"/>
  <c r="C283" i="24"/>
  <c r="B293" i="24"/>
  <c r="B281" i="24"/>
  <c r="B269" i="24"/>
  <c r="F293" i="24"/>
  <c r="F281" i="24"/>
  <c r="F269" i="24"/>
  <c r="V271" i="24"/>
  <c r="V283" i="24"/>
  <c r="V295" i="24"/>
  <c r="G283" i="24"/>
  <c r="G295" i="24"/>
  <c r="G271" i="24"/>
  <c r="C186" i="24"/>
  <c r="C162" i="24"/>
  <c r="C174" i="24"/>
  <c r="U294" i="24"/>
  <c r="U270" i="24"/>
  <c r="U282" i="24"/>
  <c r="X183" i="24"/>
  <c r="X169" i="24"/>
  <c r="X159" i="24"/>
  <c r="X156" i="24"/>
  <c r="X182" i="24"/>
  <c r="X180" i="24"/>
  <c r="X170" i="24"/>
  <c r="X158" i="24"/>
  <c r="X157" i="24"/>
  <c r="X171" i="24"/>
  <c r="X181" i="24"/>
  <c r="X168" i="24"/>
  <c r="S161" i="24"/>
  <c r="S185" i="24"/>
  <c r="S173" i="24"/>
  <c r="W161" i="24"/>
  <c r="W173" i="24"/>
  <c r="W185" i="24"/>
  <c r="P185" i="24"/>
  <c r="P173" i="24"/>
  <c r="P161" i="24"/>
  <c r="K278" i="24"/>
  <c r="K279" i="24"/>
  <c r="K291" i="24"/>
  <c r="K267" i="24"/>
  <c r="K289" i="24"/>
  <c r="K290" i="24"/>
  <c r="K288" i="24"/>
  <c r="K266" i="24"/>
  <c r="K265" i="24"/>
  <c r="K264" i="24"/>
  <c r="K276" i="24"/>
  <c r="K277" i="24"/>
  <c r="J175" i="24"/>
  <c r="J163" i="24"/>
  <c r="J187" i="24"/>
  <c r="V75" i="24"/>
  <c r="V74" i="24"/>
  <c r="V50" i="24"/>
  <c r="V64" i="24"/>
  <c r="V62" i="24"/>
  <c r="V77" i="24"/>
  <c r="V53" i="24"/>
  <c r="V63" i="24"/>
  <c r="V52" i="24"/>
  <c r="V51" i="24"/>
  <c r="V76" i="24"/>
  <c r="V65" i="24"/>
  <c r="W172" i="24"/>
  <c r="W184" i="24"/>
  <c r="W160" i="24"/>
  <c r="V66" i="24"/>
  <c r="V54" i="24"/>
  <c r="V78" i="24"/>
  <c r="AA80" i="24"/>
  <c r="AA56" i="24"/>
  <c r="AA68" i="24"/>
  <c r="AB77" i="24"/>
  <c r="AB76" i="24"/>
  <c r="AB52" i="24"/>
  <c r="AB50" i="24"/>
  <c r="AB74" i="24"/>
  <c r="AB64" i="24"/>
  <c r="AB62" i="24"/>
  <c r="AB51" i="24"/>
  <c r="AB65" i="24"/>
  <c r="AB53" i="24"/>
  <c r="AB63" i="24"/>
  <c r="AB75" i="24"/>
  <c r="O68" i="24"/>
  <c r="O80" i="24"/>
  <c r="O56" i="24"/>
  <c r="F75" i="24"/>
  <c r="F50" i="24"/>
  <c r="F64" i="24"/>
  <c r="F74" i="24"/>
  <c r="F62" i="24"/>
  <c r="F53" i="24"/>
  <c r="F63" i="24"/>
  <c r="F52" i="24"/>
  <c r="F76" i="24"/>
  <c r="F51" i="24"/>
  <c r="F77" i="24"/>
  <c r="F65" i="24"/>
  <c r="S55" i="24"/>
  <c r="S67" i="24"/>
  <c r="S79" i="24"/>
  <c r="R54" i="24"/>
  <c r="R78" i="24"/>
  <c r="R66" i="24"/>
  <c r="F80" i="24"/>
  <c r="F56" i="24"/>
  <c r="F68" i="24"/>
  <c r="I170" i="24"/>
  <c r="I182" i="24"/>
  <c r="I181" i="24"/>
  <c r="I158" i="24"/>
  <c r="I169" i="24"/>
  <c r="I159" i="24"/>
  <c r="I183" i="24"/>
  <c r="I171" i="24"/>
  <c r="I168" i="24"/>
  <c r="I180" i="24"/>
  <c r="I156" i="24"/>
  <c r="I157" i="24"/>
  <c r="C57" i="24"/>
  <c r="C69" i="24"/>
  <c r="C81" i="24"/>
  <c r="N75" i="24"/>
  <c r="N50" i="24"/>
  <c r="N64" i="24"/>
  <c r="N62" i="24"/>
  <c r="N76" i="24"/>
  <c r="N51" i="24"/>
  <c r="N65" i="24"/>
  <c r="N77" i="24"/>
  <c r="N74" i="24"/>
  <c r="N53" i="24"/>
  <c r="N63" i="24"/>
  <c r="N52" i="24"/>
  <c r="W65" i="24"/>
  <c r="L392" i="24"/>
  <c r="L404" i="24"/>
  <c r="L380" i="24"/>
  <c r="K391" i="24"/>
  <c r="K379" i="24"/>
  <c r="K403" i="24"/>
  <c r="J399" i="24"/>
  <c r="J386" i="24"/>
  <c r="J398" i="24"/>
  <c r="J397" i="24"/>
  <c r="J376" i="24"/>
  <c r="J374" i="24"/>
  <c r="J388" i="24"/>
  <c r="J385" i="24"/>
  <c r="J400" i="24"/>
  <c r="J387" i="24"/>
  <c r="J375" i="24"/>
  <c r="J373" i="24"/>
  <c r="H398" i="24"/>
  <c r="H385" i="24"/>
  <c r="H388" i="24"/>
  <c r="H400" i="24"/>
  <c r="H397" i="24"/>
  <c r="H399" i="24"/>
  <c r="H387" i="24"/>
  <c r="H376" i="24"/>
  <c r="H375" i="24"/>
  <c r="H374" i="24"/>
  <c r="H373" i="24"/>
  <c r="H386" i="24"/>
  <c r="AA391" i="24"/>
  <c r="AA379" i="24"/>
  <c r="AA403" i="24"/>
  <c r="M377" i="24"/>
  <c r="M389" i="24"/>
  <c r="M401" i="24"/>
  <c r="Y295" i="24"/>
  <c r="Y271" i="24"/>
  <c r="Y283" i="24"/>
  <c r="J292" i="24"/>
  <c r="J268" i="24"/>
  <c r="J280" i="24"/>
  <c r="E268" i="24"/>
  <c r="E292" i="24"/>
  <c r="E280" i="24"/>
  <c r="N293" i="24"/>
  <c r="N281" i="24"/>
  <c r="N269" i="24"/>
  <c r="T293" i="24"/>
  <c r="T281" i="24"/>
  <c r="T269" i="24"/>
  <c r="Q280" i="24"/>
  <c r="Q292" i="24"/>
  <c r="Q268" i="24"/>
  <c r="AB283" i="24"/>
  <c r="AB271" i="24"/>
  <c r="AB295" i="24"/>
  <c r="K295" i="24"/>
  <c r="K283" i="24"/>
  <c r="K271" i="24"/>
  <c r="T282" i="24"/>
  <c r="T294" i="24"/>
  <c r="T270" i="24"/>
  <c r="B174" i="24"/>
  <c r="B186" i="24"/>
  <c r="B162" i="24"/>
  <c r="B181" i="24"/>
  <c r="B182" i="24"/>
  <c r="B171" i="24"/>
  <c r="B168" i="24"/>
  <c r="B157" i="24"/>
  <c r="B159" i="24"/>
  <c r="B169" i="24"/>
  <c r="B156" i="24"/>
  <c r="B183" i="24"/>
  <c r="B158" i="24"/>
  <c r="B180" i="24"/>
  <c r="B170" i="24"/>
  <c r="F185" i="24"/>
  <c r="F173" i="24"/>
  <c r="F161" i="24"/>
  <c r="X185" i="24"/>
  <c r="X161" i="24"/>
  <c r="X173" i="24"/>
  <c r="W291" i="24"/>
  <c r="W289" i="24"/>
  <c r="W266" i="24"/>
  <c r="W278" i="24"/>
  <c r="W290" i="24"/>
  <c r="W265" i="24"/>
  <c r="W276" i="24"/>
  <c r="W267" i="24"/>
  <c r="W288" i="24"/>
  <c r="W277" i="24"/>
  <c r="W264" i="24"/>
  <c r="W279" i="24"/>
  <c r="C187" i="24"/>
  <c r="C163" i="24"/>
  <c r="C175" i="24"/>
  <c r="I68" i="24"/>
  <c r="I80" i="24"/>
  <c r="I56" i="24"/>
  <c r="K74" i="24"/>
  <c r="K65" i="24"/>
  <c r="K63" i="24"/>
  <c r="K53" i="24"/>
  <c r="K75" i="24"/>
  <c r="K52" i="24"/>
  <c r="K76" i="24"/>
  <c r="K62" i="24"/>
  <c r="K51" i="24"/>
  <c r="K77" i="24"/>
  <c r="K50" i="24"/>
  <c r="K64" i="24"/>
  <c r="V81" i="24"/>
  <c r="V69" i="24"/>
  <c r="V57" i="24"/>
  <c r="H81" i="24"/>
  <c r="H69" i="24"/>
  <c r="H57" i="24"/>
  <c r="K78" i="24"/>
  <c r="K66" i="24"/>
  <c r="K54" i="24"/>
  <c r="P56" i="24"/>
  <c r="P80" i="24"/>
  <c r="P68" i="24"/>
  <c r="R75" i="24"/>
  <c r="R76" i="24"/>
  <c r="R62" i="24"/>
  <c r="R77" i="24"/>
  <c r="R52" i="24"/>
  <c r="R50" i="24"/>
  <c r="R74" i="24"/>
  <c r="R64" i="24"/>
  <c r="R53" i="24"/>
  <c r="R63" i="24"/>
  <c r="R51" i="24"/>
  <c r="R65" i="24"/>
  <c r="V174" i="24"/>
  <c r="AA79" i="24"/>
  <c r="AA55" i="24"/>
  <c r="AA67" i="24"/>
  <c r="Z75" i="24"/>
  <c r="Z62" i="24"/>
  <c r="Z76" i="24"/>
  <c r="Z52" i="24"/>
  <c r="Z77" i="24"/>
  <c r="Z50" i="24"/>
  <c r="Z51" i="24"/>
  <c r="Z65" i="24"/>
  <c r="Z64" i="24"/>
  <c r="Z53" i="24"/>
  <c r="Z74" i="24"/>
  <c r="Z63" i="24"/>
  <c r="Y170" i="24"/>
  <c r="Y182" i="24"/>
  <c r="Y168" i="24"/>
  <c r="Y158" i="24"/>
  <c r="Y181" i="24"/>
  <c r="Y171" i="24"/>
  <c r="Y156" i="24"/>
  <c r="Y183" i="24"/>
  <c r="Y169" i="24"/>
  <c r="Y180" i="24"/>
  <c r="Y157" i="24"/>
  <c r="Y159" i="24"/>
  <c r="W68" i="24"/>
  <c r="W56" i="24"/>
  <c r="W80" i="24"/>
  <c r="C74" i="24"/>
  <c r="C65" i="24"/>
  <c r="C63" i="24"/>
  <c r="C53" i="24"/>
  <c r="C51" i="24"/>
  <c r="C50" i="24"/>
  <c r="C64" i="24"/>
  <c r="C75" i="24"/>
  <c r="C76" i="24"/>
  <c r="C52" i="24"/>
  <c r="C77" i="24"/>
  <c r="C62" i="24"/>
  <c r="L77" i="24"/>
  <c r="L74" i="24"/>
  <c r="L52" i="24"/>
  <c r="L75" i="24"/>
  <c r="L50" i="24"/>
  <c r="L76" i="24"/>
  <c r="L64" i="24"/>
  <c r="L62" i="24"/>
  <c r="L51" i="24"/>
  <c r="L65" i="24"/>
  <c r="L53" i="24"/>
  <c r="L63" i="24"/>
  <c r="T79" i="24"/>
  <c r="W76" i="24"/>
  <c r="R404" i="24"/>
  <c r="R380" i="24"/>
  <c r="R392" i="24"/>
  <c r="N380" i="24"/>
  <c r="N404" i="24"/>
  <c r="N392" i="24"/>
  <c r="T392" i="24"/>
  <c r="T404" i="24"/>
  <c r="T380" i="24"/>
  <c r="X404" i="24"/>
  <c r="X380" i="24"/>
  <c r="X392" i="24"/>
  <c r="M390" i="24"/>
  <c r="M378" i="24"/>
  <c r="M402" i="24"/>
  <c r="B402" i="24"/>
  <c r="B390" i="24"/>
  <c r="B378" i="24"/>
  <c r="W403" i="24"/>
  <c r="W391" i="24"/>
  <c r="W379" i="24"/>
  <c r="M403" i="24"/>
  <c r="M379" i="24"/>
  <c r="M391" i="24"/>
  <c r="V400" i="24"/>
  <c r="V387" i="24"/>
  <c r="V398" i="24"/>
  <c r="V386" i="24"/>
  <c r="V374" i="24"/>
  <c r="V397" i="24"/>
  <c r="V388" i="24"/>
  <c r="V376" i="24"/>
  <c r="V373" i="24"/>
  <c r="V385" i="24"/>
  <c r="V375" i="24"/>
  <c r="V399" i="24"/>
  <c r="P398" i="24"/>
  <c r="P385" i="24"/>
  <c r="P388" i="24"/>
  <c r="P400" i="24"/>
  <c r="P399" i="24"/>
  <c r="P376" i="24"/>
  <c r="P375" i="24"/>
  <c r="P386" i="24"/>
  <c r="P374" i="24"/>
  <c r="P387" i="24"/>
  <c r="P373" i="24"/>
  <c r="P397" i="24"/>
  <c r="AB397" i="24"/>
  <c r="AB400" i="24"/>
  <c r="AB388" i="24"/>
  <c r="AB376" i="24"/>
  <c r="AB386" i="24"/>
  <c r="AB374" i="24"/>
  <c r="AB385" i="24"/>
  <c r="AB398" i="24"/>
  <c r="AB373" i="24"/>
  <c r="AB375" i="24"/>
  <c r="AB387" i="24"/>
  <c r="AB399" i="24"/>
  <c r="E397" i="24"/>
  <c r="E400" i="24"/>
  <c r="E387" i="24"/>
  <c r="E399" i="24"/>
  <c r="E386" i="24"/>
  <c r="E385" i="24"/>
  <c r="E398" i="24"/>
  <c r="E388" i="24"/>
  <c r="E375" i="24"/>
  <c r="E374" i="24"/>
  <c r="E376" i="24"/>
  <c r="E373" i="24"/>
  <c r="AC377" i="24"/>
  <c r="AC401" i="24"/>
  <c r="AC389" i="24"/>
  <c r="Y401" i="24"/>
  <c r="Y377" i="24"/>
  <c r="Y389" i="24"/>
  <c r="AB389" i="24"/>
  <c r="AB377" i="24"/>
  <c r="AB401" i="24"/>
  <c r="U295" i="24"/>
  <c r="U271" i="24"/>
  <c r="U283" i="24"/>
  <c r="C392" i="24"/>
  <c r="C404" i="24"/>
  <c r="C380" i="24"/>
  <c r="Q295" i="24"/>
  <c r="Q283" i="24"/>
  <c r="Q271" i="24"/>
  <c r="Z292" i="24"/>
  <c r="Z268" i="24"/>
  <c r="Z280" i="24"/>
  <c r="F292" i="24"/>
  <c r="F280" i="24"/>
  <c r="F268" i="24"/>
  <c r="S292" i="24"/>
  <c r="S280" i="24"/>
  <c r="S268" i="24"/>
  <c r="AB281" i="24"/>
  <c r="AB293" i="24"/>
  <c r="AB269" i="24"/>
  <c r="H269" i="24"/>
  <c r="H293" i="24"/>
  <c r="H281" i="24"/>
  <c r="G293" i="24"/>
  <c r="G269" i="24"/>
  <c r="G281" i="24"/>
  <c r="R283" i="24"/>
  <c r="R271" i="24"/>
  <c r="R295" i="24"/>
  <c r="X295" i="24"/>
  <c r="X283" i="24"/>
  <c r="X271" i="24"/>
  <c r="W283" i="24"/>
  <c r="W271" i="24"/>
  <c r="W295" i="24"/>
  <c r="S174" i="24"/>
  <c r="S162" i="24"/>
  <c r="S186" i="24"/>
  <c r="P294" i="24"/>
  <c r="P270" i="24"/>
  <c r="P282" i="24"/>
  <c r="V294" i="24"/>
  <c r="V270" i="24"/>
  <c r="V282" i="24"/>
  <c r="AB282" i="24"/>
  <c r="AB294" i="24"/>
  <c r="AB270" i="24"/>
  <c r="S168" i="24"/>
  <c r="S180" i="24"/>
  <c r="S156" i="24"/>
  <c r="S169" i="24"/>
  <c r="S158" i="24"/>
  <c r="S183" i="24"/>
  <c r="S182" i="24"/>
  <c r="S170" i="24"/>
  <c r="S159" i="24"/>
  <c r="S171" i="24"/>
  <c r="S157" i="24"/>
  <c r="S181" i="24"/>
  <c r="J181" i="24"/>
  <c r="J183" i="24"/>
  <c r="J169" i="24"/>
  <c r="J157" i="24"/>
  <c r="J158" i="24"/>
  <c r="J170" i="24"/>
  <c r="J182" i="24"/>
  <c r="J180" i="24"/>
  <c r="J159" i="24"/>
  <c r="J171" i="24"/>
  <c r="J156" i="24"/>
  <c r="J168" i="24"/>
  <c r="Q161" i="24"/>
  <c r="Q173" i="24"/>
  <c r="Q185" i="24"/>
  <c r="D173" i="24"/>
  <c r="D161" i="24"/>
  <c r="D185" i="24"/>
  <c r="U69" i="24"/>
  <c r="U81" i="24"/>
  <c r="U57" i="24"/>
  <c r="B290" i="24"/>
  <c r="B267" i="24"/>
  <c r="B289" i="24"/>
  <c r="B276" i="24"/>
  <c r="B278" i="24"/>
  <c r="B288" i="24"/>
  <c r="B291" i="24"/>
  <c r="B277" i="24"/>
  <c r="B266" i="24"/>
  <c r="B265" i="24"/>
  <c r="B279" i="24"/>
  <c r="B264" i="24"/>
  <c r="AB290" i="24"/>
  <c r="AB291" i="24"/>
  <c r="AB265" i="24"/>
  <c r="AB276" i="24"/>
  <c r="AB289" i="24"/>
  <c r="AB278" i="24"/>
  <c r="AB277" i="24"/>
  <c r="AB267" i="24"/>
  <c r="AB288" i="24"/>
  <c r="AB264" i="24"/>
  <c r="AB279" i="24"/>
  <c r="AB266" i="24"/>
  <c r="P175" i="24"/>
  <c r="P187" i="24"/>
  <c r="P163" i="24"/>
  <c r="K187" i="24"/>
  <c r="I187" i="24"/>
  <c r="I163" i="24"/>
  <c r="I175" i="24"/>
  <c r="AB187" i="24"/>
  <c r="AB163" i="24"/>
  <c r="AB175" i="24"/>
  <c r="M175" i="24"/>
  <c r="M163" i="24"/>
  <c r="M187" i="24"/>
  <c r="Z175" i="24"/>
  <c r="Z163" i="24"/>
  <c r="Z187" i="24"/>
  <c r="AC76" i="24"/>
  <c r="AC63" i="24"/>
  <c r="AC77" i="24"/>
  <c r="AC53" i="24"/>
  <c r="AC51" i="24"/>
  <c r="AC65" i="24"/>
  <c r="AC50" i="24"/>
  <c r="AC64" i="24"/>
  <c r="AC74" i="24"/>
  <c r="AC52" i="24"/>
  <c r="AC75" i="24"/>
  <c r="AC62" i="24"/>
  <c r="AB79" i="24"/>
  <c r="AB67" i="24"/>
  <c r="AB55" i="24"/>
  <c r="J69" i="24"/>
  <c r="J81" i="24"/>
  <c r="J57" i="24"/>
  <c r="M78" i="24"/>
  <c r="M66" i="24"/>
  <c r="M54" i="24"/>
  <c r="P172" i="24"/>
  <c r="P160" i="24"/>
  <c r="P184" i="24"/>
  <c r="AB172" i="24"/>
  <c r="AB184" i="24"/>
  <c r="AB160" i="24"/>
  <c r="N172" i="24"/>
  <c r="N160" i="24"/>
  <c r="N184" i="24"/>
  <c r="AC184" i="24"/>
  <c r="AC172" i="24"/>
  <c r="AC160" i="24"/>
  <c r="AB68" i="24"/>
  <c r="AB56" i="24"/>
  <c r="AB80" i="24"/>
  <c r="S74" i="24"/>
  <c r="S65" i="24"/>
  <c r="S63" i="24"/>
  <c r="S53" i="24"/>
  <c r="S77" i="24"/>
  <c r="S64" i="24"/>
  <c r="S75" i="24"/>
  <c r="S52" i="24"/>
  <c r="S62" i="24"/>
  <c r="S51" i="24"/>
  <c r="S76" i="24"/>
  <c r="S50" i="24"/>
  <c r="E80" i="24"/>
  <c r="E68" i="24"/>
  <c r="E56" i="24"/>
  <c r="G74" i="24"/>
  <c r="G76" i="24"/>
  <c r="G53" i="24"/>
  <c r="G77" i="24"/>
  <c r="G51" i="24"/>
  <c r="G65" i="24"/>
  <c r="G64" i="24"/>
  <c r="G75" i="24"/>
  <c r="G63" i="24"/>
  <c r="G52" i="24"/>
  <c r="G62" i="24"/>
  <c r="G50" i="24"/>
  <c r="V79" i="24"/>
  <c r="V67" i="24"/>
  <c r="V55" i="24"/>
  <c r="G67" i="24"/>
  <c r="G79" i="24"/>
  <c r="G55" i="24"/>
  <c r="O69" i="24"/>
  <c r="O57" i="24"/>
  <c r="O81" i="24"/>
  <c r="O74" i="24"/>
  <c r="O75" i="24"/>
  <c r="O53" i="24"/>
  <c r="O76" i="24"/>
  <c r="O51" i="24"/>
  <c r="O77" i="24"/>
  <c r="O65" i="24"/>
  <c r="O50" i="24"/>
  <c r="O64" i="24"/>
  <c r="O52" i="24"/>
  <c r="O63" i="24"/>
  <c r="O62" i="24"/>
  <c r="V56" i="24"/>
  <c r="V68" i="24"/>
  <c r="V80" i="24"/>
  <c r="O180" i="24"/>
  <c r="O183" i="24"/>
  <c r="O169" i="24"/>
  <c r="O181" i="24"/>
  <c r="O156" i="24"/>
  <c r="O171" i="24"/>
  <c r="O159" i="24"/>
  <c r="O158" i="24"/>
  <c r="O168" i="24"/>
  <c r="O182" i="24"/>
  <c r="O170" i="24"/>
  <c r="O157" i="24"/>
  <c r="L56" i="24"/>
  <c r="L80" i="24"/>
  <c r="L68" i="24"/>
  <c r="L69" i="24"/>
  <c r="L81" i="24"/>
  <c r="L57" i="24"/>
  <c r="W64" i="24"/>
  <c r="F404" i="24"/>
  <c r="F392" i="24"/>
  <c r="F380" i="24"/>
  <c r="AB392" i="24"/>
  <c r="AB404" i="24"/>
  <c r="AB380" i="24"/>
  <c r="C402" i="24"/>
  <c r="C390" i="24"/>
  <c r="C378" i="24"/>
  <c r="AA402" i="24"/>
  <c r="AA378" i="24"/>
  <c r="AA390" i="24"/>
  <c r="C403" i="24"/>
  <c r="C379" i="24"/>
  <c r="C391" i="24"/>
  <c r="U403" i="24"/>
  <c r="U379" i="24"/>
  <c r="U391" i="24"/>
  <c r="B399" i="24"/>
  <c r="B386" i="24"/>
  <c r="B398" i="24"/>
  <c r="B387" i="24"/>
  <c r="B376" i="24"/>
  <c r="B397" i="24"/>
  <c r="B385" i="24"/>
  <c r="B374" i="24"/>
  <c r="B388" i="24"/>
  <c r="B375" i="24"/>
  <c r="B373" i="24"/>
  <c r="B400" i="24"/>
  <c r="X398" i="24"/>
  <c r="X385" i="24"/>
  <c r="X388" i="24"/>
  <c r="X400" i="24"/>
  <c r="X397" i="24"/>
  <c r="X387" i="24"/>
  <c r="X399" i="24"/>
  <c r="X386" i="24"/>
  <c r="X376" i="24"/>
  <c r="X373" i="24"/>
  <c r="X375" i="24"/>
  <c r="X374" i="24"/>
  <c r="M295" i="24"/>
  <c r="M271" i="24"/>
  <c r="M283" i="24"/>
  <c r="O404" i="24"/>
  <c r="O392" i="24"/>
  <c r="O380" i="24"/>
  <c r="M268" i="24"/>
  <c r="M280" i="24"/>
  <c r="M292" i="24"/>
  <c r="G292" i="24"/>
  <c r="G280" i="24"/>
  <c r="G268" i="24"/>
  <c r="D293" i="24"/>
  <c r="D281" i="24"/>
  <c r="D269" i="24"/>
  <c r="U293" i="24"/>
  <c r="U281" i="24"/>
  <c r="U269" i="24"/>
  <c r="L295" i="24"/>
  <c r="L283" i="24"/>
  <c r="L271" i="24"/>
  <c r="AA174" i="24"/>
  <c r="AA162" i="24"/>
  <c r="AA186" i="24"/>
  <c r="E182" i="24"/>
  <c r="E183" i="24"/>
  <c r="E169" i="24"/>
  <c r="E158" i="24"/>
  <c r="E171" i="24"/>
  <c r="E157" i="24"/>
  <c r="E168" i="24"/>
  <c r="E180" i="24"/>
  <c r="E170" i="24"/>
  <c r="E159" i="24"/>
  <c r="E181" i="24"/>
  <c r="E156" i="24"/>
  <c r="R181" i="24"/>
  <c r="R182" i="24"/>
  <c r="R170" i="24"/>
  <c r="R157" i="24"/>
  <c r="R171" i="24"/>
  <c r="R168" i="24"/>
  <c r="R169" i="24"/>
  <c r="R180" i="24"/>
  <c r="R159" i="24"/>
  <c r="R158" i="24"/>
  <c r="R156" i="24"/>
  <c r="R183" i="24"/>
  <c r="N186" i="24"/>
  <c r="N174" i="24"/>
  <c r="N162" i="24"/>
  <c r="AA185" i="24"/>
  <c r="AA161" i="24"/>
  <c r="AA173" i="24"/>
  <c r="L185" i="24"/>
  <c r="L173" i="24"/>
  <c r="L161" i="24"/>
  <c r="M81" i="24"/>
  <c r="M69" i="24"/>
  <c r="M57" i="24"/>
  <c r="L290" i="24"/>
  <c r="L291" i="24"/>
  <c r="L265" i="24"/>
  <c r="L289" i="24"/>
  <c r="L288" i="24"/>
  <c r="L267" i="24"/>
  <c r="L278" i="24"/>
  <c r="L266" i="24"/>
  <c r="L276" i="24"/>
  <c r="L264" i="24"/>
  <c r="L279" i="24"/>
  <c r="L277" i="24"/>
  <c r="AC174" i="24"/>
  <c r="AC186" i="24"/>
  <c r="AC162" i="24"/>
  <c r="K175" i="24"/>
  <c r="X81" i="24"/>
  <c r="X69" i="24"/>
  <c r="X57" i="24"/>
  <c r="S57" i="24"/>
  <c r="S81" i="24"/>
  <c r="S69" i="24"/>
  <c r="AC80" i="24"/>
  <c r="AC68" i="24"/>
  <c r="AC56" i="24"/>
  <c r="B78" i="24"/>
  <c r="B54" i="24"/>
  <c r="B66" i="24"/>
  <c r="Q68" i="24"/>
  <c r="Q80" i="24"/>
  <c r="Q56" i="24"/>
  <c r="H77" i="24"/>
  <c r="H64" i="24"/>
  <c r="H62" i="24"/>
  <c r="H52" i="24"/>
  <c r="H75" i="24"/>
  <c r="H53" i="24"/>
  <c r="H63" i="24"/>
  <c r="H76" i="24"/>
  <c r="H51" i="24"/>
  <c r="H65" i="24"/>
  <c r="H74" i="24"/>
  <c r="H50" i="24"/>
  <c r="AA163" i="24"/>
  <c r="O67" i="24"/>
  <c r="O79" i="24"/>
  <c r="O55" i="24"/>
  <c r="D69" i="24"/>
  <c r="D81" i="24"/>
  <c r="D57" i="24"/>
  <c r="B68" i="24"/>
  <c r="B80" i="24"/>
  <c r="B56" i="24"/>
  <c r="D175" i="24"/>
  <c r="AB69" i="24"/>
  <c r="AB81" i="24"/>
  <c r="AB57" i="24"/>
  <c r="I67" i="24"/>
  <c r="I55" i="24"/>
  <c r="I79" i="24"/>
  <c r="B81" i="24"/>
  <c r="B69" i="24"/>
  <c r="B57" i="24"/>
  <c r="W77" i="24"/>
  <c r="E392" i="24"/>
  <c r="E380" i="24"/>
  <c r="E404" i="24"/>
  <c r="X379" i="24"/>
  <c r="X391" i="24"/>
  <c r="X403" i="24"/>
  <c r="P378" i="24"/>
  <c r="P402" i="24"/>
  <c r="P390" i="24"/>
  <c r="R402" i="24"/>
  <c r="R378" i="24"/>
  <c r="R390" i="24"/>
  <c r="O403" i="24"/>
  <c r="O379" i="24"/>
  <c r="O391" i="24"/>
  <c r="Y391" i="24"/>
  <c r="Y403" i="24"/>
  <c r="Y379" i="24"/>
  <c r="AC403" i="24"/>
  <c r="AC379" i="24"/>
  <c r="AC391" i="24"/>
  <c r="N400" i="24"/>
  <c r="N387" i="24"/>
  <c r="N398" i="24"/>
  <c r="N386" i="24"/>
  <c r="N374" i="24"/>
  <c r="N399" i="24"/>
  <c r="N385" i="24"/>
  <c r="N373" i="24"/>
  <c r="N375" i="24"/>
  <c r="N397" i="24"/>
  <c r="N388" i="24"/>
  <c r="N376" i="24"/>
  <c r="I388" i="24"/>
  <c r="I399" i="24"/>
  <c r="I387" i="24"/>
  <c r="I385" i="24"/>
  <c r="I375" i="24"/>
  <c r="I374" i="24"/>
  <c r="I400" i="24"/>
  <c r="I376" i="24"/>
  <c r="I398" i="24"/>
  <c r="I386" i="24"/>
  <c r="I373" i="24"/>
  <c r="I397" i="24"/>
  <c r="X390" i="24"/>
  <c r="X402" i="24"/>
  <c r="X378" i="24"/>
  <c r="I401" i="24"/>
  <c r="I377" i="24"/>
  <c r="I389" i="24"/>
  <c r="Q401" i="24"/>
  <c r="Q389" i="24"/>
  <c r="Q377" i="24"/>
  <c r="O401" i="24"/>
  <c r="O389" i="24"/>
  <c r="O377" i="24"/>
  <c r="E295" i="24"/>
  <c r="E271" i="24"/>
  <c r="E283" i="24"/>
  <c r="AA380" i="24"/>
  <c r="AA404" i="24"/>
  <c r="AA392" i="24"/>
  <c r="AC291" i="24"/>
  <c r="AC289" i="24"/>
  <c r="AC276" i="24"/>
  <c r="AC277" i="24"/>
  <c r="AC267" i="24"/>
  <c r="AC278" i="24"/>
  <c r="AC265" i="24"/>
  <c r="AC279" i="24"/>
  <c r="AC290" i="24"/>
  <c r="AC288" i="24"/>
  <c r="AC264" i="24"/>
  <c r="AC266" i="24"/>
  <c r="P292" i="24"/>
  <c r="P280" i="24"/>
  <c r="P268" i="24"/>
  <c r="V280" i="24"/>
  <c r="V268" i="24"/>
  <c r="V292" i="24"/>
  <c r="J293" i="24"/>
  <c r="J281" i="24"/>
  <c r="J269" i="24"/>
  <c r="S295" i="24"/>
  <c r="S271" i="24"/>
  <c r="S283" i="24"/>
  <c r="G174" i="24"/>
  <c r="G186" i="24"/>
  <c r="G162" i="24"/>
  <c r="E294" i="24"/>
  <c r="E270" i="24"/>
  <c r="E282" i="24"/>
  <c r="L171" i="24"/>
  <c r="L183" i="24"/>
  <c r="L182" i="24"/>
  <c r="L159" i="24"/>
  <c r="L180" i="24"/>
  <c r="L168" i="24"/>
  <c r="L181" i="24"/>
  <c r="L158" i="24"/>
  <c r="L157" i="24"/>
  <c r="L156" i="24"/>
  <c r="L169" i="24"/>
  <c r="L170" i="24"/>
  <c r="Z181" i="24"/>
  <c r="Z183" i="24"/>
  <c r="Z157" i="24"/>
  <c r="Z182" i="24"/>
  <c r="Z180" i="24"/>
  <c r="Z169" i="24"/>
  <c r="Z170" i="24"/>
  <c r="Z159" i="24"/>
  <c r="Z158" i="24"/>
  <c r="Z171" i="24"/>
  <c r="Z156" i="24"/>
  <c r="Z168" i="24"/>
  <c r="V185" i="24"/>
  <c r="V173" i="24"/>
  <c r="V161" i="24"/>
  <c r="G161" i="24"/>
  <c r="G173" i="24"/>
  <c r="G185" i="24"/>
  <c r="T173" i="24"/>
  <c r="T161" i="24"/>
  <c r="T185" i="24"/>
  <c r="S187" i="24"/>
  <c r="S175" i="24"/>
  <c r="S163" i="24"/>
  <c r="E69" i="24"/>
  <c r="E57" i="24"/>
  <c r="E81" i="24"/>
  <c r="X291" i="24"/>
  <c r="X277" i="24"/>
  <c r="X278" i="24"/>
  <c r="X290" i="24"/>
  <c r="X265" i="24"/>
  <c r="X264" i="24"/>
  <c r="X266" i="24"/>
  <c r="X279" i="24"/>
  <c r="X288" i="24"/>
  <c r="X267" i="24"/>
  <c r="X289" i="24"/>
  <c r="X276" i="24"/>
  <c r="R186" i="24"/>
  <c r="R174" i="24"/>
  <c r="R162" i="24"/>
  <c r="T187" i="24"/>
  <c r="T163" i="24"/>
  <c r="T175" i="24"/>
  <c r="F187" i="24"/>
  <c r="F175" i="24"/>
  <c r="F163" i="24"/>
  <c r="M76" i="24"/>
  <c r="M63" i="24"/>
  <c r="M53" i="24"/>
  <c r="M51" i="24"/>
  <c r="M62" i="24"/>
  <c r="M65" i="24"/>
  <c r="M77" i="24"/>
  <c r="M50" i="24"/>
  <c r="M74" i="24"/>
  <c r="M64" i="24"/>
  <c r="M75" i="24"/>
  <c r="M52" i="24"/>
  <c r="U80" i="24"/>
  <c r="U68" i="24"/>
  <c r="U56" i="24"/>
  <c r="AA57" i="24"/>
  <c r="AA81" i="24"/>
  <c r="AA69" i="24"/>
  <c r="Q163" i="24"/>
  <c r="M46" i="24"/>
  <c r="F79" i="24"/>
  <c r="F67" i="24"/>
  <c r="F55" i="24"/>
  <c r="S80" i="24"/>
  <c r="S68" i="24"/>
  <c r="S56" i="24"/>
  <c r="T77" i="24"/>
  <c r="T52" i="24"/>
  <c r="T74" i="24"/>
  <c r="T50" i="24"/>
  <c r="T75" i="24"/>
  <c r="T64" i="24"/>
  <c r="T53" i="24"/>
  <c r="T63" i="24"/>
  <c r="T62" i="24"/>
  <c r="T51" i="24"/>
  <c r="T76" i="24"/>
  <c r="T65" i="24"/>
  <c r="T172" i="24"/>
  <c r="T184" i="24"/>
  <c r="T160" i="24"/>
  <c r="D160" i="24"/>
  <c r="D184" i="24"/>
  <c r="D172" i="24"/>
  <c r="G80" i="24"/>
  <c r="G68" i="24"/>
  <c r="G56" i="24"/>
  <c r="M55" i="24"/>
  <c r="M79" i="24"/>
  <c r="M67" i="24"/>
  <c r="S78" i="24"/>
  <c r="S54" i="24"/>
  <c r="S66" i="24"/>
  <c r="W67" i="24"/>
  <c r="W55" i="24"/>
  <c r="W79" i="24"/>
  <c r="M80" i="24"/>
  <c r="M68" i="24"/>
  <c r="M56" i="24"/>
  <c r="J80" i="24"/>
  <c r="J56" i="24"/>
  <c r="J68" i="24"/>
  <c r="D163" i="24"/>
  <c r="Q170" i="24"/>
  <c r="Q182" i="24"/>
  <c r="Q180" i="24"/>
  <c r="Q158" i="24"/>
  <c r="Q157" i="24"/>
  <c r="Q171" i="24"/>
  <c r="Q183" i="24"/>
  <c r="Q181" i="24"/>
  <c r="Q168" i="24"/>
  <c r="Q169" i="24"/>
  <c r="Q159" i="24"/>
  <c r="Q156" i="24"/>
  <c r="J79" i="24"/>
  <c r="J67" i="24"/>
  <c r="J55" i="24"/>
  <c r="AA78" i="24"/>
  <c r="AA54" i="24"/>
  <c r="AA66" i="24"/>
  <c r="T66" i="24"/>
  <c r="T78" i="24"/>
  <c r="T54" i="24"/>
  <c r="W53" i="24"/>
  <c r="Y404" i="24"/>
  <c r="Y380" i="24"/>
  <c r="Y392" i="24"/>
  <c r="F403" i="24"/>
  <c r="F379" i="24"/>
  <c r="F391" i="24"/>
  <c r="AC390" i="24"/>
  <c r="AC402" i="24"/>
  <c r="AC378" i="24"/>
  <c r="AB402" i="24"/>
  <c r="AB378" i="24"/>
  <c r="AB390" i="24"/>
  <c r="N390" i="24"/>
  <c r="N402" i="24"/>
  <c r="N378" i="24"/>
  <c r="Z402" i="24"/>
  <c r="Z378" i="24"/>
  <c r="Z390" i="24"/>
  <c r="E378" i="24"/>
  <c r="E402" i="24"/>
  <c r="E390" i="24"/>
  <c r="P401" i="24"/>
  <c r="P389" i="24"/>
  <c r="P377" i="24"/>
  <c r="S389" i="24"/>
  <c r="S401" i="24"/>
  <c r="S377" i="24"/>
  <c r="Q289" i="24"/>
  <c r="Q290" i="24"/>
  <c r="Q264" i="24"/>
  <c r="Q276" i="24"/>
  <c r="Q288" i="24"/>
  <c r="Q267" i="24"/>
  <c r="Q266" i="24"/>
  <c r="Q265" i="24"/>
  <c r="Q279" i="24"/>
  <c r="Q291" i="24"/>
  <c r="Q277" i="24"/>
  <c r="Q278" i="24"/>
  <c r="N403" i="24"/>
  <c r="N379" i="24"/>
  <c r="N391" i="24"/>
  <c r="U291" i="24"/>
  <c r="U276" i="24"/>
  <c r="U288" i="24"/>
  <c r="U277" i="24"/>
  <c r="U267" i="24"/>
  <c r="U266" i="24"/>
  <c r="U279" i="24"/>
  <c r="U264" i="24"/>
  <c r="U265" i="24"/>
  <c r="U290" i="24"/>
  <c r="U278" i="24"/>
  <c r="U289" i="24"/>
  <c r="X292" i="24"/>
  <c r="X280" i="24"/>
  <c r="X268" i="24"/>
  <c r="X269" i="24"/>
  <c r="X281" i="24"/>
  <c r="X293" i="24"/>
  <c r="AC293" i="24"/>
  <c r="AC281" i="24"/>
  <c r="AC269" i="24"/>
  <c r="V281" i="24"/>
  <c r="V269" i="24"/>
  <c r="V293" i="24"/>
  <c r="I281" i="24"/>
  <c r="I269" i="24"/>
  <c r="I293" i="24"/>
  <c r="C292" i="24"/>
  <c r="C280" i="24"/>
  <c r="C268" i="24"/>
  <c r="AC268" i="24"/>
  <c r="AC280" i="24"/>
  <c r="AC292" i="24"/>
  <c r="H295" i="24"/>
  <c r="H271" i="24"/>
  <c r="H283" i="24"/>
  <c r="B283" i="24"/>
  <c r="B295" i="24"/>
  <c r="B271" i="24"/>
  <c r="T162" i="24"/>
  <c r="T186" i="24"/>
  <c r="T174" i="24"/>
  <c r="O186" i="24"/>
  <c r="O174" i="24"/>
  <c r="O162" i="24"/>
  <c r="Q294" i="24"/>
  <c r="Q282" i="24"/>
  <c r="Q270" i="24"/>
  <c r="W180" i="24"/>
  <c r="W182" i="24"/>
  <c r="W156" i="24"/>
  <c r="W170" i="24"/>
  <c r="W159" i="24"/>
  <c r="W168" i="24"/>
  <c r="W158" i="24"/>
  <c r="W157" i="24"/>
  <c r="W171" i="24"/>
  <c r="W183" i="24"/>
  <c r="W181" i="24"/>
  <c r="W169" i="24"/>
  <c r="C173" i="24"/>
  <c r="C161" i="24"/>
  <c r="C185" i="24"/>
  <c r="B173" i="24"/>
  <c r="B185" i="24"/>
  <c r="B161" i="24"/>
  <c r="AB185" i="24"/>
  <c r="AB173" i="24"/>
  <c r="AB161" i="24"/>
  <c r="AB174" i="24"/>
  <c r="AB186" i="24"/>
  <c r="AB162" i="24"/>
  <c r="AC175" i="24"/>
  <c r="AC163" i="24"/>
  <c r="AC187" i="24"/>
  <c r="Q76" i="24"/>
  <c r="Q51" i="24"/>
  <c r="Q65" i="24"/>
  <c r="Q74" i="24"/>
  <c r="Q63" i="24"/>
  <c r="Q50" i="24"/>
  <c r="Q77" i="24"/>
  <c r="Q64" i="24"/>
  <c r="Q53" i="24"/>
  <c r="Q75" i="24"/>
  <c r="Q52" i="24"/>
  <c r="Q62" i="24"/>
  <c r="C278" i="24"/>
  <c r="C288" i="24"/>
  <c r="C279" i="24"/>
  <c r="C267" i="24"/>
  <c r="C289" i="24"/>
  <c r="C266" i="24"/>
  <c r="C291" i="24"/>
  <c r="C277" i="24"/>
  <c r="C264" i="24"/>
  <c r="C276" i="24"/>
  <c r="C265" i="24"/>
  <c r="C290" i="24"/>
  <c r="G291" i="24"/>
  <c r="G289" i="24"/>
  <c r="G288" i="24"/>
  <c r="G266" i="24"/>
  <c r="G290" i="24"/>
  <c r="G276" i="24"/>
  <c r="G264" i="24"/>
  <c r="G278" i="24"/>
  <c r="G267" i="24"/>
  <c r="G265" i="24"/>
  <c r="G277" i="24"/>
  <c r="G279" i="24"/>
  <c r="Z186" i="24"/>
  <c r="Z174" i="24"/>
  <c r="Z162" i="24"/>
  <c r="K185" i="24"/>
  <c r="K161" i="24"/>
  <c r="K173" i="24"/>
  <c r="Z173" i="24"/>
  <c r="Z185" i="24"/>
  <c r="Z161" i="24"/>
  <c r="E185" i="24"/>
  <c r="E173" i="24"/>
  <c r="E161" i="24"/>
  <c r="H175" i="24"/>
  <c r="H187" i="24"/>
  <c r="H163" i="24"/>
  <c r="E76" i="24"/>
  <c r="E63" i="24"/>
  <c r="E53" i="24"/>
  <c r="E77" i="24"/>
  <c r="E51" i="24"/>
  <c r="E74" i="24"/>
  <c r="E50" i="24"/>
  <c r="E64" i="24"/>
  <c r="E75" i="24"/>
  <c r="E52" i="24"/>
  <c r="E62" i="24"/>
  <c r="E65" i="24"/>
  <c r="B75" i="24"/>
  <c r="B62" i="24"/>
  <c r="B52" i="24"/>
  <c r="B76" i="24"/>
  <c r="B50" i="24"/>
  <c r="B77" i="24"/>
  <c r="B51" i="24"/>
  <c r="B74" i="24"/>
  <c r="B65" i="24"/>
  <c r="B64" i="24"/>
  <c r="B53" i="24"/>
  <c r="B63" i="24"/>
  <c r="Q175" i="24"/>
  <c r="Y78" i="24"/>
  <c r="Y66" i="24"/>
  <c r="Y54" i="24"/>
  <c r="H80" i="24"/>
  <c r="H56" i="24"/>
  <c r="H68" i="24"/>
  <c r="J75" i="24"/>
  <c r="J77" i="24"/>
  <c r="J62" i="24"/>
  <c r="J52" i="24"/>
  <c r="J50" i="24"/>
  <c r="J63" i="24"/>
  <c r="J76" i="24"/>
  <c r="J51" i="24"/>
  <c r="J65" i="24"/>
  <c r="J74" i="24"/>
  <c r="J64" i="24"/>
  <c r="J53" i="24"/>
  <c r="Y184" i="24"/>
  <c r="Y160" i="24"/>
  <c r="Y172" i="24"/>
  <c r="Y67" i="24"/>
  <c r="Y55" i="24"/>
  <c r="Y79" i="24"/>
  <c r="B79" i="24"/>
  <c r="B67" i="24"/>
  <c r="B55" i="24"/>
  <c r="P81" i="24"/>
  <c r="P69" i="24"/>
  <c r="P57" i="24"/>
  <c r="I78" i="24"/>
  <c r="I66" i="24"/>
  <c r="I54" i="24"/>
  <c r="C80" i="24"/>
  <c r="C68" i="24"/>
  <c r="C56" i="24"/>
  <c r="R68" i="24"/>
  <c r="R80" i="24"/>
  <c r="R56" i="24"/>
  <c r="G78" i="24"/>
  <c r="G66" i="24"/>
  <c r="G54" i="24"/>
  <c r="Q54" i="24"/>
  <c r="Q78" i="24"/>
  <c r="Q66" i="24"/>
  <c r="AB66" i="24"/>
  <c r="AB54" i="24"/>
  <c r="AB78" i="24"/>
  <c r="R79" i="24"/>
  <c r="R67" i="24"/>
  <c r="R55" i="24"/>
  <c r="K380" i="24"/>
  <c r="K392" i="24"/>
  <c r="K404" i="24"/>
  <c r="S392" i="24"/>
  <c r="S380" i="24"/>
  <c r="S404" i="24"/>
  <c r="U392" i="24"/>
  <c r="U380" i="24"/>
  <c r="U404" i="24"/>
  <c r="K402" i="24"/>
  <c r="K390" i="24"/>
  <c r="K378" i="24"/>
  <c r="L403" i="24"/>
  <c r="L379" i="24"/>
  <c r="L391" i="24"/>
  <c r="D402" i="24"/>
  <c r="D390" i="24"/>
  <c r="D378" i="24"/>
  <c r="H378" i="24"/>
  <c r="H402" i="24"/>
  <c r="H390" i="24"/>
  <c r="V390" i="24"/>
  <c r="V402" i="24"/>
  <c r="V378" i="24"/>
  <c r="W398" i="24"/>
  <c r="W385" i="24"/>
  <c r="W397" i="24"/>
  <c r="W388" i="24"/>
  <c r="W375" i="24"/>
  <c r="W373" i="24"/>
  <c r="W400" i="24"/>
  <c r="W399" i="24"/>
  <c r="W374" i="24"/>
  <c r="W376" i="24"/>
  <c r="W387" i="24"/>
  <c r="W386" i="24"/>
  <c r="D379" i="24"/>
  <c r="D403" i="24"/>
  <c r="D391" i="24"/>
  <c r="J391" i="24"/>
  <c r="J403" i="24"/>
  <c r="J379" i="24"/>
  <c r="C399" i="24"/>
  <c r="C386" i="24"/>
  <c r="C397" i="24"/>
  <c r="C385" i="24"/>
  <c r="C400" i="24"/>
  <c r="C373" i="24"/>
  <c r="C398" i="24"/>
  <c r="C376" i="24"/>
  <c r="C388" i="24"/>
  <c r="C375" i="24"/>
  <c r="C387" i="24"/>
  <c r="C374" i="24"/>
  <c r="Y388" i="24"/>
  <c r="Y399" i="24"/>
  <c r="Y387" i="24"/>
  <c r="Y375" i="24"/>
  <c r="Y386" i="24"/>
  <c r="Y397" i="24"/>
  <c r="Y376" i="24"/>
  <c r="Y373" i="24"/>
  <c r="Y385" i="24"/>
  <c r="Y398" i="24"/>
  <c r="Y400" i="24"/>
  <c r="Y374" i="24"/>
  <c r="S399" i="24"/>
  <c r="S386" i="24"/>
  <c r="S397" i="24"/>
  <c r="S385" i="24"/>
  <c r="S400" i="24"/>
  <c r="S373" i="24"/>
  <c r="S375" i="24"/>
  <c r="S374" i="24"/>
  <c r="S398" i="24"/>
  <c r="S388" i="24"/>
  <c r="S387" i="24"/>
  <c r="S376" i="24"/>
  <c r="L402" i="24"/>
  <c r="L390" i="24"/>
  <c r="L378" i="24"/>
  <c r="V401" i="24"/>
  <c r="V389" i="24"/>
  <c r="V377" i="24"/>
  <c r="AA389" i="24"/>
  <c r="AA401" i="24"/>
  <c r="AA377" i="24"/>
  <c r="I289" i="24"/>
  <c r="I290" i="24"/>
  <c r="I288" i="24"/>
  <c r="I277" i="24"/>
  <c r="I266" i="24"/>
  <c r="I278" i="24"/>
  <c r="I264" i="24"/>
  <c r="I276" i="24"/>
  <c r="I291" i="24"/>
  <c r="I267" i="24"/>
  <c r="I265" i="24"/>
  <c r="I279" i="24"/>
  <c r="J404" i="24"/>
  <c r="J392" i="24"/>
  <c r="J380" i="24"/>
  <c r="M291" i="24"/>
  <c r="M276" i="24"/>
  <c r="M277" i="24"/>
  <c r="M278" i="24"/>
  <c r="M266" i="24"/>
  <c r="M279" i="24"/>
  <c r="M267" i="24"/>
  <c r="M290" i="24"/>
  <c r="M289" i="24"/>
  <c r="M288" i="24"/>
  <c r="M264" i="24"/>
  <c r="M265" i="24"/>
  <c r="Y280" i="24"/>
  <c r="Y268" i="24"/>
  <c r="Y292" i="24"/>
  <c r="D292" i="24"/>
  <c r="D280" i="24"/>
  <c r="D268" i="24"/>
  <c r="M293" i="24"/>
  <c r="M269" i="24"/>
  <c r="M281" i="24"/>
  <c r="E293" i="24"/>
  <c r="E281" i="24"/>
  <c r="E269" i="24"/>
  <c r="Q281" i="24"/>
  <c r="Q269" i="24"/>
  <c r="Q293" i="24"/>
  <c r="T295" i="24"/>
  <c r="T283" i="24"/>
  <c r="T271" i="24"/>
  <c r="N271" i="24"/>
  <c r="N295" i="24"/>
  <c r="N283" i="24"/>
  <c r="U268" i="24"/>
  <c r="U280" i="24"/>
  <c r="U292" i="24"/>
  <c r="X186" i="24"/>
  <c r="X162" i="24"/>
  <c r="X174" i="24"/>
  <c r="J162" i="24"/>
  <c r="J186" i="24"/>
  <c r="J174" i="24"/>
  <c r="W174" i="24"/>
  <c r="W162" i="24"/>
  <c r="W186" i="24"/>
  <c r="Y282" i="24"/>
  <c r="Y270" i="24"/>
  <c r="Y294" i="24"/>
  <c r="G294" i="24"/>
  <c r="G282" i="24"/>
  <c r="G270" i="24"/>
  <c r="N169" i="24"/>
  <c r="N181" i="24"/>
  <c r="N157" i="24"/>
  <c r="N182" i="24"/>
  <c r="N180" i="24"/>
  <c r="N156" i="24"/>
  <c r="N170" i="24"/>
  <c r="N183" i="24"/>
  <c r="N168" i="24"/>
  <c r="N159" i="24"/>
  <c r="N158" i="24"/>
  <c r="N171" i="24"/>
  <c r="M174" i="24"/>
  <c r="M186" i="24"/>
  <c r="M162" i="24"/>
  <c r="O173" i="24"/>
  <c r="O185" i="24"/>
  <c r="O161" i="24"/>
  <c r="AC173" i="24"/>
  <c r="AC161" i="24"/>
  <c r="AC185" i="24"/>
  <c r="E174" i="24"/>
  <c r="E186" i="24"/>
  <c r="E162" i="24"/>
  <c r="N288" i="24"/>
  <c r="N289" i="24"/>
  <c r="N290" i="24"/>
  <c r="N279" i="24"/>
  <c r="N291" i="24"/>
  <c r="N265" i="24"/>
  <c r="N276" i="24"/>
  <c r="N277" i="24"/>
  <c r="N278" i="24"/>
  <c r="N266" i="24"/>
  <c r="N267" i="24"/>
  <c r="N264" i="24"/>
  <c r="R290" i="24"/>
  <c r="R289" i="24"/>
  <c r="R267" i="24"/>
  <c r="R291" i="24"/>
  <c r="R276" i="24"/>
  <c r="R278" i="24"/>
  <c r="R266" i="24"/>
  <c r="R288" i="24"/>
  <c r="R277" i="24"/>
  <c r="R264" i="24"/>
  <c r="R279" i="24"/>
  <c r="R265" i="24"/>
  <c r="D186" i="24"/>
  <c r="D174" i="24"/>
  <c r="D162" i="24"/>
  <c r="L174" i="24"/>
  <c r="L186" i="24"/>
  <c r="L162" i="24"/>
  <c r="U175" i="24"/>
  <c r="U187" i="24"/>
  <c r="U163" i="24"/>
  <c r="N66" i="24"/>
  <c r="N54" i="24"/>
  <c r="N78" i="24"/>
  <c r="Z79" i="24"/>
  <c r="Z55" i="24"/>
  <c r="Z67" i="24"/>
  <c r="N79" i="24"/>
  <c r="N55" i="24"/>
  <c r="N67" i="24"/>
  <c r="R81" i="24"/>
  <c r="R57" i="24"/>
  <c r="R69" i="24"/>
  <c r="U78" i="24"/>
  <c r="U66" i="24"/>
  <c r="U54" i="24"/>
  <c r="F81" i="24"/>
  <c r="F57" i="24"/>
  <c r="F69" i="24"/>
  <c r="AA74" i="24"/>
  <c r="AA65" i="24"/>
  <c r="AA63" i="24"/>
  <c r="AA53" i="24"/>
  <c r="AA75" i="24"/>
  <c r="AA62" i="24"/>
  <c r="AA51" i="24"/>
  <c r="AA76" i="24"/>
  <c r="AA50" i="24"/>
  <c r="AA64" i="24"/>
  <c r="AA77" i="24"/>
  <c r="AA52" i="24"/>
  <c r="C79" i="24"/>
  <c r="C55" i="24"/>
  <c r="C67" i="24"/>
  <c r="Z80" i="24"/>
  <c r="Z68" i="24"/>
  <c r="Z56" i="24"/>
  <c r="D77" i="24"/>
  <c r="D75" i="24"/>
  <c r="D52" i="24"/>
  <c r="D76" i="24"/>
  <c r="D50" i="24"/>
  <c r="D64" i="24"/>
  <c r="D74" i="24"/>
  <c r="D65" i="24"/>
  <c r="D53" i="24"/>
  <c r="D63" i="24"/>
  <c r="D62" i="24"/>
  <c r="D51" i="24"/>
  <c r="Z69" i="24"/>
  <c r="Z57" i="24"/>
  <c r="Z81" i="24"/>
  <c r="F66" i="24"/>
  <c r="F54" i="24"/>
  <c r="F78" i="24"/>
  <c r="H67" i="24"/>
  <c r="H79" i="24"/>
  <c r="H55" i="24"/>
  <c r="G392" i="24"/>
  <c r="G404" i="24"/>
  <c r="G380" i="24"/>
  <c r="Z399" i="24"/>
  <c r="Z386" i="24"/>
  <c r="Z398" i="24"/>
  <c r="Z397" i="24"/>
  <c r="Z376" i="24"/>
  <c r="Z374" i="24"/>
  <c r="Z388" i="24"/>
  <c r="Z385" i="24"/>
  <c r="Z375" i="24"/>
  <c r="Z400" i="24"/>
  <c r="Z387" i="24"/>
  <c r="Z373" i="24"/>
  <c r="R399" i="24"/>
  <c r="R386" i="24"/>
  <c r="R398" i="24"/>
  <c r="R385" i="24"/>
  <c r="R376" i="24"/>
  <c r="R397" i="24"/>
  <c r="R388" i="24"/>
  <c r="R374" i="24"/>
  <c r="R387" i="24"/>
  <c r="R373" i="24"/>
  <c r="R400" i="24"/>
  <c r="R375" i="24"/>
  <c r="D397" i="24"/>
  <c r="D400" i="24"/>
  <c r="D388" i="24"/>
  <c r="D376" i="24"/>
  <c r="D373" i="24"/>
  <c r="D385" i="24"/>
  <c r="D374" i="24"/>
  <c r="D398" i="24"/>
  <c r="D387" i="24"/>
  <c r="D375" i="24"/>
  <c r="D399" i="24"/>
  <c r="D386" i="24"/>
  <c r="E291" i="24"/>
  <c r="E289" i="24"/>
  <c r="E276" i="24"/>
  <c r="E277" i="24"/>
  <c r="E279" i="24"/>
  <c r="E265" i="24"/>
  <c r="E290" i="24"/>
  <c r="E266" i="24"/>
  <c r="E267" i="24"/>
  <c r="E288" i="24"/>
  <c r="E264" i="24"/>
  <c r="E278" i="24"/>
  <c r="K292" i="24"/>
  <c r="K268" i="24"/>
  <c r="K280" i="24"/>
  <c r="I280" i="24"/>
  <c r="I268" i="24"/>
  <c r="I292" i="24"/>
  <c r="R293" i="24"/>
  <c r="R269" i="24"/>
  <c r="R281" i="24"/>
  <c r="Y281" i="24"/>
  <c r="Y293" i="24"/>
  <c r="Y269" i="24"/>
  <c r="O282" i="24"/>
  <c r="O270" i="24"/>
  <c r="O294" i="24"/>
  <c r="V169" i="24"/>
  <c r="V181" i="24"/>
  <c r="V170" i="24"/>
  <c r="V157" i="24"/>
  <c r="V180" i="24"/>
  <c r="V159" i="24"/>
  <c r="V182" i="24"/>
  <c r="V158" i="24"/>
  <c r="V171" i="24"/>
  <c r="V183" i="24"/>
  <c r="V156" i="24"/>
  <c r="V168" i="24"/>
  <c r="F186" i="24"/>
  <c r="F162" i="24"/>
  <c r="F174" i="24"/>
  <c r="V288" i="24"/>
  <c r="V289" i="24"/>
  <c r="V279" i="24"/>
  <c r="V290" i="24"/>
  <c r="V266" i="24"/>
  <c r="V278" i="24"/>
  <c r="V291" i="24"/>
  <c r="V277" i="24"/>
  <c r="V265" i="24"/>
  <c r="V264" i="24"/>
  <c r="V267" i="24"/>
  <c r="V276" i="24"/>
  <c r="Y57" i="24"/>
  <c r="Y69" i="24"/>
  <c r="Y81" i="24"/>
  <c r="K81" i="24"/>
  <c r="K57" i="24"/>
  <c r="K69" i="24"/>
  <c r="C78" i="24"/>
  <c r="C54" i="24"/>
  <c r="C66" i="24"/>
  <c r="D67" i="24"/>
  <c r="D79" i="24"/>
  <c r="D55" i="24"/>
  <c r="G57" i="24"/>
  <c r="G69" i="24"/>
  <c r="G81" i="24"/>
  <c r="J54" i="24"/>
  <c r="J78" i="24"/>
  <c r="J66" i="24"/>
  <c r="Y68" i="24"/>
  <c r="Y80" i="24"/>
  <c r="Y56" i="24"/>
  <c r="P77" i="24"/>
  <c r="P64" i="24"/>
  <c r="P62" i="24"/>
  <c r="P52" i="24"/>
  <c r="P76" i="24"/>
  <c r="P65" i="24"/>
  <c r="P50" i="24"/>
  <c r="P74" i="24"/>
  <c r="P53" i="24"/>
  <c r="P63" i="24"/>
  <c r="P75" i="24"/>
  <c r="P51" i="24"/>
  <c r="K55" i="24"/>
  <c r="K79" i="24"/>
  <c r="K67" i="24"/>
  <c r="N81" i="24"/>
  <c r="N57" i="24"/>
  <c r="N69" i="24"/>
  <c r="X77" i="24"/>
  <c r="X64" i="24"/>
  <c r="X62" i="24"/>
  <c r="X52" i="24"/>
  <c r="X75" i="24"/>
  <c r="X51" i="24"/>
  <c r="X76" i="24"/>
  <c r="X65" i="24"/>
  <c r="X50" i="24"/>
  <c r="X53" i="24"/>
  <c r="X74" i="24"/>
  <c r="X63" i="24"/>
  <c r="O78" i="24"/>
  <c r="O54" i="24"/>
  <c r="O66" i="24"/>
  <c r="AN231" i="23"/>
  <c r="Y251" i="23" s="1"/>
  <c r="AL11" i="19"/>
  <c r="W31" i="19" s="1"/>
  <c r="AN20" i="23"/>
  <c r="Y40" i="23" s="1"/>
  <c r="AO226" i="23"/>
  <c r="Z246" i="23" s="1"/>
  <c r="AR443" i="23"/>
  <c r="AC463" i="23" s="1"/>
  <c r="AN233" i="23"/>
  <c r="Y253" i="23" s="1"/>
  <c r="AM450" i="23"/>
  <c r="X470" i="23" s="1"/>
  <c r="AG345" i="23"/>
  <c r="R365" i="23" s="1"/>
  <c r="AA117" i="19"/>
  <c r="L137" i="19" s="1"/>
  <c r="AC128" i="23"/>
  <c r="N148" i="23" s="1"/>
  <c r="AJ132" i="19"/>
  <c r="AF15" i="21"/>
  <c r="Q35" i="21" s="1"/>
  <c r="AK229" i="20"/>
  <c r="V249" i="20" s="1"/>
  <c r="AN343" i="19"/>
  <c r="Y363" i="19" s="1"/>
  <c r="AA11" i="19"/>
  <c r="L31" i="19" s="1"/>
  <c r="AN125" i="19"/>
  <c r="Y145" i="19" s="1"/>
  <c r="AH11" i="19"/>
  <c r="S31" i="19" s="1"/>
  <c r="AG117" i="22"/>
  <c r="R137" i="22" s="1"/>
  <c r="AA348" i="21"/>
  <c r="W128" i="23"/>
  <c r="H148" i="23" s="1"/>
  <c r="AC11" i="19"/>
  <c r="N31" i="19" s="1"/>
  <c r="AN11" i="19"/>
  <c r="Y31" i="19" s="1"/>
  <c r="AK11" i="19"/>
  <c r="V31" i="19" s="1"/>
  <c r="R117" i="19"/>
  <c r="C137" i="19" s="1"/>
  <c r="AN128" i="19"/>
  <c r="Y148" i="19" s="1"/>
  <c r="AJ125" i="19"/>
  <c r="U145" i="19" s="1"/>
  <c r="R132" i="19"/>
  <c r="AB117" i="20"/>
  <c r="M137" i="20" s="1"/>
  <c r="AP128" i="20"/>
  <c r="AA148" i="20" s="1"/>
  <c r="R11" i="19"/>
  <c r="C31" i="19" s="1"/>
  <c r="AO11" i="19"/>
  <c r="Z31" i="19" s="1"/>
  <c r="AN441" i="21"/>
  <c r="Y461" i="21" s="1"/>
  <c r="AK231" i="21"/>
  <c r="V251" i="21" s="1"/>
  <c r="U11" i="19"/>
  <c r="F31" i="19" s="1"/>
  <c r="AP11" i="19"/>
  <c r="AA31" i="19" s="1"/>
  <c r="AA19" i="19"/>
  <c r="L39" i="19" s="1"/>
  <c r="Y11" i="19"/>
  <c r="J31" i="19" s="1"/>
  <c r="AQ11" i="19"/>
  <c r="AB31" i="19" s="1"/>
  <c r="Z11" i="19"/>
  <c r="K31" i="19" s="1"/>
  <c r="AL335" i="19"/>
  <c r="W355" i="19" s="1"/>
  <c r="X231" i="19"/>
  <c r="I251" i="19" s="1"/>
  <c r="T343" i="19"/>
  <c r="E363" i="19" s="1"/>
  <c r="U229" i="19"/>
  <c r="F249" i="19" s="1"/>
  <c r="AB20" i="20"/>
  <c r="M40" i="20" s="1"/>
  <c r="V343" i="20"/>
  <c r="G363" i="20" s="1"/>
  <c r="U229" i="20"/>
  <c r="AL20" i="23"/>
  <c r="W40" i="23" s="1"/>
  <c r="AN19" i="19"/>
  <c r="Y39" i="19" s="1"/>
  <c r="AC19" i="19"/>
  <c r="N39" i="19" s="1"/>
  <c r="AA117" i="23"/>
  <c r="L137" i="23" s="1"/>
  <c r="Q19" i="19"/>
  <c r="B39" i="19" s="1"/>
  <c r="AG19" i="19"/>
  <c r="R39" i="19" s="1"/>
  <c r="AD15" i="21"/>
  <c r="O35" i="21" s="1"/>
  <c r="Z117" i="23"/>
  <c r="K137" i="23" s="1"/>
  <c r="R19" i="19"/>
  <c r="C39" i="19" s="1"/>
  <c r="AI19" i="19"/>
  <c r="T39" i="19" s="1"/>
  <c r="S19" i="19"/>
  <c r="D39" i="19" s="1"/>
  <c r="AK19" i="19"/>
  <c r="V39" i="19" s="1"/>
  <c r="AK17" i="21"/>
  <c r="V37" i="21" s="1"/>
  <c r="AM20" i="22"/>
  <c r="X40" i="22" s="1"/>
  <c r="U19" i="19"/>
  <c r="F39" i="19" s="1"/>
  <c r="AO19" i="19"/>
  <c r="Z39" i="19" s="1"/>
  <c r="Y19" i="19"/>
  <c r="J39" i="19" s="1"/>
  <c r="AQ19" i="19"/>
  <c r="AB39" i="19" s="1"/>
  <c r="AK348" i="21"/>
  <c r="Z19" i="19"/>
  <c r="K39" i="19" s="1"/>
  <c r="AH11" i="20"/>
  <c r="S31" i="20" s="1"/>
  <c r="AL19" i="19"/>
  <c r="W39" i="19" s="1"/>
  <c r="AK131" i="19"/>
  <c r="AL240" i="23"/>
  <c r="AC445" i="22"/>
  <c r="N465" i="22" s="1"/>
  <c r="AN236" i="23"/>
  <c r="Y256" i="23" s="1"/>
  <c r="Y236" i="20"/>
  <c r="J256" i="20" s="1"/>
  <c r="U240" i="20"/>
  <c r="AE340" i="21"/>
  <c r="P360" i="21" s="1"/>
  <c r="P378" i="21" s="1"/>
  <c r="V451" i="22"/>
  <c r="G471" i="22" s="1"/>
  <c r="AG334" i="22"/>
  <c r="R354" i="22" s="1"/>
  <c r="S117" i="19"/>
  <c r="D137" i="19" s="1"/>
  <c r="Z132" i="19"/>
  <c r="AF442" i="23"/>
  <c r="Q462" i="23" s="1"/>
  <c r="AB117" i="19"/>
  <c r="M137" i="19" s="1"/>
  <c r="X125" i="19"/>
  <c r="I145" i="19" s="1"/>
  <c r="AL132" i="19"/>
  <c r="Z11" i="20"/>
  <c r="K31" i="20" s="1"/>
  <c r="Y340" i="19"/>
  <c r="J360" i="19" s="1"/>
  <c r="AC338" i="19"/>
  <c r="N358" i="19" s="1"/>
  <c r="AM338" i="20"/>
  <c r="X358" i="20" s="1"/>
  <c r="AJ117" i="19"/>
  <c r="U137" i="19" s="1"/>
  <c r="AK20" i="23"/>
  <c r="V40" i="23" s="1"/>
  <c r="AR231" i="23"/>
  <c r="AC251" i="23" s="1"/>
  <c r="Q128" i="23"/>
  <c r="B148" i="23" s="1"/>
  <c r="S236" i="23"/>
  <c r="D256" i="23" s="1"/>
  <c r="AL117" i="19"/>
  <c r="W137" i="19" s="1"/>
  <c r="AG128" i="19"/>
  <c r="R148" i="19" s="1"/>
  <c r="AI22" i="19"/>
  <c r="T42" i="19" s="1"/>
  <c r="AD121" i="22"/>
  <c r="O141" i="22" s="1"/>
  <c r="AC125" i="22"/>
  <c r="N145" i="22" s="1"/>
  <c r="AC345" i="22"/>
  <c r="N365" i="22" s="1"/>
  <c r="Z128" i="19"/>
  <c r="K148" i="19" s="1"/>
  <c r="AP117" i="19"/>
  <c r="AA137" i="19" s="1"/>
  <c r="AQ132" i="19"/>
  <c r="AQ17" i="21"/>
  <c r="AB37" i="21" s="1"/>
  <c r="AI118" i="21"/>
  <c r="T138" i="21" s="1"/>
  <c r="AG229" i="21"/>
  <c r="R249" i="21" s="1"/>
  <c r="AP126" i="21"/>
  <c r="AA146" i="21" s="1"/>
  <c r="AC131" i="22"/>
  <c r="AA241" i="22"/>
  <c r="L261" i="22" s="1"/>
  <c r="Q226" i="21"/>
  <c r="B246" i="21" s="1"/>
  <c r="AA347" i="21"/>
  <c r="L367" i="21" s="1"/>
  <c r="AL443" i="22"/>
  <c r="W463" i="22" s="1"/>
  <c r="Q450" i="22"/>
  <c r="B470" i="22" s="1"/>
  <c r="X335" i="19"/>
  <c r="I355" i="19" s="1"/>
  <c r="T241" i="22"/>
  <c r="E261" i="22" s="1"/>
  <c r="AA231" i="19"/>
  <c r="L251" i="19" s="1"/>
  <c r="L269" i="19" s="1"/>
  <c r="AM15" i="19"/>
  <c r="X35" i="19" s="1"/>
  <c r="Y229" i="19"/>
  <c r="J249" i="19" s="1"/>
  <c r="AF231" i="19"/>
  <c r="Q251" i="19" s="1"/>
  <c r="Z229" i="19"/>
  <c r="K249" i="19" s="1"/>
  <c r="AI129" i="20"/>
  <c r="T149" i="20" s="1"/>
  <c r="AO225" i="19"/>
  <c r="Z245" i="19" s="1"/>
  <c r="AL345" i="19"/>
  <c r="W365" i="19" s="1"/>
  <c r="AP228" i="21"/>
  <c r="AA248" i="21" s="1"/>
  <c r="Z225" i="19"/>
  <c r="K245" i="19" s="1"/>
  <c r="AC229" i="19"/>
  <c r="N249" i="19" s="1"/>
  <c r="AN231" i="19"/>
  <c r="Y251" i="19" s="1"/>
  <c r="AD335" i="19"/>
  <c r="O355" i="19" s="1"/>
  <c r="V451" i="19"/>
  <c r="G471" i="19" s="1"/>
  <c r="AY33" i="23"/>
  <c r="AM128" i="23"/>
  <c r="X148" i="23" s="1"/>
  <c r="AC337" i="23"/>
  <c r="N357" i="23" s="1"/>
  <c r="AQ122" i="19"/>
  <c r="AB142" i="19" s="1"/>
  <c r="AB160" i="19" s="1"/>
  <c r="AG229" i="19"/>
  <c r="R249" i="19" s="1"/>
  <c r="AQ231" i="19"/>
  <c r="AB251" i="19" s="1"/>
  <c r="AB269" i="19" s="1"/>
  <c r="Y131" i="21"/>
  <c r="AO225" i="20"/>
  <c r="Z245" i="20" s="1"/>
  <c r="AO349" i="20"/>
  <c r="R444" i="21"/>
  <c r="C464" i="21" s="1"/>
  <c r="Q340" i="21"/>
  <c r="B360" i="21" s="1"/>
  <c r="B378" i="21" s="1"/>
  <c r="AQ15" i="19"/>
  <c r="AB35" i="19" s="1"/>
  <c r="AK229" i="19"/>
  <c r="V249" i="19" s="1"/>
  <c r="AI231" i="19"/>
  <c r="T251" i="19" s="1"/>
  <c r="T269" i="19" s="1"/>
  <c r="V117" i="20"/>
  <c r="AK125" i="20"/>
  <c r="V145" i="20" s="1"/>
  <c r="AM132" i="20"/>
  <c r="U126" i="21"/>
  <c r="F146" i="21" s="1"/>
  <c r="AR24" i="23"/>
  <c r="AC44" i="23" s="1"/>
  <c r="AA448" i="23"/>
  <c r="L468" i="23" s="1"/>
  <c r="AQ439" i="21"/>
  <c r="AB459" i="21" s="1"/>
  <c r="W15" i="19"/>
  <c r="H35" i="19" s="1"/>
  <c r="Q229" i="19"/>
  <c r="B249" i="19" s="1"/>
  <c r="AO229" i="19"/>
  <c r="Z249" i="19" s="1"/>
  <c r="S231" i="19"/>
  <c r="D251" i="19" s="1"/>
  <c r="D269" i="19" s="1"/>
  <c r="W17" i="19"/>
  <c r="H37" i="19" s="1"/>
  <c r="AF12" i="19"/>
  <c r="Q32" i="19" s="1"/>
  <c r="U234" i="19"/>
  <c r="F254" i="19" s="1"/>
  <c r="AI454" i="19"/>
  <c r="AN340" i="20"/>
  <c r="Y360" i="20" s="1"/>
  <c r="AD441" i="22"/>
  <c r="AI11" i="22"/>
  <c r="T31" i="22" s="1"/>
  <c r="AQ117" i="22"/>
  <c r="AB137" i="22" s="1"/>
  <c r="AI335" i="22"/>
  <c r="T355" i="22" s="1"/>
  <c r="AL121" i="22"/>
  <c r="W141" i="22" s="1"/>
  <c r="AB236" i="22"/>
  <c r="M256" i="22" s="1"/>
  <c r="S345" i="22"/>
  <c r="D365" i="22" s="1"/>
  <c r="R117" i="23"/>
  <c r="C137" i="23" s="1"/>
  <c r="AH121" i="23"/>
  <c r="S141" i="23" s="1"/>
  <c r="W231" i="23"/>
  <c r="H251" i="23" s="1"/>
  <c r="AP125" i="23"/>
  <c r="AA145" i="23" s="1"/>
  <c r="R229" i="19"/>
  <c r="C249" i="19" s="1"/>
  <c r="AP229" i="19"/>
  <c r="AA249" i="19" s="1"/>
  <c r="W231" i="19"/>
  <c r="H251" i="19" s="1"/>
  <c r="AE232" i="19"/>
  <c r="P252" i="19" s="1"/>
  <c r="AC239" i="21"/>
  <c r="Q227" i="22"/>
  <c r="S22" i="23"/>
  <c r="D42" i="23" s="1"/>
  <c r="AJ128" i="23"/>
  <c r="U148" i="23" s="1"/>
  <c r="AK347" i="21"/>
  <c r="V367" i="21" s="1"/>
  <c r="AK26" i="19"/>
  <c r="X440" i="19"/>
  <c r="I460" i="19" s="1"/>
  <c r="AR123" i="19"/>
  <c r="AC143" i="19" s="1"/>
  <c r="S342" i="19"/>
  <c r="D362" i="19" s="1"/>
  <c r="AP121" i="19"/>
  <c r="AA141" i="19" s="1"/>
  <c r="AG443" i="19"/>
  <c r="R463" i="19" s="1"/>
  <c r="AQ19" i="20"/>
  <c r="AB39" i="20" s="1"/>
  <c r="AA334" i="20"/>
  <c r="L354" i="20" s="1"/>
  <c r="AC123" i="20"/>
  <c r="N143" i="20" s="1"/>
  <c r="N161" i="20" s="1"/>
  <c r="AD445" i="20"/>
  <c r="O465" i="20" s="1"/>
  <c r="AP342" i="20"/>
  <c r="AA362" i="20" s="1"/>
  <c r="Z448" i="20"/>
  <c r="K468" i="20" s="1"/>
  <c r="S121" i="20"/>
  <c r="D141" i="20" s="1"/>
  <c r="AJ118" i="21"/>
  <c r="U138" i="21" s="1"/>
  <c r="AN117" i="21"/>
  <c r="Y137" i="21" s="1"/>
  <c r="V25" i="19"/>
  <c r="AL123" i="19"/>
  <c r="W143" i="19" s="1"/>
  <c r="W161" i="19" s="1"/>
  <c r="AB342" i="19"/>
  <c r="M362" i="19" s="1"/>
  <c r="AN15" i="21"/>
  <c r="Y35" i="21" s="1"/>
  <c r="AR118" i="21"/>
  <c r="AC138" i="21" s="1"/>
  <c r="V126" i="21"/>
  <c r="G146" i="21" s="1"/>
  <c r="AI340" i="21"/>
  <c r="T360" i="21" s="1"/>
  <c r="AQ15" i="21"/>
  <c r="AB35" i="21" s="1"/>
  <c r="R118" i="21"/>
  <c r="C138" i="21" s="1"/>
  <c r="W126" i="21"/>
  <c r="H146" i="21" s="1"/>
  <c r="T339" i="22"/>
  <c r="E359" i="22" s="1"/>
  <c r="AF239" i="23"/>
  <c r="S120" i="19"/>
  <c r="D140" i="19" s="1"/>
  <c r="S22" i="19"/>
  <c r="D42" i="19" s="1"/>
  <c r="W121" i="19"/>
  <c r="H141" i="19" s="1"/>
  <c r="R340" i="20"/>
  <c r="C360" i="20" s="1"/>
  <c r="U118" i="21"/>
  <c r="F138" i="21" s="1"/>
  <c r="AC126" i="21"/>
  <c r="N146" i="21" s="1"/>
  <c r="T229" i="21"/>
  <c r="E249" i="21" s="1"/>
  <c r="AM118" i="19"/>
  <c r="X138" i="19" s="1"/>
  <c r="X240" i="20"/>
  <c r="AR337" i="19"/>
  <c r="AC357" i="19" s="1"/>
  <c r="AM440" i="19"/>
  <c r="X460" i="19" s="1"/>
  <c r="AN130" i="20"/>
  <c r="Y150" i="20" s="1"/>
  <c r="AL238" i="20"/>
  <c r="W258" i="20" s="1"/>
  <c r="AK15" i="21"/>
  <c r="V35" i="21" s="1"/>
  <c r="Z118" i="21"/>
  <c r="K138" i="21" s="1"/>
  <c r="AH126" i="21"/>
  <c r="S146" i="21" s="1"/>
  <c r="AH334" i="22"/>
  <c r="S354" i="22" s="1"/>
  <c r="T12" i="20"/>
  <c r="AC118" i="20"/>
  <c r="N138" i="20" s="1"/>
  <c r="AM126" i="20"/>
  <c r="X146" i="20" s="1"/>
  <c r="S15" i="21"/>
  <c r="D35" i="21" s="1"/>
  <c r="AA118" i="21"/>
  <c r="L138" i="21" s="1"/>
  <c r="AI126" i="21"/>
  <c r="T146" i="21" s="1"/>
  <c r="AM232" i="22"/>
  <c r="X252" i="22" s="1"/>
  <c r="Z23" i="23"/>
  <c r="K43" i="23" s="1"/>
  <c r="AO236" i="23"/>
  <c r="Z256" i="23" s="1"/>
  <c r="AK17" i="19"/>
  <c r="V37" i="19" s="1"/>
  <c r="AP118" i="20"/>
  <c r="AA138" i="20" s="1"/>
  <c r="V15" i="21"/>
  <c r="G35" i="21" s="1"/>
  <c r="AD118" i="21"/>
  <c r="O138" i="21" s="1"/>
  <c r="AE126" i="21"/>
  <c r="P146" i="21" s="1"/>
  <c r="AK126" i="21"/>
  <c r="V146" i="21" s="1"/>
  <c r="V226" i="21"/>
  <c r="G246" i="21" s="1"/>
  <c r="AE443" i="21"/>
  <c r="AM234" i="21"/>
  <c r="X254" i="21" s="1"/>
  <c r="AE450" i="21"/>
  <c r="P470" i="21" s="1"/>
  <c r="AP339" i="23"/>
  <c r="AA359" i="23" s="1"/>
  <c r="AA377" i="23" s="1"/>
  <c r="AQ236" i="20"/>
  <c r="AB256" i="20" s="1"/>
  <c r="AR129" i="19"/>
  <c r="AC149" i="19" s="1"/>
  <c r="AC238" i="19"/>
  <c r="N258" i="19" s="1"/>
  <c r="AP443" i="19"/>
  <c r="AA463" i="19" s="1"/>
  <c r="AO16" i="20"/>
  <c r="AB17" i="20"/>
  <c r="M37" i="20" s="1"/>
  <c r="AB26" i="20"/>
  <c r="AR226" i="20"/>
  <c r="AC246" i="20" s="1"/>
  <c r="AO450" i="20"/>
  <c r="Z470" i="20" s="1"/>
  <c r="AK340" i="20"/>
  <c r="V360" i="20" s="1"/>
  <c r="AC234" i="20"/>
  <c r="N254" i="20" s="1"/>
  <c r="AK338" i="20"/>
  <c r="V358" i="20" s="1"/>
  <c r="AO126" i="21"/>
  <c r="AN11" i="22"/>
  <c r="Y31" i="22" s="1"/>
  <c r="AK226" i="22"/>
  <c r="V246" i="22" s="1"/>
  <c r="AB122" i="23"/>
  <c r="M142" i="23" s="1"/>
  <c r="U226" i="23"/>
  <c r="F246" i="23" s="1"/>
  <c r="Z443" i="23"/>
  <c r="K463" i="23" s="1"/>
  <c r="AL16" i="19"/>
  <c r="W36" i="19" s="1"/>
  <c r="W54" i="19" s="1"/>
  <c r="Q22" i="19"/>
  <c r="B42" i="19" s="1"/>
  <c r="Z342" i="19"/>
  <c r="K362" i="19" s="1"/>
  <c r="Z440" i="19"/>
  <c r="K460" i="19" s="1"/>
  <c r="AO443" i="19"/>
  <c r="Z463" i="19" s="1"/>
  <c r="AI118" i="20"/>
  <c r="T138" i="20" s="1"/>
  <c r="T236" i="20"/>
  <c r="E256" i="20" s="1"/>
  <c r="AL239" i="20"/>
  <c r="X349" i="21"/>
  <c r="Z444" i="21"/>
  <c r="K464" i="21" s="1"/>
  <c r="Z455" i="21"/>
  <c r="AE335" i="21"/>
  <c r="P355" i="21" s="1"/>
  <c r="AG121" i="21"/>
  <c r="R141" i="21" s="1"/>
  <c r="AJ231" i="21"/>
  <c r="U251" i="21" s="1"/>
  <c r="AF125" i="21"/>
  <c r="Q145" i="21" s="1"/>
  <c r="AR343" i="21"/>
  <c r="AC363" i="21" s="1"/>
  <c r="AK26" i="22"/>
  <c r="AO27" i="22"/>
  <c r="Z47" i="22" s="1"/>
  <c r="AC227" i="22"/>
  <c r="N247" i="22" s="1"/>
  <c r="AL348" i="22"/>
  <c r="AA452" i="22"/>
  <c r="L472" i="22" s="1"/>
  <c r="AP455" i="22"/>
  <c r="AA475" i="22" s="1"/>
  <c r="AQ22" i="23"/>
  <c r="AB42" i="23" s="1"/>
  <c r="Z24" i="23"/>
  <c r="K44" i="23" s="1"/>
  <c r="AL117" i="23"/>
  <c r="W137" i="23" s="1"/>
  <c r="AQ231" i="23"/>
  <c r="AB251" i="23" s="1"/>
  <c r="AB236" i="23"/>
  <c r="M256" i="23" s="1"/>
  <c r="S443" i="23"/>
  <c r="D463" i="23" s="1"/>
  <c r="AF118" i="23"/>
  <c r="Q138" i="23" s="1"/>
  <c r="AM439" i="23"/>
  <c r="X459" i="23" s="1"/>
  <c r="AI123" i="23"/>
  <c r="T143" i="23" s="1"/>
  <c r="Y234" i="23"/>
  <c r="J254" i="23" s="1"/>
  <c r="Y22" i="19"/>
  <c r="J42" i="19" s="1"/>
  <c r="AF121" i="19"/>
  <c r="Q141" i="19" s="1"/>
  <c r="R123" i="19"/>
  <c r="C143" i="19" s="1"/>
  <c r="T124" i="19"/>
  <c r="E144" i="19" s="1"/>
  <c r="AK342" i="19"/>
  <c r="V362" i="19" s="1"/>
  <c r="AD346" i="19"/>
  <c r="O366" i="19" s="1"/>
  <c r="AR440" i="19"/>
  <c r="AC460" i="19" s="1"/>
  <c r="AO19" i="20"/>
  <c r="Z39" i="20" s="1"/>
  <c r="Z236" i="20"/>
  <c r="K256" i="20" s="1"/>
  <c r="R238" i="20"/>
  <c r="C258" i="20" s="1"/>
  <c r="AC240" i="20"/>
  <c r="Z234" i="21"/>
  <c r="K254" i="21" s="1"/>
  <c r="AE341" i="21"/>
  <c r="P361" i="21" s="1"/>
  <c r="AC442" i="21"/>
  <c r="N462" i="21" s="1"/>
  <c r="AX11" i="22"/>
  <c r="AP25" i="22"/>
  <c r="R121" i="22"/>
  <c r="C141" i="22" s="1"/>
  <c r="Q236" i="22"/>
  <c r="B256" i="22" s="1"/>
  <c r="U239" i="22"/>
  <c r="AL15" i="22"/>
  <c r="W35" i="22" s="1"/>
  <c r="AJ118" i="22"/>
  <c r="U138" i="22" s="1"/>
  <c r="AB126" i="22"/>
  <c r="M146" i="22" s="1"/>
  <c r="AK342" i="22"/>
  <c r="V362" i="22" s="1"/>
  <c r="Z227" i="23"/>
  <c r="K247" i="23" s="1"/>
  <c r="AH455" i="23"/>
  <c r="S475" i="23" s="1"/>
  <c r="U20" i="23"/>
  <c r="F40" i="23" s="1"/>
  <c r="AI448" i="23"/>
  <c r="T468" i="23" s="1"/>
  <c r="AA22" i="19"/>
  <c r="L42" i="19" s="1"/>
  <c r="T123" i="19"/>
  <c r="E143" i="19" s="1"/>
  <c r="U12" i="20"/>
  <c r="F32" i="20" s="1"/>
  <c r="AA120" i="20"/>
  <c r="L140" i="20" s="1"/>
  <c r="W126" i="20"/>
  <c r="H146" i="20" s="1"/>
  <c r="AA236" i="20"/>
  <c r="L256" i="20" s="1"/>
  <c r="AP238" i="20"/>
  <c r="AA258" i="20" s="1"/>
  <c r="AE240" i="20"/>
  <c r="AE346" i="20"/>
  <c r="P366" i="20" s="1"/>
  <c r="AN445" i="20"/>
  <c r="Y465" i="20" s="1"/>
  <c r="R448" i="20"/>
  <c r="C468" i="20" s="1"/>
  <c r="AQ443" i="20"/>
  <c r="AB463" i="20" s="1"/>
  <c r="W119" i="21"/>
  <c r="H139" i="21" s="1"/>
  <c r="AC129" i="21"/>
  <c r="N149" i="21" s="1"/>
  <c r="AH234" i="21"/>
  <c r="S254" i="21" s="1"/>
  <c r="AB442" i="21"/>
  <c r="AB24" i="22"/>
  <c r="M44" i="22" s="1"/>
  <c r="AQ119" i="22"/>
  <c r="AB139" i="22" s="1"/>
  <c r="Z121" i="22"/>
  <c r="K141" i="22" s="1"/>
  <c r="AB226" i="22"/>
  <c r="M246" i="22" s="1"/>
  <c r="AE347" i="22"/>
  <c r="P367" i="22" s="1"/>
  <c r="AH349" i="22"/>
  <c r="X451" i="22"/>
  <c r="I471" i="22" s="1"/>
  <c r="AK238" i="23"/>
  <c r="V258" i="23" s="1"/>
  <c r="AE440" i="23"/>
  <c r="P460" i="23" s="1"/>
  <c r="AG22" i="19"/>
  <c r="R42" i="19" s="1"/>
  <c r="AD123" i="19"/>
  <c r="O143" i="19" s="1"/>
  <c r="AO12" i="20"/>
  <c r="Z32" i="20" s="1"/>
  <c r="Z118" i="20"/>
  <c r="K138" i="20" s="1"/>
  <c r="R121" i="20"/>
  <c r="C141" i="20" s="1"/>
  <c r="S126" i="20"/>
  <c r="D146" i="20" s="1"/>
  <c r="AD236" i="20"/>
  <c r="AK334" i="20"/>
  <c r="V354" i="20" s="1"/>
  <c r="AR11" i="21"/>
  <c r="AC31" i="21" s="1"/>
  <c r="U347" i="21"/>
  <c r="F367" i="21" s="1"/>
  <c r="AZ11" i="22"/>
  <c r="AJ226" i="22"/>
  <c r="U246" i="22" s="1"/>
  <c r="AC226" i="23"/>
  <c r="N246" i="23" s="1"/>
  <c r="AP26" i="19"/>
  <c r="AG123" i="19"/>
  <c r="R143" i="19" s="1"/>
  <c r="AJ440" i="19"/>
  <c r="U460" i="19" s="1"/>
  <c r="AM443" i="19"/>
  <c r="X463" i="19" s="1"/>
  <c r="AR12" i="20"/>
  <c r="AC32" i="20" s="1"/>
  <c r="T118" i="20"/>
  <c r="E138" i="20" s="1"/>
  <c r="X121" i="20"/>
  <c r="I141" i="20" s="1"/>
  <c r="Q123" i="20"/>
  <c r="B143" i="20" s="1"/>
  <c r="AC126" i="20"/>
  <c r="N146" i="20" s="1"/>
  <c r="AK236" i="20"/>
  <c r="V256" i="20" s="1"/>
  <c r="AQ342" i="20"/>
  <c r="AB362" i="20" s="1"/>
  <c r="R11" i="22"/>
  <c r="C31" i="22" s="1"/>
  <c r="AC26" i="19"/>
  <c r="Q342" i="19"/>
  <c r="B362" i="19" s="1"/>
  <c r="R440" i="19"/>
  <c r="C460" i="19" s="1"/>
  <c r="Z443" i="19"/>
  <c r="K463" i="19" s="1"/>
  <c r="W118" i="20"/>
  <c r="H138" i="20" s="1"/>
  <c r="AA119" i="20"/>
  <c r="AE121" i="20"/>
  <c r="P141" i="20" s="1"/>
  <c r="AI126" i="20"/>
  <c r="T146" i="20" s="1"/>
  <c r="AO236" i="20"/>
  <c r="Z256" i="20" s="1"/>
  <c r="S131" i="21"/>
  <c r="Z347" i="21"/>
  <c r="K367" i="21" s="1"/>
  <c r="AA453" i="21"/>
  <c r="AK20" i="21"/>
  <c r="V40" i="21" s="1"/>
  <c r="X334" i="21"/>
  <c r="I354" i="21" s="1"/>
  <c r="AD123" i="21"/>
  <c r="O143" i="21" s="1"/>
  <c r="AM342" i="21"/>
  <c r="X362" i="21" s="1"/>
  <c r="AC448" i="21"/>
  <c r="N468" i="21" s="1"/>
  <c r="AP444" i="22"/>
  <c r="AA464" i="22" s="1"/>
  <c r="AR226" i="23"/>
  <c r="AC246" i="23" s="1"/>
  <c r="AQ228" i="23"/>
  <c r="AB248" i="23" s="1"/>
  <c r="AD232" i="23"/>
  <c r="O252" i="23" s="1"/>
  <c r="AD117" i="23"/>
  <c r="O137" i="23" s="1"/>
  <c r="T121" i="23"/>
  <c r="E141" i="23" s="1"/>
  <c r="AQ18" i="20"/>
  <c r="AB38" i="20" s="1"/>
  <c r="AR121" i="20"/>
  <c r="AC141" i="20" s="1"/>
  <c r="S236" i="20"/>
  <c r="D256" i="20" s="1"/>
  <c r="AR236" i="20"/>
  <c r="AC256" i="20" s="1"/>
  <c r="AE118" i="19"/>
  <c r="P138" i="19" s="1"/>
  <c r="AM226" i="19"/>
  <c r="X246" i="19" s="1"/>
  <c r="AD439" i="19"/>
  <c r="O459" i="19" s="1"/>
  <c r="AI236" i="19"/>
  <c r="T256" i="19" s="1"/>
  <c r="AM340" i="19"/>
  <c r="X360" i="19" s="1"/>
  <c r="AQ126" i="19"/>
  <c r="AB146" i="19" s="1"/>
  <c r="T234" i="19"/>
  <c r="E254" i="19" s="1"/>
  <c r="AR447" i="19"/>
  <c r="AC467" i="19" s="1"/>
  <c r="AM240" i="19"/>
  <c r="S454" i="19"/>
  <c r="U338" i="19"/>
  <c r="F358" i="19" s="1"/>
  <c r="AO131" i="21"/>
  <c r="AN118" i="19"/>
  <c r="Y138" i="19" s="1"/>
  <c r="AC234" i="19"/>
  <c r="N254" i="19" s="1"/>
  <c r="AQ237" i="19"/>
  <c r="AB257" i="19" s="1"/>
  <c r="AI338" i="19"/>
  <c r="T358" i="19" s="1"/>
  <c r="AA340" i="19"/>
  <c r="L360" i="19" s="1"/>
  <c r="Z341" i="19"/>
  <c r="K361" i="19" s="1"/>
  <c r="AQ439" i="19"/>
  <c r="AB459" i="19" s="1"/>
  <c r="AQ454" i="19"/>
  <c r="AN27" i="20"/>
  <c r="Y47" i="20" s="1"/>
  <c r="AE117" i="20"/>
  <c r="P137" i="20" s="1"/>
  <c r="AI128" i="20"/>
  <c r="T148" i="20" s="1"/>
  <c r="AB226" i="20"/>
  <c r="M246" i="20" s="1"/>
  <c r="Z238" i="20"/>
  <c r="K258" i="20" s="1"/>
  <c r="U340" i="20"/>
  <c r="F360" i="20" s="1"/>
  <c r="AO340" i="20"/>
  <c r="AB341" i="20"/>
  <c r="M361" i="20" s="1"/>
  <c r="AL441" i="20"/>
  <c r="W461" i="20" s="1"/>
  <c r="X226" i="20"/>
  <c r="I246" i="20" s="1"/>
  <c r="Y450" i="20"/>
  <c r="J470" i="20" s="1"/>
  <c r="AM234" i="20"/>
  <c r="X254" i="20" s="1"/>
  <c r="AN454" i="20"/>
  <c r="V232" i="21"/>
  <c r="G252" i="21" s="1"/>
  <c r="R441" i="21"/>
  <c r="C461" i="21" s="1"/>
  <c r="AO455" i="21"/>
  <c r="Z475" i="21" s="1"/>
  <c r="AH448" i="21"/>
  <c r="S468" i="21" s="1"/>
  <c r="AK24" i="22"/>
  <c r="V44" i="22" s="1"/>
  <c r="Q25" i="22"/>
  <c r="T27" i="22"/>
  <c r="E47" i="22" s="1"/>
  <c r="AB227" i="22"/>
  <c r="M247" i="22" s="1"/>
  <c r="AJ334" i="22"/>
  <c r="U354" i="22" s="1"/>
  <c r="AM450" i="22"/>
  <c r="AI24" i="23"/>
  <c r="T44" i="23" s="1"/>
  <c r="AR120" i="23"/>
  <c r="AC140" i="23" s="1"/>
  <c r="AL129" i="23"/>
  <c r="W149" i="23" s="1"/>
  <c r="AG131" i="23"/>
  <c r="R232" i="23"/>
  <c r="C252" i="23" s="1"/>
  <c r="AC341" i="23"/>
  <c r="N361" i="23" s="1"/>
  <c r="Q442" i="23"/>
  <c r="B462" i="23" s="1"/>
  <c r="AJ226" i="19"/>
  <c r="U246" i="19" s="1"/>
  <c r="AJ234" i="19"/>
  <c r="U254" i="19" s="1"/>
  <c r="AG340" i="19"/>
  <c r="R360" i="19" s="1"/>
  <c r="AD447" i="19"/>
  <c r="O467" i="19" s="1"/>
  <c r="AR117" i="20"/>
  <c r="AC137" i="20" s="1"/>
  <c r="Z128" i="20"/>
  <c r="K148" i="20" s="1"/>
  <c r="AF226" i="20"/>
  <c r="Q246" i="20" s="1"/>
  <c r="AM227" i="20"/>
  <c r="X247" i="20" s="1"/>
  <c r="X340" i="20"/>
  <c r="AP340" i="20"/>
  <c r="AA360" i="20" s="1"/>
  <c r="AQ236" i="19"/>
  <c r="AB256" i="19" s="1"/>
  <c r="AF240" i="19"/>
  <c r="AN447" i="20"/>
  <c r="Y467" i="20" s="1"/>
  <c r="AR232" i="21"/>
  <c r="AC252" i="21" s="1"/>
  <c r="AO238" i="21"/>
  <c r="Z258" i="21" s="1"/>
  <c r="AG441" i="21"/>
  <c r="R461" i="21" s="1"/>
  <c r="S455" i="21"/>
  <c r="AD225" i="21"/>
  <c r="O245" i="21" s="1"/>
  <c r="AG233" i="21"/>
  <c r="R253" i="21" s="1"/>
  <c r="AQ345" i="21"/>
  <c r="AB365" i="21" s="1"/>
  <c r="AB25" i="22"/>
  <c r="AB27" i="22"/>
  <c r="M47" i="22" s="1"/>
  <c r="R227" i="22"/>
  <c r="C247" i="22" s="1"/>
  <c r="AM239" i="22"/>
  <c r="AI337" i="22"/>
  <c r="T357" i="22" s="1"/>
  <c r="W450" i="22"/>
  <c r="H470" i="22" s="1"/>
  <c r="AN453" i="22"/>
  <c r="T225" i="22"/>
  <c r="E245" i="22" s="1"/>
  <c r="AC334" i="22"/>
  <c r="N354" i="22" s="1"/>
  <c r="AL338" i="22"/>
  <c r="W358" i="22" s="1"/>
  <c r="S232" i="23"/>
  <c r="D252" i="23" s="1"/>
  <c r="AM441" i="23"/>
  <c r="X461" i="23" s="1"/>
  <c r="T442" i="23"/>
  <c r="E462" i="23" s="1"/>
  <c r="AP118" i="19"/>
  <c r="AA138" i="19" s="1"/>
  <c r="Q226" i="19"/>
  <c r="B246" i="19" s="1"/>
  <c r="AB236" i="19"/>
  <c r="M256" i="19" s="1"/>
  <c r="AI340" i="19"/>
  <c r="T360" i="19" s="1"/>
  <c r="S447" i="19"/>
  <c r="D467" i="19" s="1"/>
  <c r="AD128" i="20"/>
  <c r="O148" i="20" s="1"/>
  <c r="AJ226" i="20"/>
  <c r="U246" i="20" s="1"/>
  <c r="AA340" i="20"/>
  <c r="AQ340" i="20"/>
  <c r="AB360" i="20" s="1"/>
  <c r="AD228" i="21"/>
  <c r="O248" i="21" s="1"/>
  <c r="Y232" i="21"/>
  <c r="J252" i="21" s="1"/>
  <c r="AK342" i="21"/>
  <c r="V362" i="21" s="1"/>
  <c r="AY13" i="22"/>
  <c r="AN120" i="22"/>
  <c r="Y140" i="22" s="1"/>
  <c r="U227" i="22"/>
  <c r="F247" i="22" s="1"/>
  <c r="AF442" i="22"/>
  <c r="Q462" i="22" s="1"/>
  <c r="Z338" i="22"/>
  <c r="K358" i="22" s="1"/>
  <c r="AI128" i="22"/>
  <c r="T148" i="22" s="1"/>
  <c r="V232" i="23"/>
  <c r="G252" i="23" s="1"/>
  <c r="AC441" i="23"/>
  <c r="N461" i="23" s="1"/>
  <c r="AO452" i="23"/>
  <c r="Z472" i="23" s="1"/>
  <c r="U118" i="19"/>
  <c r="F138" i="19" s="1"/>
  <c r="X226" i="19"/>
  <c r="I246" i="19" s="1"/>
  <c r="X240" i="19"/>
  <c r="AO340" i="19"/>
  <c r="Z360" i="19" s="1"/>
  <c r="Z378" i="19" s="1"/>
  <c r="Y447" i="19"/>
  <c r="J467" i="19" s="1"/>
  <c r="AK17" i="20"/>
  <c r="V37" i="20" s="1"/>
  <c r="AJ26" i="20"/>
  <c r="W132" i="20"/>
  <c r="AN226" i="20"/>
  <c r="Y246" i="20" s="1"/>
  <c r="AB340" i="20"/>
  <c r="M360" i="20" s="1"/>
  <c r="AR340" i="20"/>
  <c r="AH450" i="20"/>
  <c r="S470" i="20" s="1"/>
  <c r="AA232" i="21"/>
  <c r="L252" i="21" s="1"/>
  <c r="AB337" i="21"/>
  <c r="M357" i="21" s="1"/>
  <c r="AI126" i="22"/>
  <c r="T146" i="22" s="1"/>
  <c r="AL334" i="22"/>
  <c r="W354" i="22" s="1"/>
  <c r="AE232" i="23"/>
  <c r="P252" i="23" s="1"/>
  <c r="AC443" i="23"/>
  <c r="N463" i="23" s="1"/>
  <c r="AR451" i="23"/>
  <c r="AC471" i="23" s="1"/>
  <c r="V452" i="23"/>
  <c r="G472" i="23" s="1"/>
  <c r="T22" i="23"/>
  <c r="E42" i="23" s="1"/>
  <c r="AP335" i="23"/>
  <c r="AA355" i="23" s="1"/>
  <c r="AM338" i="23"/>
  <c r="X358" i="23" s="1"/>
  <c r="AC231" i="23"/>
  <c r="N251" i="23" s="1"/>
  <c r="AK128" i="23"/>
  <c r="V148" i="23" s="1"/>
  <c r="AF236" i="23"/>
  <c r="Q256" i="23" s="1"/>
  <c r="AN12" i="19"/>
  <c r="Y32" i="19" s="1"/>
  <c r="T18" i="19"/>
  <c r="E38" i="19" s="1"/>
  <c r="V118" i="19"/>
  <c r="G138" i="19" s="1"/>
  <c r="AB226" i="19"/>
  <c r="M246" i="19" s="1"/>
  <c r="AE240" i="19"/>
  <c r="AP338" i="19"/>
  <c r="AA358" i="19" s="1"/>
  <c r="AK447" i="19"/>
  <c r="V467" i="19" s="1"/>
  <c r="AJ453" i="19"/>
  <c r="AK117" i="20"/>
  <c r="AC132" i="20"/>
  <c r="AC340" i="20"/>
  <c r="N360" i="20" s="1"/>
  <c r="AK450" i="20"/>
  <c r="V470" i="20" s="1"/>
  <c r="AQ232" i="21"/>
  <c r="AB252" i="21" s="1"/>
  <c r="AA337" i="21"/>
  <c r="L357" i="21" s="1"/>
  <c r="AR348" i="21"/>
  <c r="R126" i="22"/>
  <c r="C146" i="22" s="1"/>
  <c r="R334" i="22"/>
  <c r="C354" i="22" s="1"/>
  <c r="T455" i="22"/>
  <c r="E475" i="22" s="1"/>
  <c r="V117" i="22"/>
  <c r="G137" i="22" s="1"/>
  <c r="AN121" i="22"/>
  <c r="Y141" i="22" s="1"/>
  <c r="AO443" i="22"/>
  <c r="Z463" i="22" s="1"/>
  <c r="U125" i="22"/>
  <c r="F145" i="22" s="1"/>
  <c r="AP345" i="22"/>
  <c r="AA365" i="22" s="1"/>
  <c r="Y133" i="23"/>
  <c r="J153" i="23" s="1"/>
  <c r="T226" i="23"/>
  <c r="E246" i="23" s="1"/>
  <c r="AJ227" i="23"/>
  <c r="U247" i="23" s="1"/>
  <c r="AL233" i="23"/>
  <c r="W253" i="23" s="1"/>
  <c r="AJ443" i="23"/>
  <c r="U463" i="23" s="1"/>
  <c r="AP452" i="23"/>
  <c r="AA472" i="23" s="1"/>
  <c r="AD118" i="19"/>
  <c r="O138" i="19" s="1"/>
  <c r="AI226" i="19"/>
  <c r="T246" i="19" s="1"/>
  <c r="AP234" i="19"/>
  <c r="AA254" i="19" s="1"/>
  <c r="S338" i="19"/>
  <c r="D358" i="19" s="1"/>
  <c r="AP454" i="19"/>
  <c r="U117" i="20"/>
  <c r="F137" i="20" s="1"/>
  <c r="AI340" i="20"/>
  <c r="T360" i="20" s="1"/>
  <c r="AF340" i="20"/>
  <c r="Q360" i="20" s="1"/>
  <c r="AK347" i="20"/>
  <c r="V367" i="20" s="1"/>
  <c r="AQ11" i="20"/>
  <c r="AB31" i="20" s="1"/>
  <c r="U123" i="21"/>
  <c r="F143" i="21" s="1"/>
  <c r="R348" i="21"/>
  <c r="X342" i="21"/>
  <c r="I362" i="21" s="1"/>
  <c r="Q24" i="22"/>
  <c r="B44" i="22" s="1"/>
  <c r="AK241" i="22"/>
  <c r="V261" i="22" s="1"/>
  <c r="V334" i="22"/>
  <c r="G354" i="22" s="1"/>
  <c r="AB349" i="22"/>
  <c r="AO441" i="22"/>
  <c r="Z461" i="22" s="1"/>
  <c r="AJ455" i="22"/>
  <c r="U475" i="22" s="1"/>
  <c r="S27" i="23"/>
  <c r="D47" i="23" s="1"/>
  <c r="AR132" i="23"/>
  <c r="AG442" i="23"/>
  <c r="R462" i="23" s="1"/>
  <c r="Y454" i="23"/>
  <c r="AM23" i="20"/>
  <c r="X43" i="20" s="1"/>
  <c r="Q340" i="20"/>
  <c r="B360" i="20" s="1"/>
  <c r="AR133" i="21"/>
  <c r="AC153" i="21" s="1"/>
  <c r="U348" i="21"/>
  <c r="Q441" i="21"/>
  <c r="AL442" i="21"/>
  <c r="W462" i="21" s="1"/>
  <c r="AH444" i="21"/>
  <c r="S464" i="21" s="1"/>
  <c r="Q27" i="22"/>
  <c r="B47" i="22" s="1"/>
  <c r="AH227" i="22"/>
  <c r="S247" i="22" s="1"/>
  <c r="AO240" i="22"/>
  <c r="AR339" i="22"/>
  <c r="AC359" i="22" s="1"/>
  <c r="AM348" i="22"/>
  <c r="AC118" i="22"/>
  <c r="N138" i="22" s="1"/>
  <c r="AG439" i="22"/>
  <c r="R459" i="22" s="1"/>
  <c r="AN126" i="22"/>
  <c r="Y146" i="22" s="1"/>
  <c r="AO342" i="22"/>
  <c r="Z362" i="22" s="1"/>
  <c r="AA447" i="22"/>
  <c r="L467" i="22" s="1"/>
  <c r="AP232" i="23"/>
  <c r="AA252" i="23" s="1"/>
  <c r="AP446" i="23"/>
  <c r="AA466" i="23" s="1"/>
  <c r="AQ15" i="23"/>
  <c r="AB35" i="23" s="1"/>
  <c r="AK126" i="23"/>
  <c r="V146" i="23" s="1"/>
  <c r="AH12" i="19"/>
  <c r="S32" i="19" s="1"/>
  <c r="AC17" i="19"/>
  <c r="N37" i="19" s="1"/>
  <c r="AB18" i="19"/>
  <c r="M38" i="19" s="1"/>
  <c r="AG124" i="19"/>
  <c r="R144" i="19" s="1"/>
  <c r="Q452" i="19"/>
  <c r="B472" i="19" s="1"/>
  <c r="AQ346" i="20"/>
  <c r="AB366" i="20" s="1"/>
  <c r="W448" i="20"/>
  <c r="H468" i="20" s="1"/>
  <c r="Y19" i="22"/>
  <c r="J39" i="22" s="1"/>
  <c r="Q19" i="22"/>
  <c r="B39" i="22" s="1"/>
  <c r="AX32" i="22"/>
  <c r="S20" i="22"/>
  <c r="D40" i="22" s="1"/>
  <c r="AA20" i="22"/>
  <c r="L40" i="22" s="1"/>
  <c r="AY33" i="22"/>
  <c r="AJ22" i="22"/>
  <c r="U42" i="22" s="1"/>
  <c r="AZ16" i="22"/>
  <c r="AB22" i="22"/>
  <c r="M42" i="22" s="1"/>
  <c r="Y22" i="22"/>
  <c r="J42" i="22" s="1"/>
  <c r="AL22" i="22"/>
  <c r="W42" i="22" s="1"/>
  <c r="W225" i="22"/>
  <c r="H245" i="22" s="1"/>
  <c r="U225" i="22"/>
  <c r="F245" i="22" s="1"/>
  <c r="AL225" i="22"/>
  <c r="W245" i="22" s="1"/>
  <c r="S225" i="22"/>
  <c r="D245" i="22" s="1"/>
  <c r="AI225" i="22"/>
  <c r="T245" i="22" s="1"/>
  <c r="AQ225" i="22"/>
  <c r="AB245" i="22" s="1"/>
  <c r="AF335" i="22"/>
  <c r="Q355" i="22" s="1"/>
  <c r="AA335" i="22"/>
  <c r="L355" i="22" s="1"/>
  <c r="U335" i="22"/>
  <c r="F355" i="22" s="1"/>
  <c r="AK335" i="22"/>
  <c r="V355" i="22" s="1"/>
  <c r="Q335" i="22"/>
  <c r="B355" i="22" s="1"/>
  <c r="X440" i="22"/>
  <c r="I460" i="22" s="1"/>
  <c r="AE440" i="22"/>
  <c r="P460" i="22" s="1"/>
  <c r="AC440" i="22"/>
  <c r="N460" i="22" s="1"/>
  <c r="X445" i="22"/>
  <c r="I465" i="22" s="1"/>
  <c r="U445" i="22"/>
  <c r="F465" i="22" s="1"/>
  <c r="R445" i="22"/>
  <c r="C465" i="22" s="1"/>
  <c r="AR445" i="22"/>
  <c r="AC465" i="22" s="1"/>
  <c r="AQ445" i="22"/>
  <c r="AB465" i="22" s="1"/>
  <c r="AO445" i="22"/>
  <c r="Z465" i="22" s="1"/>
  <c r="AK445" i="22"/>
  <c r="V465" i="22" s="1"/>
  <c r="AN236" i="22"/>
  <c r="Y256" i="22" s="1"/>
  <c r="AA236" i="22"/>
  <c r="L256" i="22" s="1"/>
  <c r="AK236" i="22"/>
  <c r="V256" i="22" s="1"/>
  <c r="Y236" i="22"/>
  <c r="J256" i="22" s="1"/>
  <c r="AH236" i="22"/>
  <c r="S256" i="22" s="1"/>
  <c r="U236" i="22"/>
  <c r="F256" i="22" s="1"/>
  <c r="AQ236" i="22"/>
  <c r="AB256" i="22" s="1"/>
  <c r="AF236" i="22"/>
  <c r="Q256" i="22" s="1"/>
  <c r="S236" i="22"/>
  <c r="D256" i="22" s="1"/>
  <c r="AI343" i="22"/>
  <c r="T363" i="22" s="1"/>
  <c r="AB343" i="22"/>
  <c r="M363" i="22" s="1"/>
  <c r="AP340" i="23"/>
  <c r="AA360" i="23" s="1"/>
  <c r="AD340" i="23"/>
  <c r="O360" i="23" s="1"/>
  <c r="AP27" i="19"/>
  <c r="AA47" i="19" s="1"/>
  <c r="U124" i="19"/>
  <c r="F144" i="19" s="1"/>
  <c r="W131" i="19"/>
  <c r="AI227" i="19"/>
  <c r="T247" i="19" s="1"/>
  <c r="W241" i="19"/>
  <c r="H261" i="19" s="1"/>
  <c r="AD442" i="19"/>
  <c r="O462" i="19" s="1"/>
  <c r="X451" i="19"/>
  <c r="I471" i="19" s="1"/>
  <c r="AG348" i="20"/>
  <c r="AH448" i="20"/>
  <c r="S468" i="20" s="1"/>
  <c r="AQ16" i="22"/>
  <c r="AB36" i="22" s="1"/>
  <c r="AG16" i="22"/>
  <c r="R36" i="22" s="1"/>
  <c r="V16" i="22"/>
  <c r="G36" i="22" s="1"/>
  <c r="Q16" i="22"/>
  <c r="B36" i="22" s="1"/>
  <c r="AM230" i="22"/>
  <c r="X250" i="22" s="1"/>
  <c r="X268" i="22" s="1"/>
  <c r="W230" i="22"/>
  <c r="H250" i="22" s="1"/>
  <c r="AO236" i="22"/>
  <c r="Z256" i="22" s="1"/>
  <c r="X335" i="22"/>
  <c r="I355" i="22" s="1"/>
  <c r="AI236" i="22"/>
  <c r="T256" i="22" s="1"/>
  <c r="AK453" i="23"/>
  <c r="AR453" i="23"/>
  <c r="AQ453" i="23"/>
  <c r="AG453" i="23"/>
  <c r="AC453" i="23"/>
  <c r="S453" i="23"/>
  <c r="R453" i="23"/>
  <c r="X14" i="19"/>
  <c r="I34" i="19" s="1"/>
  <c r="V16" i="19"/>
  <c r="G36" i="19" s="1"/>
  <c r="G54" i="19" s="1"/>
  <c r="AR347" i="19"/>
  <c r="AC367" i="19" s="1"/>
  <c r="AH228" i="20"/>
  <c r="S248" i="20" s="1"/>
  <c r="AN339" i="20"/>
  <c r="Y359" i="20" s="1"/>
  <c r="AD348" i="20"/>
  <c r="AP448" i="20"/>
  <c r="AA468" i="20" s="1"/>
  <c r="Q124" i="21"/>
  <c r="B144" i="21" s="1"/>
  <c r="Y241" i="21"/>
  <c r="J261" i="21" s="1"/>
  <c r="Q241" i="21"/>
  <c r="B261" i="21" s="1"/>
  <c r="AN335" i="21"/>
  <c r="Y355" i="21" s="1"/>
  <c r="AF343" i="21"/>
  <c r="Q363" i="21" s="1"/>
  <c r="AM446" i="22"/>
  <c r="X466" i="22" s="1"/>
  <c r="AQ17" i="19"/>
  <c r="AB37" i="19" s="1"/>
  <c r="AC120" i="19"/>
  <c r="N140" i="19" s="1"/>
  <c r="AI124" i="19"/>
  <c r="T144" i="19" s="1"/>
  <c r="AG230" i="19"/>
  <c r="R250" i="19" s="1"/>
  <c r="AL339" i="19"/>
  <c r="W359" i="19" s="1"/>
  <c r="AF444" i="19"/>
  <c r="Q464" i="19" s="1"/>
  <c r="AO25" i="20"/>
  <c r="Y225" i="20"/>
  <c r="J245" i="20" s="1"/>
  <c r="AM347" i="20"/>
  <c r="X367" i="20" s="1"/>
  <c r="AA349" i="20"/>
  <c r="AR446" i="20"/>
  <c r="AC466" i="20" s="1"/>
  <c r="AQ448" i="20"/>
  <c r="AB468" i="20" s="1"/>
  <c r="AK339" i="21"/>
  <c r="V359" i="21" s="1"/>
  <c r="AH339" i="21"/>
  <c r="S359" i="21" s="1"/>
  <c r="AG339" i="21"/>
  <c r="R359" i="21" s="1"/>
  <c r="AB339" i="21"/>
  <c r="M359" i="21" s="1"/>
  <c r="U339" i="21"/>
  <c r="F359" i="21" s="1"/>
  <c r="T339" i="21"/>
  <c r="E359" i="21" s="1"/>
  <c r="S339" i="21"/>
  <c r="D359" i="21" s="1"/>
  <c r="AQ22" i="21"/>
  <c r="AB42" i="21" s="1"/>
  <c r="AX16" i="21"/>
  <c r="AJ117" i="21"/>
  <c r="U137" i="21" s="1"/>
  <c r="AE117" i="21"/>
  <c r="P137" i="21" s="1"/>
  <c r="AA117" i="21"/>
  <c r="L137" i="21" s="1"/>
  <c r="W117" i="21"/>
  <c r="H137" i="21" s="1"/>
  <c r="V117" i="21"/>
  <c r="G137" i="21" s="1"/>
  <c r="AP225" i="21"/>
  <c r="AA245" i="21" s="1"/>
  <c r="Y225" i="21"/>
  <c r="J245" i="21" s="1"/>
  <c r="AL225" i="21"/>
  <c r="W245" i="21" s="1"/>
  <c r="AQ338" i="21"/>
  <c r="AB358" i="21" s="1"/>
  <c r="Y338" i="21"/>
  <c r="J358" i="21" s="1"/>
  <c r="AL128" i="21"/>
  <c r="W148" i="21" s="1"/>
  <c r="Y128" i="21"/>
  <c r="J148" i="21" s="1"/>
  <c r="AO14" i="22"/>
  <c r="Z34" i="22" s="1"/>
  <c r="AF14" i="22"/>
  <c r="Q34" i="22" s="1"/>
  <c r="AJ336" i="22"/>
  <c r="U356" i="22" s="1"/>
  <c r="AR336" i="22"/>
  <c r="AC356" i="22" s="1"/>
  <c r="AM336" i="22"/>
  <c r="X356" i="22" s="1"/>
  <c r="Z336" i="22"/>
  <c r="K356" i="22" s="1"/>
  <c r="T336" i="22"/>
  <c r="E356" i="22" s="1"/>
  <c r="S336" i="22"/>
  <c r="D356" i="22" s="1"/>
  <c r="Y446" i="22"/>
  <c r="J466" i="22" s="1"/>
  <c r="R446" i="22"/>
  <c r="C466" i="22" s="1"/>
  <c r="AQ234" i="23"/>
  <c r="AB254" i="23" s="1"/>
  <c r="Q439" i="23"/>
  <c r="B459" i="23" s="1"/>
  <c r="Y455" i="23"/>
  <c r="J475" i="23" s="1"/>
  <c r="AP17" i="19"/>
  <c r="AA37" i="19" s="1"/>
  <c r="AI130" i="19"/>
  <c r="T150" i="19" s="1"/>
  <c r="AG238" i="19"/>
  <c r="R258" i="19" s="1"/>
  <c r="AJ441" i="19"/>
  <c r="U461" i="19" s="1"/>
  <c r="V455" i="19"/>
  <c r="G475" i="19" s="1"/>
  <c r="AL124" i="20"/>
  <c r="W144" i="20" s="1"/>
  <c r="AF133" i="20"/>
  <c r="Q153" i="20" s="1"/>
  <c r="AD225" i="22"/>
  <c r="O245" i="22" s="1"/>
  <c r="AF228" i="22"/>
  <c r="Q248" i="22" s="1"/>
  <c r="AD230" i="23"/>
  <c r="O250" i="23" s="1"/>
  <c r="AF230" i="23"/>
  <c r="Q250" i="23" s="1"/>
  <c r="T230" i="23"/>
  <c r="E250" i="23" s="1"/>
  <c r="AE130" i="21"/>
  <c r="P150" i="21" s="1"/>
  <c r="AN130" i="21"/>
  <c r="Y150" i="21" s="1"/>
  <c r="U17" i="19"/>
  <c r="F37" i="19" s="1"/>
  <c r="AN122" i="21"/>
  <c r="Y142" i="21" s="1"/>
  <c r="AR122" i="21"/>
  <c r="AC142" i="21" s="1"/>
  <c r="AC160" i="21" s="1"/>
  <c r="R122" i="21"/>
  <c r="C142" i="21" s="1"/>
  <c r="AY25" i="23"/>
  <c r="AP25" i="23"/>
  <c r="AL336" i="21"/>
  <c r="W356" i="21" s="1"/>
  <c r="AM336" i="21"/>
  <c r="X356" i="21" s="1"/>
  <c r="T336" i="21"/>
  <c r="E356" i="21" s="1"/>
  <c r="R122" i="19"/>
  <c r="C142" i="19" s="1"/>
  <c r="Q129" i="19"/>
  <c r="B149" i="19" s="1"/>
  <c r="AN228" i="19"/>
  <c r="Y248" i="19" s="1"/>
  <c r="AH237" i="19"/>
  <c r="S257" i="19" s="1"/>
  <c r="R341" i="19"/>
  <c r="C361" i="19" s="1"/>
  <c r="Q119" i="20"/>
  <c r="B139" i="20" s="1"/>
  <c r="AI227" i="20"/>
  <c r="T247" i="20" s="1"/>
  <c r="AK336" i="20"/>
  <c r="V356" i="20" s="1"/>
  <c r="Z341" i="20"/>
  <c r="K361" i="20" s="1"/>
  <c r="AH444" i="20"/>
  <c r="S464" i="20" s="1"/>
  <c r="AF452" i="20"/>
  <c r="Q472" i="20" s="1"/>
  <c r="AI11" i="19"/>
  <c r="T31" i="19" s="1"/>
  <c r="AC24" i="21"/>
  <c r="N44" i="21" s="1"/>
  <c r="AL24" i="21"/>
  <c r="W44" i="21" s="1"/>
  <c r="X24" i="21"/>
  <c r="I44" i="21" s="1"/>
  <c r="S24" i="21"/>
  <c r="D44" i="21" s="1"/>
  <c r="AO237" i="22"/>
  <c r="Z257" i="22" s="1"/>
  <c r="AJ237" i="22"/>
  <c r="U257" i="22" s="1"/>
  <c r="T237" i="22"/>
  <c r="E257" i="22" s="1"/>
  <c r="V335" i="19"/>
  <c r="G355" i="19" s="1"/>
  <c r="Y20" i="20"/>
  <c r="J40" i="20" s="1"/>
  <c r="AQ14" i="21"/>
  <c r="AB34" i="21" s="1"/>
  <c r="S23" i="21"/>
  <c r="D43" i="21" s="1"/>
  <c r="AN25" i="21"/>
  <c r="X26" i="21"/>
  <c r="AR124" i="21"/>
  <c r="AC144" i="21" s="1"/>
  <c r="AI232" i="21"/>
  <c r="T252" i="21" s="1"/>
  <c r="AH237" i="21"/>
  <c r="S257" i="21" s="1"/>
  <c r="X348" i="21"/>
  <c r="AO349" i="21"/>
  <c r="W444" i="21"/>
  <c r="H464" i="21" s="1"/>
  <c r="R448" i="21"/>
  <c r="C468" i="21" s="1"/>
  <c r="AL18" i="22"/>
  <c r="W38" i="22" s="1"/>
  <c r="T25" i="22"/>
  <c r="AL26" i="22"/>
  <c r="AK27" i="22"/>
  <c r="V47" i="22" s="1"/>
  <c r="AE121" i="22"/>
  <c r="P141" i="22" s="1"/>
  <c r="AE225" i="22"/>
  <c r="P245" i="22" s="1"/>
  <c r="R236" i="22"/>
  <c r="C256" i="22" s="1"/>
  <c r="AC236" i="22"/>
  <c r="N256" i="22" s="1"/>
  <c r="AP236" i="22"/>
  <c r="AA256" i="22" s="1"/>
  <c r="U241" i="22"/>
  <c r="F261" i="22" s="1"/>
  <c r="Q334" i="22"/>
  <c r="B354" i="22" s="1"/>
  <c r="AP334" i="22"/>
  <c r="AA354" i="22" s="1"/>
  <c r="AJ335" i="22"/>
  <c r="U355" i="22" s="1"/>
  <c r="AM339" i="22"/>
  <c r="X359" i="22" s="1"/>
  <c r="X377" i="22" s="1"/>
  <c r="AK341" i="22"/>
  <c r="V361" i="22" s="1"/>
  <c r="Z446" i="22"/>
  <c r="K466" i="22" s="1"/>
  <c r="V455" i="22"/>
  <c r="G475" i="22" s="1"/>
  <c r="AP27" i="23"/>
  <c r="AA47" i="23" s="1"/>
  <c r="AP117" i="23"/>
  <c r="AA137" i="23" s="1"/>
  <c r="AI124" i="23"/>
  <c r="T144" i="23" s="1"/>
  <c r="AG128" i="23"/>
  <c r="R148" i="23" s="1"/>
  <c r="AC131" i="23"/>
  <c r="X226" i="23"/>
  <c r="I246" i="23" s="1"/>
  <c r="AI236" i="23"/>
  <c r="T256" i="23" s="1"/>
  <c r="AG238" i="23"/>
  <c r="R258" i="23" s="1"/>
  <c r="AQ240" i="23"/>
  <c r="AQ347" i="23"/>
  <c r="AB367" i="23" s="1"/>
  <c r="AJ441" i="23"/>
  <c r="U461" i="23" s="1"/>
  <c r="AA452" i="23"/>
  <c r="L472" i="23" s="1"/>
  <c r="AQ17" i="23"/>
  <c r="AB37" i="23" s="1"/>
  <c r="AP19" i="23"/>
  <c r="AA39" i="23" s="1"/>
  <c r="AN334" i="23"/>
  <c r="Y354" i="23" s="1"/>
  <c r="AA343" i="23"/>
  <c r="L363" i="23" s="1"/>
  <c r="V26" i="21"/>
  <c r="AQ133" i="21"/>
  <c r="AB153" i="21" s="1"/>
  <c r="AL132" i="22"/>
  <c r="AK350" i="22"/>
  <c r="V370" i="22" s="1"/>
  <c r="AQ16" i="23"/>
  <c r="AB36" i="23" s="1"/>
  <c r="Q131" i="23"/>
  <c r="AN132" i="23"/>
  <c r="W228" i="23"/>
  <c r="H248" i="23" s="1"/>
  <c r="W339" i="23"/>
  <c r="H359" i="23" s="1"/>
  <c r="H377" i="23" s="1"/>
  <c r="AC451" i="23"/>
  <c r="N471" i="23" s="1"/>
  <c r="AH334" i="23"/>
  <c r="S354" i="23" s="1"/>
  <c r="AG234" i="23"/>
  <c r="R254" i="23" s="1"/>
  <c r="AK16" i="21"/>
  <c r="V36" i="21" s="1"/>
  <c r="AD27" i="21"/>
  <c r="O47" i="21" s="1"/>
  <c r="U133" i="21"/>
  <c r="F153" i="21" s="1"/>
  <c r="AF348" i="21"/>
  <c r="AE444" i="21"/>
  <c r="P464" i="21" s="1"/>
  <c r="P482" i="21" s="1"/>
  <c r="AH226" i="21"/>
  <c r="S246" i="21" s="1"/>
  <c r="AR340" i="21"/>
  <c r="AC360" i="21" s="1"/>
  <c r="AC378" i="21" s="1"/>
  <c r="Y234" i="21"/>
  <c r="J254" i="21" s="1"/>
  <c r="AJ447" i="21"/>
  <c r="U467" i="21" s="1"/>
  <c r="Z450" i="21"/>
  <c r="K470" i="21" s="1"/>
  <c r="AL24" i="22"/>
  <c r="W44" i="22" s="1"/>
  <c r="AK25" i="22"/>
  <c r="AI124" i="22"/>
  <c r="T144" i="22" s="1"/>
  <c r="AJ131" i="22"/>
  <c r="R225" i="22"/>
  <c r="C245" i="22" s="1"/>
  <c r="AK225" i="22"/>
  <c r="V245" i="22" s="1"/>
  <c r="T236" i="22"/>
  <c r="E256" i="22" s="1"/>
  <c r="AG236" i="22"/>
  <c r="R256" i="22" s="1"/>
  <c r="AR236" i="22"/>
  <c r="AC256" i="22" s="1"/>
  <c r="AM241" i="22"/>
  <c r="X261" i="22" s="1"/>
  <c r="T334" i="22"/>
  <c r="E354" i="22" s="1"/>
  <c r="T335" i="22"/>
  <c r="E355" i="22" s="1"/>
  <c r="AQ335" i="22"/>
  <c r="AB355" i="22" s="1"/>
  <c r="Y339" i="22"/>
  <c r="J359" i="22" s="1"/>
  <c r="AR346" i="22"/>
  <c r="AC366" i="22" s="1"/>
  <c r="X446" i="22"/>
  <c r="I466" i="22" s="1"/>
  <c r="AQ18" i="23"/>
  <c r="AB38" i="23" s="1"/>
  <c r="AG27" i="23"/>
  <c r="R47" i="23" s="1"/>
  <c r="Y131" i="23"/>
  <c r="X132" i="23"/>
  <c r="AF226" i="23"/>
  <c r="Q246" i="23" s="1"/>
  <c r="AG228" i="23"/>
  <c r="R248" i="23" s="1"/>
  <c r="V231" i="23"/>
  <c r="G251" i="23" s="1"/>
  <c r="AH232" i="23"/>
  <c r="S252" i="23" s="1"/>
  <c r="AL232" i="23"/>
  <c r="W252" i="23" s="1"/>
  <c r="T236" i="23"/>
  <c r="E256" i="23" s="1"/>
  <c r="X240" i="23"/>
  <c r="R339" i="23"/>
  <c r="C359" i="23" s="1"/>
  <c r="AC346" i="23"/>
  <c r="N366" i="23" s="1"/>
  <c r="Q349" i="23"/>
  <c r="T443" i="23"/>
  <c r="E463" i="23" s="1"/>
  <c r="Q444" i="23"/>
  <c r="B464" i="23" s="1"/>
  <c r="AR452" i="23"/>
  <c r="AC472" i="23" s="1"/>
  <c r="AJ454" i="23"/>
  <c r="W455" i="23"/>
  <c r="H475" i="23" s="1"/>
  <c r="U16" i="21"/>
  <c r="F36" i="21" s="1"/>
  <c r="AE131" i="21"/>
  <c r="W133" i="21"/>
  <c r="H153" i="21" s="1"/>
  <c r="AO348" i="21"/>
  <c r="AJ453" i="21"/>
  <c r="AO25" i="22"/>
  <c r="Q26" i="22"/>
  <c r="AK130" i="22"/>
  <c r="V150" i="22" s="1"/>
  <c r="Q131" i="22"/>
  <c r="AO227" i="22"/>
  <c r="Z247" i="22" s="1"/>
  <c r="AN241" i="22"/>
  <c r="Y261" i="22" s="1"/>
  <c r="Y226" i="22"/>
  <c r="J246" i="22" s="1"/>
  <c r="AM443" i="22"/>
  <c r="X463" i="22" s="1"/>
  <c r="AD233" i="22"/>
  <c r="O253" i="22" s="1"/>
  <c r="AO450" i="22"/>
  <c r="Z470" i="22" s="1"/>
  <c r="AQ13" i="23"/>
  <c r="AB33" i="23" s="1"/>
  <c r="AP130" i="23"/>
  <c r="AA150" i="23" s="1"/>
  <c r="AR232" i="23"/>
  <c r="AC252" i="23" s="1"/>
  <c r="AH237" i="23"/>
  <c r="S257" i="23" s="1"/>
  <c r="U240" i="23"/>
  <c r="Z339" i="23"/>
  <c r="K359" i="23" s="1"/>
  <c r="AK341" i="23"/>
  <c r="V361" i="23" s="1"/>
  <c r="AJ346" i="23"/>
  <c r="U366" i="23" s="1"/>
  <c r="Y444" i="23"/>
  <c r="J464" i="23" s="1"/>
  <c r="W16" i="21"/>
  <c r="H36" i="21" s="1"/>
  <c r="S119" i="21"/>
  <c r="D139" i="21" s="1"/>
  <c r="AD131" i="21"/>
  <c r="AC132" i="21"/>
  <c r="Y133" i="21"/>
  <c r="J153" i="21" s="1"/>
  <c r="AQ239" i="21"/>
  <c r="AN348" i="21"/>
  <c r="AE350" i="21"/>
  <c r="P370" i="21" s="1"/>
  <c r="S444" i="21"/>
  <c r="D464" i="21" s="1"/>
  <c r="AB26" i="22"/>
  <c r="AP27" i="22"/>
  <c r="AA47" i="22" s="1"/>
  <c r="R130" i="22"/>
  <c r="C150" i="22" s="1"/>
  <c r="AN226" i="22"/>
  <c r="Y246" i="22" s="1"/>
  <c r="AN227" i="22"/>
  <c r="Y247" i="22" s="1"/>
  <c r="AP227" i="22"/>
  <c r="AA247" i="22" s="1"/>
  <c r="X236" i="22"/>
  <c r="I256" i="22" s="1"/>
  <c r="AI348" i="22"/>
  <c r="AL442" i="22"/>
  <c r="W462" i="22" s="1"/>
  <c r="AA446" i="22"/>
  <c r="L466" i="22" s="1"/>
  <c r="AJ452" i="22"/>
  <c r="U472" i="22" s="1"/>
  <c r="AL123" i="22"/>
  <c r="W143" i="22" s="1"/>
  <c r="AO131" i="23"/>
  <c r="AP226" i="23"/>
  <c r="AA246" i="23" s="1"/>
  <c r="Y240" i="23"/>
  <c r="AL339" i="23"/>
  <c r="W359" i="23" s="1"/>
  <c r="W377" i="23" s="1"/>
  <c r="U341" i="23"/>
  <c r="F361" i="23" s="1"/>
  <c r="AJ442" i="23"/>
  <c r="U462" i="23" s="1"/>
  <c r="AI443" i="23"/>
  <c r="T463" i="23" s="1"/>
  <c r="AL444" i="23"/>
  <c r="W464" i="23" s="1"/>
  <c r="AH454" i="23"/>
  <c r="W335" i="23"/>
  <c r="H355" i="23" s="1"/>
  <c r="AR121" i="23"/>
  <c r="AC141" i="23" s="1"/>
  <c r="AM231" i="23"/>
  <c r="X251" i="23" s="1"/>
  <c r="AP236" i="23"/>
  <c r="AA256" i="23" s="1"/>
  <c r="V15" i="20"/>
  <c r="G35" i="20" s="1"/>
  <c r="R445" i="20"/>
  <c r="C465" i="20" s="1"/>
  <c r="AE122" i="21"/>
  <c r="P142" i="21" s="1"/>
  <c r="AE133" i="21"/>
  <c r="P153" i="21" s="1"/>
  <c r="AO341" i="21"/>
  <c r="Z361" i="21" s="1"/>
  <c r="AI446" i="21"/>
  <c r="T466" i="21" s="1"/>
  <c r="V334" i="21"/>
  <c r="G354" i="21" s="1"/>
  <c r="S123" i="21"/>
  <c r="D143" i="21" s="1"/>
  <c r="AG342" i="21"/>
  <c r="R362" i="21" s="1"/>
  <c r="AL13" i="22"/>
  <c r="W33" i="22" s="1"/>
  <c r="AJ23" i="22"/>
  <c r="U43" i="22" s="1"/>
  <c r="AN129" i="22"/>
  <c r="Y149" i="22" s="1"/>
  <c r="AD130" i="22"/>
  <c r="O150" i="22" s="1"/>
  <c r="AH230" i="22"/>
  <c r="S250" i="22" s="1"/>
  <c r="AE232" i="22"/>
  <c r="P252" i="22" s="1"/>
  <c r="V348" i="22"/>
  <c r="AN451" i="22"/>
  <c r="Y471" i="22" s="1"/>
  <c r="R452" i="22"/>
  <c r="C472" i="22" s="1"/>
  <c r="Y119" i="23"/>
  <c r="J139" i="23" s="1"/>
  <c r="AK230" i="23"/>
  <c r="V250" i="23" s="1"/>
  <c r="AO341" i="23"/>
  <c r="Z361" i="23" s="1"/>
  <c r="V441" i="23"/>
  <c r="G461" i="23" s="1"/>
  <c r="AB442" i="23"/>
  <c r="M462" i="23" s="1"/>
  <c r="AP444" i="23"/>
  <c r="AA464" i="23" s="1"/>
  <c r="AJ453" i="23"/>
  <c r="AC340" i="23"/>
  <c r="N360" i="23" s="1"/>
  <c r="AI342" i="23"/>
  <c r="T362" i="23" s="1"/>
  <c r="AI122" i="21"/>
  <c r="T142" i="21" s="1"/>
  <c r="AO124" i="21"/>
  <c r="Z144" i="21" s="1"/>
  <c r="AL454" i="21"/>
  <c r="AJ446" i="22"/>
  <c r="U466" i="22" s="1"/>
  <c r="AR446" i="22"/>
  <c r="AC466" i="22" s="1"/>
  <c r="AI452" i="22"/>
  <c r="T472" i="22" s="1"/>
  <c r="AB25" i="23"/>
  <c r="AJ131" i="23"/>
  <c r="AO133" i="23"/>
  <c r="Z153" i="23" s="1"/>
  <c r="AJ350" i="23"/>
  <c r="U370" i="23" s="1"/>
  <c r="S342" i="23"/>
  <c r="D362" i="23" s="1"/>
  <c r="AI350" i="19"/>
  <c r="T370" i="19" s="1"/>
  <c r="AO453" i="19"/>
  <c r="T119" i="20"/>
  <c r="E139" i="20" s="1"/>
  <c r="AR120" i="20"/>
  <c r="AC140" i="20" s="1"/>
  <c r="R129" i="20"/>
  <c r="C149" i="20" s="1"/>
  <c r="AB130" i="20"/>
  <c r="M150" i="20" s="1"/>
  <c r="V133" i="20"/>
  <c r="G153" i="20" s="1"/>
  <c r="V228" i="20"/>
  <c r="G248" i="20" s="1"/>
  <c r="AR230" i="20"/>
  <c r="AC250" i="20" s="1"/>
  <c r="AQ339" i="20"/>
  <c r="AB359" i="20" s="1"/>
  <c r="AB132" i="19"/>
  <c r="AE16" i="21"/>
  <c r="P36" i="21" s="1"/>
  <c r="AA24" i="21"/>
  <c r="L44" i="21" s="1"/>
  <c r="AD25" i="21"/>
  <c r="AY25" i="21"/>
  <c r="AO117" i="21"/>
  <c r="Z137" i="21" s="1"/>
  <c r="AB119" i="21"/>
  <c r="M139" i="21" s="1"/>
  <c r="AQ121" i="21"/>
  <c r="AB141" i="21" s="1"/>
  <c r="V122" i="21"/>
  <c r="G142" i="21" s="1"/>
  <c r="R124" i="21"/>
  <c r="C144" i="21" s="1"/>
  <c r="AP130" i="21"/>
  <c r="AA150" i="21" s="1"/>
  <c r="V131" i="21"/>
  <c r="AK133" i="21"/>
  <c r="V153" i="21" s="1"/>
  <c r="S233" i="21"/>
  <c r="D253" i="21" s="1"/>
  <c r="AM239" i="21"/>
  <c r="AK239" i="21"/>
  <c r="AF239" i="21"/>
  <c r="AB239" i="21"/>
  <c r="U239" i="21"/>
  <c r="AA336" i="21"/>
  <c r="L356" i="21" s="1"/>
  <c r="AQ349" i="21"/>
  <c r="AE349" i="21"/>
  <c r="AB349" i="21"/>
  <c r="S349" i="21"/>
  <c r="R349" i="21"/>
  <c r="AL444" i="21"/>
  <c r="W464" i="21" s="1"/>
  <c r="AH18" i="22"/>
  <c r="S38" i="22" s="1"/>
  <c r="AY15" i="22"/>
  <c r="Y18" i="22"/>
  <c r="J38" i="22" s="1"/>
  <c r="Y23" i="22"/>
  <c r="J43" i="22" s="1"/>
  <c r="AG120" i="22"/>
  <c r="R140" i="22" s="1"/>
  <c r="AR441" i="19"/>
  <c r="AC461" i="19" s="1"/>
  <c r="AK452" i="19"/>
  <c r="V472" i="19" s="1"/>
  <c r="AK16" i="20"/>
  <c r="V36" i="20" s="1"/>
  <c r="AH130" i="20"/>
  <c r="S150" i="20" s="1"/>
  <c r="AR339" i="20"/>
  <c r="AC359" i="20" s="1"/>
  <c r="AO446" i="20"/>
  <c r="Z466" i="20" s="1"/>
  <c r="AQ455" i="20"/>
  <c r="AB475" i="20" s="1"/>
  <c r="AP12" i="19"/>
  <c r="AA32" i="19" s="1"/>
  <c r="AH16" i="21"/>
  <c r="S36" i="21" s="1"/>
  <c r="AD24" i="21"/>
  <c r="O44" i="21" s="1"/>
  <c r="U25" i="21"/>
  <c r="AZ25" i="21"/>
  <c r="AA26" i="21"/>
  <c r="Q117" i="21"/>
  <c r="B137" i="21" s="1"/>
  <c r="AG119" i="21"/>
  <c r="R139" i="21" s="1"/>
  <c r="Z122" i="21"/>
  <c r="K142" i="21" s="1"/>
  <c r="K160" i="21" s="1"/>
  <c r="W124" i="21"/>
  <c r="H144" i="21" s="1"/>
  <c r="W131" i="21"/>
  <c r="AJ133" i="21"/>
  <c r="U153" i="21" s="1"/>
  <c r="AM133" i="21"/>
  <c r="X153" i="21" s="1"/>
  <c r="X228" i="21"/>
  <c r="I248" i="21" s="1"/>
  <c r="U228" i="21"/>
  <c r="F248" i="21" s="1"/>
  <c r="AN232" i="21"/>
  <c r="Y252" i="21" s="1"/>
  <c r="AK232" i="21"/>
  <c r="V252" i="21" s="1"/>
  <c r="U232" i="21"/>
  <c r="F252" i="21" s="1"/>
  <c r="AJ232" i="21"/>
  <c r="U252" i="21" s="1"/>
  <c r="Q232" i="21"/>
  <c r="B252" i="21" s="1"/>
  <c r="AG232" i="21"/>
  <c r="R252" i="21" s="1"/>
  <c r="AD232" i="21"/>
  <c r="O252" i="21" s="1"/>
  <c r="AP237" i="21"/>
  <c r="AK336" i="21"/>
  <c r="V356" i="21" s="1"/>
  <c r="AI339" i="21"/>
  <c r="T359" i="21" s="1"/>
  <c r="AR339" i="21"/>
  <c r="AC359" i="21" s="1"/>
  <c r="AF339" i="21"/>
  <c r="Q359" i="21" s="1"/>
  <c r="R339" i="21"/>
  <c r="C359" i="21" s="1"/>
  <c r="AQ339" i="21"/>
  <c r="AB359" i="21" s="1"/>
  <c r="AC339" i="21"/>
  <c r="N359" i="21" s="1"/>
  <c r="Q339" i="21"/>
  <c r="B359" i="21" s="1"/>
  <c r="AO339" i="21"/>
  <c r="Z359" i="21" s="1"/>
  <c r="AA339" i="21"/>
  <c r="L359" i="21" s="1"/>
  <c r="AN339" i="21"/>
  <c r="Y359" i="21" s="1"/>
  <c r="X339" i="21"/>
  <c r="I359" i="21" s="1"/>
  <c r="AP339" i="21"/>
  <c r="AA359" i="21" s="1"/>
  <c r="AN347" i="21"/>
  <c r="Y367" i="21" s="1"/>
  <c r="T347" i="21"/>
  <c r="E367" i="21" s="1"/>
  <c r="AP347" i="21"/>
  <c r="AA367" i="21" s="1"/>
  <c r="Q347" i="21"/>
  <c r="B367" i="21" s="1"/>
  <c r="AJ347" i="21"/>
  <c r="U367" i="21" s="1"/>
  <c r="AD347" i="21"/>
  <c r="O367" i="21" s="1"/>
  <c r="AK441" i="21"/>
  <c r="V461" i="21" s="1"/>
  <c r="AM441" i="21"/>
  <c r="X461" i="21" s="1"/>
  <c r="AH441" i="21"/>
  <c r="S461" i="21" s="1"/>
  <c r="X441" i="21"/>
  <c r="I461" i="21" s="1"/>
  <c r="W441" i="21"/>
  <c r="H461" i="21" s="1"/>
  <c r="AK453" i="21"/>
  <c r="X454" i="21"/>
  <c r="AE455" i="21"/>
  <c r="P475" i="21" s="1"/>
  <c r="W120" i="22"/>
  <c r="H140" i="22" s="1"/>
  <c r="AN23" i="19"/>
  <c r="Y43" i="19" s="1"/>
  <c r="S131" i="19"/>
  <c r="AN230" i="19"/>
  <c r="Y250" i="19" s="1"/>
  <c r="AR130" i="20"/>
  <c r="AC150" i="20" s="1"/>
  <c r="Q238" i="20"/>
  <c r="B258" i="20" s="1"/>
  <c r="AF442" i="20"/>
  <c r="Q462" i="20" s="1"/>
  <c r="X446" i="20"/>
  <c r="I466" i="20" s="1"/>
  <c r="AB455" i="20"/>
  <c r="M475" i="20" s="1"/>
  <c r="AP16" i="21"/>
  <c r="AA36" i="21" s="1"/>
  <c r="AH18" i="21"/>
  <c r="S38" i="21" s="1"/>
  <c r="AD23" i="21"/>
  <c r="O43" i="21" s="1"/>
  <c r="AI24" i="21"/>
  <c r="T44" i="21" s="1"/>
  <c r="X25" i="21"/>
  <c r="AD26" i="21"/>
  <c r="AP119" i="21"/>
  <c r="AA139" i="21" s="1"/>
  <c r="AA122" i="21"/>
  <c r="L142" i="21" s="1"/>
  <c r="AC124" i="21"/>
  <c r="N144" i="21" s="1"/>
  <c r="AO133" i="21"/>
  <c r="Z153" i="21" s="1"/>
  <c r="AA230" i="21"/>
  <c r="L250" i="21" s="1"/>
  <c r="S230" i="21"/>
  <c r="D250" i="21" s="1"/>
  <c r="Q237" i="21"/>
  <c r="B257" i="21" s="1"/>
  <c r="AG241" i="21"/>
  <c r="R261" i="21" s="1"/>
  <c r="AP241" i="21"/>
  <c r="AA261" i="21" s="1"/>
  <c r="AH349" i="21"/>
  <c r="S350" i="21"/>
  <c r="D370" i="21" s="1"/>
  <c r="W442" i="21"/>
  <c r="H462" i="21" s="1"/>
  <c r="Q442" i="21"/>
  <c r="B462" i="21" s="1"/>
  <c r="AM442" i="21"/>
  <c r="X462" i="21" s="1"/>
  <c r="S454" i="21"/>
  <c r="AN455" i="21"/>
  <c r="Y475" i="21" s="1"/>
  <c r="AJ455" i="21"/>
  <c r="U475" i="21" s="1"/>
  <c r="AC455" i="21"/>
  <c r="N475" i="21" s="1"/>
  <c r="Y455" i="21"/>
  <c r="J475" i="21" s="1"/>
  <c r="T455" i="21"/>
  <c r="E475" i="21" s="1"/>
  <c r="AE229" i="21"/>
  <c r="P249" i="21" s="1"/>
  <c r="AC229" i="21"/>
  <c r="W443" i="21"/>
  <c r="H463" i="21" s="1"/>
  <c r="AN443" i="21"/>
  <c r="Y463" i="21" s="1"/>
  <c r="AF443" i="21"/>
  <c r="Q463" i="21" s="1"/>
  <c r="X443" i="21"/>
  <c r="I463" i="21" s="1"/>
  <c r="AG18" i="22"/>
  <c r="R38" i="22" s="1"/>
  <c r="AM228" i="22"/>
  <c r="X248" i="22" s="1"/>
  <c r="R228" i="22"/>
  <c r="C248" i="22" s="1"/>
  <c r="AO228" i="22"/>
  <c r="Z248" i="22" s="1"/>
  <c r="AN228" i="22"/>
  <c r="Y248" i="22" s="1"/>
  <c r="AA228" i="22"/>
  <c r="L248" i="22" s="1"/>
  <c r="Z228" i="22"/>
  <c r="K248" i="22" s="1"/>
  <c r="V131" i="19"/>
  <c r="AK348" i="19"/>
  <c r="AB441" i="19"/>
  <c r="M461" i="19" s="1"/>
  <c r="AH442" i="19"/>
  <c r="S462" i="19" s="1"/>
  <c r="AN451" i="19"/>
  <c r="Y471" i="19" s="1"/>
  <c r="AI27" i="20"/>
  <c r="T47" i="20" s="1"/>
  <c r="AP336" i="20"/>
  <c r="AA356" i="20" s="1"/>
  <c r="Q339" i="20"/>
  <c r="B359" i="20" s="1"/>
  <c r="U348" i="20"/>
  <c r="Z441" i="20"/>
  <c r="K461" i="20" s="1"/>
  <c r="AG442" i="20"/>
  <c r="R462" i="20" s="1"/>
  <c r="U26" i="19"/>
  <c r="AE440" i="19"/>
  <c r="P460" i="19" s="1"/>
  <c r="AI342" i="19"/>
  <c r="T362" i="19" s="1"/>
  <c r="AK443" i="19"/>
  <c r="V463" i="19" s="1"/>
  <c r="AH340" i="20"/>
  <c r="S360" i="20" s="1"/>
  <c r="AY14" i="21"/>
  <c r="AI23" i="21"/>
  <c r="T43" i="21" s="1"/>
  <c r="AK24" i="21"/>
  <c r="V44" i="21" s="1"/>
  <c r="AZ24" i="21"/>
  <c r="AK25" i="21"/>
  <c r="AL26" i="21"/>
  <c r="AQ119" i="21"/>
  <c r="AB139" i="21" s="1"/>
  <c r="AE124" i="21"/>
  <c r="P144" i="21" s="1"/>
  <c r="V237" i="21"/>
  <c r="G257" i="21" s="1"/>
  <c r="AN349" i="21"/>
  <c r="AB454" i="21"/>
  <c r="Z18" i="19"/>
  <c r="K38" i="19" s="1"/>
  <c r="AR25" i="19"/>
  <c r="AN129" i="19"/>
  <c r="Y149" i="19" s="1"/>
  <c r="V130" i="19"/>
  <c r="G150" i="19" s="1"/>
  <c r="R237" i="19"/>
  <c r="C257" i="19" s="1"/>
  <c r="U238" i="19"/>
  <c r="F258" i="19" s="1"/>
  <c r="AG441" i="19"/>
  <c r="R461" i="19" s="1"/>
  <c r="AQ442" i="19"/>
  <c r="AB462" i="19" s="1"/>
  <c r="U452" i="19"/>
  <c r="F472" i="19" s="1"/>
  <c r="AK25" i="20"/>
  <c r="AC120" i="20"/>
  <c r="N140" i="20" s="1"/>
  <c r="S130" i="20"/>
  <c r="D150" i="20" s="1"/>
  <c r="W238" i="20"/>
  <c r="H258" i="20" s="1"/>
  <c r="T339" i="20"/>
  <c r="E359" i="20" s="1"/>
  <c r="AR348" i="20"/>
  <c r="AN26" i="21"/>
  <c r="AJ124" i="21"/>
  <c r="U144" i="21" s="1"/>
  <c r="AG131" i="21"/>
  <c r="W237" i="21"/>
  <c r="H257" i="21" s="1"/>
  <c r="AR349" i="21"/>
  <c r="AR452" i="21"/>
  <c r="AC472" i="21" s="1"/>
  <c r="AF452" i="21"/>
  <c r="Q472" i="21" s="1"/>
  <c r="W452" i="21"/>
  <c r="H472" i="21" s="1"/>
  <c r="AI454" i="21"/>
  <c r="AM122" i="22"/>
  <c r="X142" i="22" s="1"/>
  <c r="AK122" i="22"/>
  <c r="V142" i="22" s="1"/>
  <c r="Y122" i="22"/>
  <c r="J142" i="22" s="1"/>
  <c r="Q122" i="22"/>
  <c r="B142" i="22" s="1"/>
  <c r="S237" i="19"/>
  <c r="D257" i="19" s="1"/>
  <c r="AQ337" i="19"/>
  <c r="AB357" i="19" s="1"/>
  <c r="AE452" i="19"/>
  <c r="P472" i="19" s="1"/>
  <c r="R455" i="19"/>
  <c r="C475" i="19" s="1"/>
  <c r="AG119" i="20"/>
  <c r="R139" i="20" s="1"/>
  <c r="V339" i="20"/>
  <c r="G359" i="20" s="1"/>
  <c r="AK441" i="20"/>
  <c r="V461" i="20" s="1"/>
  <c r="AR334" i="20"/>
  <c r="AC354" i="20" s="1"/>
  <c r="AQ13" i="21"/>
  <c r="AB33" i="21" s="1"/>
  <c r="U24" i="21"/>
  <c r="F44" i="21" s="1"/>
  <c r="AN24" i="21"/>
  <c r="Y44" i="21" s="1"/>
  <c r="AQ26" i="21"/>
  <c r="AJ122" i="21"/>
  <c r="U142" i="21" s="1"/>
  <c r="U160" i="21" s="1"/>
  <c r="X130" i="21"/>
  <c r="I150" i="21" s="1"/>
  <c r="AK131" i="21"/>
  <c r="AI131" i="21"/>
  <c r="AE336" i="21"/>
  <c r="P356" i="21" s="1"/>
  <c r="AD336" i="21"/>
  <c r="O356" i="21" s="1"/>
  <c r="V336" i="21"/>
  <c r="G356" i="21" s="1"/>
  <c r="AR336" i="21"/>
  <c r="AC356" i="21" s="1"/>
  <c r="U336" i="21"/>
  <c r="F356" i="21" s="1"/>
  <c r="AN451" i="21"/>
  <c r="Y471" i="21" s="1"/>
  <c r="V452" i="21"/>
  <c r="G472" i="21" s="1"/>
  <c r="AN225" i="21"/>
  <c r="Y245" i="21" s="1"/>
  <c r="AG129" i="22"/>
  <c r="R149" i="22" s="1"/>
  <c r="AE24" i="19"/>
  <c r="P44" i="19" s="1"/>
  <c r="V227" i="19"/>
  <c r="G247" i="19" s="1"/>
  <c r="AM232" i="19"/>
  <c r="X252" i="19" s="1"/>
  <c r="AA237" i="19"/>
  <c r="L257" i="19" s="1"/>
  <c r="Y238" i="19"/>
  <c r="J258" i="19" s="1"/>
  <c r="AB337" i="19"/>
  <c r="M357" i="19" s="1"/>
  <c r="AG336" i="20"/>
  <c r="R356" i="20" s="1"/>
  <c r="AA339" i="20"/>
  <c r="L359" i="20" s="1"/>
  <c r="Q441" i="20"/>
  <c r="B461" i="20" s="1"/>
  <c r="AN452" i="20"/>
  <c r="Y472" i="20" s="1"/>
  <c r="AM349" i="19"/>
  <c r="AH440" i="20"/>
  <c r="S460" i="20" s="1"/>
  <c r="AG343" i="20"/>
  <c r="R363" i="20" s="1"/>
  <c r="AD448" i="20"/>
  <c r="O468" i="20" s="1"/>
  <c r="AZ23" i="21"/>
  <c r="V24" i="21"/>
  <c r="G44" i="21" s="1"/>
  <c r="AQ24" i="21"/>
  <c r="AB44" i="21" s="1"/>
  <c r="Q122" i="21"/>
  <c r="B142" i="21" s="1"/>
  <c r="Z130" i="21"/>
  <c r="K150" i="21" s="1"/>
  <c r="Q131" i="21"/>
  <c r="AL131" i="21"/>
  <c r="AB133" i="21"/>
  <c r="M153" i="21" s="1"/>
  <c r="S336" i="21"/>
  <c r="D356" i="21" s="1"/>
  <c r="AH452" i="21"/>
  <c r="S472" i="21" s="1"/>
  <c r="AP455" i="21"/>
  <c r="AA475" i="21" s="1"/>
  <c r="AD22" i="21"/>
  <c r="O42" i="21" s="1"/>
  <c r="AF335" i="21"/>
  <c r="Q355" i="21" s="1"/>
  <c r="S440" i="21"/>
  <c r="D460" i="21" s="1"/>
  <c r="AL440" i="21"/>
  <c r="W460" i="21" s="1"/>
  <c r="AC231" i="21"/>
  <c r="N251" i="21" s="1"/>
  <c r="AB231" i="21"/>
  <c r="M251" i="21" s="1"/>
  <c r="AA448" i="21"/>
  <c r="L468" i="21" s="1"/>
  <c r="AI448" i="21"/>
  <c r="T468" i="21" s="1"/>
  <c r="AN448" i="21"/>
  <c r="Y468" i="21" s="1"/>
  <c r="AC122" i="22"/>
  <c r="N142" i="22" s="1"/>
  <c r="W129" i="22"/>
  <c r="H149" i="22" s="1"/>
  <c r="AN122" i="19"/>
  <c r="Y142" i="19" s="1"/>
  <c r="AE131" i="19"/>
  <c r="AR133" i="19"/>
  <c r="AC153" i="19" s="1"/>
  <c r="V232" i="19"/>
  <c r="G252" i="19" s="1"/>
  <c r="AJ337" i="19"/>
  <c r="U357" i="19" s="1"/>
  <c r="X13" i="20"/>
  <c r="I33" i="20" s="1"/>
  <c r="AL24" i="20"/>
  <c r="W44" i="20" s="1"/>
  <c r="AO129" i="20"/>
  <c r="Z149" i="20" s="1"/>
  <c r="R130" i="20"/>
  <c r="C150" i="20" s="1"/>
  <c r="AB133" i="20"/>
  <c r="M153" i="20" s="1"/>
  <c r="R228" i="20"/>
  <c r="C248" i="20" s="1"/>
  <c r="AD339" i="20"/>
  <c r="O359" i="20" s="1"/>
  <c r="AM240" i="21"/>
  <c r="AI240" i="21"/>
  <c r="S451" i="21"/>
  <c r="D471" i="21" s="1"/>
  <c r="Q451" i="21"/>
  <c r="B471" i="21" s="1"/>
  <c r="V454" i="21"/>
  <c r="R454" i="21"/>
  <c r="AG338" i="21"/>
  <c r="R358" i="21" s="1"/>
  <c r="AI338" i="21"/>
  <c r="T358" i="21" s="1"/>
  <c r="AH338" i="21"/>
  <c r="S358" i="21" s="1"/>
  <c r="T338" i="21"/>
  <c r="E358" i="21" s="1"/>
  <c r="Q338" i="21"/>
  <c r="B358" i="21" s="1"/>
  <c r="AR233" i="21"/>
  <c r="AC253" i="21" s="1"/>
  <c r="AQ233" i="21"/>
  <c r="AB253" i="21" s="1"/>
  <c r="AF233" i="21"/>
  <c r="Q253" i="21" s="1"/>
  <c r="T233" i="21"/>
  <c r="E253" i="21" s="1"/>
  <c r="AP23" i="22"/>
  <c r="AA43" i="22" s="1"/>
  <c r="AK23" i="22"/>
  <c r="V43" i="22" s="1"/>
  <c r="Q23" i="22"/>
  <c r="B43" i="22" s="1"/>
  <c r="AG23" i="22"/>
  <c r="R43" i="22" s="1"/>
  <c r="AC23" i="22"/>
  <c r="N43" i="22" s="1"/>
  <c r="AB23" i="22"/>
  <c r="M43" i="22" s="1"/>
  <c r="AR23" i="22"/>
  <c r="AC43" i="22" s="1"/>
  <c r="U23" i="22"/>
  <c r="F43" i="22" s="1"/>
  <c r="AO23" i="22"/>
  <c r="Z43" i="22" s="1"/>
  <c r="T23" i="22"/>
  <c r="E43" i="22" s="1"/>
  <c r="AG228" i="21"/>
  <c r="R248" i="21" s="1"/>
  <c r="AD237" i="21"/>
  <c r="O257" i="21" s="1"/>
  <c r="Q342" i="21"/>
  <c r="B362" i="21" s="1"/>
  <c r="AI347" i="21"/>
  <c r="T367" i="21" s="1"/>
  <c r="AI348" i="21"/>
  <c r="AB348" i="21"/>
  <c r="AP348" i="21"/>
  <c r="Z446" i="21"/>
  <c r="K466" i="21" s="1"/>
  <c r="AP453" i="21"/>
  <c r="AN454" i="21"/>
  <c r="AL450" i="21"/>
  <c r="W470" i="21" s="1"/>
  <c r="R14" i="22"/>
  <c r="C34" i="22" s="1"/>
  <c r="AZ14" i="22"/>
  <c r="AB16" i="22"/>
  <c r="M36" i="22" s="1"/>
  <c r="AM24" i="22"/>
  <c r="X44" i="22" s="1"/>
  <c r="AG24" i="22"/>
  <c r="R44" i="22" s="1"/>
  <c r="U25" i="22"/>
  <c r="AR25" i="22"/>
  <c r="AM26" i="22"/>
  <c r="AG26" i="22"/>
  <c r="U27" i="22"/>
  <c r="F47" i="22" s="1"/>
  <c r="AR27" i="22"/>
  <c r="AC47" i="22" s="1"/>
  <c r="R120" i="22"/>
  <c r="C140" i="22" s="1"/>
  <c r="AQ120" i="22"/>
  <c r="AB140" i="22" s="1"/>
  <c r="R129" i="22"/>
  <c r="C149" i="22" s="1"/>
  <c r="AQ129" i="22"/>
  <c r="AB149" i="22" s="1"/>
  <c r="AN130" i="22"/>
  <c r="Y150" i="22" s="1"/>
  <c r="AM131" i="22"/>
  <c r="AI133" i="22"/>
  <c r="T153" i="22" s="1"/>
  <c r="AR226" i="22"/>
  <c r="AC246" i="22" s="1"/>
  <c r="S227" i="22"/>
  <c r="D247" i="22" s="1"/>
  <c r="AF227" i="22"/>
  <c r="Q247" i="22" s="1"/>
  <c r="AQ227" i="22"/>
  <c r="AB247" i="22" s="1"/>
  <c r="AK232" i="22"/>
  <c r="V252" i="22" s="1"/>
  <c r="AR240" i="22"/>
  <c r="V241" i="22"/>
  <c r="G261" i="22" s="1"/>
  <c r="W336" i="22"/>
  <c r="H356" i="22" s="1"/>
  <c r="AE339" i="22"/>
  <c r="P359" i="22" s="1"/>
  <c r="P377" i="22" s="1"/>
  <c r="AA348" i="22"/>
  <c r="AN349" i="22"/>
  <c r="AI349" i="22"/>
  <c r="R349" i="22"/>
  <c r="AG350" i="22"/>
  <c r="R370" i="22" s="1"/>
  <c r="AL441" i="22"/>
  <c r="W461" i="22" s="1"/>
  <c r="T442" i="22"/>
  <c r="E462" i="22" s="1"/>
  <c r="S443" i="22"/>
  <c r="D463" i="22" s="1"/>
  <c r="AN444" i="22"/>
  <c r="Y464" i="22" s="1"/>
  <c r="AI444" i="22"/>
  <c r="T464" i="22" s="1"/>
  <c r="U444" i="22"/>
  <c r="F464" i="22" s="1"/>
  <c r="AR444" i="22"/>
  <c r="AC464" i="22" s="1"/>
  <c r="AD450" i="22"/>
  <c r="O470" i="22" s="1"/>
  <c r="AA451" i="22"/>
  <c r="L471" i="22" s="1"/>
  <c r="W452" i="22"/>
  <c r="H472" i="22" s="1"/>
  <c r="AO453" i="22"/>
  <c r="AQ439" i="22"/>
  <c r="AB459" i="22" s="1"/>
  <c r="AQ340" i="22"/>
  <c r="AB360" i="22" s="1"/>
  <c r="AJ342" i="22"/>
  <c r="U362" i="22" s="1"/>
  <c r="AT19" i="23"/>
  <c r="AT29" i="23"/>
  <c r="S25" i="23"/>
  <c r="U241" i="23"/>
  <c r="F261" i="23" s="1"/>
  <c r="AD349" i="23"/>
  <c r="AH349" i="23"/>
  <c r="AE237" i="21"/>
  <c r="P257" i="21" s="1"/>
  <c r="W342" i="21"/>
  <c r="H362" i="21" s="1"/>
  <c r="Q348" i="21"/>
  <c r="AC348" i="21"/>
  <c r="AQ348" i="21"/>
  <c r="AO444" i="21"/>
  <c r="Z464" i="21" s="1"/>
  <c r="Z482" i="21" s="1"/>
  <c r="AI444" i="21"/>
  <c r="T464" i="21" s="1"/>
  <c r="Y453" i="21"/>
  <c r="AR454" i="21"/>
  <c r="AL447" i="21"/>
  <c r="W467" i="21" s="1"/>
  <c r="Z14" i="22"/>
  <c r="K34" i="22" s="1"/>
  <c r="AD16" i="22"/>
  <c r="O36" i="22" s="1"/>
  <c r="Z18" i="22"/>
  <c r="K38" i="22" s="1"/>
  <c r="AP24" i="22"/>
  <c r="AA44" i="22" s="1"/>
  <c r="AJ24" i="22"/>
  <c r="U44" i="22" s="1"/>
  <c r="Y25" i="22"/>
  <c r="AP26" i="22"/>
  <c r="AJ26" i="22"/>
  <c r="Y27" i="22"/>
  <c r="J47" i="22" s="1"/>
  <c r="V120" i="22"/>
  <c r="G140" i="22" s="1"/>
  <c r="V129" i="22"/>
  <c r="G149" i="22" s="1"/>
  <c r="AJ133" i="22"/>
  <c r="U153" i="22" s="1"/>
  <c r="AI226" i="22"/>
  <c r="T246" i="22" s="1"/>
  <c r="T227" i="22"/>
  <c r="E247" i="22" s="1"/>
  <c r="AG227" i="22"/>
  <c r="R247" i="22" s="1"/>
  <c r="AR227" i="22"/>
  <c r="AC247" i="22" s="1"/>
  <c r="W241" i="22"/>
  <c r="H261" i="22" s="1"/>
  <c r="X336" i="22"/>
  <c r="I356" i="22" s="1"/>
  <c r="U342" i="22"/>
  <c r="F362" i="22" s="1"/>
  <c r="AB348" i="22"/>
  <c r="V349" i="22"/>
  <c r="U442" i="22"/>
  <c r="F462" i="22" s="1"/>
  <c r="AA443" i="22"/>
  <c r="L463" i="22" s="1"/>
  <c r="Q444" i="22"/>
  <c r="B464" i="22" s="1"/>
  <c r="Z452" i="22"/>
  <c r="K472" i="22" s="1"/>
  <c r="AM455" i="22"/>
  <c r="X475" i="22" s="1"/>
  <c r="S455" i="22"/>
  <c r="D475" i="22" s="1"/>
  <c r="AH455" i="22"/>
  <c r="S475" i="22" s="1"/>
  <c r="AE455" i="22"/>
  <c r="P475" i="22" s="1"/>
  <c r="AQ455" i="22"/>
  <c r="AB475" i="22" s="1"/>
  <c r="U455" i="22"/>
  <c r="F475" i="22" s="1"/>
  <c r="AK23" i="23"/>
  <c r="V43" i="23" s="1"/>
  <c r="AB23" i="23"/>
  <c r="M43" i="23" s="1"/>
  <c r="AA23" i="23"/>
  <c r="L43" i="23" s="1"/>
  <c r="AQ23" i="23"/>
  <c r="AB43" i="23" s="1"/>
  <c r="T23" i="23"/>
  <c r="E43" i="23" s="1"/>
  <c r="AP23" i="23"/>
  <c r="AA43" i="23" s="1"/>
  <c r="S23" i="23"/>
  <c r="D43" i="23" s="1"/>
  <c r="AJ23" i="23"/>
  <c r="U43" i="23" s="1"/>
  <c r="R23" i="23"/>
  <c r="C43" i="23" s="1"/>
  <c r="AH23" i="23"/>
  <c r="S43" i="23" s="1"/>
  <c r="AM337" i="23"/>
  <c r="X357" i="23" s="1"/>
  <c r="U229" i="23"/>
  <c r="F249" i="23" s="1"/>
  <c r="AO229" i="23"/>
  <c r="Z249" i="23" s="1"/>
  <c r="AG229" i="23"/>
  <c r="R249" i="23" s="1"/>
  <c r="AE229" i="23"/>
  <c r="P249" i="23" s="1"/>
  <c r="W229" i="23"/>
  <c r="H249" i="23" s="1"/>
  <c r="AN229" i="23"/>
  <c r="Y249" i="23" s="1"/>
  <c r="AN123" i="23"/>
  <c r="Y143" i="23" s="1"/>
  <c r="AH123" i="23"/>
  <c r="S143" i="23" s="1"/>
  <c r="AB123" i="23"/>
  <c r="M143" i="23" s="1"/>
  <c r="M161" i="23" s="1"/>
  <c r="X123" i="23"/>
  <c r="I143" i="23" s="1"/>
  <c r="T123" i="23"/>
  <c r="E143" i="23" s="1"/>
  <c r="R123" i="23"/>
  <c r="C143" i="23" s="1"/>
  <c r="AR123" i="23"/>
  <c r="AC143" i="23" s="1"/>
  <c r="AK445" i="23"/>
  <c r="V465" i="23" s="1"/>
  <c r="AC445" i="23"/>
  <c r="N465" i="23" s="1"/>
  <c r="AH126" i="23"/>
  <c r="S146" i="23" s="1"/>
  <c r="AD126" i="23"/>
  <c r="O146" i="23" s="1"/>
  <c r="AN126" i="23"/>
  <c r="Y146" i="23" s="1"/>
  <c r="AO234" i="23"/>
  <c r="Z254" i="23" s="1"/>
  <c r="U234" i="23"/>
  <c r="F254" i="23" s="1"/>
  <c r="AI234" i="23"/>
  <c r="T254" i="23" s="1"/>
  <c r="T234" i="23"/>
  <c r="E254" i="23" s="1"/>
  <c r="AH234" i="23"/>
  <c r="S254" i="23" s="1"/>
  <c r="S234" i="23"/>
  <c r="D254" i="23" s="1"/>
  <c r="AF234" i="23"/>
  <c r="Q254" i="23" s="1"/>
  <c r="AR234" i="23"/>
  <c r="AC254" i="23" s="1"/>
  <c r="AC234" i="23"/>
  <c r="N254" i="23" s="1"/>
  <c r="AG447" i="23"/>
  <c r="R467" i="23" s="1"/>
  <c r="AF447" i="23"/>
  <c r="Q467" i="23" s="1"/>
  <c r="S447" i="23"/>
  <c r="D467" i="23" s="1"/>
  <c r="Q447" i="23"/>
  <c r="B467" i="23" s="1"/>
  <c r="AR232" i="22"/>
  <c r="AC252" i="22" s="1"/>
  <c r="AI350" i="22"/>
  <c r="T370" i="22" s="1"/>
  <c r="Q350" i="22"/>
  <c r="B370" i="22" s="1"/>
  <c r="Z350" i="22"/>
  <c r="K370" i="22" s="1"/>
  <c r="AN350" i="22"/>
  <c r="Y370" i="22" s="1"/>
  <c r="AC441" i="22"/>
  <c r="N461" i="22" s="1"/>
  <c r="AN441" i="22"/>
  <c r="Y461" i="22" s="1"/>
  <c r="Q441" i="22"/>
  <c r="B461" i="22" s="1"/>
  <c r="AR441" i="22"/>
  <c r="AC461" i="22" s="1"/>
  <c r="V442" i="22"/>
  <c r="G462" i="22" s="1"/>
  <c r="T444" i="22"/>
  <c r="E464" i="22" s="1"/>
  <c r="AK453" i="22"/>
  <c r="AD453" i="22"/>
  <c r="AB453" i="22"/>
  <c r="AQ453" i="22"/>
  <c r="S453" i="22"/>
  <c r="AK26" i="23"/>
  <c r="AB26" i="23"/>
  <c r="AA26" i="23"/>
  <c r="AQ26" i="23"/>
  <c r="T26" i="23"/>
  <c r="AP26" i="23"/>
  <c r="S26" i="23"/>
  <c r="AJ26" i="23"/>
  <c r="R26" i="23"/>
  <c r="AH26" i="23"/>
  <c r="AP336" i="23"/>
  <c r="AA356" i="23" s="1"/>
  <c r="U336" i="23"/>
  <c r="F356" i="23" s="1"/>
  <c r="W348" i="23"/>
  <c r="AP348" i="23"/>
  <c r="V348" i="23"/>
  <c r="AM348" i="23"/>
  <c r="S348" i="23"/>
  <c r="AH348" i="23"/>
  <c r="AM237" i="21"/>
  <c r="X257" i="21" s="1"/>
  <c r="AK337" i="21"/>
  <c r="V357" i="21" s="1"/>
  <c r="AC342" i="21"/>
  <c r="N362" i="21" s="1"/>
  <c r="AM346" i="21"/>
  <c r="X366" i="21" s="1"/>
  <c r="S348" i="21"/>
  <c r="AG348" i="21"/>
  <c r="AD441" i="21"/>
  <c r="O461" i="21" s="1"/>
  <c r="AM444" i="21"/>
  <c r="X464" i="21" s="1"/>
  <c r="AF334" i="21"/>
  <c r="Q354" i="21" s="1"/>
  <c r="AB340" i="21"/>
  <c r="M360" i="21" s="1"/>
  <c r="M378" i="21" s="1"/>
  <c r="AH16" i="22"/>
  <c r="S36" i="22" s="1"/>
  <c r="AL16" i="22"/>
  <c r="W36" i="22" s="1"/>
  <c r="AQ18" i="22"/>
  <c r="AB38" i="22" s="1"/>
  <c r="T24" i="22"/>
  <c r="E44" i="22" s="1"/>
  <c r="AO24" i="22"/>
  <c r="Z44" i="22" s="1"/>
  <c r="AL25" i="22"/>
  <c r="AC25" i="22"/>
  <c r="AX25" i="22"/>
  <c r="T26" i="22"/>
  <c r="AO26" i="22"/>
  <c r="AL27" i="22"/>
  <c r="W47" i="22" s="1"/>
  <c r="AC27" i="22"/>
  <c r="N47" i="22" s="1"/>
  <c r="AX27" i="22"/>
  <c r="AN118" i="22"/>
  <c r="Y138" i="22" s="1"/>
  <c r="AD120" i="22"/>
  <c r="O140" i="22" s="1"/>
  <c r="AJ122" i="22"/>
  <c r="U142" i="22" s="1"/>
  <c r="AJ124" i="22"/>
  <c r="U144" i="22" s="1"/>
  <c r="AD129" i="22"/>
  <c r="O149" i="22" s="1"/>
  <c r="V226" i="22"/>
  <c r="G246" i="22" s="1"/>
  <c r="X227" i="22"/>
  <c r="I247" i="22" s="1"/>
  <c r="AI227" i="22"/>
  <c r="T247" i="22" s="1"/>
  <c r="X230" i="22"/>
  <c r="I250" i="22" s="1"/>
  <c r="AJ232" i="22"/>
  <c r="U252" i="22" s="1"/>
  <c r="AO233" i="22"/>
  <c r="Z253" i="22" s="1"/>
  <c r="AG239" i="22"/>
  <c r="AF241" i="22"/>
  <c r="Q261" i="22" s="1"/>
  <c r="AF336" i="22"/>
  <c r="Q356" i="22" s="1"/>
  <c r="AC349" i="22"/>
  <c r="R350" i="22"/>
  <c r="C370" i="22" s="1"/>
  <c r="AP350" i="22"/>
  <c r="AA370" i="22" s="1"/>
  <c r="T441" i="22"/>
  <c r="E461" i="22" s="1"/>
  <c r="AC442" i="22"/>
  <c r="N462" i="22" s="1"/>
  <c r="V444" i="22"/>
  <c r="G464" i="22" s="1"/>
  <c r="AK452" i="22"/>
  <c r="V472" i="22" s="1"/>
  <c r="T453" i="22"/>
  <c r="V454" i="22"/>
  <c r="AQ454" i="22"/>
  <c r="AH445" i="22"/>
  <c r="S465" i="22" s="1"/>
  <c r="AF445" i="22"/>
  <c r="Q465" i="22" s="1"/>
  <c r="AA445" i="22"/>
  <c r="L465" i="22" s="1"/>
  <c r="AN445" i="22"/>
  <c r="Y465" i="22" s="1"/>
  <c r="Q445" i="22"/>
  <c r="B465" i="22" s="1"/>
  <c r="AF448" i="22"/>
  <c r="Q468" i="22" s="1"/>
  <c r="AL448" i="22"/>
  <c r="W468" i="22" s="1"/>
  <c r="AZ17" i="23"/>
  <c r="AI23" i="23"/>
  <c r="T43" i="23" s="1"/>
  <c r="Z26" i="23"/>
  <c r="AC336" i="23"/>
  <c r="N356" i="23" s="1"/>
  <c r="AJ446" i="23"/>
  <c r="U466" i="23" s="1"/>
  <c r="U440" i="23"/>
  <c r="F460" i="23" s="1"/>
  <c r="T348" i="21"/>
  <c r="AH348" i="21"/>
  <c r="V444" i="21"/>
  <c r="G464" i="21" s="1"/>
  <c r="AP444" i="21"/>
  <c r="AA464" i="21" s="1"/>
  <c r="AO19" i="21"/>
  <c r="Z39" i="21" s="1"/>
  <c r="AO229" i="21"/>
  <c r="Z249" i="21" s="1"/>
  <c r="Y236" i="21"/>
  <c r="J256" i="21" s="1"/>
  <c r="AR16" i="22"/>
  <c r="AC36" i="22" s="1"/>
  <c r="Q18" i="22"/>
  <c r="B38" i="22" s="1"/>
  <c r="AL23" i="22"/>
  <c r="W43" i="22" s="1"/>
  <c r="U24" i="22"/>
  <c r="F44" i="22" s="1"/>
  <c r="AR24" i="22"/>
  <c r="AC44" i="22" s="1"/>
  <c r="AM25" i="22"/>
  <c r="AG25" i="22"/>
  <c r="AZ25" i="22"/>
  <c r="U26" i="22"/>
  <c r="AR26" i="22"/>
  <c r="AM27" i="22"/>
  <c r="X47" i="22" s="1"/>
  <c r="AG27" i="22"/>
  <c r="R47" i="22" s="1"/>
  <c r="AZ27" i="22"/>
  <c r="AF120" i="22"/>
  <c r="Q140" i="22" s="1"/>
  <c r="AF129" i="22"/>
  <c r="Q149" i="22" s="1"/>
  <c r="AK131" i="22"/>
  <c r="Y227" i="22"/>
  <c r="J247" i="22" s="1"/>
  <c r="AK227" i="22"/>
  <c r="V247" i="22" s="1"/>
  <c r="AE230" i="22"/>
  <c r="P250" i="22" s="1"/>
  <c r="V232" i="22"/>
  <c r="G252" i="22" s="1"/>
  <c r="AE233" i="22"/>
  <c r="P253" i="22" s="1"/>
  <c r="AQ241" i="22"/>
  <c r="AB261" i="22" s="1"/>
  <c r="AI241" i="22"/>
  <c r="T261" i="22" s="1"/>
  <c r="AN336" i="22"/>
  <c r="Y356" i="22" s="1"/>
  <c r="AI336" i="22"/>
  <c r="T356" i="22" s="1"/>
  <c r="AO349" i="22"/>
  <c r="T350" i="22"/>
  <c r="E370" i="22" s="1"/>
  <c r="V441" i="22"/>
  <c r="G461" i="22" s="1"/>
  <c r="AK442" i="22"/>
  <c r="V462" i="22" s="1"/>
  <c r="Z444" i="22"/>
  <c r="K464" i="22" s="1"/>
  <c r="X447" i="22"/>
  <c r="I467" i="22" s="1"/>
  <c r="AP452" i="22"/>
  <c r="AA472" i="22" s="1"/>
  <c r="U453" i="22"/>
  <c r="Z454" i="22"/>
  <c r="Z455" i="22"/>
  <c r="K475" i="22" s="1"/>
  <c r="AR23" i="23"/>
  <c r="AC43" i="23" s="1"/>
  <c r="AK24" i="23"/>
  <c r="V44" i="23" s="1"/>
  <c r="AP24" i="23"/>
  <c r="AA44" i="23" s="1"/>
  <c r="S24" i="23"/>
  <c r="D44" i="23" s="1"/>
  <c r="AZ24" i="23"/>
  <c r="AJ24" i="23"/>
  <c r="U44" i="23" s="1"/>
  <c r="R24" i="23"/>
  <c r="C44" i="23" s="1"/>
  <c r="AH24" i="23"/>
  <c r="S44" i="23" s="1"/>
  <c r="AB24" i="23"/>
  <c r="M44" i="23" s="1"/>
  <c r="AA24" i="23"/>
  <c r="L44" i="23" s="1"/>
  <c r="AQ24" i="23"/>
  <c r="AB44" i="23" s="1"/>
  <c r="T24" i="23"/>
  <c r="E44" i="23" s="1"/>
  <c r="AI26" i="23"/>
  <c r="AQ27" i="23"/>
  <c r="AB47" i="23" s="1"/>
  <c r="AD27" i="23"/>
  <c r="O47" i="23" s="1"/>
  <c r="Q27" i="23"/>
  <c r="B47" i="23" s="1"/>
  <c r="AO27" i="23"/>
  <c r="Z47" i="23" s="1"/>
  <c r="AA27" i="23"/>
  <c r="L47" i="23" s="1"/>
  <c r="AY27" i="23"/>
  <c r="AI27" i="23"/>
  <c r="T47" i="23" s="1"/>
  <c r="T27" i="23"/>
  <c r="E47" i="23" s="1"/>
  <c r="AF336" i="23"/>
  <c r="Q356" i="23" s="1"/>
  <c r="Z348" i="23"/>
  <c r="AO233" i="21"/>
  <c r="Z253" i="21" s="1"/>
  <c r="AG448" i="21"/>
  <c r="R468" i="21" s="1"/>
  <c r="AL14" i="22"/>
  <c r="W34" i="22" s="1"/>
  <c r="AM23" i="22"/>
  <c r="X43" i="22" s="1"/>
  <c r="Y24" i="22"/>
  <c r="J44" i="22" s="1"/>
  <c r="AJ25" i="22"/>
  <c r="Y26" i="22"/>
  <c r="AJ27" i="22"/>
  <c r="U47" i="22" s="1"/>
  <c r="AA227" i="22"/>
  <c r="L247" i="22" s="1"/>
  <c r="AK230" i="22"/>
  <c r="V250" i="22" s="1"/>
  <c r="W232" i="22"/>
  <c r="H252" i="22" s="1"/>
  <c r="S337" i="22"/>
  <c r="D357" i="22" s="1"/>
  <c r="AN339" i="22"/>
  <c r="Y359" i="22" s="1"/>
  <c r="AF339" i="22"/>
  <c r="Q359" i="22" s="1"/>
  <c r="Q339" i="22"/>
  <c r="B359" i="22" s="1"/>
  <c r="AP341" i="22"/>
  <c r="AA361" i="22" s="1"/>
  <c r="AP349" i="22"/>
  <c r="Y350" i="22"/>
  <c r="J370" i="22" s="1"/>
  <c r="AB441" i="22"/>
  <c r="M461" i="22" s="1"/>
  <c r="AH444" i="22"/>
  <c r="S464" i="22" s="1"/>
  <c r="AR452" i="22"/>
  <c r="AC472" i="22" s="1"/>
  <c r="AG453" i="22"/>
  <c r="AL25" i="23"/>
  <c r="AR25" i="23"/>
  <c r="Z25" i="23"/>
  <c r="AQ25" i="23"/>
  <c r="T25" i="23"/>
  <c r="AH25" i="23"/>
  <c r="AR26" i="23"/>
  <c r="AE348" i="23"/>
  <c r="AA232" i="22"/>
  <c r="L252" i="22" s="1"/>
  <c r="AG337" i="22"/>
  <c r="R357" i="22" s="1"/>
  <c r="AA350" i="22"/>
  <c r="L370" i="22" s="1"/>
  <c r="AQ442" i="22"/>
  <c r="AB462" i="22" s="1"/>
  <c r="AJ444" i="22"/>
  <c r="U464" i="22" s="1"/>
  <c r="AK122" i="23"/>
  <c r="V142" i="23" s="1"/>
  <c r="S122" i="23"/>
  <c r="D142" i="23" s="1"/>
  <c r="AJ241" i="23"/>
  <c r="U261" i="23" s="1"/>
  <c r="AH241" i="23"/>
  <c r="S261" i="23" s="1"/>
  <c r="AE241" i="23"/>
  <c r="P261" i="23" s="1"/>
  <c r="AR350" i="23"/>
  <c r="AC370" i="23" s="1"/>
  <c r="X350" i="23"/>
  <c r="I370" i="23" s="1"/>
  <c r="AK345" i="21"/>
  <c r="V365" i="21" s="1"/>
  <c r="AH14" i="22"/>
  <c r="S34" i="22" s="1"/>
  <c r="AC24" i="22"/>
  <c r="N44" i="22" s="1"/>
  <c r="AX24" i="22"/>
  <c r="AC26" i="22"/>
  <c r="AX26" i="22"/>
  <c r="AI120" i="22"/>
  <c r="T140" i="22" s="1"/>
  <c r="AP120" i="22"/>
  <c r="AA140" i="22" s="1"/>
  <c r="AI129" i="22"/>
  <c r="T149" i="22" s="1"/>
  <c r="AP129" i="22"/>
  <c r="AA149" i="22" s="1"/>
  <c r="AD232" i="22"/>
  <c r="O252" i="22" s="1"/>
  <c r="U341" i="22"/>
  <c r="F361" i="22" s="1"/>
  <c r="AF350" i="22"/>
  <c r="Q370" i="22" s="1"/>
  <c r="AE441" i="22"/>
  <c r="P461" i="22" s="1"/>
  <c r="AN442" i="22"/>
  <c r="Y462" i="22" s="1"/>
  <c r="AA442" i="22"/>
  <c r="L462" i="22" s="1"/>
  <c r="AM442" i="22"/>
  <c r="X462" i="22" s="1"/>
  <c r="S442" i="22"/>
  <c r="D462" i="22" s="1"/>
  <c r="AK443" i="22"/>
  <c r="V463" i="22" s="1"/>
  <c r="W443" i="22"/>
  <c r="H463" i="22" s="1"/>
  <c r="AP443" i="22"/>
  <c r="AA463" i="22" s="1"/>
  <c r="AC450" i="22"/>
  <c r="N470" i="22" s="1"/>
  <c r="AR450" i="22"/>
  <c r="AC470" i="22" s="1"/>
  <c r="AN450" i="22"/>
  <c r="Y470" i="22" s="1"/>
  <c r="AG450" i="22"/>
  <c r="R470" i="22" s="1"/>
  <c r="AE450" i="22"/>
  <c r="P470" i="22" s="1"/>
  <c r="V450" i="22"/>
  <c r="G470" i="22" s="1"/>
  <c r="AQ14" i="23"/>
  <c r="AB34" i="23" s="1"/>
  <c r="AA25" i="23"/>
  <c r="AO122" i="23"/>
  <c r="Z142" i="23" s="1"/>
  <c r="W337" i="23"/>
  <c r="H357" i="23" s="1"/>
  <c r="AQ337" i="23"/>
  <c r="AB357" i="23" s="1"/>
  <c r="U337" i="23"/>
  <c r="F357" i="23" s="1"/>
  <c r="AN337" i="23"/>
  <c r="Y357" i="23" s="1"/>
  <c r="T337" i="23"/>
  <c r="E357" i="23" s="1"/>
  <c r="AF337" i="23"/>
  <c r="Q357" i="23" s="1"/>
  <c r="AB350" i="23"/>
  <c r="M370" i="23" s="1"/>
  <c r="AO446" i="22"/>
  <c r="Z466" i="22" s="1"/>
  <c r="AB451" i="22"/>
  <c r="M471" i="22" s="1"/>
  <c r="U452" i="22"/>
  <c r="F472" i="22" s="1"/>
  <c r="AM452" i="22"/>
  <c r="X472" i="22" s="1"/>
  <c r="AL12" i="22"/>
  <c r="W32" i="22" s="1"/>
  <c r="AC117" i="22"/>
  <c r="N137" i="22" s="1"/>
  <c r="AI233" i="22"/>
  <c r="T253" i="22" s="1"/>
  <c r="R27" i="23"/>
  <c r="C47" i="23" s="1"/>
  <c r="AF27" i="23"/>
  <c r="Q47" i="23" s="1"/>
  <c r="AJ122" i="23"/>
  <c r="U142" i="23" s="1"/>
  <c r="AA122" i="23"/>
  <c r="L142" i="23" s="1"/>
  <c r="AQ122" i="23"/>
  <c r="AB142" i="23" s="1"/>
  <c r="AB160" i="23" s="1"/>
  <c r="U131" i="23"/>
  <c r="AL131" i="23"/>
  <c r="R132" i="23"/>
  <c r="AI226" i="23"/>
  <c r="T246" i="23" s="1"/>
  <c r="AI231" i="23"/>
  <c r="T251" i="23" s="1"/>
  <c r="AO232" i="23"/>
  <c r="Z252" i="23" s="1"/>
  <c r="AC232" i="23"/>
  <c r="N252" i="23" s="1"/>
  <c r="AQ232" i="23"/>
  <c r="AB252" i="23" s="1"/>
  <c r="X234" i="23"/>
  <c r="I254" i="23" s="1"/>
  <c r="AP234" i="23"/>
  <c r="AA254" i="23" s="1"/>
  <c r="AE236" i="23"/>
  <c r="P256" i="23" s="1"/>
  <c r="AM237" i="23"/>
  <c r="X257" i="23" s="1"/>
  <c r="AO336" i="23"/>
  <c r="Z356" i="23" s="1"/>
  <c r="AD336" i="23"/>
  <c r="O356" i="23" s="1"/>
  <c r="AA337" i="23"/>
  <c r="L357" i="23" s="1"/>
  <c r="T341" i="23"/>
  <c r="E361" i="23" s="1"/>
  <c r="AN341" i="23"/>
  <c r="Y361" i="23" s="1"/>
  <c r="AC350" i="23"/>
  <c r="N370" i="23" s="1"/>
  <c r="Y441" i="23"/>
  <c r="J461" i="23" s="1"/>
  <c r="AQ442" i="23"/>
  <c r="AB462" i="23" s="1"/>
  <c r="AM443" i="23"/>
  <c r="X463" i="23" s="1"/>
  <c r="AL448" i="23"/>
  <c r="W468" i="23" s="1"/>
  <c r="U452" i="23"/>
  <c r="F472" i="23" s="1"/>
  <c r="AL452" i="23"/>
  <c r="W472" i="23" s="1"/>
  <c r="Q453" i="23"/>
  <c r="AB453" i="23"/>
  <c r="AP453" i="23"/>
  <c r="T454" i="23"/>
  <c r="AN455" i="23"/>
  <c r="Y475" i="23" s="1"/>
  <c r="AQ439" i="23"/>
  <c r="AB459" i="23" s="1"/>
  <c r="Y340" i="23"/>
  <c r="J360" i="23" s="1"/>
  <c r="AC122" i="23"/>
  <c r="N142" i="23" s="1"/>
  <c r="AA131" i="23"/>
  <c r="AQ131" i="23"/>
  <c r="AB132" i="23"/>
  <c r="AN230" i="23"/>
  <c r="Y250" i="23" s="1"/>
  <c r="AG240" i="23"/>
  <c r="AG336" i="23"/>
  <c r="R356" i="23" s="1"/>
  <c r="AE339" i="23"/>
  <c r="P359" i="23" s="1"/>
  <c r="P377" i="23" s="1"/>
  <c r="X341" i="23"/>
  <c r="I361" i="23" s="1"/>
  <c r="AR341" i="23"/>
  <c r="AC361" i="23" s="1"/>
  <c r="AR346" i="23"/>
  <c r="AC366" i="23" s="1"/>
  <c r="AK350" i="23"/>
  <c r="V370" i="23" s="1"/>
  <c r="AL440" i="23"/>
  <c r="W460" i="23" s="1"/>
  <c r="AL454" i="22"/>
  <c r="AO17" i="22"/>
  <c r="Z37" i="22" s="1"/>
  <c r="S118" i="22"/>
  <c r="D138" i="22" s="1"/>
  <c r="AD334" i="22"/>
  <c r="O354" i="22" s="1"/>
  <c r="AH234" i="22"/>
  <c r="S254" i="22" s="1"/>
  <c r="AL24" i="23"/>
  <c r="W44" i="23" s="1"/>
  <c r="AK25" i="23"/>
  <c r="AI25" i="23"/>
  <c r="V27" i="23"/>
  <c r="G47" i="23" s="1"/>
  <c r="AL27" i="23"/>
  <c r="W47" i="23" s="1"/>
  <c r="AF120" i="23"/>
  <c r="Q140" i="23" s="1"/>
  <c r="Q122" i="23"/>
  <c r="B142" i="23" s="1"/>
  <c r="AG122" i="23"/>
  <c r="R142" i="23" s="1"/>
  <c r="AM130" i="23"/>
  <c r="X150" i="23" s="1"/>
  <c r="AB131" i="23"/>
  <c r="AH132" i="23"/>
  <c r="AR230" i="23"/>
  <c r="AC250" i="23" s="1"/>
  <c r="T232" i="23"/>
  <c r="E252" i="23" s="1"/>
  <c r="AK239" i="23"/>
  <c r="AI240" i="23"/>
  <c r="R336" i="23"/>
  <c r="C356" i="23" s="1"/>
  <c r="AH336" i="23"/>
  <c r="S356" i="23" s="1"/>
  <c r="AK337" i="23"/>
  <c r="V357" i="23" s="1"/>
  <c r="AH339" i="23"/>
  <c r="S359" i="23" s="1"/>
  <c r="Y341" i="23"/>
  <c r="J361" i="23" s="1"/>
  <c r="W342" i="23"/>
  <c r="H362" i="23" s="1"/>
  <c r="T346" i="23"/>
  <c r="E366" i="23" s="1"/>
  <c r="AN348" i="23"/>
  <c r="AI348" i="23"/>
  <c r="T350" i="23"/>
  <c r="E370" i="23" s="1"/>
  <c r="AN350" i="23"/>
  <c r="Y370" i="23" s="1"/>
  <c r="U442" i="23"/>
  <c r="F462" i="23" s="1"/>
  <c r="W443" i="23"/>
  <c r="H463" i="23" s="1"/>
  <c r="AB452" i="23"/>
  <c r="M472" i="23" s="1"/>
  <c r="T453" i="23"/>
  <c r="AH453" i="23"/>
  <c r="AI22" i="23"/>
  <c r="T42" i="23" s="1"/>
  <c r="V445" i="23"/>
  <c r="G465" i="23" s="1"/>
  <c r="AK347" i="22"/>
  <c r="V367" i="22" s="1"/>
  <c r="T451" i="22"/>
  <c r="E471" i="22" s="1"/>
  <c r="AL452" i="22"/>
  <c r="W472" i="22" s="1"/>
  <c r="AB452" i="22"/>
  <c r="M472" i="22" s="1"/>
  <c r="AD455" i="22"/>
  <c r="O475" i="22" s="1"/>
  <c r="R25" i="23"/>
  <c r="AJ25" i="23"/>
  <c r="AZ25" i="23"/>
  <c r="Y27" i="23"/>
  <c r="J47" i="23" s="1"/>
  <c r="AN27" i="23"/>
  <c r="Y47" i="23" s="1"/>
  <c r="AZ27" i="23"/>
  <c r="R122" i="23"/>
  <c r="C142" i="23" s="1"/>
  <c r="AI122" i="23"/>
  <c r="T142" i="23" s="1"/>
  <c r="AO124" i="23"/>
  <c r="Z144" i="23" s="1"/>
  <c r="AJ130" i="23"/>
  <c r="U150" i="23" s="1"/>
  <c r="T231" i="23"/>
  <c r="E251" i="23" s="1"/>
  <c r="U232" i="23"/>
  <c r="F252" i="23" s="1"/>
  <c r="AK232" i="23"/>
  <c r="V252" i="23" s="1"/>
  <c r="AN234" i="23"/>
  <c r="Y254" i="23" s="1"/>
  <c r="R236" i="23"/>
  <c r="C256" i="23" s="1"/>
  <c r="AH238" i="23"/>
  <c r="S258" i="23" s="1"/>
  <c r="AE240" i="23"/>
  <c r="AK240" i="23"/>
  <c r="T336" i="23"/>
  <c r="E356" i="23" s="1"/>
  <c r="AN336" i="23"/>
  <c r="Y356" i="23" s="1"/>
  <c r="S337" i="23"/>
  <c r="D357" i="23" s="1"/>
  <c r="AN339" i="23"/>
  <c r="Y359" i="23" s="1"/>
  <c r="AI339" i="23"/>
  <c r="T359" i="23" s="1"/>
  <c r="T377" i="23" s="1"/>
  <c r="AB341" i="23"/>
  <c r="M361" i="23" s="1"/>
  <c r="AB346" i="23"/>
  <c r="M366" i="23" s="1"/>
  <c r="R348" i="23"/>
  <c r="AL348" i="23"/>
  <c r="U350" i="23"/>
  <c r="F370" i="23" s="1"/>
  <c r="AO350" i="23"/>
  <c r="Z370" i="23" s="1"/>
  <c r="AG445" i="23"/>
  <c r="R465" i="23" s="1"/>
  <c r="AD452" i="23"/>
  <c r="O472" i="23" s="1"/>
  <c r="U453" i="23"/>
  <c r="AI453" i="23"/>
  <c r="AM455" i="23"/>
  <c r="X475" i="23" s="1"/>
  <c r="AH452" i="23"/>
  <c r="S472" i="23" s="1"/>
  <c r="Y453" i="23"/>
  <c r="Z125" i="23"/>
  <c r="K145" i="23" s="1"/>
  <c r="AC453" i="22"/>
  <c r="AN338" i="22"/>
  <c r="Y358" i="22" s="1"/>
  <c r="AB27" i="23"/>
  <c r="M47" i="23" s="1"/>
  <c r="U122" i="23"/>
  <c r="F142" i="23" s="1"/>
  <c r="AL122" i="23"/>
  <c r="W142" i="23" s="1"/>
  <c r="Z130" i="23"/>
  <c r="K150" i="23" s="1"/>
  <c r="R131" i="23"/>
  <c r="AI131" i="23"/>
  <c r="AI228" i="23"/>
  <c r="T248" i="23" s="1"/>
  <c r="V230" i="23"/>
  <c r="G250" i="23" s="1"/>
  <c r="AJ232" i="23"/>
  <c r="U252" i="23" s="1"/>
  <c r="AA232" i="23"/>
  <c r="L252" i="23" s="1"/>
  <c r="AM232" i="23"/>
  <c r="X252" i="23" s="1"/>
  <c r="AN238" i="23"/>
  <c r="Y258" i="23" s="1"/>
  <c r="V239" i="23"/>
  <c r="V240" i="23"/>
  <c r="AO240" i="23"/>
  <c r="X336" i="23"/>
  <c r="I356" i="23" s="1"/>
  <c r="AR336" i="23"/>
  <c r="AC356" i="23" s="1"/>
  <c r="S339" i="23"/>
  <c r="D359" i="23" s="1"/>
  <c r="D377" i="23" s="1"/>
  <c r="AM339" i="23"/>
  <c r="X359" i="23" s="1"/>
  <c r="X377" i="23" s="1"/>
  <c r="AJ341" i="23"/>
  <c r="U361" i="23" s="1"/>
  <c r="AF346" i="23"/>
  <c r="Q366" i="23" s="1"/>
  <c r="AM347" i="23"/>
  <c r="X367" i="23" s="1"/>
  <c r="Y350" i="23"/>
  <c r="J370" i="23" s="1"/>
  <c r="S452" i="23"/>
  <c r="D472" i="23" s="1"/>
  <c r="AI452" i="23"/>
  <c r="T472" i="23" s="1"/>
  <c r="Z453" i="23"/>
  <c r="AB439" i="23"/>
  <c r="M459" i="23" s="1"/>
  <c r="U121" i="23"/>
  <c r="F141" i="23" s="1"/>
  <c r="AK233" i="23"/>
  <c r="V253" i="23" s="1"/>
  <c r="AG335" i="22"/>
  <c r="R355" i="22" s="1"/>
  <c r="AL23" i="23"/>
  <c r="W43" i="23" s="1"/>
  <c r="AL26" i="23"/>
  <c r="Y122" i="23"/>
  <c r="J142" i="23" s="1"/>
  <c r="AR129" i="23"/>
  <c r="AC149" i="23" s="1"/>
  <c r="S131" i="23"/>
  <c r="AK131" i="23"/>
  <c r="AI132" i="23"/>
  <c r="AH228" i="23"/>
  <c r="S248" i="23" s="1"/>
  <c r="W230" i="23"/>
  <c r="H250" i="23" s="1"/>
  <c r="AB232" i="23"/>
  <c r="M252" i="23" s="1"/>
  <c r="W238" i="23"/>
  <c r="H258" i="23" s="1"/>
  <c r="W240" i="23"/>
  <c r="V339" i="23"/>
  <c r="G359" i="23" s="1"/>
  <c r="G377" i="23" s="1"/>
  <c r="AG346" i="23"/>
  <c r="R366" i="23" s="1"/>
  <c r="T452" i="23"/>
  <c r="E472" i="23" s="1"/>
  <c r="AJ452" i="23"/>
  <c r="U472" i="23" s="1"/>
  <c r="AN453" i="23"/>
  <c r="AA453" i="23"/>
  <c r="AO453" i="23"/>
  <c r="AN454" i="23"/>
  <c r="AH226" i="23"/>
  <c r="S246" i="23" s="1"/>
  <c r="AH443" i="23"/>
  <c r="S463" i="23" s="1"/>
  <c r="AB447" i="23"/>
  <c r="M467" i="23" s="1"/>
  <c r="AG450" i="23"/>
  <c r="R470" i="23" s="1"/>
  <c r="AI447" i="23"/>
  <c r="T467" i="23" s="1"/>
  <c r="R450" i="23"/>
  <c r="C470" i="23" s="1"/>
  <c r="AN447" i="23"/>
  <c r="Y467" i="23" s="1"/>
  <c r="AQ447" i="23"/>
  <c r="AB467" i="23" s="1"/>
  <c r="AQ448" i="23"/>
  <c r="AB468" i="23" s="1"/>
  <c r="V447" i="23"/>
  <c r="G467" i="23" s="1"/>
  <c r="U448" i="23"/>
  <c r="F468" i="23" s="1"/>
  <c r="X448" i="23"/>
  <c r="I468" i="23" s="1"/>
  <c r="X342" i="23"/>
  <c r="I362" i="23" s="1"/>
  <c r="AH343" i="23"/>
  <c r="S363" i="23" s="1"/>
  <c r="AM342" i="23"/>
  <c r="X362" i="23" s="1"/>
  <c r="Q233" i="23"/>
  <c r="B253" i="23" s="1"/>
  <c r="R233" i="23"/>
  <c r="C253" i="23" s="1"/>
  <c r="Z233" i="23"/>
  <c r="K253" i="23" s="1"/>
  <c r="AA233" i="23"/>
  <c r="L253" i="23" s="1"/>
  <c r="AB233" i="23"/>
  <c r="M253" i="23" s="1"/>
  <c r="AJ233" i="23"/>
  <c r="U253" i="23" s="1"/>
  <c r="AO233" i="23"/>
  <c r="Z253" i="23" s="1"/>
  <c r="AL125" i="23"/>
  <c r="W145" i="23" s="1"/>
  <c r="AQ445" i="23"/>
  <c r="AB465" i="23" s="1"/>
  <c r="R445" i="23"/>
  <c r="C465" i="23" s="1"/>
  <c r="AJ231" i="23"/>
  <c r="U251" i="23" s="1"/>
  <c r="AD231" i="23"/>
  <c r="O251" i="23" s="1"/>
  <c r="AK231" i="23"/>
  <c r="V251" i="23" s="1"/>
  <c r="AE231" i="23"/>
  <c r="P251" i="23" s="1"/>
  <c r="S231" i="23"/>
  <c r="D251" i="23" s="1"/>
  <c r="AF231" i="23"/>
  <c r="Q251" i="23" s="1"/>
  <c r="U231" i="23"/>
  <c r="F251" i="23" s="1"/>
  <c r="X443" i="23"/>
  <c r="I463" i="23" s="1"/>
  <c r="AN443" i="23"/>
  <c r="Y463" i="23" s="1"/>
  <c r="AE443" i="23"/>
  <c r="P463" i="23" s="1"/>
  <c r="R443" i="23"/>
  <c r="C463" i="23" s="1"/>
  <c r="AK229" i="23"/>
  <c r="V249" i="23" s="1"/>
  <c r="Z121" i="23"/>
  <c r="K141" i="23" s="1"/>
  <c r="AE121" i="23"/>
  <c r="P141" i="23" s="1"/>
  <c r="AJ121" i="23"/>
  <c r="U141" i="23" s="1"/>
  <c r="AB121" i="23"/>
  <c r="M141" i="23" s="1"/>
  <c r="AL121" i="23"/>
  <c r="W141" i="23" s="1"/>
  <c r="R121" i="23"/>
  <c r="C141" i="23" s="1"/>
  <c r="AN439" i="23"/>
  <c r="Y459" i="23" s="1"/>
  <c r="X440" i="23"/>
  <c r="I460" i="23" s="1"/>
  <c r="X439" i="23"/>
  <c r="I459" i="23" s="1"/>
  <c r="AI440" i="23"/>
  <c r="T460" i="23" s="1"/>
  <c r="AF439" i="23"/>
  <c r="Q459" i="23" s="1"/>
  <c r="Z335" i="23"/>
  <c r="K355" i="23" s="1"/>
  <c r="Y226" i="23"/>
  <c r="J246" i="23" s="1"/>
  <c r="AQ226" i="23"/>
  <c r="AB246" i="23" s="1"/>
  <c r="AN226" i="23"/>
  <c r="Y246" i="23" s="1"/>
  <c r="AG226" i="23"/>
  <c r="R246" i="23" s="1"/>
  <c r="S226" i="23"/>
  <c r="D246" i="23" s="1"/>
  <c r="AH22" i="23"/>
  <c r="S42" i="23" s="1"/>
  <c r="AP22" i="23"/>
  <c r="AA42" i="23" s="1"/>
  <c r="AC20" i="23"/>
  <c r="N40" i="23" s="1"/>
  <c r="AJ22" i="23"/>
  <c r="U42" i="23" s="1"/>
  <c r="AK22" i="23"/>
  <c r="V42" i="23" s="1"/>
  <c r="Z22" i="23"/>
  <c r="K42" i="23" s="1"/>
  <c r="AR22" i="23"/>
  <c r="AC42" i="23" s="1"/>
  <c r="AA22" i="23"/>
  <c r="L42" i="23" s="1"/>
  <c r="AL22" i="23"/>
  <c r="W42" i="23" s="1"/>
  <c r="AB22" i="23"/>
  <c r="M42" i="23" s="1"/>
  <c r="R22" i="23"/>
  <c r="C42" i="23" s="1"/>
  <c r="A79" i="23"/>
  <c r="A67" i="23"/>
  <c r="T11" i="23"/>
  <c r="E31" i="23" s="1"/>
  <c r="AB11" i="23"/>
  <c r="M31" i="23" s="1"/>
  <c r="AJ11" i="23"/>
  <c r="U31" i="23" s="1"/>
  <c r="AR11" i="23"/>
  <c r="AC31" i="23" s="1"/>
  <c r="T12" i="23"/>
  <c r="E32" i="23" s="1"/>
  <c r="AB12" i="23"/>
  <c r="M32" i="23" s="1"/>
  <c r="AJ12" i="23"/>
  <c r="U32" i="23" s="1"/>
  <c r="AR12" i="23"/>
  <c r="AC32" i="23" s="1"/>
  <c r="T13" i="23"/>
  <c r="E33" i="23" s="1"/>
  <c r="AB13" i="23"/>
  <c r="M33" i="23" s="1"/>
  <c r="AJ13" i="23"/>
  <c r="U33" i="23" s="1"/>
  <c r="AR13" i="23"/>
  <c r="AC33" i="23" s="1"/>
  <c r="T14" i="23"/>
  <c r="E34" i="23" s="1"/>
  <c r="AB14" i="23"/>
  <c r="M34" i="23" s="1"/>
  <c r="AJ14" i="23"/>
  <c r="U34" i="23" s="1"/>
  <c r="AR14" i="23"/>
  <c r="AC34" i="23" s="1"/>
  <c r="T15" i="23"/>
  <c r="E35" i="23" s="1"/>
  <c r="AB15" i="23"/>
  <c r="M35" i="23" s="1"/>
  <c r="AJ15" i="23"/>
  <c r="U35" i="23" s="1"/>
  <c r="AR15" i="23"/>
  <c r="AC35" i="23" s="1"/>
  <c r="T16" i="23"/>
  <c r="E36" i="23" s="1"/>
  <c r="AB16" i="23"/>
  <c r="M36" i="23" s="1"/>
  <c r="AJ16" i="23"/>
  <c r="U36" i="23" s="1"/>
  <c r="AR16" i="23"/>
  <c r="AC36" i="23" s="1"/>
  <c r="T17" i="23"/>
  <c r="E37" i="23" s="1"/>
  <c r="AB17" i="23"/>
  <c r="M37" i="23" s="1"/>
  <c r="AJ17" i="23"/>
  <c r="U37" i="23" s="1"/>
  <c r="AR17" i="23"/>
  <c r="AC37" i="23" s="1"/>
  <c r="T18" i="23"/>
  <c r="E38" i="23" s="1"/>
  <c r="AB18" i="23"/>
  <c r="M38" i="23" s="1"/>
  <c r="AJ18" i="23"/>
  <c r="U38" i="23" s="1"/>
  <c r="AR18" i="23"/>
  <c r="AC38" i="23" s="1"/>
  <c r="S19" i="23"/>
  <c r="D39" i="23" s="1"/>
  <c r="AA19" i="23"/>
  <c r="L39" i="23" s="1"/>
  <c r="AI19" i="23"/>
  <c r="T39" i="23" s="1"/>
  <c r="AQ19" i="23"/>
  <c r="AB39" i="23" s="1"/>
  <c r="Q20" i="23"/>
  <c r="B40" i="23" s="1"/>
  <c r="Y20" i="23"/>
  <c r="J40" i="23" s="1"/>
  <c r="AG20" i="23"/>
  <c r="R40" i="23" s="1"/>
  <c r="AO20" i="23"/>
  <c r="Z40" i="23" s="1"/>
  <c r="W22" i="23"/>
  <c r="H42" i="23" s="1"/>
  <c r="AE22" i="23"/>
  <c r="P42" i="23" s="1"/>
  <c r="AM22" i="23"/>
  <c r="X42" i="23" s="1"/>
  <c r="W23" i="23"/>
  <c r="H43" i="23" s="1"/>
  <c r="AE23" i="23"/>
  <c r="P43" i="23" s="1"/>
  <c r="AM23" i="23"/>
  <c r="X43" i="23" s="1"/>
  <c r="W24" i="23"/>
  <c r="H44" i="23" s="1"/>
  <c r="AE24" i="23"/>
  <c r="P44" i="23" s="1"/>
  <c r="AM24" i="23"/>
  <c r="X44" i="23" s="1"/>
  <c r="W25" i="23"/>
  <c r="AE25" i="23"/>
  <c r="AM25" i="23"/>
  <c r="W26" i="23"/>
  <c r="AE26" i="23"/>
  <c r="AM26" i="23"/>
  <c r="AM27" i="23"/>
  <c r="X47" i="23" s="1"/>
  <c r="AE27" i="23"/>
  <c r="P47" i="23" s="1"/>
  <c r="W27" i="23"/>
  <c r="H47" i="23" s="1"/>
  <c r="AK27" i="23"/>
  <c r="V47" i="23" s="1"/>
  <c r="AC27" i="23"/>
  <c r="N47" i="23" s="1"/>
  <c r="U27" i="23"/>
  <c r="F47" i="23" s="1"/>
  <c r="Z27" i="23"/>
  <c r="K47" i="23" s="1"/>
  <c r="AJ27" i="23"/>
  <c r="U47" i="23" s="1"/>
  <c r="AU27" i="23"/>
  <c r="AX33" i="23"/>
  <c r="U11" i="23"/>
  <c r="F31" i="23" s="1"/>
  <c r="AC11" i="23"/>
  <c r="N31" i="23" s="1"/>
  <c r="AK11" i="23"/>
  <c r="V31" i="23" s="1"/>
  <c r="U12" i="23"/>
  <c r="F32" i="23" s="1"/>
  <c r="AC12" i="23"/>
  <c r="N32" i="23" s="1"/>
  <c r="AK12" i="23"/>
  <c r="V32" i="23" s="1"/>
  <c r="U13" i="23"/>
  <c r="F33" i="23" s="1"/>
  <c r="AC13" i="23"/>
  <c r="N33" i="23" s="1"/>
  <c r="AK13" i="23"/>
  <c r="V33" i="23" s="1"/>
  <c r="U14" i="23"/>
  <c r="F34" i="23" s="1"/>
  <c r="AC14" i="23"/>
  <c r="N34" i="23" s="1"/>
  <c r="AK14" i="23"/>
  <c r="V34" i="23" s="1"/>
  <c r="U15" i="23"/>
  <c r="F35" i="23" s="1"/>
  <c r="AC15" i="23"/>
  <c r="N35" i="23" s="1"/>
  <c r="AK15" i="23"/>
  <c r="V35" i="23" s="1"/>
  <c r="U16" i="23"/>
  <c r="F36" i="23" s="1"/>
  <c r="AC16" i="23"/>
  <c r="N36" i="23" s="1"/>
  <c r="AK16" i="23"/>
  <c r="V36" i="23" s="1"/>
  <c r="U17" i="23"/>
  <c r="F37" i="23" s="1"/>
  <c r="AC17" i="23"/>
  <c r="N37" i="23" s="1"/>
  <c r="AK17" i="23"/>
  <c r="V37" i="23" s="1"/>
  <c r="U18" i="23"/>
  <c r="F38" i="23" s="1"/>
  <c r="AC18" i="23"/>
  <c r="N38" i="23" s="1"/>
  <c r="AK18" i="23"/>
  <c r="V38" i="23" s="1"/>
  <c r="AU32" i="23"/>
  <c r="T19" i="23"/>
  <c r="E39" i="23" s="1"/>
  <c r="AB19" i="23"/>
  <c r="M39" i="23" s="1"/>
  <c r="AJ19" i="23"/>
  <c r="U39" i="23" s="1"/>
  <c r="AR19" i="23"/>
  <c r="AC39" i="23" s="1"/>
  <c r="R20" i="23"/>
  <c r="C40" i="23" s="1"/>
  <c r="Z20" i="23"/>
  <c r="K40" i="23" s="1"/>
  <c r="AH20" i="23"/>
  <c r="S40" i="23" s="1"/>
  <c r="AP20" i="23"/>
  <c r="AA40" i="23" s="1"/>
  <c r="X22" i="23"/>
  <c r="I42" i="23" s="1"/>
  <c r="AF22" i="23"/>
  <c r="Q42" i="23" s="1"/>
  <c r="AN22" i="23"/>
  <c r="Y42" i="23" s="1"/>
  <c r="X23" i="23"/>
  <c r="I43" i="23" s="1"/>
  <c r="AF23" i="23"/>
  <c r="Q43" i="23" s="1"/>
  <c r="AN23" i="23"/>
  <c r="Y43" i="23" s="1"/>
  <c r="X24" i="23"/>
  <c r="I44" i="23" s="1"/>
  <c r="AF24" i="23"/>
  <c r="Q44" i="23" s="1"/>
  <c r="AN24" i="23"/>
  <c r="Y44" i="23" s="1"/>
  <c r="X25" i="23"/>
  <c r="AF25" i="23"/>
  <c r="AN25" i="23"/>
  <c r="X26" i="23"/>
  <c r="AF26" i="23"/>
  <c r="AN26" i="23"/>
  <c r="AX26" i="23"/>
  <c r="AZ31" i="23"/>
  <c r="AZ33" i="23"/>
  <c r="A74" i="23"/>
  <c r="A62" i="23"/>
  <c r="V11" i="23"/>
  <c r="G31" i="23" s="1"/>
  <c r="AD11" i="23"/>
  <c r="O31" i="23" s="1"/>
  <c r="AL11" i="23"/>
  <c r="W31" i="23" s="1"/>
  <c r="V12" i="23"/>
  <c r="G32" i="23" s="1"/>
  <c r="AD12" i="23"/>
  <c r="O32" i="23" s="1"/>
  <c r="AL12" i="23"/>
  <c r="W32" i="23" s="1"/>
  <c r="V13" i="23"/>
  <c r="G33" i="23" s="1"/>
  <c r="AD13" i="23"/>
  <c r="O33" i="23" s="1"/>
  <c r="AL13" i="23"/>
  <c r="W33" i="23" s="1"/>
  <c r="V14" i="23"/>
  <c r="G34" i="23" s="1"/>
  <c r="AD14" i="23"/>
  <c r="O34" i="23" s="1"/>
  <c r="AL14" i="23"/>
  <c r="W34" i="23" s="1"/>
  <c r="V15" i="23"/>
  <c r="G35" i="23" s="1"/>
  <c r="AD15" i="23"/>
  <c r="O35" i="23" s="1"/>
  <c r="AL15" i="23"/>
  <c r="W35" i="23" s="1"/>
  <c r="V16" i="23"/>
  <c r="G36" i="23" s="1"/>
  <c r="AD16" i="23"/>
  <c r="O36" i="23" s="1"/>
  <c r="AL16" i="23"/>
  <c r="W36" i="23" s="1"/>
  <c r="AU16" i="23"/>
  <c r="V17" i="23"/>
  <c r="G37" i="23" s="1"/>
  <c r="AD17" i="23"/>
  <c r="O37" i="23" s="1"/>
  <c r="AL17" i="23"/>
  <c r="W37" i="23" s="1"/>
  <c r="AU17" i="23"/>
  <c r="V18" i="23"/>
  <c r="G38" i="23" s="1"/>
  <c r="AD18" i="23"/>
  <c r="O38" i="23" s="1"/>
  <c r="AL18" i="23"/>
  <c r="W38" i="23" s="1"/>
  <c r="U19" i="23"/>
  <c r="F39" i="23" s="1"/>
  <c r="AC19" i="23"/>
  <c r="N39" i="23" s="1"/>
  <c r="AK19" i="23"/>
  <c r="V39" i="23" s="1"/>
  <c r="S20" i="23"/>
  <c r="D40" i="23" s="1"/>
  <c r="AA20" i="23"/>
  <c r="L40" i="23" s="1"/>
  <c r="AI20" i="23"/>
  <c r="T40" i="23" s="1"/>
  <c r="AQ20" i="23"/>
  <c r="AB40" i="23" s="1"/>
  <c r="Q22" i="23"/>
  <c r="B42" i="23" s="1"/>
  <c r="Y22" i="23"/>
  <c r="J42" i="23" s="1"/>
  <c r="AG22" i="23"/>
  <c r="R42" i="23" s="1"/>
  <c r="AO22" i="23"/>
  <c r="Z42" i="23" s="1"/>
  <c r="Q23" i="23"/>
  <c r="B43" i="23" s="1"/>
  <c r="Y23" i="23"/>
  <c r="J43" i="23" s="1"/>
  <c r="AG23" i="23"/>
  <c r="R43" i="23" s="1"/>
  <c r="AO23" i="23"/>
  <c r="Z43" i="23" s="1"/>
  <c r="Q24" i="23"/>
  <c r="B44" i="23" s="1"/>
  <c r="Y24" i="23"/>
  <c r="J44" i="23" s="1"/>
  <c r="AG24" i="23"/>
  <c r="R44" i="23" s="1"/>
  <c r="AO24" i="23"/>
  <c r="Z44" i="23" s="1"/>
  <c r="AX24" i="23"/>
  <c r="Q25" i="23"/>
  <c r="Y25" i="23"/>
  <c r="AG25" i="23"/>
  <c r="AO25" i="23"/>
  <c r="AX25" i="23"/>
  <c r="Q26" i="23"/>
  <c r="Y26" i="23"/>
  <c r="AG26" i="23"/>
  <c r="AO26" i="23"/>
  <c r="A65" i="23"/>
  <c r="A77" i="23"/>
  <c r="A68" i="23"/>
  <c r="A80" i="23"/>
  <c r="W11" i="23"/>
  <c r="H31" i="23" s="1"/>
  <c r="AE11" i="23"/>
  <c r="P31" i="23" s="1"/>
  <c r="AM11" i="23"/>
  <c r="X31" i="23" s="1"/>
  <c r="W12" i="23"/>
  <c r="H32" i="23" s="1"/>
  <c r="AE12" i="23"/>
  <c r="P32" i="23" s="1"/>
  <c r="AM12" i="23"/>
  <c r="X32" i="23" s="1"/>
  <c r="W13" i="23"/>
  <c r="H33" i="23" s="1"/>
  <c r="AE13" i="23"/>
  <c r="P33" i="23" s="1"/>
  <c r="AM13" i="23"/>
  <c r="X33" i="23" s="1"/>
  <c r="W14" i="23"/>
  <c r="H34" i="23" s="1"/>
  <c r="AE14" i="23"/>
  <c r="P34" i="23" s="1"/>
  <c r="AM14" i="23"/>
  <c r="X34" i="23" s="1"/>
  <c r="W15" i="23"/>
  <c r="H35" i="23" s="1"/>
  <c r="AE15" i="23"/>
  <c r="P35" i="23" s="1"/>
  <c r="AM15" i="23"/>
  <c r="X35" i="23" s="1"/>
  <c r="W16" i="23"/>
  <c r="H36" i="23" s="1"/>
  <c r="AE16" i="23"/>
  <c r="P36" i="23" s="1"/>
  <c r="AM16" i="23"/>
  <c r="X36" i="23" s="1"/>
  <c r="W17" i="23"/>
  <c r="H37" i="23" s="1"/>
  <c r="AE17" i="23"/>
  <c r="P37" i="23" s="1"/>
  <c r="AM17" i="23"/>
  <c r="X37" i="23" s="1"/>
  <c r="W18" i="23"/>
  <c r="H38" i="23" s="1"/>
  <c r="AE18" i="23"/>
  <c r="P38" i="23" s="1"/>
  <c r="AM18" i="23"/>
  <c r="X38" i="23" s="1"/>
  <c r="V19" i="23"/>
  <c r="G39" i="23" s="1"/>
  <c r="AD19" i="23"/>
  <c r="O39" i="23" s="1"/>
  <c r="AL19" i="23"/>
  <c r="W39" i="23" s="1"/>
  <c r="T20" i="23"/>
  <c r="E40" i="23" s="1"/>
  <c r="AB20" i="23"/>
  <c r="M40" i="23" s="1"/>
  <c r="AJ20" i="23"/>
  <c r="U40" i="23" s="1"/>
  <c r="AR20" i="23"/>
  <c r="AC40" i="23" s="1"/>
  <c r="X11" i="23"/>
  <c r="I31" i="23" s="1"/>
  <c r="AF11" i="23"/>
  <c r="Q31" i="23" s="1"/>
  <c r="AN11" i="23"/>
  <c r="Y31" i="23" s="1"/>
  <c r="X12" i="23"/>
  <c r="I32" i="23" s="1"/>
  <c r="AF12" i="23"/>
  <c r="Q32" i="23" s="1"/>
  <c r="AN12" i="23"/>
  <c r="Y32" i="23" s="1"/>
  <c r="X13" i="23"/>
  <c r="I33" i="23" s="1"/>
  <c r="AF13" i="23"/>
  <c r="Q33" i="23" s="1"/>
  <c r="AN13" i="23"/>
  <c r="Y33" i="23" s="1"/>
  <c r="X14" i="23"/>
  <c r="I34" i="23" s="1"/>
  <c r="AF14" i="23"/>
  <c r="Q34" i="23" s="1"/>
  <c r="AN14" i="23"/>
  <c r="Y34" i="23" s="1"/>
  <c r="X15" i="23"/>
  <c r="I35" i="23" s="1"/>
  <c r="AF15" i="23"/>
  <c r="Q35" i="23" s="1"/>
  <c r="AN15" i="23"/>
  <c r="Y35" i="23" s="1"/>
  <c r="X16" i="23"/>
  <c r="I36" i="23" s="1"/>
  <c r="AF16" i="23"/>
  <c r="Q36" i="23" s="1"/>
  <c r="AN16" i="23"/>
  <c r="Y36" i="23" s="1"/>
  <c r="X17" i="23"/>
  <c r="I37" i="23" s="1"/>
  <c r="AF17" i="23"/>
  <c r="Q37" i="23" s="1"/>
  <c r="AN17" i="23"/>
  <c r="Y37" i="23" s="1"/>
  <c r="X18" i="23"/>
  <c r="I38" i="23" s="1"/>
  <c r="AF18" i="23"/>
  <c r="Q38" i="23" s="1"/>
  <c r="AN18" i="23"/>
  <c r="Y38" i="23" s="1"/>
  <c r="W19" i="23"/>
  <c r="H39" i="23" s="1"/>
  <c r="AE19" i="23"/>
  <c r="P39" i="23" s="1"/>
  <c r="AM19" i="23"/>
  <c r="X39" i="23" s="1"/>
  <c r="AZ22" i="23"/>
  <c r="AZ23" i="23"/>
  <c r="A63" i="23"/>
  <c r="A75" i="23"/>
  <c r="A76" i="23"/>
  <c r="A64" i="23"/>
  <c r="Q11" i="23"/>
  <c r="B31" i="23" s="1"/>
  <c r="Y11" i="23"/>
  <c r="J31" i="23" s="1"/>
  <c r="AG11" i="23"/>
  <c r="R31" i="23" s="1"/>
  <c r="AO11" i="23"/>
  <c r="Z31" i="23" s="1"/>
  <c r="Q12" i="23"/>
  <c r="B32" i="23" s="1"/>
  <c r="Y12" i="23"/>
  <c r="J32" i="23" s="1"/>
  <c r="AG12" i="23"/>
  <c r="R32" i="23" s="1"/>
  <c r="AO12" i="23"/>
  <c r="Z32" i="23" s="1"/>
  <c r="Q13" i="23"/>
  <c r="B33" i="23" s="1"/>
  <c r="Y13" i="23"/>
  <c r="J33" i="23" s="1"/>
  <c r="AG13" i="23"/>
  <c r="R33" i="23" s="1"/>
  <c r="AO13" i="23"/>
  <c r="Z33" i="23" s="1"/>
  <c r="Q14" i="23"/>
  <c r="B34" i="23" s="1"/>
  <c r="Y14" i="23"/>
  <c r="J34" i="23" s="1"/>
  <c r="AG14" i="23"/>
  <c r="R34" i="23" s="1"/>
  <c r="AO14" i="23"/>
  <c r="Z34" i="23" s="1"/>
  <c r="Q15" i="23"/>
  <c r="B35" i="23" s="1"/>
  <c r="Y15" i="23"/>
  <c r="J35" i="23" s="1"/>
  <c r="AG15" i="23"/>
  <c r="R35" i="23" s="1"/>
  <c r="AO15" i="23"/>
  <c r="Z35" i="23" s="1"/>
  <c r="Q16" i="23"/>
  <c r="B36" i="23" s="1"/>
  <c r="Y16" i="23"/>
  <c r="J36" i="23" s="1"/>
  <c r="AG16" i="23"/>
  <c r="R36" i="23" s="1"/>
  <c r="AO16" i="23"/>
  <c r="Z36" i="23" s="1"/>
  <c r="Q17" i="23"/>
  <c r="B37" i="23" s="1"/>
  <c r="Y17" i="23"/>
  <c r="J37" i="23" s="1"/>
  <c r="AG17" i="23"/>
  <c r="R37" i="23" s="1"/>
  <c r="AO17" i="23"/>
  <c r="Z37" i="23" s="1"/>
  <c r="Q18" i="23"/>
  <c r="B38" i="23" s="1"/>
  <c r="Y18" i="23"/>
  <c r="J38" i="23" s="1"/>
  <c r="AG18" i="23"/>
  <c r="R38" i="23" s="1"/>
  <c r="AO18" i="23"/>
  <c r="Z38" i="23" s="1"/>
  <c r="X19" i="23"/>
  <c r="I39" i="23" s="1"/>
  <c r="AF19" i="23"/>
  <c r="Q39" i="23" s="1"/>
  <c r="AN19" i="23"/>
  <c r="Y39" i="23" s="1"/>
  <c r="V20" i="23"/>
  <c r="G40" i="23" s="1"/>
  <c r="AD20" i="23"/>
  <c r="O40" i="23" s="1"/>
  <c r="AZ32" i="23"/>
  <c r="AU33" i="23"/>
  <c r="R11" i="23"/>
  <c r="C31" i="23" s="1"/>
  <c r="Z11" i="23"/>
  <c r="K31" i="23" s="1"/>
  <c r="AH11" i="23"/>
  <c r="S31" i="23" s="1"/>
  <c r="AP11" i="23"/>
  <c r="AA31" i="23" s="1"/>
  <c r="R12" i="23"/>
  <c r="C32" i="23" s="1"/>
  <c r="Z12" i="23"/>
  <c r="K32" i="23" s="1"/>
  <c r="AH12" i="23"/>
  <c r="S32" i="23" s="1"/>
  <c r="AP12" i="23"/>
  <c r="AA32" i="23" s="1"/>
  <c r="R13" i="23"/>
  <c r="C33" i="23" s="1"/>
  <c r="Z13" i="23"/>
  <c r="K33" i="23" s="1"/>
  <c r="AH13" i="23"/>
  <c r="S33" i="23" s="1"/>
  <c r="AP13" i="23"/>
  <c r="AA33" i="23" s="1"/>
  <c r="R14" i="23"/>
  <c r="C34" i="23" s="1"/>
  <c r="Z14" i="23"/>
  <c r="K34" i="23" s="1"/>
  <c r="AH14" i="23"/>
  <c r="S34" i="23" s="1"/>
  <c r="AP14" i="23"/>
  <c r="AA34" i="23" s="1"/>
  <c r="R15" i="23"/>
  <c r="C35" i="23" s="1"/>
  <c r="Z15" i="23"/>
  <c r="K35" i="23" s="1"/>
  <c r="AH15" i="23"/>
  <c r="S35" i="23" s="1"/>
  <c r="AP15" i="23"/>
  <c r="AA35" i="23" s="1"/>
  <c r="R16" i="23"/>
  <c r="C36" i="23" s="1"/>
  <c r="Z16" i="23"/>
  <c r="K36" i="23" s="1"/>
  <c r="AH16" i="23"/>
  <c r="S36" i="23" s="1"/>
  <c r="AP16" i="23"/>
  <c r="AA36" i="23" s="1"/>
  <c r="R17" i="23"/>
  <c r="C37" i="23" s="1"/>
  <c r="Z17" i="23"/>
  <c r="K37" i="23" s="1"/>
  <c r="AH17" i="23"/>
  <c r="S37" i="23" s="1"/>
  <c r="AP17" i="23"/>
  <c r="AA37" i="23" s="1"/>
  <c r="R18" i="23"/>
  <c r="C38" i="23" s="1"/>
  <c r="Z18" i="23"/>
  <c r="K38" i="23" s="1"/>
  <c r="AH18" i="23"/>
  <c r="S38" i="23" s="1"/>
  <c r="AP18" i="23"/>
  <c r="AA38" i="23" s="1"/>
  <c r="Q19" i="23"/>
  <c r="B39" i="23" s="1"/>
  <c r="Y19" i="23"/>
  <c r="J39" i="23" s="1"/>
  <c r="AG19" i="23"/>
  <c r="R39" i="23" s="1"/>
  <c r="AO19" i="23"/>
  <c r="Z39" i="23" s="1"/>
  <c r="W20" i="23"/>
  <c r="H40" i="23" s="1"/>
  <c r="AE20" i="23"/>
  <c r="P40" i="23" s="1"/>
  <c r="AM20" i="23"/>
  <c r="X40" i="23" s="1"/>
  <c r="U22" i="23"/>
  <c r="F42" i="23" s="1"/>
  <c r="AC22" i="23"/>
  <c r="N42" i="23" s="1"/>
  <c r="U23" i="23"/>
  <c r="F43" i="23" s="1"/>
  <c r="AC23" i="23"/>
  <c r="N43" i="23" s="1"/>
  <c r="U24" i="23"/>
  <c r="F44" i="23" s="1"/>
  <c r="AC24" i="23"/>
  <c r="N44" i="23" s="1"/>
  <c r="U25" i="23"/>
  <c r="AC25" i="23"/>
  <c r="U26" i="23"/>
  <c r="AC26" i="23"/>
  <c r="X27" i="23"/>
  <c r="I47" i="23" s="1"/>
  <c r="AH27" i="23"/>
  <c r="S47" i="23" s="1"/>
  <c r="AR27" i="23"/>
  <c r="AC47" i="23" s="1"/>
  <c r="A66" i="23"/>
  <c r="A78" i="23"/>
  <c r="S11" i="23"/>
  <c r="D31" i="23" s="1"/>
  <c r="AA11" i="23"/>
  <c r="L31" i="23" s="1"/>
  <c r="AI11" i="23"/>
  <c r="T31" i="23" s="1"/>
  <c r="AQ11" i="23"/>
  <c r="AB31" i="23" s="1"/>
  <c r="S12" i="23"/>
  <c r="D32" i="23" s="1"/>
  <c r="AA12" i="23"/>
  <c r="L32" i="23" s="1"/>
  <c r="AI12" i="23"/>
  <c r="T32" i="23" s="1"/>
  <c r="AQ12" i="23"/>
  <c r="AB32" i="23" s="1"/>
  <c r="S13" i="23"/>
  <c r="D33" i="23" s="1"/>
  <c r="AA13" i="23"/>
  <c r="L33" i="23" s="1"/>
  <c r="AI13" i="23"/>
  <c r="T33" i="23" s="1"/>
  <c r="AZ13" i="23"/>
  <c r="S14" i="23"/>
  <c r="D34" i="23" s="1"/>
  <c r="AA14" i="23"/>
  <c r="L34" i="23" s="1"/>
  <c r="AI14" i="23"/>
  <c r="T34" i="23" s="1"/>
  <c r="AZ14" i="23"/>
  <c r="S15" i="23"/>
  <c r="D35" i="23" s="1"/>
  <c r="AA15" i="23"/>
  <c r="L35" i="23" s="1"/>
  <c r="AI15" i="23"/>
  <c r="T35" i="23" s="1"/>
  <c r="AZ15" i="23"/>
  <c r="S16" i="23"/>
  <c r="D36" i="23" s="1"/>
  <c r="AA16" i="23"/>
  <c r="L36" i="23" s="1"/>
  <c r="AI16" i="23"/>
  <c r="T36" i="23" s="1"/>
  <c r="S17" i="23"/>
  <c r="D37" i="23" s="1"/>
  <c r="AA17" i="23"/>
  <c r="L37" i="23" s="1"/>
  <c r="AI17" i="23"/>
  <c r="T37" i="23" s="1"/>
  <c r="S18" i="23"/>
  <c r="D38" i="23" s="1"/>
  <c r="AA18" i="23"/>
  <c r="L38" i="23" s="1"/>
  <c r="AI18" i="23"/>
  <c r="T38" i="23" s="1"/>
  <c r="R19" i="23"/>
  <c r="C39" i="23" s="1"/>
  <c r="Z19" i="23"/>
  <c r="K39" i="23" s="1"/>
  <c r="AH19" i="23"/>
  <c r="S39" i="23" s="1"/>
  <c r="X20" i="23"/>
  <c r="I40" i="23" s="1"/>
  <c r="AF20" i="23"/>
  <c r="Q40" i="23" s="1"/>
  <c r="V22" i="23"/>
  <c r="G42" i="23" s="1"/>
  <c r="AD22" i="23"/>
  <c r="O42" i="23" s="1"/>
  <c r="V23" i="23"/>
  <c r="G43" i="23" s="1"/>
  <c r="AD23" i="23"/>
  <c r="O43" i="23" s="1"/>
  <c r="V24" i="23"/>
  <c r="G44" i="23" s="1"/>
  <c r="AD24" i="23"/>
  <c r="O44" i="23" s="1"/>
  <c r="AU24" i="23"/>
  <c r="V25" i="23"/>
  <c r="AD25" i="23"/>
  <c r="AU25" i="23"/>
  <c r="V26" i="23"/>
  <c r="AD26" i="23"/>
  <c r="AU26" i="23"/>
  <c r="Q117" i="23"/>
  <c r="B137" i="23" s="1"/>
  <c r="AH117" i="23"/>
  <c r="S137" i="23" s="1"/>
  <c r="AF119" i="23"/>
  <c r="Q139" i="23" s="1"/>
  <c r="V119" i="23"/>
  <c r="G139" i="23" s="1"/>
  <c r="AN119" i="23"/>
  <c r="Y139" i="23" s="1"/>
  <c r="AD119" i="23"/>
  <c r="O139" i="23" s="1"/>
  <c r="T119" i="23"/>
  <c r="E139" i="23" s="1"/>
  <c r="AC119" i="23"/>
  <c r="N139" i="23" s="1"/>
  <c r="AB120" i="23"/>
  <c r="M140" i="23" s="1"/>
  <c r="V121" i="23"/>
  <c r="G141" i="23" s="1"/>
  <c r="AP121" i="23"/>
  <c r="AA141" i="23" s="1"/>
  <c r="AE124" i="23"/>
  <c r="P144" i="23" s="1"/>
  <c r="V125" i="23"/>
  <c r="G145" i="23" s="1"/>
  <c r="AF129" i="23"/>
  <c r="Q149" i="23" s="1"/>
  <c r="T130" i="23"/>
  <c r="E150" i="23" s="1"/>
  <c r="S133" i="23"/>
  <c r="D153" i="23" s="1"/>
  <c r="AR118" i="23"/>
  <c r="AC138" i="23" s="1"/>
  <c r="AJ118" i="23"/>
  <c r="U138" i="23" s="1"/>
  <c r="AB118" i="23"/>
  <c r="M138" i="23" s="1"/>
  <c r="T118" i="23"/>
  <c r="E138" i="23" s="1"/>
  <c r="AQ118" i="23"/>
  <c r="AB138" i="23" s="1"/>
  <c r="AI118" i="23"/>
  <c r="T138" i="23" s="1"/>
  <c r="AA118" i="23"/>
  <c r="L138" i="23" s="1"/>
  <c r="S118" i="23"/>
  <c r="D138" i="23" s="1"/>
  <c r="AG118" i="23"/>
  <c r="R138" i="23" s="1"/>
  <c r="W118" i="23"/>
  <c r="H138" i="23" s="1"/>
  <c r="AO118" i="23"/>
  <c r="Z138" i="23" s="1"/>
  <c r="AE118" i="23"/>
  <c r="P138" i="23" s="1"/>
  <c r="U118" i="23"/>
  <c r="F138" i="23" s="1"/>
  <c r="AM118" i="23"/>
  <c r="X138" i="23" s="1"/>
  <c r="AC118" i="23"/>
  <c r="N138" i="23" s="1"/>
  <c r="Q118" i="23"/>
  <c r="B138" i="23" s="1"/>
  <c r="AH118" i="23"/>
  <c r="S138" i="23" s="1"/>
  <c r="AE119" i="23"/>
  <c r="P139" i="23" s="1"/>
  <c r="AD120" i="23"/>
  <c r="O140" i="23" s="1"/>
  <c r="V117" i="23"/>
  <c r="G137" i="23" s="1"/>
  <c r="AM117" i="23"/>
  <c r="X137" i="23" s="1"/>
  <c r="R118" i="23"/>
  <c r="C138" i="23" s="1"/>
  <c r="AK118" i="23"/>
  <c r="V138" i="23" s="1"/>
  <c r="AG119" i="23"/>
  <c r="R139" i="23" s="1"/>
  <c r="AM121" i="23"/>
  <c r="X141" i="23" s="1"/>
  <c r="AF125" i="23"/>
  <c r="Q145" i="23" s="1"/>
  <c r="R126" i="23"/>
  <c r="C146" i="23" s="1"/>
  <c r="AD130" i="23"/>
  <c r="O150" i="23" s="1"/>
  <c r="AE133" i="23"/>
  <c r="P153" i="23" s="1"/>
  <c r="X117" i="23"/>
  <c r="I137" i="23" s="1"/>
  <c r="AN117" i="23"/>
  <c r="Y137" i="23" s="1"/>
  <c r="V118" i="23"/>
  <c r="G138" i="23" s="1"/>
  <c r="AL118" i="23"/>
  <c r="W138" i="23" s="1"/>
  <c r="Q119" i="23"/>
  <c r="B139" i="23" s="1"/>
  <c r="AJ119" i="23"/>
  <c r="U139" i="23" s="1"/>
  <c r="AP120" i="23"/>
  <c r="AA140" i="23" s="1"/>
  <c r="AH120" i="23"/>
  <c r="S140" i="23" s="1"/>
  <c r="Z120" i="23"/>
  <c r="K140" i="23" s="1"/>
  <c r="R120" i="23"/>
  <c r="C140" i="23" s="1"/>
  <c r="AO120" i="23"/>
  <c r="Z140" i="23" s="1"/>
  <c r="AG120" i="23"/>
  <c r="R140" i="23" s="1"/>
  <c r="Y120" i="23"/>
  <c r="J140" i="23" s="1"/>
  <c r="Q120" i="23"/>
  <c r="B140" i="23" s="1"/>
  <c r="AQ120" i="23"/>
  <c r="AB140" i="23" s="1"/>
  <c r="AE120" i="23"/>
  <c r="P140" i="23" s="1"/>
  <c r="U120" i="23"/>
  <c r="F140" i="23" s="1"/>
  <c r="AM120" i="23"/>
  <c r="X140" i="23" s="1"/>
  <c r="AC120" i="23"/>
  <c r="N140" i="23" s="1"/>
  <c r="S120" i="23"/>
  <c r="D140" i="23" s="1"/>
  <c r="AK120" i="23"/>
  <c r="V140" i="23" s="1"/>
  <c r="AA120" i="23"/>
  <c r="L140" i="23" s="1"/>
  <c r="AI120" i="23"/>
  <c r="T140" i="23" s="1"/>
  <c r="AQ121" i="23"/>
  <c r="AB141" i="23" s="1"/>
  <c r="AC121" i="23"/>
  <c r="N141" i="23" s="1"/>
  <c r="S121" i="23"/>
  <c r="D141" i="23" s="1"/>
  <c r="AK121" i="23"/>
  <c r="V141" i="23" s="1"/>
  <c r="AA121" i="23"/>
  <c r="L141" i="23" s="1"/>
  <c r="AD121" i="23"/>
  <c r="O141" i="23" s="1"/>
  <c r="X126" i="23"/>
  <c r="I146" i="23" s="1"/>
  <c r="AI133" i="23"/>
  <c r="T153" i="23" s="1"/>
  <c r="X118" i="23"/>
  <c r="I138" i="23" s="1"/>
  <c r="AN118" i="23"/>
  <c r="Y138" i="23" s="1"/>
  <c r="U119" i="23"/>
  <c r="F139" i="23" s="1"/>
  <c r="AK119" i="23"/>
  <c r="V139" i="23" s="1"/>
  <c r="T120" i="23"/>
  <c r="E140" i="23" s="1"/>
  <c r="AJ120" i="23"/>
  <c r="U140" i="23" s="1"/>
  <c r="AQ124" i="23"/>
  <c r="AB144" i="23" s="1"/>
  <c r="AG124" i="23"/>
  <c r="R144" i="23" s="1"/>
  <c r="W124" i="23"/>
  <c r="H144" i="23" s="1"/>
  <c r="AP124" i="23"/>
  <c r="AA144" i="23" s="1"/>
  <c r="AF124" i="23"/>
  <c r="Q144" i="23" s="1"/>
  <c r="T124" i="23"/>
  <c r="E144" i="23" s="1"/>
  <c r="AM124" i="23"/>
  <c r="X144" i="23" s="1"/>
  <c r="AA124" i="23"/>
  <c r="L144" i="23" s="1"/>
  <c r="Q124" i="23"/>
  <c r="B144" i="23" s="1"/>
  <c r="Y118" i="23"/>
  <c r="J138" i="23" s="1"/>
  <c r="AP118" i="23"/>
  <c r="AA138" i="23" s="1"/>
  <c r="W119" i="23"/>
  <c r="H139" i="23" s="1"/>
  <c r="AM119" i="23"/>
  <c r="X139" i="23" s="1"/>
  <c r="V120" i="23"/>
  <c r="G140" i="23" s="1"/>
  <c r="AL120" i="23"/>
  <c r="W140" i="23" s="1"/>
  <c r="AR124" i="23"/>
  <c r="AC144" i="23" s="1"/>
  <c r="AP129" i="23"/>
  <c r="AA149" i="23" s="1"/>
  <c r="AH129" i="23"/>
  <c r="S149" i="23" s="1"/>
  <c r="Z129" i="23"/>
  <c r="K149" i="23" s="1"/>
  <c r="R129" i="23"/>
  <c r="C149" i="23" s="1"/>
  <c r="AO129" i="23"/>
  <c r="Z149" i="23" s="1"/>
  <c r="AG129" i="23"/>
  <c r="R149" i="23" s="1"/>
  <c r="Y129" i="23"/>
  <c r="J149" i="23" s="1"/>
  <c r="Q129" i="23"/>
  <c r="B149" i="23" s="1"/>
  <c r="AJ129" i="23"/>
  <c r="U149" i="23" s="1"/>
  <c r="X129" i="23"/>
  <c r="I149" i="23" s="1"/>
  <c r="AI129" i="23"/>
  <c r="T149" i="23" s="1"/>
  <c r="W129" i="23"/>
  <c r="H149" i="23" s="1"/>
  <c r="AQ129" i="23"/>
  <c r="AB149" i="23" s="1"/>
  <c r="AE129" i="23"/>
  <c r="P149" i="23" s="1"/>
  <c r="U129" i="23"/>
  <c r="F149" i="23" s="1"/>
  <c r="AN129" i="23"/>
  <c r="Y149" i="23" s="1"/>
  <c r="AD129" i="23"/>
  <c r="O149" i="23" s="1"/>
  <c r="T129" i="23"/>
  <c r="E149" i="23" s="1"/>
  <c r="AM129" i="23"/>
  <c r="X149" i="23" s="1"/>
  <c r="AC129" i="23"/>
  <c r="N149" i="23" s="1"/>
  <c r="S129" i="23"/>
  <c r="D149" i="23" s="1"/>
  <c r="AK129" i="23"/>
  <c r="V149" i="23" s="1"/>
  <c r="AA129" i="23"/>
  <c r="L149" i="23" s="1"/>
  <c r="Z118" i="23"/>
  <c r="K138" i="23" s="1"/>
  <c r="X119" i="23"/>
  <c r="I139" i="23" s="1"/>
  <c r="AO119" i="23"/>
  <c r="Z139" i="23" s="1"/>
  <c r="W120" i="23"/>
  <c r="H140" i="23" s="1"/>
  <c r="AN120" i="23"/>
  <c r="Y140" i="23" s="1"/>
  <c r="S124" i="23"/>
  <c r="D144" i="23" s="1"/>
  <c r="V129" i="23"/>
  <c r="G149" i="23" s="1"/>
  <c r="AR130" i="23"/>
  <c r="AC150" i="23" s="1"/>
  <c r="AH130" i="23"/>
  <c r="S150" i="23" s="1"/>
  <c r="V130" i="23"/>
  <c r="G150" i="23" s="1"/>
  <c r="AQ130" i="23"/>
  <c r="AB150" i="23" s="1"/>
  <c r="AE130" i="23"/>
  <c r="P150" i="23" s="1"/>
  <c r="U130" i="23"/>
  <c r="F150" i="23" s="1"/>
  <c r="AC130" i="23"/>
  <c r="N150" i="23" s="1"/>
  <c r="S130" i="23"/>
  <c r="D150" i="23" s="1"/>
  <c r="AL130" i="23"/>
  <c r="W150" i="23" s="1"/>
  <c r="AB130" i="23"/>
  <c r="M150" i="23" s="1"/>
  <c r="R130" i="23"/>
  <c r="C150" i="23" s="1"/>
  <c r="AK130" i="23"/>
  <c r="V150" i="23" s="1"/>
  <c r="AA130" i="23"/>
  <c r="L150" i="23" s="1"/>
  <c r="AQ133" i="23"/>
  <c r="AB153" i="23" s="1"/>
  <c r="AG133" i="23"/>
  <c r="R153" i="23" s="1"/>
  <c r="W133" i="23"/>
  <c r="H153" i="23" s="1"/>
  <c r="AP133" i="23"/>
  <c r="AA153" i="23" s="1"/>
  <c r="AF133" i="23"/>
  <c r="Q153" i="23" s="1"/>
  <c r="T133" i="23"/>
  <c r="E153" i="23" s="1"/>
  <c r="AM133" i="23"/>
  <c r="X153" i="23" s="1"/>
  <c r="AA133" i="23"/>
  <c r="L153" i="23" s="1"/>
  <c r="Q133" i="23"/>
  <c r="B153" i="23" s="1"/>
  <c r="AO225" i="23"/>
  <c r="Z245" i="23" s="1"/>
  <c r="AC225" i="23"/>
  <c r="N245" i="23" s="1"/>
  <c r="S225" i="23"/>
  <c r="D245" i="23" s="1"/>
  <c r="AL225" i="23"/>
  <c r="W245" i="23" s="1"/>
  <c r="AB225" i="23"/>
  <c r="M245" i="23" s="1"/>
  <c r="R225" i="23"/>
  <c r="C245" i="23" s="1"/>
  <c r="AK225" i="23"/>
  <c r="V245" i="23" s="1"/>
  <c r="AA225" i="23"/>
  <c r="L245" i="23" s="1"/>
  <c r="Q225" i="23"/>
  <c r="B245" i="23" s="1"/>
  <c r="AI225" i="23"/>
  <c r="T245" i="23" s="1"/>
  <c r="Y225" i="23"/>
  <c r="J245" i="23" s="1"/>
  <c r="AQ225" i="23"/>
  <c r="AB245" i="23" s="1"/>
  <c r="AG225" i="23"/>
  <c r="R245" i="23" s="1"/>
  <c r="U225" i="23"/>
  <c r="F245" i="23" s="1"/>
  <c r="AP225" i="23"/>
  <c r="AA245" i="23" s="1"/>
  <c r="AD225" i="23"/>
  <c r="O245" i="23" s="1"/>
  <c r="T225" i="23"/>
  <c r="E245" i="23" s="1"/>
  <c r="AJ225" i="23"/>
  <c r="U245" i="23" s="1"/>
  <c r="AH225" i="23"/>
  <c r="S245" i="23" s="1"/>
  <c r="Z225" i="23"/>
  <c r="K245" i="23" s="1"/>
  <c r="V225" i="23"/>
  <c r="G245" i="23" s="1"/>
  <c r="AR225" i="23"/>
  <c r="AC245" i="23" s="1"/>
  <c r="AK117" i="23"/>
  <c r="V137" i="23" s="1"/>
  <c r="AC117" i="23"/>
  <c r="N137" i="23" s="1"/>
  <c r="U117" i="23"/>
  <c r="F137" i="23" s="1"/>
  <c r="AR117" i="23"/>
  <c r="AC137" i="23" s="1"/>
  <c r="AJ117" i="23"/>
  <c r="U137" i="23" s="1"/>
  <c r="AB117" i="23"/>
  <c r="M137" i="23" s="1"/>
  <c r="T117" i="23"/>
  <c r="E137" i="23" s="1"/>
  <c r="AI117" i="23"/>
  <c r="T137" i="23" s="1"/>
  <c r="Y117" i="23"/>
  <c r="J137" i="23" s="1"/>
  <c r="AQ117" i="23"/>
  <c r="AB137" i="23" s="1"/>
  <c r="AG117" i="23"/>
  <c r="R137" i="23" s="1"/>
  <c r="W117" i="23"/>
  <c r="H137" i="23" s="1"/>
  <c r="AO117" i="23"/>
  <c r="Z137" i="23" s="1"/>
  <c r="AE117" i="23"/>
  <c r="P137" i="23" s="1"/>
  <c r="S117" i="23"/>
  <c r="D137" i="23" s="1"/>
  <c r="AF117" i="23"/>
  <c r="Q137" i="23" s="1"/>
  <c r="AD118" i="23"/>
  <c r="O138" i="23" s="1"/>
  <c r="X120" i="23"/>
  <c r="I140" i="23" s="1"/>
  <c r="Y124" i="23"/>
  <c r="J144" i="23" s="1"/>
  <c r="AK125" i="23"/>
  <c r="V145" i="23" s="1"/>
  <c r="AC125" i="23"/>
  <c r="N145" i="23" s="1"/>
  <c r="U125" i="23"/>
  <c r="F145" i="23" s="1"/>
  <c r="AR125" i="23"/>
  <c r="AC145" i="23" s="1"/>
  <c r="AJ125" i="23"/>
  <c r="U145" i="23" s="1"/>
  <c r="AB125" i="23"/>
  <c r="M145" i="23" s="1"/>
  <c r="T125" i="23"/>
  <c r="E145" i="23" s="1"/>
  <c r="AN125" i="23"/>
  <c r="Y145" i="23" s="1"/>
  <c r="AD125" i="23"/>
  <c r="O145" i="23" s="1"/>
  <c r="R125" i="23"/>
  <c r="C145" i="23" s="1"/>
  <c r="AM125" i="23"/>
  <c r="X145" i="23" s="1"/>
  <c r="AA125" i="23"/>
  <c r="L145" i="23" s="1"/>
  <c r="Q125" i="23"/>
  <c r="B145" i="23" s="1"/>
  <c r="AI125" i="23"/>
  <c r="T145" i="23" s="1"/>
  <c r="Y125" i="23"/>
  <c r="J145" i="23" s="1"/>
  <c r="AH125" i="23"/>
  <c r="S145" i="23" s="1"/>
  <c r="X125" i="23"/>
  <c r="I145" i="23" s="1"/>
  <c r="AQ125" i="23"/>
  <c r="AB145" i="23" s="1"/>
  <c r="AG125" i="23"/>
  <c r="R145" i="23" s="1"/>
  <c r="W125" i="23"/>
  <c r="H145" i="23" s="1"/>
  <c r="AO125" i="23"/>
  <c r="Z145" i="23" s="1"/>
  <c r="AE125" i="23"/>
  <c r="P145" i="23" s="1"/>
  <c r="S125" i="23"/>
  <c r="D145" i="23" s="1"/>
  <c r="AB129" i="23"/>
  <c r="M149" i="23" s="1"/>
  <c r="AR133" i="23"/>
  <c r="AC153" i="23" s="1"/>
  <c r="AQ119" i="23"/>
  <c r="AB139" i="23" s="1"/>
  <c r="AI119" i="23"/>
  <c r="T139" i="23" s="1"/>
  <c r="AA119" i="23"/>
  <c r="L139" i="23" s="1"/>
  <c r="S119" i="23"/>
  <c r="D139" i="23" s="1"/>
  <c r="AP119" i="23"/>
  <c r="AA139" i="23" s="1"/>
  <c r="AH119" i="23"/>
  <c r="S139" i="23" s="1"/>
  <c r="Z119" i="23"/>
  <c r="K139" i="23" s="1"/>
  <c r="R119" i="23"/>
  <c r="C139" i="23" s="1"/>
  <c r="AB119" i="23"/>
  <c r="M139" i="23" s="1"/>
  <c r="AL119" i="23"/>
  <c r="W139" i="23" s="1"/>
  <c r="W121" i="23"/>
  <c r="H141" i="23" s="1"/>
  <c r="AI121" i="23"/>
  <c r="T141" i="23" s="1"/>
  <c r="T122" i="23"/>
  <c r="E142" i="23" s="1"/>
  <c r="AD122" i="23"/>
  <c r="O142" i="23" s="1"/>
  <c r="AP122" i="23"/>
  <c r="AA142" i="23" s="1"/>
  <c r="Q123" i="23"/>
  <c r="B143" i="23" s="1"/>
  <c r="AA123" i="23"/>
  <c r="L143" i="23" s="1"/>
  <c r="AK123" i="23"/>
  <c r="V143" i="23" s="1"/>
  <c r="X124" i="23"/>
  <c r="I144" i="23" s="1"/>
  <c r="AH124" i="23"/>
  <c r="S144" i="23" s="1"/>
  <c r="Q126" i="23"/>
  <c r="B146" i="23" s="1"/>
  <c r="AC126" i="23"/>
  <c r="N146" i="23" s="1"/>
  <c r="AM126" i="23"/>
  <c r="X146" i="23" s="1"/>
  <c r="AQ128" i="23"/>
  <c r="AB148" i="23" s="1"/>
  <c r="AI128" i="23"/>
  <c r="T148" i="23" s="1"/>
  <c r="AA128" i="23"/>
  <c r="L148" i="23" s="1"/>
  <c r="S128" i="23"/>
  <c r="D148" i="23" s="1"/>
  <c r="AP128" i="23"/>
  <c r="AA148" i="23" s="1"/>
  <c r="AH128" i="23"/>
  <c r="S148" i="23" s="1"/>
  <c r="Z128" i="23"/>
  <c r="K148" i="23" s="1"/>
  <c r="R128" i="23"/>
  <c r="C148" i="23" s="1"/>
  <c r="AB128" i="23"/>
  <c r="M148" i="23" s="1"/>
  <c r="AL128" i="23"/>
  <c r="W148" i="23" s="1"/>
  <c r="W130" i="23"/>
  <c r="H150" i="23" s="1"/>
  <c r="AI130" i="23"/>
  <c r="T150" i="23" s="1"/>
  <c r="T131" i="23"/>
  <c r="AD131" i="23"/>
  <c r="AP131" i="23"/>
  <c r="Q132" i="23"/>
  <c r="AA132" i="23"/>
  <c r="AK132" i="23"/>
  <c r="X133" i="23"/>
  <c r="I153" i="23" s="1"/>
  <c r="AH133" i="23"/>
  <c r="S153" i="23" s="1"/>
  <c r="A169" i="23"/>
  <c r="AL227" i="23"/>
  <c r="W247" i="23" s="1"/>
  <c r="AD227" i="23"/>
  <c r="O247" i="23" s="1"/>
  <c r="V227" i="23"/>
  <c r="G247" i="23" s="1"/>
  <c r="AK227" i="23"/>
  <c r="V247" i="23" s="1"/>
  <c r="AC227" i="23"/>
  <c r="N247" i="23" s="1"/>
  <c r="U227" i="23"/>
  <c r="F247" i="23" s="1"/>
  <c r="AQ227" i="23"/>
  <c r="AB247" i="23" s="1"/>
  <c r="AG227" i="23"/>
  <c r="R247" i="23" s="1"/>
  <c r="W227" i="23"/>
  <c r="H247" i="23" s="1"/>
  <c r="AP227" i="23"/>
  <c r="AA247" i="23" s="1"/>
  <c r="AF227" i="23"/>
  <c r="Q247" i="23" s="1"/>
  <c r="T227" i="23"/>
  <c r="E247" i="23" s="1"/>
  <c r="AO227" i="23"/>
  <c r="Z247" i="23" s="1"/>
  <c r="AE227" i="23"/>
  <c r="P247" i="23" s="1"/>
  <c r="S227" i="23"/>
  <c r="D247" i="23" s="1"/>
  <c r="AN227" i="23"/>
  <c r="Y247" i="23" s="1"/>
  <c r="AB227" i="23"/>
  <c r="M247" i="23" s="1"/>
  <c r="R227" i="23"/>
  <c r="C247" i="23" s="1"/>
  <c r="AM227" i="23"/>
  <c r="X247" i="23" s="1"/>
  <c r="AA227" i="23"/>
  <c r="L247" i="23" s="1"/>
  <c r="Q227" i="23"/>
  <c r="B247" i="23" s="1"/>
  <c r="AI227" i="23"/>
  <c r="T247" i="23" s="1"/>
  <c r="Y227" i="23"/>
  <c r="J247" i="23" s="1"/>
  <c r="AR227" i="23"/>
  <c r="AC247" i="23" s="1"/>
  <c r="AH227" i="23"/>
  <c r="S247" i="23" s="1"/>
  <c r="X227" i="23"/>
  <c r="I247" i="23" s="1"/>
  <c r="AO121" i="23"/>
  <c r="Z141" i="23" s="1"/>
  <c r="V122" i="23"/>
  <c r="G142" i="23" s="1"/>
  <c r="AH122" i="23"/>
  <c r="S142" i="23" s="1"/>
  <c r="AR122" i="23"/>
  <c r="AC142" i="23" s="1"/>
  <c r="S123" i="23"/>
  <c r="D143" i="23" s="1"/>
  <c r="AC123" i="23"/>
  <c r="N143" i="23" s="1"/>
  <c r="AO123" i="23"/>
  <c r="Z143" i="23" s="1"/>
  <c r="AL124" i="23"/>
  <c r="W144" i="23" s="1"/>
  <c r="AD124" i="23"/>
  <c r="O144" i="23" s="1"/>
  <c r="V124" i="23"/>
  <c r="G144" i="23" s="1"/>
  <c r="AK124" i="23"/>
  <c r="V144" i="23" s="1"/>
  <c r="AC124" i="23"/>
  <c r="N144" i="23" s="1"/>
  <c r="U124" i="23"/>
  <c r="F144" i="23" s="1"/>
  <c r="Z124" i="23"/>
  <c r="K144" i="23" s="1"/>
  <c r="AJ124" i="23"/>
  <c r="U144" i="23" s="1"/>
  <c r="U126" i="23"/>
  <c r="F146" i="23" s="1"/>
  <c r="AE126" i="23"/>
  <c r="P146" i="23" s="1"/>
  <c r="AO126" i="23"/>
  <c r="Z146" i="23" s="1"/>
  <c r="T128" i="23"/>
  <c r="E148" i="23" s="1"/>
  <c r="AD128" i="23"/>
  <c r="O148" i="23" s="1"/>
  <c r="AN128" i="23"/>
  <c r="Y148" i="23" s="1"/>
  <c r="AO130" i="23"/>
  <c r="Z150" i="23" s="1"/>
  <c r="V131" i="23"/>
  <c r="AH131" i="23"/>
  <c r="AR131" i="23"/>
  <c r="S132" i="23"/>
  <c r="AC132" i="23"/>
  <c r="AO132" i="23"/>
  <c r="AL133" i="23"/>
  <c r="W153" i="23" s="1"/>
  <c r="AD133" i="23"/>
  <c r="O153" i="23" s="1"/>
  <c r="V133" i="23"/>
  <c r="G153" i="23" s="1"/>
  <c r="AK133" i="23"/>
  <c r="V153" i="23" s="1"/>
  <c r="AC133" i="23"/>
  <c r="N153" i="23" s="1"/>
  <c r="U133" i="23"/>
  <c r="F153" i="23" s="1"/>
  <c r="Z133" i="23"/>
  <c r="K153" i="23" s="1"/>
  <c r="AJ133" i="23"/>
  <c r="U153" i="23" s="1"/>
  <c r="A173" i="23"/>
  <c r="AF123" i="23"/>
  <c r="Q143" i="23" s="1"/>
  <c r="AP123" i="23"/>
  <c r="AA143" i="23" s="1"/>
  <c r="V126" i="23"/>
  <c r="G146" i="23" s="1"/>
  <c r="AF126" i="23"/>
  <c r="Q146" i="23" s="1"/>
  <c r="AP126" i="23"/>
  <c r="AA146" i="23" s="1"/>
  <c r="U128" i="23"/>
  <c r="F148" i="23" s="1"/>
  <c r="AE128" i="23"/>
  <c r="P148" i="23" s="1"/>
  <c r="AO128" i="23"/>
  <c r="Z148" i="23" s="1"/>
  <c r="T132" i="23"/>
  <c r="AF132" i="23"/>
  <c r="AP132" i="23"/>
  <c r="AN225" i="23"/>
  <c r="Y245" i="23" s="1"/>
  <c r="AR119" i="23"/>
  <c r="AC139" i="23" s="1"/>
  <c r="AN122" i="23"/>
  <c r="Y142" i="23" s="1"/>
  <c r="Z122" i="23"/>
  <c r="K142" i="23" s="1"/>
  <c r="U123" i="23"/>
  <c r="F143" i="23" s="1"/>
  <c r="AG123" i="23"/>
  <c r="R143" i="23" s="1"/>
  <c r="AQ123" i="23"/>
  <c r="AB143" i="23" s="1"/>
  <c r="R124" i="23"/>
  <c r="C144" i="23" s="1"/>
  <c r="AB124" i="23"/>
  <c r="M144" i="23" s="1"/>
  <c r="AN124" i="23"/>
  <c r="Y144" i="23" s="1"/>
  <c r="W126" i="23"/>
  <c r="H146" i="23" s="1"/>
  <c r="AG126" i="23"/>
  <c r="R146" i="23" s="1"/>
  <c r="V128" i="23"/>
  <c r="G148" i="23" s="1"/>
  <c r="AF128" i="23"/>
  <c r="Q148" i="23" s="1"/>
  <c r="AR128" i="23"/>
  <c r="AC148" i="23" s="1"/>
  <c r="AN131" i="23"/>
  <c r="Z131" i="23"/>
  <c r="U132" i="23"/>
  <c r="AG132" i="23"/>
  <c r="AQ132" i="23"/>
  <c r="R133" i="23"/>
  <c r="C153" i="23" s="1"/>
  <c r="AB133" i="23"/>
  <c r="M153" i="23" s="1"/>
  <c r="AN133" i="23"/>
  <c r="Y153" i="23" s="1"/>
  <c r="A182" i="23"/>
  <c r="A170" i="23"/>
  <c r="A174" i="23"/>
  <c r="A186" i="23"/>
  <c r="Y123" i="23"/>
  <c r="J143" i="23" s="1"/>
  <c r="Y126" i="23"/>
  <c r="J146" i="23" s="1"/>
  <c r="X128" i="23"/>
  <c r="I148" i="23" s="1"/>
  <c r="Y132" i="23"/>
  <c r="AM123" i="23"/>
  <c r="X143" i="23" s="1"/>
  <c r="AE123" i="23"/>
  <c r="P143" i="23" s="1"/>
  <c r="W123" i="23"/>
  <c r="H143" i="23" s="1"/>
  <c r="AL123" i="23"/>
  <c r="W143" i="23" s="1"/>
  <c r="AD123" i="23"/>
  <c r="O143" i="23" s="1"/>
  <c r="V123" i="23"/>
  <c r="G143" i="23" s="1"/>
  <c r="Z123" i="23"/>
  <c r="K143" i="23" s="1"/>
  <c r="AJ123" i="23"/>
  <c r="U143" i="23" s="1"/>
  <c r="AR126" i="23"/>
  <c r="AC146" i="23" s="1"/>
  <c r="AJ126" i="23"/>
  <c r="U146" i="23" s="1"/>
  <c r="AB126" i="23"/>
  <c r="M146" i="23" s="1"/>
  <c r="T126" i="23"/>
  <c r="E146" i="23" s="1"/>
  <c r="AQ126" i="23"/>
  <c r="AB146" i="23" s="1"/>
  <c r="AI126" i="23"/>
  <c r="T146" i="23" s="1"/>
  <c r="AA126" i="23"/>
  <c r="L146" i="23" s="1"/>
  <c r="S126" i="23"/>
  <c r="D146" i="23" s="1"/>
  <c r="Z126" i="23"/>
  <c r="K146" i="23" s="1"/>
  <c r="AL126" i="23"/>
  <c r="W146" i="23" s="1"/>
  <c r="Y128" i="23"/>
  <c r="J148" i="23" s="1"/>
  <c r="AM132" i="23"/>
  <c r="AE132" i="23"/>
  <c r="W132" i="23"/>
  <c r="AL132" i="23"/>
  <c r="AD132" i="23"/>
  <c r="V132" i="23"/>
  <c r="Z132" i="23"/>
  <c r="AJ132" i="23"/>
  <c r="A187" i="23"/>
  <c r="A175" i="23"/>
  <c r="X121" i="23"/>
  <c r="I141" i="23" s="1"/>
  <c r="AF121" i="23"/>
  <c r="Q141" i="23" s="1"/>
  <c r="AN121" i="23"/>
  <c r="Y141" i="23" s="1"/>
  <c r="W122" i="23"/>
  <c r="H142" i="23" s="1"/>
  <c r="AE122" i="23"/>
  <c r="P142" i="23" s="1"/>
  <c r="AM122" i="23"/>
  <c r="X142" i="23" s="1"/>
  <c r="X130" i="23"/>
  <c r="I150" i="23" s="1"/>
  <c r="AF130" i="23"/>
  <c r="Q150" i="23" s="1"/>
  <c r="AN130" i="23"/>
  <c r="Y150" i="23" s="1"/>
  <c r="W131" i="23"/>
  <c r="AE131" i="23"/>
  <c r="AM131" i="23"/>
  <c r="Q226" i="23"/>
  <c r="B246" i="23" s="1"/>
  <c r="AA226" i="23"/>
  <c r="L246" i="23" s="1"/>
  <c r="AK226" i="23"/>
  <c r="V246" i="23" s="1"/>
  <c r="S228" i="23"/>
  <c r="D248" i="23" s="1"/>
  <c r="AE228" i="23"/>
  <c r="P248" i="23" s="1"/>
  <c r="AO228" i="23"/>
  <c r="Z248" i="23" s="1"/>
  <c r="Q229" i="23"/>
  <c r="B249" i="23" s="1"/>
  <c r="AC229" i="23"/>
  <c r="N249" i="23" s="1"/>
  <c r="AM229" i="23"/>
  <c r="X249" i="23" s="1"/>
  <c r="AQ230" i="23"/>
  <c r="AB250" i="23" s="1"/>
  <c r="AI230" i="23"/>
  <c r="T250" i="23" s="1"/>
  <c r="AA230" i="23"/>
  <c r="L250" i="23" s="1"/>
  <c r="S230" i="23"/>
  <c r="D250" i="23" s="1"/>
  <c r="AP230" i="23"/>
  <c r="AA250" i="23" s="1"/>
  <c r="AH230" i="23"/>
  <c r="S250" i="23" s="1"/>
  <c r="Z230" i="23"/>
  <c r="K250" i="23" s="1"/>
  <c r="R230" i="23"/>
  <c r="C250" i="23" s="1"/>
  <c r="AB230" i="23"/>
  <c r="M250" i="23" s="1"/>
  <c r="AL230" i="23"/>
  <c r="W250" i="23" s="1"/>
  <c r="AA231" i="23"/>
  <c r="L251" i="23" s="1"/>
  <c r="W232" i="23"/>
  <c r="H252" i="23" s="1"/>
  <c r="AI232" i="23"/>
  <c r="T252" i="23" s="1"/>
  <c r="T233" i="23"/>
  <c r="E253" i="23" s="1"/>
  <c r="AD233" i="23"/>
  <c r="O253" i="23" s="1"/>
  <c r="AP233" i="23"/>
  <c r="AA253" i="23" s="1"/>
  <c r="Q234" i="23"/>
  <c r="B254" i="23" s="1"/>
  <c r="AA234" i="23"/>
  <c r="L254" i="23" s="1"/>
  <c r="AK234" i="23"/>
  <c r="V254" i="23" s="1"/>
  <c r="X236" i="23"/>
  <c r="I256" i="23" s="1"/>
  <c r="AH236" i="23"/>
  <c r="S256" i="23" s="1"/>
  <c r="AR236" i="23"/>
  <c r="AC256" i="23" s="1"/>
  <c r="S237" i="23"/>
  <c r="D257" i="23" s="1"/>
  <c r="AE237" i="23"/>
  <c r="P257" i="23" s="1"/>
  <c r="AO237" i="23"/>
  <c r="Z257" i="23" s="1"/>
  <c r="Q238" i="23"/>
  <c r="B258" i="23" s="1"/>
  <c r="AC238" i="23"/>
  <c r="N258" i="23" s="1"/>
  <c r="AM238" i="23"/>
  <c r="X258" i="23" s="1"/>
  <c r="AQ239" i="23"/>
  <c r="AI239" i="23"/>
  <c r="AA239" i="23"/>
  <c r="S239" i="23"/>
  <c r="AP239" i="23"/>
  <c r="AH239" i="23"/>
  <c r="Z239" i="23"/>
  <c r="R239" i="23"/>
  <c r="AB239" i="23"/>
  <c r="AL239" i="23"/>
  <c r="W241" i="23"/>
  <c r="H261" i="23" s="1"/>
  <c r="AK241" i="23"/>
  <c r="V261" i="23" s="1"/>
  <c r="Q121" i="23"/>
  <c r="B141" i="23" s="1"/>
  <c r="Y121" i="23"/>
  <c r="J141" i="23" s="1"/>
  <c r="AG121" i="23"/>
  <c r="R141" i="23" s="1"/>
  <c r="X122" i="23"/>
  <c r="I142" i="23" s="1"/>
  <c r="AF122" i="23"/>
  <c r="Q142" i="23" s="1"/>
  <c r="Q130" i="23"/>
  <c r="B150" i="23" s="1"/>
  <c r="Y130" i="23"/>
  <c r="J150" i="23" s="1"/>
  <c r="AG130" i="23"/>
  <c r="R150" i="23" s="1"/>
  <c r="X131" i="23"/>
  <c r="AF131" i="23"/>
  <c r="R226" i="23"/>
  <c r="C246" i="23" s="1"/>
  <c r="AB226" i="23"/>
  <c r="M246" i="23" s="1"/>
  <c r="V228" i="23"/>
  <c r="G248" i="23" s="1"/>
  <c r="AF228" i="23"/>
  <c r="Q248" i="23" s="1"/>
  <c r="AP228" i="23"/>
  <c r="AA248" i="23" s="1"/>
  <c r="R229" i="23"/>
  <c r="C249" i="23" s="1"/>
  <c r="AD229" i="23"/>
  <c r="O249" i="23" s="1"/>
  <c r="Q230" i="23"/>
  <c r="B250" i="23" s="1"/>
  <c r="AC230" i="23"/>
  <c r="N250" i="23" s="1"/>
  <c r="AM230" i="23"/>
  <c r="X250" i="23" s="1"/>
  <c r="AP231" i="23"/>
  <c r="AA251" i="23" s="1"/>
  <c r="AH231" i="23"/>
  <c r="S251" i="23" s="1"/>
  <c r="Z231" i="23"/>
  <c r="K251" i="23" s="1"/>
  <c r="R231" i="23"/>
  <c r="C251" i="23" s="1"/>
  <c r="AO231" i="23"/>
  <c r="Z251" i="23" s="1"/>
  <c r="AG231" i="23"/>
  <c r="R251" i="23" s="1"/>
  <c r="Y231" i="23"/>
  <c r="J251" i="23" s="1"/>
  <c r="Q231" i="23"/>
  <c r="B251" i="23" s="1"/>
  <c r="AB231" i="23"/>
  <c r="M251" i="23" s="1"/>
  <c r="AL231" i="23"/>
  <c r="W251" i="23" s="1"/>
  <c r="Z232" i="23"/>
  <c r="K252" i="23" s="1"/>
  <c r="U233" i="23"/>
  <c r="F253" i="23" s="1"/>
  <c r="AG233" i="23"/>
  <c r="R253" i="23" s="1"/>
  <c r="AQ233" i="23"/>
  <c r="AB253" i="23" s="1"/>
  <c r="R234" i="23"/>
  <c r="C254" i="23" s="1"/>
  <c r="AB234" i="23"/>
  <c r="M254" i="23" s="1"/>
  <c r="Y236" i="23"/>
  <c r="J256" i="23" s="1"/>
  <c r="V237" i="23"/>
  <c r="G257" i="23" s="1"/>
  <c r="AF237" i="23"/>
  <c r="Q257" i="23" s="1"/>
  <c r="AP237" i="23"/>
  <c r="AA257" i="23" s="1"/>
  <c r="R238" i="23"/>
  <c r="C258" i="23" s="1"/>
  <c r="AD238" i="23"/>
  <c r="O258" i="23" s="1"/>
  <c r="Q239" i="23"/>
  <c r="AC239" i="23"/>
  <c r="AM239" i="23"/>
  <c r="AR240" i="23"/>
  <c r="AJ240" i="23"/>
  <c r="AB240" i="23"/>
  <c r="T240" i="23"/>
  <c r="AP240" i="23"/>
  <c r="AH240" i="23"/>
  <c r="Z240" i="23"/>
  <c r="R240" i="23"/>
  <c r="AN240" i="23"/>
  <c r="AD240" i="23"/>
  <c r="S240" i="23"/>
  <c r="AM240" i="23"/>
  <c r="AC240" i="23"/>
  <c r="Q240" i="23"/>
  <c r="AF240" i="23"/>
  <c r="X241" i="23"/>
  <c r="I261" i="23" s="1"/>
  <c r="AN241" i="23"/>
  <c r="Y261" i="23" s="1"/>
  <c r="V233" i="23"/>
  <c r="G253" i="23" s="1"/>
  <c r="AH233" i="23"/>
  <c r="S253" i="23" s="1"/>
  <c r="AR233" i="23"/>
  <c r="AC253" i="23" s="1"/>
  <c r="AL236" i="23"/>
  <c r="W256" i="23" s="1"/>
  <c r="AD236" i="23"/>
  <c r="O256" i="23" s="1"/>
  <c r="V236" i="23"/>
  <c r="G256" i="23" s="1"/>
  <c r="AK236" i="23"/>
  <c r="V256" i="23" s="1"/>
  <c r="AC236" i="23"/>
  <c r="N256" i="23" s="1"/>
  <c r="U236" i="23"/>
  <c r="F256" i="23" s="1"/>
  <c r="Z236" i="23"/>
  <c r="K256" i="23" s="1"/>
  <c r="AJ236" i="23"/>
  <c r="U256" i="23" s="1"/>
  <c r="W237" i="23"/>
  <c r="H257" i="23" s="1"/>
  <c r="AG237" i="23"/>
  <c r="R257" i="23" s="1"/>
  <c r="AQ237" i="23"/>
  <c r="AB257" i="23" s="1"/>
  <c r="U238" i="23"/>
  <c r="F258" i="23" s="1"/>
  <c r="AE238" i="23"/>
  <c r="P258" i="23" s="1"/>
  <c r="AO238" i="23"/>
  <c r="Z258" i="23" s="1"/>
  <c r="T239" i="23"/>
  <c r="AD239" i="23"/>
  <c r="AN239" i="23"/>
  <c r="Z241" i="23"/>
  <c r="K261" i="23" s="1"/>
  <c r="AP241" i="23"/>
  <c r="AA261" i="23" s="1"/>
  <c r="X228" i="23"/>
  <c r="I248" i="23" s="1"/>
  <c r="V229" i="23"/>
  <c r="G249" i="23" s="1"/>
  <c r="AF229" i="23"/>
  <c r="Q249" i="23" s="1"/>
  <c r="AP229" i="23"/>
  <c r="AA249" i="23" s="1"/>
  <c r="U230" i="23"/>
  <c r="F250" i="23" s="1"/>
  <c r="AE230" i="23"/>
  <c r="P250" i="23" s="1"/>
  <c r="AO230" i="23"/>
  <c r="Z250" i="23" s="1"/>
  <c r="Y233" i="23"/>
  <c r="J253" i="23" s="1"/>
  <c r="AI233" i="23"/>
  <c r="T253" i="23" s="1"/>
  <c r="Q236" i="23"/>
  <c r="B256" i="23" s="1"/>
  <c r="AA236" i="23"/>
  <c r="L256" i="23" s="1"/>
  <c r="AM236" i="23"/>
  <c r="X256" i="23" s="1"/>
  <c r="X237" i="23"/>
  <c r="I257" i="23" s="1"/>
  <c r="V238" i="23"/>
  <c r="G258" i="23" s="1"/>
  <c r="AF238" i="23"/>
  <c r="Q258" i="23" s="1"/>
  <c r="AP238" i="23"/>
  <c r="AA258" i="23" s="1"/>
  <c r="U239" i="23"/>
  <c r="AE239" i="23"/>
  <c r="AO239" i="23"/>
  <c r="AD241" i="23"/>
  <c r="O261" i="23" s="1"/>
  <c r="AR241" i="23"/>
  <c r="AC261" i="23" s="1"/>
  <c r="Y228" i="23"/>
  <c r="J248" i="23" s="1"/>
  <c r="Y237" i="23"/>
  <c r="J257" i="23" s="1"/>
  <c r="AI237" i="23"/>
  <c r="T257" i="23" s="1"/>
  <c r="AR239" i="23"/>
  <c r="A288" i="23"/>
  <c r="A276" i="23"/>
  <c r="A289" i="23"/>
  <c r="A277" i="23"/>
  <c r="AK228" i="23"/>
  <c r="V248" i="23" s="1"/>
  <c r="AC228" i="23"/>
  <c r="N248" i="23" s="1"/>
  <c r="U228" i="23"/>
  <c r="F248" i="23" s="1"/>
  <c r="AR228" i="23"/>
  <c r="AC248" i="23" s="1"/>
  <c r="AJ228" i="23"/>
  <c r="U248" i="23" s="1"/>
  <c r="AB228" i="23"/>
  <c r="M248" i="23" s="1"/>
  <c r="T228" i="23"/>
  <c r="E248" i="23" s="1"/>
  <c r="Z228" i="23"/>
  <c r="K248" i="23" s="1"/>
  <c r="AL228" i="23"/>
  <c r="W248" i="23" s="1"/>
  <c r="X229" i="23"/>
  <c r="I249" i="23" s="1"/>
  <c r="AH229" i="23"/>
  <c r="S249" i="23" s="1"/>
  <c r="AG230" i="23"/>
  <c r="R250" i="23" s="1"/>
  <c r="AK237" i="23"/>
  <c r="V257" i="23" s="1"/>
  <c r="AC237" i="23"/>
  <c r="N257" i="23" s="1"/>
  <c r="U237" i="23"/>
  <c r="F257" i="23" s="1"/>
  <c r="AR237" i="23"/>
  <c r="AC257" i="23" s="1"/>
  <c r="AJ237" i="23"/>
  <c r="U257" i="23" s="1"/>
  <c r="AB237" i="23"/>
  <c r="M257" i="23" s="1"/>
  <c r="T237" i="23"/>
  <c r="E257" i="23" s="1"/>
  <c r="Z237" i="23"/>
  <c r="K257" i="23" s="1"/>
  <c r="AL237" i="23"/>
  <c r="W257" i="23" s="1"/>
  <c r="X238" i="23"/>
  <c r="I258" i="23" s="1"/>
  <c r="W239" i="23"/>
  <c r="AG239" i="23"/>
  <c r="T241" i="23"/>
  <c r="E261" i="23" s="1"/>
  <c r="AF241" i="23"/>
  <c r="Q261" i="23" s="1"/>
  <c r="A283" i="23"/>
  <c r="A295" i="23"/>
  <c r="Q228" i="23"/>
  <c r="B248" i="23" s="1"/>
  <c r="AA228" i="23"/>
  <c r="L248" i="23" s="1"/>
  <c r="AM228" i="23"/>
  <c r="X248" i="23" s="1"/>
  <c r="Y229" i="23"/>
  <c r="J249" i="23" s="1"/>
  <c r="X230" i="23"/>
  <c r="I250" i="23" s="1"/>
  <c r="AJ230" i="23"/>
  <c r="U250" i="23" s="1"/>
  <c r="Q237" i="23"/>
  <c r="B257" i="23" s="1"/>
  <c r="AA237" i="23"/>
  <c r="L257" i="23" s="1"/>
  <c r="Y238" i="23"/>
  <c r="J258" i="23" s="1"/>
  <c r="X239" i="23"/>
  <c r="AJ239" i="23"/>
  <c r="A291" i="23"/>
  <c r="A279" i="23"/>
  <c r="AM226" i="23"/>
  <c r="X246" i="23" s="1"/>
  <c r="AE226" i="23"/>
  <c r="P246" i="23" s="1"/>
  <c r="W226" i="23"/>
  <c r="H246" i="23" s="1"/>
  <c r="AL226" i="23"/>
  <c r="W246" i="23" s="1"/>
  <c r="AD226" i="23"/>
  <c r="O246" i="23" s="1"/>
  <c r="V226" i="23"/>
  <c r="G246" i="23" s="1"/>
  <c r="Z226" i="23"/>
  <c r="K246" i="23" s="1"/>
  <c r="AJ226" i="23"/>
  <c r="U246" i="23" s="1"/>
  <c r="R228" i="23"/>
  <c r="C248" i="23" s="1"/>
  <c r="AD228" i="23"/>
  <c r="O248" i="23" s="1"/>
  <c r="AN228" i="23"/>
  <c r="Y248" i="23" s="1"/>
  <c r="AR229" i="23"/>
  <c r="AC249" i="23" s="1"/>
  <c r="AJ229" i="23"/>
  <c r="U249" i="23" s="1"/>
  <c r="AB229" i="23"/>
  <c r="M249" i="23" s="1"/>
  <c r="T229" i="23"/>
  <c r="E249" i="23" s="1"/>
  <c r="AQ229" i="23"/>
  <c r="AB249" i="23" s="1"/>
  <c r="AI229" i="23"/>
  <c r="T249" i="23" s="1"/>
  <c r="AA229" i="23"/>
  <c r="L249" i="23" s="1"/>
  <c r="S229" i="23"/>
  <c r="D249" i="23" s="1"/>
  <c r="Z229" i="23"/>
  <c r="K249" i="23" s="1"/>
  <c r="AL229" i="23"/>
  <c r="W249" i="23" s="1"/>
  <c r="Y230" i="23"/>
  <c r="J250" i="23" s="1"/>
  <c r="X231" i="23"/>
  <c r="I251" i="23" s="1"/>
  <c r="S233" i="23"/>
  <c r="D253" i="23" s="1"/>
  <c r="AC233" i="23"/>
  <c r="N253" i="23" s="1"/>
  <c r="AM234" i="23"/>
  <c r="X254" i="23" s="1"/>
  <c r="AE234" i="23"/>
  <c r="P254" i="23" s="1"/>
  <c r="W234" i="23"/>
  <c r="H254" i="23" s="1"/>
  <c r="AL234" i="23"/>
  <c r="W254" i="23" s="1"/>
  <c r="AD234" i="23"/>
  <c r="O254" i="23" s="1"/>
  <c r="V234" i="23"/>
  <c r="G254" i="23" s="1"/>
  <c r="Z234" i="23"/>
  <c r="K254" i="23" s="1"/>
  <c r="AJ234" i="23"/>
  <c r="U254" i="23" s="1"/>
  <c r="W236" i="23"/>
  <c r="H256" i="23" s="1"/>
  <c r="AG236" i="23"/>
  <c r="R256" i="23" s="1"/>
  <c r="AQ236" i="23"/>
  <c r="AB256" i="23" s="1"/>
  <c r="R237" i="23"/>
  <c r="C257" i="23" s="1"/>
  <c r="AD237" i="23"/>
  <c r="O257" i="23" s="1"/>
  <c r="AN237" i="23"/>
  <c r="Y257" i="23" s="1"/>
  <c r="AR238" i="23"/>
  <c r="AC258" i="23" s="1"/>
  <c r="AJ238" i="23"/>
  <c r="U258" i="23" s="1"/>
  <c r="AB238" i="23"/>
  <c r="M258" i="23" s="1"/>
  <c r="T238" i="23"/>
  <c r="E258" i="23" s="1"/>
  <c r="AQ238" i="23"/>
  <c r="AB258" i="23" s="1"/>
  <c r="AI238" i="23"/>
  <c r="T258" i="23" s="1"/>
  <c r="AA238" i="23"/>
  <c r="L258" i="23" s="1"/>
  <c r="S238" i="23"/>
  <c r="D258" i="23" s="1"/>
  <c r="Z238" i="23"/>
  <c r="K258" i="23" s="1"/>
  <c r="AL238" i="23"/>
  <c r="W258" i="23" s="1"/>
  <c r="Y239" i="23"/>
  <c r="AA240" i="23"/>
  <c r="V241" i="23"/>
  <c r="G261" i="23" s="1"/>
  <c r="A292" i="23"/>
  <c r="A280" i="23"/>
  <c r="W225" i="23"/>
  <c r="H245" i="23" s="1"/>
  <c r="AE225" i="23"/>
  <c r="P245" i="23" s="1"/>
  <c r="AM225" i="23"/>
  <c r="X245" i="23" s="1"/>
  <c r="X232" i="23"/>
  <c r="I252" i="23" s="1"/>
  <c r="AF232" i="23"/>
  <c r="Q252" i="23" s="1"/>
  <c r="AN232" i="23"/>
  <c r="Y252" i="23" s="1"/>
  <c r="W233" i="23"/>
  <c r="H253" i="23" s="1"/>
  <c r="AE233" i="23"/>
  <c r="P253" i="23" s="1"/>
  <c r="AM233" i="23"/>
  <c r="X253" i="23" s="1"/>
  <c r="AQ241" i="23"/>
  <c r="AB261" i="23" s="1"/>
  <c r="AI241" i="23"/>
  <c r="T261" i="23" s="1"/>
  <c r="AA241" i="23"/>
  <c r="L261" i="23" s="1"/>
  <c r="S241" i="23"/>
  <c r="D261" i="23" s="1"/>
  <c r="AO241" i="23"/>
  <c r="Z261" i="23" s="1"/>
  <c r="AG241" i="23"/>
  <c r="R261" i="23" s="1"/>
  <c r="Y241" i="23"/>
  <c r="J261" i="23" s="1"/>
  <c r="Q241" i="23"/>
  <c r="B261" i="23" s="1"/>
  <c r="AB241" i="23"/>
  <c r="M261" i="23" s="1"/>
  <c r="AL241" i="23"/>
  <c r="W261" i="23" s="1"/>
  <c r="A294" i="23"/>
  <c r="A282" i="23"/>
  <c r="X334" i="23"/>
  <c r="I354" i="23" s="1"/>
  <c r="AL334" i="23"/>
  <c r="W354" i="23" s="1"/>
  <c r="Q335" i="23"/>
  <c r="B355" i="23" s="1"/>
  <c r="AK335" i="23"/>
  <c r="V355" i="23" s="1"/>
  <c r="AE338" i="23"/>
  <c r="P358" i="23" s="1"/>
  <c r="AN340" i="23"/>
  <c r="Y360" i="23" s="1"/>
  <c r="AE342" i="23"/>
  <c r="P362" i="23" s="1"/>
  <c r="AR343" i="23"/>
  <c r="AC363" i="23" s="1"/>
  <c r="Z345" i="23"/>
  <c r="K365" i="23" s="1"/>
  <c r="AE347" i="23"/>
  <c r="P367" i="23" s="1"/>
  <c r="AP349" i="23"/>
  <c r="A400" i="23"/>
  <c r="A388" i="23"/>
  <c r="X225" i="23"/>
  <c r="I245" i="23" s="1"/>
  <c r="AF225" i="23"/>
  <c r="Q245" i="23" s="1"/>
  <c r="Q232" i="23"/>
  <c r="B252" i="23" s="1"/>
  <c r="Y232" i="23"/>
  <c r="J252" i="23" s="1"/>
  <c r="AG232" i="23"/>
  <c r="R252" i="23" s="1"/>
  <c r="X233" i="23"/>
  <c r="I253" i="23" s="1"/>
  <c r="AF233" i="23"/>
  <c r="Q253" i="23" s="1"/>
  <c r="R241" i="23"/>
  <c r="C261" i="23" s="1"/>
  <c r="AC241" i="23"/>
  <c r="N261" i="23" s="1"/>
  <c r="AM241" i="23"/>
  <c r="X261" i="23" s="1"/>
  <c r="Y334" i="23"/>
  <c r="J354" i="23" s="1"/>
  <c r="V335" i="23"/>
  <c r="G355" i="23" s="1"/>
  <c r="AL335" i="23"/>
  <c r="W355" i="23" s="1"/>
  <c r="AP337" i="23"/>
  <c r="AA357" i="23" s="1"/>
  <c r="AH337" i="23"/>
  <c r="S357" i="23" s="1"/>
  <c r="Z337" i="23"/>
  <c r="K357" i="23" s="1"/>
  <c r="R337" i="23"/>
  <c r="C357" i="23" s="1"/>
  <c r="AL337" i="23"/>
  <c r="W357" i="23" s="1"/>
  <c r="AD337" i="23"/>
  <c r="O357" i="23" s="1"/>
  <c r="V337" i="23"/>
  <c r="G357" i="23" s="1"/>
  <c r="AJ337" i="23"/>
  <c r="U357" i="23" s="1"/>
  <c r="Y337" i="23"/>
  <c r="J357" i="23" s="1"/>
  <c r="AI337" i="23"/>
  <c r="T357" i="23" s="1"/>
  <c r="X337" i="23"/>
  <c r="I357" i="23" s="1"/>
  <c r="AR337" i="23"/>
  <c r="AC357" i="23" s="1"/>
  <c r="AE337" i="23"/>
  <c r="P357" i="23" s="1"/>
  <c r="Q337" i="23"/>
  <c r="B357" i="23" s="1"/>
  <c r="AO337" i="23"/>
  <c r="Z357" i="23" s="1"/>
  <c r="AB337" i="23"/>
  <c r="M357" i="23" s="1"/>
  <c r="AG337" i="23"/>
  <c r="R357" i="23" s="1"/>
  <c r="R340" i="23"/>
  <c r="C360" i="23" s="1"/>
  <c r="AF342" i="23"/>
  <c r="Q362" i="23" s="1"/>
  <c r="W343" i="23"/>
  <c r="H363" i="23" s="1"/>
  <c r="AQ346" i="23"/>
  <c r="AB366" i="23" s="1"/>
  <c r="AI346" i="23"/>
  <c r="T366" i="23" s="1"/>
  <c r="AA346" i="23"/>
  <c r="L366" i="23" s="1"/>
  <c r="S346" i="23"/>
  <c r="D366" i="23" s="1"/>
  <c r="AP346" i="23"/>
  <c r="AA366" i="23" s="1"/>
  <c r="AH346" i="23"/>
  <c r="S366" i="23" s="1"/>
  <c r="Z346" i="23"/>
  <c r="K366" i="23" s="1"/>
  <c r="R346" i="23"/>
  <c r="C366" i="23" s="1"/>
  <c r="AM346" i="23"/>
  <c r="X366" i="23" s="1"/>
  <c r="AE346" i="23"/>
  <c r="P366" i="23" s="1"/>
  <c r="W346" i="23"/>
  <c r="H366" i="23" s="1"/>
  <c r="AL346" i="23"/>
  <c r="W366" i="23" s="1"/>
  <c r="AD346" i="23"/>
  <c r="O366" i="23" s="1"/>
  <c r="V346" i="23"/>
  <c r="G366" i="23" s="1"/>
  <c r="AO346" i="23"/>
  <c r="Z366" i="23" s="1"/>
  <c r="Y346" i="23"/>
  <c r="J366" i="23" s="1"/>
  <c r="AN346" i="23"/>
  <c r="Y366" i="23" s="1"/>
  <c r="X346" i="23"/>
  <c r="I366" i="23" s="1"/>
  <c r="U346" i="23"/>
  <c r="F366" i="23" s="1"/>
  <c r="AK346" i="23"/>
  <c r="V366" i="23" s="1"/>
  <c r="Q346" i="23"/>
  <c r="B366" i="23" s="1"/>
  <c r="AF347" i="23"/>
  <c r="Q367" i="23" s="1"/>
  <c r="AN349" i="23"/>
  <c r="Z334" i="23"/>
  <c r="K354" i="23" s="1"/>
  <c r="AP334" i="23"/>
  <c r="AA354" i="23" s="1"/>
  <c r="AP338" i="23"/>
  <c r="AA358" i="23" s="1"/>
  <c r="AH338" i="23"/>
  <c r="S358" i="23" s="1"/>
  <c r="AO338" i="23"/>
  <c r="Z358" i="23" s="1"/>
  <c r="AG338" i="23"/>
  <c r="R358" i="23" s="1"/>
  <c r="Y338" i="23"/>
  <c r="J358" i="23" s="1"/>
  <c r="Q338" i="23"/>
  <c r="B358" i="23" s="1"/>
  <c r="AL338" i="23"/>
  <c r="W358" i="23" s="1"/>
  <c r="AD338" i="23"/>
  <c r="O358" i="23" s="1"/>
  <c r="AK338" i="23"/>
  <c r="V358" i="23" s="1"/>
  <c r="AC338" i="23"/>
  <c r="N358" i="23" s="1"/>
  <c r="U338" i="23"/>
  <c r="F358" i="23" s="1"/>
  <c r="AJ338" i="23"/>
  <c r="U358" i="23" s="1"/>
  <c r="W338" i="23"/>
  <c r="H358" i="23" s="1"/>
  <c r="AI338" i="23"/>
  <c r="T358" i="23" s="1"/>
  <c r="V338" i="23"/>
  <c r="G358" i="23" s="1"/>
  <c r="AN338" i="23"/>
  <c r="Y358" i="23" s="1"/>
  <c r="T338" i="23"/>
  <c r="E358" i="23" s="1"/>
  <c r="AF338" i="23"/>
  <c r="Q358" i="23" s="1"/>
  <c r="R338" i="23"/>
  <c r="C358" i="23" s="1"/>
  <c r="AQ338" i="23"/>
  <c r="AB358" i="23" s="1"/>
  <c r="AD345" i="23"/>
  <c r="O365" i="23" s="1"/>
  <c r="AC345" i="23"/>
  <c r="N365" i="23" s="1"/>
  <c r="AP345" i="23"/>
  <c r="AA365" i="23" s="1"/>
  <c r="V345" i="23"/>
  <c r="G365" i="23" s="1"/>
  <c r="AL345" i="23"/>
  <c r="W365" i="23" s="1"/>
  <c r="R345" i="23"/>
  <c r="C365" i="23" s="1"/>
  <c r="AH345" i="23"/>
  <c r="S365" i="23" s="1"/>
  <c r="AD334" i="23"/>
  <c r="O354" i="23" s="1"/>
  <c r="Y335" i="23"/>
  <c r="J355" i="23" s="1"/>
  <c r="AQ335" i="23"/>
  <c r="AB355" i="23" s="1"/>
  <c r="S338" i="23"/>
  <c r="D358" i="23" s="1"/>
  <c r="AR338" i="23"/>
  <c r="AC358" i="23" s="1"/>
  <c r="Z340" i="23"/>
  <c r="K360" i="23" s="1"/>
  <c r="AD343" i="23"/>
  <c r="O363" i="23" s="1"/>
  <c r="AK345" i="23"/>
  <c r="V365" i="23" s="1"/>
  <c r="AN347" i="23"/>
  <c r="Y367" i="23" s="1"/>
  <c r="R349" i="23"/>
  <c r="AR334" i="23"/>
  <c r="AC354" i="23" s="1"/>
  <c r="AJ334" i="23"/>
  <c r="U354" i="23" s="1"/>
  <c r="AB334" i="23"/>
  <c r="M354" i="23" s="1"/>
  <c r="T334" i="23"/>
  <c r="E354" i="23" s="1"/>
  <c r="AQ334" i="23"/>
  <c r="AB354" i="23" s="1"/>
  <c r="AI334" i="23"/>
  <c r="T354" i="23" s="1"/>
  <c r="AA334" i="23"/>
  <c r="L354" i="23" s="1"/>
  <c r="S334" i="23"/>
  <c r="D354" i="23" s="1"/>
  <c r="AO334" i="23"/>
  <c r="Z354" i="23" s="1"/>
  <c r="AE334" i="23"/>
  <c r="P354" i="23" s="1"/>
  <c r="U334" i="23"/>
  <c r="F354" i="23" s="1"/>
  <c r="AM334" i="23"/>
  <c r="X354" i="23" s="1"/>
  <c r="AC334" i="23"/>
  <c r="N354" i="23" s="1"/>
  <c r="Q334" i="23"/>
  <c r="B354" i="23" s="1"/>
  <c r="AF334" i="23"/>
  <c r="Q354" i="23" s="1"/>
  <c r="X338" i="23"/>
  <c r="I358" i="23" s="1"/>
  <c r="AE343" i="23"/>
  <c r="P363" i="23" s="1"/>
  <c r="AO345" i="23"/>
  <c r="Z365" i="23" s="1"/>
  <c r="Z349" i="23"/>
  <c r="R334" i="23"/>
  <c r="C354" i="23" s="1"/>
  <c r="AG334" i="23"/>
  <c r="R354" i="23" s="1"/>
  <c r="AO335" i="23"/>
  <c r="Z355" i="23" s="1"/>
  <c r="AD335" i="23"/>
  <c r="O355" i="23" s="1"/>
  <c r="S335" i="23"/>
  <c r="D355" i="23" s="1"/>
  <c r="AM335" i="23"/>
  <c r="X355" i="23" s="1"/>
  <c r="AC335" i="23"/>
  <c r="N355" i="23" s="1"/>
  <c r="R335" i="23"/>
  <c r="C355" i="23" s="1"/>
  <c r="AH335" i="23"/>
  <c r="S355" i="23" s="1"/>
  <c r="U335" i="23"/>
  <c r="F355" i="23" s="1"/>
  <c r="AE335" i="23"/>
  <c r="P355" i="23" s="1"/>
  <c r="AA335" i="23"/>
  <c r="L355" i="23" s="1"/>
  <c r="Z338" i="23"/>
  <c r="K358" i="23" s="1"/>
  <c r="Q345" i="23"/>
  <c r="B365" i="23" s="1"/>
  <c r="AP347" i="23"/>
  <c r="AA367" i="23" s="1"/>
  <c r="AH347" i="23"/>
  <c r="S367" i="23" s="1"/>
  <c r="Z347" i="23"/>
  <c r="K367" i="23" s="1"/>
  <c r="R347" i="23"/>
  <c r="C367" i="23" s="1"/>
  <c r="AO347" i="23"/>
  <c r="Z367" i="23" s="1"/>
  <c r="AG347" i="23"/>
  <c r="R367" i="23" s="1"/>
  <c r="Y347" i="23"/>
  <c r="J367" i="23" s="1"/>
  <c r="Q347" i="23"/>
  <c r="B367" i="23" s="1"/>
  <c r="AL347" i="23"/>
  <c r="W367" i="23" s="1"/>
  <c r="AD347" i="23"/>
  <c r="O367" i="23" s="1"/>
  <c r="V347" i="23"/>
  <c r="G367" i="23" s="1"/>
  <c r="AK347" i="23"/>
  <c r="V367" i="23" s="1"/>
  <c r="AC347" i="23"/>
  <c r="N367" i="23" s="1"/>
  <c r="U347" i="23"/>
  <c r="F367" i="23" s="1"/>
  <c r="AJ347" i="23"/>
  <c r="U367" i="23" s="1"/>
  <c r="T347" i="23"/>
  <c r="E367" i="23" s="1"/>
  <c r="AI347" i="23"/>
  <c r="T367" i="23" s="1"/>
  <c r="S347" i="23"/>
  <c r="D367" i="23" s="1"/>
  <c r="AB347" i="23"/>
  <c r="M367" i="23" s="1"/>
  <c r="AR347" i="23"/>
  <c r="AC367" i="23" s="1"/>
  <c r="X347" i="23"/>
  <c r="I367" i="23" s="1"/>
  <c r="V334" i="23"/>
  <c r="G354" i="23" s="1"/>
  <c r="AG335" i="23"/>
  <c r="R355" i="23" s="1"/>
  <c r="AA338" i="23"/>
  <c r="L358" i="23" s="1"/>
  <c r="AL340" i="23"/>
  <c r="W360" i="23" s="1"/>
  <c r="V340" i="23"/>
  <c r="G360" i="23" s="1"/>
  <c r="AK340" i="23"/>
  <c r="V360" i="23" s="1"/>
  <c r="U340" i="23"/>
  <c r="F360" i="23" s="1"/>
  <c r="AO340" i="23"/>
  <c r="Z360" i="23" s="1"/>
  <c r="Q340" i="23"/>
  <c r="B360" i="23" s="1"/>
  <c r="AG340" i="23"/>
  <c r="R360" i="23" s="1"/>
  <c r="AH340" i="23"/>
  <c r="S360" i="23" s="1"/>
  <c r="AK343" i="23"/>
  <c r="V363" i="23" s="1"/>
  <c r="AC343" i="23"/>
  <c r="N363" i="23" s="1"/>
  <c r="U343" i="23"/>
  <c r="F363" i="23" s="1"/>
  <c r="AO343" i="23"/>
  <c r="Z363" i="23" s="1"/>
  <c r="AG343" i="23"/>
  <c r="R363" i="23" s="1"/>
  <c r="Y343" i="23"/>
  <c r="J363" i="23" s="1"/>
  <c r="Q343" i="23"/>
  <c r="B363" i="23" s="1"/>
  <c r="AL343" i="23"/>
  <c r="W363" i="23" s="1"/>
  <c r="V343" i="23"/>
  <c r="G363" i="23" s="1"/>
  <c r="AI343" i="23"/>
  <c r="T363" i="23" s="1"/>
  <c r="S343" i="23"/>
  <c r="D363" i="23" s="1"/>
  <c r="Z343" i="23"/>
  <c r="K363" i="23" s="1"/>
  <c r="AP343" i="23"/>
  <c r="AA363" i="23" s="1"/>
  <c r="R343" i="23"/>
  <c r="C363" i="23" s="1"/>
  <c r="AM343" i="23"/>
  <c r="X363" i="23" s="1"/>
  <c r="U345" i="23"/>
  <c r="F365" i="23" s="1"/>
  <c r="W347" i="23"/>
  <c r="H367" i="23" s="1"/>
  <c r="W334" i="23"/>
  <c r="H354" i="23" s="1"/>
  <c r="AK334" i="23"/>
  <c r="V354" i="23" s="1"/>
  <c r="AI335" i="23"/>
  <c r="T355" i="23" s="1"/>
  <c r="AB338" i="23"/>
  <c r="M358" i="23" s="1"/>
  <c r="AQ343" i="23"/>
  <c r="AB363" i="23" s="1"/>
  <c r="Y345" i="23"/>
  <c r="J365" i="23" s="1"/>
  <c r="AA347" i="23"/>
  <c r="L367" i="23" s="1"/>
  <c r="AL349" i="23"/>
  <c r="V349" i="23"/>
  <c r="AK349" i="23"/>
  <c r="U349" i="23"/>
  <c r="AG349" i="23"/>
  <c r="AC349" i="23"/>
  <c r="Y349" i="23"/>
  <c r="AO349" i="23"/>
  <c r="AR335" i="23"/>
  <c r="AC355" i="23" s="1"/>
  <c r="V336" i="23"/>
  <c r="G356" i="23" s="1"/>
  <c r="AJ336" i="23"/>
  <c r="U356" i="23" s="1"/>
  <c r="AL342" i="23"/>
  <c r="W362" i="23" s="1"/>
  <c r="AD342" i="23"/>
  <c r="O362" i="23" s="1"/>
  <c r="V342" i="23"/>
  <c r="G362" i="23" s="1"/>
  <c r="AK342" i="23"/>
  <c r="V362" i="23" s="1"/>
  <c r="AC342" i="23"/>
  <c r="N362" i="23" s="1"/>
  <c r="U342" i="23"/>
  <c r="F362" i="23" s="1"/>
  <c r="AP342" i="23"/>
  <c r="AA362" i="23" s="1"/>
  <c r="AH342" i="23"/>
  <c r="S362" i="23" s="1"/>
  <c r="Z342" i="23"/>
  <c r="K362" i="23" s="1"/>
  <c r="R342" i="23"/>
  <c r="C362" i="23" s="1"/>
  <c r="AO342" i="23"/>
  <c r="Z362" i="23" s="1"/>
  <c r="AG342" i="23"/>
  <c r="R362" i="23" s="1"/>
  <c r="Y342" i="23"/>
  <c r="J362" i="23" s="1"/>
  <c r="Q342" i="23"/>
  <c r="B362" i="23" s="1"/>
  <c r="AR342" i="23"/>
  <c r="AC362" i="23" s="1"/>
  <c r="AB342" i="23"/>
  <c r="M362" i="23" s="1"/>
  <c r="AQ342" i="23"/>
  <c r="AB362" i="23" s="1"/>
  <c r="AA342" i="23"/>
  <c r="L362" i="23" s="1"/>
  <c r="AJ342" i="23"/>
  <c r="U362" i="23" s="1"/>
  <c r="A397" i="23"/>
  <c r="A385" i="23"/>
  <c r="Y336" i="23"/>
  <c r="J356" i="23" s="1"/>
  <c r="T342" i="23"/>
  <c r="E362" i="23" s="1"/>
  <c r="AN342" i="23"/>
  <c r="Y362" i="23" s="1"/>
  <c r="AQ336" i="23"/>
  <c r="AB356" i="23" s="1"/>
  <c r="AI336" i="23"/>
  <c r="T356" i="23" s="1"/>
  <c r="AA336" i="23"/>
  <c r="L356" i="23" s="1"/>
  <c r="S336" i="23"/>
  <c r="D356" i="23" s="1"/>
  <c r="AM336" i="23"/>
  <c r="X356" i="23" s="1"/>
  <c r="AE336" i="23"/>
  <c r="P356" i="23" s="1"/>
  <c r="W336" i="23"/>
  <c r="H356" i="23" s="1"/>
  <c r="Z336" i="23"/>
  <c r="K356" i="23" s="1"/>
  <c r="AK336" i="23"/>
  <c r="V356" i="23" s="1"/>
  <c r="AO339" i="23"/>
  <c r="Z359" i="23" s="1"/>
  <c r="AG339" i="23"/>
  <c r="R359" i="23" s="1"/>
  <c r="Y339" i="23"/>
  <c r="J359" i="23" s="1"/>
  <c r="Q339" i="23"/>
  <c r="B359" i="23" s="1"/>
  <c r="AK339" i="23"/>
  <c r="V359" i="23" s="1"/>
  <c r="AC339" i="23"/>
  <c r="N359" i="23" s="1"/>
  <c r="U339" i="23"/>
  <c r="F359" i="23" s="1"/>
  <c r="AA339" i="23"/>
  <c r="L359" i="23" s="1"/>
  <c r="AQ339" i="23"/>
  <c r="AB359" i="23" s="1"/>
  <c r="AM341" i="23"/>
  <c r="X361" i="23" s="1"/>
  <c r="AE341" i="23"/>
  <c r="P361" i="23" s="1"/>
  <c r="W341" i="23"/>
  <c r="H361" i="23" s="1"/>
  <c r="AL341" i="23"/>
  <c r="W361" i="23" s="1"/>
  <c r="AD341" i="23"/>
  <c r="O361" i="23" s="1"/>
  <c r="V341" i="23"/>
  <c r="G361" i="23" s="1"/>
  <c r="AQ341" i="23"/>
  <c r="AB361" i="23" s="1"/>
  <c r="AI341" i="23"/>
  <c r="T361" i="23" s="1"/>
  <c r="AA341" i="23"/>
  <c r="L361" i="23" s="1"/>
  <c r="S341" i="23"/>
  <c r="D361" i="23" s="1"/>
  <c r="AP341" i="23"/>
  <c r="AA361" i="23" s="1"/>
  <c r="AH341" i="23"/>
  <c r="S361" i="23" s="1"/>
  <c r="Z341" i="23"/>
  <c r="K361" i="23" s="1"/>
  <c r="R341" i="23"/>
  <c r="C361" i="23" s="1"/>
  <c r="AF341" i="23"/>
  <c r="Q361" i="23" s="1"/>
  <c r="AO348" i="23"/>
  <c r="AG348" i="23"/>
  <c r="Y348" i="23"/>
  <c r="Q348" i="23"/>
  <c r="AK348" i="23"/>
  <c r="AC348" i="23"/>
  <c r="U348" i="23"/>
  <c r="AA348" i="23"/>
  <c r="AQ348" i="23"/>
  <c r="AM350" i="23"/>
  <c r="X370" i="23" s="1"/>
  <c r="AE350" i="23"/>
  <c r="P370" i="23" s="1"/>
  <c r="W350" i="23"/>
  <c r="H370" i="23" s="1"/>
  <c r="AL350" i="23"/>
  <c r="W370" i="23" s="1"/>
  <c r="AD350" i="23"/>
  <c r="O370" i="23" s="1"/>
  <c r="V350" i="23"/>
  <c r="G370" i="23" s="1"/>
  <c r="AQ350" i="23"/>
  <c r="AB370" i="23" s="1"/>
  <c r="AI350" i="23"/>
  <c r="T370" i="23" s="1"/>
  <c r="AA350" i="23"/>
  <c r="L370" i="23" s="1"/>
  <c r="S350" i="23"/>
  <c r="D370" i="23" s="1"/>
  <c r="AP350" i="23"/>
  <c r="AA370" i="23" s="1"/>
  <c r="AH350" i="23"/>
  <c r="S370" i="23" s="1"/>
  <c r="Z350" i="23"/>
  <c r="K370" i="23" s="1"/>
  <c r="R350" i="23"/>
  <c r="C370" i="23" s="1"/>
  <c r="AF350" i="23"/>
  <c r="Q370" i="23" s="1"/>
  <c r="Q336" i="23"/>
  <c r="B356" i="23" s="1"/>
  <c r="AB336" i="23"/>
  <c r="M356" i="23" s="1"/>
  <c r="AL336" i="23"/>
  <c r="W356" i="23" s="1"/>
  <c r="AD339" i="23"/>
  <c r="O359" i="23" s="1"/>
  <c r="Q341" i="23"/>
  <c r="B361" i="23" s="1"/>
  <c r="AG341" i="23"/>
  <c r="R361" i="23" s="1"/>
  <c r="AR345" i="23"/>
  <c r="AC365" i="23" s="1"/>
  <c r="AD348" i="23"/>
  <c r="Q350" i="23"/>
  <c r="B370" i="23" s="1"/>
  <c r="AG350" i="23"/>
  <c r="R370" i="23" s="1"/>
  <c r="A403" i="23"/>
  <c r="A391" i="23"/>
  <c r="X335" i="23"/>
  <c r="I355" i="23" s="1"/>
  <c r="AF335" i="23"/>
  <c r="Q355" i="23" s="1"/>
  <c r="AN335" i="23"/>
  <c r="Y355" i="23" s="1"/>
  <c r="T339" i="23"/>
  <c r="E359" i="23" s="1"/>
  <c r="AB339" i="23"/>
  <c r="M359" i="23" s="1"/>
  <c r="AJ339" i="23"/>
  <c r="U359" i="23" s="1"/>
  <c r="AR339" i="23"/>
  <c r="AC359" i="23" s="1"/>
  <c r="S340" i="23"/>
  <c r="D360" i="23" s="1"/>
  <c r="AA340" i="23"/>
  <c r="L360" i="23" s="1"/>
  <c r="AI340" i="23"/>
  <c r="T360" i="23" s="1"/>
  <c r="AQ340" i="23"/>
  <c r="AB360" i="23" s="1"/>
  <c r="X343" i="23"/>
  <c r="I363" i="23" s="1"/>
  <c r="AF343" i="23"/>
  <c r="Q363" i="23" s="1"/>
  <c r="AN343" i="23"/>
  <c r="Y363" i="23" s="1"/>
  <c r="W345" i="23"/>
  <c r="H365" i="23" s="1"/>
  <c r="AE345" i="23"/>
  <c r="P365" i="23" s="1"/>
  <c r="AM345" i="23"/>
  <c r="X365" i="23" s="1"/>
  <c r="T348" i="23"/>
  <c r="AB348" i="23"/>
  <c r="AJ348" i="23"/>
  <c r="AR348" i="23"/>
  <c r="S349" i="23"/>
  <c r="AA349" i="23"/>
  <c r="AI349" i="23"/>
  <c r="AQ349" i="23"/>
  <c r="AM444" i="23"/>
  <c r="X464" i="23" s="1"/>
  <c r="AB444" i="23"/>
  <c r="M464" i="23" s="1"/>
  <c r="R444" i="23"/>
  <c r="C464" i="23" s="1"/>
  <c r="AJ444" i="23"/>
  <c r="U464" i="23" s="1"/>
  <c r="V444" i="23"/>
  <c r="G464" i="23" s="1"/>
  <c r="AI444" i="23"/>
  <c r="T464" i="23" s="1"/>
  <c r="T444" i="23"/>
  <c r="E464" i="23" s="1"/>
  <c r="AG444" i="23"/>
  <c r="R464" i="23" s="1"/>
  <c r="S444" i="23"/>
  <c r="D464" i="23" s="1"/>
  <c r="AQ444" i="23"/>
  <c r="AB464" i="23" s="1"/>
  <c r="AD444" i="23"/>
  <c r="O464" i="23" s="1"/>
  <c r="AO444" i="23"/>
  <c r="Z464" i="23" s="1"/>
  <c r="Z444" i="23"/>
  <c r="K464" i="23" s="1"/>
  <c r="U446" i="23"/>
  <c r="F466" i="23" s="1"/>
  <c r="AQ450" i="23"/>
  <c r="AB470" i="23" s="1"/>
  <c r="AE450" i="23"/>
  <c r="P470" i="23" s="1"/>
  <c r="U450" i="23"/>
  <c r="F470" i="23" s="1"/>
  <c r="AK450" i="23"/>
  <c r="V470" i="23" s="1"/>
  <c r="Z450" i="23"/>
  <c r="K470" i="23" s="1"/>
  <c r="AL450" i="23"/>
  <c r="W470" i="23" s="1"/>
  <c r="W450" i="23"/>
  <c r="H470" i="23" s="1"/>
  <c r="AJ450" i="23"/>
  <c r="U470" i="23" s="1"/>
  <c r="V450" i="23"/>
  <c r="G470" i="23" s="1"/>
  <c r="AH450" i="23"/>
  <c r="S470" i="23" s="1"/>
  <c r="T450" i="23"/>
  <c r="E470" i="23" s="1"/>
  <c r="AD450" i="23"/>
  <c r="O470" i="23" s="1"/>
  <c r="Q450" i="23"/>
  <c r="B470" i="23" s="1"/>
  <c r="AP450" i="23"/>
  <c r="AA470" i="23" s="1"/>
  <c r="AB450" i="23"/>
  <c r="M470" i="23" s="1"/>
  <c r="AL451" i="23"/>
  <c r="W471" i="23" s="1"/>
  <c r="T340" i="23"/>
  <c r="E360" i="23" s="1"/>
  <c r="AB340" i="23"/>
  <c r="M360" i="23" s="1"/>
  <c r="AJ340" i="23"/>
  <c r="U360" i="23" s="1"/>
  <c r="AR340" i="23"/>
  <c r="AC360" i="23" s="1"/>
  <c r="X345" i="23"/>
  <c r="I365" i="23" s="1"/>
  <c r="AF345" i="23"/>
  <c r="Q365" i="23" s="1"/>
  <c r="AN345" i="23"/>
  <c r="Y365" i="23" s="1"/>
  <c r="T349" i="23"/>
  <c r="AB349" i="23"/>
  <c r="AJ349" i="23"/>
  <c r="AR349" i="23"/>
  <c r="Y446" i="23"/>
  <c r="J466" i="23" s="1"/>
  <c r="AC446" i="23"/>
  <c r="N466" i="23" s="1"/>
  <c r="Q451" i="23"/>
  <c r="B471" i="23" s="1"/>
  <c r="AP451" i="23"/>
  <c r="AA471" i="23" s="1"/>
  <c r="AD451" i="23"/>
  <c r="O471" i="23" s="1"/>
  <c r="T451" i="23"/>
  <c r="E471" i="23" s="1"/>
  <c r="AK451" i="23"/>
  <c r="V471" i="23" s="1"/>
  <c r="AA451" i="23"/>
  <c r="L471" i="23" s="1"/>
  <c r="AI451" i="23"/>
  <c r="T471" i="23" s="1"/>
  <c r="U451" i="23"/>
  <c r="F471" i="23" s="1"/>
  <c r="AQ451" i="23"/>
  <c r="AB471" i="23" s="1"/>
  <c r="AB451" i="23"/>
  <c r="M471" i="23" s="1"/>
  <c r="AJ451" i="23"/>
  <c r="U471" i="23" s="1"/>
  <c r="R451" i="23"/>
  <c r="C471" i="23" s="1"/>
  <c r="AH451" i="23"/>
  <c r="S471" i="23" s="1"/>
  <c r="AE451" i="23"/>
  <c r="P471" i="23" s="1"/>
  <c r="Z451" i="23"/>
  <c r="K471" i="23" s="1"/>
  <c r="AM451" i="23"/>
  <c r="X471" i="23" s="1"/>
  <c r="V451" i="23"/>
  <c r="G471" i="23" s="1"/>
  <c r="A387" i="23"/>
  <c r="T335" i="23"/>
  <c r="E355" i="23" s="1"/>
  <c r="AB335" i="23"/>
  <c r="M355" i="23" s="1"/>
  <c r="AJ335" i="23"/>
  <c r="U355" i="23" s="1"/>
  <c r="X339" i="23"/>
  <c r="I359" i="23" s="1"/>
  <c r="AF339" i="23"/>
  <c r="Q359" i="23" s="1"/>
  <c r="W340" i="23"/>
  <c r="H360" i="23" s="1"/>
  <c r="AE340" i="23"/>
  <c r="P360" i="23" s="1"/>
  <c r="AM340" i="23"/>
  <c r="X360" i="23" s="1"/>
  <c r="T343" i="23"/>
  <c r="E363" i="23" s="1"/>
  <c r="AB343" i="23"/>
  <c r="M363" i="23" s="1"/>
  <c r="AJ343" i="23"/>
  <c r="U363" i="23" s="1"/>
  <c r="S345" i="23"/>
  <c r="D365" i="23" s="1"/>
  <c r="AA345" i="23"/>
  <c r="L365" i="23" s="1"/>
  <c r="AI345" i="23"/>
  <c r="T365" i="23" s="1"/>
  <c r="AQ345" i="23"/>
  <c r="AB365" i="23" s="1"/>
  <c r="X348" i="23"/>
  <c r="AF348" i="23"/>
  <c r="W349" i="23"/>
  <c r="AE349" i="23"/>
  <c r="AM349" i="23"/>
  <c r="A389" i="23"/>
  <c r="AR440" i="23"/>
  <c r="AC460" i="23" s="1"/>
  <c r="AJ440" i="23"/>
  <c r="U460" i="23" s="1"/>
  <c r="AB440" i="23"/>
  <c r="M460" i="23" s="1"/>
  <c r="T440" i="23"/>
  <c r="E460" i="23" s="1"/>
  <c r="AO440" i="23"/>
  <c r="Z460" i="23" s="1"/>
  <c r="AG440" i="23"/>
  <c r="R460" i="23" s="1"/>
  <c r="Y440" i="23"/>
  <c r="J460" i="23" s="1"/>
  <c r="Q440" i="23"/>
  <c r="B460" i="23" s="1"/>
  <c r="AH440" i="23"/>
  <c r="S460" i="23" s="1"/>
  <c r="W440" i="23"/>
  <c r="H460" i="23" s="1"/>
  <c r="AM440" i="23"/>
  <c r="X460" i="23" s="1"/>
  <c r="AC440" i="23"/>
  <c r="N460" i="23" s="1"/>
  <c r="R440" i="23"/>
  <c r="C460" i="23" s="1"/>
  <c r="AQ440" i="23"/>
  <c r="AB460" i="23" s="1"/>
  <c r="AD440" i="23"/>
  <c r="O460" i="23" s="1"/>
  <c r="AP440" i="23"/>
  <c r="AA460" i="23" s="1"/>
  <c r="AA440" i="23"/>
  <c r="L460" i="23" s="1"/>
  <c r="AN440" i="23"/>
  <c r="Y460" i="23" s="1"/>
  <c r="Z440" i="23"/>
  <c r="K460" i="23" s="1"/>
  <c r="AK440" i="23"/>
  <c r="V460" i="23" s="1"/>
  <c r="V440" i="23"/>
  <c r="G460" i="23" s="1"/>
  <c r="AF440" i="23"/>
  <c r="Q460" i="23" s="1"/>
  <c r="S440" i="23"/>
  <c r="D460" i="23" s="1"/>
  <c r="AP441" i="23"/>
  <c r="AA461" i="23" s="1"/>
  <c r="AE441" i="23"/>
  <c r="P461" i="23" s="1"/>
  <c r="U441" i="23"/>
  <c r="F461" i="23" s="1"/>
  <c r="AK441" i="23"/>
  <c r="V461" i="23" s="1"/>
  <c r="Z441" i="23"/>
  <c r="K461" i="23" s="1"/>
  <c r="AH441" i="23"/>
  <c r="S461" i="23" s="1"/>
  <c r="T441" i="23"/>
  <c r="E461" i="23" s="1"/>
  <c r="AG441" i="23"/>
  <c r="R461" i="23" s="1"/>
  <c r="R441" i="23"/>
  <c r="C461" i="23" s="1"/>
  <c r="AD441" i="23"/>
  <c r="O461" i="23" s="1"/>
  <c r="Q441" i="23"/>
  <c r="B461" i="23" s="1"/>
  <c r="AO441" i="23"/>
  <c r="Z461" i="23" s="1"/>
  <c r="AB441" i="23"/>
  <c r="M461" i="23" s="1"/>
  <c r="AL441" i="23"/>
  <c r="W461" i="23" s="1"/>
  <c r="W441" i="23"/>
  <c r="H461" i="23" s="1"/>
  <c r="AR441" i="23"/>
  <c r="AC461" i="23" s="1"/>
  <c r="AA444" i="23"/>
  <c r="L464" i="23" s="1"/>
  <c r="AM445" i="23"/>
  <c r="X465" i="23" s="1"/>
  <c r="AE445" i="23"/>
  <c r="P465" i="23" s="1"/>
  <c r="W445" i="23"/>
  <c r="H465" i="23" s="1"/>
  <c r="AR445" i="23"/>
  <c r="AC465" i="23" s="1"/>
  <c r="AJ445" i="23"/>
  <c r="U465" i="23" s="1"/>
  <c r="AB445" i="23"/>
  <c r="M465" i="23" s="1"/>
  <c r="T445" i="23"/>
  <c r="E465" i="23" s="1"/>
  <c r="AO445" i="23"/>
  <c r="Z465" i="23" s="1"/>
  <c r="AD445" i="23"/>
  <c r="O465" i="23" s="1"/>
  <c r="S445" i="23"/>
  <c r="D465" i="23" s="1"/>
  <c r="AI445" i="23"/>
  <c r="T465" i="23" s="1"/>
  <c r="Y445" i="23"/>
  <c r="J465" i="23" s="1"/>
  <c r="AP445" i="23"/>
  <c r="AA465" i="23" s="1"/>
  <c r="AA445" i="23"/>
  <c r="L465" i="23" s="1"/>
  <c r="AN445" i="23"/>
  <c r="Y465" i="23" s="1"/>
  <c r="Z445" i="23"/>
  <c r="K465" i="23" s="1"/>
  <c r="AL445" i="23"/>
  <c r="W465" i="23" s="1"/>
  <c r="X445" i="23"/>
  <c r="I465" i="23" s="1"/>
  <c r="AH445" i="23"/>
  <c r="S465" i="23" s="1"/>
  <c r="U445" i="23"/>
  <c r="F465" i="23" s="1"/>
  <c r="AF445" i="23"/>
  <c r="Q465" i="23" s="1"/>
  <c r="Q445" i="23"/>
  <c r="B465" i="23" s="1"/>
  <c r="AN446" i="23"/>
  <c r="Y466" i="23" s="1"/>
  <c r="Y450" i="23"/>
  <c r="J470" i="23" s="1"/>
  <c r="X340" i="23"/>
  <c r="I360" i="23" s="1"/>
  <c r="AF340" i="23"/>
  <c r="Q360" i="23" s="1"/>
  <c r="T345" i="23"/>
  <c r="E365" i="23" s="1"/>
  <c r="AB345" i="23"/>
  <c r="M365" i="23" s="1"/>
  <c r="AJ345" i="23"/>
  <c r="U365" i="23" s="1"/>
  <c r="X349" i="23"/>
  <c r="AF349" i="23"/>
  <c r="AE444" i="23"/>
  <c r="P464" i="23" s="1"/>
  <c r="AF448" i="23"/>
  <c r="Q468" i="23" s="1"/>
  <c r="S448" i="23"/>
  <c r="D468" i="23" s="1"/>
  <c r="AN448" i="23"/>
  <c r="Y468" i="23" s="1"/>
  <c r="Z448" i="23"/>
  <c r="K468" i="23" s="1"/>
  <c r="AP448" i="23"/>
  <c r="AA468" i="23" s="1"/>
  <c r="AC450" i="23"/>
  <c r="N470" i="23" s="1"/>
  <c r="S451" i="23"/>
  <c r="D471" i="23" s="1"/>
  <c r="AH446" i="23"/>
  <c r="S466" i="23" s="1"/>
  <c r="T446" i="23"/>
  <c r="E466" i="23" s="1"/>
  <c r="AF446" i="23"/>
  <c r="Q466" i="23" s="1"/>
  <c r="R446" i="23"/>
  <c r="C466" i="23" s="1"/>
  <c r="AO446" i="23"/>
  <c r="Z466" i="23" s="1"/>
  <c r="Z446" i="23"/>
  <c r="K466" i="23" s="1"/>
  <c r="AK446" i="23"/>
  <c r="V466" i="23" s="1"/>
  <c r="X446" i="23"/>
  <c r="I466" i="23" s="1"/>
  <c r="W451" i="23"/>
  <c r="H471" i="23" s="1"/>
  <c r="A398" i="23"/>
  <c r="A386" i="23"/>
  <c r="A404" i="23"/>
  <c r="AA439" i="23"/>
  <c r="L459" i="23" s="1"/>
  <c r="AP442" i="23"/>
  <c r="AA462" i="23" s="1"/>
  <c r="AH442" i="23"/>
  <c r="S462" i="23" s="1"/>
  <c r="Z442" i="23"/>
  <c r="K462" i="23" s="1"/>
  <c r="R442" i="23"/>
  <c r="C462" i="23" s="1"/>
  <c r="AM442" i="23"/>
  <c r="X462" i="23" s="1"/>
  <c r="AE442" i="23"/>
  <c r="P462" i="23" s="1"/>
  <c r="W442" i="23"/>
  <c r="H462" i="23" s="1"/>
  <c r="AN442" i="23"/>
  <c r="Y462" i="23" s="1"/>
  <c r="AC442" i="23"/>
  <c r="N462" i="23" s="1"/>
  <c r="S442" i="23"/>
  <c r="D462" i="23" s="1"/>
  <c r="AI442" i="23"/>
  <c r="T462" i="23" s="1"/>
  <c r="X442" i="23"/>
  <c r="I462" i="23" s="1"/>
  <c r="AD442" i="23"/>
  <c r="O462" i="23" s="1"/>
  <c r="AR442" i="23"/>
  <c r="AC462" i="23" s="1"/>
  <c r="AR444" i="23"/>
  <c r="AC464" i="23" s="1"/>
  <c r="AK447" i="23"/>
  <c r="V467" i="23" s="1"/>
  <c r="AC447" i="23"/>
  <c r="N467" i="23" s="1"/>
  <c r="U447" i="23"/>
  <c r="F467" i="23" s="1"/>
  <c r="AP447" i="23"/>
  <c r="AA467" i="23" s="1"/>
  <c r="AH447" i="23"/>
  <c r="S467" i="23" s="1"/>
  <c r="Z447" i="23"/>
  <c r="K467" i="23" s="1"/>
  <c r="R447" i="23"/>
  <c r="C467" i="23" s="1"/>
  <c r="AJ447" i="23"/>
  <c r="U467" i="23" s="1"/>
  <c r="Y447" i="23"/>
  <c r="J467" i="23" s="1"/>
  <c r="AO447" i="23"/>
  <c r="Z467" i="23" s="1"/>
  <c r="AE447" i="23"/>
  <c r="P467" i="23" s="1"/>
  <c r="T447" i="23"/>
  <c r="E467" i="23" s="1"/>
  <c r="AD447" i="23"/>
  <c r="O467" i="23" s="1"/>
  <c r="AR447" i="23"/>
  <c r="AC467" i="23" s="1"/>
  <c r="V448" i="23"/>
  <c r="G468" i="23" s="1"/>
  <c r="AK448" i="23"/>
  <c r="V468" i="23" s="1"/>
  <c r="AK439" i="23"/>
  <c r="V459" i="23" s="1"/>
  <c r="AC439" i="23"/>
  <c r="N459" i="23" s="1"/>
  <c r="U439" i="23"/>
  <c r="F459" i="23" s="1"/>
  <c r="AP439" i="23"/>
  <c r="AA459" i="23" s="1"/>
  <c r="AH439" i="23"/>
  <c r="S459" i="23" s="1"/>
  <c r="Z439" i="23"/>
  <c r="K459" i="23" s="1"/>
  <c r="R439" i="23"/>
  <c r="C459" i="23" s="1"/>
  <c r="AJ439" i="23"/>
  <c r="U459" i="23" s="1"/>
  <c r="Y439" i="23"/>
  <c r="J459" i="23" s="1"/>
  <c r="AO439" i="23"/>
  <c r="Z459" i="23" s="1"/>
  <c r="AE439" i="23"/>
  <c r="P459" i="23" s="1"/>
  <c r="T439" i="23"/>
  <c r="E459" i="23" s="1"/>
  <c r="AD439" i="23"/>
  <c r="O459" i="23" s="1"/>
  <c r="AR439" i="23"/>
  <c r="AC459" i="23" s="1"/>
  <c r="AN444" i="23"/>
  <c r="Y464" i="23" s="1"/>
  <c r="S439" i="23"/>
  <c r="D459" i="23" s="1"/>
  <c r="AG439" i="23"/>
  <c r="R459" i="23" s="1"/>
  <c r="V442" i="23"/>
  <c r="G462" i="23" s="1"/>
  <c r="AK442" i="23"/>
  <c r="V462" i="23" s="1"/>
  <c r="AQ443" i="23"/>
  <c r="AB463" i="23" s="1"/>
  <c r="AF443" i="23"/>
  <c r="Q463" i="23" s="1"/>
  <c r="U443" i="23"/>
  <c r="F463" i="23" s="1"/>
  <c r="AB443" i="23"/>
  <c r="M463" i="23" s="1"/>
  <c r="AP443" i="23"/>
  <c r="AA463" i="23" s="1"/>
  <c r="AL446" i="23"/>
  <c r="W466" i="23" s="1"/>
  <c r="AD446" i="23"/>
  <c r="O466" i="23" s="1"/>
  <c r="V446" i="23"/>
  <c r="G466" i="23" s="1"/>
  <c r="AQ446" i="23"/>
  <c r="AB466" i="23" s="1"/>
  <c r="AI446" i="23"/>
  <c r="T466" i="23" s="1"/>
  <c r="AA446" i="23"/>
  <c r="L466" i="23" s="1"/>
  <c r="S446" i="23"/>
  <c r="D466" i="23" s="1"/>
  <c r="AM446" i="23"/>
  <c r="X466" i="23" s="1"/>
  <c r="AB446" i="23"/>
  <c r="M466" i="23" s="1"/>
  <c r="Q446" i="23"/>
  <c r="B466" i="23" s="1"/>
  <c r="AR446" i="23"/>
  <c r="AC466" i="23" s="1"/>
  <c r="AG446" i="23"/>
  <c r="R466" i="23" s="1"/>
  <c r="W446" i="23"/>
  <c r="H466" i="23" s="1"/>
  <c r="AE446" i="23"/>
  <c r="P466" i="23" s="1"/>
  <c r="W447" i="23"/>
  <c r="H467" i="23" s="1"/>
  <c r="AL447" i="23"/>
  <c r="W467" i="23" s="1"/>
  <c r="AD448" i="23"/>
  <c r="O468" i="23" s="1"/>
  <c r="V439" i="23"/>
  <c r="G459" i="23" s="1"/>
  <c r="AI439" i="23"/>
  <c r="T459" i="23" s="1"/>
  <c r="Y442" i="23"/>
  <c r="J462" i="23" s="1"/>
  <c r="AL442" i="23"/>
  <c r="W462" i="23" s="1"/>
  <c r="X447" i="23"/>
  <c r="I467" i="23" s="1"/>
  <c r="AM447" i="23"/>
  <c r="X467" i="23" s="1"/>
  <c r="AR448" i="23"/>
  <c r="AC468" i="23" s="1"/>
  <c r="AJ448" i="23"/>
  <c r="U468" i="23" s="1"/>
  <c r="AB448" i="23"/>
  <c r="M468" i="23" s="1"/>
  <c r="T448" i="23"/>
  <c r="E468" i="23" s="1"/>
  <c r="AO448" i="23"/>
  <c r="Z468" i="23" s="1"/>
  <c r="AG448" i="23"/>
  <c r="R468" i="23" s="1"/>
  <c r="Y448" i="23"/>
  <c r="J468" i="23" s="1"/>
  <c r="Q448" i="23"/>
  <c r="B468" i="23" s="1"/>
  <c r="AH448" i="23"/>
  <c r="S468" i="23" s="1"/>
  <c r="W448" i="23"/>
  <c r="H468" i="23" s="1"/>
  <c r="AM448" i="23"/>
  <c r="X468" i="23" s="1"/>
  <c r="AC448" i="23"/>
  <c r="N468" i="23" s="1"/>
  <c r="R448" i="23"/>
  <c r="C468" i="23" s="1"/>
  <c r="AE448" i="23"/>
  <c r="P468" i="23" s="1"/>
  <c r="W439" i="23"/>
  <c r="H459" i="23" s="1"/>
  <c r="AL439" i="23"/>
  <c r="W459" i="23" s="1"/>
  <c r="AA442" i="23"/>
  <c r="L462" i="23" s="1"/>
  <c r="AO442" i="23"/>
  <c r="Z462" i="23" s="1"/>
  <c r="AA447" i="23"/>
  <c r="L467" i="23" s="1"/>
  <c r="AQ441" i="23"/>
  <c r="AB461" i="23" s="1"/>
  <c r="AO443" i="23"/>
  <c r="Z463" i="23" s="1"/>
  <c r="AG443" i="23"/>
  <c r="R463" i="23" s="1"/>
  <c r="Y443" i="23"/>
  <c r="J463" i="23" s="1"/>
  <c r="Q443" i="23"/>
  <c r="B463" i="23" s="1"/>
  <c r="AL443" i="23"/>
  <c r="W463" i="23" s="1"/>
  <c r="AD443" i="23"/>
  <c r="O463" i="23" s="1"/>
  <c r="V443" i="23"/>
  <c r="G463" i="23" s="1"/>
  <c r="AA443" i="23"/>
  <c r="L463" i="23" s="1"/>
  <c r="AK443" i="23"/>
  <c r="V463" i="23" s="1"/>
  <c r="W444" i="23"/>
  <c r="H464" i="23" s="1"/>
  <c r="AH444" i="23"/>
  <c r="S464" i="23" s="1"/>
  <c r="X441" i="23"/>
  <c r="I461" i="23" s="1"/>
  <c r="AF441" i="23"/>
  <c r="Q461" i="23" s="1"/>
  <c r="AN441" i="23"/>
  <c r="Y461" i="23" s="1"/>
  <c r="U444" i="23"/>
  <c r="F464" i="23" s="1"/>
  <c r="AC444" i="23"/>
  <c r="N464" i="23" s="1"/>
  <c r="AK444" i="23"/>
  <c r="V464" i="23" s="1"/>
  <c r="AO450" i="23"/>
  <c r="Z470" i="23" s="1"/>
  <c r="X450" i="23"/>
  <c r="I470" i="23" s="1"/>
  <c r="AF450" i="23"/>
  <c r="Q470" i="23" s="1"/>
  <c r="AN450" i="23"/>
  <c r="Y470" i="23" s="1"/>
  <c r="AO451" i="23"/>
  <c r="Z471" i="23" s="1"/>
  <c r="Y452" i="23"/>
  <c r="J472" i="23" s="1"/>
  <c r="Q452" i="23"/>
  <c r="B472" i="23" s="1"/>
  <c r="Z452" i="23"/>
  <c r="K472" i="23" s="1"/>
  <c r="AK452" i="23"/>
  <c r="V472" i="23" s="1"/>
  <c r="Z454" i="23"/>
  <c r="Z455" i="23"/>
  <c r="K475" i="23" s="1"/>
  <c r="A504" i="23"/>
  <c r="A492" i="23"/>
  <c r="AM454" i="23"/>
  <c r="AE454" i="23"/>
  <c r="W454" i="23"/>
  <c r="AL454" i="23"/>
  <c r="AD454" i="23"/>
  <c r="V454" i="23"/>
  <c r="AK454" i="23"/>
  <c r="AC454" i="23"/>
  <c r="U454" i="23"/>
  <c r="AA454" i="23"/>
  <c r="AO454" i="23"/>
  <c r="AL455" i="23"/>
  <c r="W475" i="23" s="1"/>
  <c r="AD455" i="23"/>
  <c r="O475" i="23" s="1"/>
  <c r="V455" i="23"/>
  <c r="G475" i="23" s="1"/>
  <c r="AK455" i="23"/>
  <c r="V475" i="23" s="1"/>
  <c r="AC455" i="23"/>
  <c r="N475" i="23" s="1"/>
  <c r="U455" i="23"/>
  <c r="F475" i="23" s="1"/>
  <c r="AR455" i="23"/>
  <c r="AC475" i="23" s="1"/>
  <c r="AJ455" i="23"/>
  <c r="U475" i="23" s="1"/>
  <c r="AB455" i="23"/>
  <c r="M475" i="23" s="1"/>
  <c r="T455" i="23"/>
  <c r="E475" i="23" s="1"/>
  <c r="AA455" i="23"/>
  <c r="L475" i="23" s="1"/>
  <c r="AO455" i="23"/>
  <c r="Z475" i="23" s="1"/>
  <c r="Q454" i="23"/>
  <c r="AB454" i="23"/>
  <c r="AP454" i="23"/>
  <c r="Q455" i="23"/>
  <c r="B475" i="23" s="1"/>
  <c r="AE455" i="23"/>
  <c r="P475" i="23" s="1"/>
  <c r="AP455" i="23"/>
  <c r="AA475" i="23" s="1"/>
  <c r="S441" i="23"/>
  <c r="D461" i="23" s="1"/>
  <c r="AA441" i="23"/>
  <c r="L461" i="23" s="1"/>
  <c r="AI441" i="23"/>
  <c r="T461" i="23" s="1"/>
  <c r="X444" i="23"/>
  <c r="I464" i="23" s="1"/>
  <c r="AF444" i="23"/>
  <c r="Q464" i="23" s="1"/>
  <c r="S450" i="23"/>
  <c r="D470" i="23" s="1"/>
  <c r="AA450" i="23"/>
  <c r="L470" i="23" s="1"/>
  <c r="AI450" i="23"/>
  <c r="T470" i="23" s="1"/>
  <c r="AR450" i="23"/>
  <c r="AC470" i="23" s="1"/>
  <c r="R452" i="23"/>
  <c r="C472" i="23" s="1"/>
  <c r="AC452" i="23"/>
  <c r="N472" i="23" s="1"/>
  <c r="AQ452" i="23"/>
  <c r="AB472" i="23" s="1"/>
  <c r="R454" i="23"/>
  <c r="AF454" i="23"/>
  <c r="AQ454" i="23"/>
  <c r="R455" i="23"/>
  <c r="C475" i="23" s="1"/>
  <c r="AF455" i="23"/>
  <c r="Q475" i="23" s="1"/>
  <c r="AQ455" i="23"/>
  <c r="AB475" i="23" s="1"/>
  <c r="A496" i="23"/>
  <c r="A508" i="23"/>
  <c r="S454" i="23"/>
  <c r="AG454" i="23"/>
  <c r="AR454" i="23"/>
  <c r="S455" i="23"/>
  <c r="D475" i="23" s="1"/>
  <c r="AG455" i="23"/>
  <c r="R475" i="23" s="1"/>
  <c r="A507" i="23"/>
  <c r="A495" i="23"/>
  <c r="X454" i="23"/>
  <c r="AI454" i="23"/>
  <c r="X455" i="23"/>
  <c r="I475" i="23" s="1"/>
  <c r="AI455" i="23"/>
  <c r="T475" i="23" s="1"/>
  <c r="A506" i="23"/>
  <c r="A494" i="23"/>
  <c r="A503" i="23"/>
  <c r="A491" i="23"/>
  <c r="X451" i="23"/>
  <c r="I471" i="23" s="1"/>
  <c r="AF451" i="23"/>
  <c r="Q471" i="23" s="1"/>
  <c r="AN451" i="23"/>
  <c r="Y471" i="23" s="1"/>
  <c r="W452" i="23"/>
  <c r="H472" i="23" s="1"/>
  <c r="AE452" i="23"/>
  <c r="P472" i="23" s="1"/>
  <c r="AM452" i="23"/>
  <c r="X472" i="23" s="1"/>
  <c r="V453" i="23"/>
  <c r="AD453" i="23"/>
  <c r="AL453" i="23"/>
  <c r="Y451" i="23"/>
  <c r="J471" i="23" s="1"/>
  <c r="AG451" i="23"/>
  <c r="R471" i="23" s="1"/>
  <c r="X452" i="23"/>
  <c r="I472" i="23" s="1"/>
  <c r="AF452" i="23"/>
  <c r="Q472" i="23" s="1"/>
  <c r="AN452" i="23"/>
  <c r="Y472" i="23" s="1"/>
  <c r="W453" i="23"/>
  <c r="AE453" i="23"/>
  <c r="AM453" i="23"/>
  <c r="AG452" i="23"/>
  <c r="R472" i="23" s="1"/>
  <c r="X453" i="23"/>
  <c r="AF453" i="23"/>
  <c r="A502" i="23"/>
  <c r="A509" i="23"/>
  <c r="A497" i="23"/>
  <c r="A505" i="23"/>
  <c r="W447" i="22"/>
  <c r="H467" i="22" s="1"/>
  <c r="T450" i="22"/>
  <c r="E470" i="22" s="1"/>
  <c r="AJ450" i="22"/>
  <c r="U470" i="22" s="1"/>
  <c r="U450" i="22"/>
  <c r="F470" i="22" s="1"/>
  <c r="AK450" i="22"/>
  <c r="V470" i="22" s="1"/>
  <c r="AL450" i="22"/>
  <c r="W470" i="22" s="1"/>
  <c r="Z342" i="22"/>
  <c r="K362" i="22" s="1"/>
  <c r="AR342" i="22"/>
  <c r="AC362" i="22" s="1"/>
  <c r="Y342" i="22"/>
  <c r="J362" i="22" s="1"/>
  <c r="AP342" i="22"/>
  <c r="AA362" i="22" s="1"/>
  <c r="AB342" i="22"/>
  <c r="M362" i="22" s="1"/>
  <c r="AN342" i="22"/>
  <c r="Y362" i="22" s="1"/>
  <c r="AC342" i="22"/>
  <c r="N362" i="22" s="1"/>
  <c r="Q342" i="22"/>
  <c r="B362" i="22" s="1"/>
  <c r="AG342" i="22"/>
  <c r="R362" i="22" s="1"/>
  <c r="R342" i="22"/>
  <c r="C362" i="22" s="1"/>
  <c r="AH342" i="22"/>
  <c r="S362" i="22" s="1"/>
  <c r="T342" i="22"/>
  <c r="E362" i="22" s="1"/>
  <c r="S233" i="22"/>
  <c r="D253" i="22" s="1"/>
  <c r="AK233" i="22"/>
  <c r="V253" i="22" s="1"/>
  <c r="U233" i="22"/>
  <c r="F253" i="22" s="1"/>
  <c r="AQ233" i="22"/>
  <c r="AB253" i="22" s="1"/>
  <c r="AB233" i="22"/>
  <c r="M253" i="22" s="1"/>
  <c r="AK234" i="22"/>
  <c r="V254" i="22" s="1"/>
  <c r="R233" i="22"/>
  <c r="C253" i="22" s="1"/>
  <c r="T233" i="22"/>
  <c r="E253" i="22" s="1"/>
  <c r="AP233" i="22"/>
  <c r="AA253" i="22" s="1"/>
  <c r="AC233" i="22"/>
  <c r="N253" i="22" s="1"/>
  <c r="R234" i="22"/>
  <c r="C254" i="22" s="1"/>
  <c r="AL233" i="22"/>
  <c r="W253" i="22" s="1"/>
  <c r="AG125" i="22"/>
  <c r="R145" i="22" s="1"/>
  <c r="AO125" i="22"/>
  <c r="Z145" i="22" s="1"/>
  <c r="AQ125" i="22"/>
  <c r="AB145" i="22" s="1"/>
  <c r="AP125" i="22"/>
  <c r="AA145" i="22" s="1"/>
  <c r="S125" i="22"/>
  <c r="D145" i="22" s="1"/>
  <c r="AI445" i="22"/>
  <c r="T465" i="22" s="1"/>
  <c r="AB445" i="22"/>
  <c r="M465" i="22" s="1"/>
  <c r="M483" i="22" s="1"/>
  <c r="AP445" i="22"/>
  <c r="AA465" i="22" s="1"/>
  <c r="S445" i="22"/>
  <c r="D465" i="22" s="1"/>
  <c r="AG445" i="22"/>
  <c r="R465" i="22" s="1"/>
  <c r="T445" i="22"/>
  <c r="E465" i="22" s="1"/>
  <c r="Z443" i="22"/>
  <c r="K463" i="22" s="1"/>
  <c r="AB443" i="22"/>
  <c r="M463" i="22" s="1"/>
  <c r="V338" i="22"/>
  <c r="G358" i="22" s="1"/>
  <c r="AH338" i="22"/>
  <c r="S358" i="22" s="1"/>
  <c r="V440" i="22"/>
  <c r="G460" i="22" s="1"/>
  <c r="U334" i="22"/>
  <c r="F354" i="22" s="1"/>
  <c r="AO334" i="22"/>
  <c r="Z354" i="22" s="1"/>
  <c r="Y335" i="22"/>
  <c r="J355" i="22" s="1"/>
  <c r="AN335" i="22"/>
  <c r="Y355" i="22" s="1"/>
  <c r="AB334" i="22"/>
  <c r="M354" i="22" s="1"/>
  <c r="AR334" i="22"/>
  <c r="AC354" i="22" s="1"/>
  <c r="AC335" i="22"/>
  <c r="N355" i="22" s="1"/>
  <c r="AR335" i="22"/>
  <c r="AC355" i="22" s="1"/>
  <c r="AN334" i="22"/>
  <c r="Y354" i="22" s="1"/>
  <c r="S335" i="22"/>
  <c r="D355" i="22" s="1"/>
  <c r="AK22" i="22"/>
  <c r="V42" i="22" s="1"/>
  <c r="AP15" i="22"/>
  <c r="AA35" i="22" s="1"/>
  <c r="AA12" i="22"/>
  <c r="L32" i="22" s="1"/>
  <c r="AR11" i="22"/>
  <c r="AC31" i="22" s="1"/>
  <c r="AY16" i="22"/>
  <c r="AP22" i="22"/>
  <c r="AA42" i="22" s="1"/>
  <c r="AR22" i="22"/>
  <c r="AC42" i="22" s="1"/>
  <c r="Q22" i="22"/>
  <c r="B42" i="22" s="1"/>
  <c r="AC22" i="22"/>
  <c r="N42" i="22" s="1"/>
  <c r="AD20" i="22"/>
  <c r="O40" i="22" s="1"/>
  <c r="AN19" i="22"/>
  <c r="Y39" i="22" s="1"/>
  <c r="AG19" i="22"/>
  <c r="R39" i="22" s="1"/>
  <c r="Z17" i="22"/>
  <c r="K37" i="22" s="1"/>
  <c r="R17" i="22"/>
  <c r="C37" i="22" s="1"/>
  <c r="AG17" i="22"/>
  <c r="R37" i="22" s="1"/>
  <c r="Q12" i="22"/>
  <c r="B32" i="22" s="1"/>
  <c r="AM22" i="22"/>
  <c r="X42" i="22" s="1"/>
  <c r="AG22" i="22"/>
  <c r="R42" i="22" s="1"/>
  <c r="T22" i="22"/>
  <c r="E42" i="22" s="1"/>
  <c r="AO22" i="22"/>
  <c r="Z42" i="22" s="1"/>
  <c r="U22" i="22"/>
  <c r="F42" i="22" s="1"/>
  <c r="AI12" i="22"/>
  <c r="T32" i="22" s="1"/>
  <c r="Y11" i="22"/>
  <c r="J31" i="22" s="1"/>
  <c r="AB11" i="22"/>
  <c r="M31" i="22" s="1"/>
  <c r="Z15" i="22"/>
  <c r="K35" i="22" s="1"/>
  <c r="Q11" i="22"/>
  <c r="B31" i="22" s="1"/>
  <c r="AA11" i="22"/>
  <c r="L31" i="22" s="1"/>
  <c r="AL11" i="22"/>
  <c r="W31" i="22" s="1"/>
  <c r="AM12" i="22"/>
  <c r="X32" i="22" s="1"/>
  <c r="AE12" i="22"/>
  <c r="P32" i="22" s="1"/>
  <c r="W12" i="22"/>
  <c r="H32" i="22" s="1"/>
  <c r="AK12" i="22"/>
  <c r="V32" i="22" s="1"/>
  <c r="AC12" i="22"/>
  <c r="N32" i="22" s="1"/>
  <c r="U12" i="22"/>
  <c r="F32" i="22" s="1"/>
  <c r="Z12" i="22"/>
  <c r="K32" i="22" s="1"/>
  <c r="AJ12" i="22"/>
  <c r="U32" i="22" s="1"/>
  <c r="Y13" i="22"/>
  <c r="J33" i="22" s="1"/>
  <c r="AX13" i="22"/>
  <c r="Q14" i="22"/>
  <c r="B34" i="22" s="1"/>
  <c r="AD14" i="22"/>
  <c r="O34" i="22" s="1"/>
  <c r="AR14" i="22"/>
  <c r="AC34" i="22" s="1"/>
  <c r="Y15" i="22"/>
  <c r="J35" i="22" s="1"/>
  <c r="AO15" i="22"/>
  <c r="Z35" i="22" s="1"/>
  <c r="T16" i="22"/>
  <c r="E36" i="22" s="1"/>
  <c r="AJ16" i="22"/>
  <c r="U36" i="22" s="1"/>
  <c r="Q17" i="22"/>
  <c r="B37" i="22" s="1"/>
  <c r="AL17" i="22"/>
  <c r="W37" i="22" s="1"/>
  <c r="V18" i="22"/>
  <c r="G38" i="22" s="1"/>
  <c r="AP18" i="22"/>
  <c r="AA38" i="22" s="1"/>
  <c r="X19" i="22"/>
  <c r="I39" i="22" s="1"/>
  <c r="AT19" i="22"/>
  <c r="W20" i="22"/>
  <c r="H40" i="22" s="1"/>
  <c r="AX23" i="22"/>
  <c r="A66" i="22"/>
  <c r="A78" i="22"/>
  <c r="AQ13" i="22"/>
  <c r="AB33" i="22" s="1"/>
  <c r="AI13" i="22"/>
  <c r="T33" i="22" s="1"/>
  <c r="AA13" i="22"/>
  <c r="L33" i="22" s="1"/>
  <c r="AZ22" i="22"/>
  <c r="AM13" i="22"/>
  <c r="X33" i="22" s="1"/>
  <c r="AE13" i="22"/>
  <c r="P33" i="22" s="1"/>
  <c r="W13" i="22"/>
  <c r="H33" i="22" s="1"/>
  <c r="AK13" i="22"/>
  <c r="V33" i="22" s="1"/>
  <c r="AC13" i="22"/>
  <c r="N33" i="22" s="1"/>
  <c r="U13" i="22"/>
  <c r="F33" i="22" s="1"/>
  <c r="S11" i="22"/>
  <c r="D31" i="22" s="1"/>
  <c r="AD11" i="22"/>
  <c r="O31" i="22" s="1"/>
  <c r="AO11" i="22"/>
  <c r="Z31" i="22" s="1"/>
  <c r="R12" i="22"/>
  <c r="C32" i="22" s="1"/>
  <c r="AB12" i="22"/>
  <c r="M32" i="22" s="1"/>
  <c r="AN12" i="22"/>
  <c r="Y32" i="22" s="1"/>
  <c r="AX12" i="22"/>
  <c r="Q13" i="22"/>
  <c r="B33" i="22" s="1"/>
  <c r="AB13" i="22"/>
  <c r="M33" i="22" s="1"/>
  <c r="AO13" i="22"/>
  <c r="Z33" i="22" s="1"/>
  <c r="T14" i="22"/>
  <c r="E34" i="22" s="1"/>
  <c r="AG14" i="22"/>
  <c r="R34" i="22" s="1"/>
  <c r="AB15" i="22"/>
  <c r="M35" i="22" s="1"/>
  <c r="AR15" i="22"/>
  <c r="AC35" i="22" s="1"/>
  <c r="Y16" i="22"/>
  <c r="J36" i="22" s="1"/>
  <c r="AO16" i="22"/>
  <c r="Z36" i="22" s="1"/>
  <c r="V17" i="22"/>
  <c r="G37" i="22" s="1"/>
  <c r="AP17" i="22"/>
  <c r="AA37" i="22" s="1"/>
  <c r="AV32" i="22"/>
  <c r="AC19" i="22"/>
  <c r="N39" i="22" s="1"/>
  <c r="A76" i="22"/>
  <c r="A64" i="22"/>
  <c r="A80" i="22"/>
  <c r="A68" i="22"/>
  <c r="AN13" i="22"/>
  <c r="Y33" i="22" s="1"/>
  <c r="T11" i="22"/>
  <c r="E31" i="22" s="1"/>
  <c r="AF11" i="22"/>
  <c r="Q31" i="22" s="1"/>
  <c r="AP11" i="22"/>
  <c r="AA31" i="22" s="1"/>
  <c r="S12" i="22"/>
  <c r="D32" i="22" s="1"/>
  <c r="AD12" i="22"/>
  <c r="O32" i="22" s="1"/>
  <c r="AO12" i="22"/>
  <c r="Z32" i="22" s="1"/>
  <c r="R13" i="22"/>
  <c r="C33" i="22" s="1"/>
  <c r="AD13" i="22"/>
  <c r="O33" i="22" s="1"/>
  <c r="AP13" i="22"/>
  <c r="AA33" i="22" s="1"/>
  <c r="AU23" i="22"/>
  <c r="V14" i="22"/>
  <c r="G34" i="22" s="1"/>
  <c r="AQ15" i="22"/>
  <c r="AB35" i="22" s="1"/>
  <c r="AD15" i="22"/>
  <c r="O35" i="22" s="1"/>
  <c r="Z16" i="22"/>
  <c r="K36" i="22" s="1"/>
  <c r="AP16" i="22"/>
  <c r="AA36" i="22" s="1"/>
  <c r="AU31" i="22"/>
  <c r="Y17" i="22"/>
  <c r="J37" i="22" s="1"/>
  <c r="AR18" i="22"/>
  <c r="AC38" i="22" s="1"/>
  <c r="AJ18" i="22"/>
  <c r="U38" i="22" s="1"/>
  <c r="AB18" i="22"/>
  <c r="M38" i="22" s="1"/>
  <c r="T18" i="22"/>
  <c r="E38" i="22" s="1"/>
  <c r="AD18" i="22"/>
  <c r="O38" i="22" s="1"/>
  <c r="AF19" i="22"/>
  <c r="Q39" i="22" s="1"/>
  <c r="AO20" i="22"/>
  <c r="Z40" i="22" s="1"/>
  <c r="AG20" i="22"/>
  <c r="R40" i="22" s="1"/>
  <c r="Y20" i="22"/>
  <c r="J40" i="22" s="1"/>
  <c r="Q20" i="22"/>
  <c r="B40" i="22" s="1"/>
  <c r="AX33" i="22"/>
  <c r="AE20" i="22"/>
  <c r="P40" i="22" s="1"/>
  <c r="V11" i="22"/>
  <c r="G31" i="22" s="1"/>
  <c r="AG11" i="22"/>
  <c r="R31" i="22" s="1"/>
  <c r="AQ11" i="22"/>
  <c r="AB31" i="22" s="1"/>
  <c r="T12" i="22"/>
  <c r="E32" i="22" s="1"/>
  <c r="AF12" i="22"/>
  <c r="Q32" i="22" s="1"/>
  <c r="AP12" i="22"/>
  <c r="AA32" i="22" s="1"/>
  <c r="S13" i="22"/>
  <c r="D33" i="22" s="1"/>
  <c r="AF13" i="22"/>
  <c r="Q33" i="22" s="1"/>
  <c r="AR13" i="22"/>
  <c r="AC33" i="22" s="1"/>
  <c r="X14" i="22"/>
  <c r="I34" i="22" s="1"/>
  <c r="AJ14" i="22"/>
  <c r="U34" i="22" s="1"/>
  <c r="Q15" i="22"/>
  <c r="B35" i="22" s="1"/>
  <c r="AG15" i="22"/>
  <c r="R35" i="22" s="1"/>
  <c r="AI20" i="22"/>
  <c r="T40" i="22" s="1"/>
  <c r="Z13" i="22"/>
  <c r="K33" i="22" s="1"/>
  <c r="X11" i="22"/>
  <c r="I31" i="22" s="1"/>
  <c r="AH11" i="22"/>
  <c r="S31" i="22" s="1"/>
  <c r="V12" i="22"/>
  <c r="G32" i="22" s="1"/>
  <c r="AG12" i="22"/>
  <c r="R32" i="22" s="1"/>
  <c r="AQ12" i="22"/>
  <c r="AB32" i="22" s="1"/>
  <c r="AU22" i="22"/>
  <c r="T13" i="22"/>
  <c r="E33" i="22" s="1"/>
  <c r="AG13" i="22"/>
  <c r="R33" i="22" s="1"/>
  <c r="Y14" i="22"/>
  <c r="J34" i="22" s="1"/>
  <c r="R15" i="22"/>
  <c r="C35" i="22" s="1"/>
  <c r="AH15" i="22"/>
  <c r="S35" i="22" s="1"/>
  <c r="AR17" i="22"/>
  <c r="AC37" i="22" s="1"/>
  <c r="AJ17" i="22"/>
  <c r="U37" i="22" s="1"/>
  <c r="AB17" i="22"/>
  <c r="M37" i="22" s="1"/>
  <c r="T17" i="22"/>
  <c r="E37" i="22" s="1"/>
  <c r="AX31" i="22"/>
  <c r="AD17" i="22"/>
  <c r="O37" i="22" s="1"/>
  <c r="AQ19" i="22"/>
  <c r="AB39" i="22" s="1"/>
  <c r="AI19" i="22"/>
  <c r="T39" i="22" s="1"/>
  <c r="AA19" i="22"/>
  <c r="L39" i="22" s="1"/>
  <c r="S19" i="22"/>
  <c r="D39" i="22" s="1"/>
  <c r="AP19" i="22"/>
  <c r="AA39" i="22" s="1"/>
  <c r="AH19" i="22"/>
  <c r="S39" i="22" s="1"/>
  <c r="Z19" i="22"/>
  <c r="K39" i="22" s="1"/>
  <c r="R19" i="22"/>
  <c r="C39" i="22" s="1"/>
  <c r="AZ32" i="22"/>
  <c r="AM19" i="22"/>
  <c r="X39" i="22" s="1"/>
  <c r="AE19" i="22"/>
  <c r="P39" i="22" s="1"/>
  <c r="W19" i="22"/>
  <c r="H39" i="22" s="1"/>
  <c r="AL19" i="22"/>
  <c r="W39" i="22" s="1"/>
  <c r="AD19" i="22"/>
  <c r="O39" i="22" s="1"/>
  <c r="V19" i="22"/>
  <c r="G39" i="22" s="1"/>
  <c r="AR19" i="22"/>
  <c r="AC39" i="22" s="1"/>
  <c r="AJ19" i="22"/>
  <c r="U39" i="22" s="1"/>
  <c r="AB19" i="22"/>
  <c r="M39" i="22" s="1"/>
  <c r="T19" i="22"/>
  <c r="E39" i="22" s="1"/>
  <c r="AK19" i="22"/>
  <c r="V39" i="22" s="1"/>
  <c r="AN20" i="22"/>
  <c r="Y40" i="22" s="1"/>
  <c r="AL20" i="22"/>
  <c r="W40" i="22" s="1"/>
  <c r="AU25" i="22"/>
  <c r="X12" i="22"/>
  <c r="I32" i="22" s="1"/>
  <c r="AH12" i="22"/>
  <c r="S32" i="22" s="1"/>
  <c r="AR12" i="22"/>
  <c r="AC32" i="22" s="1"/>
  <c r="V13" i="22"/>
  <c r="G33" i="22" s="1"/>
  <c r="AH13" i="22"/>
  <c r="S33" i="22" s="1"/>
  <c r="T15" i="22"/>
  <c r="E35" i="22" s="1"/>
  <c r="AJ15" i="22"/>
  <c r="U35" i="22" s="1"/>
  <c r="A75" i="22"/>
  <c r="A63" i="22"/>
  <c r="A65" i="22"/>
  <c r="A77" i="22"/>
  <c r="AU24" i="22"/>
  <c r="A67" i="22"/>
  <c r="A79" i="22"/>
  <c r="AM11" i="22"/>
  <c r="X31" i="22" s="1"/>
  <c r="AE11" i="22"/>
  <c r="P31" i="22" s="1"/>
  <c r="W11" i="22"/>
  <c r="H31" i="22" s="1"/>
  <c r="AK11" i="22"/>
  <c r="V31" i="22" s="1"/>
  <c r="AC11" i="22"/>
  <c r="N31" i="22" s="1"/>
  <c r="U11" i="22"/>
  <c r="F31" i="22" s="1"/>
  <c r="Z11" i="22"/>
  <c r="K31" i="22" s="1"/>
  <c r="AJ11" i="22"/>
  <c r="U31" i="22" s="1"/>
  <c r="AU11" i="22"/>
  <c r="Y12" i="22"/>
  <c r="J32" i="22" s="1"/>
  <c r="X13" i="22"/>
  <c r="I33" i="22" s="1"/>
  <c r="AJ13" i="22"/>
  <c r="U33" i="22" s="1"/>
  <c r="AQ14" i="22"/>
  <c r="AB34" i="22" s="1"/>
  <c r="AI14" i="22"/>
  <c r="T34" i="22" s="1"/>
  <c r="AA14" i="22"/>
  <c r="L34" i="22" s="1"/>
  <c r="S14" i="22"/>
  <c r="D34" i="22" s="1"/>
  <c r="AZ23" i="22"/>
  <c r="AN14" i="22"/>
  <c r="Y34" i="22" s="1"/>
  <c r="AM14" i="22"/>
  <c r="X34" i="22" s="1"/>
  <c r="AE14" i="22"/>
  <c r="P34" i="22" s="1"/>
  <c r="W14" i="22"/>
  <c r="H34" i="22" s="1"/>
  <c r="AK14" i="22"/>
  <c r="V34" i="22" s="1"/>
  <c r="AC14" i="22"/>
  <c r="N34" i="22" s="1"/>
  <c r="U14" i="22"/>
  <c r="F34" i="22" s="1"/>
  <c r="AB14" i="22"/>
  <c r="M34" i="22" s="1"/>
  <c r="AP14" i="22"/>
  <c r="AA34" i="22" s="1"/>
  <c r="V15" i="22"/>
  <c r="G35" i="22" s="1"/>
  <c r="R16" i="22"/>
  <c r="C36" i="22" s="1"/>
  <c r="AQ17" i="22"/>
  <c r="AB37" i="22" s="1"/>
  <c r="AH17" i="22"/>
  <c r="S37" i="22" s="1"/>
  <c r="R18" i="22"/>
  <c r="C38" i="22" s="1"/>
  <c r="AO18" i="22"/>
  <c r="Z38" i="22" s="1"/>
  <c r="U19" i="22"/>
  <c r="F39" i="22" s="1"/>
  <c r="AO19" i="22"/>
  <c r="Z39" i="22" s="1"/>
  <c r="V20" i="22"/>
  <c r="G40" i="22" s="1"/>
  <c r="AQ20" i="22"/>
  <c r="AB40" i="22" s="1"/>
  <c r="U15" i="22"/>
  <c r="F35" i="22" s="1"/>
  <c r="AC15" i="22"/>
  <c r="N35" i="22" s="1"/>
  <c r="AK15" i="22"/>
  <c r="V35" i="22" s="1"/>
  <c r="U16" i="22"/>
  <c r="F36" i="22" s="1"/>
  <c r="AC16" i="22"/>
  <c r="N36" i="22" s="1"/>
  <c r="AK16" i="22"/>
  <c r="V36" i="22" s="1"/>
  <c r="U17" i="22"/>
  <c r="F37" i="22" s="1"/>
  <c r="AC17" i="22"/>
  <c r="N37" i="22" s="1"/>
  <c r="AK17" i="22"/>
  <c r="V37" i="22" s="1"/>
  <c r="U18" i="22"/>
  <c r="F38" i="22" s="1"/>
  <c r="AC18" i="22"/>
  <c r="N38" i="22" s="1"/>
  <c r="AK18" i="22"/>
  <c r="V38" i="22" s="1"/>
  <c r="R20" i="22"/>
  <c r="C40" i="22" s="1"/>
  <c r="Z20" i="22"/>
  <c r="K40" i="22" s="1"/>
  <c r="AH20" i="22"/>
  <c r="S40" i="22" s="1"/>
  <c r="AP20" i="22"/>
  <c r="AA40" i="22" s="1"/>
  <c r="X22" i="22"/>
  <c r="I42" i="22" s="1"/>
  <c r="AF22" i="22"/>
  <c r="Q42" i="22" s="1"/>
  <c r="AN22" i="22"/>
  <c r="Y42" i="22" s="1"/>
  <c r="X23" i="22"/>
  <c r="I43" i="22" s="1"/>
  <c r="AF23" i="22"/>
  <c r="Q43" i="22" s="1"/>
  <c r="AN23" i="22"/>
  <c r="Y43" i="22" s="1"/>
  <c r="X24" i="22"/>
  <c r="I44" i="22" s="1"/>
  <c r="AF24" i="22"/>
  <c r="Q44" i="22" s="1"/>
  <c r="AN24" i="22"/>
  <c r="Y44" i="22" s="1"/>
  <c r="X25" i="22"/>
  <c r="AF25" i="22"/>
  <c r="AN25" i="22"/>
  <c r="X26" i="22"/>
  <c r="AF26" i="22"/>
  <c r="AN26" i="22"/>
  <c r="X27" i="22"/>
  <c r="I47" i="22" s="1"/>
  <c r="AF27" i="22"/>
  <c r="Q47" i="22" s="1"/>
  <c r="AN27" i="22"/>
  <c r="Y47" i="22" s="1"/>
  <c r="AZ31" i="22"/>
  <c r="AZ33" i="22"/>
  <c r="AO117" i="22"/>
  <c r="Z137" i="22" s="1"/>
  <c r="R118" i="22"/>
  <c r="C138" i="22" s="1"/>
  <c r="AG119" i="22"/>
  <c r="R139" i="22" s="1"/>
  <c r="U121" i="22"/>
  <c r="F141" i="22" s="1"/>
  <c r="AJ123" i="22"/>
  <c r="U143" i="22" s="1"/>
  <c r="Z124" i="22"/>
  <c r="K144" i="22" s="1"/>
  <c r="AB132" i="22"/>
  <c r="A74" i="22"/>
  <c r="AI119" i="22"/>
  <c r="T139" i="22" s="1"/>
  <c r="AH124" i="22"/>
  <c r="S144" i="22" s="1"/>
  <c r="AQ128" i="22"/>
  <c r="AB148" i="22" s="1"/>
  <c r="AG128" i="22"/>
  <c r="R148" i="22" s="1"/>
  <c r="W128" i="22"/>
  <c r="H148" i="22" s="1"/>
  <c r="W15" i="22"/>
  <c r="H35" i="22" s="1"/>
  <c r="AE15" i="22"/>
  <c r="P35" i="22" s="1"/>
  <c r="AM15" i="22"/>
  <c r="X35" i="22" s="1"/>
  <c r="W16" i="22"/>
  <c r="H36" i="22" s="1"/>
  <c r="AE16" i="22"/>
  <c r="P36" i="22" s="1"/>
  <c r="AM16" i="22"/>
  <c r="X36" i="22" s="1"/>
  <c r="W17" i="22"/>
  <c r="H37" i="22" s="1"/>
  <c r="AE17" i="22"/>
  <c r="P37" i="22" s="1"/>
  <c r="AM17" i="22"/>
  <c r="X37" i="22" s="1"/>
  <c r="W18" i="22"/>
  <c r="H38" i="22" s="1"/>
  <c r="AE18" i="22"/>
  <c r="P38" i="22" s="1"/>
  <c r="AM18" i="22"/>
  <c r="X38" i="22" s="1"/>
  <c r="T20" i="22"/>
  <c r="E40" i="22" s="1"/>
  <c r="AB20" i="22"/>
  <c r="M40" i="22" s="1"/>
  <c r="AJ20" i="22"/>
  <c r="U40" i="22" s="1"/>
  <c r="AR20" i="22"/>
  <c r="AC40" i="22" s="1"/>
  <c r="R22" i="22"/>
  <c r="C42" i="22" s="1"/>
  <c r="Z22" i="22"/>
  <c r="K42" i="22" s="1"/>
  <c r="AH22" i="22"/>
  <c r="S42" i="22" s="1"/>
  <c r="R23" i="22"/>
  <c r="C43" i="22" s="1"/>
  <c r="Z23" i="22"/>
  <c r="K43" i="22" s="1"/>
  <c r="AH23" i="22"/>
  <c r="S43" i="22" s="1"/>
  <c r="R24" i="22"/>
  <c r="C44" i="22" s="1"/>
  <c r="Z24" i="22"/>
  <c r="K44" i="22" s="1"/>
  <c r="AH24" i="22"/>
  <c r="S44" i="22" s="1"/>
  <c r="AY24" i="22"/>
  <c r="R25" i="22"/>
  <c r="Z25" i="22"/>
  <c r="AH25" i="22"/>
  <c r="AY25" i="22"/>
  <c r="R26" i="22"/>
  <c r="Z26" i="22"/>
  <c r="AH26" i="22"/>
  <c r="AY26" i="22"/>
  <c r="R27" i="22"/>
  <c r="C47" i="22" s="1"/>
  <c r="Z27" i="22"/>
  <c r="K47" i="22" s="1"/>
  <c r="AH27" i="22"/>
  <c r="S47" i="22" s="1"/>
  <c r="AY27" i="22"/>
  <c r="S117" i="22"/>
  <c r="D137" i="22" s="1"/>
  <c r="AR117" i="22"/>
  <c r="AC137" i="22" s="1"/>
  <c r="Z118" i="22"/>
  <c r="K138" i="22" s="1"/>
  <c r="AJ119" i="22"/>
  <c r="U139" i="22" s="1"/>
  <c r="AG122" i="22"/>
  <c r="R142" i="22" s="1"/>
  <c r="W122" i="22"/>
  <c r="H142" i="22" s="1"/>
  <c r="AR122" i="22"/>
  <c r="AC142" i="22" s="1"/>
  <c r="AF122" i="22"/>
  <c r="Q142" i="22" s="1"/>
  <c r="V122" i="22"/>
  <c r="G142" i="22" s="1"/>
  <c r="AN122" i="22"/>
  <c r="Y142" i="22" s="1"/>
  <c r="AD122" i="22"/>
  <c r="O142" i="22" s="1"/>
  <c r="T122" i="22"/>
  <c r="E142" i="22" s="1"/>
  <c r="X15" i="22"/>
  <c r="I35" i="22" s="1"/>
  <c r="AF15" i="22"/>
  <c r="Q35" i="22" s="1"/>
  <c r="AN15" i="22"/>
  <c r="Y35" i="22" s="1"/>
  <c r="X16" i="22"/>
  <c r="I36" i="22" s="1"/>
  <c r="AF16" i="22"/>
  <c r="Q36" i="22" s="1"/>
  <c r="AN16" i="22"/>
  <c r="Y36" i="22" s="1"/>
  <c r="X17" i="22"/>
  <c r="I37" i="22" s="1"/>
  <c r="AF17" i="22"/>
  <c r="Q37" i="22" s="1"/>
  <c r="AN17" i="22"/>
  <c r="Y37" i="22" s="1"/>
  <c r="X18" i="22"/>
  <c r="I38" i="22" s="1"/>
  <c r="AF18" i="22"/>
  <c r="Q38" i="22" s="1"/>
  <c r="AN18" i="22"/>
  <c r="Y38" i="22" s="1"/>
  <c r="U20" i="22"/>
  <c r="F40" i="22" s="1"/>
  <c r="AC20" i="22"/>
  <c r="N40" i="22" s="1"/>
  <c r="AK20" i="22"/>
  <c r="V40" i="22" s="1"/>
  <c r="S22" i="22"/>
  <c r="D42" i="22" s="1"/>
  <c r="AA22" i="22"/>
  <c r="L42" i="22" s="1"/>
  <c r="AI22" i="22"/>
  <c r="T42" i="22" s="1"/>
  <c r="AQ22" i="22"/>
  <c r="AB42" i="22" s="1"/>
  <c r="S23" i="22"/>
  <c r="D43" i="22" s="1"/>
  <c r="AA23" i="22"/>
  <c r="L43" i="22" s="1"/>
  <c r="AI23" i="22"/>
  <c r="T43" i="22" s="1"/>
  <c r="AQ23" i="22"/>
  <c r="AB43" i="22" s="1"/>
  <c r="S24" i="22"/>
  <c r="D44" i="22" s="1"/>
  <c r="AA24" i="22"/>
  <c r="L44" i="22" s="1"/>
  <c r="AI24" i="22"/>
  <c r="T44" i="22" s="1"/>
  <c r="AQ24" i="22"/>
  <c r="AB44" i="22" s="1"/>
  <c r="S25" i="22"/>
  <c r="AA25" i="22"/>
  <c r="AI25" i="22"/>
  <c r="AQ25" i="22"/>
  <c r="S26" i="22"/>
  <c r="AA26" i="22"/>
  <c r="AI26" i="22"/>
  <c r="T46" i="22" s="1"/>
  <c r="AQ26" i="22"/>
  <c r="S27" i="22"/>
  <c r="D47" i="22" s="1"/>
  <c r="AA27" i="22"/>
  <c r="L47" i="22" s="1"/>
  <c r="AI27" i="22"/>
  <c r="T47" i="22" s="1"/>
  <c r="AQ27" i="22"/>
  <c r="AB47" i="22" s="1"/>
  <c r="U117" i="22"/>
  <c r="F137" i="22" s="1"/>
  <c r="AB118" i="22"/>
  <c r="M138" i="22" s="1"/>
  <c r="Y128" i="22"/>
  <c r="J148" i="22" s="1"/>
  <c r="AV33" i="22"/>
  <c r="AL119" i="22"/>
  <c r="W139" i="22" s="1"/>
  <c r="AD119" i="22"/>
  <c r="O139" i="22" s="1"/>
  <c r="V119" i="22"/>
  <c r="G139" i="22" s="1"/>
  <c r="AK119" i="22"/>
  <c r="V139" i="22" s="1"/>
  <c r="AC119" i="22"/>
  <c r="N139" i="22" s="1"/>
  <c r="U119" i="22"/>
  <c r="F139" i="22" s="1"/>
  <c r="AR119" i="22"/>
  <c r="AC139" i="22" s="1"/>
  <c r="AH119" i="22"/>
  <c r="S139" i="22" s="1"/>
  <c r="X119" i="22"/>
  <c r="I139" i="22" s="1"/>
  <c r="AP119" i="22"/>
  <c r="AA139" i="22" s="1"/>
  <c r="AF119" i="22"/>
  <c r="Q139" i="22" s="1"/>
  <c r="T119" i="22"/>
  <c r="E139" i="22" s="1"/>
  <c r="AO119" i="22"/>
  <c r="Z139" i="22" s="1"/>
  <c r="AE119" i="22"/>
  <c r="P139" i="22" s="1"/>
  <c r="S119" i="22"/>
  <c r="D139" i="22" s="1"/>
  <c r="AN119" i="22"/>
  <c r="Y139" i="22" s="1"/>
  <c r="AB119" i="22"/>
  <c r="M139" i="22" s="1"/>
  <c r="R119" i="22"/>
  <c r="C139" i="22" s="1"/>
  <c r="AM119" i="22"/>
  <c r="X139" i="22" s="1"/>
  <c r="AA119" i="22"/>
  <c r="L139" i="22" s="1"/>
  <c r="Q119" i="22"/>
  <c r="B139" i="22" s="1"/>
  <c r="A171" i="22"/>
  <c r="A183" i="22"/>
  <c r="W119" i="22"/>
  <c r="H139" i="22" s="1"/>
  <c r="AP123" i="22"/>
  <c r="AA143" i="22" s="1"/>
  <c r="AH123" i="22"/>
  <c r="S143" i="22" s="1"/>
  <c r="Z123" i="22"/>
  <c r="K143" i="22" s="1"/>
  <c r="R123" i="22"/>
  <c r="C143" i="22" s="1"/>
  <c r="AO123" i="22"/>
  <c r="Z143" i="22" s="1"/>
  <c r="AG123" i="22"/>
  <c r="R143" i="22" s="1"/>
  <c r="Y123" i="22"/>
  <c r="J143" i="22" s="1"/>
  <c r="Q123" i="22"/>
  <c r="B143" i="22" s="1"/>
  <c r="AK123" i="22"/>
  <c r="V143" i="22" s="1"/>
  <c r="AA123" i="22"/>
  <c r="L143" i="22" s="1"/>
  <c r="AI123" i="22"/>
  <c r="T143" i="22" s="1"/>
  <c r="W123" i="22"/>
  <c r="H143" i="22" s="1"/>
  <c r="AR123" i="22"/>
  <c r="AC143" i="22" s="1"/>
  <c r="AF123" i="22"/>
  <c r="Q143" i="22" s="1"/>
  <c r="V123" i="22"/>
  <c r="G143" i="22" s="1"/>
  <c r="AQ123" i="22"/>
  <c r="AB143" i="22" s="1"/>
  <c r="AE123" i="22"/>
  <c r="P143" i="22" s="1"/>
  <c r="U123" i="22"/>
  <c r="F143" i="22" s="1"/>
  <c r="AN123" i="22"/>
  <c r="Y143" i="22" s="1"/>
  <c r="AD123" i="22"/>
  <c r="O143" i="22" s="1"/>
  <c r="T123" i="22"/>
  <c r="E143" i="22" s="1"/>
  <c r="AM123" i="22"/>
  <c r="X143" i="22" s="1"/>
  <c r="AC123" i="22"/>
  <c r="N143" i="22" s="1"/>
  <c r="S123" i="22"/>
  <c r="D143" i="22" s="1"/>
  <c r="AR124" i="22"/>
  <c r="AC144" i="22" s="1"/>
  <c r="AP124" i="22"/>
  <c r="AA144" i="22" s="1"/>
  <c r="AD124" i="22"/>
  <c r="O144" i="22" s="1"/>
  <c r="T124" i="22"/>
  <c r="E144" i="22" s="1"/>
  <c r="AM124" i="22"/>
  <c r="X144" i="22" s="1"/>
  <c r="AC124" i="22"/>
  <c r="N144" i="22" s="1"/>
  <c r="S124" i="22"/>
  <c r="D144" i="22" s="1"/>
  <c r="AK124" i="22"/>
  <c r="V144" i="22" s="1"/>
  <c r="AA124" i="22"/>
  <c r="L144" i="22" s="1"/>
  <c r="AR133" i="22"/>
  <c r="AC153" i="22" s="1"/>
  <c r="AH133" i="22"/>
  <c r="S153" i="22" s="1"/>
  <c r="V133" i="22"/>
  <c r="G153" i="22" s="1"/>
  <c r="AP133" i="22"/>
  <c r="AA153" i="22" s="1"/>
  <c r="AD133" i="22"/>
  <c r="O153" i="22" s="1"/>
  <c r="T133" i="22"/>
  <c r="E153" i="22" s="1"/>
  <c r="AM133" i="22"/>
  <c r="X153" i="22" s="1"/>
  <c r="AC133" i="22"/>
  <c r="N153" i="22" s="1"/>
  <c r="S133" i="22"/>
  <c r="D153" i="22" s="1"/>
  <c r="AK133" i="22"/>
  <c r="V153" i="22" s="1"/>
  <c r="AA133" i="22"/>
  <c r="L153" i="22" s="1"/>
  <c r="A169" i="22"/>
  <c r="A181" i="22"/>
  <c r="S15" i="22"/>
  <c r="D35" i="22" s="1"/>
  <c r="AA15" i="22"/>
  <c r="L35" i="22" s="1"/>
  <c r="AI15" i="22"/>
  <c r="T35" i="22" s="1"/>
  <c r="S16" i="22"/>
  <c r="D36" i="22" s="1"/>
  <c r="AA16" i="22"/>
  <c r="L36" i="22" s="1"/>
  <c r="AI16" i="22"/>
  <c r="T36" i="22" s="1"/>
  <c r="S17" i="22"/>
  <c r="D37" i="22" s="1"/>
  <c r="AA17" i="22"/>
  <c r="L37" i="22" s="1"/>
  <c r="AI17" i="22"/>
  <c r="T37" i="22" s="1"/>
  <c r="S18" i="22"/>
  <c r="D38" i="22" s="1"/>
  <c r="AA18" i="22"/>
  <c r="L38" i="22" s="1"/>
  <c r="AI18" i="22"/>
  <c r="T38" i="22" s="1"/>
  <c r="X20" i="22"/>
  <c r="I40" i="22" s="1"/>
  <c r="AF20" i="22"/>
  <c r="Q40" i="22" s="1"/>
  <c r="V22" i="22"/>
  <c r="G42" i="22" s="1"/>
  <c r="AD22" i="22"/>
  <c r="O42" i="22" s="1"/>
  <c r="V23" i="22"/>
  <c r="G43" i="22" s="1"/>
  <c r="AD23" i="22"/>
  <c r="O43" i="22" s="1"/>
  <c r="V24" i="22"/>
  <c r="G44" i="22" s="1"/>
  <c r="AD24" i="22"/>
  <c r="O44" i="22" s="1"/>
  <c r="V25" i="22"/>
  <c r="AD25" i="22"/>
  <c r="V26" i="22"/>
  <c r="AD26" i="22"/>
  <c r="AU26" i="22"/>
  <c r="V27" i="22"/>
  <c r="G47" i="22" s="1"/>
  <c r="AD27" i="22"/>
  <c r="O47" i="22" s="1"/>
  <c r="AU27" i="22"/>
  <c r="A69" i="22"/>
  <c r="Y119" i="22"/>
  <c r="J139" i="22" s="1"/>
  <c r="AR121" i="22"/>
  <c r="AC141" i="22" s="1"/>
  <c r="AJ121" i="22"/>
  <c r="U141" i="22" s="1"/>
  <c r="AB121" i="22"/>
  <c r="M141" i="22" s="1"/>
  <c r="T121" i="22"/>
  <c r="E141" i="22" s="1"/>
  <c r="AQ121" i="22"/>
  <c r="AB141" i="22" s="1"/>
  <c r="AI121" i="22"/>
  <c r="T141" i="22" s="1"/>
  <c r="AA121" i="22"/>
  <c r="L141" i="22" s="1"/>
  <c r="S121" i="22"/>
  <c r="D141" i="22" s="1"/>
  <c r="AM121" i="22"/>
  <c r="X141" i="22" s="1"/>
  <c r="AC121" i="22"/>
  <c r="N141" i="22" s="1"/>
  <c r="Q121" i="22"/>
  <c r="B141" i="22" s="1"/>
  <c r="AK121" i="22"/>
  <c r="V141" i="22" s="1"/>
  <c r="Y121" i="22"/>
  <c r="J141" i="22" s="1"/>
  <c r="AH121" i="22"/>
  <c r="S141" i="22" s="1"/>
  <c r="X121" i="22"/>
  <c r="I141" i="22" s="1"/>
  <c r="AG121" i="22"/>
  <c r="R141" i="22" s="1"/>
  <c r="W121" i="22"/>
  <c r="H141" i="22" s="1"/>
  <c r="AP121" i="22"/>
  <c r="AA141" i="22" s="1"/>
  <c r="AF121" i="22"/>
  <c r="Q141" i="22" s="1"/>
  <c r="V121" i="22"/>
  <c r="G141" i="22" s="1"/>
  <c r="AO121" i="22"/>
  <c r="Z141" i="22" s="1"/>
  <c r="X123" i="22"/>
  <c r="I143" i="22" s="1"/>
  <c r="W22" i="22"/>
  <c r="H42" i="22" s="1"/>
  <c r="AE22" i="22"/>
  <c r="P42" i="22" s="1"/>
  <c r="W23" i="22"/>
  <c r="H43" i="22" s="1"/>
  <c r="AE23" i="22"/>
  <c r="P43" i="22" s="1"/>
  <c r="W24" i="22"/>
  <c r="H44" i="22" s="1"/>
  <c r="AE24" i="22"/>
  <c r="P44" i="22" s="1"/>
  <c r="W25" i="22"/>
  <c r="AE25" i="22"/>
  <c r="W26" i="22"/>
  <c r="AE26" i="22"/>
  <c r="W27" i="22"/>
  <c r="H47" i="22" s="1"/>
  <c r="AE27" i="22"/>
  <c r="P47" i="22" s="1"/>
  <c r="AP117" i="22"/>
  <c r="AA137" i="22" s="1"/>
  <c r="AD117" i="22"/>
  <c r="O137" i="22" s="1"/>
  <c r="T117" i="22"/>
  <c r="E137" i="22" s="1"/>
  <c r="AL117" i="22"/>
  <c r="W137" i="22" s="1"/>
  <c r="AB117" i="22"/>
  <c r="M137" i="22" s="1"/>
  <c r="R117" i="22"/>
  <c r="C137" i="22" s="1"/>
  <c r="AK117" i="22"/>
  <c r="V137" i="22" s="1"/>
  <c r="AA117" i="22"/>
  <c r="L137" i="22" s="1"/>
  <c r="Q117" i="22"/>
  <c r="B137" i="22" s="1"/>
  <c r="AJ117" i="22"/>
  <c r="U137" i="22" s="1"/>
  <c r="Z117" i="22"/>
  <c r="K137" i="22" s="1"/>
  <c r="AI117" i="22"/>
  <c r="T137" i="22" s="1"/>
  <c r="Y117" i="22"/>
  <c r="J137" i="22" s="1"/>
  <c r="AH117" i="22"/>
  <c r="S137" i="22" s="1"/>
  <c r="AM118" i="22"/>
  <c r="X138" i="22" s="1"/>
  <c r="AE118" i="22"/>
  <c r="P138" i="22" s="1"/>
  <c r="W118" i="22"/>
  <c r="H138" i="22" s="1"/>
  <c r="AL118" i="22"/>
  <c r="W138" i="22" s="1"/>
  <c r="AD118" i="22"/>
  <c r="O138" i="22" s="1"/>
  <c r="V118" i="22"/>
  <c r="G138" i="22" s="1"/>
  <c r="AK118" i="22"/>
  <c r="V138" i="22" s="1"/>
  <c r="AA118" i="22"/>
  <c r="L138" i="22" s="1"/>
  <c r="Q118" i="22"/>
  <c r="B138" i="22" s="1"/>
  <c r="AI118" i="22"/>
  <c r="T138" i="22" s="1"/>
  <c r="Y118" i="22"/>
  <c r="J138" i="22" s="1"/>
  <c r="AR118" i="22"/>
  <c r="AC138" i="22" s="1"/>
  <c r="AH118" i="22"/>
  <c r="S138" i="22" s="1"/>
  <c r="X118" i="22"/>
  <c r="I138" i="22" s="1"/>
  <c r="AQ118" i="22"/>
  <c r="AB138" i="22" s="1"/>
  <c r="AG118" i="22"/>
  <c r="R138" i="22" s="1"/>
  <c r="U118" i="22"/>
  <c r="F138" i="22" s="1"/>
  <c r="AP118" i="22"/>
  <c r="AA138" i="22" s="1"/>
  <c r="AF118" i="22"/>
  <c r="Q138" i="22" s="1"/>
  <c r="T118" i="22"/>
  <c r="E138" i="22" s="1"/>
  <c r="AO118" i="22"/>
  <c r="Z138" i="22" s="1"/>
  <c r="Z119" i="22"/>
  <c r="K139" i="22" s="1"/>
  <c r="AB123" i="22"/>
  <c r="M143" i="22" s="1"/>
  <c r="V124" i="22"/>
  <c r="G144" i="22" s="1"/>
  <c r="AP132" i="22"/>
  <c r="AH132" i="22"/>
  <c r="Z132" i="22"/>
  <c r="R132" i="22"/>
  <c r="AO132" i="22"/>
  <c r="AG132" i="22"/>
  <c r="Y132" i="22"/>
  <c r="Q132" i="22"/>
  <c r="AK132" i="22"/>
  <c r="AA132" i="22"/>
  <c r="AJ132" i="22"/>
  <c r="X132" i="22"/>
  <c r="AI132" i="22"/>
  <c r="W132" i="22"/>
  <c r="AR132" i="22"/>
  <c r="AF132" i="22"/>
  <c r="V132" i="22"/>
  <c r="AQ132" i="22"/>
  <c r="AE132" i="22"/>
  <c r="U132" i="22"/>
  <c r="AN132" i="22"/>
  <c r="AD132" i="22"/>
  <c r="T132" i="22"/>
  <c r="AM132" i="22"/>
  <c r="AC132" i="22"/>
  <c r="S132" i="22"/>
  <c r="Z133" i="22"/>
  <c r="K153" i="22" s="1"/>
  <c r="AO124" i="22"/>
  <c r="Z144" i="22" s="1"/>
  <c r="V125" i="22"/>
  <c r="G145" i="22" s="1"/>
  <c r="AH125" i="22"/>
  <c r="S145" i="22" s="1"/>
  <c r="AR125" i="22"/>
  <c r="AC145" i="22" s="1"/>
  <c r="S126" i="22"/>
  <c r="D146" i="22" s="1"/>
  <c r="AC126" i="22"/>
  <c r="N146" i="22" s="1"/>
  <c r="AO126" i="22"/>
  <c r="Z146" i="22" s="1"/>
  <c r="AL128" i="22"/>
  <c r="W148" i="22" s="1"/>
  <c r="AD128" i="22"/>
  <c r="O148" i="22" s="1"/>
  <c r="V128" i="22"/>
  <c r="G148" i="22" s="1"/>
  <c r="AK128" i="22"/>
  <c r="V148" i="22" s="1"/>
  <c r="AC128" i="22"/>
  <c r="N148" i="22" s="1"/>
  <c r="U128" i="22"/>
  <c r="F148" i="22" s="1"/>
  <c r="Z128" i="22"/>
  <c r="K148" i="22" s="1"/>
  <c r="AJ128" i="22"/>
  <c r="U148" i="22" s="1"/>
  <c r="U130" i="22"/>
  <c r="F150" i="22" s="1"/>
  <c r="AE130" i="22"/>
  <c r="P150" i="22" s="1"/>
  <c r="AO130" i="22"/>
  <c r="Z150" i="22" s="1"/>
  <c r="T131" i="22"/>
  <c r="AD131" i="22"/>
  <c r="AN131" i="22"/>
  <c r="AO133" i="22"/>
  <c r="Z153" i="22" s="1"/>
  <c r="AK229" i="22"/>
  <c r="V249" i="22" s="1"/>
  <c r="AC229" i="22"/>
  <c r="N249" i="22" s="1"/>
  <c r="U229" i="22"/>
  <c r="F249" i="22" s="1"/>
  <c r="AR229" i="22"/>
  <c r="AC249" i="22" s="1"/>
  <c r="AJ229" i="22"/>
  <c r="U249" i="22" s="1"/>
  <c r="AB229" i="22"/>
  <c r="M249" i="22" s="1"/>
  <c r="T229" i="22"/>
  <c r="E249" i="22" s="1"/>
  <c r="AP229" i="22"/>
  <c r="AA249" i="22" s="1"/>
  <c r="AF229" i="22"/>
  <c r="Q249" i="22" s="1"/>
  <c r="V229" i="22"/>
  <c r="G249" i="22" s="1"/>
  <c r="AN229" i="22"/>
  <c r="Y249" i="22" s="1"/>
  <c r="AD229" i="22"/>
  <c r="O249" i="22" s="1"/>
  <c r="R229" i="22"/>
  <c r="C249" i="22" s="1"/>
  <c r="AM229" i="22"/>
  <c r="X249" i="22" s="1"/>
  <c r="Y229" i="22"/>
  <c r="J249" i="22" s="1"/>
  <c r="AL229" i="22"/>
  <c r="W249" i="22" s="1"/>
  <c r="X229" i="22"/>
  <c r="I249" i="22" s="1"/>
  <c r="AI229" i="22"/>
  <c r="T249" i="22" s="1"/>
  <c r="W229" i="22"/>
  <c r="H249" i="22" s="1"/>
  <c r="AH229" i="22"/>
  <c r="S249" i="22" s="1"/>
  <c r="S229" i="22"/>
  <c r="D249" i="22" s="1"/>
  <c r="AG229" i="22"/>
  <c r="R249" i="22" s="1"/>
  <c r="Q229" i="22"/>
  <c r="B249" i="22" s="1"/>
  <c r="AQ229" i="22"/>
  <c r="AB249" i="22" s="1"/>
  <c r="AA229" i="22"/>
  <c r="L249" i="22" s="1"/>
  <c r="AO229" i="22"/>
  <c r="Z249" i="22" s="1"/>
  <c r="Z229" i="22"/>
  <c r="K249" i="22" s="1"/>
  <c r="AQ231" i="22"/>
  <c r="AB251" i="22" s="1"/>
  <c r="AI231" i="22"/>
  <c r="T251" i="22" s="1"/>
  <c r="AA231" i="22"/>
  <c r="L251" i="22" s="1"/>
  <c r="S231" i="22"/>
  <c r="D251" i="22" s="1"/>
  <c r="AP231" i="22"/>
  <c r="AA251" i="22" s="1"/>
  <c r="AH231" i="22"/>
  <c r="S251" i="22" s="1"/>
  <c r="Z231" i="22"/>
  <c r="K251" i="22" s="1"/>
  <c r="R231" i="22"/>
  <c r="C251" i="22" s="1"/>
  <c r="AM231" i="22"/>
  <c r="X251" i="22" s="1"/>
  <c r="AC231" i="22"/>
  <c r="N251" i="22" s="1"/>
  <c r="Q231" i="22"/>
  <c r="B251" i="22" s="1"/>
  <c r="AK231" i="22"/>
  <c r="V251" i="22" s="1"/>
  <c r="Y231" i="22"/>
  <c r="J251" i="22" s="1"/>
  <c r="AN231" i="22"/>
  <c r="Y251" i="22" s="1"/>
  <c r="X231" i="22"/>
  <c r="I251" i="22" s="1"/>
  <c r="AL231" i="22"/>
  <c r="W251" i="22" s="1"/>
  <c r="W231" i="22"/>
  <c r="H251" i="22" s="1"/>
  <c r="AJ231" i="22"/>
  <c r="U251" i="22" s="1"/>
  <c r="V231" i="22"/>
  <c r="G251" i="22" s="1"/>
  <c r="AG231" i="22"/>
  <c r="R251" i="22" s="1"/>
  <c r="U231" i="22"/>
  <c r="F251" i="22" s="1"/>
  <c r="AF231" i="22"/>
  <c r="Q251" i="22" s="1"/>
  <c r="T231" i="22"/>
  <c r="E251" i="22" s="1"/>
  <c r="AR231" i="22"/>
  <c r="AC251" i="22" s="1"/>
  <c r="AD231" i="22"/>
  <c r="O251" i="22" s="1"/>
  <c r="AO231" i="22"/>
  <c r="Z251" i="22" s="1"/>
  <c r="AB231" i="22"/>
  <c r="M251" i="22" s="1"/>
  <c r="AH238" i="22"/>
  <c r="S258" i="22" s="1"/>
  <c r="S238" i="22"/>
  <c r="D258" i="22" s="1"/>
  <c r="AG238" i="22"/>
  <c r="R258" i="22" s="1"/>
  <c r="Q238" i="22"/>
  <c r="B258" i="22" s="1"/>
  <c r="A290" i="22"/>
  <c r="A278" i="22"/>
  <c r="A280" i="22"/>
  <c r="A292" i="22"/>
  <c r="X120" i="22"/>
  <c r="I140" i="22" s="1"/>
  <c r="AH120" i="22"/>
  <c r="S140" i="22" s="1"/>
  <c r="U122" i="22"/>
  <c r="F142" i="22" s="1"/>
  <c r="AE122" i="22"/>
  <c r="P142" i="22" s="1"/>
  <c r="AO122" i="22"/>
  <c r="Z142" i="22" s="1"/>
  <c r="R124" i="22"/>
  <c r="C144" i="22" s="1"/>
  <c r="AB124" i="22"/>
  <c r="M144" i="22" s="1"/>
  <c r="AL124" i="22"/>
  <c r="W144" i="22" s="1"/>
  <c r="Y125" i="22"/>
  <c r="J145" i="22" s="1"/>
  <c r="AI125" i="22"/>
  <c r="T145" i="22" s="1"/>
  <c r="T126" i="22"/>
  <c r="E146" i="22" s="1"/>
  <c r="AF126" i="22"/>
  <c r="Q146" i="22" s="1"/>
  <c r="AP126" i="22"/>
  <c r="AA146" i="22" s="1"/>
  <c r="Q128" i="22"/>
  <c r="B148" i="22" s="1"/>
  <c r="AA128" i="22"/>
  <c r="L148" i="22" s="1"/>
  <c r="AM128" i="22"/>
  <c r="X148" i="22" s="1"/>
  <c r="X129" i="22"/>
  <c r="I149" i="22" s="1"/>
  <c r="AH129" i="22"/>
  <c r="S149" i="22" s="1"/>
  <c r="V130" i="22"/>
  <c r="G150" i="22" s="1"/>
  <c r="AF130" i="22"/>
  <c r="Q150" i="22" s="1"/>
  <c r="AP130" i="22"/>
  <c r="AA150" i="22" s="1"/>
  <c r="U131" i="22"/>
  <c r="AE131" i="22"/>
  <c r="AO131" i="22"/>
  <c r="R133" i="22"/>
  <c r="C153" i="22" s="1"/>
  <c r="AB133" i="22"/>
  <c r="M153" i="22" s="1"/>
  <c r="AL133" i="22"/>
  <c r="W153" i="22" s="1"/>
  <c r="AE229" i="22"/>
  <c r="P249" i="22" s="1"/>
  <c r="AE231" i="22"/>
  <c r="P251" i="22" s="1"/>
  <c r="AB240" i="22"/>
  <c r="AN117" i="22"/>
  <c r="Y137" i="22" s="1"/>
  <c r="Y120" i="22"/>
  <c r="J140" i="22" s="1"/>
  <c r="AN125" i="22"/>
  <c r="Y145" i="22" s="1"/>
  <c r="Z125" i="22"/>
  <c r="K145" i="22" s="1"/>
  <c r="AJ125" i="22"/>
  <c r="U145" i="22" s="1"/>
  <c r="U126" i="22"/>
  <c r="F146" i="22" s="1"/>
  <c r="AG126" i="22"/>
  <c r="R146" i="22" s="1"/>
  <c r="AQ126" i="22"/>
  <c r="AB146" i="22" s="1"/>
  <c r="R128" i="22"/>
  <c r="C148" i="22" s="1"/>
  <c r="AB128" i="22"/>
  <c r="M148" i="22" s="1"/>
  <c r="AN128" i="22"/>
  <c r="Y148" i="22" s="1"/>
  <c r="Y129" i="22"/>
  <c r="J149" i="22" s="1"/>
  <c r="W130" i="22"/>
  <c r="H150" i="22" s="1"/>
  <c r="AG130" i="22"/>
  <c r="R150" i="22" s="1"/>
  <c r="V131" i="22"/>
  <c r="AF131" i="22"/>
  <c r="AR131" i="22"/>
  <c r="AQ238" i="22"/>
  <c r="AB258" i="22" s="1"/>
  <c r="A279" i="22"/>
  <c r="A291" i="22"/>
  <c r="AK120" i="22"/>
  <c r="V140" i="22" s="1"/>
  <c r="AC120" i="22"/>
  <c r="N140" i="22" s="1"/>
  <c r="U120" i="22"/>
  <c r="F140" i="22" s="1"/>
  <c r="AR120" i="22"/>
  <c r="AC140" i="22" s="1"/>
  <c r="AJ120" i="22"/>
  <c r="U140" i="22" s="1"/>
  <c r="AB120" i="22"/>
  <c r="M140" i="22" s="1"/>
  <c r="T120" i="22"/>
  <c r="E140" i="22" s="1"/>
  <c r="Z120" i="22"/>
  <c r="K140" i="22" s="1"/>
  <c r="AL120" i="22"/>
  <c r="W140" i="22" s="1"/>
  <c r="Q125" i="22"/>
  <c r="B145" i="22" s="1"/>
  <c r="AA125" i="22"/>
  <c r="L145" i="22" s="1"/>
  <c r="AK125" i="22"/>
  <c r="V145" i="22" s="1"/>
  <c r="X126" i="22"/>
  <c r="I146" i="22" s="1"/>
  <c r="AH126" i="22"/>
  <c r="S146" i="22" s="1"/>
  <c r="AR126" i="22"/>
  <c r="AC146" i="22" s="1"/>
  <c r="S128" i="22"/>
  <c r="D148" i="22" s="1"/>
  <c r="AE128" i="22"/>
  <c r="P148" i="22" s="1"/>
  <c r="AO128" i="22"/>
  <c r="Z148" i="22" s="1"/>
  <c r="AK129" i="22"/>
  <c r="V149" i="22" s="1"/>
  <c r="AC129" i="22"/>
  <c r="N149" i="22" s="1"/>
  <c r="U129" i="22"/>
  <c r="F149" i="22" s="1"/>
  <c r="AR129" i="22"/>
  <c r="AC149" i="22" s="1"/>
  <c r="AJ129" i="22"/>
  <c r="U149" i="22" s="1"/>
  <c r="AB129" i="22"/>
  <c r="M149" i="22" s="1"/>
  <c r="T129" i="22"/>
  <c r="E149" i="22" s="1"/>
  <c r="Z129" i="22"/>
  <c r="K149" i="22" s="1"/>
  <c r="AL129" i="22"/>
  <c r="W149" i="22" s="1"/>
  <c r="X130" i="22"/>
  <c r="I150" i="22" s="1"/>
  <c r="AH130" i="22"/>
  <c r="S150" i="22" s="1"/>
  <c r="W131" i="22"/>
  <c r="AG131" i="22"/>
  <c r="A187" i="22"/>
  <c r="A175" i="22"/>
  <c r="A182" i="22"/>
  <c r="Z238" i="22"/>
  <c r="K258" i="22" s="1"/>
  <c r="A281" i="22"/>
  <c r="A293" i="22"/>
  <c r="Q120" i="22"/>
  <c r="B140" i="22" s="1"/>
  <c r="AA120" i="22"/>
  <c r="L140" i="22" s="1"/>
  <c r="AM120" i="22"/>
  <c r="X140" i="22" s="1"/>
  <c r="X122" i="22"/>
  <c r="I142" i="22" s="1"/>
  <c r="U124" i="22"/>
  <c r="F144" i="22" s="1"/>
  <c r="AE124" i="22"/>
  <c r="P144" i="22" s="1"/>
  <c r="AQ124" i="22"/>
  <c r="AB144" i="22" s="1"/>
  <c r="R125" i="22"/>
  <c r="C145" i="22" s="1"/>
  <c r="AB125" i="22"/>
  <c r="M145" i="22" s="1"/>
  <c r="AL125" i="22"/>
  <c r="W145" i="22" s="1"/>
  <c r="Y126" i="22"/>
  <c r="J146" i="22" s="1"/>
  <c r="T128" i="22"/>
  <c r="E148" i="22" s="1"/>
  <c r="AF128" i="22"/>
  <c r="Q148" i="22" s="1"/>
  <c r="AP128" i="22"/>
  <c r="AA148" i="22" s="1"/>
  <c r="Q129" i="22"/>
  <c r="B149" i="22" s="1"/>
  <c r="AA129" i="22"/>
  <c r="L149" i="22" s="1"/>
  <c r="AM129" i="22"/>
  <c r="X149" i="22" s="1"/>
  <c r="Y130" i="22"/>
  <c r="J150" i="22" s="1"/>
  <c r="X131" i="22"/>
  <c r="U133" i="22"/>
  <c r="F153" i="22" s="1"/>
  <c r="AE133" i="22"/>
  <c r="P153" i="22" s="1"/>
  <c r="AQ133" i="22"/>
  <c r="AB153" i="22" s="1"/>
  <c r="A184" i="22"/>
  <c r="A172" i="22"/>
  <c r="A186" i="22"/>
  <c r="A174" i="22"/>
  <c r="A173" i="22"/>
  <c r="AO238" i="22"/>
  <c r="Z258" i="22" s="1"/>
  <c r="AM126" i="22"/>
  <c r="X146" i="22" s="1"/>
  <c r="AE126" i="22"/>
  <c r="P146" i="22" s="1"/>
  <c r="W126" i="22"/>
  <c r="H146" i="22" s="1"/>
  <c r="AL126" i="22"/>
  <c r="W146" i="22" s="1"/>
  <c r="AD126" i="22"/>
  <c r="O146" i="22" s="1"/>
  <c r="V126" i="22"/>
  <c r="G146" i="22" s="1"/>
  <c r="Z126" i="22"/>
  <c r="K146" i="22" s="1"/>
  <c r="AJ126" i="22"/>
  <c r="U146" i="22" s="1"/>
  <c r="AR130" i="22"/>
  <c r="AC150" i="22" s="1"/>
  <c r="AJ130" i="22"/>
  <c r="U150" i="22" s="1"/>
  <c r="AB130" i="22"/>
  <c r="M150" i="22" s="1"/>
  <c r="T130" i="22"/>
  <c r="E150" i="22" s="1"/>
  <c r="AQ130" i="22"/>
  <c r="AB150" i="22" s="1"/>
  <c r="AI130" i="22"/>
  <c r="T150" i="22" s="1"/>
  <c r="AA130" i="22"/>
  <c r="L150" i="22" s="1"/>
  <c r="S130" i="22"/>
  <c r="D150" i="22" s="1"/>
  <c r="Z130" i="22"/>
  <c r="K150" i="22" s="1"/>
  <c r="AL130" i="22"/>
  <c r="W150" i="22" s="1"/>
  <c r="Y131" i="22"/>
  <c r="S120" i="22"/>
  <c r="D140" i="22" s="1"/>
  <c r="AE120" i="22"/>
  <c r="P140" i="22" s="1"/>
  <c r="AO120" i="22"/>
  <c r="Z140" i="22" s="1"/>
  <c r="AQ122" i="22"/>
  <c r="AB142" i="22" s="1"/>
  <c r="AI122" i="22"/>
  <c r="T142" i="22" s="1"/>
  <c r="AA122" i="22"/>
  <c r="L142" i="22" s="1"/>
  <c r="S122" i="22"/>
  <c r="D142" i="22" s="1"/>
  <c r="AP122" i="22"/>
  <c r="AA142" i="22" s="1"/>
  <c r="AH122" i="22"/>
  <c r="S142" i="22" s="1"/>
  <c r="Z122" i="22"/>
  <c r="K142" i="22" s="1"/>
  <c r="R122" i="22"/>
  <c r="C142" i="22" s="1"/>
  <c r="AB122" i="22"/>
  <c r="M142" i="22" s="1"/>
  <c r="AL122" i="22"/>
  <c r="W142" i="22" s="1"/>
  <c r="W124" i="22"/>
  <c r="H144" i="22" s="1"/>
  <c r="T125" i="22"/>
  <c r="E145" i="22" s="1"/>
  <c r="AD125" i="22"/>
  <c r="O145" i="22" s="1"/>
  <c r="Q126" i="22"/>
  <c r="B146" i="22" s="1"/>
  <c r="AA126" i="22"/>
  <c r="L146" i="22" s="1"/>
  <c r="AK126" i="22"/>
  <c r="V146" i="22" s="1"/>
  <c r="X128" i="22"/>
  <c r="I148" i="22" s="1"/>
  <c r="AH128" i="22"/>
  <c r="S148" i="22" s="1"/>
  <c r="AR128" i="22"/>
  <c r="AC148" i="22" s="1"/>
  <c r="S129" i="22"/>
  <c r="D149" i="22" s="1"/>
  <c r="AE129" i="22"/>
  <c r="P149" i="22" s="1"/>
  <c r="AO129" i="22"/>
  <c r="Z149" i="22" s="1"/>
  <c r="Q130" i="22"/>
  <c r="B150" i="22" s="1"/>
  <c r="AC130" i="22"/>
  <c r="N150" i="22" s="1"/>
  <c r="AM130" i="22"/>
  <c r="X150" i="22" s="1"/>
  <c r="AQ131" i="22"/>
  <c r="AI131" i="22"/>
  <c r="AA131" i="22"/>
  <c r="S131" i="22"/>
  <c r="AP131" i="22"/>
  <c r="AH131" i="22"/>
  <c r="Z131" i="22"/>
  <c r="R131" i="22"/>
  <c r="AB131" i="22"/>
  <c r="AL131" i="22"/>
  <c r="W133" i="22"/>
  <c r="H153" i="22" s="1"/>
  <c r="A168" i="22"/>
  <c r="A180" i="22"/>
  <c r="AG240" i="22"/>
  <c r="U240" i="22"/>
  <c r="AF240" i="22"/>
  <c r="T240" i="22"/>
  <c r="W117" i="22"/>
  <c r="H137" i="22" s="1"/>
  <c r="AE117" i="22"/>
  <c r="P137" i="22" s="1"/>
  <c r="AM117" i="22"/>
  <c r="X137" i="22" s="1"/>
  <c r="X124" i="22"/>
  <c r="I144" i="22" s="1"/>
  <c r="AF124" i="22"/>
  <c r="Q144" i="22" s="1"/>
  <c r="AN124" i="22"/>
  <c r="Y144" i="22" s="1"/>
  <c r="W125" i="22"/>
  <c r="H145" i="22" s="1"/>
  <c r="AE125" i="22"/>
  <c r="P145" i="22" s="1"/>
  <c r="AM125" i="22"/>
  <c r="X145" i="22" s="1"/>
  <c r="X133" i="22"/>
  <c r="I153" i="22" s="1"/>
  <c r="AF133" i="22"/>
  <c r="Q153" i="22" s="1"/>
  <c r="AN133" i="22"/>
  <c r="Y153" i="22" s="1"/>
  <c r="AB225" i="22"/>
  <c r="M245" i="22" s="1"/>
  <c r="AP225" i="22"/>
  <c r="AA245" i="22" s="1"/>
  <c r="R226" i="22"/>
  <c r="C246" i="22" s="1"/>
  <c r="AH226" i="22"/>
  <c r="S246" i="22" s="1"/>
  <c r="T228" i="22"/>
  <c r="E248" i="22" s="1"/>
  <c r="AJ228" i="22"/>
  <c r="U248" i="22" s="1"/>
  <c r="U230" i="22"/>
  <c r="F250" i="22" s="1"/>
  <c r="AG230" i="22"/>
  <c r="R250" i="22" s="1"/>
  <c r="T232" i="22"/>
  <c r="E252" i="22" s="1"/>
  <c r="AF232" i="22"/>
  <c r="Q252" i="22" s="1"/>
  <c r="W233" i="22"/>
  <c r="H253" i="22" s="1"/>
  <c r="AN234" i="22"/>
  <c r="Y254" i="22" s="1"/>
  <c r="AB234" i="22"/>
  <c r="M254" i="22" s="1"/>
  <c r="AR234" i="22"/>
  <c r="AC254" i="22" s="1"/>
  <c r="R237" i="22"/>
  <c r="C257" i="22" s="1"/>
  <c r="AF237" i="22"/>
  <c r="Q257" i="22" s="1"/>
  <c r="X238" i="22"/>
  <c r="I258" i="22" s="1"/>
  <c r="AL238" i="22"/>
  <c r="W258" i="22" s="1"/>
  <c r="AE239" i="22"/>
  <c r="W240" i="22"/>
  <c r="AL240" i="22"/>
  <c r="AJ241" i="22"/>
  <c r="U261" i="22" s="1"/>
  <c r="AD241" i="22"/>
  <c r="O261" i="22" s="1"/>
  <c r="AR241" i="22"/>
  <c r="AC261" i="22" s="1"/>
  <c r="X117" i="22"/>
  <c r="I137" i="22" s="1"/>
  <c r="AF117" i="22"/>
  <c r="Q137" i="22" s="1"/>
  <c r="Q124" i="22"/>
  <c r="B144" i="22" s="1"/>
  <c r="Y124" i="22"/>
  <c r="J144" i="22" s="1"/>
  <c r="AG124" i="22"/>
  <c r="R144" i="22" s="1"/>
  <c r="X125" i="22"/>
  <c r="I145" i="22" s="1"/>
  <c r="AF125" i="22"/>
  <c r="Q145" i="22" s="1"/>
  <c r="Q133" i="22"/>
  <c r="B153" i="22" s="1"/>
  <c r="Y133" i="22"/>
  <c r="J153" i="22" s="1"/>
  <c r="AG133" i="22"/>
  <c r="R153" i="22" s="1"/>
  <c r="AO225" i="22"/>
  <c r="Z245" i="22" s="1"/>
  <c r="AC225" i="22"/>
  <c r="N245" i="22" s="1"/>
  <c r="T226" i="22"/>
  <c r="E246" i="22" s="1"/>
  <c r="X228" i="22"/>
  <c r="I248" i="22" s="1"/>
  <c r="V230" i="22"/>
  <c r="G250" i="22" s="1"/>
  <c r="U232" i="22"/>
  <c r="F252" i="22" s="1"/>
  <c r="AI232" i="22"/>
  <c r="T252" i="22" s="1"/>
  <c r="AJ233" i="22"/>
  <c r="U253" i="22" s="1"/>
  <c r="Z233" i="22"/>
  <c r="K253" i="22" s="1"/>
  <c r="AR233" i="22"/>
  <c r="AC253" i="22" s="1"/>
  <c r="AH233" i="22"/>
  <c r="S253" i="22" s="1"/>
  <c r="V233" i="22"/>
  <c r="G253" i="22" s="1"/>
  <c r="AA233" i="22"/>
  <c r="L253" i="22" s="1"/>
  <c r="AM233" i="22"/>
  <c r="X253" i="22" s="1"/>
  <c r="Q234" i="22"/>
  <c r="B254" i="22" s="1"/>
  <c r="AD234" i="22"/>
  <c r="O254" i="22" s="1"/>
  <c r="S237" i="22"/>
  <c r="D257" i="22" s="1"/>
  <c r="AH237" i="22"/>
  <c r="S257" i="22" s="1"/>
  <c r="Y238" i="22"/>
  <c r="J258" i="22" s="1"/>
  <c r="AM238" i="22"/>
  <c r="X258" i="22" s="1"/>
  <c r="Q239" i="22"/>
  <c r="AF239" i="22"/>
  <c r="X240" i="22"/>
  <c r="AN240" i="22"/>
  <c r="S241" i="22"/>
  <c r="D261" i="22" s="1"/>
  <c r="AE241" i="22"/>
  <c r="P261" i="22" s="1"/>
  <c r="A289" i="22"/>
  <c r="A277" i="22"/>
  <c r="A283" i="22"/>
  <c r="T234" i="22"/>
  <c r="E254" i="22" s="1"/>
  <c r="AI234" i="22"/>
  <c r="T254" i="22" s="1"/>
  <c r="X237" i="22"/>
  <c r="I257" i="22" s="1"/>
  <c r="AM237" i="22"/>
  <c r="X257" i="22" s="1"/>
  <c r="AA238" i="22"/>
  <c r="L258" i="22" s="1"/>
  <c r="V239" i="22"/>
  <c r="AH239" i="22"/>
  <c r="AD240" i="22"/>
  <c r="B247" i="22"/>
  <c r="A288" i="22"/>
  <c r="AQ226" i="22"/>
  <c r="AB246" i="22" s="1"/>
  <c r="AG226" i="22"/>
  <c r="R246" i="22" s="1"/>
  <c r="U226" i="22"/>
  <c r="F246" i="22" s="1"/>
  <c r="AO226" i="22"/>
  <c r="Z246" i="22" s="1"/>
  <c r="AC226" i="22"/>
  <c r="N246" i="22" s="1"/>
  <c r="S226" i="22"/>
  <c r="D246" i="22" s="1"/>
  <c r="Z226" i="22"/>
  <c r="K246" i="22" s="1"/>
  <c r="AL226" i="22"/>
  <c r="W246" i="22" s="1"/>
  <c r="AL228" i="22"/>
  <c r="W248" i="22" s="1"/>
  <c r="AD228" i="22"/>
  <c r="O248" i="22" s="1"/>
  <c r="V228" i="22"/>
  <c r="G248" i="22" s="1"/>
  <c r="AK228" i="22"/>
  <c r="V248" i="22" s="1"/>
  <c r="AC228" i="22"/>
  <c r="N248" i="22" s="1"/>
  <c r="U228" i="22"/>
  <c r="F248" i="22" s="1"/>
  <c r="AI228" i="22"/>
  <c r="T248" i="22" s="1"/>
  <c r="Y228" i="22"/>
  <c r="J248" i="22" s="1"/>
  <c r="AQ228" i="22"/>
  <c r="AB248" i="22" s="1"/>
  <c r="AG228" i="22"/>
  <c r="R248" i="22" s="1"/>
  <c r="W228" i="22"/>
  <c r="H248" i="22" s="1"/>
  <c r="AB228" i="22"/>
  <c r="M248" i="22" s="1"/>
  <c r="AP228" i="22"/>
  <c r="AA248" i="22" s="1"/>
  <c r="AN230" i="22"/>
  <c r="Y250" i="22" s="1"/>
  <c r="AD230" i="22"/>
  <c r="O250" i="22" s="1"/>
  <c r="R230" i="22"/>
  <c r="C250" i="22" s="1"/>
  <c r="Y230" i="22"/>
  <c r="J250" i="22" s="1"/>
  <c r="AO230" i="22"/>
  <c r="Z250" i="22" s="1"/>
  <c r="AN232" i="22"/>
  <c r="Y252" i="22" s="1"/>
  <c r="V234" i="22"/>
  <c r="G254" i="22" s="1"/>
  <c r="AJ234" i="22"/>
  <c r="U254" i="22" s="1"/>
  <c r="Z237" i="22"/>
  <c r="K257" i="22" s="1"/>
  <c r="AN237" i="22"/>
  <c r="Y257" i="22" s="1"/>
  <c r="AK238" i="22"/>
  <c r="V258" i="22" s="1"/>
  <c r="AC238" i="22"/>
  <c r="N258" i="22" s="1"/>
  <c r="U238" i="22"/>
  <c r="F258" i="22" s="1"/>
  <c r="AR238" i="22"/>
  <c r="AC258" i="22" s="1"/>
  <c r="AJ238" i="22"/>
  <c r="U258" i="22" s="1"/>
  <c r="AB238" i="22"/>
  <c r="M258" i="22" s="1"/>
  <c r="T238" i="22"/>
  <c r="E258" i="22" s="1"/>
  <c r="AP238" i="22"/>
  <c r="AA258" i="22" s="1"/>
  <c r="AF238" i="22"/>
  <c r="Q258" i="22" s="1"/>
  <c r="V238" i="22"/>
  <c r="G258" i="22" s="1"/>
  <c r="AN238" i="22"/>
  <c r="Y258" i="22" s="1"/>
  <c r="AD238" i="22"/>
  <c r="O258" i="22" s="1"/>
  <c r="R238" i="22"/>
  <c r="C258" i="22" s="1"/>
  <c r="AE238" i="22"/>
  <c r="P258" i="22" s="1"/>
  <c r="W239" i="22"/>
  <c r="AK239" i="22"/>
  <c r="AQ240" i="22"/>
  <c r="AI240" i="22"/>
  <c r="AA240" i="22"/>
  <c r="S240" i="22"/>
  <c r="AP240" i="22"/>
  <c r="AH240" i="22"/>
  <c r="Z240" i="22"/>
  <c r="R240" i="22"/>
  <c r="AM240" i="22"/>
  <c r="AC240" i="22"/>
  <c r="Q240" i="22"/>
  <c r="AK240" i="22"/>
  <c r="Y240" i="22"/>
  <c r="AE240" i="22"/>
  <c r="AA226" i="22"/>
  <c r="L246" i="22" s="1"/>
  <c r="AP226" i="22"/>
  <c r="AA246" i="22" s="1"/>
  <c r="Q228" i="22"/>
  <c r="B248" i="22" s="1"/>
  <c r="AE228" i="22"/>
  <c r="P248" i="22" s="1"/>
  <c r="AR228" i="22"/>
  <c r="AC248" i="22" s="1"/>
  <c r="AC230" i="22"/>
  <c r="N250" i="22" s="1"/>
  <c r="AP230" i="22"/>
  <c r="AA250" i="22" s="1"/>
  <c r="AC232" i="22"/>
  <c r="N252" i="22" s="1"/>
  <c r="AQ232" i="22"/>
  <c r="AB252" i="22" s="1"/>
  <c r="Y234" i="22"/>
  <c r="J254" i="22" s="1"/>
  <c r="AA237" i="22"/>
  <c r="L257" i="22" s="1"/>
  <c r="X239" i="22"/>
  <c r="AQ234" i="22"/>
  <c r="AB254" i="22" s="1"/>
  <c r="AG234" i="22"/>
  <c r="R254" i="22" s="1"/>
  <c r="U234" i="22"/>
  <c r="F254" i="22" s="1"/>
  <c r="AO234" i="22"/>
  <c r="Z254" i="22" s="1"/>
  <c r="AC234" i="22"/>
  <c r="N254" i="22" s="1"/>
  <c r="S234" i="22"/>
  <c r="D254" i="22" s="1"/>
  <c r="Z234" i="22"/>
  <c r="K254" i="22" s="1"/>
  <c r="AL234" i="22"/>
  <c r="W254" i="22" s="1"/>
  <c r="AL237" i="22"/>
  <c r="W257" i="22" s="1"/>
  <c r="AD237" i="22"/>
  <c r="O257" i="22" s="1"/>
  <c r="V237" i="22"/>
  <c r="G257" i="22" s="1"/>
  <c r="AK237" i="22"/>
  <c r="V257" i="22" s="1"/>
  <c r="AC237" i="22"/>
  <c r="N257" i="22" s="1"/>
  <c r="U237" i="22"/>
  <c r="F257" i="22" s="1"/>
  <c r="AI237" i="22"/>
  <c r="T257" i="22" s="1"/>
  <c r="Y237" i="22"/>
  <c r="J257" i="22" s="1"/>
  <c r="AQ237" i="22"/>
  <c r="AB257" i="22" s="1"/>
  <c r="AG237" i="22"/>
  <c r="R257" i="22" s="1"/>
  <c r="W237" i="22"/>
  <c r="H257" i="22" s="1"/>
  <c r="AB237" i="22"/>
  <c r="M257" i="22" s="1"/>
  <c r="AP237" i="22"/>
  <c r="AA257" i="22" s="1"/>
  <c r="AN239" i="22"/>
  <c r="AD239" i="22"/>
  <c r="R239" i="22"/>
  <c r="Y239" i="22"/>
  <c r="AO239" i="22"/>
  <c r="AJ225" i="22"/>
  <c r="U245" i="22" s="1"/>
  <c r="Z225" i="22"/>
  <c r="K245" i="22" s="1"/>
  <c r="AR225" i="22"/>
  <c r="AC245" i="22" s="1"/>
  <c r="AH225" i="22"/>
  <c r="S245" i="22" s="1"/>
  <c r="V225" i="22"/>
  <c r="G245" i="22" s="1"/>
  <c r="AA225" i="22"/>
  <c r="L245" i="22" s="1"/>
  <c r="AM225" i="22"/>
  <c r="X245" i="22" s="1"/>
  <c r="Q226" i="22"/>
  <c r="B246" i="22" s="1"/>
  <c r="AD226" i="22"/>
  <c r="O246" i="22" s="1"/>
  <c r="S228" i="22"/>
  <c r="D248" i="22" s="1"/>
  <c r="AH228" i="22"/>
  <c r="S248" i="22" s="1"/>
  <c r="Q230" i="22"/>
  <c r="B250" i="22" s="1"/>
  <c r="AF230" i="22"/>
  <c r="Q250" i="22" s="1"/>
  <c r="S232" i="22"/>
  <c r="D252" i="22" s="1"/>
  <c r="AA234" i="22"/>
  <c r="L254" i="22" s="1"/>
  <c r="AP234" i="22"/>
  <c r="AA254" i="22" s="1"/>
  <c r="Q237" i="22"/>
  <c r="B257" i="22" s="1"/>
  <c r="AE237" i="22"/>
  <c r="P257" i="22" s="1"/>
  <c r="AR237" i="22"/>
  <c r="AC257" i="22" s="1"/>
  <c r="W238" i="22"/>
  <c r="H258" i="22" s="1"/>
  <c r="AI238" i="22"/>
  <c r="T258" i="22" s="1"/>
  <c r="AC239" i="22"/>
  <c r="AP239" i="22"/>
  <c r="V240" i="22"/>
  <c r="AJ240" i="22"/>
  <c r="AC241" i="22"/>
  <c r="N261" i="22" s="1"/>
  <c r="AM227" i="22"/>
  <c r="X247" i="22" s="1"/>
  <c r="AE227" i="22"/>
  <c r="P247" i="22" s="1"/>
  <c r="W227" i="22"/>
  <c r="H247" i="22" s="1"/>
  <c r="AL227" i="22"/>
  <c r="W247" i="22" s="1"/>
  <c r="AD227" i="22"/>
  <c r="O247" i="22" s="1"/>
  <c r="V227" i="22"/>
  <c r="G247" i="22" s="1"/>
  <c r="Z227" i="22"/>
  <c r="K247" i="22" s="1"/>
  <c r="AJ227" i="22"/>
  <c r="U247" i="22" s="1"/>
  <c r="AR230" i="22"/>
  <c r="AC250" i="22" s="1"/>
  <c r="AJ230" i="22"/>
  <c r="U250" i="22" s="1"/>
  <c r="AB230" i="22"/>
  <c r="M250" i="22" s="1"/>
  <c r="T230" i="22"/>
  <c r="E250" i="22" s="1"/>
  <c r="AQ230" i="22"/>
  <c r="AB250" i="22" s="1"/>
  <c r="AI230" i="22"/>
  <c r="T250" i="22" s="1"/>
  <c r="AA230" i="22"/>
  <c r="L250" i="22" s="1"/>
  <c r="S230" i="22"/>
  <c r="D250" i="22" s="1"/>
  <c r="Z230" i="22"/>
  <c r="K250" i="22" s="1"/>
  <c r="AL230" i="22"/>
  <c r="W250" i="22" s="1"/>
  <c r="X232" i="22"/>
  <c r="I252" i="22" s="1"/>
  <c r="AM236" i="22"/>
  <c r="X256" i="22" s="1"/>
  <c r="AE236" i="22"/>
  <c r="P256" i="22" s="1"/>
  <c r="W236" i="22"/>
  <c r="H256" i="22" s="1"/>
  <c r="AL236" i="22"/>
  <c r="W256" i="22" s="1"/>
  <c r="AD236" i="22"/>
  <c r="O256" i="22" s="1"/>
  <c r="V236" i="22"/>
  <c r="G256" i="22" s="1"/>
  <c r="Z236" i="22"/>
  <c r="K256" i="22" s="1"/>
  <c r="AJ236" i="22"/>
  <c r="U256" i="22" s="1"/>
  <c r="AR239" i="22"/>
  <c r="AJ239" i="22"/>
  <c r="AB239" i="22"/>
  <c r="T239" i="22"/>
  <c r="AQ239" i="22"/>
  <c r="AI239" i="22"/>
  <c r="AA239" i="22"/>
  <c r="S239" i="22"/>
  <c r="Z239" i="22"/>
  <c r="AL239" i="22"/>
  <c r="X241" i="22"/>
  <c r="I261" i="22" s="1"/>
  <c r="AP232" i="22"/>
  <c r="AA252" i="22" s="1"/>
  <c r="AH232" i="22"/>
  <c r="S252" i="22" s="1"/>
  <c r="Z232" i="22"/>
  <c r="K252" i="22" s="1"/>
  <c r="R232" i="22"/>
  <c r="C252" i="22" s="1"/>
  <c r="AO232" i="22"/>
  <c r="Z252" i="22" s="1"/>
  <c r="AG232" i="22"/>
  <c r="R252" i="22" s="1"/>
  <c r="Y232" i="22"/>
  <c r="J252" i="22" s="1"/>
  <c r="Q232" i="22"/>
  <c r="B252" i="22" s="1"/>
  <c r="AB232" i="22"/>
  <c r="M252" i="22" s="1"/>
  <c r="AL232" i="22"/>
  <c r="W252" i="22" s="1"/>
  <c r="AP241" i="22"/>
  <c r="AA261" i="22" s="1"/>
  <c r="AH241" i="22"/>
  <c r="S261" i="22" s="1"/>
  <c r="Z241" i="22"/>
  <c r="K261" i="22" s="1"/>
  <c r="R241" i="22"/>
  <c r="C261" i="22" s="1"/>
  <c r="AO241" i="22"/>
  <c r="Z261" i="22" s="1"/>
  <c r="AG241" i="22"/>
  <c r="R261" i="22" s="1"/>
  <c r="Y241" i="22"/>
  <c r="J261" i="22" s="1"/>
  <c r="Q241" i="22"/>
  <c r="B261" i="22" s="1"/>
  <c r="AB241" i="22"/>
  <c r="M261" i="22" s="1"/>
  <c r="AL241" i="22"/>
  <c r="W261" i="22" s="1"/>
  <c r="A282" i="22"/>
  <c r="A294" i="22"/>
  <c r="A398" i="22"/>
  <c r="A386" i="22"/>
  <c r="X225" i="22"/>
  <c r="I245" i="22" s="1"/>
  <c r="AF225" i="22"/>
  <c r="Q245" i="22" s="1"/>
  <c r="AN225" i="22"/>
  <c r="Y245" i="22" s="1"/>
  <c r="W226" i="22"/>
  <c r="H246" i="22" s="1"/>
  <c r="AE226" i="22"/>
  <c r="P246" i="22" s="1"/>
  <c r="AM226" i="22"/>
  <c r="X246" i="22" s="1"/>
  <c r="X233" i="22"/>
  <c r="I253" i="22" s="1"/>
  <c r="AF233" i="22"/>
  <c r="Q253" i="22" s="1"/>
  <c r="AN233" i="22"/>
  <c r="Y253" i="22" s="1"/>
  <c r="W234" i="22"/>
  <c r="H254" i="22" s="1"/>
  <c r="AE234" i="22"/>
  <c r="P254" i="22" s="1"/>
  <c r="AM234" i="22"/>
  <c r="X254" i="22" s="1"/>
  <c r="Y334" i="22"/>
  <c r="J354" i="22" s="1"/>
  <c r="AK334" i="22"/>
  <c r="V354" i="22" s="1"/>
  <c r="AL336" i="22"/>
  <c r="W356" i="22" s="1"/>
  <c r="AD336" i="22"/>
  <c r="O356" i="22" s="1"/>
  <c r="V336" i="22"/>
  <c r="G356" i="22" s="1"/>
  <c r="AK336" i="22"/>
  <c r="V356" i="22" s="1"/>
  <c r="AC336" i="22"/>
  <c r="N356" i="22" s="1"/>
  <c r="U336" i="22"/>
  <c r="F356" i="22" s="1"/>
  <c r="AO336" i="22"/>
  <c r="Z356" i="22" s="1"/>
  <c r="AG336" i="22"/>
  <c r="R356" i="22" s="1"/>
  <c r="Y336" i="22"/>
  <c r="J356" i="22" s="1"/>
  <c r="Q336" i="22"/>
  <c r="B356" i="22" s="1"/>
  <c r="AB336" i="22"/>
  <c r="M356" i="22" s="1"/>
  <c r="AP336" i="22"/>
  <c r="AA356" i="22" s="1"/>
  <c r="Q337" i="22"/>
  <c r="B357" i="22" s="1"/>
  <c r="AD337" i="22"/>
  <c r="O357" i="22" s="1"/>
  <c r="AP337" i="22"/>
  <c r="AA357" i="22" s="1"/>
  <c r="R338" i="22"/>
  <c r="C358" i="22" s="1"/>
  <c r="AF338" i="22"/>
  <c r="Q358" i="22" s="1"/>
  <c r="W339" i="22"/>
  <c r="H359" i="22" s="1"/>
  <c r="AJ339" i="22"/>
  <c r="U359" i="22" s="1"/>
  <c r="AA340" i="22"/>
  <c r="L360" i="22" s="1"/>
  <c r="AM340" i="22"/>
  <c r="X360" i="22" s="1"/>
  <c r="R341" i="22"/>
  <c r="C361" i="22" s="1"/>
  <c r="AH341" i="22"/>
  <c r="S361" i="22" s="1"/>
  <c r="X343" i="22"/>
  <c r="I363" i="22" s="1"/>
  <c r="AR343" i="22"/>
  <c r="AC363" i="22" s="1"/>
  <c r="W345" i="22"/>
  <c r="H365" i="22" s="1"/>
  <c r="AL346" i="22"/>
  <c r="W366" i="22" s="1"/>
  <c r="X347" i="22"/>
  <c r="I367" i="22" s="1"/>
  <c r="AJ348" i="22"/>
  <c r="W348" i="22"/>
  <c r="AH348" i="22"/>
  <c r="U348" i="22"/>
  <c r="AQ348" i="22"/>
  <c r="AC348" i="22"/>
  <c r="R348" i="22"/>
  <c r="Q225" i="22"/>
  <c r="B245" i="22" s="1"/>
  <c r="Y225" i="22"/>
  <c r="J245" i="22" s="1"/>
  <c r="AG225" i="22"/>
  <c r="R245" i="22" s="1"/>
  <c r="X226" i="22"/>
  <c r="I246" i="22" s="1"/>
  <c r="AF226" i="22"/>
  <c r="Q246" i="22" s="1"/>
  <c r="Q233" i="22"/>
  <c r="B253" i="22" s="1"/>
  <c r="Y233" i="22"/>
  <c r="J253" i="22" s="1"/>
  <c r="AG233" i="22"/>
  <c r="R253" i="22" s="1"/>
  <c r="X234" i="22"/>
  <c r="I254" i="22" s="1"/>
  <c r="AF234" i="22"/>
  <c r="Q254" i="22" s="1"/>
  <c r="Z334" i="22"/>
  <c r="K354" i="22" s="1"/>
  <c r="AM335" i="22"/>
  <c r="X355" i="22" s="1"/>
  <c r="AE335" i="22"/>
  <c r="P355" i="22" s="1"/>
  <c r="W335" i="22"/>
  <c r="H355" i="22" s="1"/>
  <c r="AL335" i="22"/>
  <c r="W355" i="22" s="1"/>
  <c r="AD335" i="22"/>
  <c r="O355" i="22" s="1"/>
  <c r="V335" i="22"/>
  <c r="G355" i="22" s="1"/>
  <c r="AP335" i="22"/>
  <c r="AA355" i="22" s="1"/>
  <c r="AH335" i="22"/>
  <c r="S355" i="22" s="1"/>
  <c r="Z335" i="22"/>
  <c r="K355" i="22" s="1"/>
  <c r="R335" i="22"/>
  <c r="C355" i="22" s="1"/>
  <c r="AB335" i="22"/>
  <c r="M355" i="22" s="1"/>
  <c r="AO335" i="22"/>
  <c r="Z355" i="22" s="1"/>
  <c r="R336" i="22"/>
  <c r="C356" i="22" s="1"/>
  <c r="AE336" i="22"/>
  <c r="P356" i="22" s="1"/>
  <c r="AQ336" i="22"/>
  <c r="AB356" i="22" s="1"/>
  <c r="R337" i="22"/>
  <c r="C357" i="22" s="1"/>
  <c r="AE337" i="22"/>
  <c r="P357" i="22" s="1"/>
  <c r="AQ337" i="22"/>
  <c r="AB357" i="22" s="1"/>
  <c r="U338" i="22"/>
  <c r="F358" i="22" s="1"/>
  <c r="AG338" i="22"/>
  <c r="R358" i="22" s="1"/>
  <c r="X339" i="22"/>
  <c r="I359" i="22" s="1"/>
  <c r="AK339" i="22"/>
  <c r="V359" i="22" s="1"/>
  <c r="AB340" i="22"/>
  <c r="M360" i="22" s="1"/>
  <c r="S341" i="22"/>
  <c r="D361" i="22" s="1"/>
  <c r="AI341" i="22"/>
  <c r="T361" i="22" s="1"/>
  <c r="AA343" i="22"/>
  <c r="L363" i="22" s="1"/>
  <c r="Z345" i="22"/>
  <c r="K365" i="22" s="1"/>
  <c r="AA347" i="22"/>
  <c r="L367" i="22" s="1"/>
  <c r="AO348" i="22"/>
  <c r="A400" i="22"/>
  <c r="A388" i="22"/>
  <c r="AP340" i="22"/>
  <c r="AA360" i="22" s="1"/>
  <c r="AH340" i="22"/>
  <c r="S360" i="22" s="1"/>
  <c r="Z340" i="22"/>
  <c r="K360" i="22" s="1"/>
  <c r="R340" i="22"/>
  <c r="C360" i="22" s="1"/>
  <c r="AO340" i="22"/>
  <c r="Z360" i="22" s="1"/>
  <c r="AG340" i="22"/>
  <c r="R360" i="22" s="1"/>
  <c r="Y340" i="22"/>
  <c r="J360" i="22" s="1"/>
  <c r="Q340" i="22"/>
  <c r="B360" i="22" s="1"/>
  <c r="AN340" i="22"/>
  <c r="Y360" i="22" s="1"/>
  <c r="AK340" i="22"/>
  <c r="V360" i="22" s="1"/>
  <c r="AC340" i="22"/>
  <c r="N360" i="22" s="1"/>
  <c r="U340" i="22"/>
  <c r="F360" i="22" s="1"/>
  <c r="AD340" i="22"/>
  <c r="O360" i="22" s="1"/>
  <c r="AR340" i="22"/>
  <c r="AC360" i="22" s="1"/>
  <c r="AQ346" i="22"/>
  <c r="AB366" i="22" s="1"/>
  <c r="AI346" i="22"/>
  <c r="T366" i="22" s="1"/>
  <c r="AA346" i="22"/>
  <c r="L366" i="22" s="1"/>
  <c r="S346" i="22"/>
  <c r="D366" i="22" s="1"/>
  <c r="AP346" i="22"/>
  <c r="AA366" i="22" s="1"/>
  <c r="AH346" i="22"/>
  <c r="S366" i="22" s="1"/>
  <c r="Z346" i="22"/>
  <c r="K366" i="22" s="1"/>
  <c r="R346" i="22"/>
  <c r="C366" i="22" s="1"/>
  <c r="AG346" i="22"/>
  <c r="R366" i="22" s="1"/>
  <c r="W346" i="22"/>
  <c r="H366" i="22" s="1"/>
  <c r="AO346" i="22"/>
  <c r="Z366" i="22" s="1"/>
  <c r="AE346" i="22"/>
  <c r="P366" i="22" s="1"/>
  <c r="U346" i="22"/>
  <c r="F366" i="22" s="1"/>
  <c r="AN346" i="22"/>
  <c r="Y366" i="22" s="1"/>
  <c r="AD346" i="22"/>
  <c r="O366" i="22" s="1"/>
  <c r="T346" i="22"/>
  <c r="E366" i="22" s="1"/>
  <c r="AM346" i="22"/>
  <c r="X366" i="22" s="1"/>
  <c r="AC346" i="22"/>
  <c r="N366" i="22" s="1"/>
  <c r="Q346" i="22"/>
  <c r="B366" i="22" s="1"/>
  <c r="AJ346" i="22"/>
  <c r="U366" i="22" s="1"/>
  <c r="X346" i="22"/>
  <c r="I366" i="22" s="1"/>
  <c r="A387" i="22"/>
  <c r="A399" i="22"/>
  <c r="AH336" i="22"/>
  <c r="S356" i="22" s="1"/>
  <c r="V337" i="22"/>
  <c r="G357" i="22" s="1"/>
  <c r="AH337" i="22"/>
  <c r="S357" i="22" s="1"/>
  <c r="X338" i="22"/>
  <c r="I358" i="22" s="1"/>
  <c r="AK338" i="22"/>
  <c r="V358" i="22" s="1"/>
  <c r="AB339" i="22"/>
  <c r="M359" i="22" s="1"/>
  <c r="S340" i="22"/>
  <c r="D360" i="22" s="1"/>
  <c r="AE340" i="22"/>
  <c r="P360" i="22" s="1"/>
  <c r="V341" i="22"/>
  <c r="G361" i="22" s="1"/>
  <c r="AL341" i="22"/>
  <c r="W361" i="22" s="1"/>
  <c r="AF343" i="22"/>
  <c r="Q363" i="22" s="1"/>
  <c r="AG345" i="22"/>
  <c r="R365" i="22" s="1"/>
  <c r="V346" i="22"/>
  <c r="G366" i="22" s="1"/>
  <c r="W337" i="22"/>
  <c r="H357" i="22" s="1"/>
  <c r="Y338" i="22"/>
  <c r="J358" i="22" s="1"/>
  <c r="AQ339" i="22"/>
  <c r="AB359" i="22" s="1"/>
  <c r="AI339" i="22"/>
  <c r="T359" i="22" s="1"/>
  <c r="AA339" i="22"/>
  <c r="L359" i="22" s="1"/>
  <c r="S339" i="22"/>
  <c r="D359" i="22" s="1"/>
  <c r="AP339" i="22"/>
  <c r="AA359" i="22" s="1"/>
  <c r="AH339" i="22"/>
  <c r="S359" i="22" s="1"/>
  <c r="Z339" i="22"/>
  <c r="K359" i="22" s="1"/>
  <c r="R339" i="22"/>
  <c r="C359" i="22" s="1"/>
  <c r="AL339" i="22"/>
  <c r="W359" i="22" s="1"/>
  <c r="AD339" i="22"/>
  <c r="O359" i="22" s="1"/>
  <c r="V339" i="22"/>
  <c r="G359" i="22" s="1"/>
  <c r="AC339" i="22"/>
  <c r="N359" i="22" s="1"/>
  <c r="AO339" i="22"/>
  <c r="Z359" i="22" s="1"/>
  <c r="T340" i="22"/>
  <c r="E360" i="22" s="1"/>
  <c r="AF340" i="22"/>
  <c r="Q360" i="22" s="1"/>
  <c r="Z341" i="22"/>
  <c r="K361" i="22" s="1"/>
  <c r="AL345" i="22"/>
  <c r="W365" i="22" s="1"/>
  <c r="Y346" i="22"/>
  <c r="J366" i="22" s="1"/>
  <c r="AI347" i="22"/>
  <c r="T367" i="22" s="1"/>
  <c r="V347" i="22"/>
  <c r="G367" i="22" s="1"/>
  <c r="AL347" i="22"/>
  <c r="W367" i="22" s="1"/>
  <c r="A403" i="22"/>
  <c r="A391" i="22"/>
  <c r="AK337" i="22"/>
  <c r="V357" i="22" s="1"/>
  <c r="AC337" i="22"/>
  <c r="N357" i="22" s="1"/>
  <c r="U337" i="22"/>
  <c r="F357" i="22" s="1"/>
  <c r="Y337" i="22"/>
  <c r="J357" i="22" s="1"/>
  <c r="AL337" i="22"/>
  <c r="W357" i="22" s="1"/>
  <c r="V340" i="22"/>
  <c r="G360" i="22" s="1"/>
  <c r="AI340" i="22"/>
  <c r="T360" i="22" s="1"/>
  <c r="AO341" i="22"/>
  <c r="Z361" i="22" s="1"/>
  <c r="AG341" i="22"/>
  <c r="R361" i="22" s="1"/>
  <c r="Y341" i="22"/>
  <c r="J361" i="22" s="1"/>
  <c r="Q341" i="22"/>
  <c r="B361" i="22" s="1"/>
  <c r="AM341" i="22"/>
  <c r="X361" i="22" s="1"/>
  <c r="AE341" i="22"/>
  <c r="P361" i="22" s="1"/>
  <c r="W341" i="22"/>
  <c r="H361" i="22" s="1"/>
  <c r="AA341" i="22"/>
  <c r="L361" i="22" s="1"/>
  <c r="AQ341" i="22"/>
  <c r="AB361" i="22" s="1"/>
  <c r="AO343" i="22"/>
  <c r="Z363" i="22" s="1"/>
  <c r="AG343" i="22"/>
  <c r="R363" i="22" s="1"/>
  <c r="Y343" i="22"/>
  <c r="J363" i="22" s="1"/>
  <c r="Q343" i="22"/>
  <c r="B363" i="22" s="1"/>
  <c r="AM343" i="22"/>
  <c r="X363" i="22" s="1"/>
  <c r="AE343" i="22"/>
  <c r="P363" i="22" s="1"/>
  <c r="W343" i="22"/>
  <c r="H363" i="22" s="1"/>
  <c r="AL343" i="22"/>
  <c r="W363" i="22" s="1"/>
  <c r="AD343" i="22"/>
  <c r="O363" i="22" s="1"/>
  <c r="V343" i="22"/>
  <c r="G363" i="22" s="1"/>
  <c r="AK343" i="22"/>
  <c r="V363" i="22" s="1"/>
  <c r="AC343" i="22"/>
  <c r="N363" i="22" s="1"/>
  <c r="U343" i="22"/>
  <c r="F363" i="22" s="1"/>
  <c r="AP343" i="22"/>
  <c r="AA363" i="22" s="1"/>
  <c r="AH343" i="22"/>
  <c r="S363" i="22" s="1"/>
  <c r="Z343" i="22"/>
  <c r="K363" i="22" s="1"/>
  <c r="R343" i="22"/>
  <c r="C363" i="22" s="1"/>
  <c r="AJ343" i="22"/>
  <c r="U363" i="22" s="1"/>
  <c r="AM345" i="22"/>
  <c r="X365" i="22" s="1"/>
  <c r="AB346" i="22"/>
  <c r="M366" i="22" s="1"/>
  <c r="A385" i="22"/>
  <c r="A397" i="22"/>
  <c r="Z337" i="22"/>
  <c r="K357" i="22" s="1"/>
  <c r="AM337" i="22"/>
  <c r="X357" i="22" s="1"/>
  <c r="AR338" i="22"/>
  <c r="AC358" i="22" s="1"/>
  <c r="AJ338" i="22"/>
  <c r="U358" i="22" s="1"/>
  <c r="AB338" i="22"/>
  <c r="M358" i="22" s="1"/>
  <c r="T338" i="22"/>
  <c r="E358" i="22" s="1"/>
  <c r="AQ338" i="22"/>
  <c r="AB358" i="22" s="1"/>
  <c r="AI338" i="22"/>
  <c r="T358" i="22" s="1"/>
  <c r="AA338" i="22"/>
  <c r="L358" i="22" s="1"/>
  <c r="S338" i="22"/>
  <c r="D358" i="22" s="1"/>
  <c r="AM338" i="22"/>
  <c r="X358" i="22" s="1"/>
  <c r="AE338" i="22"/>
  <c r="P358" i="22" s="1"/>
  <c r="W338" i="22"/>
  <c r="H358" i="22" s="1"/>
  <c r="AC338" i="22"/>
  <c r="N358" i="22" s="1"/>
  <c r="AO338" i="22"/>
  <c r="Z358" i="22" s="1"/>
  <c r="W340" i="22"/>
  <c r="H360" i="22" s="1"/>
  <c r="AJ340" i="22"/>
  <c r="U360" i="22" s="1"/>
  <c r="AC341" i="22"/>
  <c r="N361" i="22" s="1"/>
  <c r="S343" i="22"/>
  <c r="D363" i="22" s="1"/>
  <c r="AN343" i="22"/>
  <c r="Y363" i="22" s="1"/>
  <c r="R345" i="22"/>
  <c r="C365" i="22" s="1"/>
  <c r="AF346" i="22"/>
  <c r="Q366" i="22" s="1"/>
  <c r="AJ347" i="22"/>
  <c r="U367" i="22" s="1"/>
  <c r="AA336" i="22"/>
  <c r="L356" i="22" s="1"/>
  <c r="AR337" i="22"/>
  <c r="AC357" i="22" s="1"/>
  <c r="AA337" i="22"/>
  <c r="L357" i="22" s="1"/>
  <c r="AO337" i="22"/>
  <c r="Z357" i="22" s="1"/>
  <c r="Q338" i="22"/>
  <c r="B358" i="22" s="1"/>
  <c r="AD338" i="22"/>
  <c r="O358" i="22" s="1"/>
  <c r="AP338" i="22"/>
  <c r="AA358" i="22" s="1"/>
  <c r="U339" i="22"/>
  <c r="F359" i="22" s="1"/>
  <c r="AG339" i="22"/>
  <c r="R359" i="22" s="1"/>
  <c r="X340" i="22"/>
  <c r="I360" i="22" s="1"/>
  <c r="AL340" i="22"/>
  <c r="W360" i="22" s="1"/>
  <c r="AN341" i="22"/>
  <c r="Y361" i="22" s="1"/>
  <c r="AD341" i="22"/>
  <c r="O361" i="22" s="1"/>
  <c r="T343" i="22"/>
  <c r="E363" i="22" s="1"/>
  <c r="AQ343" i="22"/>
  <c r="AB363" i="22" s="1"/>
  <c r="AK346" i="22"/>
  <c r="V366" i="22" s="1"/>
  <c r="U347" i="22"/>
  <c r="F367" i="22" s="1"/>
  <c r="S334" i="22"/>
  <c r="D354" i="22" s="1"/>
  <c r="AA334" i="22"/>
  <c r="L354" i="22" s="1"/>
  <c r="AI334" i="22"/>
  <c r="T354" i="22" s="1"/>
  <c r="AQ334" i="22"/>
  <c r="AB354" i="22" s="1"/>
  <c r="X337" i="22"/>
  <c r="I357" i="22" s="1"/>
  <c r="AF337" i="22"/>
  <c r="Q357" i="22" s="1"/>
  <c r="AN337" i="22"/>
  <c r="Y357" i="22" s="1"/>
  <c r="T341" i="22"/>
  <c r="E361" i="22" s="1"/>
  <c r="AB341" i="22"/>
  <c r="M361" i="22" s="1"/>
  <c r="AJ341" i="22"/>
  <c r="U361" i="22" s="1"/>
  <c r="AR341" i="22"/>
  <c r="AC361" i="22" s="1"/>
  <c r="S342" i="22"/>
  <c r="D362" i="22" s="1"/>
  <c r="AA342" i="22"/>
  <c r="L362" i="22" s="1"/>
  <c r="AI342" i="22"/>
  <c r="T362" i="22" s="1"/>
  <c r="AQ342" i="22"/>
  <c r="AB362" i="22" s="1"/>
  <c r="Q345" i="22"/>
  <c r="B365" i="22" s="1"/>
  <c r="Y345" i="22"/>
  <c r="J365" i="22" s="1"/>
  <c r="AK345" i="22"/>
  <c r="V365" i="22" s="1"/>
  <c r="W347" i="22"/>
  <c r="H367" i="22" s="1"/>
  <c r="Q348" i="22"/>
  <c r="AP348" i="22"/>
  <c r="AD348" i="22"/>
  <c r="T348" i="22"/>
  <c r="Z348" i="22"/>
  <c r="AK348" i="22"/>
  <c r="Z349" i="22"/>
  <c r="AL349" i="22"/>
  <c r="AM350" i="22"/>
  <c r="X370" i="22" s="1"/>
  <c r="AE350" i="22"/>
  <c r="P370" i="22" s="1"/>
  <c r="W350" i="22"/>
  <c r="H370" i="22" s="1"/>
  <c r="AL350" i="22"/>
  <c r="W370" i="22" s="1"/>
  <c r="AD350" i="22"/>
  <c r="O370" i="22" s="1"/>
  <c r="V350" i="22"/>
  <c r="G370" i="22" s="1"/>
  <c r="AR350" i="22"/>
  <c r="AC370" i="22" s="1"/>
  <c r="AH350" i="22"/>
  <c r="S370" i="22" s="1"/>
  <c r="X350" i="22"/>
  <c r="I370" i="22" s="1"/>
  <c r="AO350" i="22"/>
  <c r="Z370" i="22" s="1"/>
  <c r="AC350" i="22"/>
  <c r="N370" i="22" s="1"/>
  <c r="S350" i="22"/>
  <c r="D370" i="22" s="1"/>
  <c r="AB350" i="22"/>
  <c r="M370" i="22" s="1"/>
  <c r="AQ350" i="22"/>
  <c r="AB370" i="22" s="1"/>
  <c r="V342" i="22"/>
  <c r="G362" i="22" s="1"/>
  <c r="AD342" i="22"/>
  <c r="O362" i="22" s="1"/>
  <c r="AL342" i="22"/>
  <c r="W362" i="22" s="1"/>
  <c r="T345" i="22"/>
  <c r="E365" i="22" s="1"/>
  <c r="AD345" i="22"/>
  <c r="O365" i="22" s="1"/>
  <c r="AN345" i="22"/>
  <c r="Y365" i="22" s="1"/>
  <c r="AP347" i="22"/>
  <c r="AA367" i="22" s="1"/>
  <c r="AH347" i="22"/>
  <c r="S367" i="22" s="1"/>
  <c r="Z347" i="22"/>
  <c r="K367" i="22" s="1"/>
  <c r="R347" i="22"/>
  <c r="C367" i="22" s="1"/>
  <c r="AO347" i="22"/>
  <c r="Z367" i="22" s="1"/>
  <c r="AG347" i="22"/>
  <c r="R367" i="22" s="1"/>
  <c r="Y347" i="22"/>
  <c r="J367" i="22" s="1"/>
  <c r="Q347" i="22"/>
  <c r="B367" i="22" s="1"/>
  <c r="AR347" i="22"/>
  <c r="AC367" i="22" s="1"/>
  <c r="AF347" i="22"/>
  <c r="Q367" i="22" s="1"/>
  <c r="AB347" i="22"/>
  <c r="M367" i="22" s="1"/>
  <c r="AM347" i="22"/>
  <c r="X367" i="22" s="1"/>
  <c r="S349" i="22"/>
  <c r="AD349" i="22"/>
  <c r="AQ349" i="22"/>
  <c r="O461" i="22"/>
  <c r="W334" i="22"/>
  <c r="H354" i="22" s="1"/>
  <c r="AE334" i="22"/>
  <c r="P354" i="22" s="1"/>
  <c r="AM334" i="22"/>
  <c r="X354" i="22" s="1"/>
  <c r="T337" i="22"/>
  <c r="E357" i="22" s="1"/>
  <c r="AB337" i="22"/>
  <c r="M357" i="22" s="1"/>
  <c r="AJ337" i="22"/>
  <c r="U357" i="22" s="1"/>
  <c r="X341" i="22"/>
  <c r="I361" i="22" s="1"/>
  <c r="AF341" i="22"/>
  <c r="Q361" i="22" s="1"/>
  <c r="W342" i="22"/>
  <c r="H362" i="22" s="1"/>
  <c r="AE342" i="22"/>
  <c r="P362" i="22" s="1"/>
  <c r="AM342" i="22"/>
  <c r="X362" i="22" s="1"/>
  <c r="U345" i="22"/>
  <c r="F365" i="22" s="1"/>
  <c r="AE345" i="22"/>
  <c r="P365" i="22" s="1"/>
  <c r="AO345" i="22"/>
  <c r="Z365" i="22" s="1"/>
  <c r="S347" i="22"/>
  <c r="D367" i="22" s="1"/>
  <c r="AC347" i="22"/>
  <c r="N367" i="22" s="1"/>
  <c r="AN347" i="22"/>
  <c r="Y367" i="22" s="1"/>
  <c r="S348" i="22"/>
  <c r="AE348" i="22"/>
  <c r="AR348" i="22"/>
  <c r="T349" i="22"/>
  <c r="AG349" i="22"/>
  <c r="U350" i="22"/>
  <c r="F370" i="22" s="1"/>
  <c r="AJ350" i="22"/>
  <c r="U370" i="22" s="1"/>
  <c r="X334" i="22"/>
  <c r="I354" i="22" s="1"/>
  <c r="AF334" i="22"/>
  <c r="Q354" i="22" s="1"/>
  <c r="X342" i="22"/>
  <c r="I362" i="22" s="1"/>
  <c r="AF342" i="22"/>
  <c r="Q362" i="22" s="1"/>
  <c r="V345" i="22"/>
  <c r="G365" i="22" s="1"/>
  <c r="AF345" i="22"/>
  <c r="Q365" i="22" s="1"/>
  <c r="T347" i="22"/>
  <c r="E367" i="22" s="1"/>
  <c r="AD347" i="22"/>
  <c r="O367" i="22" s="1"/>
  <c r="AQ347" i="22"/>
  <c r="AB367" i="22" s="1"/>
  <c r="U349" i="22"/>
  <c r="AR345" i="22"/>
  <c r="AC365" i="22" s="1"/>
  <c r="AJ345" i="22"/>
  <c r="U365" i="22" s="1"/>
  <c r="AB345" i="22"/>
  <c r="M365" i="22" s="1"/>
  <c r="AQ345" i="22"/>
  <c r="AB365" i="22" s="1"/>
  <c r="AI345" i="22"/>
  <c r="T365" i="22" s="1"/>
  <c r="AA345" i="22"/>
  <c r="L365" i="22" s="1"/>
  <c r="X345" i="22"/>
  <c r="I365" i="22" s="1"/>
  <c r="AH345" i="22"/>
  <c r="S365" i="22" s="1"/>
  <c r="AK349" i="22"/>
  <c r="AA349" i="22"/>
  <c r="Q349" i="22"/>
  <c r="AR349" i="22"/>
  <c r="Y349" i="22"/>
  <c r="AJ349" i="22"/>
  <c r="AP448" i="22"/>
  <c r="AA468" i="22" s="1"/>
  <c r="AE448" i="22"/>
  <c r="P468" i="22" s="1"/>
  <c r="AD448" i="22"/>
  <c r="O468" i="22" s="1"/>
  <c r="Z448" i="22"/>
  <c r="K468" i="22" s="1"/>
  <c r="U448" i="22"/>
  <c r="F468" i="22" s="1"/>
  <c r="R448" i="22"/>
  <c r="C468" i="22" s="1"/>
  <c r="AK439" i="22"/>
  <c r="V459" i="22" s="1"/>
  <c r="AC439" i="22"/>
  <c r="N459" i="22" s="1"/>
  <c r="U439" i="22"/>
  <c r="F459" i="22" s="1"/>
  <c r="AR439" i="22"/>
  <c r="AC459" i="22" s="1"/>
  <c r="AJ439" i="22"/>
  <c r="U459" i="22" s="1"/>
  <c r="AB439" i="22"/>
  <c r="M459" i="22" s="1"/>
  <c r="T439" i="22"/>
  <c r="E459" i="22" s="1"/>
  <c r="AN439" i="22"/>
  <c r="Y459" i="22" s="1"/>
  <c r="AD439" i="22"/>
  <c r="O459" i="22" s="1"/>
  <c r="R439" i="22"/>
  <c r="C459" i="22" s="1"/>
  <c r="AM439" i="22"/>
  <c r="X459" i="22" s="1"/>
  <c r="AA439" i="22"/>
  <c r="L459" i="22" s="1"/>
  <c r="Q439" i="22"/>
  <c r="B459" i="22" s="1"/>
  <c r="AP439" i="22"/>
  <c r="AA459" i="22" s="1"/>
  <c r="Z439" i="22"/>
  <c r="K459" i="22" s="1"/>
  <c r="AL439" i="22"/>
  <c r="W459" i="22" s="1"/>
  <c r="X439" i="22"/>
  <c r="I459" i="22" s="1"/>
  <c r="AO439" i="22"/>
  <c r="Z459" i="22" s="1"/>
  <c r="V439" i="22"/>
  <c r="G459" i="22" s="1"/>
  <c r="AI439" i="22"/>
  <c r="T459" i="22" s="1"/>
  <c r="S439" i="22"/>
  <c r="D459" i="22" s="1"/>
  <c r="AL447" i="22"/>
  <c r="W467" i="22" s="1"/>
  <c r="W439" i="22"/>
  <c r="H459" i="22" s="1"/>
  <c r="AM447" i="22"/>
  <c r="X467" i="22" s="1"/>
  <c r="Y439" i="22"/>
  <c r="J459" i="22" s="1"/>
  <c r="AF440" i="22"/>
  <c r="Q460" i="22" s="1"/>
  <c r="R440" i="22"/>
  <c r="C460" i="22" s="1"/>
  <c r="AP440" i="22"/>
  <c r="AA460" i="22" s="1"/>
  <c r="AD440" i="22"/>
  <c r="O460" i="22" s="1"/>
  <c r="AM440" i="22"/>
  <c r="X460" i="22" s="1"/>
  <c r="U440" i="22"/>
  <c r="F460" i="22" s="1"/>
  <c r="AH440" i="22"/>
  <c r="S460" i="22" s="1"/>
  <c r="Q440" i="22"/>
  <c r="B460" i="22" s="1"/>
  <c r="AG440" i="22"/>
  <c r="R460" i="22" s="1"/>
  <c r="AN447" i="22"/>
  <c r="Y467" i="22" s="1"/>
  <c r="A503" i="22"/>
  <c r="A491" i="22"/>
  <c r="A493" i="22"/>
  <c r="A505" i="22"/>
  <c r="AE439" i="22"/>
  <c r="P459" i="22" s="1"/>
  <c r="AN440" i="22"/>
  <c r="Y460" i="22" s="1"/>
  <c r="AP447" i="22"/>
  <c r="AA467" i="22" s="1"/>
  <c r="AH447" i="22"/>
  <c r="S467" i="22" s="1"/>
  <c r="Z447" i="22"/>
  <c r="K467" i="22" s="1"/>
  <c r="R447" i="22"/>
  <c r="C467" i="22" s="1"/>
  <c r="AK447" i="22"/>
  <c r="V467" i="22" s="1"/>
  <c r="AC447" i="22"/>
  <c r="N467" i="22" s="1"/>
  <c r="U447" i="22"/>
  <c r="F467" i="22" s="1"/>
  <c r="AR447" i="22"/>
  <c r="AC467" i="22" s="1"/>
  <c r="AJ447" i="22"/>
  <c r="U467" i="22" s="1"/>
  <c r="AB447" i="22"/>
  <c r="M467" i="22" s="1"/>
  <c r="T447" i="22"/>
  <c r="E467" i="22" s="1"/>
  <c r="AF447" i="22"/>
  <c r="Q467" i="22" s="1"/>
  <c r="S447" i="22"/>
  <c r="D467" i="22" s="1"/>
  <c r="AQ447" i="22"/>
  <c r="AB467" i="22" s="1"/>
  <c r="AE447" i="22"/>
  <c r="P467" i="22" s="1"/>
  <c r="Q447" i="22"/>
  <c r="B467" i="22" s="1"/>
  <c r="AD447" i="22"/>
  <c r="O467" i="22" s="1"/>
  <c r="AO447" i="22"/>
  <c r="Z467" i="22" s="1"/>
  <c r="Y447" i="22"/>
  <c r="J467" i="22" s="1"/>
  <c r="AI447" i="22"/>
  <c r="T467" i="22" s="1"/>
  <c r="AG447" i="22"/>
  <c r="R467" i="22" s="1"/>
  <c r="AR451" i="22"/>
  <c r="AC471" i="22" s="1"/>
  <c r="AD451" i="22"/>
  <c r="O471" i="22" s="1"/>
  <c r="S451" i="22"/>
  <c r="D471" i="22" s="1"/>
  <c r="AK451" i="22"/>
  <c r="V471" i="22" s="1"/>
  <c r="U451" i="22"/>
  <c r="F471" i="22" s="1"/>
  <c r="AI451" i="22"/>
  <c r="T471" i="22" s="1"/>
  <c r="AL451" i="22"/>
  <c r="W471" i="22" s="1"/>
  <c r="AJ451" i="22"/>
  <c r="U471" i="22" s="1"/>
  <c r="AF451" i="22"/>
  <c r="Q471" i="22" s="1"/>
  <c r="AE454" i="22"/>
  <c r="AF439" i="22"/>
  <c r="Q459" i="22" s="1"/>
  <c r="AO440" i="22"/>
  <c r="Z460" i="22" s="1"/>
  <c r="AL446" i="22"/>
  <c r="W466" i="22" s="1"/>
  <c r="AD446" i="22"/>
  <c r="O466" i="22" s="1"/>
  <c r="V446" i="22"/>
  <c r="G466" i="22" s="1"/>
  <c r="AK446" i="22"/>
  <c r="V466" i="22" s="1"/>
  <c r="AC446" i="22"/>
  <c r="N466" i="22" s="1"/>
  <c r="U446" i="22"/>
  <c r="F466" i="22" s="1"/>
  <c r="AQ446" i="22"/>
  <c r="AB466" i="22" s="1"/>
  <c r="AG446" i="22"/>
  <c r="R466" i="22" s="1"/>
  <c r="W446" i="22"/>
  <c r="H466" i="22" s="1"/>
  <c r="AP446" i="22"/>
  <c r="AA466" i="22" s="1"/>
  <c r="AF446" i="22"/>
  <c r="Q466" i="22" s="1"/>
  <c r="T446" i="22"/>
  <c r="E466" i="22" s="1"/>
  <c r="AI446" i="22"/>
  <c r="T466" i="22" s="1"/>
  <c r="S446" i="22"/>
  <c r="D466" i="22" s="1"/>
  <c r="AE446" i="22"/>
  <c r="P466" i="22" s="1"/>
  <c r="Q446" i="22"/>
  <c r="B466" i="22" s="1"/>
  <c r="AH446" i="22"/>
  <c r="S466" i="22" s="1"/>
  <c r="AB446" i="22"/>
  <c r="M466" i="22" s="1"/>
  <c r="AN446" i="22"/>
  <c r="Y466" i="22" s="1"/>
  <c r="V447" i="22"/>
  <c r="G467" i="22" s="1"/>
  <c r="AH439" i="22"/>
  <c r="S459" i="22" s="1"/>
  <c r="W440" i="22"/>
  <c r="H460" i="22" s="1"/>
  <c r="AI454" i="22"/>
  <c r="S454" i="22"/>
  <c r="AJ454" i="22"/>
  <c r="AB454" i="22"/>
  <c r="X454" i="22"/>
  <c r="W454" i="22"/>
  <c r="AR454" i="22"/>
  <c r="X348" i="22"/>
  <c r="AF348" i="22"/>
  <c r="AN348" i="22"/>
  <c r="W349" i="22"/>
  <c r="AE349" i="22"/>
  <c r="AM349" i="22"/>
  <c r="AQ441" i="22"/>
  <c r="AB461" i="22" s="1"/>
  <c r="AI441" i="22"/>
  <c r="T461" i="22" s="1"/>
  <c r="AA441" i="22"/>
  <c r="L461" i="22" s="1"/>
  <c r="S441" i="22"/>
  <c r="D461" i="22" s="1"/>
  <c r="AP441" i="22"/>
  <c r="AA461" i="22" s="1"/>
  <c r="AH441" i="22"/>
  <c r="S461" i="22" s="1"/>
  <c r="Z441" i="22"/>
  <c r="K461" i="22" s="1"/>
  <c r="R441" i="22"/>
  <c r="C461" i="22" s="1"/>
  <c r="AK441" i="22"/>
  <c r="V461" i="22" s="1"/>
  <c r="Y441" i="22"/>
  <c r="J461" i="22" s="1"/>
  <c r="AJ441" i="22"/>
  <c r="U461" i="22" s="1"/>
  <c r="X441" i="22"/>
  <c r="I461" i="22" s="1"/>
  <c r="AM441" i="22"/>
  <c r="X461" i="22" s="1"/>
  <c r="W441" i="22"/>
  <c r="H461" i="22" s="1"/>
  <c r="AG441" i="22"/>
  <c r="R461" i="22" s="1"/>
  <c r="U441" i="22"/>
  <c r="F461" i="22" s="1"/>
  <c r="AF441" i="22"/>
  <c r="Q461" i="22" s="1"/>
  <c r="AE442" i="22"/>
  <c r="P462" i="22" s="1"/>
  <c r="AR443" i="22"/>
  <c r="AC463" i="22" s="1"/>
  <c r="AH443" i="22"/>
  <c r="S463" i="22" s="1"/>
  <c r="V443" i="22"/>
  <c r="G463" i="22" s="1"/>
  <c r="AQ443" i="22"/>
  <c r="AB463" i="22" s="1"/>
  <c r="AE443" i="22"/>
  <c r="P463" i="22" s="1"/>
  <c r="U443" i="22"/>
  <c r="F463" i="22" s="1"/>
  <c r="AJ443" i="22"/>
  <c r="U463" i="22" s="1"/>
  <c r="T443" i="22"/>
  <c r="E463" i="22" s="1"/>
  <c r="AD443" i="22"/>
  <c r="O463" i="22" s="1"/>
  <c r="R443" i="22"/>
  <c r="C463" i="22" s="1"/>
  <c r="AC443" i="22"/>
  <c r="N463" i="22" s="1"/>
  <c r="AO444" i="22"/>
  <c r="Z464" i="22" s="1"/>
  <c r="AC444" i="22"/>
  <c r="N464" i="22" s="1"/>
  <c r="S444" i="22"/>
  <c r="D464" i="22" s="1"/>
  <c r="AL444" i="22"/>
  <c r="W464" i="22" s="1"/>
  <c r="AB444" i="22"/>
  <c r="M464" i="22" s="1"/>
  <c r="R444" i="22"/>
  <c r="C464" i="22" s="1"/>
  <c r="AQ444" i="22"/>
  <c r="AB464" i="22" s="1"/>
  <c r="AA444" i="22"/>
  <c r="L464" i="22" s="1"/>
  <c r="AK444" i="22"/>
  <c r="V464" i="22" s="1"/>
  <c r="Y444" i="22"/>
  <c r="J464" i="22" s="1"/>
  <c r="AD444" i="22"/>
  <c r="O464" i="22" s="1"/>
  <c r="Y348" i="22"/>
  <c r="AG348" i="22"/>
  <c r="X349" i="22"/>
  <c r="AF349" i="22"/>
  <c r="AI443" i="22"/>
  <c r="T463" i="22" s="1"/>
  <c r="AG444" i="22"/>
  <c r="R464" i="22" s="1"/>
  <c r="AO448" i="22"/>
  <c r="Z468" i="22" s="1"/>
  <c r="AG448" i="22"/>
  <c r="R468" i="22" s="1"/>
  <c r="Y448" i="22"/>
  <c r="J468" i="22" s="1"/>
  <c r="Q448" i="22"/>
  <c r="B468" i="22" s="1"/>
  <c r="AR448" i="22"/>
  <c r="AC468" i="22" s="1"/>
  <c r="AJ448" i="22"/>
  <c r="U468" i="22" s="1"/>
  <c r="AB448" i="22"/>
  <c r="M468" i="22" s="1"/>
  <c r="T448" i="22"/>
  <c r="E468" i="22" s="1"/>
  <c r="AQ448" i="22"/>
  <c r="AB468" i="22" s="1"/>
  <c r="AI448" i="22"/>
  <c r="T468" i="22" s="1"/>
  <c r="AA448" i="22"/>
  <c r="L468" i="22" s="1"/>
  <c r="S448" i="22"/>
  <c r="D468" i="22" s="1"/>
  <c r="AK448" i="22"/>
  <c r="V468" i="22" s="1"/>
  <c r="W448" i="22"/>
  <c r="H468" i="22" s="1"/>
  <c r="AH448" i="22"/>
  <c r="S468" i="22" s="1"/>
  <c r="V448" i="22"/>
  <c r="G468" i="22" s="1"/>
  <c r="AC448" i="22"/>
  <c r="N468" i="22" s="1"/>
  <c r="AN448" i="22"/>
  <c r="Y468" i="22" s="1"/>
  <c r="X448" i="22"/>
  <c r="I468" i="22" s="1"/>
  <c r="AM448" i="22"/>
  <c r="X468" i="22" s="1"/>
  <c r="A504" i="22"/>
  <c r="A492" i="22"/>
  <c r="A496" i="22"/>
  <c r="A508" i="22"/>
  <c r="AK440" i="22"/>
  <c r="V460" i="22" s="1"/>
  <c r="AB442" i="22"/>
  <c r="M462" i="22" s="1"/>
  <c r="AH452" i="22"/>
  <c r="S472" i="22" s="1"/>
  <c r="T452" i="22"/>
  <c r="E472" i="22" s="1"/>
  <c r="AE452" i="22"/>
  <c r="P472" i="22" s="1"/>
  <c r="S452" i="22"/>
  <c r="D472" i="22" s="1"/>
  <c r="AC452" i="22"/>
  <c r="N472" i="22" s="1"/>
  <c r="AP442" i="22"/>
  <c r="AA462" i="22" s="1"/>
  <c r="AH442" i="22"/>
  <c r="S462" i="22" s="1"/>
  <c r="Z442" i="22"/>
  <c r="K462" i="22" s="1"/>
  <c r="R442" i="22"/>
  <c r="C462" i="22" s="1"/>
  <c r="AO442" i="22"/>
  <c r="Z462" i="22" s="1"/>
  <c r="AG442" i="22"/>
  <c r="R462" i="22" s="1"/>
  <c r="Y442" i="22"/>
  <c r="J462" i="22" s="1"/>
  <c r="Q442" i="22"/>
  <c r="B462" i="22" s="1"/>
  <c r="AJ442" i="22"/>
  <c r="U462" i="22" s="1"/>
  <c r="X442" i="22"/>
  <c r="I462" i="22" s="1"/>
  <c r="AI442" i="22"/>
  <c r="T462" i="22" s="1"/>
  <c r="W442" i="22"/>
  <c r="H462" i="22" s="1"/>
  <c r="AD442" i="22"/>
  <c r="O462" i="22" s="1"/>
  <c r="AR442" i="22"/>
  <c r="AC462" i="22" s="1"/>
  <c r="X470" i="22"/>
  <c r="AM453" i="22"/>
  <c r="X453" i="22"/>
  <c r="AL453" i="22"/>
  <c r="V453" i="22"/>
  <c r="AE453" i="22"/>
  <c r="A506" i="22"/>
  <c r="A494" i="22"/>
  <c r="Y440" i="22"/>
  <c r="J460" i="22" s="1"/>
  <c r="Y445" i="22"/>
  <c r="J465" i="22" s="1"/>
  <c r="Y450" i="22"/>
  <c r="J470" i="22" s="1"/>
  <c r="AM451" i="22"/>
  <c r="X471" i="22" s="1"/>
  <c r="AE451" i="22"/>
  <c r="P471" i="22" s="1"/>
  <c r="W451" i="22"/>
  <c r="H471" i="22" s="1"/>
  <c r="AP451" i="22"/>
  <c r="AA471" i="22" s="1"/>
  <c r="AH451" i="22"/>
  <c r="S471" i="22" s="1"/>
  <c r="Z451" i="22"/>
  <c r="K471" i="22" s="1"/>
  <c r="R451" i="22"/>
  <c r="C471" i="22" s="1"/>
  <c r="AO451" i="22"/>
  <c r="Z471" i="22" s="1"/>
  <c r="AG451" i="22"/>
  <c r="R471" i="22" s="1"/>
  <c r="Y451" i="22"/>
  <c r="J471" i="22" s="1"/>
  <c r="Q451" i="22"/>
  <c r="B471" i="22" s="1"/>
  <c r="AC451" i="22"/>
  <c r="N471" i="22" s="1"/>
  <c r="AQ451" i="22"/>
  <c r="AB471" i="22" s="1"/>
  <c r="AP454" i="22"/>
  <c r="AH454" i="22"/>
  <c r="AO454" i="22"/>
  <c r="AG454" i="22"/>
  <c r="Y454" i="22"/>
  <c r="Q454" i="22"/>
  <c r="AK454" i="22"/>
  <c r="AA454" i="22"/>
  <c r="R454" i="22"/>
  <c r="AN454" i="22"/>
  <c r="AD454" i="22"/>
  <c r="U454" i="22"/>
  <c r="AM454" i="22"/>
  <c r="AC454" i="22"/>
  <c r="T454" i="22"/>
  <c r="AF454" i="22"/>
  <c r="AL455" i="22"/>
  <c r="W475" i="22" s="1"/>
  <c r="AC455" i="22"/>
  <c r="N475" i="22" s="1"/>
  <c r="AR455" i="22"/>
  <c r="AC475" i="22" s="1"/>
  <c r="AR440" i="22"/>
  <c r="AC460" i="22" s="1"/>
  <c r="AJ440" i="22"/>
  <c r="U460" i="22" s="1"/>
  <c r="AB440" i="22"/>
  <c r="M460" i="22" s="1"/>
  <c r="T440" i="22"/>
  <c r="E460" i="22" s="1"/>
  <c r="AQ440" i="22"/>
  <c r="AB460" i="22" s="1"/>
  <c r="AI440" i="22"/>
  <c r="T460" i="22" s="1"/>
  <c r="AA440" i="22"/>
  <c r="L460" i="22" s="1"/>
  <c r="S440" i="22"/>
  <c r="D460" i="22" s="1"/>
  <c r="Z440" i="22"/>
  <c r="K460" i="22" s="1"/>
  <c r="AL440" i="22"/>
  <c r="W460" i="22" s="1"/>
  <c r="AM445" i="22"/>
  <c r="X465" i="22" s="1"/>
  <c r="AE445" i="22"/>
  <c r="P465" i="22" s="1"/>
  <c r="W445" i="22"/>
  <c r="H465" i="22" s="1"/>
  <c r="AL445" i="22"/>
  <c r="W465" i="22" s="1"/>
  <c r="AD445" i="22"/>
  <c r="O465" i="22" s="1"/>
  <c r="V445" i="22"/>
  <c r="G465" i="22" s="1"/>
  <c r="Z445" i="22"/>
  <c r="K465" i="22" s="1"/>
  <c r="AJ445" i="22"/>
  <c r="U465" i="22" s="1"/>
  <c r="AB450" i="22"/>
  <c r="M470" i="22" s="1"/>
  <c r="A495" i="22"/>
  <c r="A507" i="22"/>
  <c r="X443" i="22"/>
  <c r="I463" i="22" s="1"/>
  <c r="AF443" i="22"/>
  <c r="Q463" i="22" s="1"/>
  <c r="AN443" i="22"/>
  <c r="Y463" i="22" s="1"/>
  <c r="W444" i="22"/>
  <c r="H464" i="22" s="1"/>
  <c r="AE444" i="22"/>
  <c r="P464" i="22" s="1"/>
  <c r="AM444" i="22"/>
  <c r="X464" i="22" s="1"/>
  <c r="R450" i="22"/>
  <c r="C470" i="22" s="1"/>
  <c r="Z450" i="22"/>
  <c r="K470" i="22" s="1"/>
  <c r="AH450" i="22"/>
  <c r="S470" i="22" s="1"/>
  <c r="AP450" i="22"/>
  <c r="AA470" i="22" s="1"/>
  <c r="AQ452" i="22"/>
  <c r="AB472" i="22" s="1"/>
  <c r="X452" i="22"/>
  <c r="I472" i="22" s="1"/>
  <c r="AF452" i="22"/>
  <c r="Q472" i="22" s="1"/>
  <c r="AN452" i="22"/>
  <c r="Y472" i="22" s="1"/>
  <c r="AP453" i="22"/>
  <c r="AH453" i="22"/>
  <c r="Z453" i="22"/>
  <c r="R453" i="22"/>
  <c r="Y453" i="22"/>
  <c r="AI453" i="22"/>
  <c r="AR453" i="22"/>
  <c r="AN455" i="22"/>
  <c r="Y475" i="22" s="1"/>
  <c r="AA455" i="22"/>
  <c r="L475" i="22" s="1"/>
  <c r="AK455" i="22"/>
  <c r="V475" i="22" s="1"/>
  <c r="A509" i="22"/>
  <c r="A497" i="22"/>
  <c r="Q443" i="22"/>
  <c r="B463" i="22" s="1"/>
  <c r="Y443" i="22"/>
  <c r="J463" i="22" s="1"/>
  <c r="AG443" i="22"/>
  <c r="R463" i="22" s="1"/>
  <c r="X444" i="22"/>
  <c r="I464" i="22" s="1"/>
  <c r="AF444" i="22"/>
  <c r="Q464" i="22" s="1"/>
  <c r="S450" i="22"/>
  <c r="D470" i="22" s="1"/>
  <c r="AA450" i="22"/>
  <c r="L470" i="22" s="1"/>
  <c r="AI450" i="22"/>
  <c r="T470" i="22" s="1"/>
  <c r="AQ450" i="22"/>
  <c r="AB470" i="22" s="1"/>
  <c r="Q452" i="22"/>
  <c r="B472" i="22" s="1"/>
  <c r="Y452" i="22"/>
  <c r="J472" i="22" s="1"/>
  <c r="AG452" i="22"/>
  <c r="R472" i="22" s="1"/>
  <c r="AO452" i="22"/>
  <c r="Z472" i="22" s="1"/>
  <c r="Q453" i="22"/>
  <c r="AA453" i="22"/>
  <c r="AJ453" i="22"/>
  <c r="R455" i="22"/>
  <c r="C475" i="22" s="1"/>
  <c r="AB455" i="22"/>
  <c r="M475" i="22" s="1"/>
  <c r="X450" i="22"/>
  <c r="I470" i="22" s="1"/>
  <c r="AF450" i="22"/>
  <c r="Q470" i="22" s="1"/>
  <c r="V452" i="22"/>
  <c r="G472" i="22" s="1"/>
  <c r="AD452" i="22"/>
  <c r="O472" i="22" s="1"/>
  <c r="W453" i="22"/>
  <c r="AF453" i="22"/>
  <c r="AO455" i="22"/>
  <c r="Z475" i="22" s="1"/>
  <c r="AG455" i="22"/>
  <c r="R475" i="22" s="1"/>
  <c r="Y455" i="22"/>
  <c r="J475" i="22" s="1"/>
  <c r="Q455" i="22"/>
  <c r="B475" i="22" s="1"/>
  <c r="W455" i="22"/>
  <c r="H475" i="22" s="1"/>
  <c r="AI455" i="22"/>
  <c r="T475" i="22" s="1"/>
  <c r="A490" i="22"/>
  <c r="A502" i="22"/>
  <c r="X455" i="22"/>
  <c r="I475" i="22" s="1"/>
  <c r="AF455" i="22"/>
  <c r="Q475" i="22" s="1"/>
  <c r="AJ345" i="21"/>
  <c r="U365" i="21" s="1"/>
  <c r="AA345" i="21"/>
  <c r="L365" i="21" s="1"/>
  <c r="S236" i="21"/>
  <c r="D256" i="21" s="1"/>
  <c r="Z128" i="21"/>
  <c r="K148" i="21" s="1"/>
  <c r="Q448" i="21"/>
  <c r="B468" i="21" s="1"/>
  <c r="AM448" i="21"/>
  <c r="X468" i="21" s="1"/>
  <c r="Q447" i="21"/>
  <c r="B467" i="21" s="1"/>
  <c r="W448" i="21"/>
  <c r="H468" i="21" s="1"/>
  <c r="AQ448" i="21"/>
  <c r="AB468" i="21" s="1"/>
  <c r="Z447" i="21"/>
  <c r="K467" i="21" s="1"/>
  <c r="X448" i="21"/>
  <c r="I468" i="21" s="1"/>
  <c r="AA447" i="21"/>
  <c r="L467" i="21" s="1"/>
  <c r="R233" i="21"/>
  <c r="C253" i="21" s="1"/>
  <c r="AC233" i="21"/>
  <c r="N253" i="21" s="1"/>
  <c r="AP233" i="21"/>
  <c r="AA253" i="21" s="1"/>
  <c r="AE234" i="21"/>
  <c r="P254" i="21" s="1"/>
  <c r="U233" i="21"/>
  <c r="F253" i="21" s="1"/>
  <c r="AH233" i="21"/>
  <c r="S253" i="21" s="1"/>
  <c r="AI234" i="21"/>
  <c r="T254" i="21" s="1"/>
  <c r="AN234" i="21"/>
  <c r="Y254" i="21" s="1"/>
  <c r="X233" i="21"/>
  <c r="I253" i="21" s="1"/>
  <c r="AI233" i="21"/>
  <c r="T253" i="21" s="1"/>
  <c r="Q234" i="21"/>
  <c r="B254" i="21" s="1"/>
  <c r="Y233" i="21"/>
  <c r="J253" i="21" s="1"/>
  <c r="AK233" i="21"/>
  <c r="V253" i="21" s="1"/>
  <c r="R234" i="21"/>
  <c r="C254" i="21" s="1"/>
  <c r="AA233" i="21"/>
  <c r="L253" i="21" s="1"/>
  <c r="AN233" i="21"/>
  <c r="Y253" i="21" s="1"/>
  <c r="Q233" i="21"/>
  <c r="B253" i="21" s="1"/>
  <c r="AB233" i="21"/>
  <c r="M253" i="21" s="1"/>
  <c r="AI125" i="21"/>
  <c r="T145" i="21" s="1"/>
  <c r="AN125" i="21"/>
  <c r="Y145" i="21" s="1"/>
  <c r="V125" i="21"/>
  <c r="G145" i="21" s="1"/>
  <c r="AQ340" i="21"/>
  <c r="AB360" i="21" s="1"/>
  <c r="X340" i="21"/>
  <c r="I360" i="21" s="1"/>
  <c r="Y340" i="21"/>
  <c r="J360" i="21" s="1"/>
  <c r="J378" i="21" s="1"/>
  <c r="AI123" i="21"/>
  <c r="T143" i="21" s="1"/>
  <c r="AM443" i="21"/>
  <c r="X463" i="21" s="1"/>
  <c r="U338" i="21"/>
  <c r="F358" i="21" s="1"/>
  <c r="AJ338" i="21"/>
  <c r="U358" i="21" s="1"/>
  <c r="V338" i="21"/>
  <c r="G358" i="21" s="1"/>
  <c r="AK338" i="21"/>
  <c r="V358" i="21" s="1"/>
  <c r="AA338" i="21"/>
  <c r="L358" i="21" s="1"/>
  <c r="AR338" i="21"/>
  <c r="AC358" i="21" s="1"/>
  <c r="AD338" i="21"/>
  <c r="O358" i="21" s="1"/>
  <c r="AN338" i="21"/>
  <c r="Y358" i="21" s="1"/>
  <c r="Q229" i="21"/>
  <c r="B249" i="21" s="1"/>
  <c r="AF229" i="21"/>
  <c r="Q249" i="21" s="1"/>
  <c r="U229" i="21"/>
  <c r="F249" i="21" s="1"/>
  <c r="AL229" i="21"/>
  <c r="W249" i="21" s="1"/>
  <c r="V229" i="21"/>
  <c r="G249" i="21" s="1"/>
  <c r="AM229" i="21"/>
  <c r="X249" i="21" s="1"/>
  <c r="W229" i="21"/>
  <c r="H249" i="21" s="1"/>
  <c r="AN229" i="21"/>
  <c r="Y249" i="21" s="1"/>
  <c r="AB229" i="21"/>
  <c r="M249" i="21" s="1"/>
  <c r="AI440" i="21"/>
  <c r="T460" i="21" s="1"/>
  <c r="W334" i="21"/>
  <c r="H354" i="21" s="1"/>
  <c r="AG334" i="21"/>
  <c r="R354" i="21" s="1"/>
  <c r="AH334" i="21"/>
  <c r="S354" i="21" s="1"/>
  <c r="AN334" i="21"/>
  <c r="Y354" i="21" s="1"/>
  <c r="R334" i="21"/>
  <c r="C354" i="21" s="1"/>
  <c r="AO334" i="21"/>
  <c r="Z354" i="21" s="1"/>
  <c r="AO225" i="21"/>
  <c r="Z245" i="21" s="1"/>
  <c r="AA22" i="21"/>
  <c r="L42" i="21" s="1"/>
  <c r="U20" i="21"/>
  <c r="F40" i="21" s="1"/>
  <c r="AR12" i="21"/>
  <c r="AC32" i="21" s="1"/>
  <c r="AE20" i="21"/>
  <c r="P40" i="21" s="1"/>
  <c r="AX33" i="21"/>
  <c r="A62" i="21"/>
  <c r="A74" i="21"/>
  <c r="U11" i="21"/>
  <c r="F31" i="21" s="1"/>
  <c r="AC11" i="21"/>
  <c r="N31" i="21" s="1"/>
  <c r="AK11" i="21"/>
  <c r="V31" i="21" s="1"/>
  <c r="U12" i="21"/>
  <c r="F32" i="21" s="1"/>
  <c r="AC12" i="21"/>
  <c r="N32" i="21" s="1"/>
  <c r="AK12" i="21"/>
  <c r="V32" i="21" s="1"/>
  <c r="U13" i="21"/>
  <c r="F33" i="21" s="1"/>
  <c r="AC13" i="21"/>
  <c r="N33" i="21" s="1"/>
  <c r="AK13" i="21"/>
  <c r="V33" i="21" s="1"/>
  <c r="U14" i="21"/>
  <c r="F34" i="21" s="1"/>
  <c r="AD14" i="21"/>
  <c r="O34" i="21" s="1"/>
  <c r="AN14" i="21"/>
  <c r="Y34" i="21" s="1"/>
  <c r="U15" i="21"/>
  <c r="F35" i="21" s="1"/>
  <c r="AE15" i="21"/>
  <c r="P35" i="21" s="1"/>
  <c r="AP15" i="21"/>
  <c r="AA35" i="21" s="1"/>
  <c r="V16" i="21"/>
  <c r="G36" i="21" s="1"/>
  <c r="AF16" i="21"/>
  <c r="Q36" i="21" s="1"/>
  <c r="AQ16" i="21"/>
  <c r="AB36" i="21" s="1"/>
  <c r="W17" i="21"/>
  <c r="H37" i="21" s="1"/>
  <c r="AH17" i="21"/>
  <c r="S37" i="21" s="1"/>
  <c r="X18" i="21"/>
  <c r="I38" i="21" s="1"/>
  <c r="AI18" i="21"/>
  <c r="T38" i="21" s="1"/>
  <c r="Y19" i="21"/>
  <c r="J39" i="21" s="1"/>
  <c r="R20" i="21"/>
  <c r="C40" i="21" s="1"/>
  <c r="AH20" i="21"/>
  <c r="S40" i="21" s="1"/>
  <c r="AC22" i="21"/>
  <c r="N42" i="21" s="1"/>
  <c r="AM23" i="21"/>
  <c r="X43" i="21" s="1"/>
  <c r="AE23" i="21"/>
  <c r="P43" i="21" s="1"/>
  <c r="W23" i="21"/>
  <c r="H43" i="21" s="1"/>
  <c r="AR23" i="21"/>
  <c r="AC43" i="21" s="1"/>
  <c r="AJ23" i="21"/>
  <c r="U43" i="21" s="1"/>
  <c r="AB23" i="21"/>
  <c r="M43" i="21" s="1"/>
  <c r="T23" i="21"/>
  <c r="E43" i="21" s="1"/>
  <c r="AP23" i="21"/>
  <c r="AA43" i="21" s="1"/>
  <c r="AH23" i="21"/>
  <c r="S43" i="21" s="1"/>
  <c r="Z23" i="21"/>
  <c r="K43" i="21" s="1"/>
  <c r="R23" i="21"/>
  <c r="C43" i="21" s="1"/>
  <c r="AO23" i="21"/>
  <c r="Z43" i="21" s="1"/>
  <c r="AG23" i="21"/>
  <c r="R43" i="21" s="1"/>
  <c r="Y23" i="21"/>
  <c r="J43" i="21" s="1"/>
  <c r="Q23" i="21"/>
  <c r="B43" i="21" s="1"/>
  <c r="AF23" i="21"/>
  <c r="Q43" i="21" s="1"/>
  <c r="V25" i="21"/>
  <c r="AL25" i="21"/>
  <c r="AA27" i="21"/>
  <c r="L47" i="21" s="1"/>
  <c r="AQ27" i="21"/>
  <c r="AB47" i="21" s="1"/>
  <c r="AX31" i="21"/>
  <c r="AZ33" i="21"/>
  <c r="A75" i="21"/>
  <c r="A63" i="21"/>
  <c r="V11" i="21"/>
  <c r="G31" i="21" s="1"/>
  <c r="AD11" i="21"/>
  <c r="O31" i="21" s="1"/>
  <c r="AL11" i="21"/>
  <c r="W31" i="21" s="1"/>
  <c r="V12" i="21"/>
  <c r="G32" i="21" s="1"/>
  <c r="AD12" i="21"/>
  <c r="O32" i="21" s="1"/>
  <c r="AL12" i="21"/>
  <c r="W32" i="21" s="1"/>
  <c r="V13" i="21"/>
  <c r="G33" i="21" s="1"/>
  <c r="AD13" i="21"/>
  <c r="O33" i="21" s="1"/>
  <c r="AL13" i="21"/>
  <c r="W33" i="21" s="1"/>
  <c r="V14" i="21"/>
  <c r="G34" i="21" s="1"/>
  <c r="AE14" i="21"/>
  <c r="P34" i="21" s="1"/>
  <c r="AP14" i="21"/>
  <c r="AA34" i="21" s="1"/>
  <c r="X17" i="21"/>
  <c r="I37" i="21" s="1"/>
  <c r="AI17" i="21"/>
  <c r="T37" i="21" s="1"/>
  <c r="Z18" i="21"/>
  <c r="K38" i="21" s="1"/>
  <c r="AK18" i="21"/>
  <c r="V38" i="21" s="1"/>
  <c r="AX32" i="21"/>
  <c r="AL19" i="21"/>
  <c r="W39" i="21" s="1"/>
  <c r="AD19" i="21"/>
  <c r="O39" i="21" s="1"/>
  <c r="V19" i="21"/>
  <c r="G39" i="21" s="1"/>
  <c r="AK19" i="21"/>
  <c r="V39" i="21" s="1"/>
  <c r="AC19" i="21"/>
  <c r="N39" i="21" s="1"/>
  <c r="U19" i="21"/>
  <c r="F39" i="21" s="1"/>
  <c r="Z19" i="21"/>
  <c r="K39" i="21" s="1"/>
  <c r="AP19" i="21"/>
  <c r="AA39" i="21" s="1"/>
  <c r="AU22" i="21"/>
  <c r="AC27" i="21"/>
  <c r="N47" i="21" s="1"/>
  <c r="W11" i="21"/>
  <c r="H31" i="21" s="1"/>
  <c r="AE11" i="21"/>
  <c r="P31" i="21" s="1"/>
  <c r="AM11" i="21"/>
  <c r="X31" i="21" s="1"/>
  <c r="W12" i="21"/>
  <c r="H32" i="21" s="1"/>
  <c r="AE12" i="21"/>
  <c r="P32" i="21" s="1"/>
  <c r="AM12" i="21"/>
  <c r="X32" i="21" s="1"/>
  <c r="W13" i="21"/>
  <c r="H33" i="21" s="1"/>
  <c r="AE13" i="21"/>
  <c r="P33" i="21" s="1"/>
  <c r="AM13" i="21"/>
  <c r="X33" i="21" s="1"/>
  <c r="W14" i="21"/>
  <c r="H34" i="21" s="1"/>
  <c r="AF14" i="21"/>
  <c r="Q34" i="21" s="1"/>
  <c r="W15" i="21"/>
  <c r="H35" i="21" s="1"/>
  <c r="AH15" i="21"/>
  <c r="S35" i="21" s="1"/>
  <c r="X16" i="21"/>
  <c r="I36" i="21" s="1"/>
  <c r="AI16" i="21"/>
  <c r="T36" i="21" s="1"/>
  <c r="Z17" i="21"/>
  <c r="K37" i="21" s="1"/>
  <c r="AR18" i="21"/>
  <c r="AC38" i="21" s="1"/>
  <c r="AJ18" i="21"/>
  <c r="U38" i="21" s="1"/>
  <c r="AB18" i="21"/>
  <c r="M38" i="21" s="1"/>
  <c r="T18" i="21"/>
  <c r="E38" i="21" s="1"/>
  <c r="AO18" i="21"/>
  <c r="Z38" i="21" s="1"/>
  <c r="AG18" i="21"/>
  <c r="R38" i="21" s="1"/>
  <c r="Y18" i="21"/>
  <c r="J38" i="21" s="1"/>
  <c r="Q18" i="21"/>
  <c r="B38" i="21" s="1"/>
  <c r="AA18" i="21"/>
  <c r="L38" i="21" s="1"/>
  <c r="AL18" i="21"/>
  <c r="W38" i="21" s="1"/>
  <c r="AB19" i="21"/>
  <c r="M39" i="21" s="1"/>
  <c r="AR19" i="21"/>
  <c r="AC39" i="21" s="1"/>
  <c r="W20" i="21"/>
  <c r="H40" i="21" s="1"/>
  <c r="AM20" i="21"/>
  <c r="X40" i="21" s="1"/>
  <c r="AM22" i="21"/>
  <c r="X42" i="21" s="1"/>
  <c r="AE22" i="21"/>
  <c r="P42" i="21" s="1"/>
  <c r="W22" i="21"/>
  <c r="H42" i="21" s="1"/>
  <c r="AR22" i="21"/>
  <c r="AC42" i="21" s="1"/>
  <c r="AJ22" i="21"/>
  <c r="U42" i="21" s="1"/>
  <c r="AB22" i="21"/>
  <c r="M42" i="21" s="1"/>
  <c r="T22" i="21"/>
  <c r="E42" i="21" s="1"/>
  <c r="AP22" i="21"/>
  <c r="AA42" i="21" s="1"/>
  <c r="AH22" i="21"/>
  <c r="S42" i="21" s="1"/>
  <c r="Z22" i="21"/>
  <c r="K42" i="21" s="1"/>
  <c r="R22" i="21"/>
  <c r="C42" i="21" s="1"/>
  <c r="AO22" i="21"/>
  <c r="Z42" i="21" s="1"/>
  <c r="AG22" i="21"/>
  <c r="R42" i="21" s="1"/>
  <c r="Y22" i="21"/>
  <c r="J42" i="21" s="1"/>
  <c r="Q22" i="21"/>
  <c r="B42" i="21" s="1"/>
  <c r="AF22" i="21"/>
  <c r="Q42" i="21" s="1"/>
  <c r="U23" i="21"/>
  <c r="F43" i="21" s="1"/>
  <c r="AK23" i="21"/>
  <c r="V43" i="21" s="1"/>
  <c r="AA25" i="21"/>
  <c r="AQ25" i="21"/>
  <c r="AC26" i="21"/>
  <c r="X11" i="21"/>
  <c r="I31" i="21" s="1"/>
  <c r="AF11" i="21"/>
  <c r="Q31" i="21" s="1"/>
  <c r="AN11" i="21"/>
  <c r="Y31" i="21" s="1"/>
  <c r="X12" i="21"/>
  <c r="I32" i="21" s="1"/>
  <c r="AF12" i="21"/>
  <c r="Q32" i="21" s="1"/>
  <c r="AN12" i="21"/>
  <c r="Y32" i="21" s="1"/>
  <c r="X13" i="21"/>
  <c r="I33" i="21" s="1"/>
  <c r="AF13" i="21"/>
  <c r="Q33" i="21" s="1"/>
  <c r="AN13" i="21"/>
  <c r="Y33" i="21" s="1"/>
  <c r="AR14" i="21"/>
  <c r="AC34" i="21" s="1"/>
  <c r="AJ14" i="21"/>
  <c r="U34" i="21" s="1"/>
  <c r="AB14" i="21"/>
  <c r="M34" i="21" s="1"/>
  <c r="AO14" i="21"/>
  <c r="Z34" i="21" s="1"/>
  <c r="AG14" i="21"/>
  <c r="R34" i="21" s="1"/>
  <c r="X14" i="21"/>
  <c r="I34" i="21" s="1"/>
  <c r="AH14" i="21"/>
  <c r="S34" i="21" s="1"/>
  <c r="X15" i="21"/>
  <c r="I35" i="21" s="1"/>
  <c r="AI15" i="21"/>
  <c r="T35" i="21" s="1"/>
  <c r="Z16" i="21"/>
  <c r="K36" i="21" s="1"/>
  <c r="AV16" i="21"/>
  <c r="AR17" i="21"/>
  <c r="AC37" i="21" s="1"/>
  <c r="AJ17" i="21"/>
  <c r="U37" i="21" s="1"/>
  <c r="AB17" i="21"/>
  <c r="M37" i="21" s="1"/>
  <c r="T17" i="21"/>
  <c r="E37" i="21" s="1"/>
  <c r="AO17" i="21"/>
  <c r="Z37" i="21" s="1"/>
  <c r="AG17" i="21"/>
  <c r="R37" i="21" s="1"/>
  <c r="Y17" i="21"/>
  <c r="J37" i="21" s="1"/>
  <c r="Q17" i="21"/>
  <c r="B37" i="21" s="1"/>
  <c r="AA17" i="21"/>
  <c r="L37" i="21" s="1"/>
  <c r="AL17" i="21"/>
  <c r="W37" i="21" s="1"/>
  <c r="R18" i="21"/>
  <c r="C38" i="21" s="1"/>
  <c r="AC18" i="21"/>
  <c r="N38" i="21" s="1"/>
  <c r="AM18" i="21"/>
  <c r="X38" i="21" s="1"/>
  <c r="AQ19" i="21"/>
  <c r="AB39" i="21" s="1"/>
  <c r="AE19" i="21"/>
  <c r="P39" i="21" s="1"/>
  <c r="X20" i="21"/>
  <c r="I40" i="21" s="1"/>
  <c r="AN20" i="21"/>
  <c r="Y40" i="21" s="1"/>
  <c r="S22" i="21"/>
  <c r="D42" i="21" s="1"/>
  <c r="AI22" i="21"/>
  <c r="T42" i="21" s="1"/>
  <c r="AZ22" i="21"/>
  <c r="V23" i="21"/>
  <c r="G43" i="21" s="1"/>
  <c r="AL23" i="21"/>
  <c r="W43" i="21" s="1"/>
  <c r="AC25" i="21"/>
  <c r="AM27" i="21"/>
  <c r="X47" i="21" s="1"/>
  <c r="AE27" i="21"/>
  <c r="P47" i="21" s="1"/>
  <c r="W27" i="21"/>
  <c r="H47" i="21" s="1"/>
  <c r="AR27" i="21"/>
  <c r="AC47" i="21" s="1"/>
  <c r="AJ27" i="21"/>
  <c r="U47" i="21" s="1"/>
  <c r="AB27" i="21"/>
  <c r="M47" i="21" s="1"/>
  <c r="T27" i="21"/>
  <c r="E47" i="21" s="1"/>
  <c r="AP27" i="21"/>
  <c r="AA47" i="21" s="1"/>
  <c r="AH27" i="21"/>
  <c r="S47" i="21" s="1"/>
  <c r="Z27" i="21"/>
  <c r="K47" i="21" s="1"/>
  <c r="R27" i="21"/>
  <c r="C47" i="21" s="1"/>
  <c r="AO27" i="21"/>
  <c r="Z47" i="21" s="1"/>
  <c r="AG27" i="21"/>
  <c r="R47" i="21" s="1"/>
  <c r="Y27" i="21"/>
  <c r="J47" i="21" s="1"/>
  <c r="Q27" i="21"/>
  <c r="B47" i="21" s="1"/>
  <c r="AF27" i="21"/>
  <c r="Q47" i="21" s="1"/>
  <c r="A67" i="21"/>
  <c r="Q11" i="21"/>
  <c r="B31" i="21" s="1"/>
  <c r="Y11" i="21"/>
  <c r="J31" i="21" s="1"/>
  <c r="AG11" i="21"/>
  <c r="R31" i="21" s="1"/>
  <c r="AO11" i="21"/>
  <c r="Z31" i="21" s="1"/>
  <c r="AX11" i="21"/>
  <c r="Q12" i="21"/>
  <c r="B32" i="21" s="1"/>
  <c r="Y12" i="21"/>
  <c r="J32" i="21" s="1"/>
  <c r="AG12" i="21"/>
  <c r="R32" i="21" s="1"/>
  <c r="AO12" i="21"/>
  <c r="Z32" i="21" s="1"/>
  <c r="AX12" i="21"/>
  <c r="Q13" i="21"/>
  <c r="B33" i="21" s="1"/>
  <c r="Y13" i="21"/>
  <c r="J33" i="21" s="1"/>
  <c r="AG13" i="21"/>
  <c r="R33" i="21" s="1"/>
  <c r="AO13" i="21"/>
  <c r="Z33" i="21" s="1"/>
  <c r="Q14" i="21"/>
  <c r="B34" i="21" s="1"/>
  <c r="Y14" i="21"/>
  <c r="J34" i="21" s="1"/>
  <c r="AI14" i="21"/>
  <c r="T34" i="21" s="1"/>
  <c r="Z15" i="21"/>
  <c r="K35" i="21" s="1"/>
  <c r="AV15" i="21"/>
  <c r="AR16" i="21"/>
  <c r="AC36" i="21" s="1"/>
  <c r="AJ16" i="21"/>
  <c r="U36" i="21" s="1"/>
  <c r="AB16" i="21"/>
  <c r="M36" i="21" s="1"/>
  <c r="T16" i="21"/>
  <c r="E36" i="21" s="1"/>
  <c r="AO16" i="21"/>
  <c r="Z36" i="21" s="1"/>
  <c r="AG16" i="21"/>
  <c r="R36" i="21" s="1"/>
  <c r="Y16" i="21"/>
  <c r="J36" i="21" s="1"/>
  <c r="Q16" i="21"/>
  <c r="B36" i="21" s="1"/>
  <c r="AA16" i="21"/>
  <c r="L36" i="21" s="1"/>
  <c r="AL16" i="21"/>
  <c r="W36" i="21" s="1"/>
  <c r="R17" i="21"/>
  <c r="C37" i="21" s="1"/>
  <c r="AC17" i="21"/>
  <c r="N37" i="21" s="1"/>
  <c r="AM17" i="21"/>
  <c r="X37" i="21" s="1"/>
  <c r="S18" i="21"/>
  <c r="D38" i="21" s="1"/>
  <c r="AD18" i="21"/>
  <c r="O38" i="21" s="1"/>
  <c r="AN18" i="21"/>
  <c r="Y38" i="21" s="1"/>
  <c r="Q19" i="21"/>
  <c r="B39" i="21" s="1"/>
  <c r="AG19" i="21"/>
  <c r="R39" i="21" s="1"/>
  <c r="Z20" i="21"/>
  <c r="K40" i="21" s="1"/>
  <c r="AP20" i="21"/>
  <c r="AA40" i="21" s="1"/>
  <c r="U22" i="21"/>
  <c r="F42" i="21" s="1"/>
  <c r="AK22" i="21"/>
  <c r="V42" i="21" s="1"/>
  <c r="X23" i="21"/>
  <c r="I43" i="21" s="1"/>
  <c r="AN23" i="21"/>
  <c r="Y43" i="21" s="1"/>
  <c r="AM26" i="21"/>
  <c r="AE26" i="21"/>
  <c r="W26" i="21"/>
  <c r="AR26" i="21"/>
  <c r="AJ26" i="21"/>
  <c r="AB26" i="21"/>
  <c r="T26" i="21"/>
  <c r="AP26" i="21"/>
  <c r="AH26" i="21"/>
  <c r="Z26" i="21"/>
  <c r="R26" i="21"/>
  <c r="AO26" i="21"/>
  <c r="AG26" i="21"/>
  <c r="Y26" i="21"/>
  <c r="Q26" i="21"/>
  <c r="AF26" i="21"/>
  <c r="S27" i="21"/>
  <c r="D47" i="21" s="1"/>
  <c r="AI27" i="21"/>
  <c r="T47" i="21" s="1"/>
  <c r="AK120" i="21"/>
  <c r="V140" i="21" s="1"/>
  <c r="AB120" i="21"/>
  <c r="M140" i="21" s="1"/>
  <c r="S120" i="21"/>
  <c r="D140" i="21" s="1"/>
  <c r="AP120" i="21"/>
  <c r="AA140" i="21" s="1"/>
  <c r="AG120" i="21"/>
  <c r="R140" i="21" s="1"/>
  <c r="X120" i="21"/>
  <c r="I140" i="21" s="1"/>
  <c r="AL120" i="21"/>
  <c r="W140" i="21" s="1"/>
  <c r="AC120" i="21"/>
  <c r="N140" i="21" s="1"/>
  <c r="T120" i="21"/>
  <c r="E140" i="21" s="1"/>
  <c r="AN120" i="21"/>
  <c r="Y140" i="21" s="1"/>
  <c r="AI120" i="21"/>
  <c r="T140" i="21" s="1"/>
  <c r="AF120" i="21"/>
  <c r="Q140" i="21" s="1"/>
  <c r="AD120" i="21"/>
  <c r="O140" i="21" s="1"/>
  <c r="Z120" i="21"/>
  <c r="K140" i="21" s="1"/>
  <c r="V120" i="21"/>
  <c r="G140" i="21" s="1"/>
  <c r="AR120" i="21"/>
  <c r="AC140" i="21" s="1"/>
  <c r="U120" i="21"/>
  <c r="F140" i="21" s="1"/>
  <c r="AO120" i="21"/>
  <c r="Z140" i="21" s="1"/>
  <c r="Q120" i="21"/>
  <c r="B140" i="21" s="1"/>
  <c r="R11" i="21"/>
  <c r="C31" i="21" s="1"/>
  <c r="Z11" i="21"/>
  <c r="K31" i="21" s="1"/>
  <c r="AH11" i="21"/>
  <c r="S31" i="21" s="1"/>
  <c r="AP11" i="21"/>
  <c r="AA31" i="21" s="1"/>
  <c r="R12" i="21"/>
  <c r="C32" i="21" s="1"/>
  <c r="Z12" i="21"/>
  <c r="K32" i="21" s="1"/>
  <c r="AH12" i="21"/>
  <c r="S32" i="21" s="1"/>
  <c r="AP12" i="21"/>
  <c r="AA32" i="21" s="1"/>
  <c r="R13" i="21"/>
  <c r="C33" i="21" s="1"/>
  <c r="Z13" i="21"/>
  <c r="K33" i="21" s="1"/>
  <c r="AH13" i="21"/>
  <c r="S33" i="21" s="1"/>
  <c r="AP13" i="21"/>
  <c r="AA33" i="21" s="1"/>
  <c r="R14" i="21"/>
  <c r="C34" i="21" s="1"/>
  <c r="Z14" i="21"/>
  <c r="K34" i="21" s="1"/>
  <c r="AK14" i="21"/>
  <c r="V34" i="21" s="1"/>
  <c r="AV14" i="21"/>
  <c r="AR15" i="21"/>
  <c r="AC35" i="21" s="1"/>
  <c r="AJ15" i="21"/>
  <c r="U35" i="21" s="1"/>
  <c r="AB15" i="21"/>
  <c r="M35" i="21" s="1"/>
  <c r="T15" i="21"/>
  <c r="E35" i="21" s="1"/>
  <c r="AO15" i="21"/>
  <c r="Z35" i="21" s="1"/>
  <c r="AG15" i="21"/>
  <c r="R35" i="21" s="1"/>
  <c r="Y15" i="21"/>
  <c r="J35" i="21" s="1"/>
  <c r="Q15" i="21"/>
  <c r="B35" i="21" s="1"/>
  <c r="AA15" i="21"/>
  <c r="L35" i="21" s="1"/>
  <c r="AL15" i="21"/>
  <c r="W35" i="21" s="1"/>
  <c r="R16" i="21"/>
  <c r="C36" i="21" s="1"/>
  <c r="AC16" i="21"/>
  <c r="N36" i="21" s="1"/>
  <c r="AM16" i="21"/>
  <c r="X36" i="21" s="1"/>
  <c r="S17" i="21"/>
  <c r="D37" i="21" s="1"/>
  <c r="AD17" i="21"/>
  <c r="O37" i="21" s="1"/>
  <c r="AN17" i="21"/>
  <c r="Y37" i="21" s="1"/>
  <c r="AZ17" i="21"/>
  <c r="U18" i="21"/>
  <c r="F38" i="21" s="1"/>
  <c r="AE18" i="21"/>
  <c r="P38" i="21" s="1"/>
  <c r="AP18" i="21"/>
  <c r="AA38" i="21" s="1"/>
  <c r="R19" i="21"/>
  <c r="C39" i="21" s="1"/>
  <c r="AH19" i="21"/>
  <c r="S39" i="21" s="1"/>
  <c r="AC20" i="21"/>
  <c r="N40" i="21" s="1"/>
  <c r="V22" i="21"/>
  <c r="G42" i="21" s="1"/>
  <c r="AL22" i="21"/>
  <c r="W42" i="21" s="1"/>
  <c r="AA23" i="21"/>
  <c r="L43" i="21" s="1"/>
  <c r="AQ23" i="21"/>
  <c r="AB43" i="21" s="1"/>
  <c r="AM25" i="21"/>
  <c r="AE25" i="21"/>
  <c r="W25" i="21"/>
  <c r="AR25" i="21"/>
  <c r="AJ25" i="21"/>
  <c r="AB25" i="21"/>
  <c r="T25" i="21"/>
  <c r="AP25" i="21"/>
  <c r="AH25" i="21"/>
  <c r="Z25" i="21"/>
  <c r="R25" i="21"/>
  <c r="AO25" i="21"/>
  <c r="AG25" i="21"/>
  <c r="Y25" i="21"/>
  <c r="Q25" i="21"/>
  <c r="AF25" i="21"/>
  <c r="S26" i="21"/>
  <c r="AI26" i="21"/>
  <c r="U27" i="21"/>
  <c r="F47" i="21" s="1"/>
  <c r="AK27" i="21"/>
  <c r="V47" i="21" s="1"/>
  <c r="AZ27" i="21"/>
  <c r="A64" i="21"/>
  <c r="A76" i="21"/>
  <c r="S11" i="21"/>
  <c r="D31" i="21" s="1"/>
  <c r="AA11" i="21"/>
  <c r="L31" i="21" s="1"/>
  <c r="AI11" i="21"/>
  <c r="T31" i="21" s="1"/>
  <c r="AQ11" i="21"/>
  <c r="AB31" i="21" s="1"/>
  <c r="S12" i="21"/>
  <c r="D32" i="21" s="1"/>
  <c r="AA12" i="21"/>
  <c r="L32" i="21" s="1"/>
  <c r="AI12" i="21"/>
  <c r="T32" i="21" s="1"/>
  <c r="AQ12" i="21"/>
  <c r="AB32" i="21" s="1"/>
  <c r="S13" i="21"/>
  <c r="D33" i="21" s="1"/>
  <c r="AA13" i="21"/>
  <c r="L33" i="21" s="1"/>
  <c r="AI13" i="21"/>
  <c r="T33" i="21" s="1"/>
  <c r="AZ13" i="21"/>
  <c r="S14" i="21"/>
  <c r="D34" i="21" s="1"/>
  <c r="AA14" i="21"/>
  <c r="L34" i="21" s="1"/>
  <c r="AL14" i="21"/>
  <c r="W34" i="21" s="1"/>
  <c r="R15" i="21"/>
  <c r="C35" i="21" s="1"/>
  <c r="AC15" i="21"/>
  <c r="N35" i="21" s="1"/>
  <c r="AM15" i="21"/>
  <c r="X35" i="21" s="1"/>
  <c r="AY15" i="21"/>
  <c r="S16" i="21"/>
  <c r="D36" i="21" s="1"/>
  <c r="AD16" i="21"/>
  <c r="O36" i="21" s="1"/>
  <c r="AN16" i="21"/>
  <c r="Y36" i="21" s="1"/>
  <c r="AZ16" i="21"/>
  <c r="U17" i="21"/>
  <c r="F37" i="21" s="1"/>
  <c r="AE17" i="21"/>
  <c r="P37" i="21" s="1"/>
  <c r="AP17" i="21"/>
  <c r="AA37" i="21" s="1"/>
  <c r="V18" i="21"/>
  <c r="G38" i="21" s="1"/>
  <c r="AF18" i="21"/>
  <c r="Q38" i="21" s="1"/>
  <c r="AQ18" i="21"/>
  <c r="AB38" i="21" s="1"/>
  <c r="T19" i="21"/>
  <c r="E39" i="21" s="1"/>
  <c r="AJ19" i="21"/>
  <c r="U39" i="21" s="1"/>
  <c r="X22" i="21"/>
  <c r="I42" i="21" s="1"/>
  <c r="AN22" i="21"/>
  <c r="Y42" i="21" s="1"/>
  <c r="AC23" i="21"/>
  <c r="N43" i="21" s="1"/>
  <c r="AM24" i="21"/>
  <c r="X44" i="21" s="1"/>
  <c r="AE24" i="21"/>
  <c r="P44" i="21" s="1"/>
  <c r="W24" i="21"/>
  <c r="H44" i="21" s="1"/>
  <c r="AR24" i="21"/>
  <c r="AC44" i="21" s="1"/>
  <c r="AJ24" i="21"/>
  <c r="U44" i="21" s="1"/>
  <c r="AB24" i="21"/>
  <c r="M44" i="21" s="1"/>
  <c r="T24" i="21"/>
  <c r="E44" i="21" s="1"/>
  <c r="AP24" i="21"/>
  <c r="AA44" i="21" s="1"/>
  <c r="AH24" i="21"/>
  <c r="S44" i="21" s="1"/>
  <c r="Z24" i="21"/>
  <c r="K44" i="21" s="1"/>
  <c r="R24" i="21"/>
  <c r="C44" i="21" s="1"/>
  <c r="AO24" i="21"/>
  <c r="Z44" i="21" s="1"/>
  <c r="AG24" i="21"/>
  <c r="R44" i="21" s="1"/>
  <c r="Y24" i="21"/>
  <c r="J44" i="21" s="1"/>
  <c r="Q24" i="21"/>
  <c r="B44" i="21" s="1"/>
  <c r="AF24" i="21"/>
  <c r="Q44" i="21" s="1"/>
  <c r="S25" i="21"/>
  <c r="AI25" i="21"/>
  <c r="U26" i="21"/>
  <c r="AK26" i="21"/>
  <c r="V27" i="21"/>
  <c r="G47" i="21" s="1"/>
  <c r="AL27" i="21"/>
  <c r="W47" i="21" s="1"/>
  <c r="A77" i="21"/>
  <c r="A65" i="21"/>
  <c r="A66" i="21"/>
  <c r="AT29" i="21"/>
  <c r="AT19" i="21"/>
  <c r="T11" i="21"/>
  <c r="E31" i="21" s="1"/>
  <c r="AB11" i="21"/>
  <c r="M31" i="21" s="1"/>
  <c r="AJ11" i="21"/>
  <c r="U31" i="21" s="1"/>
  <c r="T12" i="21"/>
  <c r="E32" i="21" s="1"/>
  <c r="AB12" i="21"/>
  <c r="M32" i="21" s="1"/>
  <c r="AJ12" i="21"/>
  <c r="U32" i="21" s="1"/>
  <c r="T13" i="21"/>
  <c r="E33" i="21" s="1"/>
  <c r="AB13" i="21"/>
  <c r="M33" i="21" s="1"/>
  <c r="AJ13" i="21"/>
  <c r="U33" i="21" s="1"/>
  <c r="AR13" i="21"/>
  <c r="AC33" i="21" s="1"/>
  <c r="T14" i="21"/>
  <c r="E34" i="21" s="1"/>
  <c r="AC14" i="21"/>
  <c r="N34" i="21" s="1"/>
  <c r="AM14" i="21"/>
  <c r="X34" i="21" s="1"/>
  <c r="V17" i="21"/>
  <c r="G37" i="21" s="1"/>
  <c r="AF17" i="21"/>
  <c r="Q37" i="21" s="1"/>
  <c r="W18" i="21"/>
  <c r="H38" i="21" s="1"/>
  <c r="AU32" i="21"/>
  <c r="W19" i="21"/>
  <c r="H39" i="21" s="1"/>
  <c r="AM19" i="21"/>
  <c r="X39" i="21" s="1"/>
  <c r="AO20" i="21"/>
  <c r="Z40" i="21" s="1"/>
  <c r="AG20" i="21"/>
  <c r="R40" i="21" s="1"/>
  <c r="Y20" i="21"/>
  <c r="J40" i="21" s="1"/>
  <c r="Q20" i="21"/>
  <c r="B40" i="21" s="1"/>
  <c r="AL20" i="21"/>
  <c r="W40" i="21" s="1"/>
  <c r="AD20" i="21"/>
  <c r="O40" i="21" s="1"/>
  <c r="V20" i="21"/>
  <c r="G40" i="21" s="1"/>
  <c r="AR20" i="21"/>
  <c r="AC40" i="21" s="1"/>
  <c r="AJ20" i="21"/>
  <c r="U40" i="21" s="1"/>
  <c r="AB20" i="21"/>
  <c r="M40" i="21" s="1"/>
  <c r="T20" i="21"/>
  <c r="E40" i="21" s="1"/>
  <c r="AQ20" i="21"/>
  <c r="AB40" i="21" s="1"/>
  <c r="AI20" i="21"/>
  <c r="T40" i="21" s="1"/>
  <c r="AA20" i="21"/>
  <c r="L40" i="21" s="1"/>
  <c r="S20" i="21"/>
  <c r="D40" i="21" s="1"/>
  <c r="AF20" i="21"/>
  <c r="Q40" i="21" s="1"/>
  <c r="AU23" i="21"/>
  <c r="X27" i="21"/>
  <c r="I47" i="21" s="1"/>
  <c r="AN27" i="21"/>
  <c r="Y47" i="21" s="1"/>
  <c r="AR119" i="21"/>
  <c r="AC139" i="21" s="1"/>
  <c r="AI119" i="21"/>
  <c r="T139" i="21" s="1"/>
  <c r="Z119" i="21"/>
  <c r="K139" i="21" s="1"/>
  <c r="Q119" i="21"/>
  <c r="B139" i="21" s="1"/>
  <c r="AM119" i="21"/>
  <c r="X139" i="21" s="1"/>
  <c r="AD119" i="21"/>
  <c r="O139" i="21" s="1"/>
  <c r="U119" i="21"/>
  <c r="F139" i="21" s="1"/>
  <c r="AJ119" i="21"/>
  <c r="U139" i="21" s="1"/>
  <c r="AA119" i="21"/>
  <c r="L139" i="21" s="1"/>
  <c r="R119" i="21"/>
  <c r="C139" i="21" s="1"/>
  <c r="AK119" i="21"/>
  <c r="V139" i="21" s="1"/>
  <c r="X121" i="21"/>
  <c r="I141" i="21" s="1"/>
  <c r="AF123" i="21"/>
  <c r="Q143" i="21" s="1"/>
  <c r="AL119" i="21"/>
  <c r="W139" i="21" s="1"/>
  <c r="Y121" i="21"/>
  <c r="J141" i="21" s="1"/>
  <c r="AH123" i="21"/>
  <c r="S143" i="21" s="1"/>
  <c r="AM128" i="21"/>
  <c r="X148" i="21" s="1"/>
  <c r="AE128" i="21"/>
  <c r="P148" i="21" s="1"/>
  <c r="W128" i="21"/>
  <c r="H148" i="21" s="1"/>
  <c r="AQ128" i="21"/>
  <c r="AB148" i="21" s="1"/>
  <c r="AI128" i="21"/>
  <c r="T148" i="21" s="1"/>
  <c r="AA128" i="21"/>
  <c r="L148" i="21" s="1"/>
  <c r="S128" i="21"/>
  <c r="D148" i="21" s="1"/>
  <c r="AH128" i="21"/>
  <c r="S148" i="21" s="1"/>
  <c r="U128" i="21"/>
  <c r="F148" i="21" s="1"/>
  <c r="AG128" i="21"/>
  <c r="R148" i="21" s="1"/>
  <c r="T128" i="21"/>
  <c r="E148" i="21" s="1"/>
  <c r="AR128" i="21"/>
  <c r="AC148" i="21" s="1"/>
  <c r="AD128" i="21"/>
  <c r="O148" i="21" s="1"/>
  <c r="R128" i="21"/>
  <c r="C148" i="21" s="1"/>
  <c r="AP128" i="21"/>
  <c r="AA148" i="21" s="1"/>
  <c r="AC128" i="21"/>
  <c r="N148" i="21" s="1"/>
  <c r="Q128" i="21"/>
  <c r="B148" i="21" s="1"/>
  <c r="AO128" i="21"/>
  <c r="Z148" i="21" s="1"/>
  <c r="AB128" i="21"/>
  <c r="M148" i="21" s="1"/>
  <c r="AJ128" i="21"/>
  <c r="U148" i="21" s="1"/>
  <c r="V128" i="21"/>
  <c r="G148" i="21" s="1"/>
  <c r="AK132" i="21"/>
  <c r="U132" i="21"/>
  <c r="AD132" i="21"/>
  <c r="AP132" i="21"/>
  <c r="Z132" i="21"/>
  <c r="AB121" i="21"/>
  <c r="M141" i="21" s="1"/>
  <c r="AL123" i="21"/>
  <c r="W143" i="21" s="1"/>
  <c r="AA123" i="21"/>
  <c r="L143" i="21" s="1"/>
  <c r="Q123" i="21"/>
  <c r="B143" i="21" s="1"/>
  <c r="AQ123" i="21"/>
  <c r="AB143" i="21" s="1"/>
  <c r="AG123" i="21"/>
  <c r="R143" i="21" s="1"/>
  <c r="V123" i="21"/>
  <c r="G143" i="21" s="1"/>
  <c r="AN123" i="21"/>
  <c r="Y143" i="21" s="1"/>
  <c r="AC123" i="21"/>
  <c r="N143" i="21" s="1"/>
  <c r="R123" i="21"/>
  <c r="C143" i="21" s="1"/>
  <c r="AO123" i="21"/>
  <c r="Z143" i="21" s="1"/>
  <c r="X19" i="21"/>
  <c r="I39" i="21" s="1"/>
  <c r="AF19" i="21"/>
  <c r="Q39" i="21" s="1"/>
  <c r="AN19" i="21"/>
  <c r="Y39" i="21" s="1"/>
  <c r="AZ32" i="21"/>
  <c r="A69" i="21"/>
  <c r="A81" i="21"/>
  <c r="A68" i="21"/>
  <c r="AL117" i="21"/>
  <c r="W137" i="21" s="1"/>
  <c r="AC117" i="21"/>
  <c r="N137" i="21" s="1"/>
  <c r="T117" i="21"/>
  <c r="E137" i="21" s="1"/>
  <c r="AQ117" i="21"/>
  <c r="AB137" i="21" s="1"/>
  <c r="AG117" i="21"/>
  <c r="R137" i="21" s="1"/>
  <c r="X117" i="21"/>
  <c r="I137" i="21" s="1"/>
  <c r="AM117" i="21"/>
  <c r="X137" i="21" s="1"/>
  <c r="AD117" i="21"/>
  <c r="O137" i="21" s="1"/>
  <c r="U117" i="21"/>
  <c r="F137" i="21" s="1"/>
  <c r="AF117" i="21"/>
  <c r="Q137" i="21" s="1"/>
  <c r="AO118" i="21"/>
  <c r="Z138" i="21" s="1"/>
  <c r="AG118" i="21"/>
  <c r="R138" i="21" s="1"/>
  <c r="Y118" i="21"/>
  <c r="J138" i="21" s="1"/>
  <c r="Q118" i="21"/>
  <c r="B138" i="21" s="1"/>
  <c r="AP118" i="21"/>
  <c r="AA138" i="21" s="1"/>
  <c r="AF118" i="21"/>
  <c r="Q138" i="21" s="1"/>
  <c r="W118" i="21"/>
  <c r="H138" i="21" s="1"/>
  <c r="AN118" i="21"/>
  <c r="Y138" i="21" s="1"/>
  <c r="AE118" i="21"/>
  <c r="P138" i="21" s="1"/>
  <c r="V118" i="21"/>
  <c r="G138" i="21" s="1"/>
  <c r="AL118" i="21"/>
  <c r="W138" i="21" s="1"/>
  <c r="AC118" i="21"/>
  <c r="N138" i="21" s="1"/>
  <c r="T118" i="21"/>
  <c r="E138" i="21" s="1"/>
  <c r="AK118" i="21"/>
  <c r="V138" i="21" s="1"/>
  <c r="AB118" i="21"/>
  <c r="M138" i="21" s="1"/>
  <c r="S118" i="21"/>
  <c r="D138" i="21" s="1"/>
  <c r="AQ118" i="21"/>
  <c r="AB138" i="21" s="1"/>
  <c r="AH118" i="21"/>
  <c r="S138" i="21" s="1"/>
  <c r="X118" i="21"/>
  <c r="I138" i="21" s="1"/>
  <c r="AM118" i="21"/>
  <c r="X138" i="21" s="1"/>
  <c r="T119" i="21"/>
  <c r="E139" i="21" s="1"/>
  <c r="AP123" i="21"/>
  <c r="AA143" i="21" s="1"/>
  <c r="AM125" i="21"/>
  <c r="X145" i="21" s="1"/>
  <c r="AA125" i="21"/>
  <c r="L145" i="21" s="1"/>
  <c r="AJ125" i="21"/>
  <c r="U145" i="21" s="1"/>
  <c r="W125" i="21"/>
  <c r="H145" i="21" s="1"/>
  <c r="AR125" i="21"/>
  <c r="AC145" i="21" s="1"/>
  <c r="AE125" i="21"/>
  <c r="P145" i="21" s="1"/>
  <c r="S125" i="21"/>
  <c r="D145" i="21" s="1"/>
  <c r="AH121" i="21"/>
  <c r="S141" i="21" s="1"/>
  <c r="AM129" i="21"/>
  <c r="X149" i="21" s="1"/>
  <c r="AE129" i="21"/>
  <c r="P149" i="21" s="1"/>
  <c r="W129" i="21"/>
  <c r="H149" i="21" s="1"/>
  <c r="AL129" i="21"/>
  <c r="W149" i="21" s="1"/>
  <c r="AD129" i="21"/>
  <c r="O149" i="21" s="1"/>
  <c r="V129" i="21"/>
  <c r="G149" i="21" s="1"/>
  <c r="AR129" i="21"/>
  <c r="AC149" i="21" s="1"/>
  <c r="AJ129" i="21"/>
  <c r="U149" i="21" s="1"/>
  <c r="AB129" i="21"/>
  <c r="M149" i="21" s="1"/>
  <c r="T129" i="21"/>
  <c r="E149" i="21" s="1"/>
  <c r="AP129" i="21"/>
  <c r="AA149" i="21" s="1"/>
  <c r="AH129" i="21"/>
  <c r="S149" i="21" s="1"/>
  <c r="Z129" i="21"/>
  <c r="K149" i="21" s="1"/>
  <c r="R129" i="21"/>
  <c r="C149" i="21" s="1"/>
  <c r="AO129" i="21"/>
  <c r="Z149" i="21" s="1"/>
  <c r="Y129" i="21"/>
  <c r="J149" i="21" s="1"/>
  <c r="AN129" i="21"/>
  <c r="Y149" i="21" s="1"/>
  <c r="X129" i="21"/>
  <c r="I149" i="21" s="1"/>
  <c r="AK129" i="21"/>
  <c r="V149" i="21" s="1"/>
  <c r="U129" i="21"/>
  <c r="F149" i="21" s="1"/>
  <c r="AI129" i="21"/>
  <c r="T149" i="21" s="1"/>
  <c r="S129" i="21"/>
  <c r="D149" i="21" s="1"/>
  <c r="AG129" i="21"/>
  <c r="R149" i="21" s="1"/>
  <c r="Q129" i="21"/>
  <c r="B149" i="21" s="1"/>
  <c r="AQ129" i="21"/>
  <c r="AB149" i="21" s="1"/>
  <c r="AA129" i="21"/>
  <c r="L149" i="21" s="1"/>
  <c r="Q227" i="21"/>
  <c r="B247" i="21" s="1"/>
  <c r="AR227" i="21"/>
  <c r="AC247" i="21" s="1"/>
  <c r="AO227" i="21"/>
  <c r="Z247" i="21" s="1"/>
  <c r="AE227" i="21"/>
  <c r="P247" i="21" s="1"/>
  <c r="AB227" i="21"/>
  <c r="M247" i="21" s="1"/>
  <c r="Y227" i="21"/>
  <c r="J247" i="21" s="1"/>
  <c r="AK121" i="21"/>
  <c r="V141" i="21" s="1"/>
  <c r="S19" i="21"/>
  <c r="D39" i="21" s="1"/>
  <c r="AA19" i="21"/>
  <c r="L39" i="21" s="1"/>
  <c r="AI19" i="21"/>
  <c r="T39" i="21" s="1"/>
  <c r="AC119" i="21"/>
  <c r="N139" i="21" s="1"/>
  <c r="AL121" i="21"/>
  <c r="W141" i="21" s="1"/>
  <c r="AD121" i="21"/>
  <c r="O141" i="21" s="1"/>
  <c r="V121" i="21"/>
  <c r="G141" i="21" s="1"/>
  <c r="AN121" i="21"/>
  <c r="Y141" i="21" s="1"/>
  <c r="AE121" i="21"/>
  <c r="P141" i="21" s="1"/>
  <c r="U121" i="21"/>
  <c r="F141" i="21" s="1"/>
  <c r="AM121" i="21"/>
  <c r="X141" i="21" s="1"/>
  <c r="AC121" i="21"/>
  <c r="N141" i="21" s="1"/>
  <c r="T121" i="21"/>
  <c r="E141" i="21" s="1"/>
  <c r="AJ121" i="21"/>
  <c r="U141" i="21" s="1"/>
  <c r="AA121" i="21"/>
  <c r="L141" i="21" s="1"/>
  <c r="R121" i="21"/>
  <c r="C141" i="21" s="1"/>
  <c r="AR121" i="21"/>
  <c r="AC141" i="21" s="1"/>
  <c r="AI121" i="21"/>
  <c r="T141" i="21" s="1"/>
  <c r="Z121" i="21"/>
  <c r="K141" i="21" s="1"/>
  <c r="Q121" i="21"/>
  <c r="B141" i="21" s="1"/>
  <c r="AO121" i="21"/>
  <c r="Z141" i="21" s="1"/>
  <c r="AF121" i="21"/>
  <c r="Q141" i="21" s="1"/>
  <c r="W121" i="21"/>
  <c r="H141" i="21" s="1"/>
  <c r="AP121" i="21"/>
  <c r="AA141" i="21" s="1"/>
  <c r="Y123" i="21"/>
  <c r="J143" i="21" s="1"/>
  <c r="T125" i="21"/>
  <c r="E145" i="21" s="1"/>
  <c r="AK128" i="21"/>
  <c r="V148" i="21" s="1"/>
  <c r="AF129" i="21"/>
  <c r="Q149" i="21" s="1"/>
  <c r="S121" i="21"/>
  <c r="D141" i="21" s="1"/>
  <c r="AK122" i="21"/>
  <c r="V142" i="21" s="1"/>
  <c r="AC122" i="21"/>
  <c r="N142" i="21" s="1"/>
  <c r="U122" i="21"/>
  <c r="F142" i="21" s="1"/>
  <c r="Y122" i="21"/>
  <c r="J142" i="21" s="1"/>
  <c r="AH122" i="21"/>
  <c r="S142" i="21" s="1"/>
  <c r="AQ122" i="21"/>
  <c r="AB142" i="21" s="1"/>
  <c r="AQ124" i="21"/>
  <c r="AB144" i="21" s="1"/>
  <c r="AI124" i="21"/>
  <c r="T144" i="21" s="1"/>
  <c r="AA124" i="21"/>
  <c r="L144" i="21" s="1"/>
  <c r="S124" i="21"/>
  <c r="D144" i="21" s="1"/>
  <c r="AP124" i="21"/>
  <c r="AA144" i="21" s="1"/>
  <c r="AH124" i="21"/>
  <c r="S144" i="21" s="1"/>
  <c r="Z124" i="21"/>
  <c r="K144" i="21" s="1"/>
  <c r="AL124" i="21"/>
  <c r="W144" i="21" s="1"/>
  <c r="AD124" i="21"/>
  <c r="O144" i="21" s="1"/>
  <c r="V124" i="21"/>
  <c r="G144" i="21" s="1"/>
  <c r="AB124" i="21"/>
  <c r="M144" i="21" s="1"/>
  <c r="AN124" i="21"/>
  <c r="Y144" i="21" s="1"/>
  <c r="W130" i="21"/>
  <c r="H150" i="21" s="1"/>
  <c r="AM130" i="21"/>
  <c r="X150" i="21" s="1"/>
  <c r="A175" i="21"/>
  <c r="A187" i="21"/>
  <c r="AR226" i="21"/>
  <c r="AC246" i="21" s="1"/>
  <c r="AJ226" i="21"/>
  <c r="U246" i="21" s="1"/>
  <c r="AB226" i="21"/>
  <c r="M246" i="21" s="1"/>
  <c r="T226" i="21"/>
  <c r="E246" i="21" s="1"/>
  <c r="AQ226" i="21"/>
  <c r="AB246" i="21" s="1"/>
  <c r="AI226" i="21"/>
  <c r="T246" i="21" s="1"/>
  <c r="AA226" i="21"/>
  <c r="L246" i="21" s="1"/>
  <c r="S226" i="21"/>
  <c r="D246" i="21" s="1"/>
  <c r="AK226" i="21"/>
  <c r="V246" i="21" s="1"/>
  <c r="Y226" i="21"/>
  <c r="J246" i="21" s="1"/>
  <c r="AO226" i="21"/>
  <c r="Z246" i="21" s="1"/>
  <c r="AE226" i="21"/>
  <c r="P246" i="21" s="1"/>
  <c r="U226" i="21"/>
  <c r="F246" i="21" s="1"/>
  <c r="AP226" i="21"/>
  <c r="AA246" i="21" s="1"/>
  <c r="AC226" i="21"/>
  <c r="N246" i="21" s="1"/>
  <c r="AN226" i="21"/>
  <c r="Y246" i="21" s="1"/>
  <c r="Z226" i="21"/>
  <c r="K246" i="21" s="1"/>
  <c r="AM226" i="21"/>
  <c r="X246" i="21" s="1"/>
  <c r="X226" i="21"/>
  <c r="I246" i="21" s="1"/>
  <c r="AL226" i="21"/>
  <c r="W246" i="21" s="1"/>
  <c r="W226" i="21"/>
  <c r="H246" i="21" s="1"/>
  <c r="AG226" i="21"/>
  <c r="R246" i="21" s="1"/>
  <c r="R226" i="21"/>
  <c r="C246" i="21" s="1"/>
  <c r="AP230" i="21"/>
  <c r="AA250" i="21" s="1"/>
  <c r="AH230" i="21"/>
  <c r="S250" i="21" s="1"/>
  <c r="Z230" i="21"/>
  <c r="K250" i="21" s="1"/>
  <c r="R230" i="21"/>
  <c r="C250" i="21" s="1"/>
  <c r="AO230" i="21"/>
  <c r="Z250" i="21" s="1"/>
  <c r="AG230" i="21"/>
  <c r="R250" i="21" s="1"/>
  <c r="Y230" i="21"/>
  <c r="J250" i="21" s="1"/>
  <c r="Q230" i="21"/>
  <c r="B250" i="21" s="1"/>
  <c r="AJ230" i="21"/>
  <c r="U250" i="21" s="1"/>
  <c r="X230" i="21"/>
  <c r="I250" i="21" s="1"/>
  <c r="AI230" i="21"/>
  <c r="T250" i="21" s="1"/>
  <c r="W230" i="21"/>
  <c r="H250" i="21" s="1"/>
  <c r="AK230" i="21"/>
  <c r="V250" i="21" s="1"/>
  <c r="U230" i="21"/>
  <c r="F250" i="21" s="1"/>
  <c r="AF230" i="21"/>
  <c r="Q250" i="21" s="1"/>
  <c r="T230" i="21"/>
  <c r="E250" i="21" s="1"/>
  <c r="AQ230" i="21"/>
  <c r="AB250" i="21" s="1"/>
  <c r="AC230" i="21"/>
  <c r="N250" i="21" s="1"/>
  <c r="AN230" i="21"/>
  <c r="Y250" i="21" s="1"/>
  <c r="AB230" i="21"/>
  <c r="M250" i="21" s="1"/>
  <c r="AM230" i="21"/>
  <c r="X250" i="21" s="1"/>
  <c r="AL230" i="21"/>
  <c r="W250" i="21" s="1"/>
  <c r="AE230" i="21"/>
  <c r="P250" i="21" s="1"/>
  <c r="AD230" i="21"/>
  <c r="O250" i="21" s="1"/>
  <c r="V230" i="21"/>
  <c r="G250" i="21" s="1"/>
  <c r="A172" i="21"/>
  <c r="A184" i="21"/>
  <c r="AC227" i="21"/>
  <c r="N247" i="21" s="1"/>
  <c r="A276" i="21"/>
  <c r="A288" i="21"/>
  <c r="S122" i="21"/>
  <c r="D142" i="21" s="1"/>
  <c r="AB122" i="21"/>
  <c r="M142" i="21" s="1"/>
  <c r="AL122" i="21"/>
  <c r="W142" i="21" s="1"/>
  <c r="T124" i="21"/>
  <c r="E144" i="21" s="1"/>
  <c r="AF124" i="21"/>
  <c r="Q144" i="21" s="1"/>
  <c r="Z126" i="21"/>
  <c r="K146" i="21" s="1"/>
  <c r="AL126" i="21"/>
  <c r="W146" i="21" s="1"/>
  <c r="AN128" i="21"/>
  <c r="Y148" i="21" s="1"/>
  <c r="AB130" i="21"/>
  <c r="M150" i="21" s="1"/>
  <c r="AR130" i="21"/>
  <c r="AC150" i="21" s="1"/>
  <c r="AR132" i="21"/>
  <c r="AJ132" i="21"/>
  <c r="AB132" i="21"/>
  <c r="T132" i="21"/>
  <c r="AQ132" i="21"/>
  <c r="AI132" i="21"/>
  <c r="AA132" i="21"/>
  <c r="S132" i="21"/>
  <c r="AO132" i="21"/>
  <c r="AG132" i="21"/>
  <c r="Y132" i="21"/>
  <c r="Q132" i="21"/>
  <c r="AM132" i="21"/>
  <c r="AE132" i="21"/>
  <c r="W132" i="21"/>
  <c r="AF132" i="21"/>
  <c r="AD226" i="21"/>
  <c r="O246" i="21" s="1"/>
  <c r="AR230" i="21"/>
  <c r="AC250" i="21" s="1"/>
  <c r="AA257" i="21"/>
  <c r="AQ238" i="21"/>
  <c r="AB258" i="21" s="1"/>
  <c r="AI238" i="21"/>
  <c r="T258" i="21" s="1"/>
  <c r="AA238" i="21"/>
  <c r="L258" i="21" s="1"/>
  <c r="S238" i="21"/>
  <c r="D258" i="21" s="1"/>
  <c r="AP238" i="21"/>
  <c r="AA258" i="21" s="1"/>
  <c r="AH238" i="21"/>
  <c r="S258" i="21" s="1"/>
  <c r="Z238" i="21"/>
  <c r="K258" i="21" s="1"/>
  <c r="R238" i="21"/>
  <c r="C258" i="21" s="1"/>
  <c r="AK238" i="21"/>
  <c r="V258" i="21" s="1"/>
  <c r="Y238" i="21"/>
  <c r="J258" i="21" s="1"/>
  <c r="AJ238" i="21"/>
  <c r="U258" i="21" s="1"/>
  <c r="X238" i="21"/>
  <c r="I258" i="21" s="1"/>
  <c r="AN238" i="21"/>
  <c r="Y258" i="21" s="1"/>
  <c r="AB238" i="21"/>
  <c r="M258" i="21" s="1"/>
  <c r="AM238" i="21"/>
  <c r="X258" i="21" s="1"/>
  <c r="W238" i="21"/>
  <c r="H258" i="21" s="1"/>
  <c r="AF238" i="21"/>
  <c r="Q258" i="21" s="1"/>
  <c r="T238" i="21"/>
  <c r="E258" i="21" s="1"/>
  <c r="AE238" i="21"/>
  <c r="P258" i="21" s="1"/>
  <c r="Q238" i="21"/>
  <c r="B258" i="21" s="1"/>
  <c r="AL238" i="21"/>
  <c r="W258" i="21" s="1"/>
  <c r="AG238" i="21"/>
  <c r="R258" i="21" s="1"/>
  <c r="AD238" i="21"/>
  <c r="O258" i="21" s="1"/>
  <c r="AC238" i="21"/>
  <c r="N258" i="21" s="1"/>
  <c r="U238" i="21"/>
  <c r="F258" i="21" s="1"/>
  <c r="AP117" i="21"/>
  <c r="AA137" i="21" s="1"/>
  <c r="AH117" i="21"/>
  <c r="S137" i="21" s="1"/>
  <c r="Z117" i="21"/>
  <c r="K137" i="21" s="1"/>
  <c r="R117" i="21"/>
  <c r="C137" i="21" s="1"/>
  <c r="Y117" i="21"/>
  <c r="J137" i="21" s="1"/>
  <c r="AI117" i="21"/>
  <c r="T137" i="21" s="1"/>
  <c r="AR117" i="21"/>
  <c r="AC137" i="21" s="1"/>
  <c r="V119" i="21"/>
  <c r="G139" i="21" s="1"/>
  <c r="AE119" i="21"/>
  <c r="P139" i="21" s="1"/>
  <c r="AO119" i="21"/>
  <c r="Z139" i="21" s="1"/>
  <c r="AM120" i="21"/>
  <c r="X140" i="21" s="1"/>
  <c r="AE120" i="21"/>
  <c r="P140" i="21" s="1"/>
  <c r="W120" i="21"/>
  <c r="H140" i="21" s="1"/>
  <c r="Y120" i="21"/>
  <c r="J140" i="21" s="1"/>
  <c r="AH120" i="21"/>
  <c r="S140" i="21" s="1"/>
  <c r="AQ120" i="21"/>
  <c r="AB140" i="21" s="1"/>
  <c r="T122" i="21"/>
  <c r="E142" i="21" s="1"/>
  <c r="AD122" i="21"/>
  <c r="O142" i="21" s="1"/>
  <c r="AM122" i="21"/>
  <c r="X142" i="21" s="1"/>
  <c r="X123" i="21"/>
  <c r="I143" i="21" s="1"/>
  <c r="U124" i="21"/>
  <c r="F144" i="21" s="1"/>
  <c r="AG124" i="21"/>
  <c r="R144" i="21" s="1"/>
  <c r="X125" i="21"/>
  <c r="I145" i="21" s="1"/>
  <c r="AL125" i="21"/>
  <c r="W145" i="21" s="1"/>
  <c r="AA126" i="21"/>
  <c r="L146" i="21" s="1"/>
  <c r="AM126" i="21"/>
  <c r="X146" i="21" s="1"/>
  <c r="AM131" i="21"/>
  <c r="R132" i="21"/>
  <c r="AH132" i="21"/>
  <c r="AC133" i="21"/>
  <c r="N153" i="21" s="1"/>
  <c r="A180" i="21"/>
  <c r="A168" i="21"/>
  <c r="A173" i="21"/>
  <c r="AF225" i="21"/>
  <c r="Q245" i="21" s="1"/>
  <c r="R225" i="21"/>
  <c r="C245" i="21" s="1"/>
  <c r="AF226" i="21"/>
  <c r="Q246" i="21" s="1"/>
  <c r="V238" i="21"/>
  <c r="G258" i="21" s="1"/>
  <c r="AR240" i="21"/>
  <c r="AH240" i="21"/>
  <c r="V240" i="21"/>
  <c r="AQ240" i="21"/>
  <c r="AE240" i="21"/>
  <c r="U240" i="21"/>
  <c r="AK240" i="21"/>
  <c r="W240" i="21"/>
  <c r="AJ240" i="21"/>
  <c r="T240" i="21"/>
  <c r="AC240" i="21"/>
  <c r="AP240" i="21"/>
  <c r="AB240" i="21"/>
  <c r="AA240" i="21"/>
  <c r="Z240" i="21"/>
  <c r="S240" i="21"/>
  <c r="R240" i="21"/>
  <c r="AL240" i="21"/>
  <c r="AL130" i="21"/>
  <c r="W150" i="21" s="1"/>
  <c r="AD130" i="21"/>
  <c r="O150" i="21" s="1"/>
  <c r="V130" i="21"/>
  <c r="G150" i="21" s="1"/>
  <c r="AK130" i="21"/>
  <c r="V150" i="21" s="1"/>
  <c r="AC130" i="21"/>
  <c r="N150" i="21" s="1"/>
  <c r="U130" i="21"/>
  <c r="F150" i="21" s="1"/>
  <c r="AQ130" i="21"/>
  <c r="AB150" i="21" s="1"/>
  <c r="AI130" i="21"/>
  <c r="T150" i="21" s="1"/>
  <c r="AA130" i="21"/>
  <c r="L150" i="21" s="1"/>
  <c r="S130" i="21"/>
  <c r="D150" i="21" s="1"/>
  <c r="AO130" i="21"/>
  <c r="Z150" i="21" s="1"/>
  <c r="AG130" i="21"/>
  <c r="R150" i="21" s="1"/>
  <c r="Y130" i="21"/>
  <c r="J150" i="21" s="1"/>
  <c r="Q130" i="21"/>
  <c r="B150" i="21" s="1"/>
  <c r="AF130" i="21"/>
  <c r="Q150" i="21" s="1"/>
  <c r="S117" i="21"/>
  <c r="D137" i="21" s="1"/>
  <c r="AB117" i="21"/>
  <c r="M137" i="21" s="1"/>
  <c r="AK117" i="21"/>
  <c r="V137" i="21" s="1"/>
  <c r="AN119" i="21"/>
  <c r="Y139" i="21" s="1"/>
  <c r="Y119" i="21"/>
  <c r="J139" i="21" s="1"/>
  <c r="AH119" i="21"/>
  <c r="S139" i="21" s="1"/>
  <c r="R120" i="21"/>
  <c r="C140" i="21" s="1"/>
  <c r="AA120" i="21"/>
  <c r="L140" i="21" s="1"/>
  <c r="AJ120" i="21"/>
  <c r="U140" i="21" s="1"/>
  <c r="W122" i="21"/>
  <c r="H142" i="21" s="1"/>
  <c r="AF122" i="21"/>
  <c r="Q142" i="21" s="1"/>
  <c r="AO122" i="21"/>
  <c r="Z142" i="21" s="1"/>
  <c r="AR123" i="21"/>
  <c r="AC143" i="21" s="1"/>
  <c r="AJ123" i="21"/>
  <c r="U143" i="21" s="1"/>
  <c r="AB123" i="21"/>
  <c r="M143" i="21" s="1"/>
  <c r="T123" i="21"/>
  <c r="E143" i="21" s="1"/>
  <c r="AM123" i="21"/>
  <c r="X143" i="21" s="1"/>
  <c r="AE123" i="21"/>
  <c r="P143" i="21" s="1"/>
  <c r="W123" i="21"/>
  <c r="H143" i="21" s="1"/>
  <c r="Z123" i="21"/>
  <c r="K143" i="21" s="1"/>
  <c r="AK123" i="21"/>
  <c r="V143" i="21" s="1"/>
  <c r="X124" i="21"/>
  <c r="I144" i="21" s="1"/>
  <c r="AK124" i="21"/>
  <c r="V144" i="21" s="1"/>
  <c r="AB125" i="21"/>
  <c r="M145" i="21" s="1"/>
  <c r="R126" i="21"/>
  <c r="C146" i="21" s="1"/>
  <c r="AD126" i="21"/>
  <c r="O146" i="21" s="1"/>
  <c r="AQ126" i="21"/>
  <c r="AB146" i="21" s="1"/>
  <c r="R130" i="21"/>
  <c r="C150" i="21" s="1"/>
  <c r="AH130" i="21"/>
  <c r="S150" i="21" s="1"/>
  <c r="AJ131" i="21"/>
  <c r="AB131" i="21"/>
  <c r="T131" i="21"/>
  <c r="AP131" i="21"/>
  <c r="AH131" i="21"/>
  <c r="Z131" i="21"/>
  <c r="R131" i="21"/>
  <c r="AA131" i="21"/>
  <c r="AQ131" i="21"/>
  <c r="V132" i="21"/>
  <c r="AL132" i="21"/>
  <c r="Q133" i="21"/>
  <c r="B153" i="21" s="1"/>
  <c r="AG133" i="21"/>
  <c r="R153" i="21" s="1"/>
  <c r="X225" i="21"/>
  <c r="I245" i="21" s="1"/>
  <c r="AR238" i="21"/>
  <c r="AC258" i="21" s="1"/>
  <c r="X122" i="21"/>
  <c r="I142" i="21" s="1"/>
  <c r="AG122" i="21"/>
  <c r="R142" i="21" s="1"/>
  <c r="AP122" i="21"/>
  <c r="AA142" i="21" s="1"/>
  <c r="Y124" i="21"/>
  <c r="J144" i="21" s="1"/>
  <c r="AM124" i="21"/>
  <c r="X144" i="21" s="1"/>
  <c r="AP125" i="21"/>
  <c r="AA145" i="21" s="1"/>
  <c r="AH125" i="21"/>
  <c r="S145" i="21" s="1"/>
  <c r="Z125" i="21"/>
  <c r="K145" i="21" s="1"/>
  <c r="R125" i="21"/>
  <c r="C145" i="21" s="1"/>
  <c r="AO125" i="21"/>
  <c r="Z145" i="21" s="1"/>
  <c r="AG125" i="21"/>
  <c r="R145" i="21" s="1"/>
  <c r="Y125" i="21"/>
  <c r="J145" i="21" s="1"/>
  <c r="Q125" i="21"/>
  <c r="B145" i="21" s="1"/>
  <c r="AK125" i="21"/>
  <c r="V145" i="21" s="1"/>
  <c r="AC125" i="21"/>
  <c r="N145" i="21" s="1"/>
  <c r="U125" i="21"/>
  <c r="F145" i="21" s="1"/>
  <c r="AD125" i="21"/>
  <c r="O145" i="21" s="1"/>
  <c r="AQ125" i="21"/>
  <c r="AB145" i="21" s="1"/>
  <c r="S126" i="21"/>
  <c r="D146" i="21" s="1"/>
  <c r="T130" i="21"/>
  <c r="E150" i="21" s="1"/>
  <c r="AJ130" i="21"/>
  <c r="U150" i="21" s="1"/>
  <c r="X132" i="21"/>
  <c r="AN132" i="21"/>
  <c r="T133" i="21"/>
  <c r="E153" i="21" s="1"/>
  <c r="A170" i="21"/>
  <c r="A182" i="21"/>
  <c r="AK236" i="21"/>
  <c r="V256" i="21" s="1"/>
  <c r="AC236" i="21"/>
  <c r="N256" i="21" s="1"/>
  <c r="U236" i="21"/>
  <c r="F256" i="21" s="1"/>
  <c r="AR236" i="21"/>
  <c r="AC256" i="21" s="1"/>
  <c r="AJ236" i="21"/>
  <c r="U256" i="21" s="1"/>
  <c r="AB236" i="21"/>
  <c r="M256" i="21" s="1"/>
  <c r="T236" i="21"/>
  <c r="E256" i="21" s="1"/>
  <c r="AN236" i="21"/>
  <c r="Y256" i="21" s="1"/>
  <c r="AD236" i="21"/>
  <c r="O256" i="21" s="1"/>
  <c r="R236" i="21"/>
  <c r="C256" i="21" s="1"/>
  <c r="AM236" i="21"/>
  <c r="X256" i="21" s="1"/>
  <c r="AA236" i="21"/>
  <c r="L256" i="21" s="1"/>
  <c r="Q236" i="21"/>
  <c r="B256" i="21" s="1"/>
  <c r="AQ236" i="21"/>
  <c r="AB256" i="21" s="1"/>
  <c r="AE236" i="21"/>
  <c r="P256" i="21" s="1"/>
  <c r="AP236" i="21"/>
  <c r="AA256" i="21" s="1"/>
  <c r="Z236" i="21"/>
  <c r="K256" i="21" s="1"/>
  <c r="AI236" i="21"/>
  <c r="T256" i="21" s="1"/>
  <c r="W236" i="21"/>
  <c r="H256" i="21" s="1"/>
  <c r="AH236" i="21"/>
  <c r="S256" i="21" s="1"/>
  <c r="V236" i="21"/>
  <c r="G256" i="21" s="1"/>
  <c r="AO236" i="21"/>
  <c r="Z256" i="21" s="1"/>
  <c r="AL236" i="21"/>
  <c r="W256" i="21" s="1"/>
  <c r="AG236" i="21"/>
  <c r="R256" i="21" s="1"/>
  <c r="AF236" i="21"/>
  <c r="Q256" i="21" s="1"/>
  <c r="X236" i="21"/>
  <c r="I256" i="21" s="1"/>
  <c r="AD240" i="21"/>
  <c r="Z146" i="21"/>
  <c r="T126" i="21"/>
  <c r="E146" i="21" s="1"/>
  <c r="AB126" i="21"/>
  <c r="M146" i="21" s="1"/>
  <c r="AJ126" i="21"/>
  <c r="U146" i="21" s="1"/>
  <c r="AR126" i="21"/>
  <c r="AC146" i="21" s="1"/>
  <c r="X131" i="21"/>
  <c r="AF131" i="21"/>
  <c r="AN131" i="21"/>
  <c r="V133" i="21"/>
  <c r="G153" i="21" s="1"/>
  <c r="AD133" i="21"/>
  <c r="O153" i="21" s="1"/>
  <c r="AL133" i="21"/>
  <c r="W153" i="21" s="1"/>
  <c r="Z225" i="21"/>
  <c r="K245" i="21" s="1"/>
  <c r="AC228" i="21"/>
  <c r="N248" i="21" s="1"/>
  <c r="T241" i="21"/>
  <c r="E261" i="21" s="1"/>
  <c r="X133" i="21"/>
  <c r="I153" i="21" s="1"/>
  <c r="AF133" i="21"/>
  <c r="Q153" i="21" s="1"/>
  <c r="AN133" i="21"/>
  <c r="Y153" i="21" s="1"/>
  <c r="AK225" i="21"/>
  <c r="V245" i="21" s="1"/>
  <c r="AC225" i="21"/>
  <c r="N245" i="21" s="1"/>
  <c r="U225" i="21"/>
  <c r="F245" i="21" s="1"/>
  <c r="AR225" i="21"/>
  <c r="AC245" i="21" s="1"/>
  <c r="AJ225" i="21"/>
  <c r="U245" i="21" s="1"/>
  <c r="AB225" i="21"/>
  <c r="M245" i="21" s="1"/>
  <c r="T225" i="21"/>
  <c r="E245" i="21" s="1"/>
  <c r="AM225" i="21"/>
  <c r="X245" i="21" s="1"/>
  <c r="AA225" i="21"/>
  <c r="L245" i="21" s="1"/>
  <c r="Q225" i="21"/>
  <c r="B245" i="21" s="1"/>
  <c r="AQ225" i="21"/>
  <c r="AB245" i="21" s="1"/>
  <c r="AG225" i="21"/>
  <c r="R245" i="21" s="1"/>
  <c r="W225" i="21"/>
  <c r="H245" i="21" s="1"/>
  <c r="AE225" i="21"/>
  <c r="P245" i="21" s="1"/>
  <c r="AQ227" i="21"/>
  <c r="AB247" i="21" s="1"/>
  <c r="AI227" i="21"/>
  <c r="T247" i="21" s="1"/>
  <c r="AA227" i="21"/>
  <c r="L247" i="21" s="1"/>
  <c r="S227" i="21"/>
  <c r="D247" i="21" s="1"/>
  <c r="AP227" i="21"/>
  <c r="AA247" i="21" s="1"/>
  <c r="AH227" i="21"/>
  <c r="S247" i="21" s="1"/>
  <c r="Z227" i="21"/>
  <c r="K247" i="21" s="1"/>
  <c r="R227" i="21"/>
  <c r="C247" i="21" s="1"/>
  <c r="AJ227" i="21"/>
  <c r="U247" i="21" s="1"/>
  <c r="X227" i="21"/>
  <c r="I247" i="21" s="1"/>
  <c r="AG227" i="21"/>
  <c r="R247" i="21" s="1"/>
  <c r="W227" i="21"/>
  <c r="H247" i="21" s="1"/>
  <c r="AN227" i="21"/>
  <c r="Y247" i="21" s="1"/>
  <c r="AD227" i="21"/>
  <c r="O247" i="21" s="1"/>
  <c r="T227" i="21"/>
  <c r="E247" i="21" s="1"/>
  <c r="AF227" i="21"/>
  <c r="Q247" i="21" s="1"/>
  <c r="AF228" i="21"/>
  <c r="Q248" i="21" s="1"/>
  <c r="AL231" i="21"/>
  <c r="W251" i="21" s="1"/>
  <c r="Z231" i="21"/>
  <c r="K251" i="21" s="1"/>
  <c r="AI231" i="21"/>
  <c r="T251" i="21" s="1"/>
  <c r="S231" i="21"/>
  <c r="D251" i="21" s="1"/>
  <c r="AD231" i="21"/>
  <c r="O251" i="21" s="1"/>
  <c r="R231" i="21"/>
  <c r="C251" i="21" s="1"/>
  <c r="AP231" i="21"/>
  <c r="AA251" i="21" s="1"/>
  <c r="Z241" i="21"/>
  <c r="K261" i="21" s="1"/>
  <c r="AK227" i="21"/>
  <c r="V247" i="21" s="1"/>
  <c r="AO231" i="21"/>
  <c r="Z251" i="21" s="1"/>
  <c r="AL239" i="21"/>
  <c r="V239" i="21"/>
  <c r="AN239" i="21"/>
  <c r="A279" i="21"/>
  <c r="A291" i="21"/>
  <c r="X126" i="21"/>
  <c r="I146" i="21" s="1"/>
  <c r="AF126" i="21"/>
  <c r="Q146" i="21" s="1"/>
  <c r="AN126" i="21"/>
  <c r="Y146" i="21" s="1"/>
  <c r="AR131" i="21"/>
  <c r="R133" i="21"/>
  <c r="C153" i="21" s="1"/>
  <c r="Z133" i="21"/>
  <c r="K153" i="21" s="1"/>
  <c r="AH133" i="21"/>
  <c r="S153" i="21" s="1"/>
  <c r="AP133" i="21"/>
  <c r="AA153" i="21" s="1"/>
  <c r="S225" i="21"/>
  <c r="D245" i="21" s="1"/>
  <c r="AH225" i="21"/>
  <c r="S245" i="21" s="1"/>
  <c r="U227" i="21"/>
  <c r="F247" i="21" s="1"/>
  <c r="AL227" i="21"/>
  <c r="W247" i="21" s="1"/>
  <c r="AR228" i="21"/>
  <c r="AC248" i="21" s="1"/>
  <c r="AJ228" i="21"/>
  <c r="U248" i="21" s="1"/>
  <c r="AB228" i="21"/>
  <c r="M248" i="21" s="1"/>
  <c r="AQ228" i="21"/>
  <c r="AB248" i="21" s="1"/>
  <c r="AI228" i="21"/>
  <c r="T248" i="21" s="1"/>
  <c r="AA228" i="21"/>
  <c r="L248" i="21" s="1"/>
  <c r="AL228" i="21"/>
  <c r="W248" i="21" s="1"/>
  <c r="Z228" i="21"/>
  <c r="K248" i="21" s="1"/>
  <c r="R228" i="21"/>
  <c r="C248" i="21" s="1"/>
  <c r="AK228" i="21"/>
  <c r="V248" i="21" s="1"/>
  <c r="Y228" i="21"/>
  <c r="J248" i="21" s="1"/>
  <c r="Q228" i="21"/>
  <c r="B248" i="21" s="1"/>
  <c r="AM228" i="21"/>
  <c r="X248" i="21" s="1"/>
  <c r="W228" i="21"/>
  <c r="H248" i="21" s="1"/>
  <c r="AH228" i="21"/>
  <c r="S248" i="21" s="1"/>
  <c r="V228" i="21"/>
  <c r="G248" i="21" s="1"/>
  <c r="AE228" i="21"/>
  <c r="P248" i="21" s="1"/>
  <c r="S228" i="21"/>
  <c r="D248" i="21" s="1"/>
  <c r="AN228" i="21"/>
  <c r="Y248" i="21" s="1"/>
  <c r="T231" i="21"/>
  <c r="E251" i="21" s="1"/>
  <c r="AO241" i="21"/>
  <c r="Z261" i="21" s="1"/>
  <c r="AC241" i="21"/>
  <c r="N261" i="21" s="1"/>
  <c r="S241" i="21"/>
  <c r="D261" i="21" s="1"/>
  <c r="AL241" i="21"/>
  <c r="W261" i="21" s="1"/>
  <c r="AB241" i="21"/>
  <c r="M261" i="21" s="1"/>
  <c r="R241" i="21"/>
  <c r="C261" i="21" s="1"/>
  <c r="AR241" i="21"/>
  <c r="AC261" i="21" s="1"/>
  <c r="AD241" i="21"/>
  <c r="O261" i="21" s="1"/>
  <c r="AQ241" i="21"/>
  <c r="AB261" i="21" s="1"/>
  <c r="AA241" i="21"/>
  <c r="L261" i="21" s="1"/>
  <c r="AJ241" i="21"/>
  <c r="U261" i="21" s="1"/>
  <c r="V241" i="21"/>
  <c r="G261" i="21" s="1"/>
  <c r="AI241" i="21"/>
  <c r="T261" i="21" s="1"/>
  <c r="U241" i="21"/>
  <c r="F261" i="21" s="1"/>
  <c r="AH241" i="21"/>
  <c r="S261" i="21" s="1"/>
  <c r="X119" i="21"/>
  <c r="I139" i="21" s="1"/>
  <c r="AF119" i="21"/>
  <c r="Q139" i="21" s="1"/>
  <c r="Q126" i="21"/>
  <c r="B146" i="21" s="1"/>
  <c r="Y126" i="21"/>
  <c r="J146" i="21" s="1"/>
  <c r="AG126" i="21"/>
  <c r="R146" i="21" s="1"/>
  <c r="X128" i="21"/>
  <c r="I148" i="21" s="1"/>
  <c r="AF128" i="21"/>
  <c r="Q148" i="21" s="1"/>
  <c r="U131" i="21"/>
  <c r="AC131" i="21"/>
  <c r="S133" i="21"/>
  <c r="D153" i="21" s="1"/>
  <c r="AA133" i="21"/>
  <c r="L153" i="21" s="1"/>
  <c r="AI133" i="21"/>
  <c r="T153" i="21" s="1"/>
  <c r="V225" i="21"/>
  <c r="G245" i="21" s="1"/>
  <c r="AI225" i="21"/>
  <c r="T245" i="21" s="1"/>
  <c r="V227" i="21"/>
  <c r="G247" i="21" s="1"/>
  <c r="AM227" i="21"/>
  <c r="X247" i="21" s="1"/>
  <c r="T228" i="21"/>
  <c r="E248" i="21" s="1"/>
  <c r="AO228" i="21"/>
  <c r="Z248" i="21" s="1"/>
  <c r="W231" i="21"/>
  <c r="H251" i="21" s="1"/>
  <c r="T239" i="21"/>
  <c r="AK241" i="21"/>
  <c r="V261" i="21" s="1"/>
  <c r="AA234" i="21"/>
  <c r="L254" i="21" s="1"/>
  <c r="AO234" i="21"/>
  <c r="Z254" i="21" s="1"/>
  <c r="AK237" i="21"/>
  <c r="V257" i="21" s="1"/>
  <c r="Y237" i="21"/>
  <c r="J257" i="21" s="1"/>
  <c r="X237" i="21"/>
  <c r="I257" i="21" s="1"/>
  <c r="AN237" i="21"/>
  <c r="Y257" i="21" s="1"/>
  <c r="A292" i="21"/>
  <c r="A280" i="21"/>
  <c r="AC337" i="21"/>
  <c r="N357" i="21" s="1"/>
  <c r="AO232" i="21"/>
  <c r="Z252" i="21" s="1"/>
  <c r="AC232" i="21"/>
  <c r="N252" i="21" s="1"/>
  <c r="S232" i="21"/>
  <c r="D252" i="21" s="1"/>
  <c r="AL232" i="21"/>
  <c r="W252" i="21" s="1"/>
  <c r="AB232" i="21"/>
  <c r="M252" i="21" s="1"/>
  <c r="R232" i="21"/>
  <c r="C252" i="21" s="1"/>
  <c r="Z232" i="21"/>
  <c r="K252" i="21" s="1"/>
  <c r="AP232" i="21"/>
  <c r="AA252" i="21" s="1"/>
  <c r="AL234" i="21"/>
  <c r="W254" i="21" s="1"/>
  <c r="AD234" i="21"/>
  <c r="O254" i="21" s="1"/>
  <c r="V234" i="21"/>
  <c r="G254" i="21" s="1"/>
  <c r="AK234" i="21"/>
  <c r="V254" i="21" s="1"/>
  <c r="AC234" i="21"/>
  <c r="N254" i="21" s="1"/>
  <c r="U234" i="21"/>
  <c r="F254" i="21" s="1"/>
  <c r="AQ234" i="21"/>
  <c r="AB254" i="21" s="1"/>
  <c r="AG234" i="21"/>
  <c r="R254" i="21" s="1"/>
  <c r="W234" i="21"/>
  <c r="H254" i="21" s="1"/>
  <c r="AP234" i="21"/>
  <c r="AA254" i="21" s="1"/>
  <c r="AF234" i="21"/>
  <c r="Q254" i="21" s="1"/>
  <c r="T234" i="21"/>
  <c r="E254" i="21" s="1"/>
  <c r="AB234" i="21"/>
  <c r="M254" i="21" s="1"/>
  <c r="AR234" i="21"/>
  <c r="AC254" i="21" s="1"/>
  <c r="AC237" i="21"/>
  <c r="N257" i="21" s="1"/>
  <c r="AO237" i="21"/>
  <c r="Z257" i="21" s="1"/>
  <c r="AA239" i="21"/>
  <c r="AO240" i="21"/>
  <c r="N249" i="21"/>
  <c r="AQ335" i="21"/>
  <c r="AB355" i="21" s="1"/>
  <c r="AI335" i="21"/>
  <c r="T355" i="21" s="1"/>
  <c r="AA335" i="21"/>
  <c r="L355" i="21" s="1"/>
  <c r="S335" i="21"/>
  <c r="D355" i="21" s="1"/>
  <c r="AP335" i="21"/>
  <c r="AA355" i="21" s="1"/>
  <c r="AH335" i="21"/>
  <c r="S355" i="21" s="1"/>
  <c r="Z335" i="21"/>
  <c r="K355" i="21" s="1"/>
  <c r="R335" i="21"/>
  <c r="C355" i="21" s="1"/>
  <c r="AK335" i="21"/>
  <c r="V355" i="21" s="1"/>
  <c r="Y335" i="21"/>
  <c r="J355" i="21" s="1"/>
  <c r="AJ335" i="21"/>
  <c r="U355" i="21" s="1"/>
  <c r="X335" i="21"/>
  <c r="I355" i="21" s="1"/>
  <c r="AL335" i="21"/>
  <c r="W355" i="21" s="1"/>
  <c r="V335" i="21"/>
  <c r="G355" i="21" s="1"/>
  <c r="AG335" i="21"/>
  <c r="R355" i="21" s="1"/>
  <c r="U335" i="21"/>
  <c r="F355" i="21" s="1"/>
  <c r="AM335" i="21"/>
  <c r="X355" i="21" s="1"/>
  <c r="Q335" i="21"/>
  <c r="B355" i="21" s="1"/>
  <c r="AC335" i="21"/>
  <c r="N355" i="21" s="1"/>
  <c r="AR335" i="21"/>
  <c r="AC355" i="21" s="1"/>
  <c r="AB335" i="21"/>
  <c r="M355" i="21" s="1"/>
  <c r="AO335" i="21"/>
  <c r="Z355" i="21" s="1"/>
  <c r="W335" i="21"/>
  <c r="H355" i="21" s="1"/>
  <c r="AR337" i="21"/>
  <c r="AC357" i="21" s="1"/>
  <c r="AH337" i="21"/>
  <c r="S357" i="21" s="1"/>
  <c r="V337" i="21"/>
  <c r="G357" i="21" s="1"/>
  <c r="AQ337" i="21"/>
  <c r="AB357" i="21" s="1"/>
  <c r="AE337" i="21"/>
  <c r="P357" i="21" s="1"/>
  <c r="U337" i="21"/>
  <c r="F357" i="21" s="1"/>
  <c r="AI337" i="21"/>
  <c r="T357" i="21" s="1"/>
  <c r="S337" i="21"/>
  <c r="D357" i="21" s="1"/>
  <c r="AD337" i="21"/>
  <c r="O357" i="21" s="1"/>
  <c r="R337" i="21"/>
  <c r="C357" i="21" s="1"/>
  <c r="AJ337" i="21"/>
  <c r="U357" i="21" s="1"/>
  <c r="AP337" i="21"/>
  <c r="AA357" i="21" s="1"/>
  <c r="Z337" i="21"/>
  <c r="K357" i="21" s="1"/>
  <c r="AM337" i="21"/>
  <c r="X357" i="21" s="1"/>
  <c r="W337" i="21"/>
  <c r="H357" i="21" s="1"/>
  <c r="AL337" i="21"/>
  <c r="W357" i="21" s="1"/>
  <c r="T337" i="21"/>
  <c r="E357" i="21" s="1"/>
  <c r="S234" i="21"/>
  <c r="D254" i="21" s="1"/>
  <c r="R237" i="21"/>
  <c r="C257" i="21" s="1"/>
  <c r="AF237" i="21"/>
  <c r="Q257" i="21" s="1"/>
  <c r="AP239" i="21"/>
  <c r="AH239" i="21"/>
  <c r="Z239" i="21"/>
  <c r="R239" i="21"/>
  <c r="AO239" i="21"/>
  <c r="AG239" i="21"/>
  <c r="Y239" i="21"/>
  <c r="Q239" i="21"/>
  <c r="AJ239" i="21"/>
  <c r="X239" i="21"/>
  <c r="AI239" i="21"/>
  <c r="W239" i="21"/>
  <c r="AD239" i="21"/>
  <c r="AR239" i="21"/>
  <c r="T335" i="21"/>
  <c r="E355" i="21" s="1"/>
  <c r="AQ229" i="21"/>
  <c r="AB249" i="21" s="1"/>
  <c r="AI229" i="21"/>
  <c r="T249" i="21" s="1"/>
  <c r="AA229" i="21"/>
  <c r="L249" i="21" s="1"/>
  <c r="S229" i="21"/>
  <c r="D249" i="21" s="1"/>
  <c r="AP229" i="21"/>
  <c r="AA249" i="21" s="1"/>
  <c r="AH229" i="21"/>
  <c r="S249" i="21" s="1"/>
  <c r="Z229" i="21"/>
  <c r="K249" i="21" s="1"/>
  <c r="R229" i="21"/>
  <c r="C249" i="21" s="1"/>
  <c r="AK229" i="21"/>
  <c r="V249" i="21" s="1"/>
  <c r="Y229" i="21"/>
  <c r="J249" i="21" s="1"/>
  <c r="AJ229" i="21"/>
  <c r="U249" i="21" s="1"/>
  <c r="X229" i="21"/>
  <c r="I249" i="21" s="1"/>
  <c r="AD229" i="21"/>
  <c r="O249" i="21" s="1"/>
  <c r="AR229" i="21"/>
  <c r="AC249" i="21" s="1"/>
  <c r="AR231" i="21"/>
  <c r="AC251" i="21" s="1"/>
  <c r="AH231" i="21"/>
  <c r="S251" i="21" s="1"/>
  <c r="V231" i="21"/>
  <c r="G251" i="21" s="1"/>
  <c r="AQ231" i="21"/>
  <c r="AB251" i="21" s="1"/>
  <c r="AE231" i="21"/>
  <c r="P251" i="21" s="1"/>
  <c r="U231" i="21"/>
  <c r="F251" i="21" s="1"/>
  <c r="AA231" i="21"/>
  <c r="L251" i="21" s="1"/>
  <c r="AM231" i="21"/>
  <c r="X251" i="21" s="1"/>
  <c r="T232" i="21"/>
  <c r="E252" i="21" s="1"/>
  <c r="AH232" i="21"/>
  <c r="S252" i="21" s="1"/>
  <c r="X234" i="21"/>
  <c r="I254" i="21" s="1"/>
  <c r="AJ234" i="21"/>
  <c r="U254" i="21" s="1"/>
  <c r="U237" i="21"/>
  <c r="F257" i="21" s="1"/>
  <c r="AG237" i="21"/>
  <c r="R257" i="21" s="1"/>
  <c r="S239" i="21"/>
  <c r="AE239" i="21"/>
  <c r="AN241" i="21"/>
  <c r="Y261" i="21" s="1"/>
  <c r="A277" i="21"/>
  <c r="AD335" i="21"/>
  <c r="O355" i="21" s="1"/>
  <c r="AO337" i="21"/>
  <c r="Z357" i="21" s="1"/>
  <c r="A283" i="21"/>
  <c r="AE334" i="21"/>
  <c r="P354" i="21" s="1"/>
  <c r="Q334" i="21"/>
  <c r="B354" i="21" s="1"/>
  <c r="AP334" i="21"/>
  <c r="AA354" i="21" s="1"/>
  <c r="AD334" i="21"/>
  <c r="O354" i="21" s="1"/>
  <c r="AC334" i="21"/>
  <c r="N354" i="21" s="1"/>
  <c r="U334" i="21"/>
  <c r="F354" i="21" s="1"/>
  <c r="AM334" i="21"/>
  <c r="X354" i="21" s="1"/>
  <c r="AP336" i="21"/>
  <c r="AA356" i="21" s="1"/>
  <c r="AH336" i="21"/>
  <c r="S356" i="21" s="1"/>
  <c r="Z336" i="21"/>
  <c r="K356" i="21" s="1"/>
  <c r="R336" i="21"/>
  <c r="C356" i="21" s="1"/>
  <c r="AO336" i="21"/>
  <c r="Z356" i="21" s="1"/>
  <c r="AG336" i="21"/>
  <c r="R356" i="21" s="1"/>
  <c r="Y336" i="21"/>
  <c r="J356" i="21" s="1"/>
  <c r="Q336" i="21"/>
  <c r="B356" i="21" s="1"/>
  <c r="AJ336" i="21"/>
  <c r="U356" i="21" s="1"/>
  <c r="X336" i="21"/>
  <c r="I356" i="21" s="1"/>
  <c r="AI336" i="21"/>
  <c r="T356" i="21" s="1"/>
  <c r="W336" i="21"/>
  <c r="H356" i="21" s="1"/>
  <c r="AQ336" i="21"/>
  <c r="AB356" i="21" s="1"/>
  <c r="AC336" i="21"/>
  <c r="N356" i="21" s="1"/>
  <c r="AN336" i="21"/>
  <c r="Y356" i="21" s="1"/>
  <c r="AB336" i="21"/>
  <c r="M356" i="21" s="1"/>
  <c r="AF336" i="21"/>
  <c r="Q356" i="21" s="1"/>
  <c r="AK334" i="21"/>
  <c r="V354" i="21" s="1"/>
  <c r="R340" i="21"/>
  <c r="C360" i="21" s="1"/>
  <c r="AN340" i="21"/>
  <c r="Y360" i="21" s="1"/>
  <c r="S341" i="21"/>
  <c r="D361" i="21" s="1"/>
  <c r="V343" i="21"/>
  <c r="G363" i="21" s="1"/>
  <c r="AC346" i="21"/>
  <c r="N366" i="21" s="1"/>
  <c r="AI350" i="21"/>
  <c r="T370" i="21" s="1"/>
  <c r="Y350" i="21"/>
  <c r="J370" i="21" s="1"/>
  <c r="AO350" i="21"/>
  <c r="Z370" i="21" s="1"/>
  <c r="AM233" i="21"/>
  <c r="X253" i="21" s="1"/>
  <c r="AE233" i="21"/>
  <c r="P253" i="21" s="1"/>
  <c r="W233" i="21"/>
  <c r="H253" i="21" s="1"/>
  <c r="AL233" i="21"/>
  <c r="W253" i="21" s="1"/>
  <c r="AD233" i="21"/>
  <c r="O253" i="21" s="1"/>
  <c r="V233" i="21"/>
  <c r="G253" i="21" s="1"/>
  <c r="Z233" i="21"/>
  <c r="K253" i="21" s="1"/>
  <c r="AJ233" i="21"/>
  <c r="U253" i="21" s="1"/>
  <c r="AR237" i="21"/>
  <c r="AC257" i="21" s="1"/>
  <c r="AJ237" i="21"/>
  <c r="U257" i="21" s="1"/>
  <c r="AB237" i="21"/>
  <c r="M257" i="21" s="1"/>
  <c r="T237" i="21"/>
  <c r="E257" i="21" s="1"/>
  <c r="AQ237" i="21"/>
  <c r="AB257" i="21" s="1"/>
  <c r="AI237" i="21"/>
  <c r="T257" i="21" s="1"/>
  <c r="AA237" i="21"/>
  <c r="L257" i="21" s="1"/>
  <c r="S237" i="21"/>
  <c r="D257" i="21" s="1"/>
  <c r="Z237" i="21"/>
  <c r="K257" i="21" s="1"/>
  <c r="AL237" i="21"/>
  <c r="W257" i="21" s="1"/>
  <c r="AO338" i="21"/>
  <c r="Z358" i="21" s="1"/>
  <c r="AC338" i="21"/>
  <c r="N358" i="21" s="1"/>
  <c r="S338" i="21"/>
  <c r="D358" i="21" s="1"/>
  <c r="AL338" i="21"/>
  <c r="W358" i="21" s="1"/>
  <c r="AB338" i="21"/>
  <c r="M358" i="21" s="1"/>
  <c r="R338" i="21"/>
  <c r="C358" i="21" s="1"/>
  <c r="Z338" i="21"/>
  <c r="K358" i="21" s="1"/>
  <c r="AP338" i="21"/>
  <c r="AA358" i="21" s="1"/>
  <c r="S340" i="21"/>
  <c r="D360" i="21" s="1"/>
  <c r="AO340" i="21"/>
  <c r="Z360" i="21" s="1"/>
  <c r="Y341" i="21"/>
  <c r="J361" i="21" s="1"/>
  <c r="AP342" i="21"/>
  <c r="AA362" i="21" s="1"/>
  <c r="AF342" i="21"/>
  <c r="Q362" i="21" s="1"/>
  <c r="V342" i="21"/>
  <c r="G362" i="21" s="1"/>
  <c r="AO342" i="21"/>
  <c r="Z362" i="21" s="1"/>
  <c r="AE342" i="21"/>
  <c r="P362" i="21" s="1"/>
  <c r="U342" i="21"/>
  <c r="F362" i="21" s="1"/>
  <c r="AN342" i="21"/>
  <c r="Y362" i="21" s="1"/>
  <c r="AD342" i="21"/>
  <c r="O362" i="21" s="1"/>
  <c r="R342" i="21"/>
  <c r="C362" i="21" s="1"/>
  <c r="AH342" i="21"/>
  <c r="S362" i="21" s="1"/>
  <c r="W343" i="21"/>
  <c r="H363" i="21" s="1"/>
  <c r="AI346" i="21"/>
  <c r="T366" i="21" s="1"/>
  <c r="AH350" i="21"/>
  <c r="S370" i="21" s="1"/>
  <c r="Z341" i="21"/>
  <c r="K361" i="21" s="1"/>
  <c r="AB343" i="21"/>
  <c r="M363" i="21" s="1"/>
  <c r="AR345" i="21"/>
  <c r="AC365" i="21" s="1"/>
  <c r="AF345" i="21"/>
  <c r="Q365" i="21" s="1"/>
  <c r="V345" i="21"/>
  <c r="G365" i="21" s="1"/>
  <c r="AP346" i="21"/>
  <c r="AA366" i="21" s="1"/>
  <c r="AD346" i="21"/>
  <c r="O366" i="21" s="1"/>
  <c r="T346" i="21"/>
  <c r="E366" i="21" s="1"/>
  <c r="AL346" i="21"/>
  <c r="W366" i="21" s="1"/>
  <c r="AB346" i="21"/>
  <c r="M366" i="21" s="1"/>
  <c r="R346" i="21"/>
  <c r="C366" i="21" s="1"/>
  <c r="AK346" i="21"/>
  <c r="V366" i="21" s="1"/>
  <c r="AA346" i="21"/>
  <c r="L366" i="21" s="1"/>
  <c r="AJ346" i="21"/>
  <c r="U366" i="21" s="1"/>
  <c r="Z346" i="21"/>
  <c r="K366" i="21" s="1"/>
  <c r="AR346" i="21"/>
  <c r="AC366" i="21" s="1"/>
  <c r="AH346" i="21"/>
  <c r="S366" i="21" s="1"/>
  <c r="V346" i="21"/>
  <c r="G366" i="21" s="1"/>
  <c r="AQ346" i="21"/>
  <c r="AB366" i="21" s="1"/>
  <c r="AE346" i="21"/>
  <c r="P366" i="21" s="1"/>
  <c r="U346" i="21"/>
  <c r="F366" i="21" s="1"/>
  <c r="AI341" i="21"/>
  <c r="T361" i="21" s="1"/>
  <c r="AG343" i="21"/>
  <c r="R363" i="21" s="1"/>
  <c r="U345" i="21"/>
  <c r="F365" i="21" s="1"/>
  <c r="AL341" i="21"/>
  <c r="W361" i="21" s="1"/>
  <c r="AL343" i="21"/>
  <c r="W363" i="21" s="1"/>
  <c r="AH340" i="21"/>
  <c r="S360" i="21" s="1"/>
  <c r="AE345" i="21"/>
  <c r="P365" i="21" s="1"/>
  <c r="S346" i="21"/>
  <c r="D366" i="21" s="1"/>
  <c r="AK341" i="21"/>
  <c r="V361" i="21" s="1"/>
  <c r="AC341" i="21"/>
  <c r="N361" i="21" s="1"/>
  <c r="U341" i="21"/>
  <c r="F361" i="21" s="1"/>
  <c r="AR341" i="21"/>
  <c r="AC361" i="21" s="1"/>
  <c r="AJ341" i="21"/>
  <c r="U361" i="21" s="1"/>
  <c r="AB341" i="21"/>
  <c r="M361" i="21" s="1"/>
  <c r="T341" i="21"/>
  <c r="E361" i="21" s="1"/>
  <c r="AH341" i="21"/>
  <c r="S361" i="21" s="1"/>
  <c r="X341" i="21"/>
  <c r="I361" i="21" s="1"/>
  <c r="AQ341" i="21"/>
  <c r="AB361" i="21" s="1"/>
  <c r="AG341" i="21"/>
  <c r="R361" i="21" s="1"/>
  <c r="W341" i="21"/>
  <c r="H361" i="21" s="1"/>
  <c r="AP341" i="21"/>
  <c r="AA361" i="21" s="1"/>
  <c r="AF341" i="21"/>
  <c r="Q361" i="21" s="1"/>
  <c r="V341" i="21"/>
  <c r="G361" i="21" s="1"/>
  <c r="AN341" i="21"/>
  <c r="Y361" i="21" s="1"/>
  <c r="AD341" i="21"/>
  <c r="O361" i="21" s="1"/>
  <c r="R341" i="21"/>
  <c r="C361" i="21" s="1"/>
  <c r="AM341" i="21"/>
  <c r="X361" i="21" s="1"/>
  <c r="AA341" i="21"/>
  <c r="L361" i="21" s="1"/>
  <c r="Q341" i="21"/>
  <c r="B361" i="21" s="1"/>
  <c r="AQ343" i="21"/>
  <c r="AB363" i="21" s="1"/>
  <c r="AI343" i="21"/>
  <c r="T363" i="21" s="1"/>
  <c r="AA343" i="21"/>
  <c r="L363" i="21" s="1"/>
  <c r="S343" i="21"/>
  <c r="D363" i="21" s="1"/>
  <c r="AP343" i="21"/>
  <c r="AA363" i="21" s="1"/>
  <c r="AH343" i="21"/>
  <c r="S363" i="21" s="1"/>
  <c r="Z343" i="21"/>
  <c r="K363" i="21" s="1"/>
  <c r="R343" i="21"/>
  <c r="C363" i="21" s="1"/>
  <c r="AO343" i="21"/>
  <c r="Z363" i="21" s="1"/>
  <c r="AE343" i="21"/>
  <c r="P363" i="21" s="1"/>
  <c r="U343" i="21"/>
  <c r="F363" i="21" s="1"/>
  <c r="AN343" i="21"/>
  <c r="Y363" i="21" s="1"/>
  <c r="AD343" i="21"/>
  <c r="O363" i="21" s="1"/>
  <c r="T343" i="21"/>
  <c r="E363" i="21" s="1"/>
  <c r="AM343" i="21"/>
  <c r="X363" i="21" s="1"/>
  <c r="AC343" i="21"/>
  <c r="N363" i="21" s="1"/>
  <c r="Q343" i="21"/>
  <c r="B363" i="21" s="1"/>
  <c r="AK343" i="21"/>
  <c r="V363" i="21" s="1"/>
  <c r="Y343" i="21"/>
  <c r="J363" i="21" s="1"/>
  <c r="AJ343" i="21"/>
  <c r="U363" i="21" s="1"/>
  <c r="X343" i="21"/>
  <c r="I363" i="21" s="1"/>
  <c r="W346" i="21"/>
  <c r="H366" i="21" s="1"/>
  <c r="A400" i="21"/>
  <c r="A388" i="21"/>
  <c r="X231" i="21"/>
  <c r="I251" i="21" s="1"/>
  <c r="AF231" i="21"/>
  <c r="Q251" i="21" s="1"/>
  <c r="AN231" i="21"/>
  <c r="Y251" i="21" s="1"/>
  <c r="W232" i="21"/>
  <c r="H252" i="21" s="1"/>
  <c r="AE232" i="21"/>
  <c r="P252" i="21" s="1"/>
  <c r="AM232" i="21"/>
  <c r="X252" i="21" s="1"/>
  <c r="X240" i="21"/>
  <c r="AF240" i="21"/>
  <c r="AN240" i="21"/>
  <c r="W241" i="21"/>
  <c r="H261" i="21" s="1"/>
  <c r="AE241" i="21"/>
  <c r="P261" i="21" s="1"/>
  <c r="AM241" i="21"/>
  <c r="X261" i="21" s="1"/>
  <c r="Y334" i="21"/>
  <c r="J354" i="21" s="1"/>
  <c r="Y339" i="21"/>
  <c r="J359" i="21" s="1"/>
  <c r="T340" i="21"/>
  <c r="E360" i="21" s="1"/>
  <c r="AF340" i="21"/>
  <c r="Q360" i="21" s="1"/>
  <c r="AP340" i="21"/>
  <c r="AA360" i="21" s="1"/>
  <c r="Y342" i="21"/>
  <c r="J362" i="21" s="1"/>
  <c r="W345" i="21"/>
  <c r="H365" i="21" s="1"/>
  <c r="AI345" i="21"/>
  <c r="T365" i="21" s="1"/>
  <c r="R347" i="21"/>
  <c r="C367" i="21" s="1"/>
  <c r="AB347" i="21"/>
  <c r="M367" i="21" s="1"/>
  <c r="AL347" i="21"/>
  <c r="W367" i="21" s="1"/>
  <c r="Y348" i="21"/>
  <c r="T349" i="21"/>
  <c r="AF349" i="21"/>
  <c r="AP349" i="21"/>
  <c r="Q350" i="21"/>
  <c r="B370" i="21" s="1"/>
  <c r="AA350" i="21"/>
  <c r="L370" i="21" s="1"/>
  <c r="AM350" i="21"/>
  <c r="X370" i="21" s="1"/>
  <c r="A386" i="21"/>
  <c r="A398" i="21"/>
  <c r="AD440" i="21"/>
  <c r="O460" i="21" s="1"/>
  <c r="Q231" i="21"/>
  <c r="B251" i="21" s="1"/>
  <c r="Y231" i="21"/>
  <c r="J251" i="21" s="1"/>
  <c r="AG231" i="21"/>
  <c r="R251" i="21" s="1"/>
  <c r="X232" i="21"/>
  <c r="I252" i="21" s="1"/>
  <c r="AF232" i="21"/>
  <c r="Q252" i="21" s="1"/>
  <c r="Q240" i="21"/>
  <c r="Y240" i="21"/>
  <c r="AG240" i="21"/>
  <c r="X241" i="21"/>
  <c r="I261" i="21" s="1"/>
  <c r="AF241" i="21"/>
  <c r="Q261" i="21" s="1"/>
  <c r="AR334" i="21"/>
  <c r="AC354" i="21" s="1"/>
  <c r="AJ334" i="21"/>
  <c r="U354" i="21" s="1"/>
  <c r="AB334" i="21"/>
  <c r="M354" i="21" s="1"/>
  <c r="T334" i="21"/>
  <c r="E354" i="21" s="1"/>
  <c r="AQ334" i="21"/>
  <c r="AB354" i="21" s="1"/>
  <c r="AI334" i="21"/>
  <c r="T354" i="21" s="1"/>
  <c r="AA334" i="21"/>
  <c r="L354" i="21" s="1"/>
  <c r="S334" i="21"/>
  <c r="D354" i="21" s="1"/>
  <c r="Z334" i="21"/>
  <c r="K354" i="21" s="1"/>
  <c r="AL334" i="21"/>
  <c r="W354" i="21" s="1"/>
  <c r="AM339" i="21"/>
  <c r="X359" i="21" s="1"/>
  <c r="AE339" i="21"/>
  <c r="P359" i="21" s="1"/>
  <c r="W339" i="21"/>
  <c r="H359" i="21" s="1"/>
  <c r="AL339" i="21"/>
  <c r="W359" i="21" s="1"/>
  <c r="AD339" i="21"/>
  <c r="O359" i="21" s="1"/>
  <c r="V339" i="21"/>
  <c r="G359" i="21" s="1"/>
  <c r="Z339" i="21"/>
  <c r="K359" i="21" s="1"/>
  <c r="AJ339" i="21"/>
  <c r="U359" i="21" s="1"/>
  <c r="W340" i="21"/>
  <c r="H360" i="21" s="1"/>
  <c r="AG340" i="21"/>
  <c r="R360" i="21" s="1"/>
  <c r="AR342" i="21"/>
  <c r="AC362" i="21" s="1"/>
  <c r="AJ342" i="21"/>
  <c r="U362" i="21" s="1"/>
  <c r="AB342" i="21"/>
  <c r="M362" i="21" s="1"/>
  <c r="T342" i="21"/>
  <c r="E362" i="21" s="1"/>
  <c r="AQ342" i="21"/>
  <c r="AB362" i="21" s="1"/>
  <c r="AI342" i="21"/>
  <c r="T362" i="21" s="1"/>
  <c r="AA342" i="21"/>
  <c r="L362" i="21" s="1"/>
  <c r="S342" i="21"/>
  <c r="D362" i="21" s="1"/>
  <c r="Z342" i="21"/>
  <c r="K362" i="21" s="1"/>
  <c r="AL342" i="21"/>
  <c r="W362" i="21" s="1"/>
  <c r="X345" i="21"/>
  <c r="I365" i="21" s="1"/>
  <c r="S347" i="21"/>
  <c r="D367" i="21" s="1"/>
  <c r="AC347" i="21"/>
  <c r="N367" i="21" s="1"/>
  <c r="AO347" i="21"/>
  <c r="Z367" i="21" s="1"/>
  <c r="AM348" i="21"/>
  <c r="AE348" i="21"/>
  <c r="W348" i="21"/>
  <c r="AL348" i="21"/>
  <c r="AD348" i="21"/>
  <c r="V348" i="21"/>
  <c r="Z348" i="21"/>
  <c r="AJ348" i="21"/>
  <c r="W349" i="21"/>
  <c r="AG349" i="21"/>
  <c r="R350" i="21"/>
  <c r="C370" i="21" s="1"/>
  <c r="AD350" i="21"/>
  <c r="O370" i="21" s="1"/>
  <c r="AN350" i="21"/>
  <c r="Y370" i="21" s="1"/>
  <c r="A391" i="21"/>
  <c r="A403" i="21"/>
  <c r="AL439" i="21"/>
  <c r="W459" i="21" s="1"/>
  <c r="AD439" i="21"/>
  <c r="O459" i="21" s="1"/>
  <c r="V439" i="21"/>
  <c r="G459" i="21" s="1"/>
  <c r="AK439" i="21"/>
  <c r="V459" i="21" s="1"/>
  <c r="AC439" i="21"/>
  <c r="N459" i="21" s="1"/>
  <c r="U439" i="21"/>
  <c r="F459" i="21" s="1"/>
  <c r="AP439" i="21"/>
  <c r="AA459" i="21" s="1"/>
  <c r="AH439" i="21"/>
  <c r="S459" i="21" s="1"/>
  <c r="Z439" i="21"/>
  <c r="K459" i="21" s="1"/>
  <c r="R439" i="21"/>
  <c r="C459" i="21" s="1"/>
  <c r="AO439" i="21"/>
  <c r="Z459" i="21" s="1"/>
  <c r="AG439" i="21"/>
  <c r="R459" i="21" s="1"/>
  <c r="Y439" i="21"/>
  <c r="J459" i="21" s="1"/>
  <c r="Q439" i="21"/>
  <c r="B459" i="21" s="1"/>
  <c r="AN439" i="21"/>
  <c r="Y459" i="21" s="1"/>
  <c r="X439" i="21"/>
  <c r="I459" i="21" s="1"/>
  <c r="AM439" i="21"/>
  <c r="X459" i="21" s="1"/>
  <c r="W439" i="21"/>
  <c r="H459" i="21" s="1"/>
  <c r="AE439" i="21"/>
  <c r="P459" i="21" s="1"/>
  <c r="T439" i="21"/>
  <c r="E459" i="21" s="1"/>
  <c r="AR439" i="21"/>
  <c r="AC459" i="21" s="1"/>
  <c r="S439" i="21"/>
  <c r="D459" i="21" s="1"/>
  <c r="M462" i="21"/>
  <c r="AK445" i="21"/>
  <c r="V465" i="21" s="1"/>
  <c r="AB445" i="21"/>
  <c r="M465" i="21" s="1"/>
  <c r="T445" i="21"/>
  <c r="E465" i="21" s="1"/>
  <c r="AJ445" i="21"/>
  <c r="U465" i="21" s="1"/>
  <c r="AA445" i="21"/>
  <c r="L465" i="21" s="1"/>
  <c r="S445" i="21"/>
  <c r="D465" i="21" s="1"/>
  <c r="AN445" i="21"/>
  <c r="Y465" i="21" s="1"/>
  <c r="V445" i="21"/>
  <c r="G465" i="21" s="1"/>
  <c r="AL445" i="21"/>
  <c r="W465" i="21" s="1"/>
  <c r="U445" i="21"/>
  <c r="F465" i="21" s="1"/>
  <c r="AD445" i="21"/>
  <c r="O465" i="21" s="1"/>
  <c r="AC445" i="21"/>
  <c r="N465" i="21" s="1"/>
  <c r="AH445" i="21"/>
  <c r="S465" i="21" s="1"/>
  <c r="Z445" i="21"/>
  <c r="K465" i="21" s="1"/>
  <c r="Y445" i="21"/>
  <c r="J465" i="21" s="1"/>
  <c r="R445" i="21"/>
  <c r="C465" i="21" s="1"/>
  <c r="A505" i="21"/>
  <c r="A493" i="21"/>
  <c r="AP345" i="21"/>
  <c r="AA365" i="21" s="1"/>
  <c r="AH345" i="21"/>
  <c r="S365" i="21" s="1"/>
  <c r="Z345" i="21"/>
  <c r="K365" i="21" s="1"/>
  <c r="R345" i="21"/>
  <c r="C365" i="21" s="1"/>
  <c r="AO345" i="21"/>
  <c r="Z365" i="21" s="1"/>
  <c r="AG345" i="21"/>
  <c r="R365" i="21" s="1"/>
  <c r="Y345" i="21"/>
  <c r="J365" i="21" s="1"/>
  <c r="Q345" i="21"/>
  <c r="B365" i="21" s="1"/>
  <c r="AB345" i="21"/>
  <c r="M365" i="21" s="1"/>
  <c r="AL345" i="21"/>
  <c r="W365" i="21" s="1"/>
  <c r="AG347" i="21"/>
  <c r="R367" i="21" s="1"/>
  <c r="AQ347" i="21"/>
  <c r="AB367" i="21" s="1"/>
  <c r="Y349" i="21"/>
  <c r="AI349" i="21"/>
  <c r="V350" i="21"/>
  <c r="G370" i="21" s="1"/>
  <c r="AF350" i="21"/>
  <c r="Q370" i="21" s="1"/>
  <c r="AP350" i="21"/>
  <c r="AA370" i="21" s="1"/>
  <c r="AA439" i="21"/>
  <c r="L459" i="21" s="1"/>
  <c r="AH440" i="21"/>
  <c r="S460" i="21" s="1"/>
  <c r="R440" i="21"/>
  <c r="C460" i="21" s="1"/>
  <c r="AE440" i="21"/>
  <c r="P460" i="21" s="1"/>
  <c r="AM440" i="21"/>
  <c r="X460" i="21" s="1"/>
  <c r="W440" i="21"/>
  <c r="H460" i="21" s="1"/>
  <c r="AA440" i="21"/>
  <c r="L460" i="21" s="1"/>
  <c r="Z440" i="21"/>
  <c r="K460" i="21" s="1"/>
  <c r="AP440" i="21"/>
  <c r="AA460" i="21" s="1"/>
  <c r="AL340" i="21"/>
  <c r="W360" i="21" s="1"/>
  <c r="AD340" i="21"/>
  <c r="O360" i="21" s="1"/>
  <c r="V340" i="21"/>
  <c r="G360" i="21" s="1"/>
  <c r="AK340" i="21"/>
  <c r="V360" i="21" s="1"/>
  <c r="AC340" i="21"/>
  <c r="N360" i="21" s="1"/>
  <c r="U340" i="21"/>
  <c r="F360" i="21" s="1"/>
  <c r="Z340" i="21"/>
  <c r="K360" i="21" s="1"/>
  <c r="AJ340" i="21"/>
  <c r="U360" i="21" s="1"/>
  <c r="S345" i="21"/>
  <c r="D365" i="21" s="1"/>
  <c r="AC345" i="21"/>
  <c r="N365" i="21" s="1"/>
  <c r="AM345" i="21"/>
  <c r="X365" i="21" s="1"/>
  <c r="AO346" i="21"/>
  <c r="Z366" i="21" s="1"/>
  <c r="V347" i="21"/>
  <c r="G367" i="21" s="1"/>
  <c r="AH347" i="21"/>
  <c r="S367" i="21" s="1"/>
  <c r="AR347" i="21"/>
  <c r="AC367" i="21" s="1"/>
  <c r="AL349" i="21"/>
  <c r="AD349" i="21"/>
  <c r="V349" i="21"/>
  <c r="AK349" i="21"/>
  <c r="AC349" i="21"/>
  <c r="U349" i="21"/>
  <c r="Z349" i="21"/>
  <c r="AJ349" i="21"/>
  <c r="W350" i="21"/>
  <c r="H370" i="21" s="1"/>
  <c r="AG350" i="21"/>
  <c r="R370" i="21" s="1"/>
  <c r="AQ350" i="21"/>
  <c r="AB370" i="21" s="1"/>
  <c r="AB439" i="21"/>
  <c r="M459" i="21" s="1"/>
  <c r="AQ440" i="21"/>
  <c r="AB460" i="21" s="1"/>
  <c r="AA340" i="21"/>
  <c r="L360" i="21" s="1"/>
  <c r="AM340" i="21"/>
  <c r="X360" i="21" s="1"/>
  <c r="T345" i="21"/>
  <c r="E365" i="21" s="1"/>
  <c r="AD345" i="21"/>
  <c r="O365" i="21" s="1"/>
  <c r="AN345" i="21"/>
  <c r="Y365" i="21" s="1"/>
  <c r="Y347" i="21"/>
  <c r="J367" i="21" s="1"/>
  <c r="Q349" i="21"/>
  <c r="AA349" i="21"/>
  <c r="AM349" i="21"/>
  <c r="X350" i="21"/>
  <c r="I370" i="21" s="1"/>
  <c r="AF439" i="21"/>
  <c r="Q459" i="21" s="1"/>
  <c r="P463" i="21"/>
  <c r="Q445" i="21"/>
  <c r="B465" i="21" s="1"/>
  <c r="A402" i="21"/>
  <c r="A390" i="21"/>
  <c r="AI439" i="21"/>
  <c r="T459" i="21" s="1"/>
  <c r="AI445" i="21"/>
  <c r="T465" i="21" s="1"/>
  <c r="AK350" i="21"/>
  <c r="V370" i="21" s="1"/>
  <c r="AC350" i="21"/>
  <c r="N370" i="21" s="1"/>
  <c r="U350" i="21"/>
  <c r="F370" i="21" s="1"/>
  <c r="AR350" i="21"/>
  <c r="AC370" i="21" s="1"/>
  <c r="AJ350" i="21"/>
  <c r="U370" i="21" s="1"/>
  <c r="AB350" i="21"/>
  <c r="M370" i="21" s="1"/>
  <c r="T350" i="21"/>
  <c r="E370" i="21" s="1"/>
  <c r="Z350" i="21"/>
  <c r="K370" i="21" s="1"/>
  <c r="AL350" i="21"/>
  <c r="W370" i="21" s="1"/>
  <c r="A401" i="21"/>
  <c r="A389" i="21"/>
  <c r="AJ439" i="21"/>
  <c r="U459" i="21" s="1"/>
  <c r="V440" i="21"/>
  <c r="G460" i="21" s="1"/>
  <c r="AR445" i="21"/>
  <c r="AC465" i="21" s="1"/>
  <c r="D475" i="21"/>
  <c r="K475" i="21"/>
  <c r="X337" i="21"/>
  <c r="I357" i="21" s="1"/>
  <c r="AF337" i="21"/>
  <c r="Q357" i="21" s="1"/>
  <c r="AN337" i="21"/>
  <c r="Y357" i="21" s="1"/>
  <c r="W338" i="21"/>
  <c r="H358" i="21" s="1"/>
  <c r="AE338" i="21"/>
  <c r="P358" i="21" s="1"/>
  <c r="AM338" i="21"/>
  <c r="X358" i="21" s="1"/>
  <c r="X346" i="21"/>
  <c r="I366" i="21" s="1"/>
  <c r="AF346" i="21"/>
  <c r="Q366" i="21" s="1"/>
  <c r="AN346" i="21"/>
  <c r="Y366" i="21" s="1"/>
  <c r="W347" i="21"/>
  <c r="H367" i="21" s="1"/>
  <c r="AE347" i="21"/>
  <c r="P367" i="21" s="1"/>
  <c r="AM347" i="21"/>
  <c r="X367" i="21" s="1"/>
  <c r="AQ442" i="21"/>
  <c r="AB462" i="21" s="1"/>
  <c r="AI442" i="21"/>
  <c r="T462" i="21" s="1"/>
  <c r="AA442" i="21"/>
  <c r="L462" i="21" s="1"/>
  <c r="S442" i="21"/>
  <c r="D462" i="21" s="1"/>
  <c r="AP442" i="21"/>
  <c r="AA462" i="21" s="1"/>
  <c r="AH442" i="21"/>
  <c r="S462" i="21" s="1"/>
  <c r="Z442" i="21"/>
  <c r="K462" i="21" s="1"/>
  <c r="R442" i="21"/>
  <c r="C462" i="21" s="1"/>
  <c r="AO442" i="21"/>
  <c r="Z462" i="21" s="1"/>
  <c r="AE442" i="21"/>
  <c r="P462" i="21" s="1"/>
  <c r="U442" i="21"/>
  <c r="F462" i="21" s="1"/>
  <c r="AN442" i="21"/>
  <c r="Y462" i="21" s="1"/>
  <c r="AD442" i="21"/>
  <c r="O462" i="21" s="1"/>
  <c r="T442" i="21"/>
  <c r="E462" i="21" s="1"/>
  <c r="AK442" i="21"/>
  <c r="V462" i="21" s="1"/>
  <c r="Y442" i="21"/>
  <c r="J462" i="21" s="1"/>
  <c r="AJ442" i="21"/>
  <c r="U462" i="21" s="1"/>
  <c r="X442" i="21"/>
  <c r="I462" i="21" s="1"/>
  <c r="AG442" i="21"/>
  <c r="R462" i="21" s="1"/>
  <c r="AF442" i="21"/>
  <c r="Q462" i="21" s="1"/>
  <c r="AR442" i="21"/>
  <c r="AC462" i="21" s="1"/>
  <c r="V442" i="21"/>
  <c r="G462" i="21" s="1"/>
  <c r="Q337" i="21"/>
  <c r="B357" i="21" s="1"/>
  <c r="Y337" i="21"/>
  <c r="J357" i="21" s="1"/>
  <c r="AG337" i="21"/>
  <c r="R357" i="21" s="1"/>
  <c r="X338" i="21"/>
  <c r="I358" i="21" s="1"/>
  <c r="AF338" i="21"/>
  <c r="Q358" i="21" s="1"/>
  <c r="Q346" i="21"/>
  <c r="B366" i="21" s="1"/>
  <c r="Y346" i="21"/>
  <c r="J366" i="21" s="1"/>
  <c r="AG346" i="21"/>
  <c r="R366" i="21" s="1"/>
  <c r="X347" i="21"/>
  <c r="I367" i="21" s="1"/>
  <c r="AF347" i="21"/>
  <c r="Q367" i="21" s="1"/>
  <c r="AK450" i="21"/>
  <c r="V470" i="21" s="1"/>
  <c r="AC450" i="21"/>
  <c r="N470" i="21" s="1"/>
  <c r="U450" i="21"/>
  <c r="F470" i="21" s="1"/>
  <c r="AQ450" i="21"/>
  <c r="AB470" i="21" s="1"/>
  <c r="AI450" i="21"/>
  <c r="T470" i="21" s="1"/>
  <c r="AA450" i="21"/>
  <c r="L470" i="21" s="1"/>
  <c r="S450" i="21"/>
  <c r="D470" i="21" s="1"/>
  <c r="AN450" i="21"/>
  <c r="Y470" i="21" s="1"/>
  <c r="AD450" i="21"/>
  <c r="O470" i="21" s="1"/>
  <c r="R450" i="21"/>
  <c r="C470" i="21" s="1"/>
  <c r="AM450" i="21"/>
  <c r="X470" i="21" s="1"/>
  <c r="AB450" i="21"/>
  <c r="M470" i="21" s="1"/>
  <c r="Q450" i="21"/>
  <c r="B470" i="21" s="1"/>
  <c r="AH450" i="21"/>
  <c r="S470" i="21" s="1"/>
  <c r="X450" i="21"/>
  <c r="I470" i="21" s="1"/>
  <c r="AR450" i="21"/>
  <c r="AC470" i="21" s="1"/>
  <c r="AG450" i="21"/>
  <c r="R470" i="21" s="1"/>
  <c r="W450" i="21"/>
  <c r="H470" i="21" s="1"/>
  <c r="Y450" i="21"/>
  <c r="J470" i="21" s="1"/>
  <c r="AP450" i="21"/>
  <c r="AA470" i="21" s="1"/>
  <c r="V450" i="21"/>
  <c r="G470" i="21" s="1"/>
  <c r="AJ450" i="21"/>
  <c r="U470" i="21" s="1"/>
  <c r="AF450" i="21"/>
  <c r="Q470" i="21" s="1"/>
  <c r="AO450" i="21"/>
  <c r="Z470" i="21" s="1"/>
  <c r="T450" i="21"/>
  <c r="E470" i="21" s="1"/>
  <c r="AM451" i="21"/>
  <c r="X471" i="21" s="1"/>
  <c r="AM446" i="21"/>
  <c r="X466" i="21" s="1"/>
  <c r="AB446" i="21"/>
  <c r="M466" i="21" s="1"/>
  <c r="R446" i="21"/>
  <c r="C466" i="21" s="1"/>
  <c r="AK446" i="21"/>
  <c r="V466" i="21" s="1"/>
  <c r="AA446" i="21"/>
  <c r="L466" i="21" s="1"/>
  <c r="Q446" i="21"/>
  <c r="B466" i="21" s="1"/>
  <c r="AR446" i="21"/>
  <c r="AC466" i="21" s="1"/>
  <c r="AH446" i="21"/>
  <c r="S466" i="21" s="1"/>
  <c r="W446" i="21"/>
  <c r="H466" i="21" s="1"/>
  <c r="AQ446" i="21"/>
  <c r="AB466" i="21" s="1"/>
  <c r="AG446" i="21"/>
  <c r="R466" i="21" s="1"/>
  <c r="U446" i="21"/>
  <c r="F466" i="21" s="1"/>
  <c r="AP446" i="21"/>
  <c r="AA466" i="21" s="1"/>
  <c r="T446" i="21"/>
  <c r="E466" i="21" s="1"/>
  <c r="AO446" i="21"/>
  <c r="Z466" i="21" s="1"/>
  <c r="S446" i="21"/>
  <c r="D466" i="21" s="1"/>
  <c r="AE446" i="21"/>
  <c r="P466" i="21" s="1"/>
  <c r="AC446" i="21"/>
  <c r="N466" i="21" s="1"/>
  <c r="Y446" i="21"/>
  <c r="J466" i="21" s="1"/>
  <c r="AJ446" i="21"/>
  <c r="U466" i="21" s="1"/>
  <c r="AF451" i="21"/>
  <c r="Q471" i="21" s="1"/>
  <c r="V451" i="21"/>
  <c r="G471" i="21" s="1"/>
  <c r="AO451" i="21"/>
  <c r="Z471" i="21" s="1"/>
  <c r="AE451" i="21"/>
  <c r="P471" i="21" s="1"/>
  <c r="U451" i="21"/>
  <c r="F471" i="21" s="1"/>
  <c r="X451" i="21"/>
  <c r="I471" i="21" s="1"/>
  <c r="W451" i="21"/>
  <c r="H471" i="21" s="1"/>
  <c r="AI451" i="21"/>
  <c r="T471" i="21" s="1"/>
  <c r="AG451" i="21"/>
  <c r="R471" i="21" s="1"/>
  <c r="AD451" i="21"/>
  <c r="O471" i="21" s="1"/>
  <c r="AC451" i="21"/>
  <c r="N471" i="21" s="1"/>
  <c r="AK440" i="21"/>
  <c r="V460" i="21" s="1"/>
  <c r="AC441" i="21"/>
  <c r="N461" i="21" s="1"/>
  <c r="AN446" i="21"/>
  <c r="Y466" i="21" s="1"/>
  <c r="AP443" i="21"/>
  <c r="AA463" i="21" s="1"/>
  <c r="AH443" i="21"/>
  <c r="S463" i="21" s="1"/>
  <c r="Z443" i="21"/>
  <c r="K463" i="21" s="1"/>
  <c r="R443" i="21"/>
  <c r="C463" i="21" s="1"/>
  <c r="AO443" i="21"/>
  <c r="Z463" i="21" s="1"/>
  <c r="AG443" i="21"/>
  <c r="R463" i="21" s="1"/>
  <c r="Y443" i="21"/>
  <c r="J463" i="21" s="1"/>
  <c r="Q443" i="21"/>
  <c r="B463" i="21" s="1"/>
  <c r="AL443" i="21"/>
  <c r="W463" i="21" s="1"/>
  <c r="AD443" i="21"/>
  <c r="O463" i="21" s="1"/>
  <c r="V443" i="21"/>
  <c r="G463" i="21" s="1"/>
  <c r="AK443" i="21"/>
  <c r="V463" i="21" s="1"/>
  <c r="AC443" i="21"/>
  <c r="N463" i="21" s="1"/>
  <c r="U443" i="21"/>
  <c r="F463" i="21" s="1"/>
  <c r="AJ443" i="21"/>
  <c r="U463" i="21" s="1"/>
  <c r="T443" i="21"/>
  <c r="E463" i="21" s="1"/>
  <c r="AI443" i="21"/>
  <c r="T463" i="21" s="1"/>
  <c r="S443" i="21"/>
  <c r="D463" i="21" s="1"/>
  <c r="AR443" i="21"/>
  <c r="AC463" i="21" s="1"/>
  <c r="AB443" i="21"/>
  <c r="M463" i="21" s="1"/>
  <c r="AQ443" i="21"/>
  <c r="AB463" i="21" s="1"/>
  <c r="AA443" i="21"/>
  <c r="L463" i="21" s="1"/>
  <c r="AM447" i="21"/>
  <c r="X467" i="21" s="1"/>
  <c r="AE447" i="21"/>
  <c r="P467" i="21" s="1"/>
  <c r="W447" i="21"/>
  <c r="H467" i="21" s="1"/>
  <c r="AK447" i="21"/>
  <c r="V467" i="21" s="1"/>
  <c r="AC447" i="21"/>
  <c r="N467" i="21" s="1"/>
  <c r="U447" i="21"/>
  <c r="F467" i="21" s="1"/>
  <c r="AI447" i="21"/>
  <c r="T467" i="21" s="1"/>
  <c r="Y447" i="21"/>
  <c r="J467" i="21" s="1"/>
  <c r="AR447" i="21"/>
  <c r="AC467" i="21" s="1"/>
  <c r="AH447" i="21"/>
  <c r="S467" i="21" s="1"/>
  <c r="X447" i="21"/>
  <c r="I467" i="21" s="1"/>
  <c r="AO447" i="21"/>
  <c r="Z467" i="21" s="1"/>
  <c r="AD447" i="21"/>
  <c r="O467" i="21" s="1"/>
  <c r="S447" i="21"/>
  <c r="D467" i="21" s="1"/>
  <c r="AN447" i="21"/>
  <c r="Y467" i="21" s="1"/>
  <c r="AB447" i="21"/>
  <c r="M467" i="21" s="1"/>
  <c r="R447" i="21"/>
  <c r="C467" i="21" s="1"/>
  <c r="AQ447" i="21"/>
  <c r="AB467" i="21" s="1"/>
  <c r="V447" i="21"/>
  <c r="G467" i="21" s="1"/>
  <c r="AP447" i="21"/>
  <c r="AA467" i="21" s="1"/>
  <c r="T447" i="21"/>
  <c r="E467" i="21" s="1"/>
  <c r="AG447" i="21"/>
  <c r="R467" i="21" s="1"/>
  <c r="AF447" i="21"/>
  <c r="Q467" i="21" s="1"/>
  <c r="S453" i="21"/>
  <c r="AL453" i="21"/>
  <c r="AB453" i="21"/>
  <c r="Q453" i="21"/>
  <c r="AE453" i="21"/>
  <c r="AD453" i="21"/>
  <c r="AQ453" i="21"/>
  <c r="U453" i="21"/>
  <c r="AO453" i="21"/>
  <c r="T453" i="21"/>
  <c r="X440" i="21"/>
  <c r="I460" i="21" s="1"/>
  <c r="AF440" i="21"/>
  <c r="Q460" i="21" s="1"/>
  <c r="AN440" i="21"/>
  <c r="Y460" i="21" s="1"/>
  <c r="Y441" i="21"/>
  <c r="J461" i="21" s="1"/>
  <c r="AQ452" i="21"/>
  <c r="AB472" i="21" s="1"/>
  <c r="AI452" i="21"/>
  <c r="T472" i="21" s="1"/>
  <c r="AA452" i="21"/>
  <c r="L472" i="21" s="1"/>
  <c r="S452" i="21"/>
  <c r="D472" i="21" s="1"/>
  <c r="AO452" i="21"/>
  <c r="Z472" i="21" s="1"/>
  <c r="AG452" i="21"/>
  <c r="R472" i="21" s="1"/>
  <c r="Y452" i="21"/>
  <c r="J472" i="21" s="1"/>
  <c r="Q452" i="21"/>
  <c r="B472" i="21" s="1"/>
  <c r="AK452" i="21"/>
  <c r="V472" i="21" s="1"/>
  <c r="Z452" i="21"/>
  <c r="K472" i="21" s="1"/>
  <c r="AJ452" i="21"/>
  <c r="U472" i="21" s="1"/>
  <c r="X452" i="21"/>
  <c r="I472" i="21" s="1"/>
  <c r="AP452" i="21"/>
  <c r="AA472" i="21" s="1"/>
  <c r="AE452" i="21"/>
  <c r="P472" i="21" s="1"/>
  <c r="U452" i="21"/>
  <c r="F472" i="21" s="1"/>
  <c r="AN452" i="21"/>
  <c r="Y472" i="21" s="1"/>
  <c r="AD452" i="21"/>
  <c r="O472" i="21" s="1"/>
  <c r="T452" i="21"/>
  <c r="E472" i="21" s="1"/>
  <c r="AL452" i="21"/>
  <c r="W472" i="21" s="1"/>
  <c r="A508" i="21"/>
  <c r="A496" i="21"/>
  <c r="Q440" i="21"/>
  <c r="B460" i="21" s="1"/>
  <c r="Y440" i="21"/>
  <c r="J460" i="21" s="1"/>
  <c r="AG440" i="21"/>
  <c r="R460" i="21" s="1"/>
  <c r="AO440" i="21"/>
  <c r="Z460" i="21" s="1"/>
  <c r="AR441" i="21"/>
  <c r="AC461" i="21" s="1"/>
  <c r="AJ441" i="21"/>
  <c r="U461" i="21" s="1"/>
  <c r="AB441" i="21"/>
  <c r="M461" i="21" s="1"/>
  <c r="T441" i="21"/>
  <c r="E461" i="21" s="1"/>
  <c r="AQ441" i="21"/>
  <c r="AB461" i="21" s="1"/>
  <c r="AI441" i="21"/>
  <c r="T461" i="21" s="1"/>
  <c r="AA441" i="21"/>
  <c r="L461" i="21" s="1"/>
  <c r="S441" i="21"/>
  <c r="D461" i="21" s="1"/>
  <c r="Z441" i="21"/>
  <c r="K461" i="21" s="1"/>
  <c r="AL441" i="21"/>
  <c r="W461" i="21" s="1"/>
  <c r="AP445" i="21"/>
  <c r="AA465" i="21" s="1"/>
  <c r="AK451" i="21"/>
  <c r="V471" i="21" s="1"/>
  <c r="R452" i="21"/>
  <c r="C472" i="21" s="1"/>
  <c r="AM452" i="21"/>
  <c r="X472" i="21" s="1"/>
  <c r="A502" i="21"/>
  <c r="A490" i="21"/>
  <c r="T440" i="21"/>
  <c r="E460" i="21" s="1"/>
  <c r="AB440" i="21"/>
  <c r="M460" i="21" s="1"/>
  <c r="AJ440" i="21"/>
  <c r="U460" i="21" s="1"/>
  <c r="AR440" i="21"/>
  <c r="AC460" i="21" s="1"/>
  <c r="U441" i="21"/>
  <c r="F461" i="21" s="1"/>
  <c r="AE441" i="21"/>
  <c r="P461" i="21" s="1"/>
  <c r="AO441" i="21"/>
  <c r="Z461" i="21" s="1"/>
  <c r="AK444" i="21"/>
  <c r="V464" i="21" s="1"/>
  <c r="AC444" i="21"/>
  <c r="N464" i="21" s="1"/>
  <c r="U444" i="21"/>
  <c r="F464" i="21" s="1"/>
  <c r="AR444" i="21"/>
  <c r="AC464" i="21" s="1"/>
  <c r="AJ444" i="21"/>
  <c r="U464" i="21" s="1"/>
  <c r="AB444" i="21"/>
  <c r="M464" i="21" s="1"/>
  <c r="T444" i="21"/>
  <c r="E464" i="21" s="1"/>
  <c r="AA444" i="21"/>
  <c r="L464" i="21" s="1"/>
  <c r="AQ444" i="21"/>
  <c r="AB464" i="21" s="1"/>
  <c r="AB452" i="21"/>
  <c r="M472" i="21" s="1"/>
  <c r="AJ454" i="21"/>
  <c r="Z454" i="21"/>
  <c r="AC454" i="21"/>
  <c r="A491" i="21"/>
  <c r="A503" i="21"/>
  <c r="A509" i="21"/>
  <c r="A497" i="21"/>
  <c r="U440" i="21"/>
  <c r="F460" i="21" s="1"/>
  <c r="AC440" i="21"/>
  <c r="N460" i="21" s="1"/>
  <c r="V441" i="21"/>
  <c r="G461" i="21" s="1"/>
  <c r="AF441" i="21"/>
  <c r="Q461" i="21" s="1"/>
  <c r="AP441" i="21"/>
  <c r="AA461" i="21" s="1"/>
  <c r="AD444" i="21"/>
  <c r="O464" i="21" s="1"/>
  <c r="AC452" i="21"/>
  <c r="N472" i="21" s="1"/>
  <c r="AR453" i="21"/>
  <c r="AH454" i="21"/>
  <c r="AM455" i="21"/>
  <c r="X475" i="21" s="1"/>
  <c r="AB455" i="21"/>
  <c r="M475" i="21" s="1"/>
  <c r="R455" i="21"/>
  <c r="C475" i="21" s="1"/>
  <c r="AK455" i="21"/>
  <c r="V475" i="21" s="1"/>
  <c r="AA455" i="21"/>
  <c r="L475" i="21" s="1"/>
  <c r="Q455" i="21"/>
  <c r="B475" i="21" s="1"/>
  <c r="AR455" i="21"/>
  <c r="AC475" i="21" s="1"/>
  <c r="AH455" i="21"/>
  <c r="S475" i="21" s="1"/>
  <c r="W455" i="21"/>
  <c r="H475" i="21" s="1"/>
  <c r="AQ455" i="21"/>
  <c r="AB475" i="21" s="1"/>
  <c r="AG455" i="21"/>
  <c r="R475" i="21" s="1"/>
  <c r="U455" i="21"/>
  <c r="F475" i="21" s="1"/>
  <c r="AI455" i="21"/>
  <c r="T475" i="21" s="1"/>
  <c r="Y448" i="21"/>
  <c r="J468" i="21" s="1"/>
  <c r="AL448" i="21"/>
  <c r="W468" i="21" s="1"/>
  <c r="AD448" i="21"/>
  <c r="O468" i="21" s="1"/>
  <c r="V448" i="21"/>
  <c r="G468" i="21" s="1"/>
  <c r="AR448" i="21"/>
  <c r="AC468" i="21" s="1"/>
  <c r="AJ448" i="21"/>
  <c r="U468" i="21" s="1"/>
  <c r="AB448" i="21"/>
  <c r="M468" i="21" s="1"/>
  <c r="T448" i="21"/>
  <c r="E468" i="21" s="1"/>
  <c r="Z448" i="21"/>
  <c r="K468" i="21" s="1"/>
  <c r="AK448" i="21"/>
  <c r="V468" i="21" s="1"/>
  <c r="AQ451" i="21"/>
  <c r="AB471" i="21" s="1"/>
  <c r="AC453" i="21"/>
  <c r="AM453" i="21"/>
  <c r="AO454" i="21"/>
  <c r="AG454" i="21"/>
  <c r="Y454" i="21"/>
  <c r="Q454" i="21"/>
  <c r="AM454" i="21"/>
  <c r="AE454" i="21"/>
  <c r="W454" i="21"/>
  <c r="AA454" i="21"/>
  <c r="AK454" i="21"/>
  <c r="X444" i="21"/>
  <c r="I464" i="21" s="1"/>
  <c r="AF444" i="21"/>
  <c r="Q464" i="21" s="1"/>
  <c r="AN444" i="21"/>
  <c r="Y464" i="21" s="1"/>
  <c r="W445" i="21"/>
  <c r="H465" i="21" s="1"/>
  <c r="AE445" i="21"/>
  <c r="P465" i="21" s="1"/>
  <c r="S448" i="21"/>
  <c r="D468" i="21" s="1"/>
  <c r="AE448" i="21"/>
  <c r="P468" i="21" s="1"/>
  <c r="AO448" i="21"/>
  <c r="Z468" i="21" s="1"/>
  <c r="Y451" i="21"/>
  <c r="J471" i="21" s="1"/>
  <c r="V453" i="21"/>
  <c r="AG453" i="21"/>
  <c r="T454" i="21"/>
  <c r="AD454" i="21"/>
  <c r="AP454" i="21"/>
  <c r="B461" i="21"/>
  <c r="Q444" i="21"/>
  <c r="B464" i="21" s="1"/>
  <c r="Y444" i="21"/>
  <c r="J464" i="21" s="1"/>
  <c r="AG444" i="21"/>
  <c r="R464" i="21" s="1"/>
  <c r="AO445" i="21"/>
  <c r="Z465" i="21" s="1"/>
  <c r="AG445" i="21"/>
  <c r="R465" i="21" s="1"/>
  <c r="AM445" i="21"/>
  <c r="X465" i="21" s="1"/>
  <c r="X445" i="21"/>
  <c r="I465" i="21" s="1"/>
  <c r="AF445" i="21"/>
  <c r="Q465" i="21" s="1"/>
  <c r="AQ445" i="21"/>
  <c r="AB465" i="21" s="1"/>
  <c r="U448" i="21"/>
  <c r="F468" i="21" s="1"/>
  <c r="AF448" i="21"/>
  <c r="Q468" i="21" s="1"/>
  <c r="AP448" i="21"/>
  <c r="AA468" i="21" s="1"/>
  <c r="AR451" i="21"/>
  <c r="AC471" i="21" s="1"/>
  <c r="AJ451" i="21"/>
  <c r="U471" i="21" s="1"/>
  <c r="AB451" i="21"/>
  <c r="M471" i="21" s="1"/>
  <c r="T451" i="21"/>
  <c r="E471" i="21" s="1"/>
  <c r="AP451" i="21"/>
  <c r="AA471" i="21" s="1"/>
  <c r="AH451" i="21"/>
  <c r="S471" i="21" s="1"/>
  <c r="Z451" i="21"/>
  <c r="K471" i="21" s="1"/>
  <c r="R451" i="21"/>
  <c r="C471" i="21" s="1"/>
  <c r="AA451" i="21"/>
  <c r="L471" i="21" s="1"/>
  <c r="AL451" i="21"/>
  <c r="W471" i="21" s="1"/>
  <c r="R453" i="21"/>
  <c r="W453" i="21"/>
  <c r="AI453" i="21"/>
  <c r="U454" i="21"/>
  <c r="AF454" i="21"/>
  <c r="AQ454" i="21"/>
  <c r="A492" i="21"/>
  <c r="A504" i="21"/>
  <c r="A507" i="21"/>
  <c r="A495" i="21"/>
  <c r="A494" i="21"/>
  <c r="A506" i="21"/>
  <c r="V446" i="21"/>
  <c r="G466" i="21" s="1"/>
  <c r="AD446" i="21"/>
  <c r="O466" i="21" s="1"/>
  <c r="AL446" i="21"/>
  <c r="W466" i="21" s="1"/>
  <c r="X453" i="21"/>
  <c r="AF453" i="21"/>
  <c r="AN453" i="21"/>
  <c r="V455" i="21"/>
  <c r="G475" i="21" s="1"/>
  <c r="AD455" i="21"/>
  <c r="O475" i="21" s="1"/>
  <c r="AL455" i="21"/>
  <c r="W475" i="21" s="1"/>
  <c r="X446" i="21"/>
  <c r="I466" i="21" s="1"/>
  <c r="AF446" i="21"/>
  <c r="Q466" i="21" s="1"/>
  <c r="Z453" i="21"/>
  <c r="AH453" i="21"/>
  <c r="X455" i="21"/>
  <c r="I475" i="21" s="1"/>
  <c r="AF455" i="21"/>
  <c r="Q475" i="21" s="1"/>
  <c r="AR18" i="19"/>
  <c r="AC38" i="19" s="1"/>
  <c r="AN27" i="19"/>
  <c r="Y47" i="19" s="1"/>
  <c r="AN130" i="19"/>
  <c r="Y150" i="19" s="1"/>
  <c r="S133" i="19"/>
  <c r="D153" i="19" s="1"/>
  <c r="AI13" i="19"/>
  <c r="T33" i="19" s="1"/>
  <c r="T27" i="19"/>
  <c r="E47" i="19" s="1"/>
  <c r="T120" i="19"/>
  <c r="E140" i="19" s="1"/>
  <c r="AC122" i="19"/>
  <c r="N142" i="19" s="1"/>
  <c r="AN124" i="19"/>
  <c r="Y144" i="19" s="1"/>
  <c r="AN131" i="19"/>
  <c r="AH131" i="19"/>
  <c r="U133" i="19"/>
  <c r="F153" i="19" s="1"/>
  <c r="AM227" i="19"/>
  <c r="X247" i="19" s="1"/>
  <c r="AO228" i="19"/>
  <c r="Z248" i="19" s="1"/>
  <c r="Q230" i="19"/>
  <c r="B250" i="19" s="1"/>
  <c r="AO230" i="19"/>
  <c r="Z250" i="19" s="1"/>
  <c r="W232" i="19"/>
  <c r="H252" i="19" s="1"/>
  <c r="AA236" i="19"/>
  <c r="L256" i="19" s="1"/>
  <c r="AN237" i="19"/>
  <c r="Y257" i="19" s="1"/>
  <c r="AP237" i="19"/>
  <c r="AA257" i="19" s="1"/>
  <c r="AI237" i="19"/>
  <c r="T257" i="19" s="1"/>
  <c r="AN240" i="19"/>
  <c r="R339" i="19"/>
  <c r="C359" i="19" s="1"/>
  <c r="AO341" i="19"/>
  <c r="Z361" i="19" s="1"/>
  <c r="AR341" i="19"/>
  <c r="AC361" i="19" s="1"/>
  <c r="AG347" i="19"/>
  <c r="R367" i="19" s="1"/>
  <c r="AI348" i="19"/>
  <c r="AO350" i="19"/>
  <c r="Z370" i="19" s="1"/>
  <c r="U440" i="19"/>
  <c r="F460" i="19" s="1"/>
  <c r="T441" i="19"/>
  <c r="E461" i="19" s="1"/>
  <c r="Q443" i="19"/>
  <c r="B463" i="19" s="1"/>
  <c r="AQ451" i="19"/>
  <c r="AB471" i="19" s="1"/>
  <c r="Z452" i="19"/>
  <c r="K472" i="19" s="1"/>
  <c r="AQ453" i="19"/>
  <c r="AB453" i="19"/>
  <c r="T453" i="19"/>
  <c r="AC16" i="20"/>
  <c r="N36" i="20" s="1"/>
  <c r="AR18" i="20"/>
  <c r="AC38" i="20" s="1"/>
  <c r="Q25" i="20"/>
  <c r="AI120" i="20"/>
  <c r="T140" i="20" s="1"/>
  <c r="U120" i="20"/>
  <c r="F140" i="20" s="1"/>
  <c r="AH120" i="20"/>
  <c r="S140" i="20" s="1"/>
  <c r="S120" i="20"/>
  <c r="D140" i="20" s="1"/>
  <c r="AG120" i="20"/>
  <c r="R140" i="20" s="1"/>
  <c r="AB129" i="20"/>
  <c r="M149" i="20" s="1"/>
  <c r="AD337" i="20"/>
  <c r="O357" i="20" s="1"/>
  <c r="Z444" i="20"/>
  <c r="K464" i="20" s="1"/>
  <c r="W444" i="20"/>
  <c r="H464" i="20" s="1"/>
  <c r="AP444" i="20"/>
  <c r="AA464" i="20" s="1"/>
  <c r="V444" i="20"/>
  <c r="G464" i="20" s="1"/>
  <c r="G482" i="20" s="1"/>
  <c r="AM444" i="20"/>
  <c r="X464" i="20" s="1"/>
  <c r="S444" i="20"/>
  <c r="D464" i="20" s="1"/>
  <c r="AL444" i="20"/>
  <c r="W464" i="20" s="1"/>
  <c r="R444" i="20"/>
  <c r="C464" i="20" s="1"/>
  <c r="AO451" i="20"/>
  <c r="Z471" i="20" s="1"/>
  <c r="AJ451" i="20"/>
  <c r="U471" i="20" s="1"/>
  <c r="U451" i="20"/>
  <c r="F471" i="20" s="1"/>
  <c r="T451" i="20"/>
  <c r="E471" i="20" s="1"/>
  <c r="Q451" i="20"/>
  <c r="B471" i="20" s="1"/>
  <c r="AQ117" i="20"/>
  <c r="AB137" i="20" s="1"/>
  <c r="AF117" i="20"/>
  <c r="Q137" i="20" s="1"/>
  <c r="AK225" i="20"/>
  <c r="V245" i="20" s="1"/>
  <c r="AG225" i="20"/>
  <c r="R245" i="20" s="1"/>
  <c r="AC225" i="20"/>
  <c r="N245" i="20" s="1"/>
  <c r="U225" i="20"/>
  <c r="F245" i="20" s="1"/>
  <c r="Q225" i="20"/>
  <c r="B245" i="20" s="1"/>
  <c r="AP225" i="20"/>
  <c r="AA245" i="20" s="1"/>
  <c r="AD335" i="20"/>
  <c r="O355" i="20" s="1"/>
  <c r="AB335" i="20"/>
  <c r="M355" i="20" s="1"/>
  <c r="AQ128" i="20"/>
  <c r="AB148" i="20" s="1"/>
  <c r="AG128" i="20"/>
  <c r="R148" i="20" s="1"/>
  <c r="U128" i="20"/>
  <c r="F148" i="20" s="1"/>
  <c r="T128" i="20"/>
  <c r="E148" i="20" s="1"/>
  <c r="AB345" i="20"/>
  <c r="M365" i="20" s="1"/>
  <c r="AN345" i="20"/>
  <c r="Y365" i="20" s="1"/>
  <c r="AF345" i="20"/>
  <c r="Q365" i="20" s="1"/>
  <c r="AD345" i="20"/>
  <c r="O365" i="20" s="1"/>
  <c r="AM231" i="20"/>
  <c r="X251" i="20" s="1"/>
  <c r="AI231" i="20"/>
  <c r="T251" i="20" s="1"/>
  <c r="T269" i="20" s="1"/>
  <c r="AR231" i="20"/>
  <c r="AC251" i="20" s="1"/>
  <c r="AC269" i="20" s="1"/>
  <c r="AQ125" i="20"/>
  <c r="AB145" i="20" s="1"/>
  <c r="AA125" i="20"/>
  <c r="L145" i="20" s="1"/>
  <c r="AJ233" i="20"/>
  <c r="U253" i="20" s="1"/>
  <c r="AA233" i="20"/>
  <c r="L253" i="20" s="1"/>
  <c r="U233" i="20"/>
  <c r="F253" i="20" s="1"/>
  <c r="AK233" i="20"/>
  <c r="V253" i="20" s="1"/>
  <c r="U343" i="20"/>
  <c r="F363" i="20" s="1"/>
  <c r="AE343" i="20"/>
  <c r="P363" i="20" s="1"/>
  <c r="AO343" i="20"/>
  <c r="Z363" i="20" s="1"/>
  <c r="AH343" i="20"/>
  <c r="S363" i="20" s="1"/>
  <c r="AG132" i="20"/>
  <c r="Q132" i="20"/>
  <c r="AH132" i="20"/>
  <c r="AN349" i="20"/>
  <c r="X349" i="20"/>
  <c r="AK349" i="20"/>
  <c r="U349" i="20"/>
  <c r="AH349" i="20"/>
  <c r="T349" i="20"/>
  <c r="AG349" i="20"/>
  <c r="S349" i="20"/>
  <c r="AR349" i="20"/>
  <c r="AF349" i="20"/>
  <c r="R349" i="20"/>
  <c r="AQ349" i="20"/>
  <c r="AC349" i="20"/>
  <c r="Q349" i="20"/>
  <c r="AP349" i="20"/>
  <c r="AB349" i="20"/>
  <c r="AI349" i="20"/>
  <c r="AJ229" i="20"/>
  <c r="U249" i="20" s="1"/>
  <c r="T229" i="20"/>
  <c r="E249" i="20" s="1"/>
  <c r="AI229" i="20"/>
  <c r="T249" i="20" s="1"/>
  <c r="S229" i="20"/>
  <c r="D249" i="20" s="1"/>
  <c r="AG229" i="20"/>
  <c r="R249" i="20" s="1"/>
  <c r="R229" i="20"/>
  <c r="C249" i="20" s="1"/>
  <c r="AC229" i="20"/>
  <c r="N249" i="20" s="1"/>
  <c r="Q229" i="20"/>
  <c r="B249" i="20" s="1"/>
  <c r="AR229" i="20"/>
  <c r="AC249" i="20" s="1"/>
  <c r="AB229" i="20"/>
  <c r="M249" i="20" s="1"/>
  <c r="AN229" i="20"/>
  <c r="Y249" i="20" s="1"/>
  <c r="AQ229" i="20"/>
  <c r="AB249" i="20" s="1"/>
  <c r="AA229" i="20"/>
  <c r="L249" i="20" s="1"/>
  <c r="AL229" i="20"/>
  <c r="W249" i="20" s="1"/>
  <c r="AO229" i="20"/>
  <c r="Z249" i="20" s="1"/>
  <c r="Y229" i="20"/>
  <c r="J249" i="20" s="1"/>
  <c r="V27" i="19"/>
  <c r="G47" i="19" s="1"/>
  <c r="AB120" i="19"/>
  <c r="M140" i="19" s="1"/>
  <c r="AD122" i="19"/>
  <c r="O142" i="19" s="1"/>
  <c r="R131" i="19"/>
  <c r="AI131" i="19"/>
  <c r="Y133" i="19"/>
  <c r="J153" i="19" s="1"/>
  <c r="T230" i="19"/>
  <c r="E250" i="19" s="1"/>
  <c r="AR230" i="19"/>
  <c r="AC250" i="19" s="1"/>
  <c r="AD232" i="19"/>
  <c r="O252" i="19" s="1"/>
  <c r="AH238" i="19"/>
  <c r="S258" i="19" s="1"/>
  <c r="T339" i="19"/>
  <c r="E359" i="19" s="1"/>
  <c r="AC452" i="19"/>
  <c r="N472" i="19" s="1"/>
  <c r="Q453" i="19"/>
  <c r="AG16" i="20"/>
  <c r="R36" i="20" s="1"/>
  <c r="AM18" i="20"/>
  <c r="X38" i="20" s="1"/>
  <c r="U25" i="20"/>
  <c r="AI119" i="20"/>
  <c r="T139" i="20" s="1"/>
  <c r="AJ119" i="20"/>
  <c r="U139" i="20" s="1"/>
  <c r="Q120" i="20"/>
  <c r="B140" i="20" s="1"/>
  <c r="AK120" i="20"/>
  <c r="V140" i="20" s="1"/>
  <c r="AG129" i="20"/>
  <c r="R149" i="20" s="1"/>
  <c r="AN237" i="20"/>
  <c r="Y257" i="20" s="1"/>
  <c r="AF237" i="20"/>
  <c r="Q257" i="20" s="1"/>
  <c r="Y237" i="20"/>
  <c r="J257" i="20" s="1"/>
  <c r="R237" i="20"/>
  <c r="C257" i="20" s="1"/>
  <c r="AA337" i="20"/>
  <c r="L357" i="20" s="1"/>
  <c r="U337" i="20"/>
  <c r="F357" i="20" s="1"/>
  <c r="AR337" i="20"/>
  <c r="AC357" i="20" s="1"/>
  <c r="T337" i="20"/>
  <c r="E357" i="20" s="1"/>
  <c r="AI122" i="19"/>
  <c r="T142" i="19" s="1"/>
  <c r="AH227" i="19"/>
  <c r="S247" i="19" s="1"/>
  <c r="X230" i="19"/>
  <c r="I250" i="19" s="1"/>
  <c r="Z339" i="19"/>
  <c r="K359" i="19" s="1"/>
  <c r="AN18" i="20"/>
  <c r="Y38" i="20" s="1"/>
  <c r="AI18" i="20"/>
  <c r="T38" i="20" s="1"/>
  <c r="AE18" i="20"/>
  <c r="P38" i="20" s="1"/>
  <c r="AG25" i="20"/>
  <c r="AK119" i="20"/>
  <c r="V139" i="20" s="1"/>
  <c r="R120" i="20"/>
  <c r="C140" i="20" s="1"/>
  <c r="AN120" i="20"/>
  <c r="Y140" i="20" s="1"/>
  <c r="AB27" i="19"/>
  <c r="M47" i="19" s="1"/>
  <c r="AA133" i="19"/>
  <c r="L153" i="19" s="1"/>
  <c r="AN18" i="19"/>
  <c r="Y38" i="19" s="1"/>
  <c r="AJ27" i="19"/>
  <c r="U47" i="19" s="1"/>
  <c r="AK120" i="19"/>
  <c r="V140" i="19" s="1"/>
  <c r="AK122" i="19"/>
  <c r="V142" i="19" s="1"/>
  <c r="AA124" i="19"/>
  <c r="L144" i="19" s="1"/>
  <c r="AE129" i="19"/>
  <c r="P149" i="19" s="1"/>
  <c r="U131" i="19"/>
  <c r="AM131" i="19"/>
  <c r="AC133" i="19"/>
  <c r="N153" i="19" s="1"/>
  <c r="Y230" i="19"/>
  <c r="J250" i="19" s="1"/>
  <c r="Z237" i="19"/>
  <c r="K257" i="19" s="1"/>
  <c r="AM238" i="19"/>
  <c r="X258" i="19" s="1"/>
  <c r="AP238" i="19"/>
  <c r="AA258" i="19" s="1"/>
  <c r="R238" i="19"/>
  <c r="C258" i="19" s="1"/>
  <c r="AO238" i="19"/>
  <c r="Z258" i="19" s="1"/>
  <c r="Q238" i="19"/>
  <c r="B258" i="19" s="1"/>
  <c r="AD337" i="19"/>
  <c r="O357" i="19" s="1"/>
  <c r="AB339" i="19"/>
  <c r="M359" i="19" s="1"/>
  <c r="AI341" i="19"/>
  <c r="T361" i="19" s="1"/>
  <c r="W441" i="19"/>
  <c r="H461" i="19" s="1"/>
  <c r="V444" i="19"/>
  <c r="G464" i="19" s="1"/>
  <c r="AI451" i="19"/>
  <c r="T471" i="19" s="1"/>
  <c r="AD451" i="19"/>
  <c r="O471" i="19" s="1"/>
  <c r="AR453" i="19"/>
  <c r="AM455" i="19"/>
  <c r="X475" i="19" s="1"/>
  <c r="S18" i="20"/>
  <c r="D38" i="20" s="1"/>
  <c r="S27" i="20"/>
  <c r="D47" i="20" s="1"/>
  <c r="AN119" i="20"/>
  <c r="Y139" i="20" s="1"/>
  <c r="Z119" i="20"/>
  <c r="K139" i="20" s="1"/>
  <c r="AQ119" i="20"/>
  <c r="AB139" i="20" s="1"/>
  <c r="U119" i="20"/>
  <c r="F139" i="20" s="1"/>
  <c r="AP119" i="20"/>
  <c r="AA139" i="20" s="1"/>
  <c r="X120" i="20"/>
  <c r="I140" i="20" s="1"/>
  <c r="AO120" i="20"/>
  <c r="Z140" i="20" s="1"/>
  <c r="AA336" i="20"/>
  <c r="L356" i="20" s="1"/>
  <c r="Y336" i="20"/>
  <c r="J356" i="20" s="1"/>
  <c r="AQ336" i="20"/>
  <c r="AB356" i="20" s="1"/>
  <c r="U336" i="20"/>
  <c r="F356" i="20" s="1"/>
  <c r="AE337" i="20"/>
  <c r="P357" i="20" s="1"/>
  <c r="AO350" i="20"/>
  <c r="Z370" i="20" s="1"/>
  <c r="AN350" i="20"/>
  <c r="Y370" i="20" s="1"/>
  <c r="AJ350" i="20"/>
  <c r="U370" i="20" s="1"/>
  <c r="Z350" i="20"/>
  <c r="K370" i="20" s="1"/>
  <c r="X350" i="20"/>
  <c r="I370" i="20" s="1"/>
  <c r="AE444" i="20"/>
  <c r="P464" i="20" s="1"/>
  <c r="AR27" i="19"/>
  <c r="AC47" i="19" s="1"/>
  <c r="AQ120" i="19"/>
  <c r="AB140" i="19" s="1"/>
  <c r="AL120" i="19"/>
  <c r="W140" i="19" s="1"/>
  <c r="AP122" i="19"/>
  <c r="AA142" i="19" s="1"/>
  <c r="AG133" i="19"/>
  <c r="R153" i="19" s="1"/>
  <c r="AB230" i="19"/>
  <c r="M250" i="19" s="1"/>
  <c r="AH339" i="19"/>
  <c r="S359" i="19" s="1"/>
  <c r="AO347" i="19"/>
  <c r="Z367" i="19" s="1"/>
  <c r="U348" i="19"/>
  <c r="R451" i="19"/>
  <c r="C471" i="19" s="1"/>
  <c r="AO455" i="19"/>
  <c r="Z475" i="19" s="1"/>
  <c r="AP455" i="19"/>
  <c r="AA475" i="19" s="1"/>
  <c r="AA18" i="20"/>
  <c r="L38" i="20" s="1"/>
  <c r="AA27" i="20"/>
  <c r="L47" i="20" s="1"/>
  <c r="Y120" i="20"/>
  <c r="J140" i="20" s="1"/>
  <c r="AQ120" i="20"/>
  <c r="AB140" i="20" s="1"/>
  <c r="AH129" i="20"/>
  <c r="S149" i="20" s="1"/>
  <c r="S129" i="20"/>
  <c r="D149" i="20" s="1"/>
  <c r="AR129" i="20"/>
  <c r="AC149" i="20" s="1"/>
  <c r="AC129" i="20"/>
  <c r="N149" i="20" s="1"/>
  <c r="Q129" i="20"/>
  <c r="B149" i="20" s="1"/>
  <c r="AN129" i="20"/>
  <c r="Y149" i="20" s="1"/>
  <c r="Y129" i="20"/>
  <c r="J149" i="20" s="1"/>
  <c r="AK129" i="20"/>
  <c r="V149" i="20" s="1"/>
  <c r="X129" i="20"/>
  <c r="I149" i="20" s="1"/>
  <c r="AQ129" i="20"/>
  <c r="AB149" i="20" s="1"/>
  <c r="AG232" i="20"/>
  <c r="R252" i="20" s="1"/>
  <c r="AL232" i="20"/>
  <c r="W252" i="20" s="1"/>
  <c r="AF232" i="20"/>
  <c r="Q252" i="20" s="1"/>
  <c r="V232" i="20"/>
  <c r="G252" i="20" s="1"/>
  <c r="R232" i="20"/>
  <c r="C252" i="20" s="1"/>
  <c r="AK440" i="19"/>
  <c r="V460" i="19" s="1"/>
  <c r="AN440" i="19"/>
  <c r="Y460" i="19" s="1"/>
  <c r="AH440" i="19"/>
  <c r="S460" i="19" s="1"/>
  <c r="T236" i="19"/>
  <c r="E256" i="19" s="1"/>
  <c r="S236" i="19"/>
  <c r="D256" i="19" s="1"/>
  <c r="AM236" i="19"/>
  <c r="X256" i="19" s="1"/>
  <c r="AP342" i="19"/>
  <c r="AA362" i="19" s="1"/>
  <c r="AR342" i="19"/>
  <c r="AC362" i="19" s="1"/>
  <c r="Y443" i="19"/>
  <c r="J463" i="19" s="1"/>
  <c r="U443" i="19"/>
  <c r="F463" i="19" s="1"/>
  <c r="AK133" i="19"/>
  <c r="V153" i="19" s="1"/>
  <c r="AF230" i="19"/>
  <c r="Q250" i="19" s="1"/>
  <c r="AJ339" i="19"/>
  <c r="U359" i="19" s="1"/>
  <c r="AN14" i="19"/>
  <c r="Y34" i="19" s="1"/>
  <c r="AJ18" i="19"/>
  <c r="U38" i="19" s="1"/>
  <c r="AQ24" i="19"/>
  <c r="AB44" i="19" s="1"/>
  <c r="AD25" i="19"/>
  <c r="V122" i="19"/>
  <c r="G142" i="19" s="1"/>
  <c r="AC131" i="19"/>
  <c r="Q133" i="19"/>
  <c r="B153" i="19" s="1"/>
  <c r="AO133" i="19"/>
  <c r="Z153" i="19" s="1"/>
  <c r="AA227" i="19"/>
  <c r="L247" i="19" s="1"/>
  <c r="Y228" i="19"/>
  <c r="J248" i="19" s="1"/>
  <c r="Z238" i="19"/>
  <c r="K258" i="19" s="1"/>
  <c r="AO239" i="19"/>
  <c r="AN239" i="19"/>
  <c r="AD347" i="19"/>
  <c r="O367" i="19" s="1"/>
  <c r="U347" i="19"/>
  <c r="F367" i="19" s="1"/>
  <c r="Z455" i="19"/>
  <c r="K475" i="19" s="1"/>
  <c r="AL16" i="20"/>
  <c r="W36" i="20" s="1"/>
  <c r="U16" i="20"/>
  <c r="F36" i="20" s="1"/>
  <c r="Q16" i="20"/>
  <c r="B36" i="20" s="1"/>
  <c r="AQ27" i="20"/>
  <c r="AB47" i="20" s="1"/>
  <c r="AB120" i="20"/>
  <c r="M140" i="20" s="1"/>
  <c r="AI122" i="20"/>
  <c r="T142" i="20" s="1"/>
  <c r="T160" i="20" s="1"/>
  <c r="U129" i="20"/>
  <c r="F149" i="20" s="1"/>
  <c r="AM24" i="19"/>
  <c r="X44" i="19" s="1"/>
  <c r="AL25" i="19"/>
  <c r="W122" i="19"/>
  <c r="H142" i="19" s="1"/>
  <c r="AD228" i="19"/>
  <c r="O248" i="19" s="1"/>
  <c r="Q239" i="19"/>
  <c r="AP339" i="19"/>
  <c r="AA359" i="19" s="1"/>
  <c r="Q347" i="19"/>
  <c r="B367" i="19" s="1"/>
  <c r="X348" i="19"/>
  <c r="AA350" i="19"/>
  <c r="L370" i="19" s="1"/>
  <c r="AO441" i="19"/>
  <c r="Z461" i="19" s="1"/>
  <c r="W452" i="19"/>
  <c r="H472" i="19" s="1"/>
  <c r="AH455" i="19"/>
  <c r="S475" i="19" s="1"/>
  <c r="Y16" i="20"/>
  <c r="J36" i="20" s="1"/>
  <c r="AL25" i="20"/>
  <c r="AC25" i="20"/>
  <c r="Y25" i="20"/>
  <c r="AD119" i="20"/>
  <c r="O139" i="20" s="1"/>
  <c r="AA129" i="20"/>
  <c r="L149" i="20" s="1"/>
  <c r="AE130" i="20"/>
  <c r="P150" i="20" s="1"/>
  <c r="X130" i="20"/>
  <c r="I150" i="20" s="1"/>
  <c r="AM237" i="19"/>
  <c r="X257" i="19" s="1"/>
  <c r="AM339" i="19"/>
  <c r="X359" i="19" s="1"/>
  <c r="AN348" i="19"/>
  <c r="AN441" i="19"/>
  <c r="Y461" i="19" s="1"/>
  <c r="AR452" i="19"/>
  <c r="AC472" i="19" s="1"/>
  <c r="AM452" i="19"/>
  <c r="X472" i="19" s="1"/>
  <c r="W23" i="20"/>
  <c r="H43" i="20" s="1"/>
  <c r="AR27" i="20"/>
  <c r="AC47" i="20" s="1"/>
  <c r="AI130" i="20"/>
  <c r="T150" i="20" s="1"/>
  <c r="T226" i="20"/>
  <c r="E246" i="20" s="1"/>
  <c r="AL236" i="20"/>
  <c r="W256" i="20" s="1"/>
  <c r="AG236" i="20"/>
  <c r="R256" i="20" s="1"/>
  <c r="AH238" i="20"/>
  <c r="S258" i="20" s="1"/>
  <c r="AD241" i="20"/>
  <c r="O261" i="20" s="1"/>
  <c r="AD334" i="20"/>
  <c r="O354" i="20" s="1"/>
  <c r="AI336" i="20"/>
  <c r="T356" i="20" s="1"/>
  <c r="AN337" i="20"/>
  <c r="Y357" i="20" s="1"/>
  <c r="AF337" i="20"/>
  <c r="Q357" i="20" s="1"/>
  <c r="AK339" i="20"/>
  <c r="V359" i="20" s="1"/>
  <c r="AG339" i="20"/>
  <c r="R359" i="20" s="1"/>
  <c r="S340" i="20"/>
  <c r="D360" i="20" s="1"/>
  <c r="AG340" i="20"/>
  <c r="R360" i="20" s="1"/>
  <c r="AI341" i="20"/>
  <c r="T361" i="20" s="1"/>
  <c r="AF343" i="20"/>
  <c r="Q363" i="20" s="1"/>
  <c r="AK346" i="20"/>
  <c r="V366" i="20" s="1"/>
  <c r="V348" i="20"/>
  <c r="R441" i="20"/>
  <c r="C461" i="20" s="1"/>
  <c r="AK442" i="20"/>
  <c r="V462" i="20" s="1"/>
  <c r="AD444" i="20"/>
  <c r="O464" i="20" s="1"/>
  <c r="O482" i="20" s="1"/>
  <c r="Y446" i="20"/>
  <c r="J466" i="20" s="1"/>
  <c r="R450" i="20"/>
  <c r="C470" i="20" s="1"/>
  <c r="AI452" i="20"/>
  <c r="T472" i="20" s="1"/>
  <c r="AC455" i="20"/>
  <c r="N475" i="20" s="1"/>
  <c r="AR17" i="20"/>
  <c r="AC37" i="20" s="1"/>
  <c r="AJ20" i="20"/>
  <c r="U40" i="20" s="1"/>
  <c r="AE231" i="20"/>
  <c r="P251" i="20" s="1"/>
  <c r="AC343" i="20"/>
  <c r="N363" i="20" s="1"/>
  <c r="AO339" i="19"/>
  <c r="Z359" i="19" s="1"/>
  <c r="AR339" i="19"/>
  <c r="AC359" i="19" s="1"/>
  <c r="AN350" i="19"/>
  <c r="Y370" i="19" s="1"/>
  <c r="R452" i="19"/>
  <c r="C472" i="19" s="1"/>
  <c r="AP452" i="19"/>
  <c r="AA472" i="19" s="1"/>
  <c r="AE14" i="20"/>
  <c r="P34" i="20" s="1"/>
  <c r="AE27" i="20"/>
  <c r="P47" i="20" s="1"/>
  <c r="AQ130" i="20"/>
  <c r="AB150" i="20" s="1"/>
  <c r="AO130" i="20"/>
  <c r="Z150" i="20" s="1"/>
  <c r="AL227" i="20"/>
  <c r="W247" i="20" s="1"/>
  <c r="AN236" i="20"/>
  <c r="Y256" i="20" s="1"/>
  <c r="AJ236" i="20"/>
  <c r="U256" i="20" s="1"/>
  <c r="AO237" i="20"/>
  <c r="Z257" i="20" s="1"/>
  <c r="AG238" i="20"/>
  <c r="R258" i="20" s="1"/>
  <c r="AM238" i="20"/>
  <c r="X258" i="20" s="1"/>
  <c r="Q336" i="20"/>
  <c r="B356" i="20" s="1"/>
  <c r="Q337" i="20"/>
  <c r="B357" i="20" s="1"/>
  <c r="AK337" i="20"/>
  <c r="V357" i="20" s="1"/>
  <c r="AH339" i="20"/>
  <c r="S359" i="20" s="1"/>
  <c r="T340" i="20"/>
  <c r="E360" i="20" s="1"/>
  <c r="AJ341" i="20"/>
  <c r="U361" i="20" s="1"/>
  <c r="AM346" i="20"/>
  <c r="X366" i="20" s="1"/>
  <c r="AA348" i="20"/>
  <c r="AG441" i="20"/>
  <c r="R461" i="20" s="1"/>
  <c r="AC442" i="20"/>
  <c r="N462" i="20" s="1"/>
  <c r="AN444" i="20"/>
  <c r="Y464" i="20" s="1"/>
  <c r="AI444" i="20"/>
  <c r="T464" i="20" s="1"/>
  <c r="AB446" i="20"/>
  <c r="M466" i="20" s="1"/>
  <c r="AG451" i="20"/>
  <c r="R471" i="20" s="1"/>
  <c r="AJ452" i="20"/>
  <c r="U472" i="20" s="1"/>
  <c r="AE455" i="20"/>
  <c r="P475" i="20" s="1"/>
  <c r="AF445" i="19"/>
  <c r="Q465" i="19" s="1"/>
  <c r="AJ17" i="20"/>
  <c r="U37" i="20" s="1"/>
  <c r="AJ439" i="20"/>
  <c r="U459" i="20" s="1"/>
  <c r="AK128" i="20"/>
  <c r="V148" i="20" s="1"/>
  <c r="AG450" i="20"/>
  <c r="R470" i="20" s="1"/>
  <c r="AE227" i="20"/>
  <c r="P247" i="20" s="1"/>
  <c r="AD228" i="20"/>
  <c r="O248" i="20" s="1"/>
  <c r="AO238" i="20"/>
  <c r="Z258" i="20" s="1"/>
  <c r="T336" i="20"/>
  <c r="E356" i="20" s="1"/>
  <c r="S337" i="20"/>
  <c r="D357" i="20" s="1"/>
  <c r="AM337" i="20"/>
  <c r="X357" i="20" s="1"/>
  <c r="AJ339" i="20"/>
  <c r="U359" i="20" s="1"/>
  <c r="AN341" i="20"/>
  <c r="Y361" i="20" s="1"/>
  <c r="AK348" i="20"/>
  <c r="AC446" i="20"/>
  <c r="N466" i="20" s="1"/>
  <c r="AJ455" i="20"/>
  <c r="U475" i="20" s="1"/>
  <c r="AK455" i="20"/>
  <c r="V475" i="20" s="1"/>
  <c r="R12" i="20"/>
  <c r="C32" i="20" s="1"/>
  <c r="AJ446" i="20"/>
  <c r="U466" i="20" s="1"/>
  <c r="AM455" i="20"/>
  <c r="X475" i="20" s="1"/>
  <c r="AJ343" i="19"/>
  <c r="U363" i="19" s="1"/>
  <c r="AE342" i="20"/>
  <c r="P362" i="20" s="1"/>
  <c r="S227" i="20"/>
  <c r="D247" i="20" s="1"/>
  <c r="S346" i="20"/>
  <c r="D366" i="20" s="1"/>
  <c r="AN348" i="20"/>
  <c r="AH348" i="20"/>
  <c r="Q446" i="20"/>
  <c r="B466" i="20" s="1"/>
  <c r="AK446" i="20"/>
  <c r="V466" i="20" s="1"/>
  <c r="S452" i="20"/>
  <c r="D472" i="20" s="1"/>
  <c r="T455" i="20"/>
  <c r="E475" i="20" s="1"/>
  <c r="AR455" i="20"/>
  <c r="AC475" i="20" s="1"/>
  <c r="W227" i="20"/>
  <c r="H247" i="20" s="1"/>
  <c r="AR232" i="20"/>
  <c r="AC252" i="20" s="1"/>
  <c r="X341" i="20"/>
  <c r="I361" i="20" s="1"/>
  <c r="U346" i="20"/>
  <c r="F366" i="20" s="1"/>
  <c r="Q348" i="20"/>
  <c r="AJ348" i="20"/>
  <c r="T446" i="20"/>
  <c r="E466" i="20" s="1"/>
  <c r="AN446" i="20"/>
  <c r="Y466" i="20" s="1"/>
  <c r="T452" i="20"/>
  <c r="E472" i="20" s="1"/>
  <c r="U455" i="20"/>
  <c r="F475" i="20" s="1"/>
  <c r="AR234" i="19"/>
  <c r="AC254" i="19" s="1"/>
  <c r="AA454" i="19"/>
  <c r="AF334" i="20"/>
  <c r="Q354" i="20" s="1"/>
  <c r="AG123" i="20"/>
  <c r="R143" i="20" s="1"/>
  <c r="AE131" i="20"/>
  <c r="Y238" i="20"/>
  <c r="J258" i="20" s="1"/>
  <c r="AO336" i="20"/>
  <c r="Z356" i="20" s="1"/>
  <c r="AD336" i="20"/>
  <c r="O356" i="20" s="1"/>
  <c r="AA346" i="20"/>
  <c r="L366" i="20" s="1"/>
  <c r="T348" i="20"/>
  <c r="AQ348" i="20"/>
  <c r="U446" i="20"/>
  <c r="F466" i="20" s="1"/>
  <c r="AB452" i="20"/>
  <c r="M472" i="20" s="1"/>
  <c r="W455" i="20"/>
  <c r="H475" i="20" s="1"/>
  <c r="AI439" i="19"/>
  <c r="T459" i="19" s="1"/>
  <c r="S340" i="19"/>
  <c r="D360" i="19" s="1"/>
  <c r="AQ338" i="19"/>
  <c r="AB358" i="19" s="1"/>
  <c r="AE440" i="20"/>
  <c r="P460" i="20" s="1"/>
  <c r="S231" i="20"/>
  <c r="D251" i="20" s="1"/>
  <c r="AB121" i="20"/>
  <c r="M141" i="20" s="1"/>
  <c r="AI121" i="20"/>
  <c r="T141" i="20" s="1"/>
  <c r="Y121" i="20"/>
  <c r="J141" i="20" s="1"/>
  <c r="AN121" i="20"/>
  <c r="Y141" i="20" s="1"/>
  <c r="AQ121" i="20"/>
  <c r="AB141" i="20" s="1"/>
  <c r="AO121" i="20"/>
  <c r="Z141" i="20" s="1"/>
  <c r="AF240" i="20"/>
  <c r="AN240" i="20"/>
  <c r="AK240" i="20"/>
  <c r="W240" i="20"/>
  <c r="R343" i="20"/>
  <c r="C363" i="20" s="1"/>
  <c r="AM343" i="20"/>
  <c r="X363" i="20" s="1"/>
  <c r="W343" i="20"/>
  <c r="H363" i="20" s="1"/>
  <c r="AQ233" i="20"/>
  <c r="AB253" i="20" s="1"/>
  <c r="S234" i="20"/>
  <c r="D254" i="20" s="1"/>
  <c r="AI234" i="20"/>
  <c r="T254" i="20" s="1"/>
  <c r="AH445" i="20"/>
  <c r="S465" i="20" s="1"/>
  <c r="AO445" i="20"/>
  <c r="Z465" i="20" s="1"/>
  <c r="Q445" i="20"/>
  <c r="B465" i="20" s="1"/>
  <c r="W231" i="20"/>
  <c r="H251" i="20" s="1"/>
  <c r="Q450" i="20"/>
  <c r="B470" i="20" s="1"/>
  <c r="AL450" i="20"/>
  <c r="W470" i="20" s="1"/>
  <c r="U450" i="20"/>
  <c r="F470" i="20" s="1"/>
  <c r="AP450" i="20"/>
  <c r="AA470" i="20" s="1"/>
  <c r="V450" i="20"/>
  <c r="G470" i="20" s="1"/>
  <c r="AR345" i="20"/>
  <c r="AC365" i="20" s="1"/>
  <c r="T345" i="20"/>
  <c r="E365" i="20" s="1"/>
  <c r="U236" i="20"/>
  <c r="F256" i="20" s="1"/>
  <c r="AI236" i="20"/>
  <c r="T256" i="20" s="1"/>
  <c r="Q236" i="20"/>
  <c r="B256" i="20" s="1"/>
  <c r="AB236" i="20"/>
  <c r="M256" i="20" s="1"/>
  <c r="AP236" i="20"/>
  <c r="AA256" i="20" s="1"/>
  <c r="R236" i="20"/>
  <c r="C256" i="20" s="1"/>
  <c r="AC236" i="20"/>
  <c r="N256" i="20" s="1"/>
  <c r="AA128" i="20"/>
  <c r="L148" i="20" s="1"/>
  <c r="AN128" i="20"/>
  <c r="Y148" i="20" s="1"/>
  <c r="AJ128" i="20"/>
  <c r="U148" i="20" s="1"/>
  <c r="Q128" i="20"/>
  <c r="B148" i="20" s="1"/>
  <c r="V334" i="20"/>
  <c r="G354" i="20" s="1"/>
  <c r="AB334" i="20"/>
  <c r="M354" i="20" s="1"/>
  <c r="AQ15" i="20"/>
  <c r="AB35" i="20" s="1"/>
  <c r="AR26" i="20"/>
  <c r="T26" i="20"/>
  <c r="AP20" i="20"/>
  <c r="AA40" i="20" s="1"/>
  <c r="U20" i="20"/>
  <c r="F40" i="20" s="1"/>
  <c r="AC20" i="20"/>
  <c r="N40" i="20" s="1"/>
  <c r="AG20" i="20"/>
  <c r="R40" i="20" s="1"/>
  <c r="AN20" i="20"/>
  <c r="Y40" i="20" s="1"/>
  <c r="AK20" i="20"/>
  <c r="V40" i="20" s="1"/>
  <c r="Q20" i="20"/>
  <c r="B40" i="20" s="1"/>
  <c r="AR20" i="20"/>
  <c r="AC40" i="20" s="1"/>
  <c r="R20" i="20"/>
  <c r="C40" i="20" s="1"/>
  <c r="AP19" i="20"/>
  <c r="AA39" i="20" s="1"/>
  <c r="T17" i="20"/>
  <c r="E37" i="20" s="1"/>
  <c r="AN22" i="20"/>
  <c r="Y42" i="20" s="1"/>
  <c r="AP11" i="20"/>
  <c r="AA31" i="20" s="1"/>
  <c r="R11" i="20"/>
  <c r="C31" i="20" s="1"/>
  <c r="Y12" i="20"/>
  <c r="J32" i="20" s="1"/>
  <c r="Z12" i="20"/>
  <c r="K32" i="20" s="1"/>
  <c r="AB12" i="20"/>
  <c r="M32" i="20" s="1"/>
  <c r="AG12" i="20"/>
  <c r="R32" i="20" s="1"/>
  <c r="AK12" i="20"/>
  <c r="V32" i="20" s="1"/>
  <c r="AO11" i="20"/>
  <c r="Z31" i="20" s="1"/>
  <c r="AK26" i="20"/>
  <c r="T20" i="20"/>
  <c r="E40" i="20" s="1"/>
  <c r="AO20" i="20"/>
  <c r="Z40" i="20" s="1"/>
  <c r="R19" i="20"/>
  <c r="C39" i="20" s="1"/>
  <c r="V19" i="20"/>
  <c r="G39" i="20" s="1"/>
  <c r="Z19" i="20"/>
  <c r="K39" i="20" s="1"/>
  <c r="AH19" i="20"/>
  <c r="S39" i="20" s="1"/>
  <c r="AJ12" i="20"/>
  <c r="U32" i="20" s="1"/>
  <c r="AP12" i="20"/>
  <c r="AA32" i="20" s="1"/>
  <c r="AN12" i="20"/>
  <c r="Y32" i="20" s="1"/>
  <c r="AC12" i="20"/>
  <c r="N32" i="20" s="1"/>
  <c r="Q12" i="20"/>
  <c r="B32" i="20" s="1"/>
  <c r="AA338" i="19"/>
  <c r="L358" i="19" s="1"/>
  <c r="AK338" i="19"/>
  <c r="V358" i="19" s="1"/>
  <c r="X343" i="19"/>
  <c r="I363" i="19" s="1"/>
  <c r="AG343" i="19"/>
  <c r="R363" i="19" s="1"/>
  <c r="AB234" i="19"/>
  <c r="M254" i="19" s="1"/>
  <c r="AK234" i="19"/>
  <c r="V254" i="19" s="1"/>
  <c r="AA445" i="19"/>
  <c r="L465" i="19" s="1"/>
  <c r="AN340" i="19"/>
  <c r="Y360" i="19" s="1"/>
  <c r="AQ340" i="19"/>
  <c r="AB360" i="19" s="1"/>
  <c r="Q340" i="19"/>
  <c r="B360" i="19" s="1"/>
  <c r="AL236" i="19"/>
  <c r="W256" i="19" s="1"/>
  <c r="AJ236" i="19"/>
  <c r="U256" i="19" s="1"/>
  <c r="AO236" i="19"/>
  <c r="Z256" i="19" s="1"/>
  <c r="AR236" i="19"/>
  <c r="AC256" i="19" s="1"/>
  <c r="S439" i="19"/>
  <c r="D459" i="19" s="1"/>
  <c r="AN335" i="19"/>
  <c r="Y355" i="19" s="1"/>
  <c r="AR15" i="19"/>
  <c r="AC35" i="19" s="1"/>
  <c r="AP20" i="19"/>
  <c r="AA40" i="19" s="1"/>
  <c r="R20" i="19"/>
  <c r="C40" i="19" s="1"/>
  <c r="T20" i="19"/>
  <c r="E40" i="19" s="1"/>
  <c r="Z20" i="19"/>
  <c r="K40" i="19" s="1"/>
  <c r="AB20" i="19"/>
  <c r="M40" i="19" s="1"/>
  <c r="AR20" i="19"/>
  <c r="AC40" i="19" s="1"/>
  <c r="AH20" i="19"/>
  <c r="S40" i="19" s="1"/>
  <c r="AQ22" i="19"/>
  <c r="AB42" i="19" s="1"/>
  <c r="AQ26" i="19"/>
  <c r="AJ20" i="19"/>
  <c r="U40" i="19" s="1"/>
  <c r="AN20" i="19"/>
  <c r="Y40" i="19" s="1"/>
  <c r="AM22" i="19"/>
  <c r="X42" i="19" s="1"/>
  <c r="AO22" i="19"/>
  <c r="Z42" i="19" s="1"/>
  <c r="AL22" i="19"/>
  <c r="W42" i="19" s="1"/>
  <c r="R12" i="19"/>
  <c r="C32" i="19" s="1"/>
  <c r="T12" i="19"/>
  <c r="E32" i="19" s="1"/>
  <c r="Z12" i="19"/>
  <c r="K32" i="19" s="1"/>
  <c r="Q11" i="19"/>
  <c r="B31" i="19" s="1"/>
  <c r="AG11" i="19"/>
  <c r="R31" i="19" s="1"/>
  <c r="S11" i="19"/>
  <c r="D31" i="19" s="1"/>
  <c r="Z36" i="20"/>
  <c r="AM15" i="20"/>
  <c r="X35" i="20" s="1"/>
  <c r="AE15" i="20"/>
  <c r="P35" i="20" s="1"/>
  <c r="W15" i="20"/>
  <c r="H35" i="20" s="1"/>
  <c r="AK15" i="20"/>
  <c r="V35" i="20" s="1"/>
  <c r="AC15" i="20"/>
  <c r="N35" i="20" s="1"/>
  <c r="U15" i="20"/>
  <c r="F35" i="20" s="1"/>
  <c r="R15" i="20"/>
  <c r="C35" i="20" s="1"/>
  <c r="AR15" i="20"/>
  <c r="AC35" i="20" s="1"/>
  <c r="AJ15" i="20"/>
  <c r="U35" i="20" s="1"/>
  <c r="AB15" i="20"/>
  <c r="M35" i="20" s="1"/>
  <c r="T15" i="20"/>
  <c r="E35" i="20" s="1"/>
  <c r="AH15" i="20"/>
  <c r="S35" i="20" s="1"/>
  <c r="AP15" i="20"/>
  <c r="AA35" i="20" s="1"/>
  <c r="Z15" i="20"/>
  <c r="K35" i="20" s="1"/>
  <c r="AO15" i="20"/>
  <c r="Z35" i="20" s="1"/>
  <c r="AG15" i="20"/>
  <c r="R35" i="20" s="1"/>
  <c r="Y15" i="20"/>
  <c r="J35" i="20" s="1"/>
  <c r="Q15" i="20"/>
  <c r="B35" i="20" s="1"/>
  <c r="AO13" i="20"/>
  <c r="Z33" i="20" s="1"/>
  <c r="AG13" i="20"/>
  <c r="R33" i="20" s="1"/>
  <c r="Y13" i="20"/>
  <c r="J33" i="20" s="1"/>
  <c r="Q13" i="20"/>
  <c r="B33" i="20" s="1"/>
  <c r="AM13" i="20"/>
  <c r="X33" i="20" s="1"/>
  <c r="AE13" i="20"/>
  <c r="P33" i="20" s="1"/>
  <c r="W13" i="20"/>
  <c r="H33" i="20" s="1"/>
  <c r="AB13" i="20"/>
  <c r="M33" i="20" s="1"/>
  <c r="AL13" i="20"/>
  <c r="W33" i="20" s="1"/>
  <c r="AD13" i="20"/>
  <c r="O33" i="20" s="1"/>
  <c r="V13" i="20"/>
  <c r="G33" i="20" s="1"/>
  <c r="AR13" i="20"/>
  <c r="AC33" i="20" s="1"/>
  <c r="T13" i="20"/>
  <c r="E33" i="20" s="1"/>
  <c r="AK13" i="20"/>
  <c r="V33" i="20" s="1"/>
  <c r="AC13" i="20"/>
  <c r="N33" i="20" s="1"/>
  <c r="U13" i="20"/>
  <c r="F33" i="20" s="1"/>
  <c r="AJ13" i="20"/>
  <c r="U33" i="20" s="1"/>
  <c r="AQ13" i="20"/>
  <c r="AB33" i="20" s="1"/>
  <c r="AI13" i="20"/>
  <c r="T33" i="20" s="1"/>
  <c r="AA13" i="20"/>
  <c r="L33" i="20" s="1"/>
  <c r="S13" i="20"/>
  <c r="D33" i="20" s="1"/>
  <c r="AP13" i="20"/>
  <c r="AA33" i="20" s="1"/>
  <c r="AH13" i="20"/>
  <c r="S33" i="20" s="1"/>
  <c r="Z13" i="20"/>
  <c r="K33" i="20" s="1"/>
  <c r="R13" i="20"/>
  <c r="C33" i="20" s="1"/>
  <c r="AN14" i="20"/>
  <c r="Y34" i="20" s="1"/>
  <c r="AM24" i="20"/>
  <c r="X44" i="20" s="1"/>
  <c r="AE24" i="20"/>
  <c r="P44" i="20" s="1"/>
  <c r="W24" i="20"/>
  <c r="H44" i="20" s="1"/>
  <c r="AK24" i="20"/>
  <c r="V44" i="20" s="1"/>
  <c r="AC24" i="20"/>
  <c r="N44" i="20" s="1"/>
  <c r="U24" i="20"/>
  <c r="F44" i="20" s="1"/>
  <c r="AR24" i="20"/>
  <c r="AC44" i="20" s="1"/>
  <c r="AJ24" i="20"/>
  <c r="U44" i="20" s="1"/>
  <c r="AB24" i="20"/>
  <c r="M44" i="20" s="1"/>
  <c r="T24" i="20"/>
  <c r="E44" i="20" s="1"/>
  <c r="R24" i="20"/>
  <c r="C44" i="20" s="1"/>
  <c r="AP24" i="20"/>
  <c r="AA44" i="20" s="1"/>
  <c r="Z24" i="20"/>
  <c r="K44" i="20" s="1"/>
  <c r="AH24" i="20"/>
  <c r="S44" i="20" s="1"/>
  <c r="AO24" i="20"/>
  <c r="Z44" i="20" s="1"/>
  <c r="AG24" i="20"/>
  <c r="R44" i="20" s="1"/>
  <c r="Y24" i="20"/>
  <c r="J44" i="20" s="1"/>
  <c r="Q24" i="20"/>
  <c r="B44" i="20" s="1"/>
  <c r="A79" i="20"/>
  <c r="A67" i="20"/>
  <c r="AF13" i="20"/>
  <c r="Q33" i="20" s="1"/>
  <c r="AD15" i="20"/>
  <c r="O35" i="20" s="1"/>
  <c r="AO22" i="20"/>
  <c r="Z42" i="20" s="1"/>
  <c r="AG22" i="20"/>
  <c r="R42" i="20" s="1"/>
  <c r="Y22" i="20"/>
  <c r="J42" i="20" s="1"/>
  <c r="Q22" i="20"/>
  <c r="B42" i="20" s="1"/>
  <c r="AM22" i="20"/>
  <c r="X42" i="20" s="1"/>
  <c r="AE22" i="20"/>
  <c r="P42" i="20" s="1"/>
  <c r="W22" i="20"/>
  <c r="H42" i="20" s="1"/>
  <c r="AJ22" i="20"/>
  <c r="U42" i="20" s="1"/>
  <c r="AL22" i="20"/>
  <c r="W42" i="20" s="1"/>
  <c r="AD22" i="20"/>
  <c r="O42" i="20" s="1"/>
  <c r="V22" i="20"/>
  <c r="G42" i="20" s="1"/>
  <c r="AB22" i="20"/>
  <c r="M42" i="20" s="1"/>
  <c r="AK22" i="20"/>
  <c r="V42" i="20" s="1"/>
  <c r="AC22" i="20"/>
  <c r="N42" i="20" s="1"/>
  <c r="U22" i="20"/>
  <c r="F42" i="20" s="1"/>
  <c r="T22" i="20"/>
  <c r="E42" i="20" s="1"/>
  <c r="AR22" i="20"/>
  <c r="AC42" i="20" s="1"/>
  <c r="AQ22" i="20"/>
  <c r="AB42" i="20" s="1"/>
  <c r="AI22" i="20"/>
  <c r="T42" i="20" s="1"/>
  <c r="AA22" i="20"/>
  <c r="L42" i="20" s="1"/>
  <c r="S22" i="20"/>
  <c r="D42" i="20" s="1"/>
  <c r="AP22" i="20"/>
  <c r="AA42" i="20" s="1"/>
  <c r="AH22" i="20"/>
  <c r="S42" i="20" s="1"/>
  <c r="Z22" i="20"/>
  <c r="K42" i="20" s="1"/>
  <c r="R22" i="20"/>
  <c r="C42" i="20" s="1"/>
  <c r="AN23" i="20"/>
  <c r="Y43" i="20" s="1"/>
  <c r="AQ24" i="20"/>
  <c r="AB44" i="20" s="1"/>
  <c r="A77" i="20"/>
  <c r="A65" i="20"/>
  <c r="S14" i="20"/>
  <c r="D34" i="20" s="1"/>
  <c r="AQ14" i="20"/>
  <c r="AB34" i="20" s="1"/>
  <c r="AI14" i="20"/>
  <c r="T34" i="20" s="1"/>
  <c r="AA14" i="20"/>
  <c r="L34" i="20" s="1"/>
  <c r="AP14" i="20"/>
  <c r="AA34" i="20" s="1"/>
  <c r="AH14" i="20"/>
  <c r="S34" i="20" s="1"/>
  <c r="Z14" i="20"/>
  <c r="K34" i="20" s="1"/>
  <c r="R14" i="20"/>
  <c r="C34" i="20" s="1"/>
  <c r="W14" i="20"/>
  <c r="H34" i="20" s="1"/>
  <c r="AN13" i="20"/>
  <c r="Y33" i="20" s="1"/>
  <c r="AM14" i="20"/>
  <c r="X34" i="20" s="1"/>
  <c r="AL15" i="20"/>
  <c r="W35" i="20" s="1"/>
  <c r="X22" i="20"/>
  <c r="I42" i="20" s="1"/>
  <c r="V24" i="20"/>
  <c r="G44" i="20" s="1"/>
  <c r="AI23" i="20"/>
  <c r="T43" i="20" s="1"/>
  <c r="AA23" i="20"/>
  <c r="L43" i="20" s="1"/>
  <c r="AQ23" i="20"/>
  <c r="AB43" i="20" s="1"/>
  <c r="S23" i="20"/>
  <c r="D43" i="20" s="1"/>
  <c r="AP23" i="20"/>
  <c r="AA43" i="20" s="1"/>
  <c r="AH23" i="20"/>
  <c r="S43" i="20" s="1"/>
  <c r="Z23" i="20"/>
  <c r="K43" i="20" s="1"/>
  <c r="R23" i="20"/>
  <c r="C43" i="20" s="1"/>
  <c r="AF22" i="20"/>
  <c r="Q42" i="20" s="1"/>
  <c r="AE23" i="20"/>
  <c r="P43" i="20" s="1"/>
  <c r="AD24" i="20"/>
  <c r="O44" i="20" s="1"/>
  <c r="A81" i="20"/>
  <c r="A69" i="20"/>
  <c r="T11" i="20"/>
  <c r="E31" i="20" s="1"/>
  <c r="AB11" i="20"/>
  <c r="M31" i="20" s="1"/>
  <c r="AJ11" i="20"/>
  <c r="U31" i="20" s="1"/>
  <c r="AR11" i="20"/>
  <c r="AC31" i="20" s="1"/>
  <c r="S12" i="20"/>
  <c r="D32" i="20" s="1"/>
  <c r="AA12" i="20"/>
  <c r="L32" i="20" s="1"/>
  <c r="AI12" i="20"/>
  <c r="T32" i="20" s="1"/>
  <c r="AQ12" i="20"/>
  <c r="AB32" i="20" s="1"/>
  <c r="Q14" i="20"/>
  <c r="B34" i="20" s="1"/>
  <c r="Y14" i="20"/>
  <c r="J34" i="20" s="1"/>
  <c r="AG14" i="20"/>
  <c r="R34" i="20" s="1"/>
  <c r="AO14" i="20"/>
  <c r="Z34" i="20" s="1"/>
  <c r="X15" i="20"/>
  <c r="I35" i="20" s="1"/>
  <c r="AF15" i="20"/>
  <c r="Q35" i="20" s="1"/>
  <c r="AN15" i="20"/>
  <c r="Y35" i="20" s="1"/>
  <c r="W16" i="20"/>
  <c r="H36" i="20" s="1"/>
  <c r="AE16" i="20"/>
  <c r="P36" i="20" s="1"/>
  <c r="AM16" i="20"/>
  <c r="X36" i="20" s="1"/>
  <c r="V17" i="20"/>
  <c r="G37" i="20" s="1"/>
  <c r="AD17" i="20"/>
  <c r="O37" i="20" s="1"/>
  <c r="AL17" i="20"/>
  <c r="W37" i="20" s="1"/>
  <c r="U18" i="20"/>
  <c r="F38" i="20" s="1"/>
  <c r="AC18" i="20"/>
  <c r="N38" i="20" s="1"/>
  <c r="AK18" i="20"/>
  <c r="V38" i="20" s="1"/>
  <c r="T19" i="20"/>
  <c r="E39" i="20" s="1"/>
  <c r="AB19" i="20"/>
  <c r="M39" i="20" s="1"/>
  <c r="AJ19" i="20"/>
  <c r="U39" i="20" s="1"/>
  <c r="AR19" i="20"/>
  <c r="AC39" i="20" s="1"/>
  <c r="S20" i="20"/>
  <c r="D40" i="20" s="1"/>
  <c r="AA20" i="20"/>
  <c r="L40" i="20" s="1"/>
  <c r="AI20" i="20"/>
  <c r="T40" i="20" s="1"/>
  <c r="AQ20" i="20"/>
  <c r="AB40" i="20" s="1"/>
  <c r="Q23" i="20"/>
  <c r="B43" i="20" s="1"/>
  <c r="Y23" i="20"/>
  <c r="J43" i="20" s="1"/>
  <c r="AG23" i="20"/>
  <c r="R43" i="20" s="1"/>
  <c r="AO23" i="20"/>
  <c r="Z43" i="20" s="1"/>
  <c r="X24" i="20"/>
  <c r="I44" i="20" s="1"/>
  <c r="AF24" i="20"/>
  <c r="Q44" i="20" s="1"/>
  <c r="AN24" i="20"/>
  <c r="Y44" i="20" s="1"/>
  <c r="W25" i="20"/>
  <c r="AE25" i="20"/>
  <c r="AM25" i="20"/>
  <c r="V26" i="20"/>
  <c r="AD26" i="20"/>
  <c r="AL26" i="20"/>
  <c r="U27" i="20"/>
  <c r="F47" i="20" s="1"/>
  <c r="AC27" i="20"/>
  <c r="N47" i="20" s="1"/>
  <c r="AK27" i="20"/>
  <c r="V47" i="20" s="1"/>
  <c r="Y122" i="20"/>
  <c r="J142" i="20" s="1"/>
  <c r="U11" i="20"/>
  <c r="F31" i="20" s="1"/>
  <c r="AC11" i="20"/>
  <c r="N31" i="20" s="1"/>
  <c r="AK11" i="20"/>
  <c r="V31" i="20" s="1"/>
  <c r="X16" i="20"/>
  <c r="I36" i="20" s="1"/>
  <c r="AF16" i="20"/>
  <c r="Q36" i="20" s="1"/>
  <c r="AN16" i="20"/>
  <c r="Y36" i="20" s="1"/>
  <c r="W17" i="20"/>
  <c r="H37" i="20" s="1"/>
  <c r="AE17" i="20"/>
  <c r="P37" i="20" s="1"/>
  <c r="AM17" i="20"/>
  <c r="X37" i="20" s="1"/>
  <c r="V18" i="20"/>
  <c r="G38" i="20" s="1"/>
  <c r="AD18" i="20"/>
  <c r="O38" i="20" s="1"/>
  <c r="AL18" i="20"/>
  <c r="W38" i="20" s="1"/>
  <c r="U19" i="20"/>
  <c r="F39" i="20" s="1"/>
  <c r="AC19" i="20"/>
  <c r="N39" i="20" s="1"/>
  <c r="AK19" i="20"/>
  <c r="V39" i="20" s="1"/>
  <c r="X25" i="20"/>
  <c r="AF25" i="20"/>
  <c r="AN25" i="20"/>
  <c r="W26" i="20"/>
  <c r="AE26" i="20"/>
  <c r="AM26" i="20"/>
  <c r="V27" i="20"/>
  <c r="G47" i="20" s="1"/>
  <c r="AD27" i="20"/>
  <c r="O47" i="20" s="1"/>
  <c r="AL27" i="20"/>
  <c r="W47" i="20" s="1"/>
  <c r="E32" i="20"/>
  <c r="A78" i="20"/>
  <c r="A66" i="20"/>
  <c r="G137" i="20"/>
  <c r="V137" i="20"/>
  <c r="AF26" i="20"/>
  <c r="AM27" i="20"/>
  <c r="X47" i="20" s="1"/>
  <c r="V11" i="20"/>
  <c r="G31" i="20" s="1"/>
  <c r="AD11" i="20"/>
  <c r="O31" i="20" s="1"/>
  <c r="AL11" i="20"/>
  <c r="W31" i="20" s="1"/>
  <c r="AF17" i="20"/>
  <c r="Q37" i="20" s="1"/>
  <c r="AN17" i="20"/>
  <c r="Y37" i="20" s="1"/>
  <c r="W18" i="20"/>
  <c r="H38" i="20" s="1"/>
  <c r="AD19" i="20"/>
  <c r="O39" i="20" s="1"/>
  <c r="AL19" i="20"/>
  <c r="W39" i="20" s="1"/>
  <c r="X26" i="20"/>
  <c r="AN26" i="20"/>
  <c r="W27" i="20"/>
  <c r="H47" i="20" s="1"/>
  <c r="W11" i="20"/>
  <c r="H31" i="20" s="1"/>
  <c r="AE11" i="20"/>
  <c r="P31" i="20" s="1"/>
  <c r="AM11" i="20"/>
  <c r="X31" i="20" s="1"/>
  <c r="V12" i="20"/>
  <c r="G32" i="20" s="1"/>
  <c r="AD12" i="20"/>
  <c r="O32" i="20" s="1"/>
  <c r="AL12" i="20"/>
  <c r="W32" i="20" s="1"/>
  <c r="T14" i="20"/>
  <c r="E34" i="20" s="1"/>
  <c r="AB14" i="20"/>
  <c r="M34" i="20" s="1"/>
  <c r="AJ14" i="20"/>
  <c r="U34" i="20" s="1"/>
  <c r="AR14" i="20"/>
  <c r="AC34" i="20" s="1"/>
  <c r="S15" i="20"/>
  <c r="D35" i="20" s="1"/>
  <c r="AA15" i="20"/>
  <c r="L35" i="20" s="1"/>
  <c r="AI15" i="20"/>
  <c r="T35" i="20" s="1"/>
  <c r="R16" i="20"/>
  <c r="C36" i="20" s="1"/>
  <c r="Z16" i="20"/>
  <c r="K36" i="20" s="1"/>
  <c r="AH16" i="20"/>
  <c r="S36" i="20" s="1"/>
  <c r="AP16" i="20"/>
  <c r="AA36" i="20" s="1"/>
  <c r="Q17" i="20"/>
  <c r="B37" i="20" s="1"/>
  <c r="Y17" i="20"/>
  <c r="J37" i="20" s="1"/>
  <c r="AG17" i="20"/>
  <c r="R37" i="20" s="1"/>
  <c r="AO17" i="20"/>
  <c r="Z37" i="20" s="1"/>
  <c r="X18" i="20"/>
  <c r="I38" i="20" s="1"/>
  <c r="AF18" i="20"/>
  <c r="Q38" i="20" s="1"/>
  <c r="W19" i="20"/>
  <c r="H39" i="20" s="1"/>
  <c r="AE19" i="20"/>
  <c r="P39" i="20" s="1"/>
  <c r="AM19" i="20"/>
  <c r="X39" i="20" s="1"/>
  <c r="V20" i="20"/>
  <c r="G40" i="20" s="1"/>
  <c r="AD20" i="20"/>
  <c r="O40" i="20" s="1"/>
  <c r="AL20" i="20"/>
  <c r="W40" i="20" s="1"/>
  <c r="T23" i="20"/>
  <c r="E43" i="20" s="1"/>
  <c r="AB23" i="20"/>
  <c r="M43" i="20" s="1"/>
  <c r="AJ23" i="20"/>
  <c r="U43" i="20" s="1"/>
  <c r="AR23" i="20"/>
  <c r="AC43" i="20" s="1"/>
  <c r="S24" i="20"/>
  <c r="D44" i="20" s="1"/>
  <c r="AA24" i="20"/>
  <c r="L44" i="20" s="1"/>
  <c r="AI24" i="20"/>
  <c r="T44" i="20" s="1"/>
  <c r="R25" i="20"/>
  <c r="Z25" i="20"/>
  <c r="AH25" i="20"/>
  <c r="AP25" i="20"/>
  <c r="Q26" i="20"/>
  <c r="Y26" i="20"/>
  <c r="AG26" i="20"/>
  <c r="AO26" i="20"/>
  <c r="X27" i="20"/>
  <c r="I47" i="20" s="1"/>
  <c r="AF27" i="20"/>
  <c r="Q47" i="20" s="1"/>
  <c r="A80" i="20"/>
  <c r="X17" i="20"/>
  <c r="I37" i="20" s="1"/>
  <c r="X11" i="20"/>
  <c r="I31" i="20" s="1"/>
  <c r="AF11" i="20"/>
  <c r="Q31" i="20" s="1"/>
  <c r="AN11" i="20"/>
  <c r="Y31" i="20" s="1"/>
  <c r="W12" i="20"/>
  <c r="H32" i="20" s="1"/>
  <c r="AE12" i="20"/>
  <c r="P32" i="20" s="1"/>
  <c r="AM12" i="20"/>
  <c r="X32" i="20" s="1"/>
  <c r="U14" i="20"/>
  <c r="F34" i="20" s="1"/>
  <c r="AC14" i="20"/>
  <c r="N34" i="20" s="1"/>
  <c r="AK14" i="20"/>
  <c r="V34" i="20" s="1"/>
  <c r="S16" i="20"/>
  <c r="D36" i="20" s="1"/>
  <c r="AA16" i="20"/>
  <c r="L36" i="20" s="1"/>
  <c r="AI16" i="20"/>
  <c r="T36" i="20" s="1"/>
  <c r="AQ16" i="20"/>
  <c r="AB36" i="20" s="1"/>
  <c r="R17" i="20"/>
  <c r="C37" i="20" s="1"/>
  <c r="Z17" i="20"/>
  <c r="K37" i="20" s="1"/>
  <c r="AH17" i="20"/>
  <c r="S37" i="20" s="1"/>
  <c r="AP17" i="20"/>
  <c r="AA37" i="20" s="1"/>
  <c r="Q18" i="20"/>
  <c r="B38" i="20" s="1"/>
  <c r="Y18" i="20"/>
  <c r="J38" i="20" s="1"/>
  <c r="AG18" i="20"/>
  <c r="R38" i="20" s="1"/>
  <c r="AO18" i="20"/>
  <c r="Z38" i="20" s="1"/>
  <c r="X19" i="20"/>
  <c r="I39" i="20" s="1"/>
  <c r="AF19" i="20"/>
  <c r="Q39" i="20" s="1"/>
  <c r="AN19" i="20"/>
  <c r="Y39" i="20" s="1"/>
  <c r="W20" i="20"/>
  <c r="H40" i="20" s="1"/>
  <c r="AE20" i="20"/>
  <c r="P40" i="20" s="1"/>
  <c r="AM20" i="20"/>
  <c r="X40" i="20" s="1"/>
  <c r="U23" i="20"/>
  <c r="F43" i="20" s="1"/>
  <c r="AC23" i="20"/>
  <c r="N43" i="20" s="1"/>
  <c r="AK23" i="20"/>
  <c r="V43" i="20" s="1"/>
  <c r="S25" i="20"/>
  <c r="AA25" i="20"/>
  <c r="AI25" i="20"/>
  <c r="AQ25" i="20"/>
  <c r="R26" i="20"/>
  <c r="Z26" i="20"/>
  <c r="AH26" i="20"/>
  <c r="AP26" i="20"/>
  <c r="Q27" i="20"/>
  <c r="B47" i="20" s="1"/>
  <c r="Y27" i="20"/>
  <c r="J47" i="20" s="1"/>
  <c r="AG27" i="20"/>
  <c r="R47" i="20" s="1"/>
  <c r="AO27" i="20"/>
  <c r="Z47" i="20" s="1"/>
  <c r="Q11" i="20"/>
  <c r="B31" i="20" s="1"/>
  <c r="Y11" i="20"/>
  <c r="J31" i="20" s="1"/>
  <c r="AG11" i="20"/>
  <c r="R31" i="20" s="1"/>
  <c r="X12" i="20"/>
  <c r="I32" i="20" s="1"/>
  <c r="AF12" i="20"/>
  <c r="Q32" i="20" s="1"/>
  <c r="V14" i="20"/>
  <c r="G34" i="20" s="1"/>
  <c r="AD14" i="20"/>
  <c r="O34" i="20" s="1"/>
  <c r="AL14" i="20"/>
  <c r="W34" i="20" s="1"/>
  <c r="T16" i="20"/>
  <c r="E36" i="20" s="1"/>
  <c r="AB16" i="20"/>
  <c r="M36" i="20" s="1"/>
  <c r="AJ16" i="20"/>
  <c r="U36" i="20" s="1"/>
  <c r="AR16" i="20"/>
  <c r="AC36" i="20" s="1"/>
  <c r="S17" i="20"/>
  <c r="D37" i="20" s="1"/>
  <c r="AA17" i="20"/>
  <c r="L37" i="20" s="1"/>
  <c r="AI17" i="20"/>
  <c r="T37" i="20" s="1"/>
  <c r="AQ17" i="20"/>
  <c r="AB37" i="20" s="1"/>
  <c r="R18" i="20"/>
  <c r="C38" i="20" s="1"/>
  <c r="Z18" i="20"/>
  <c r="K38" i="20" s="1"/>
  <c r="AH18" i="20"/>
  <c r="S38" i="20" s="1"/>
  <c r="AP18" i="20"/>
  <c r="AA38" i="20" s="1"/>
  <c r="Q19" i="20"/>
  <c r="B39" i="20" s="1"/>
  <c r="Y19" i="20"/>
  <c r="J39" i="20" s="1"/>
  <c r="AG19" i="20"/>
  <c r="R39" i="20" s="1"/>
  <c r="X20" i="20"/>
  <c r="I40" i="20" s="1"/>
  <c r="AF20" i="20"/>
  <c r="Q40" i="20" s="1"/>
  <c r="V23" i="20"/>
  <c r="G43" i="20" s="1"/>
  <c r="AD23" i="20"/>
  <c r="O43" i="20" s="1"/>
  <c r="AL23" i="20"/>
  <c r="W43" i="20" s="1"/>
  <c r="T25" i="20"/>
  <c r="AB25" i="20"/>
  <c r="AJ25" i="20"/>
  <c r="AR25" i="20"/>
  <c r="S26" i="20"/>
  <c r="AA26" i="20"/>
  <c r="AI26" i="20"/>
  <c r="AQ26" i="20"/>
  <c r="R27" i="20"/>
  <c r="C47" i="20" s="1"/>
  <c r="Z27" i="20"/>
  <c r="K47" i="20" s="1"/>
  <c r="AH27" i="20"/>
  <c r="S47" i="20" s="1"/>
  <c r="AP27" i="20"/>
  <c r="AA47" i="20" s="1"/>
  <c r="A63" i="20"/>
  <c r="A75" i="20"/>
  <c r="S11" i="20"/>
  <c r="D31" i="20" s="1"/>
  <c r="AA11" i="20"/>
  <c r="L31" i="20" s="1"/>
  <c r="AI11" i="20"/>
  <c r="T31" i="20" s="1"/>
  <c r="AH12" i="20"/>
  <c r="S32" i="20" s="1"/>
  <c r="X14" i="20"/>
  <c r="I34" i="20" s="1"/>
  <c r="AF14" i="20"/>
  <c r="Q34" i="20" s="1"/>
  <c r="V16" i="20"/>
  <c r="G36" i="20" s="1"/>
  <c r="AD16" i="20"/>
  <c r="O36" i="20" s="1"/>
  <c r="U17" i="20"/>
  <c r="F37" i="20" s="1"/>
  <c r="AC17" i="20"/>
  <c r="N37" i="20" s="1"/>
  <c r="T18" i="20"/>
  <c r="E38" i="20" s="1"/>
  <c r="AB18" i="20"/>
  <c r="M38" i="20" s="1"/>
  <c r="AJ18" i="20"/>
  <c r="U38" i="20" s="1"/>
  <c r="S19" i="20"/>
  <c r="D39" i="20" s="1"/>
  <c r="AA19" i="20"/>
  <c r="L39" i="20" s="1"/>
  <c r="AI19" i="20"/>
  <c r="T39" i="20" s="1"/>
  <c r="Z20" i="20"/>
  <c r="K40" i="20" s="1"/>
  <c r="AH20" i="20"/>
  <c r="S40" i="20" s="1"/>
  <c r="X23" i="20"/>
  <c r="I43" i="20" s="1"/>
  <c r="AF23" i="20"/>
  <c r="Q43" i="20" s="1"/>
  <c r="V25" i="20"/>
  <c r="AD25" i="20"/>
  <c r="U26" i="20"/>
  <c r="AC26" i="20"/>
  <c r="T27" i="20"/>
  <c r="E47" i="20" s="1"/>
  <c r="AB27" i="20"/>
  <c r="M47" i="20" s="1"/>
  <c r="AJ27" i="20"/>
  <c r="U47" i="20" s="1"/>
  <c r="A64" i="20"/>
  <c r="L139" i="20"/>
  <c r="AK122" i="20"/>
  <c r="V142" i="20" s="1"/>
  <c r="AC122" i="20"/>
  <c r="N142" i="20" s="1"/>
  <c r="U122" i="20"/>
  <c r="F142" i="20" s="1"/>
  <c r="AR122" i="20"/>
  <c r="AC142" i="20" s="1"/>
  <c r="AJ122" i="20"/>
  <c r="U142" i="20" s="1"/>
  <c r="AB122" i="20"/>
  <c r="M142" i="20" s="1"/>
  <c r="T122" i="20"/>
  <c r="E142" i="20" s="1"/>
  <c r="AH122" i="20"/>
  <c r="S142" i="20" s="1"/>
  <c r="X122" i="20"/>
  <c r="I142" i="20" s="1"/>
  <c r="AQ122" i="20"/>
  <c r="AB142" i="20" s="1"/>
  <c r="AG122" i="20"/>
  <c r="R142" i="20" s="1"/>
  <c r="W122" i="20"/>
  <c r="H142" i="20" s="1"/>
  <c r="AP122" i="20"/>
  <c r="AA142" i="20" s="1"/>
  <c r="AF122" i="20"/>
  <c r="Q142" i="20" s="1"/>
  <c r="V122" i="20"/>
  <c r="G142" i="20" s="1"/>
  <c r="AN122" i="20"/>
  <c r="Y142" i="20" s="1"/>
  <c r="AD122" i="20"/>
  <c r="O142" i="20" s="1"/>
  <c r="R122" i="20"/>
  <c r="C142" i="20" s="1"/>
  <c r="AM122" i="20"/>
  <c r="X142" i="20" s="1"/>
  <c r="AA122" i="20"/>
  <c r="L142" i="20" s="1"/>
  <c r="Q122" i="20"/>
  <c r="B142" i="20" s="1"/>
  <c r="AL122" i="20"/>
  <c r="W142" i="20" s="1"/>
  <c r="AE122" i="20"/>
  <c r="P142" i="20" s="1"/>
  <c r="Z122" i="20"/>
  <c r="K142" i="20" s="1"/>
  <c r="S122" i="20"/>
  <c r="D142" i="20" s="1"/>
  <c r="AO122" i="20"/>
  <c r="Z142" i="20" s="1"/>
  <c r="AA117" i="20"/>
  <c r="L137" i="20" s="1"/>
  <c r="AH121" i="20"/>
  <c r="S141" i="20" s="1"/>
  <c r="X123" i="20"/>
  <c r="I143" i="20" s="1"/>
  <c r="AI131" i="20"/>
  <c r="AQ133" i="20"/>
  <c r="AB153" i="20" s="1"/>
  <c r="AI133" i="20"/>
  <c r="T153" i="20" s="1"/>
  <c r="AA133" i="20"/>
  <c r="L153" i="20" s="1"/>
  <c r="S133" i="20"/>
  <c r="D153" i="20" s="1"/>
  <c r="AP133" i="20"/>
  <c r="AA153" i="20" s="1"/>
  <c r="AH133" i="20"/>
  <c r="S153" i="20" s="1"/>
  <c r="Z133" i="20"/>
  <c r="K153" i="20" s="1"/>
  <c r="R133" i="20"/>
  <c r="C153" i="20" s="1"/>
  <c r="AG133" i="20"/>
  <c r="R153" i="20" s="1"/>
  <c r="W133" i="20"/>
  <c r="H153" i="20" s="1"/>
  <c r="AO133" i="20"/>
  <c r="Z153" i="20" s="1"/>
  <c r="AE133" i="20"/>
  <c r="P153" i="20" s="1"/>
  <c r="U133" i="20"/>
  <c r="F153" i="20" s="1"/>
  <c r="AN133" i="20"/>
  <c r="Y153" i="20" s="1"/>
  <c r="AD133" i="20"/>
  <c r="O153" i="20" s="1"/>
  <c r="T133" i="20"/>
  <c r="E153" i="20" s="1"/>
  <c r="AM133" i="20"/>
  <c r="X153" i="20" s="1"/>
  <c r="AC133" i="20"/>
  <c r="N153" i="20" s="1"/>
  <c r="Q133" i="20"/>
  <c r="B153" i="20" s="1"/>
  <c r="AK133" i="20"/>
  <c r="V153" i="20" s="1"/>
  <c r="Y133" i="20"/>
  <c r="J153" i="20" s="1"/>
  <c r="AJ133" i="20"/>
  <c r="U153" i="20" s="1"/>
  <c r="X133" i="20"/>
  <c r="I153" i="20" s="1"/>
  <c r="AQ124" i="20"/>
  <c r="AB144" i="20" s="1"/>
  <c r="AI124" i="20"/>
  <c r="T144" i="20" s="1"/>
  <c r="AA124" i="20"/>
  <c r="L144" i="20" s="1"/>
  <c r="S124" i="20"/>
  <c r="D144" i="20" s="1"/>
  <c r="AP124" i="20"/>
  <c r="AA144" i="20" s="1"/>
  <c r="AH124" i="20"/>
  <c r="S144" i="20" s="1"/>
  <c r="Z124" i="20"/>
  <c r="K144" i="20" s="1"/>
  <c r="R124" i="20"/>
  <c r="C144" i="20" s="1"/>
  <c r="AG124" i="20"/>
  <c r="R144" i="20" s="1"/>
  <c r="AO124" i="20"/>
  <c r="Z144" i="20" s="1"/>
  <c r="AE124" i="20"/>
  <c r="P144" i="20" s="1"/>
  <c r="U124" i="20"/>
  <c r="F144" i="20" s="1"/>
  <c r="AN124" i="20"/>
  <c r="Y144" i="20" s="1"/>
  <c r="AD124" i="20"/>
  <c r="O144" i="20" s="1"/>
  <c r="T124" i="20"/>
  <c r="E144" i="20" s="1"/>
  <c r="AM124" i="20"/>
  <c r="X144" i="20" s="1"/>
  <c r="AC124" i="20"/>
  <c r="N144" i="20" s="1"/>
  <c r="Q124" i="20"/>
  <c r="B144" i="20" s="1"/>
  <c r="AK124" i="20"/>
  <c r="V144" i="20" s="1"/>
  <c r="Y124" i="20"/>
  <c r="J144" i="20" s="1"/>
  <c r="AJ124" i="20"/>
  <c r="U144" i="20" s="1"/>
  <c r="X124" i="20"/>
  <c r="I144" i="20" s="1"/>
  <c r="AO131" i="20"/>
  <c r="AL118" i="20"/>
  <c r="W138" i="20" s="1"/>
  <c r="AB118" i="20"/>
  <c r="M138" i="20" s="1"/>
  <c r="R118" i="20"/>
  <c r="C138" i="20" s="1"/>
  <c r="AK118" i="20"/>
  <c r="V138" i="20" s="1"/>
  <c r="AA118" i="20"/>
  <c r="L138" i="20" s="1"/>
  <c r="AR118" i="20"/>
  <c r="AC138" i="20" s="1"/>
  <c r="AH118" i="20"/>
  <c r="S138" i="20" s="1"/>
  <c r="V118" i="20"/>
  <c r="G138" i="20" s="1"/>
  <c r="AQ118" i="20"/>
  <c r="AB138" i="20" s="1"/>
  <c r="AE118" i="20"/>
  <c r="P138" i="20" s="1"/>
  <c r="U118" i="20"/>
  <c r="F138" i="20" s="1"/>
  <c r="AD118" i="20"/>
  <c r="O138" i="20" s="1"/>
  <c r="V124" i="20"/>
  <c r="G144" i="20" s="1"/>
  <c r="A182" i="20"/>
  <c r="A170" i="20"/>
  <c r="A186" i="20"/>
  <c r="A174" i="20"/>
  <c r="AO123" i="20"/>
  <c r="Z143" i="20" s="1"/>
  <c r="AE123" i="20"/>
  <c r="P143" i="20" s="1"/>
  <c r="U123" i="20"/>
  <c r="F143" i="20" s="1"/>
  <c r="AN123" i="20"/>
  <c r="Y143" i="20" s="1"/>
  <c r="AD123" i="20"/>
  <c r="O143" i="20" s="1"/>
  <c r="R123" i="20"/>
  <c r="C143" i="20" s="1"/>
  <c r="AK123" i="20"/>
  <c r="V143" i="20" s="1"/>
  <c r="Y123" i="20"/>
  <c r="J143" i="20" s="1"/>
  <c r="AH123" i="20"/>
  <c r="S143" i="20" s="1"/>
  <c r="W124" i="20"/>
  <c r="H144" i="20" s="1"/>
  <c r="AR125" i="20"/>
  <c r="AC145" i="20" s="1"/>
  <c r="AF125" i="20"/>
  <c r="Q145" i="20" s="1"/>
  <c r="V125" i="20"/>
  <c r="G145" i="20" s="1"/>
  <c r="AJ118" i="20"/>
  <c r="U138" i="20" s="1"/>
  <c r="AM123" i="20"/>
  <c r="X143" i="20" s="1"/>
  <c r="AB124" i="20"/>
  <c r="M144" i="20" s="1"/>
  <c r="AJ125" i="20"/>
  <c r="U145" i="20" s="1"/>
  <c r="Q126" i="20"/>
  <c r="B146" i="20" s="1"/>
  <c r="AP126" i="20"/>
  <c r="AA146" i="20" s="1"/>
  <c r="AD126" i="20"/>
  <c r="O146" i="20" s="1"/>
  <c r="T126" i="20"/>
  <c r="E146" i="20" s="1"/>
  <c r="AL126" i="20"/>
  <c r="W146" i="20" s="1"/>
  <c r="AB126" i="20"/>
  <c r="M146" i="20" s="1"/>
  <c r="R126" i="20"/>
  <c r="C146" i="20" s="1"/>
  <c r="AK126" i="20"/>
  <c r="V146" i="20" s="1"/>
  <c r="AA126" i="20"/>
  <c r="L146" i="20" s="1"/>
  <c r="AJ126" i="20"/>
  <c r="U146" i="20" s="1"/>
  <c r="Z126" i="20"/>
  <c r="K146" i="20" s="1"/>
  <c r="AR126" i="20"/>
  <c r="AC146" i="20" s="1"/>
  <c r="AH126" i="20"/>
  <c r="S146" i="20" s="1"/>
  <c r="V126" i="20"/>
  <c r="G146" i="20" s="1"/>
  <c r="AQ126" i="20"/>
  <c r="AB146" i="20" s="1"/>
  <c r="AE126" i="20"/>
  <c r="P146" i="20" s="1"/>
  <c r="U126" i="20"/>
  <c r="F146" i="20" s="1"/>
  <c r="AH131" i="20"/>
  <c r="AL133" i="20"/>
  <c r="W153" i="20" s="1"/>
  <c r="AP117" i="20"/>
  <c r="AA137" i="20" s="1"/>
  <c r="AH117" i="20"/>
  <c r="S137" i="20" s="1"/>
  <c r="Z117" i="20"/>
  <c r="K137" i="20" s="1"/>
  <c r="R117" i="20"/>
  <c r="C137" i="20" s="1"/>
  <c r="AO117" i="20"/>
  <c r="Z137" i="20" s="1"/>
  <c r="AG117" i="20"/>
  <c r="R137" i="20" s="1"/>
  <c r="Y117" i="20"/>
  <c r="J137" i="20" s="1"/>
  <c r="Q117" i="20"/>
  <c r="B137" i="20" s="1"/>
  <c r="AN117" i="20"/>
  <c r="Y137" i="20" s="1"/>
  <c r="AD117" i="20"/>
  <c r="O137" i="20" s="1"/>
  <c r="T117" i="20"/>
  <c r="E137" i="20" s="1"/>
  <c r="AM117" i="20"/>
  <c r="X137" i="20" s="1"/>
  <c r="AC117" i="20"/>
  <c r="N137" i="20" s="1"/>
  <c r="S117" i="20"/>
  <c r="D137" i="20" s="1"/>
  <c r="AJ117" i="20"/>
  <c r="U137" i="20" s="1"/>
  <c r="X117" i="20"/>
  <c r="I137" i="20" s="1"/>
  <c r="AI117" i="20"/>
  <c r="T137" i="20" s="1"/>
  <c r="W117" i="20"/>
  <c r="H137" i="20" s="1"/>
  <c r="AL117" i="20"/>
  <c r="W137" i="20" s="1"/>
  <c r="S118" i="20"/>
  <c r="D138" i="20" s="1"/>
  <c r="AM118" i="20"/>
  <c r="X138" i="20" s="1"/>
  <c r="AF124" i="20"/>
  <c r="Q144" i="20" s="1"/>
  <c r="U125" i="20"/>
  <c r="F145" i="20" s="1"/>
  <c r="S131" i="20"/>
  <c r="AR133" i="20"/>
  <c r="AC153" i="20" s="1"/>
  <c r="A172" i="20"/>
  <c r="A184" i="20"/>
  <c r="A173" i="20"/>
  <c r="A185" i="20"/>
  <c r="Y131" i="20"/>
  <c r="A168" i="20"/>
  <c r="A180" i="20"/>
  <c r="W123" i="20"/>
  <c r="H143" i="20" s="1"/>
  <c r="AR124" i="20"/>
  <c r="AC144" i="20" s="1"/>
  <c r="AE125" i="20"/>
  <c r="P145" i="20" s="1"/>
  <c r="R119" i="20"/>
  <c r="C139" i="20" s="1"/>
  <c r="AB119" i="20"/>
  <c r="M139" i="20" s="1"/>
  <c r="AL119" i="20"/>
  <c r="W139" i="20" s="1"/>
  <c r="T121" i="20"/>
  <c r="E141" i="20" s="1"/>
  <c r="AF121" i="20"/>
  <c r="Q141" i="20" s="1"/>
  <c r="AP121" i="20"/>
  <c r="AA141" i="20" s="1"/>
  <c r="W125" i="20"/>
  <c r="H145" i="20" s="1"/>
  <c r="AI125" i="20"/>
  <c r="T145" i="20" s="1"/>
  <c r="R128" i="20"/>
  <c r="C148" i="20" s="1"/>
  <c r="AB128" i="20"/>
  <c r="M148" i="20" s="1"/>
  <c r="AL128" i="20"/>
  <c r="W148" i="20" s="1"/>
  <c r="T130" i="20"/>
  <c r="E150" i="20" s="1"/>
  <c r="AF130" i="20"/>
  <c r="Q150" i="20" s="1"/>
  <c r="AP130" i="20"/>
  <c r="AA150" i="20" s="1"/>
  <c r="Q131" i="20"/>
  <c r="AA131" i="20"/>
  <c r="AM131" i="20"/>
  <c r="Y132" i="20"/>
  <c r="AK132" i="20"/>
  <c r="AQ227" i="20"/>
  <c r="AB247" i="20" s="1"/>
  <c r="Z228" i="20"/>
  <c r="K248" i="20" s="1"/>
  <c r="X230" i="20"/>
  <c r="I250" i="20" s="1"/>
  <c r="W241" i="20"/>
  <c r="H261" i="20" s="1"/>
  <c r="A278" i="20"/>
  <c r="A290" i="20"/>
  <c r="F249" i="20"/>
  <c r="S119" i="20"/>
  <c r="D139" i="20" s="1"/>
  <c r="AC119" i="20"/>
  <c r="N139" i="20" s="1"/>
  <c r="AO119" i="20"/>
  <c r="Z139" i="20" s="1"/>
  <c r="AM120" i="20"/>
  <c r="X140" i="20" s="1"/>
  <c r="AE120" i="20"/>
  <c r="P140" i="20" s="1"/>
  <c r="W120" i="20"/>
  <c r="H140" i="20" s="1"/>
  <c r="AL120" i="20"/>
  <c r="W140" i="20" s="1"/>
  <c r="AD120" i="20"/>
  <c r="O140" i="20" s="1"/>
  <c r="V120" i="20"/>
  <c r="G140" i="20" s="1"/>
  <c r="Z120" i="20"/>
  <c r="K140" i="20" s="1"/>
  <c r="AJ120" i="20"/>
  <c r="U140" i="20" s="1"/>
  <c r="W121" i="20"/>
  <c r="H141" i="20" s="1"/>
  <c r="AG121" i="20"/>
  <c r="R141" i="20" s="1"/>
  <c r="AR123" i="20"/>
  <c r="AC143" i="20" s="1"/>
  <c r="AJ123" i="20"/>
  <c r="U143" i="20" s="1"/>
  <c r="AB123" i="20"/>
  <c r="M143" i="20" s="1"/>
  <c r="T123" i="20"/>
  <c r="E143" i="20" s="1"/>
  <c r="AQ123" i="20"/>
  <c r="AB143" i="20" s="1"/>
  <c r="AI123" i="20"/>
  <c r="T143" i="20" s="1"/>
  <c r="AA123" i="20"/>
  <c r="L143" i="20" s="1"/>
  <c r="S123" i="20"/>
  <c r="D143" i="20" s="1"/>
  <c r="Z123" i="20"/>
  <c r="K143" i="20" s="1"/>
  <c r="AL123" i="20"/>
  <c r="W143" i="20" s="1"/>
  <c r="X125" i="20"/>
  <c r="I145" i="20" s="1"/>
  <c r="S128" i="20"/>
  <c r="D148" i="20" s="1"/>
  <c r="AC128" i="20"/>
  <c r="N148" i="20" s="1"/>
  <c r="AO128" i="20"/>
  <c r="Z148" i="20" s="1"/>
  <c r="AM129" i="20"/>
  <c r="X149" i="20" s="1"/>
  <c r="AE129" i="20"/>
  <c r="P149" i="20" s="1"/>
  <c r="W129" i="20"/>
  <c r="H149" i="20" s="1"/>
  <c r="AL129" i="20"/>
  <c r="W149" i="20" s="1"/>
  <c r="AD129" i="20"/>
  <c r="O149" i="20" s="1"/>
  <c r="V129" i="20"/>
  <c r="G149" i="20" s="1"/>
  <c r="Z129" i="20"/>
  <c r="K149" i="20" s="1"/>
  <c r="AJ129" i="20"/>
  <c r="U149" i="20" s="1"/>
  <c r="W130" i="20"/>
  <c r="H150" i="20" s="1"/>
  <c r="AG130" i="20"/>
  <c r="R150" i="20" s="1"/>
  <c r="R131" i="20"/>
  <c r="AD131" i="20"/>
  <c r="AN131" i="20"/>
  <c r="AR132" i="20"/>
  <c r="AJ132" i="20"/>
  <c r="AB132" i="20"/>
  <c r="T132" i="20"/>
  <c r="AQ132" i="20"/>
  <c r="AI132" i="20"/>
  <c r="AA132" i="20"/>
  <c r="S132" i="20"/>
  <c r="Z132" i="20"/>
  <c r="AL132" i="20"/>
  <c r="AN227" i="20"/>
  <c r="Y247" i="20" s="1"/>
  <c r="AB230" i="20"/>
  <c r="M250" i="20" s="1"/>
  <c r="AP231" i="20"/>
  <c r="AA251" i="20" s="1"/>
  <c r="AH231" i="20"/>
  <c r="S251" i="20" s="1"/>
  <c r="Z231" i="20"/>
  <c r="K251" i="20" s="1"/>
  <c r="R231" i="20"/>
  <c r="C251" i="20" s="1"/>
  <c r="AO231" i="20"/>
  <c r="Z251" i="20" s="1"/>
  <c r="AG231" i="20"/>
  <c r="R251" i="20" s="1"/>
  <c r="Y231" i="20"/>
  <c r="J251" i="20" s="1"/>
  <c r="Q231" i="20"/>
  <c r="B251" i="20" s="1"/>
  <c r="AQ231" i="20"/>
  <c r="AB251" i="20" s="1"/>
  <c r="AB232" i="20"/>
  <c r="M252" i="20" s="1"/>
  <c r="AR233" i="20"/>
  <c r="AC253" i="20" s="1"/>
  <c r="Q234" i="20"/>
  <c r="B254" i="20" s="1"/>
  <c r="AJ234" i="20"/>
  <c r="U254" i="20" s="1"/>
  <c r="Z234" i="20"/>
  <c r="K254" i="20" s="1"/>
  <c r="AR234" i="20"/>
  <c r="AC254" i="20" s="1"/>
  <c r="AH234" i="20"/>
  <c r="S254" i="20" s="1"/>
  <c r="V234" i="20"/>
  <c r="G254" i="20" s="1"/>
  <c r="AQ234" i="20"/>
  <c r="AB254" i="20" s="1"/>
  <c r="AE234" i="20"/>
  <c r="P254" i="20" s="1"/>
  <c r="U234" i="20"/>
  <c r="F254" i="20" s="1"/>
  <c r="AP234" i="20"/>
  <c r="AA254" i="20" s="1"/>
  <c r="AD234" i="20"/>
  <c r="O254" i="20" s="1"/>
  <c r="T234" i="20"/>
  <c r="E254" i="20" s="1"/>
  <c r="AL234" i="20"/>
  <c r="W254" i="20" s="1"/>
  <c r="AB234" i="20"/>
  <c r="M254" i="20" s="1"/>
  <c r="R234" i="20"/>
  <c r="C254" i="20" s="1"/>
  <c r="AK234" i="20"/>
  <c r="V254" i="20" s="1"/>
  <c r="AA234" i="20"/>
  <c r="L254" i="20" s="1"/>
  <c r="O256" i="20"/>
  <c r="AJ241" i="20"/>
  <c r="U261" i="20" s="1"/>
  <c r="AF230" i="20"/>
  <c r="Q250" i="20" s="1"/>
  <c r="AP125" i="20"/>
  <c r="AA145" i="20" s="1"/>
  <c r="AH125" i="20"/>
  <c r="S145" i="20" s="1"/>
  <c r="Z125" i="20"/>
  <c r="K145" i="20" s="1"/>
  <c r="R125" i="20"/>
  <c r="C145" i="20" s="1"/>
  <c r="AO125" i="20"/>
  <c r="Z145" i="20" s="1"/>
  <c r="AG125" i="20"/>
  <c r="R145" i="20" s="1"/>
  <c r="Y125" i="20"/>
  <c r="J145" i="20" s="1"/>
  <c r="Q125" i="20"/>
  <c r="B145" i="20" s="1"/>
  <c r="AB125" i="20"/>
  <c r="M145" i="20" s="1"/>
  <c r="AL125" i="20"/>
  <c r="W145" i="20" s="1"/>
  <c r="Y130" i="20"/>
  <c r="J150" i="20" s="1"/>
  <c r="V131" i="20"/>
  <c r="AF131" i="20"/>
  <c r="AP131" i="20"/>
  <c r="R132" i="20"/>
  <c r="AD132" i="20"/>
  <c r="AN132" i="20"/>
  <c r="AM228" i="20"/>
  <c r="X248" i="20" s="1"/>
  <c r="AE228" i="20"/>
  <c r="P248" i="20" s="1"/>
  <c r="W228" i="20"/>
  <c r="H248" i="20" s="1"/>
  <c r="AK228" i="20"/>
  <c r="V248" i="20" s="1"/>
  <c r="AC228" i="20"/>
  <c r="N248" i="20" s="1"/>
  <c r="U228" i="20"/>
  <c r="F248" i="20" s="1"/>
  <c r="AR228" i="20"/>
  <c r="AC248" i="20" s="1"/>
  <c r="AJ228" i="20"/>
  <c r="U248" i="20" s="1"/>
  <c r="AB228" i="20"/>
  <c r="M248" i="20" s="1"/>
  <c r="T228" i="20"/>
  <c r="E248" i="20" s="1"/>
  <c r="AQ228" i="20"/>
  <c r="AB248" i="20" s="1"/>
  <c r="AI228" i="20"/>
  <c r="T248" i="20" s="1"/>
  <c r="AA228" i="20"/>
  <c r="L248" i="20" s="1"/>
  <c r="S228" i="20"/>
  <c r="D248" i="20" s="1"/>
  <c r="AO228" i="20"/>
  <c r="Z248" i="20" s="1"/>
  <c r="AG228" i="20"/>
  <c r="R248" i="20" s="1"/>
  <c r="Y228" i="20"/>
  <c r="J248" i="20" s="1"/>
  <c r="Q228" i="20"/>
  <c r="B248" i="20" s="1"/>
  <c r="AL228" i="20"/>
  <c r="W248" i="20" s="1"/>
  <c r="AJ230" i="20"/>
  <c r="U250" i="20" s="1"/>
  <c r="AO118" i="20"/>
  <c r="Z138" i="20" s="1"/>
  <c r="V119" i="20"/>
  <c r="G139" i="20" s="1"/>
  <c r="AH119" i="20"/>
  <c r="S139" i="20" s="1"/>
  <c r="AR119" i="20"/>
  <c r="AC139" i="20" s="1"/>
  <c r="AL121" i="20"/>
  <c r="W141" i="20" s="1"/>
  <c r="AD121" i="20"/>
  <c r="O141" i="20" s="1"/>
  <c r="V121" i="20"/>
  <c r="G141" i="20" s="1"/>
  <c r="AK121" i="20"/>
  <c r="V141" i="20" s="1"/>
  <c r="AC121" i="20"/>
  <c r="N141" i="20" s="1"/>
  <c r="U121" i="20"/>
  <c r="F141" i="20" s="1"/>
  <c r="Z121" i="20"/>
  <c r="K141" i="20" s="1"/>
  <c r="AJ121" i="20"/>
  <c r="U141" i="20" s="1"/>
  <c r="S125" i="20"/>
  <c r="D145" i="20" s="1"/>
  <c r="AC125" i="20"/>
  <c r="N145" i="20" s="1"/>
  <c r="AM125" i="20"/>
  <c r="X145" i="20" s="1"/>
  <c r="AO126" i="20"/>
  <c r="Z146" i="20" s="1"/>
  <c r="V128" i="20"/>
  <c r="G148" i="20" s="1"/>
  <c r="AH128" i="20"/>
  <c r="S148" i="20" s="1"/>
  <c r="AR128" i="20"/>
  <c r="AC148" i="20" s="1"/>
  <c r="AL130" i="20"/>
  <c r="W150" i="20" s="1"/>
  <c r="AD130" i="20"/>
  <c r="O150" i="20" s="1"/>
  <c r="V130" i="20"/>
  <c r="G150" i="20" s="1"/>
  <c r="AK130" i="20"/>
  <c r="V150" i="20" s="1"/>
  <c r="AC130" i="20"/>
  <c r="N150" i="20" s="1"/>
  <c r="U130" i="20"/>
  <c r="F150" i="20" s="1"/>
  <c r="Z130" i="20"/>
  <c r="K150" i="20" s="1"/>
  <c r="AJ130" i="20"/>
  <c r="U150" i="20" s="1"/>
  <c r="W131" i="20"/>
  <c r="AG131" i="20"/>
  <c r="AQ131" i="20"/>
  <c r="U132" i="20"/>
  <c r="AE132" i="20"/>
  <c r="AO132" i="20"/>
  <c r="A181" i="20"/>
  <c r="A169" i="20"/>
  <c r="AA227" i="20"/>
  <c r="L247" i="20" s="1"/>
  <c r="AP228" i="20"/>
  <c r="AA248" i="20" s="1"/>
  <c r="AN230" i="20"/>
  <c r="Y250" i="20" s="1"/>
  <c r="AE233" i="20"/>
  <c r="P253" i="20" s="1"/>
  <c r="AK239" i="20"/>
  <c r="AC239" i="20"/>
  <c r="U239" i="20"/>
  <c r="AR239" i="20"/>
  <c r="AJ239" i="20"/>
  <c r="AB239" i="20"/>
  <c r="T239" i="20"/>
  <c r="AQ239" i="20"/>
  <c r="AI239" i="20"/>
  <c r="AA239" i="20"/>
  <c r="S239" i="20"/>
  <c r="AP239" i="20"/>
  <c r="AH239" i="20"/>
  <c r="Z239" i="20"/>
  <c r="R239" i="20"/>
  <c r="AM239" i="20"/>
  <c r="AE239" i="20"/>
  <c r="W239" i="20"/>
  <c r="AD239" i="20"/>
  <c r="X239" i="20"/>
  <c r="AO239" i="20"/>
  <c r="V239" i="20"/>
  <c r="AN239" i="20"/>
  <c r="Q239" i="20"/>
  <c r="AG239" i="20"/>
  <c r="AF239" i="20"/>
  <c r="Y119" i="20"/>
  <c r="J139" i="20" s="1"/>
  <c r="T120" i="20"/>
  <c r="E140" i="20" s="1"/>
  <c r="AF120" i="20"/>
  <c r="Q140" i="20" s="1"/>
  <c r="AP120" i="20"/>
  <c r="AA140" i="20" s="1"/>
  <c r="Q121" i="20"/>
  <c r="B141" i="20" s="1"/>
  <c r="AA121" i="20"/>
  <c r="L141" i="20" s="1"/>
  <c r="AM121" i="20"/>
  <c r="X141" i="20" s="1"/>
  <c r="V123" i="20"/>
  <c r="G143" i="20" s="1"/>
  <c r="AF123" i="20"/>
  <c r="Q143" i="20" s="1"/>
  <c r="AP123" i="20"/>
  <c r="AA143" i="20" s="1"/>
  <c r="T125" i="20"/>
  <c r="E145" i="20" s="1"/>
  <c r="AD125" i="20"/>
  <c r="O145" i="20" s="1"/>
  <c r="AN125" i="20"/>
  <c r="Y145" i="20" s="1"/>
  <c r="Y128" i="20"/>
  <c r="J148" i="20" s="1"/>
  <c r="T129" i="20"/>
  <c r="E149" i="20" s="1"/>
  <c r="AF129" i="20"/>
  <c r="Q149" i="20" s="1"/>
  <c r="AP129" i="20"/>
  <c r="AA149" i="20" s="1"/>
  <c r="Q130" i="20"/>
  <c r="B150" i="20" s="1"/>
  <c r="AA130" i="20"/>
  <c r="L150" i="20" s="1"/>
  <c r="AM130" i="20"/>
  <c r="X150" i="20" s="1"/>
  <c r="X131" i="20"/>
  <c r="V132" i="20"/>
  <c r="AF132" i="20"/>
  <c r="AP132" i="20"/>
  <c r="AO226" i="20"/>
  <c r="Z246" i="20" s="1"/>
  <c r="AG226" i="20"/>
  <c r="R246" i="20" s="1"/>
  <c r="Y226" i="20"/>
  <c r="J246" i="20" s="1"/>
  <c r="Q226" i="20"/>
  <c r="B246" i="20" s="1"/>
  <c r="AM226" i="20"/>
  <c r="X246" i="20" s="1"/>
  <c r="AE226" i="20"/>
  <c r="P246" i="20" s="1"/>
  <c r="W226" i="20"/>
  <c r="H246" i="20" s="1"/>
  <c r="AL226" i="20"/>
  <c r="W246" i="20" s="1"/>
  <c r="AD226" i="20"/>
  <c r="O246" i="20" s="1"/>
  <c r="V226" i="20"/>
  <c r="G246" i="20" s="1"/>
  <c r="AK226" i="20"/>
  <c r="V246" i="20" s="1"/>
  <c r="AC226" i="20"/>
  <c r="N246" i="20" s="1"/>
  <c r="U226" i="20"/>
  <c r="F246" i="20" s="1"/>
  <c r="AQ226" i="20"/>
  <c r="AB246" i="20" s="1"/>
  <c r="AI226" i="20"/>
  <c r="T246" i="20" s="1"/>
  <c r="AA226" i="20"/>
  <c r="L246" i="20" s="1"/>
  <c r="S226" i="20"/>
  <c r="D246" i="20" s="1"/>
  <c r="AP226" i="20"/>
  <c r="AA246" i="20" s="1"/>
  <c r="AH226" i="20"/>
  <c r="S246" i="20" s="1"/>
  <c r="Z226" i="20"/>
  <c r="K246" i="20" s="1"/>
  <c r="R226" i="20"/>
  <c r="C246" i="20" s="1"/>
  <c r="AN228" i="20"/>
  <c r="Y248" i="20" s="1"/>
  <c r="AA231" i="20"/>
  <c r="L251" i="20" s="1"/>
  <c r="W234" i="20"/>
  <c r="H254" i="20" s="1"/>
  <c r="Y239" i="20"/>
  <c r="AL241" i="20"/>
  <c r="W261" i="20" s="1"/>
  <c r="A289" i="20"/>
  <c r="A277" i="20"/>
  <c r="AK230" i="20"/>
  <c r="V250" i="20" s="1"/>
  <c r="AC230" i="20"/>
  <c r="N250" i="20" s="1"/>
  <c r="U230" i="20"/>
  <c r="F250" i="20" s="1"/>
  <c r="AQ230" i="20"/>
  <c r="AB250" i="20" s="1"/>
  <c r="AI230" i="20"/>
  <c r="T250" i="20" s="1"/>
  <c r="AA230" i="20"/>
  <c r="L250" i="20" s="1"/>
  <c r="S230" i="20"/>
  <c r="D250" i="20" s="1"/>
  <c r="AP230" i="20"/>
  <c r="AA250" i="20" s="1"/>
  <c r="AH230" i="20"/>
  <c r="S250" i="20" s="1"/>
  <c r="Z230" i="20"/>
  <c r="K250" i="20" s="1"/>
  <c r="R230" i="20"/>
  <c r="C250" i="20" s="1"/>
  <c r="AO230" i="20"/>
  <c r="Z250" i="20" s="1"/>
  <c r="AG230" i="20"/>
  <c r="R250" i="20" s="1"/>
  <c r="Y230" i="20"/>
  <c r="J250" i="20" s="1"/>
  <c r="Q230" i="20"/>
  <c r="B250" i="20" s="1"/>
  <c r="AM230" i="20"/>
  <c r="X250" i="20" s="1"/>
  <c r="AE230" i="20"/>
  <c r="P250" i="20" s="1"/>
  <c r="W230" i="20"/>
  <c r="H250" i="20" s="1"/>
  <c r="AL230" i="20"/>
  <c r="W250" i="20" s="1"/>
  <c r="AD230" i="20"/>
  <c r="O250" i="20" s="1"/>
  <c r="V230" i="20"/>
  <c r="G250" i="20" s="1"/>
  <c r="A281" i="20"/>
  <c r="A293" i="20"/>
  <c r="AK131" i="20"/>
  <c r="AC131" i="20"/>
  <c r="U131" i="20"/>
  <c r="AR131" i="20"/>
  <c r="AJ131" i="20"/>
  <c r="AB131" i="20"/>
  <c r="T131" i="20"/>
  <c r="Z131" i="20"/>
  <c r="AL131" i="20"/>
  <c r="X132" i="20"/>
  <c r="A187" i="20"/>
  <c r="A175" i="20"/>
  <c r="T230" i="20"/>
  <c r="E250" i="20" s="1"/>
  <c r="X118" i="20"/>
  <c r="I138" i="20" s="1"/>
  <c r="AF118" i="20"/>
  <c r="Q138" i="20" s="1"/>
  <c r="AN118" i="20"/>
  <c r="Y138" i="20" s="1"/>
  <c r="W119" i="20"/>
  <c r="H139" i="20" s="1"/>
  <c r="AE119" i="20"/>
  <c r="P139" i="20" s="1"/>
  <c r="AM119" i="20"/>
  <c r="X139" i="20" s="1"/>
  <c r="X126" i="20"/>
  <c r="I146" i="20" s="1"/>
  <c r="AF126" i="20"/>
  <c r="Q146" i="20" s="1"/>
  <c r="AN126" i="20"/>
  <c r="Y146" i="20" s="1"/>
  <c r="W128" i="20"/>
  <c r="H148" i="20" s="1"/>
  <c r="AE128" i="20"/>
  <c r="P148" i="20" s="1"/>
  <c r="AM128" i="20"/>
  <c r="X148" i="20" s="1"/>
  <c r="S225" i="20"/>
  <c r="D245" i="20" s="1"/>
  <c r="AA225" i="20"/>
  <c r="L245" i="20" s="1"/>
  <c r="AI225" i="20"/>
  <c r="T245" i="20" s="1"/>
  <c r="AQ225" i="20"/>
  <c r="AB245" i="20" s="1"/>
  <c r="Q227" i="20"/>
  <c r="B247" i="20" s="1"/>
  <c r="Y227" i="20"/>
  <c r="J247" i="20" s="1"/>
  <c r="AG227" i="20"/>
  <c r="R247" i="20" s="1"/>
  <c r="AO227" i="20"/>
  <c r="Z247" i="20" s="1"/>
  <c r="X228" i="20"/>
  <c r="I248" i="20" s="1"/>
  <c r="AF228" i="20"/>
  <c r="Q248" i="20" s="1"/>
  <c r="W229" i="20"/>
  <c r="H249" i="20" s="1"/>
  <c r="AE229" i="20"/>
  <c r="P249" i="20" s="1"/>
  <c r="AM229" i="20"/>
  <c r="X249" i="20" s="1"/>
  <c r="U231" i="20"/>
  <c r="F251" i="20" s="1"/>
  <c r="AC231" i="20"/>
  <c r="N251" i="20" s="1"/>
  <c r="AK231" i="20"/>
  <c r="V251" i="20" s="1"/>
  <c r="T232" i="20"/>
  <c r="E252" i="20" s="1"/>
  <c r="AD232" i="20"/>
  <c r="O252" i="20" s="1"/>
  <c r="AN232" i="20"/>
  <c r="Y252" i="20" s="1"/>
  <c r="S233" i="20"/>
  <c r="D253" i="20" s="1"/>
  <c r="AC233" i="20"/>
  <c r="N253" i="20" s="1"/>
  <c r="AM233" i="20"/>
  <c r="X253" i="20" s="1"/>
  <c r="AO234" i="20"/>
  <c r="Z254" i="20" s="1"/>
  <c r="V236" i="20"/>
  <c r="G256" i="20" s="1"/>
  <c r="AH236" i="20"/>
  <c r="S256" i="20" s="1"/>
  <c r="T237" i="20"/>
  <c r="E257" i="20" s="1"/>
  <c r="AH237" i="20"/>
  <c r="S257" i="20" s="1"/>
  <c r="AE238" i="20"/>
  <c r="P258" i="20" s="1"/>
  <c r="T241" i="20"/>
  <c r="E261" i="20" s="1"/>
  <c r="AM241" i="20"/>
  <c r="X261" i="20" s="1"/>
  <c r="W335" i="20"/>
  <c r="H355" i="20" s="1"/>
  <c r="AC338" i="20"/>
  <c r="N358" i="20" s="1"/>
  <c r="Q118" i="20"/>
  <c r="B138" i="20" s="1"/>
  <c r="Y118" i="20"/>
  <c r="J138" i="20" s="1"/>
  <c r="AG118" i="20"/>
  <c r="R138" i="20" s="1"/>
  <c r="X119" i="20"/>
  <c r="I139" i="20" s="1"/>
  <c r="AF119" i="20"/>
  <c r="Q139" i="20" s="1"/>
  <c r="Y126" i="20"/>
  <c r="J146" i="20" s="1"/>
  <c r="AG126" i="20"/>
  <c r="R146" i="20" s="1"/>
  <c r="X128" i="20"/>
  <c r="I148" i="20" s="1"/>
  <c r="AF128" i="20"/>
  <c r="Q148" i="20" s="1"/>
  <c r="T225" i="20"/>
  <c r="E245" i="20" s="1"/>
  <c r="AB225" i="20"/>
  <c r="M245" i="20" s="1"/>
  <c r="AJ225" i="20"/>
  <c r="U245" i="20" s="1"/>
  <c r="AR225" i="20"/>
  <c r="AC245" i="20" s="1"/>
  <c r="R227" i="20"/>
  <c r="C247" i="20" s="1"/>
  <c r="Z227" i="20"/>
  <c r="K247" i="20" s="1"/>
  <c r="AH227" i="20"/>
  <c r="S247" i="20" s="1"/>
  <c r="AP227" i="20"/>
  <c r="AA247" i="20" s="1"/>
  <c r="X229" i="20"/>
  <c r="I249" i="20" s="1"/>
  <c r="AF229" i="20"/>
  <c r="Q249" i="20" s="1"/>
  <c r="V231" i="20"/>
  <c r="G251" i="20" s="1"/>
  <c r="AD231" i="20"/>
  <c r="O251" i="20" s="1"/>
  <c r="AL231" i="20"/>
  <c r="W251" i="20" s="1"/>
  <c r="U232" i="20"/>
  <c r="F252" i="20" s="1"/>
  <c r="AE232" i="20"/>
  <c r="P252" i="20" s="1"/>
  <c r="AO232" i="20"/>
  <c r="Z252" i="20" s="1"/>
  <c r="T233" i="20"/>
  <c r="E253" i="20" s="1"/>
  <c r="AD233" i="20"/>
  <c r="O253" i="20" s="1"/>
  <c r="AN233" i="20"/>
  <c r="Y253" i="20" s="1"/>
  <c r="X237" i="20"/>
  <c r="I257" i="20" s="1"/>
  <c r="AI237" i="20"/>
  <c r="T257" i="20" s="1"/>
  <c r="AR240" i="20"/>
  <c r="AJ240" i="20"/>
  <c r="AB240" i="20"/>
  <c r="T240" i="20"/>
  <c r="AQ240" i="20"/>
  <c r="AI240" i="20"/>
  <c r="AA240" i="20"/>
  <c r="S240" i="20"/>
  <c r="AP240" i="20"/>
  <c r="AH240" i="20"/>
  <c r="Z240" i="20"/>
  <c r="R240" i="20"/>
  <c r="AO240" i="20"/>
  <c r="AG240" i="20"/>
  <c r="Y240" i="20"/>
  <c r="Q240" i="20"/>
  <c r="AL240" i="20"/>
  <c r="AD240" i="20"/>
  <c r="V240" i="20"/>
  <c r="AM240" i="20"/>
  <c r="V241" i="20"/>
  <c r="G261" i="20" s="1"/>
  <c r="AR241" i="20"/>
  <c r="AC261" i="20" s="1"/>
  <c r="AG342" i="20"/>
  <c r="R362" i="20" s="1"/>
  <c r="A404" i="20"/>
  <c r="A392" i="20"/>
  <c r="V225" i="20"/>
  <c r="G245" i="20" s="1"/>
  <c r="AD225" i="20"/>
  <c r="O245" i="20" s="1"/>
  <c r="AL225" i="20"/>
  <c r="W245" i="20" s="1"/>
  <c r="T227" i="20"/>
  <c r="E247" i="20" s="1"/>
  <c r="AB227" i="20"/>
  <c r="M247" i="20" s="1"/>
  <c r="AJ227" i="20"/>
  <c r="U247" i="20" s="1"/>
  <c r="AR227" i="20"/>
  <c r="AC247" i="20" s="1"/>
  <c r="Z229" i="20"/>
  <c r="K249" i="20" s="1"/>
  <c r="AH229" i="20"/>
  <c r="S249" i="20" s="1"/>
  <c r="AP229" i="20"/>
  <c r="AA249" i="20" s="1"/>
  <c r="X231" i="20"/>
  <c r="I251" i="20" s="1"/>
  <c r="AF231" i="20"/>
  <c r="Q251" i="20" s="1"/>
  <c r="AN231" i="20"/>
  <c r="Y251" i="20" s="1"/>
  <c r="W232" i="20"/>
  <c r="H252" i="20" s="1"/>
  <c r="V233" i="20"/>
  <c r="G253" i="20" s="1"/>
  <c r="AF233" i="20"/>
  <c r="Q253" i="20" s="1"/>
  <c r="Z237" i="20"/>
  <c r="K257" i="20" s="1"/>
  <c r="AB241" i="20"/>
  <c r="M261" i="20" s="1"/>
  <c r="A294" i="20"/>
  <c r="A282" i="20"/>
  <c r="W225" i="20"/>
  <c r="H245" i="20" s="1"/>
  <c r="AE225" i="20"/>
  <c r="P245" i="20" s="1"/>
  <c r="AM225" i="20"/>
  <c r="X245" i="20" s="1"/>
  <c r="U227" i="20"/>
  <c r="F247" i="20" s="1"/>
  <c r="AC227" i="20"/>
  <c r="N247" i="20" s="1"/>
  <c r="AK227" i="20"/>
  <c r="V247" i="20" s="1"/>
  <c r="AQ232" i="20"/>
  <c r="AB252" i="20" s="1"/>
  <c r="AI232" i="20"/>
  <c r="T252" i="20" s="1"/>
  <c r="AA232" i="20"/>
  <c r="L252" i="20" s="1"/>
  <c r="AP232" i="20"/>
  <c r="AA252" i="20" s="1"/>
  <c r="AH232" i="20"/>
  <c r="S252" i="20" s="1"/>
  <c r="Z232" i="20"/>
  <c r="K252" i="20" s="1"/>
  <c r="X232" i="20"/>
  <c r="I252" i="20" s="1"/>
  <c r="AJ232" i="20"/>
  <c r="U252" i="20" s="1"/>
  <c r="W233" i="20"/>
  <c r="H253" i="20" s="1"/>
  <c r="AI233" i="20"/>
  <c r="T253" i="20" s="1"/>
  <c r="AM237" i="20"/>
  <c r="X257" i="20" s="1"/>
  <c r="AE237" i="20"/>
  <c r="P257" i="20" s="1"/>
  <c r="W237" i="20"/>
  <c r="H257" i="20" s="1"/>
  <c r="AL237" i="20"/>
  <c r="W257" i="20" s="1"/>
  <c r="AD237" i="20"/>
  <c r="O257" i="20" s="1"/>
  <c r="V237" i="20"/>
  <c r="G257" i="20" s="1"/>
  <c r="AK237" i="20"/>
  <c r="V257" i="20" s="1"/>
  <c r="AC237" i="20"/>
  <c r="N257" i="20" s="1"/>
  <c r="U237" i="20"/>
  <c r="F257" i="20" s="1"/>
  <c r="AR237" i="20"/>
  <c r="AC257" i="20" s="1"/>
  <c r="AJ237" i="20"/>
  <c r="U257" i="20" s="1"/>
  <c r="AA237" i="20"/>
  <c r="L257" i="20" s="1"/>
  <c r="AP237" i="20"/>
  <c r="AA257" i="20" s="1"/>
  <c r="A291" i="20"/>
  <c r="A279" i="20"/>
  <c r="A295" i="20"/>
  <c r="A283" i="20"/>
  <c r="A280" i="20"/>
  <c r="X225" i="20"/>
  <c r="I245" i="20" s="1"/>
  <c r="AF225" i="20"/>
  <c r="Q245" i="20" s="1"/>
  <c r="AN225" i="20"/>
  <c r="Y245" i="20" s="1"/>
  <c r="V227" i="20"/>
  <c r="G247" i="20" s="1"/>
  <c r="AD227" i="20"/>
  <c r="O247" i="20" s="1"/>
  <c r="Q232" i="20"/>
  <c r="B252" i="20" s="1"/>
  <c r="Y232" i="20"/>
  <c r="J252" i="20" s="1"/>
  <c r="AK232" i="20"/>
  <c r="V252" i="20" s="1"/>
  <c r="X233" i="20"/>
  <c r="I253" i="20" s="1"/>
  <c r="Q237" i="20"/>
  <c r="B257" i="20" s="1"/>
  <c r="AB237" i="20"/>
  <c r="M257" i="20" s="1"/>
  <c r="AQ237" i="20"/>
  <c r="AB257" i="20" s="1"/>
  <c r="AE241" i="20"/>
  <c r="P261" i="20" s="1"/>
  <c r="AG335" i="20"/>
  <c r="R355" i="20" s="1"/>
  <c r="Y335" i="20"/>
  <c r="J355" i="20" s="1"/>
  <c r="Q335" i="20"/>
  <c r="B355" i="20" s="1"/>
  <c r="AR335" i="20"/>
  <c r="AC355" i="20" s="1"/>
  <c r="AH335" i="20"/>
  <c r="S355" i="20" s="1"/>
  <c r="V335" i="20"/>
  <c r="G355" i="20" s="1"/>
  <c r="AQ335" i="20"/>
  <c r="AB355" i="20" s="1"/>
  <c r="AE335" i="20"/>
  <c r="P355" i="20" s="1"/>
  <c r="U335" i="20"/>
  <c r="F355" i="20" s="1"/>
  <c r="AM335" i="20"/>
  <c r="X355" i="20" s="1"/>
  <c r="AC335" i="20"/>
  <c r="N355" i="20" s="1"/>
  <c r="S335" i="20"/>
  <c r="D355" i="20" s="1"/>
  <c r="AK335" i="20"/>
  <c r="V355" i="20" s="1"/>
  <c r="AA335" i="20"/>
  <c r="L355" i="20" s="1"/>
  <c r="AP335" i="20"/>
  <c r="AA355" i="20" s="1"/>
  <c r="T335" i="20"/>
  <c r="E355" i="20" s="1"/>
  <c r="AL335" i="20"/>
  <c r="W355" i="20" s="1"/>
  <c r="R335" i="20"/>
  <c r="C355" i="20" s="1"/>
  <c r="AJ335" i="20"/>
  <c r="U355" i="20" s="1"/>
  <c r="AI335" i="20"/>
  <c r="T355" i="20" s="1"/>
  <c r="Z335" i="20"/>
  <c r="K355" i="20" s="1"/>
  <c r="AR338" i="20"/>
  <c r="AC358" i="20" s="1"/>
  <c r="AH338" i="20"/>
  <c r="S358" i="20" s="1"/>
  <c r="V338" i="20"/>
  <c r="G358" i="20" s="1"/>
  <c r="AQ338" i="20"/>
  <c r="AB358" i="20" s="1"/>
  <c r="AE338" i="20"/>
  <c r="P358" i="20" s="1"/>
  <c r="U338" i="20"/>
  <c r="F358" i="20" s="1"/>
  <c r="AI338" i="20"/>
  <c r="T358" i="20" s="1"/>
  <c r="S338" i="20"/>
  <c r="D358" i="20" s="1"/>
  <c r="AD338" i="20"/>
  <c r="O358" i="20" s="1"/>
  <c r="R338" i="20"/>
  <c r="C358" i="20" s="1"/>
  <c r="AP338" i="20"/>
  <c r="AA358" i="20" s="1"/>
  <c r="AB338" i="20"/>
  <c r="M358" i="20" s="1"/>
  <c r="AL338" i="20"/>
  <c r="W358" i="20" s="1"/>
  <c r="Z338" i="20"/>
  <c r="K358" i="20" s="1"/>
  <c r="AA338" i="20"/>
  <c r="L358" i="20" s="1"/>
  <c r="W338" i="20"/>
  <c r="H358" i="20" s="1"/>
  <c r="T338" i="20"/>
  <c r="E358" i="20" s="1"/>
  <c r="AJ338" i="20"/>
  <c r="U358" i="20" s="1"/>
  <c r="R225" i="20"/>
  <c r="C245" i="20" s="1"/>
  <c r="Z225" i="20"/>
  <c r="K245" i="20" s="1"/>
  <c r="AH225" i="20"/>
  <c r="S245" i="20" s="1"/>
  <c r="X227" i="20"/>
  <c r="I247" i="20" s="1"/>
  <c r="AF227" i="20"/>
  <c r="Q247" i="20" s="1"/>
  <c r="V229" i="20"/>
  <c r="G249" i="20" s="1"/>
  <c r="AD229" i="20"/>
  <c r="O249" i="20" s="1"/>
  <c r="T231" i="20"/>
  <c r="E251" i="20" s="1"/>
  <c r="AB231" i="20"/>
  <c r="M251" i="20" s="1"/>
  <c r="AJ231" i="20"/>
  <c r="U251" i="20" s="1"/>
  <c r="S232" i="20"/>
  <c r="D252" i="20" s="1"/>
  <c r="AC232" i="20"/>
  <c r="N252" i="20" s="1"/>
  <c r="AM232" i="20"/>
  <c r="X252" i="20" s="1"/>
  <c r="AP233" i="20"/>
  <c r="AA253" i="20" s="1"/>
  <c r="AH233" i="20"/>
  <c r="S253" i="20" s="1"/>
  <c r="Z233" i="20"/>
  <c r="K253" i="20" s="1"/>
  <c r="R233" i="20"/>
  <c r="C253" i="20" s="1"/>
  <c r="AO233" i="20"/>
  <c r="Z253" i="20" s="1"/>
  <c r="AG233" i="20"/>
  <c r="R253" i="20" s="1"/>
  <c r="Y233" i="20"/>
  <c r="J253" i="20" s="1"/>
  <c r="Q233" i="20"/>
  <c r="B253" i="20" s="1"/>
  <c r="AB233" i="20"/>
  <c r="M253" i="20" s="1"/>
  <c r="AL233" i="20"/>
  <c r="W253" i="20" s="1"/>
  <c r="S237" i="20"/>
  <c r="D257" i="20" s="1"/>
  <c r="AG237" i="20"/>
  <c r="R257" i="20" s="1"/>
  <c r="AQ241" i="20"/>
  <c r="AB261" i="20" s="1"/>
  <c r="A288" i="20"/>
  <c r="A276" i="20"/>
  <c r="X238" i="20"/>
  <c r="I258" i="20" s="1"/>
  <c r="AF238" i="20"/>
  <c r="Q258" i="20" s="1"/>
  <c r="AN238" i="20"/>
  <c r="Y258" i="20" s="1"/>
  <c r="U241" i="20"/>
  <c r="F261" i="20" s="1"/>
  <c r="AC241" i="20"/>
  <c r="N261" i="20" s="1"/>
  <c r="AK241" i="20"/>
  <c r="V261" i="20" s="1"/>
  <c r="AI342" i="20"/>
  <c r="T362" i="20" s="1"/>
  <c r="AR347" i="20"/>
  <c r="AC367" i="20" s="1"/>
  <c r="AH347" i="20"/>
  <c r="S367" i="20" s="1"/>
  <c r="V347" i="20"/>
  <c r="G367" i="20" s="1"/>
  <c r="AQ347" i="20"/>
  <c r="AB367" i="20" s="1"/>
  <c r="AE347" i="20"/>
  <c r="P367" i="20" s="1"/>
  <c r="U347" i="20"/>
  <c r="F367" i="20" s="1"/>
  <c r="AJ347" i="20"/>
  <c r="U367" i="20" s="1"/>
  <c r="T347" i="20"/>
  <c r="E367" i="20" s="1"/>
  <c r="AI347" i="20"/>
  <c r="T367" i="20" s="1"/>
  <c r="S347" i="20"/>
  <c r="D367" i="20" s="1"/>
  <c r="AD347" i="20"/>
  <c r="O367" i="20" s="1"/>
  <c r="R347" i="20"/>
  <c r="C367" i="20" s="1"/>
  <c r="AC347" i="20"/>
  <c r="N367" i="20" s="1"/>
  <c r="AP347" i="20"/>
  <c r="AA367" i="20" s="1"/>
  <c r="AB347" i="20"/>
  <c r="M367" i="20" s="1"/>
  <c r="AL347" i="20"/>
  <c r="W367" i="20" s="1"/>
  <c r="Z347" i="20"/>
  <c r="K367" i="20" s="1"/>
  <c r="S238" i="20"/>
  <c r="D258" i="20" s="1"/>
  <c r="AA238" i="20"/>
  <c r="L258" i="20" s="1"/>
  <c r="AI238" i="20"/>
  <c r="T258" i="20" s="1"/>
  <c r="AQ238" i="20"/>
  <c r="AB258" i="20" s="1"/>
  <c r="X241" i="20"/>
  <c r="I261" i="20" s="1"/>
  <c r="AF241" i="20"/>
  <c r="Q261" i="20" s="1"/>
  <c r="AN241" i="20"/>
  <c r="Y261" i="20" s="1"/>
  <c r="AO338" i="20"/>
  <c r="Z358" i="20" s="1"/>
  <c r="S342" i="20"/>
  <c r="D362" i="20" s="1"/>
  <c r="T238" i="20"/>
  <c r="E258" i="20" s="1"/>
  <c r="AB238" i="20"/>
  <c r="M258" i="20" s="1"/>
  <c r="AJ238" i="20"/>
  <c r="U258" i="20" s="1"/>
  <c r="AR238" i="20"/>
  <c r="AC258" i="20" s="1"/>
  <c r="Q241" i="20"/>
  <c r="B261" i="20" s="1"/>
  <c r="Y241" i="20"/>
  <c r="J261" i="20" s="1"/>
  <c r="AG241" i="20"/>
  <c r="R261" i="20" s="1"/>
  <c r="AO241" i="20"/>
  <c r="Z261" i="20" s="1"/>
  <c r="W342" i="20"/>
  <c r="H362" i="20" s="1"/>
  <c r="X234" i="20"/>
  <c r="I254" i="20" s="1"/>
  <c r="AF234" i="20"/>
  <c r="Q254" i="20" s="1"/>
  <c r="AN234" i="20"/>
  <c r="Y254" i="20" s="1"/>
  <c r="W236" i="20"/>
  <c r="H256" i="20" s="1"/>
  <c r="AE236" i="20"/>
  <c r="P256" i="20" s="1"/>
  <c r="AM236" i="20"/>
  <c r="X256" i="20" s="1"/>
  <c r="U238" i="20"/>
  <c r="F258" i="20" s="1"/>
  <c r="AC238" i="20"/>
  <c r="N258" i="20" s="1"/>
  <c r="AK238" i="20"/>
  <c r="V258" i="20" s="1"/>
  <c r="R241" i="20"/>
  <c r="C261" i="20" s="1"/>
  <c r="Z241" i="20"/>
  <c r="K261" i="20" s="1"/>
  <c r="AH241" i="20"/>
  <c r="S261" i="20" s="1"/>
  <c r="AP241" i="20"/>
  <c r="AA261" i="20" s="1"/>
  <c r="AP334" i="20"/>
  <c r="AA354" i="20" s="1"/>
  <c r="AH334" i="20"/>
  <c r="S354" i="20" s="1"/>
  <c r="Z334" i="20"/>
  <c r="K354" i="20" s="1"/>
  <c r="R334" i="20"/>
  <c r="C354" i="20" s="1"/>
  <c r="AO334" i="20"/>
  <c r="Z354" i="20" s="1"/>
  <c r="AG334" i="20"/>
  <c r="R354" i="20" s="1"/>
  <c r="Y334" i="20"/>
  <c r="J354" i="20" s="1"/>
  <c r="Q334" i="20"/>
  <c r="B354" i="20" s="1"/>
  <c r="AJ334" i="20"/>
  <c r="U354" i="20" s="1"/>
  <c r="X334" i="20"/>
  <c r="I354" i="20" s="1"/>
  <c r="AI334" i="20"/>
  <c r="T354" i="20" s="1"/>
  <c r="W334" i="20"/>
  <c r="H354" i="20" s="1"/>
  <c r="AQ334" i="20"/>
  <c r="AB354" i="20" s="1"/>
  <c r="AE334" i="20"/>
  <c r="P354" i="20" s="1"/>
  <c r="U334" i="20"/>
  <c r="F354" i="20" s="1"/>
  <c r="AM334" i="20"/>
  <c r="X354" i="20" s="1"/>
  <c r="AC334" i="20"/>
  <c r="N354" i="20" s="1"/>
  <c r="S334" i="20"/>
  <c r="D354" i="20" s="1"/>
  <c r="AL334" i="20"/>
  <c r="W354" i="20" s="1"/>
  <c r="AL341" i="20"/>
  <c r="W361" i="20" s="1"/>
  <c r="AD341" i="20"/>
  <c r="O361" i="20" s="1"/>
  <c r="V341" i="20"/>
  <c r="G361" i="20" s="1"/>
  <c r="AK341" i="20"/>
  <c r="V361" i="20" s="1"/>
  <c r="AC341" i="20"/>
  <c r="N361" i="20" s="1"/>
  <c r="U341" i="20"/>
  <c r="F361" i="20" s="1"/>
  <c r="AQ341" i="20"/>
  <c r="AB361" i="20" s="1"/>
  <c r="AG341" i="20"/>
  <c r="R361" i="20" s="1"/>
  <c r="W341" i="20"/>
  <c r="H361" i="20" s="1"/>
  <c r="AP341" i="20"/>
  <c r="AA361" i="20" s="1"/>
  <c r="AF341" i="20"/>
  <c r="Q361" i="20" s="1"/>
  <c r="T341" i="20"/>
  <c r="E361" i="20" s="1"/>
  <c r="AH341" i="20"/>
  <c r="S361" i="20" s="1"/>
  <c r="R341" i="20"/>
  <c r="C361" i="20" s="1"/>
  <c r="AE341" i="20"/>
  <c r="P361" i="20" s="1"/>
  <c r="Q341" i="20"/>
  <c r="B361" i="20" s="1"/>
  <c r="AO341" i="20"/>
  <c r="Z361" i="20" s="1"/>
  <c r="AA341" i="20"/>
  <c r="L361" i="20" s="1"/>
  <c r="AM341" i="20"/>
  <c r="X361" i="20" s="1"/>
  <c r="Y341" i="20"/>
  <c r="J361" i="20" s="1"/>
  <c r="AR341" i="20"/>
  <c r="AC361" i="20" s="1"/>
  <c r="Z342" i="20"/>
  <c r="K362" i="20" s="1"/>
  <c r="W347" i="20"/>
  <c r="H367" i="20" s="1"/>
  <c r="Y234" i="20"/>
  <c r="J254" i="20" s="1"/>
  <c r="AG234" i="20"/>
  <c r="R254" i="20" s="1"/>
  <c r="X236" i="20"/>
  <c r="I256" i="20" s="1"/>
  <c r="AF236" i="20"/>
  <c r="Q256" i="20" s="1"/>
  <c r="V238" i="20"/>
  <c r="G258" i="20" s="1"/>
  <c r="AD238" i="20"/>
  <c r="O258" i="20" s="1"/>
  <c r="S241" i="20"/>
  <c r="D261" i="20" s="1"/>
  <c r="AA241" i="20"/>
  <c r="L261" i="20" s="1"/>
  <c r="AI241" i="20"/>
  <c r="T261" i="20" s="1"/>
  <c r="T334" i="20"/>
  <c r="E354" i="20" s="1"/>
  <c r="AN334" i="20"/>
  <c r="Y354" i="20" s="1"/>
  <c r="S341" i="20"/>
  <c r="D361" i="20" s="1"/>
  <c r="AQ345" i="20"/>
  <c r="AB365" i="20" s="1"/>
  <c r="AI345" i="20"/>
  <c r="T365" i="20" s="1"/>
  <c r="AA345" i="20"/>
  <c r="L365" i="20" s="1"/>
  <c r="S345" i="20"/>
  <c r="D365" i="20" s="1"/>
  <c r="AP345" i="20"/>
  <c r="AA365" i="20" s="1"/>
  <c r="AH345" i="20"/>
  <c r="S365" i="20" s="1"/>
  <c r="Z345" i="20"/>
  <c r="K365" i="20" s="1"/>
  <c r="R345" i="20"/>
  <c r="C365" i="20" s="1"/>
  <c r="AK345" i="20"/>
  <c r="V365" i="20" s="1"/>
  <c r="Y345" i="20"/>
  <c r="J365" i="20" s="1"/>
  <c r="AJ345" i="20"/>
  <c r="U365" i="20" s="1"/>
  <c r="X345" i="20"/>
  <c r="I365" i="20" s="1"/>
  <c r="AM345" i="20"/>
  <c r="X365" i="20" s="1"/>
  <c r="W345" i="20"/>
  <c r="H365" i="20" s="1"/>
  <c r="AL345" i="20"/>
  <c r="W365" i="20" s="1"/>
  <c r="V345" i="20"/>
  <c r="G365" i="20" s="1"/>
  <c r="AG345" i="20"/>
  <c r="R365" i="20" s="1"/>
  <c r="U345" i="20"/>
  <c r="F365" i="20" s="1"/>
  <c r="AE345" i="20"/>
  <c r="P365" i="20" s="1"/>
  <c r="Q345" i="20"/>
  <c r="B365" i="20" s="1"/>
  <c r="AO345" i="20"/>
  <c r="Z365" i="20" s="1"/>
  <c r="AC345" i="20"/>
  <c r="N365" i="20" s="1"/>
  <c r="AA347" i="20"/>
  <c r="L367" i="20" s="1"/>
  <c r="AO335" i="20"/>
  <c r="Z355" i="20" s="1"/>
  <c r="V336" i="20"/>
  <c r="G356" i="20" s="1"/>
  <c r="AH336" i="20"/>
  <c r="S356" i="20" s="1"/>
  <c r="AR336" i="20"/>
  <c r="AC356" i="20" s="1"/>
  <c r="AC360" i="20"/>
  <c r="L360" i="20"/>
  <c r="I360" i="20"/>
  <c r="AK342" i="20"/>
  <c r="V362" i="20" s="1"/>
  <c r="AC342" i="20"/>
  <c r="N362" i="20" s="1"/>
  <c r="U342" i="20"/>
  <c r="F362" i="20" s="1"/>
  <c r="AR342" i="20"/>
  <c r="AC362" i="20" s="1"/>
  <c r="AJ342" i="20"/>
  <c r="U362" i="20" s="1"/>
  <c r="AB342" i="20"/>
  <c r="M362" i="20" s="1"/>
  <c r="T342" i="20"/>
  <c r="E362" i="20" s="1"/>
  <c r="AN342" i="20"/>
  <c r="Y362" i="20" s="1"/>
  <c r="AD342" i="20"/>
  <c r="O362" i="20" s="1"/>
  <c r="R342" i="20"/>
  <c r="C362" i="20" s="1"/>
  <c r="AM342" i="20"/>
  <c r="X362" i="20" s="1"/>
  <c r="AA342" i="20"/>
  <c r="L362" i="20" s="1"/>
  <c r="Q342" i="20"/>
  <c r="B362" i="20" s="1"/>
  <c r="AF342" i="20"/>
  <c r="Q362" i="20" s="1"/>
  <c r="T346" i="20"/>
  <c r="E366" i="20" s="1"/>
  <c r="AF346" i="20"/>
  <c r="Q366" i="20" s="1"/>
  <c r="Y350" i="20"/>
  <c r="J370" i="20" s="1"/>
  <c r="AM350" i="20"/>
  <c r="X370" i="20" s="1"/>
  <c r="A400" i="20"/>
  <c r="A388" i="20"/>
  <c r="A389" i="20"/>
  <c r="A401" i="20"/>
  <c r="AN336" i="20"/>
  <c r="Y356" i="20" s="1"/>
  <c r="Z336" i="20"/>
  <c r="K356" i="20" s="1"/>
  <c r="AJ336" i="20"/>
  <c r="U356" i="20" s="1"/>
  <c r="V337" i="20"/>
  <c r="G357" i="20" s="1"/>
  <c r="AL337" i="20"/>
  <c r="W357" i="20" s="1"/>
  <c r="U339" i="20"/>
  <c r="F359" i="20" s="1"/>
  <c r="AI339" i="20"/>
  <c r="T359" i="20" s="1"/>
  <c r="V342" i="20"/>
  <c r="G362" i="20" s="1"/>
  <c r="AH342" i="20"/>
  <c r="S362" i="20" s="1"/>
  <c r="X343" i="20"/>
  <c r="I363" i="20" s="1"/>
  <c r="AN343" i="20"/>
  <c r="Y363" i="20" s="1"/>
  <c r="V346" i="20"/>
  <c r="G366" i="20" s="1"/>
  <c r="AL346" i="20"/>
  <c r="W366" i="20" s="1"/>
  <c r="AI348" i="20"/>
  <c r="AA350" i="20"/>
  <c r="L370" i="20" s="1"/>
  <c r="AO347" i="20"/>
  <c r="Z367" i="20" s="1"/>
  <c r="AL350" i="20"/>
  <c r="W370" i="20" s="1"/>
  <c r="AD350" i="20"/>
  <c r="O370" i="20" s="1"/>
  <c r="V350" i="20"/>
  <c r="G370" i="20" s="1"/>
  <c r="AK350" i="20"/>
  <c r="V370" i="20" s="1"/>
  <c r="AC350" i="20"/>
  <c r="N370" i="20" s="1"/>
  <c r="U350" i="20"/>
  <c r="F370" i="20" s="1"/>
  <c r="AQ350" i="20"/>
  <c r="AB370" i="20" s="1"/>
  <c r="AG350" i="20"/>
  <c r="R370" i="20" s="1"/>
  <c r="W350" i="20"/>
  <c r="H370" i="20" s="1"/>
  <c r="AP350" i="20"/>
  <c r="AA370" i="20" s="1"/>
  <c r="AF350" i="20"/>
  <c r="Q370" i="20" s="1"/>
  <c r="T350" i="20"/>
  <c r="E370" i="20" s="1"/>
  <c r="AB350" i="20"/>
  <c r="M370" i="20" s="1"/>
  <c r="AR350" i="20"/>
  <c r="AC370" i="20" s="1"/>
  <c r="A398" i="20"/>
  <c r="A386" i="20"/>
  <c r="R336" i="20"/>
  <c r="C356" i="20" s="1"/>
  <c r="AB336" i="20"/>
  <c r="M356" i="20" s="1"/>
  <c r="AL336" i="20"/>
  <c r="W356" i="20" s="1"/>
  <c r="AB337" i="20"/>
  <c r="M357" i="20" s="1"/>
  <c r="Y339" i="20"/>
  <c r="J359" i="20" s="1"/>
  <c r="X342" i="20"/>
  <c r="I362" i="20" s="1"/>
  <c r="AL342" i="20"/>
  <c r="W362" i="20" s="1"/>
  <c r="AK343" i="20"/>
  <c r="V363" i="20" s="1"/>
  <c r="AD343" i="20"/>
  <c r="O363" i="20" s="1"/>
  <c r="AP343" i="20"/>
  <c r="AA363" i="20" s="1"/>
  <c r="AB346" i="20"/>
  <c r="M366" i="20" s="1"/>
  <c r="AN346" i="20"/>
  <c r="Y366" i="20" s="1"/>
  <c r="Y348" i="20"/>
  <c r="Q350" i="20"/>
  <c r="B370" i="20" s="1"/>
  <c r="AE350" i="20"/>
  <c r="P370" i="20" s="1"/>
  <c r="S336" i="20"/>
  <c r="D356" i="20" s="1"/>
  <c r="AC336" i="20"/>
  <c r="N356" i="20" s="1"/>
  <c r="AP337" i="20"/>
  <c r="AA357" i="20" s="1"/>
  <c r="AH337" i="20"/>
  <c r="S357" i="20" s="1"/>
  <c r="Z337" i="20"/>
  <c r="K357" i="20" s="1"/>
  <c r="R337" i="20"/>
  <c r="C357" i="20" s="1"/>
  <c r="AO337" i="20"/>
  <c r="Z357" i="20" s="1"/>
  <c r="AG337" i="20"/>
  <c r="R357" i="20" s="1"/>
  <c r="Y337" i="20"/>
  <c r="J357" i="20" s="1"/>
  <c r="AJ337" i="20"/>
  <c r="U357" i="20" s="1"/>
  <c r="X337" i="20"/>
  <c r="I357" i="20" s="1"/>
  <c r="AI337" i="20"/>
  <c r="T357" i="20" s="1"/>
  <c r="W337" i="20"/>
  <c r="H357" i="20" s="1"/>
  <c r="AC337" i="20"/>
  <c r="N357" i="20" s="1"/>
  <c r="AQ337" i="20"/>
  <c r="AB357" i="20" s="1"/>
  <c r="AO339" i="20"/>
  <c r="Z359" i="20" s="1"/>
  <c r="AC339" i="20"/>
  <c r="N359" i="20" s="1"/>
  <c r="S339" i="20"/>
  <c r="D359" i="20" s="1"/>
  <c r="AL339" i="20"/>
  <c r="W359" i="20" s="1"/>
  <c r="AB339" i="20"/>
  <c r="M359" i="20" s="1"/>
  <c r="R339" i="20"/>
  <c r="C359" i="20" s="1"/>
  <c r="Z339" i="20"/>
  <c r="K359" i="20" s="1"/>
  <c r="AP339" i="20"/>
  <c r="AA359" i="20" s="1"/>
  <c r="Y342" i="20"/>
  <c r="J362" i="20" s="1"/>
  <c r="AO342" i="20"/>
  <c r="Z362" i="20" s="1"/>
  <c r="Q343" i="20"/>
  <c r="B363" i="20" s="1"/>
  <c r="AC346" i="20"/>
  <c r="N366" i="20" s="1"/>
  <c r="AM348" i="20"/>
  <c r="AE348" i="20"/>
  <c r="W348" i="20"/>
  <c r="AO348" i="20"/>
  <c r="AC348" i="20"/>
  <c r="S348" i="20"/>
  <c r="AL348" i="20"/>
  <c r="AB348" i="20"/>
  <c r="R348" i="20"/>
  <c r="Z348" i="20"/>
  <c r="AP348" i="20"/>
  <c r="R350" i="20"/>
  <c r="C370" i="20" s="1"/>
  <c r="AH350" i="20"/>
  <c r="S370" i="20" s="1"/>
  <c r="AP346" i="20"/>
  <c r="AA366" i="20" s="1"/>
  <c r="AH346" i="20"/>
  <c r="S366" i="20" s="1"/>
  <c r="Z346" i="20"/>
  <c r="K366" i="20" s="1"/>
  <c r="R346" i="20"/>
  <c r="C366" i="20" s="1"/>
  <c r="AO346" i="20"/>
  <c r="Z366" i="20" s="1"/>
  <c r="AG346" i="20"/>
  <c r="R366" i="20" s="1"/>
  <c r="Y346" i="20"/>
  <c r="J366" i="20" s="1"/>
  <c r="Q346" i="20"/>
  <c r="B366" i="20" s="1"/>
  <c r="AJ346" i="20"/>
  <c r="U366" i="20" s="1"/>
  <c r="X346" i="20"/>
  <c r="I366" i="20" s="1"/>
  <c r="AI346" i="20"/>
  <c r="T366" i="20" s="1"/>
  <c r="W346" i="20"/>
  <c r="H366" i="20" s="1"/>
  <c r="AD346" i="20"/>
  <c r="O366" i="20" s="1"/>
  <c r="AR346" i="20"/>
  <c r="AC366" i="20" s="1"/>
  <c r="S350" i="20"/>
  <c r="D370" i="20" s="1"/>
  <c r="AI350" i="20"/>
  <c r="T370" i="20" s="1"/>
  <c r="Z360" i="20"/>
  <c r="X335" i="20"/>
  <c r="I355" i="20" s="1"/>
  <c r="AF335" i="20"/>
  <c r="Q355" i="20" s="1"/>
  <c r="AN335" i="20"/>
  <c r="Y355" i="20" s="1"/>
  <c r="W336" i="20"/>
  <c r="H356" i="20" s="1"/>
  <c r="AE336" i="20"/>
  <c r="P356" i="20" s="1"/>
  <c r="AM336" i="20"/>
  <c r="X356" i="20" s="1"/>
  <c r="Y340" i="20"/>
  <c r="J360" i="20" s="1"/>
  <c r="Y343" i="20"/>
  <c r="J363" i="20" s="1"/>
  <c r="Y349" i="20"/>
  <c r="X439" i="20"/>
  <c r="I459" i="20" s="1"/>
  <c r="AP440" i="20"/>
  <c r="AA460" i="20" s="1"/>
  <c r="Y441" i="20"/>
  <c r="J461" i="20" s="1"/>
  <c r="AJ442" i="20"/>
  <c r="U462" i="20" s="1"/>
  <c r="X443" i="20"/>
  <c r="I463" i="20" s="1"/>
  <c r="S447" i="20"/>
  <c r="D467" i="20" s="1"/>
  <c r="X336" i="20"/>
  <c r="I356" i="20" s="1"/>
  <c r="AF336" i="20"/>
  <c r="Q356" i="20" s="1"/>
  <c r="AM340" i="20"/>
  <c r="X360" i="20" s="1"/>
  <c r="AE340" i="20"/>
  <c r="P360" i="20" s="1"/>
  <c r="W340" i="20"/>
  <c r="H360" i="20" s="1"/>
  <c r="AL340" i="20"/>
  <c r="W360" i="20" s="1"/>
  <c r="AD340" i="20"/>
  <c r="O360" i="20" s="1"/>
  <c r="V340" i="20"/>
  <c r="G360" i="20" s="1"/>
  <c r="Z340" i="20"/>
  <c r="K360" i="20" s="1"/>
  <c r="AJ340" i="20"/>
  <c r="U360" i="20" s="1"/>
  <c r="AR343" i="20"/>
  <c r="AC363" i="20" s="1"/>
  <c r="AJ343" i="20"/>
  <c r="U363" i="20" s="1"/>
  <c r="AB343" i="20"/>
  <c r="M363" i="20" s="1"/>
  <c r="T343" i="20"/>
  <c r="E363" i="20" s="1"/>
  <c r="AQ343" i="20"/>
  <c r="AB363" i="20" s="1"/>
  <c r="AI343" i="20"/>
  <c r="T363" i="20" s="1"/>
  <c r="AA343" i="20"/>
  <c r="L363" i="20" s="1"/>
  <c r="S343" i="20"/>
  <c r="D363" i="20" s="1"/>
  <c r="Z343" i="20"/>
  <c r="K363" i="20" s="1"/>
  <c r="AL343" i="20"/>
  <c r="W363" i="20" s="1"/>
  <c r="AM349" i="20"/>
  <c r="AE349" i="20"/>
  <c r="W349" i="20"/>
  <c r="AL349" i="20"/>
  <c r="AD349" i="20"/>
  <c r="V349" i="20"/>
  <c r="Z349" i="20"/>
  <c r="AJ349" i="20"/>
  <c r="AE439" i="20"/>
  <c r="P459" i="20" s="1"/>
  <c r="AK440" i="20"/>
  <c r="V460" i="20" s="1"/>
  <c r="AE443" i="20"/>
  <c r="P463" i="20" s="1"/>
  <c r="AQ445" i="20"/>
  <c r="AB465" i="20" s="1"/>
  <c r="AI445" i="20"/>
  <c r="T465" i="20" s="1"/>
  <c r="AA445" i="20"/>
  <c r="L465" i="20" s="1"/>
  <c r="S445" i="20"/>
  <c r="D465" i="20" s="1"/>
  <c r="AL445" i="20"/>
  <c r="W465" i="20" s="1"/>
  <c r="V445" i="20"/>
  <c r="G465" i="20" s="1"/>
  <c r="AK445" i="20"/>
  <c r="V465" i="20" s="1"/>
  <c r="U445" i="20"/>
  <c r="F465" i="20" s="1"/>
  <c r="Y445" i="20"/>
  <c r="J465" i="20" s="1"/>
  <c r="AG445" i="20"/>
  <c r="R465" i="20" s="1"/>
  <c r="AC445" i="20"/>
  <c r="N465" i="20" s="1"/>
  <c r="Z445" i="20"/>
  <c r="K465" i="20" s="1"/>
  <c r="AP445" i="20"/>
  <c r="AA465" i="20" s="1"/>
  <c r="T447" i="20"/>
  <c r="E467" i="20" s="1"/>
  <c r="AA448" i="20"/>
  <c r="L468" i="20" s="1"/>
  <c r="AM448" i="20"/>
  <c r="X468" i="20" s="1"/>
  <c r="AF439" i="20"/>
  <c r="Q459" i="20" s="1"/>
  <c r="R440" i="20"/>
  <c r="C460" i="20" s="1"/>
  <c r="AQ442" i="20"/>
  <c r="AB462" i="20" s="1"/>
  <c r="AI442" i="20"/>
  <c r="T462" i="20" s="1"/>
  <c r="AA442" i="20"/>
  <c r="L462" i="20" s="1"/>
  <c r="S442" i="20"/>
  <c r="D462" i="20" s="1"/>
  <c r="AP442" i="20"/>
  <c r="AA462" i="20" s="1"/>
  <c r="AH442" i="20"/>
  <c r="S462" i="20" s="1"/>
  <c r="Z442" i="20"/>
  <c r="K462" i="20" s="1"/>
  <c r="R442" i="20"/>
  <c r="C462" i="20" s="1"/>
  <c r="AM442" i="20"/>
  <c r="X462" i="20" s="1"/>
  <c r="AE442" i="20"/>
  <c r="P462" i="20" s="1"/>
  <c r="W442" i="20"/>
  <c r="H462" i="20" s="1"/>
  <c r="AL442" i="20"/>
  <c r="W462" i="20" s="1"/>
  <c r="AD442" i="20"/>
  <c r="O462" i="20" s="1"/>
  <c r="V442" i="20"/>
  <c r="G462" i="20" s="1"/>
  <c r="AO442" i="20"/>
  <c r="Z462" i="20" s="1"/>
  <c r="Y442" i="20"/>
  <c r="J462" i="20" s="1"/>
  <c r="AN442" i="20"/>
  <c r="Y462" i="20" s="1"/>
  <c r="X442" i="20"/>
  <c r="I462" i="20" s="1"/>
  <c r="U442" i="20"/>
  <c r="F462" i="20" s="1"/>
  <c r="AR442" i="20"/>
  <c r="AC462" i="20" s="1"/>
  <c r="T442" i="20"/>
  <c r="E462" i="20" s="1"/>
  <c r="AF443" i="20"/>
  <c r="Q463" i="20" s="1"/>
  <c r="AF447" i="20"/>
  <c r="Q467" i="20" s="1"/>
  <c r="AQ453" i="20"/>
  <c r="AI453" i="20"/>
  <c r="AA453" i="20"/>
  <c r="S453" i="20"/>
  <c r="AK453" i="20"/>
  <c r="AB453" i="20"/>
  <c r="R453" i="20"/>
  <c r="AJ453" i="20"/>
  <c r="Z453" i="20"/>
  <c r="Q453" i="20"/>
  <c r="AR453" i="20"/>
  <c r="AH453" i="20"/>
  <c r="AP453" i="20"/>
  <c r="AG453" i="20"/>
  <c r="X453" i="20"/>
  <c r="AO453" i="20"/>
  <c r="AF453" i="20"/>
  <c r="W453" i="20"/>
  <c r="AN453" i="20"/>
  <c r="AE453" i="20"/>
  <c r="V453" i="20"/>
  <c r="AD453" i="20"/>
  <c r="AC453" i="20"/>
  <c r="T453" i="20"/>
  <c r="AM453" i="20"/>
  <c r="Y453" i="20"/>
  <c r="U453" i="20"/>
  <c r="AI439" i="20"/>
  <c r="T459" i="20" s="1"/>
  <c r="AA440" i="20"/>
  <c r="L460" i="20" s="1"/>
  <c r="AM441" i="20"/>
  <c r="X461" i="20" s="1"/>
  <c r="AE441" i="20"/>
  <c r="P461" i="20" s="1"/>
  <c r="W441" i="20"/>
  <c r="H461" i="20" s="1"/>
  <c r="AD441" i="20"/>
  <c r="O461" i="20" s="1"/>
  <c r="AC441" i="20"/>
  <c r="N461" i="20" s="1"/>
  <c r="AP441" i="20"/>
  <c r="AA461" i="20" s="1"/>
  <c r="V441" i="20"/>
  <c r="G461" i="20" s="1"/>
  <c r="AO441" i="20"/>
  <c r="Z461" i="20" s="1"/>
  <c r="U441" i="20"/>
  <c r="F461" i="20" s="1"/>
  <c r="AH441" i="20"/>
  <c r="S461" i="20" s="1"/>
  <c r="Q442" i="20"/>
  <c r="B462" i="20" s="1"/>
  <c r="AM443" i="20"/>
  <c r="X463" i="20" s="1"/>
  <c r="AJ447" i="20"/>
  <c r="U467" i="20" s="1"/>
  <c r="AL453" i="20"/>
  <c r="AD440" i="20"/>
  <c r="O460" i="20" s="1"/>
  <c r="AB442" i="20"/>
  <c r="M462" i="20" s="1"/>
  <c r="AN443" i="20"/>
  <c r="Y463" i="20" s="1"/>
  <c r="AM447" i="20"/>
  <c r="X467" i="20" s="1"/>
  <c r="A390" i="20"/>
  <c r="AL439" i="20"/>
  <c r="W459" i="20" s="1"/>
  <c r="AD439" i="20"/>
  <c r="O459" i="20" s="1"/>
  <c r="V439" i="20"/>
  <c r="G459" i="20" s="1"/>
  <c r="AK439" i="20"/>
  <c r="V459" i="20" s="1"/>
  <c r="AC439" i="20"/>
  <c r="N459" i="20" s="1"/>
  <c r="U439" i="20"/>
  <c r="F459" i="20" s="1"/>
  <c r="AP439" i="20"/>
  <c r="AA459" i="20" s="1"/>
  <c r="AH439" i="20"/>
  <c r="S459" i="20" s="1"/>
  <c r="Z439" i="20"/>
  <c r="K459" i="20" s="1"/>
  <c r="R439" i="20"/>
  <c r="C459" i="20" s="1"/>
  <c r="AO439" i="20"/>
  <c r="Z459" i="20" s="1"/>
  <c r="AG439" i="20"/>
  <c r="R459" i="20" s="1"/>
  <c r="Y439" i="20"/>
  <c r="J459" i="20" s="1"/>
  <c r="Q439" i="20"/>
  <c r="B459" i="20" s="1"/>
  <c r="AR439" i="20"/>
  <c r="AC459" i="20" s="1"/>
  <c r="AB439" i="20"/>
  <c r="M459" i="20" s="1"/>
  <c r="AQ439" i="20"/>
  <c r="AB459" i="20" s="1"/>
  <c r="AA439" i="20"/>
  <c r="L459" i="20" s="1"/>
  <c r="AN439" i="20"/>
  <c r="Y459" i="20" s="1"/>
  <c r="T439" i="20"/>
  <c r="E459" i="20" s="1"/>
  <c r="AM439" i="20"/>
  <c r="X459" i="20" s="1"/>
  <c r="S439" i="20"/>
  <c r="D459" i="20" s="1"/>
  <c r="AP443" i="20"/>
  <c r="AA463" i="20" s="1"/>
  <c r="AH443" i="20"/>
  <c r="S463" i="20" s="1"/>
  <c r="Z443" i="20"/>
  <c r="K463" i="20" s="1"/>
  <c r="R443" i="20"/>
  <c r="C463" i="20" s="1"/>
  <c r="AO443" i="20"/>
  <c r="Z463" i="20" s="1"/>
  <c r="AG443" i="20"/>
  <c r="R463" i="20" s="1"/>
  <c r="Y443" i="20"/>
  <c r="J463" i="20" s="1"/>
  <c r="Q443" i="20"/>
  <c r="B463" i="20" s="1"/>
  <c r="AL443" i="20"/>
  <c r="W463" i="20" s="1"/>
  <c r="AD443" i="20"/>
  <c r="O463" i="20" s="1"/>
  <c r="V443" i="20"/>
  <c r="G463" i="20" s="1"/>
  <c r="AK443" i="20"/>
  <c r="V463" i="20" s="1"/>
  <c r="AC443" i="20"/>
  <c r="N463" i="20" s="1"/>
  <c r="U443" i="20"/>
  <c r="F463" i="20" s="1"/>
  <c r="AJ443" i="20"/>
  <c r="U463" i="20" s="1"/>
  <c r="T443" i="20"/>
  <c r="E463" i="20" s="1"/>
  <c r="AI443" i="20"/>
  <c r="T463" i="20" s="1"/>
  <c r="S443" i="20"/>
  <c r="D463" i="20" s="1"/>
  <c r="AB443" i="20"/>
  <c r="M463" i="20" s="1"/>
  <c r="AA443" i="20"/>
  <c r="L463" i="20" s="1"/>
  <c r="AR443" i="20"/>
  <c r="AC463" i="20" s="1"/>
  <c r="A391" i="20"/>
  <c r="A397" i="20"/>
  <c r="W439" i="20"/>
  <c r="H459" i="20" s="1"/>
  <c r="AL440" i="20"/>
  <c r="W460" i="20" s="1"/>
  <c r="V440" i="20"/>
  <c r="G460" i="20" s="1"/>
  <c r="AI440" i="20"/>
  <c r="T460" i="20" s="1"/>
  <c r="S440" i="20"/>
  <c r="D460" i="20" s="1"/>
  <c r="Z440" i="20"/>
  <c r="K460" i="20" s="1"/>
  <c r="AQ440" i="20"/>
  <c r="AB460" i="20" s="1"/>
  <c r="W440" i="20"/>
  <c r="H460" i="20" s="1"/>
  <c r="AM440" i="20"/>
  <c r="X460" i="20" s="1"/>
  <c r="W443" i="20"/>
  <c r="H463" i="20" s="1"/>
  <c r="AL447" i="20"/>
  <c r="W467" i="20" s="1"/>
  <c r="AD447" i="20"/>
  <c r="O467" i="20" s="1"/>
  <c r="V447" i="20"/>
  <c r="G467" i="20" s="1"/>
  <c r="AK447" i="20"/>
  <c r="V467" i="20" s="1"/>
  <c r="AC447" i="20"/>
  <c r="N467" i="20" s="1"/>
  <c r="U447" i="20"/>
  <c r="F467" i="20" s="1"/>
  <c r="AP447" i="20"/>
  <c r="AA467" i="20" s="1"/>
  <c r="AH447" i="20"/>
  <c r="S467" i="20" s="1"/>
  <c r="Z447" i="20"/>
  <c r="K467" i="20" s="1"/>
  <c r="R447" i="20"/>
  <c r="C467" i="20" s="1"/>
  <c r="AO447" i="20"/>
  <c r="Z467" i="20" s="1"/>
  <c r="AG447" i="20"/>
  <c r="R467" i="20" s="1"/>
  <c r="Y447" i="20"/>
  <c r="J467" i="20" s="1"/>
  <c r="Q447" i="20"/>
  <c r="B467" i="20" s="1"/>
  <c r="AR447" i="20"/>
  <c r="AC467" i="20" s="1"/>
  <c r="AB447" i="20"/>
  <c r="M467" i="20" s="1"/>
  <c r="AQ447" i="20"/>
  <c r="AB467" i="20" s="1"/>
  <c r="AA447" i="20"/>
  <c r="L467" i="20" s="1"/>
  <c r="W447" i="20"/>
  <c r="H467" i="20" s="1"/>
  <c r="AI447" i="20"/>
  <c r="T467" i="20" s="1"/>
  <c r="AE447" i="20"/>
  <c r="P467" i="20" s="1"/>
  <c r="X447" i="20"/>
  <c r="I467" i="20" s="1"/>
  <c r="X338" i="20"/>
  <c r="I358" i="20" s="1"/>
  <c r="AF338" i="20"/>
  <c r="Q358" i="20" s="1"/>
  <c r="AN338" i="20"/>
  <c r="Y358" i="20" s="1"/>
  <c r="W339" i="20"/>
  <c r="H359" i="20" s="1"/>
  <c r="AE339" i="20"/>
  <c r="P359" i="20" s="1"/>
  <c r="AM339" i="20"/>
  <c r="X359" i="20" s="1"/>
  <c r="X347" i="20"/>
  <c r="I367" i="20" s="1"/>
  <c r="AF347" i="20"/>
  <c r="Q367" i="20" s="1"/>
  <c r="AN347" i="20"/>
  <c r="Y367" i="20" s="1"/>
  <c r="T450" i="20"/>
  <c r="E470" i="20" s="1"/>
  <c r="AM450" i="20"/>
  <c r="X470" i="20" s="1"/>
  <c r="AE450" i="20"/>
  <c r="P470" i="20" s="1"/>
  <c r="W450" i="20"/>
  <c r="H470" i="20" s="1"/>
  <c r="AD450" i="20"/>
  <c r="O470" i="20" s="1"/>
  <c r="AC450" i="20"/>
  <c r="N470" i="20" s="1"/>
  <c r="Z450" i="20"/>
  <c r="K470" i="20" s="1"/>
  <c r="AC451" i="20"/>
  <c r="N471" i="20" s="1"/>
  <c r="Q338" i="20"/>
  <c r="B358" i="20" s="1"/>
  <c r="Y338" i="20"/>
  <c r="J358" i="20" s="1"/>
  <c r="AG338" i="20"/>
  <c r="R358" i="20" s="1"/>
  <c r="X339" i="20"/>
  <c r="I359" i="20" s="1"/>
  <c r="AF339" i="20"/>
  <c r="Q359" i="20" s="1"/>
  <c r="Q347" i="20"/>
  <c r="B367" i="20" s="1"/>
  <c r="Y347" i="20"/>
  <c r="J367" i="20" s="1"/>
  <c r="AG347" i="20"/>
  <c r="R367" i="20" s="1"/>
  <c r="X348" i="20"/>
  <c r="AF348" i="20"/>
  <c r="AL448" i="20"/>
  <c r="W468" i="20" s="1"/>
  <c r="V448" i="20"/>
  <c r="G468" i="20" s="1"/>
  <c r="AI448" i="20"/>
  <c r="T468" i="20" s="1"/>
  <c r="S448" i="20"/>
  <c r="D468" i="20" s="1"/>
  <c r="AE448" i="20"/>
  <c r="P468" i="20" s="1"/>
  <c r="AR452" i="20"/>
  <c r="AC472" i="20" s="1"/>
  <c r="AP452" i="20"/>
  <c r="AA472" i="20" s="1"/>
  <c r="AH452" i="20"/>
  <c r="S472" i="20" s="1"/>
  <c r="Z452" i="20"/>
  <c r="K472" i="20" s="1"/>
  <c r="R452" i="20"/>
  <c r="C472" i="20" s="1"/>
  <c r="AO452" i="20"/>
  <c r="Z472" i="20" s="1"/>
  <c r="AG452" i="20"/>
  <c r="R472" i="20" s="1"/>
  <c r="Y452" i="20"/>
  <c r="J472" i="20" s="1"/>
  <c r="Q452" i="20"/>
  <c r="B472" i="20" s="1"/>
  <c r="AM452" i="20"/>
  <c r="X472" i="20" s="1"/>
  <c r="AE452" i="20"/>
  <c r="P472" i="20" s="1"/>
  <c r="W452" i="20"/>
  <c r="H472" i="20" s="1"/>
  <c r="AL452" i="20"/>
  <c r="W472" i="20" s="1"/>
  <c r="AD452" i="20"/>
  <c r="O472" i="20" s="1"/>
  <c r="V452" i="20"/>
  <c r="G472" i="20" s="1"/>
  <c r="AK452" i="20"/>
  <c r="V472" i="20" s="1"/>
  <c r="AC452" i="20"/>
  <c r="N472" i="20" s="1"/>
  <c r="U452" i="20"/>
  <c r="F472" i="20" s="1"/>
  <c r="AA452" i="20"/>
  <c r="L472" i="20" s="1"/>
  <c r="X452" i="20"/>
  <c r="I472" i="20" s="1"/>
  <c r="AQ452" i="20"/>
  <c r="AB472" i="20" s="1"/>
  <c r="AK448" i="20"/>
  <c r="V468" i="20" s="1"/>
  <c r="AQ451" i="20"/>
  <c r="AB471" i="20" s="1"/>
  <c r="AI451" i="20"/>
  <c r="T471" i="20" s="1"/>
  <c r="AA451" i="20"/>
  <c r="L471" i="20" s="1"/>
  <c r="S451" i="20"/>
  <c r="D471" i="20" s="1"/>
  <c r="AP451" i="20"/>
  <c r="AA471" i="20" s="1"/>
  <c r="AH451" i="20"/>
  <c r="S471" i="20" s="1"/>
  <c r="Z451" i="20"/>
  <c r="K471" i="20" s="1"/>
  <c r="R451" i="20"/>
  <c r="C471" i="20" s="1"/>
  <c r="AN451" i="20"/>
  <c r="Y471" i="20" s="1"/>
  <c r="AF451" i="20"/>
  <c r="Q471" i="20" s="1"/>
  <c r="AM451" i="20"/>
  <c r="X471" i="20" s="1"/>
  <c r="AE451" i="20"/>
  <c r="P471" i="20" s="1"/>
  <c r="W451" i="20"/>
  <c r="H471" i="20" s="1"/>
  <c r="AL451" i="20"/>
  <c r="W471" i="20" s="1"/>
  <c r="AD451" i="20"/>
  <c r="O471" i="20" s="1"/>
  <c r="V451" i="20"/>
  <c r="G471" i="20" s="1"/>
  <c r="Y451" i="20"/>
  <c r="J471" i="20" s="1"/>
  <c r="AR451" i="20"/>
  <c r="AC471" i="20" s="1"/>
  <c r="X451" i="20"/>
  <c r="I471" i="20" s="1"/>
  <c r="AK451" i="20"/>
  <c r="V471" i="20" s="1"/>
  <c r="AB451" i="20"/>
  <c r="M471" i="20" s="1"/>
  <c r="AO444" i="20"/>
  <c r="Z464" i="20" s="1"/>
  <c r="AG444" i="20"/>
  <c r="R464" i="20" s="1"/>
  <c r="Y444" i="20"/>
  <c r="J464" i="20" s="1"/>
  <c r="Q444" i="20"/>
  <c r="B464" i="20" s="1"/>
  <c r="AK444" i="20"/>
  <c r="V464" i="20" s="1"/>
  <c r="AC444" i="20"/>
  <c r="N464" i="20" s="1"/>
  <c r="U444" i="20"/>
  <c r="F464" i="20" s="1"/>
  <c r="AR444" i="20"/>
  <c r="AC464" i="20" s="1"/>
  <c r="AJ444" i="20"/>
  <c r="U464" i="20" s="1"/>
  <c r="AB444" i="20"/>
  <c r="M464" i="20" s="1"/>
  <c r="T444" i="20"/>
  <c r="E464" i="20" s="1"/>
  <c r="AA444" i="20"/>
  <c r="L464" i="20" s="1"/>
  <c r="AQ444" i="20"/>
  <c r="AB464" i="20" s="1"/>
  <c r="AM446" i="20"/>
  <c r="X466" i="20" s="1"/>
  <c r="AE446" i="20"/>
  <c r="P466" i="20" s="1"/>
  <c r="W446" i="20"/>
  <c r="H466" i="20" s="1"/>
  <c r="AL446" i="20"/>
  <c r="W466" i="20" s="1"/>
  <c r="AD446" i="20"/>
  <c r="O466" i="20" s="1"/>
  <c r="V446" i="20"/>
  <c r="G466" i="20" s="1"/>
  <c r="AQ446" i="20"/>
  <c r="AB466" i="20" s="1"/>
  <c r="AI446" i="20"/>
  <c r="T466" i="20" s="1"/>
  <c r="AA446" i="20"/>
  <c r="L466" i="20" s="1"/>
  <c r="S446" i="20"/>
  <c r="D466" i="20" s="1"/>
  <c r="AP446" i="20"/>
  <c r="AA466" i="20" s="1"/>
  <c r="AH446" i="20"/>
  <c r="S466" i="20" s="1"/>
  <c r="Z446" i="20"/>
  <c r="K466" i="20" s="1"/>
  <c r="R446" i="20"/>
  <c r="C466" i="20" s="1"/>
  <c r="AF446" i="20"/>
  <c r="Q466" i="20" s="1"/>
  <c r="AR441" i="20"/>
  <c r="AC461" i="20" s="1"/>
  <c r="AG446" i="20"/>
  <c r="R466" i="20" s="1"/>
  <c r="AR450" i="20"/>
  <c r="AC470" i="20" s="1"/>
  <c r="A504" i="20"/>
  <c r="A492" i="20"/>
  <c r="X440" i="20"/>
  <c r="I460" i="20" s="1"/>
  <c r="AF440" i="20"/>
  <c r="Q460" i="20" s="1"/>
  <c r="AN440" i="20"/>
  <c r="Y460" i="20" s="1"/>
  <c r="X448" i="20"/>
  <c r="I468" i="20" s="1"/>
  <c r="AF448" i="20"/>
  <c r="Q468" i="20" s="1"/>
  <c r="AN448" i="20"/>
  <c r="Y468" i="20" s="1"/>
  <c r="AR454" i="20"/>
  <c r="AJ454" i="20"/>
  <c r="AB454" i="20"/>
  <c r="T454" i="20"/>
  <c r="AQ454" i="20"/>
  <c r="AI454" i="20"/>
  <c r="AA454" i="20"/>
  <c r="S454" i="20"/>
  <c r="AP454" i="20"/>
  <c r="AH454" i="20"/>
  <c r="Z454" i="20"/>
  <c r="R454" i="20"/>
  <c r="AD454" i="20"/>
  <c r="AO454" i="20"/>
  <c r="A490" i="20"/>
  <c r="Q440" i="20"/>
  <c r="B460" i="20" s="1"/>
  <c r="Y440" i="20"/>
  <c r="J460" i="20" s="1"/>
  <c r="AG440" i="20"/>
  <c r="R460" i="20" s="1"/>
  <c r="AO440" i="20"/>
  <c r="Z460" i="20" s="1"/>
  <c r="X441" i="20"/>
  <c r="I461" i="20" s="1"/>
  <c r="AF441" i="20"/>
  <c r="Q461" i="20" s="1"/>
  <c r="AN441" i="20"/>
  <c r="Y461" i="20" s="1"/>
  <c r="T445" i="20"/>
  <c r="E465" i="20" s="1"/>
  <c r="AB445" i="20"/>
  <c r="M465" i="20" s="1"/>
  <c r="AJ445" i="20"/>
  <c r="U465" i="20" s="1"/>
  <c r="AR445" i="20"/>
  <c r="AC465" i="20" s="1"/>
  <c r="Q448" i="20"/>
  <c r="B468" i="20" s="1"/>
  <c r="Y448" i="20"/>
  <c r="J468" i="20" s="1"/>
  <c r="AG448" i="20"/>
  <c r="R468" i="20" s="1"/>
  <c r="AO448" i="20"/>
  <c r="Z468" i="20" s="1"/>
  <c r="X450" i="20"/>
  <c r="I470" i="20" s="1"/>
  <c r="AF450" i="20"/>
  <c r="Q470" i="20" s="1"/>
  <c r="AN450" i="20"/>
  <c r="Y470" i="20" s="1"/>
  <c r="Q454" i="20"/>
  <c r="AE454" i="20"/>
  <c r="A493" i="20"/>
  <c r="A505" i="20"/>
  <c r="U454" i="20"/>
  <c r="AF454" i="20"/>
  <c r="V454" i="20"/>
  <c r="AG454" i="20"/>
  <c r="T440" i="20"/>
  <c r="E460" i="20" s="1"/>
  <c r="AB440" i="20"/>
  <c r="M460" i="20" s="1"/>
  <c r="AJ440" i="20"/>
  <c r="U460" i="20" s="1"/>
  <c r="AR440" i="20"/>
  <c r="AC460" i="20" s="1"/>
  <c r="S441" i="20"/>
  <c r="D461" i="20" s="1"/>
  <c r="AA441" i="20"/>
  <c r="L461" i="20" s="1"/>
  <c r="AI441" i="20"/>
  <c r="T461" i="20" s="1"/>
  <c r="AQ441" i="20"/>
  <c r="AB461" i="20" s="1"/>
  <c r="X444" i="20"/>
  <c r="I464" i="20" s="1"/>
  <c r="AF444" i="20"/>
  <c r="Q464" i="20" s="1"/>
  <c r="W445" i="20"/>
  <c r="H465" i="20" s="1"/>
  <c r="AE445" i="20"/>
  <c r="P465" i="20" s="1"/>
  <c r="AM445" i="20"/>
  <c r="X465" i="20" s="1"/>
  <c r="T448" i="20"/>
  <c r="E468" i="20" s="1"/>
  <c r="AB448" i="20"/>
  <c r="M468" i="20" s="1"/>
  <c r="AJ448" i="20"/>
  <c r="U468" i="20" s="1"/>
  <c r="AR448" i="20"/>
  <c r="AC468" i="20" s="1"/>
  <c r="S450" i="20"/>
  <c r="D470" i="20" s="1"/>
  <c r="AA450" i="20"/>
  <c r="L470" i="20" s="1"/>
  <c r="AI450" i="20"/>
  <c r="T470" i="20" s="1"/>
  <c r="AQ450" i="20"/>
  <c r="AB470" i="20" s="1"/>
  <c r="W454" i="20"/>
  <c r="AK454" i="20"/>
  <c r="U440" i="20"/>
  <c r="F460" i="20" s="1"/>
  <c r="AC440" i="20"/>
  <c r="N460" i="20" s="1"/>
  <c r="T441" i="20"/>
  <c r="E461" i="20" s="1"/>
  <c r="AB441" i="20"/>
  <c r="M461" i="20" s="1"/>
  <c r="AJ441" i="20"/>
  <c r="U461" i="20" s="1"/>
  <c r="X445" i="20"/>
  <c r="I465" i="20" s="1"/>
  <c r="AF445" i="20"/>
  <c r="Q465" i="20" s="1"/>
  <c r="U448" i="20"/>
  <c r="F468" i="20" s="1"/>
  <c r="AC448" i="20"/>
  <c r="N468" i="20" s="1"/>
  <c r="AB450" i="20"/>
  <c r="M470" i="20" s="1"/>
  <c r="AJ450" i="20"/>
  <c r="U470" i="20" s="1"/>
  <c r="X454" i="20"/>
  <c r="AL454" i="20"/>
  <c r="Y454" i="20"/>
  <c r="AM454" i="20"/>
  <c r="A496" i="20"/>
  <c r="A508" i="20"/>
  <c r="AC454" i="20"/>
  <c r="V455" i="20"/>
  <c r="G475" i="20" s="1"/>
  <c r="AD455" i="20"/>
  <c r="O475" i="20" s="1"/>
  <c r="AL455" i="20"/>
  <c r="W475" i="20" s="1"/>
  <c r="A495" i="20"/>
  <c r="X455" i="20"/>
  <c r="I475" i="20" s="1"/>
  <c r="AF455" i="20"/>
  <c r="Q475" i="20" s="1"/>
  <c r="AN455" i="20"/>
  <c r="Y475" i="20" s="1"/>
  <c r="Q455" i="20"/>
  <c r="B475" i="20" s="1"/>
  <c r="Y455" i="20"/>
  <c r="J475" i="20" s="1"/>
  <c r="AG455" i="20"/>
  <c r="R475" i="20" s="1"/>
  <c r="AO455" i="20"/>
  <c r="Z475" i="20" s="1"/>
  <c r="R455" i="20"/>
  <c r="C475" i="20" s="1"/>
  <c r="Z455" i="20"/>
  <c r="K475" i="20" s="1"/>
  <c r="AH455" i="20"/>
  <c r="S475" i="20" s="1"/>
  <c r="AP455" i="20"/>
  <c r="AA475" i="20" s="1"/>
  <c r="A503" i="20"/>
  <c r="A491" i="20"/>
  <c r="A509" i="20"/>
  <c r="A497" i="20"/>
  <c r="S455" i="20"/>
  <c r="D475" i="20" s="1"/>
  <c r="AA455" i="20"/>
  <c r="L475" i="20" s="1"/>
  <c r="AI455" i="20"/>
  <c r="T475" i="20" s="1"/>
  <c r="A494" i="20"/>
  <c r="A506" i="20"/>
  <c r="A65" i="19"/>
  <c r="A77" i="19"/>
  <c r="AM12" i="19"/>
  <c r="X32" i="19" s="1"/>
  <c r="AE12" i="19"/>
  <c r="P32" i="19" s="1"/>
  <c r="W12" i="19"/>
  <c r="H32" i="19" s="1"/>
  <c r="AL12" i="19"/>
  <c r="W32" i="19" s="1"/>
  <c r="AD12" i="19"/>
  <c r="O32" i="19" s="1"/>
  <c r="V12" i="19"/>
  <c r="G32" i="19" s="1"/>
  <c r="AK12" i="19"/>
  <c r="V32" i="19" s="1"/>
  <c r="AC12" i="19"/>
  <c r="N32" i="19" s="1"/>
  <c r="U12" i="19"/>
  <c r="F32" i="19" s="1"/>
  <c r="AQ12" i="19"/>
  <c r="AB32" i="19" s="1"/>
  <c r="AI12" i="19"/>
  <c r="T32" i="19" s="1"/>
  <c r="AA12" i="19"/>
  <c r="L32" i="19" s="1"/>
  <c r="S12" i="19"/>
  <c r="D32" i="19" s="1"/>
  <c r="AO12" i="19"/>
  <c r="Z32" i="19" s="1"/>
  <c r="AG12" i="19"/>
  <c r="R32" i="19" s="1"/>
  <c r="Y12" i="19"/>
  <c r="J32" i="19" s="1"/>
  <c r="Q12" i="19"/>
  <c r="B32" i="19" s="1"/>
  <c r="AJ12" i="19"/>
  <c r="U32" i="19" s="1"/>
  <c r="AL13" i="19"/>
  <c r="W33" i="19" s="1"/>
  <c r="AM13" i="19"/>
  <c r="X33" i="19" s="1"/>
  <c r="R14" i="19"/>
  <c r="C34" i="19" s="1"/>
  <c r="AC15" i="19"/>
  <c r="N35" i="19" s="1"/>
  <c r="AO15" i="19"/>
  <c r="Z35" i="19" s="1"/>
  <c r="Q15" i="19"/>
  <c r="B35" i="19" s="1"/>
  <c r="Y15" i="19"/>
  <c r="J35" i="19" s="1"/>
  <c r="AG15" i="19"/>
  <c r="R35" i="19" s="1"/>
  <c r="AK15" i="19"/>
  <c r="V35" i="19" s="1"/>
  <c r="U15" i="19"/>
  <c r="F35" i="19" s="1"/>
  <c r="X23" i="19"/>
  <c r="I43" i="19" s="1"/>
  <c r="W24" i="19"/>
  <c r="H44" i="19" s="1"/>
  <c r="Q13" i="19"/>
  <c r="B33" i="19" s="1"/>
  <c r="AO13" i="19"/>
  <c r="Z33" i="19" s="1"/>
  <c r="V14" i="19"/>
  <c r="G34" i="19" s="1"/>
  <c r="AR16" i="19"/>
  <c r="AC36" i="19" s="1"/>
  <c r="AF23" i="19"/>
  <c r="Q43" i="19" s="1"/>
  <c r="S13" i="19"/>
  <c r="D33" i="19" s="1"/>
  <c r="AQ13" i="19"/>
  <c r="AB33" i="19" s="1"/>
  <c r="X12" i="19"/>
  <c r="I32" i="19" s="1"/>
  <c r="AR12" i="19"/>
  <c r="AC32" i="19" s="1"/>
  <c r="W13" i="19"/>
  <c r="H33" i="19" s="1"/>
  <c r="AF14" i="19"/>
  <c r="Q34" i="19" s="1"/>
  <c r="AE15" i="19"/>
  <c r="P35" i="19" s="1"/>
  <c r="AD16" i="19"/>
  <c r="O36" i="19" s="1"/>
  <c r="A80" i="19"/>
  <c r="A68" i="19"/>
  <c r="A67" i="19"/>
  <c r="Y13" i="19"/>
  <c r="J33" i="19" s="1"/>
  <c r="AB12" i="19"/>
  <c r="M32" i="19" s="1"/>
  <c r="AA13" i="19"/>
  <c r="L33" i="19" s="1"/>
  <c r="AR24" i="19"/>
  <c r="AC44" i="19" s="1"/>
  <c r="A62" i="19"/>
  <c r="A74" i="19"/>
  <c r="A75" i="19"/>
  <c r="AE13" i="19"/>
  <c r="P33" i="19" s="1"/>
  <c r="AK24" i="19"/>
  <c r="V44" i="19" s="1"/>
  <c r="AC24" i="19"/>
  <c r="N44" i="19" s="1"/>
  <c r="U24" i="19"/>
  <c r="F44" i="19" s="1"/>
  <c r="Q24" i="19"/>
  <c r="B44" i="19" s="1"/>
  <c r="AO24" i="19"/>
  <c r="Z44" i="19" s="1"/>
  <c r="Y24" i="19"/>
  <c r="J44" i="19" s="1"/>
  <c r="AG24" i="19"/>
  <c r="R44" i="19" s="1"/>
  <c r="AQ119" i="19"/>
  <c r="AB139" i="19" s="1"/>
  <c r="AI119" i="19"/>
  <c r="T139" i="19" s="1"/>
  <c r="AA119" i="19"/>
  <c r="L139" i="19" s="1"/>
  <c r="S119" i="19"/>
  <c r="D139" i="19" s="1"/>
  <c r="AM119" i="19"/>
  <c r="X139" i="19" s="1"/>
  <c r="AD119" i="19"/>
  <c r="O139" i="19" s="1"/>
  <c r="U119" i="19"/>
  <c r="F139" i="19" s="1"/>
  <c r="AL119" i="19"/>
  <c r="W139" i="19" s="1"/>
  <c r="AC119" i="19"/>
  <c r="N139" i="19" s="1"/>
  <c r="T119" i="19"/>
  <c r="E139" i="19" s="1"/>
  <c r="AK119" i="19"/>
  <c r="V139" i="19" s="1"/>
  <c r="AB119" i="19"/>
  <c r="M139" i="19" s="1"/>
  <c r="R119" i="19"/>
  <c r="C139" i="19" s="1"/>
  <c r="AJ119" i="19"/>
  <c r="U139" i="19" s="1"/>
  <c r="Z119" i="19"/>
  <c r="K139" i="19" s="1"/>
  <c r="Q119" i="19"/>
  <c r="B139" i="19" s="1"/>
  <c r="AP119" i="19"/>
  <c r="AA139" i="19" s="1"/>
  <c r="AO119" i="19"/>
  <c r="Z139" i="19" s="1"/>
  <c r="AF119" i="19"/>
  <c r="Q139" i="19" s="1"/>
  <c r="W119" i="19"/>
  <c r="H139" i="19" s="1"/>
  <c r="AN119" i="19"/>
  <c r="Y139" i="19" s="1"/>
  <c r="AE119" i="19"/>
  <c r="P139" i="19" s="1"/>
  <c r="V119" i="19"/>
  <c r="G139" i="19" s="1"/>
  <c r="AR119" i="19"/>
  <c r="AC139" i="19" s="1"/>
  <c r="AH119" i="19"/>
  <c r="S139" i="19" s="1"/>
  <c r="AG119" i="19"/>
  <c r="R139" i="19" s="1"/>
  <c r="Y119" i="19"/>
  <c r="J139" i="19" s="1"/>
  <c r="X119" i="19"/>
  <c r="I139" i="19" s="1"/>
  <c r="AG13" i="19"/>
  <c r="R33" i="19" s="1"/>
  <c r="AD14" i="19"/>
  <c r="O34" i="19" s="1"/>
  <c r="AK14" i="19"/>
  <c r="V34" i="19" s="1"/>
  <c r="AC14" i="19"/>
  <c r="N34" i="19" s="1"/>
  <c r="U14" i="19"/>
  <c r="F34" i="19" s="1"/>
  <c r="AH14" i="19"/>
  <c r="S34" i="19" s="1"/>
  <c r="Z14" i="19"/>
  <c r="K34" i="19" s="1"/>
  <c r="AR14" i="19"/>
  <c r="AC34" i="19" s="1"/>
  <c r="AJ14" i="19"/>
  <c r="U34" i="19" s="1"/>
  <c r="AB14" i="19"/>
  <c r="M34" i="19" s="1"/>
  <c r="T14" i="19"/>
  <c r="E34" i="19" s="1"/>
  <c r="AQ14" i="19"/>
  <c r="AB34" i="19" s="1"/>
  <c r="AI14" i="19"/>
  <c r="T34" i="19" s="1"/>
  <c r="AA14" i="19"/>
  <c r="L34" i="19" s="1"/>
  <c r="S14" i="19"/>
  <c r="D34" i="19" s="1"/>
  <c r="AP14" i="19"/>
  <c r="AA34" i="19" s="1"/>
  <c r="AO14" i="19"/>
  <c r="Z34" i="19" s="1"/>
  <c r="AG14" i="19"/>
  <c r="R34" i="19" s="1"/>
  <c r="Y14" i="19"/>
  <c r="J34" i="19" s="1"/>
  <c r="Q14" i="19"/>
  <c r="B34" i="19" s="1"/>
  <c r="AM14" i="19"/>
  <c r="X34" i="19" s="1"/>
  <c r="AE14" i="19"/>
  <c r="P34" i="19" s="1"/>
  <c r="W14" i="19"/>
  <c r="H34" i="19" s="1"/>
  <c r="AL14" i="19"/>
  <c r="W34" i="19" s="1"/>
  <c r="AL23" i="19"/>
  <c r="W43" i="19" s="1"/>
  <c r="AD23" i="19"/>
  <c r="O43" i="19" s="1"/>
  <c r="V23" i="19"/>
  <c r="G43" i="19" s="1"/>
  <c r="AK23" i="19"/>
  <c r="V43" i="19" s="1"/>
  <c r="AC23" i="19"/>
  <c r="N43" i="19" s="1"/>
  <c r="U23" i="19"/>
  <c r="F43" i="19" s="1"/>
  <c r="AH23" i="19"/>
  <c r="S43" i="19" s="1"/>
  <c r="AR23" i="19"/>
  <c r="AC43" i="19" s="1"/>
  <c r="AJ23" i="19"/>
  <c r="U43" i="19" s="1"/>
  <c r="AB23" i="19"/>
  <c r="M43" i="19" s="1"/>
  <c r="T23" i="19"/>
  <c r="E43" i="19" s="1"/>
  <c r="AQ23" i="19"/>
  <c r="AB43" i="19" s="1"/>
  <c r="AI23" i="19"/>
  <c r="T43" i="19" s="1"/>
  <c r="AA23" i="19"/>
  <c r="L43" i="19" s="1"/>
  <c r="S23" i="19"/>
  <c r="D43" i="19" s="1"/>
  <c r="Z23" i="19"/>
  <c r="K43" i="19" s="1"/>
  <c r="AP23" i="19"/>
  <c r="AA43" i="19" s="1"/>
  <c r="R23" i="19"/>
  <c r="C43" i="19" s="1"/>
  <c r="AO23" i="19"/>
  <c r="Z43" i="19" s="1"/>
  <c r="AG23" i="19"/>
  <c r="R43" i="19" s="1"/>
  <c r="Y23" i="19"/>
  <c r="J43" i="19" s="1"/>
  <c r="Q23" i="19"/>
  <c r="B43" i="19" s="1"/>
  <c r="AM23" i="19"/>
  <c r="X43" i="19" s="1"/>
  <c r="AE23" i="19"/>
  <c r="P43" i="19" s="1"/>
  <c r="W23" i="19"/>
  <c r="H43" i="19" s="1"/>
  <c r="T16" i="19"/>
  <c r="E36" i="19" s="1"/>
  <c r="AJ16" i="19"/>
  <c r="U36" i="19" s="1"/>
  <c r="S17" i="19"/>
  <c r="D37" i="19" s="1"/>
  <c r="AI17" i="19"/>
  <c r="T37" i="19" s="1"/>
  <c r="R18" i="19"/>
  <c r="C38" i="19" s="1"/>
  <c r="AH18" i="19"/>
  <c r="S38" i="19" s="1"/>
  <c r="AP18" i="19"/>
  <c r="AA38" i="19" s="1"/>
  <c r="X13" i="19"/>
  <c r="I33" i="19" s="1"/>
  <c r="AF13" i="19"/>
  <c r="Q33" i="19" s="1"/>
  <c r="AN13" i="19"/>
  <c r="Y33" i="19" s="1"/>
  <c r="V15" i="19"/>
  <c r="G35" i="19" s="1"/>
  <c r="AD15" i="19"/>
  <c r="O35" i="19" s="1"/>
  <c r="AL15" i="19"/>
  <c r="W35" i="19" s="1"/>
  <c r="U16" i="19"/>
  <c r="F36" i="19" s="1"/>
  <c r="AC16" i="19"/>
  <c r="N36" i="19" s="1"/>
  <c r="AK16" i="19"/>
  <c r="V36" i="19" s="1"/>
  <c r="T17" i="19"/>
  <c r="E37" i="19" s="1"/>
  <c r="AB17" i="19"/>
  <c r="M37" i="19" s="1"/>
  <c r="AJ17" i="19"/>
  <c r="U37" i="19" s="1"/>
  <c r="AR17" i="19"/>
  <c r="AC37" i="19" s="1"/>
  <c r="S18" i="19"/>
  <c r="D38" i="19" s="1"/>
  <c r="AA18" i="19"/>
  <c r="L38" i="19" s="1"/>
  <c r="AI18" i="19"/>
  <c r="T38" i="19" s="1"/>
  <c r="AQ18" i="19"/>
  <c r="AB38" i="19" s="1"/>
  <c r="AH19" i="19"/>
  <c r="S39" i="19" s="1"/>
  <c r="AP19" i="19"/>
  <c r="AA39" i="19" s="1"/>
  <c r="Q20" i="19"/>
  <c r="B40" i="19" s="1"/>
  <c r="Y20" i="19"/>
  <c r="J40" i="19" s="1"/>
  <c r="AG20" i="19"/>
  <c r="R40" i="19" s="1"/>
  <c r="AO20" i="19"/>
  <c r="Z40" i="19" s="1"/>
  <c r="X22" i="19"/>
  <c r="I42" i="19" s="1"/>
  <c r="AF22" i="19"/>
  <c r="Q42" i="19" s="1"/>
  <c r="AN22" i="19"/>
  <c r="Y42" i="19" s="1"/>
  <c r="V24" i="19"/>
  <c r="G44" i="19" s="1"/>
  <c r="AD24" i="19"/>
  <c r="O44" i="19" s="1"/>
  <c r="AL24" i="19"/>
  <c r="W44" i="19" s="1"/>
  <c r="U25" i="19"/>
  <c r="AC25" i="19"/>
  <c r="AK25" i="19"/>
  <c r="T26" i="19"/>
  <c r="AB26" i="19"/>
  <c r="AJ26" i="19"/>
  <c r="AR26" i="19"/>
  <c r="S27" i="19"/>
  <c r="D47" i="19" s="1"/>
  <c r="AA27" i="19"/>
  <c r="L47" i="19" s="1"/>
  <c r="AI27" i="19"/>
  <c r="T47" i="19" s="1"/>
  <c r="AQ27" i="19"/>
  <c r="AB47" i="19" s="1"/>
  <c r="A76" i="19"/>
  <c r="T11" i="19"/>
  <c r="E31" i="19" s="1"/>
  <c r="AB11" i="19"/>
  <c r="M31" i="19" s="1"/>
  <c r="AJ11" i="19"/>
  <c r="U31" i="19" s="1"/>
  <c r="AR11" i="19"/>
  <c r="AC31" i="19" s="1"/>
  <c r="R13" i="19"/>
  <c r="C33" i="19" s="1"/>
  <c r="Z13" i="19"/>
  <c r="K33" i="19" s="1"/>
  <c r="AH13" i="19"/>
  <c r="S33" i="19" s="1"/>
  <c r="AP13" i="19"/>
  <c r="AA33" i="19" s="1"/>
  <c r="X15" i="19"/>
  <c r="I35" i="19" s="1"/>
  <c r="AF15" i="19"/>
  <c r="Q35" i="19" s="1"/>
  <c r="AN15" i="19"/>
  <c r="Y35" i="19" s="1"/>
  <c r="W16" i="19"/>
  <c r="H36" i="19" s="1"/>
  <c r="AE16" i="19"/>
  <c r="P36" i="19" s="1"/>
  <c r="AM16" i="19"/>
  <c r="X36" i="19" s="1"/>
  <c r="V17" i="19"/>
  <c r="G37" i="19" s="1"/>
  <c r="AD17" i="19"/>
  <c r="O37" i="19" s="1"/>
  <c r="AL17" i="19"/>
  <c r="W37" i="19" s="1"/>
  <c r="U18" i="19"/>
  <c r="F38" i="19" s="1"/>
  <c r="AC18" i="19"/>
  <c r="N38" i="19" s="1"/>
  <c r="AK18" i="19"/>
  <c r="V38" i="19" s="1"/>
  <c r="T19" i="19"/>
  <c r="E39" i="19" s="1"/>
  <c r="AB19" i="19"/>
  <c r="M39" i="19" s="1"/>
  <c r="AJ19" i="19"/>
  <c r="U39" i="19" s="1"/>
  <c r="AR19" i="19"/>
  <c r="AC39" i="19" s="1"/>
  <c r="S20" i="19"/>
  <c r="D40" i="19" s="1"/>
  <c r="AA20" i="19"/>
  <c r="L40" i="19" s="1"/>
  <c r="AI20" i="19"/>
  <c r="T40" i="19" s="1"/>
  <c r="AQ20" i="19"/>
  <c r="AB40" i="19" s="1"/>
  <c r="R22" i="19"/>
  <c r="C42" i="19" s="1"/>
  <c r="Z22" i="19"/>
  <c r="K42" i="19" s="1"/>
  <c r="AH22" i="19"/>
  <c r="S42" i="19" s="1"/>
  <c r="AP22" i="19"/>
  <c r="AA42" i="19" s="1"/>
  <c r="X24" i="19"/>
  <c r="I44" i="19" s="1"/>
  <c r="AF24" i="19"/>
  <c r="Q44" i="19" s="1"/>
  <c r="AN24" i="19"/>
  <c r="Y44" i="19" s="1"/>
  <c r="W25" i="19"/>
  <c r="AE25" i="19"/>
  <c r="AM25" i="19"/>
  <c r="V26" i="19"/>
  <c r="AD26" i="19"/>
  <c r="AL26" i="19"/>
  <c r="U27" i="19"/>
  <c r="F47" i="19" s="1"/>
  <c r="AC27" i="19"/>
  <c r="N47" i="19" s="1"/>
  <c r="AK27" i="19"/>
  <c r="V47" i="19" s="1"/>
  <c r="AN25" i="19"/>
  <c r="W26" i="19"/>
  <c r="AE26" i="19"/>
  <c r="AM26" i="19"/>
  <c r="AL27" i="19"/>
  <c r="W47" i="19" s="1"/>
  <c r="A78" i="19"/>
  <c r="A66" i="19"/>
  <c r="AF16" i="19"/>
  <c r="Q36" i="19" s="1"/>
  <c r="AM17" i="19"/>
  <c r="X37" i="19" s="1"/>
  <c r="AD18" i="19"/>
  <c r="O38" i="19" s="1"/>
  <c r="X25" i="19"/>
  <c r="AF25" i="19"/>
  <c r="V11" i="19"/>
  <c r="G31" i="19" s="1"/>
  <c r="AD11" i="19"/>
  <c r="O31" i="19" s="1"/>
  <c r="T13" i="19"/>
  <c r="E33" i="19" s="1"/>
  <c r="AB13" i="19"/>
  <c r="M33" i="19" s="1"/>
  <c r="AJ13" i="19"/>
  <c r="U33" i="19" s="1"/>
  <c r="AR13" i="19"/>
  <c r="AC33" i="19" s="1"/>
  <c r="R15" i="19"/>
  <c r="C35" i="19" s="1"/>
  <c r="Z15" i="19"/>
  <c r="K35" i="19" s="1"/>
  <c r="AH15" i="19"/>
  <c r="S35" i="19" s="1"/>
  <c r="AP15" i="19"/>
  <c r="AA35" i="19" s="1"/>
  <c r="Q16" i="19"/>
  <c r="B36" i="19" s="1"/>
  <c r="Y16" i="19"/>
  <c r="J36" i="19" s="1"/>
  <c r="AG16" i="19"/>
  <c r="R36" i="19" s="1"/>
  <c r="AO16" i="19"/>
  <c r="Z36" i="19" s="1"/>
  <c r="X17" i="19"/>
  <c r="I37" i="19" s="1"/>
  <c r="AF17" i="19"/>
  <c r="Q37" i="19" s="1"/>
  <c r="AN17" i="19"/>
  <c r="Y37" i="19" s="1"/>
  <c r="W18" i="19"/>
  <c r="H38" i="19" s="1"/>
  <c r="AE18" i="19"/>
  <c r="P38" i="19" s="1"/>
  <c r="AM18" i="19"/>
  <c r="X38" i="19" s="1"/>
  <c r="V19" i="19"/>
  <c r="G39" i="19" s="1"/>
  <c r="AD19" i="19"/>
  <c r="O39" i="19" s="1"/>
  <c r="U20" i="19"/>
  <c r="F40" i="19" s="1"/>
  <c r="AC20" i="19"/>
  <c r="N40" i="19" s="1"/>
  <c r="AK20" i="19"/>
  <c r="V40" i="19" s="1"/>
  <c r="T22" i="19"/>
  <c r="E42" i="19" s="1"/>
  <c r="AB22" i="19"/>
  <c r="M42" i="19" s="1"/>
  <c r="AJ22" i="19"/>
  <c r="U42" i="19" s="1"/>
  <c r="AR22" i="19"/>
  <c r="AC42" i="19" s="1"/>
  <c r="R24" i="19"/>
  <c r="C44" i="19" s="1"/>
  <c r="Z24" i="19"/>
  <c r="K44" i="19" s="1"/>
  <c r="AH24" i="19"/>
  <c r="S44" i="19" s="1"/>
  <c r="AP24" i="19"/>
  <c r="AA44" i="19" s="1"/>
  <c r="Q25" i="19"/>
  <c r="Y25" i="19"/>
  <c r="AG25" i="19"/>
  <c r="AO25" i="19"/>
  <c r="X26" i="19"/>
  <c r="AF26" i="19"/>
  <c r="AN26" i="19"/>
  <c r="W27" i="19"/>
  <c r="H47" i="19" s="1"/>
  <c r="AE27" i="19"/>
  <c r="P47" i="19" s="1"/>
  <c r="AM27" i="19"/>
  <c r="X47" i="19" s="1"/>
  <c r="AK121" i="19"/>
  <c r="V141" i="19" s="1"/>
  <c r="AB121" i="19"/>
  <c r="M141" i="19" s="1"/>
  <c r="S121" i="19"/>
  <c r="D141" i="19" s="1"/>
  <c r="AJ121" i="19"/>
  <c r="U141" i="19" s="1"/>
  <c r="AA121" i="19"/>
  <c r="L141" i="19" s="1"/>
  <c r="R121" i="19"/>
  <c r="C141" i="19" s="1"/>
  <c r="AQ121" i="19"/>
  <c r="AB141" i="19" s="1"/>
  <c r="AH121" i="19"/>
  <c r="S141" i="19" s="1"/>
  <c r="X121" i="19"/>
  <c r="I141" i="19" s="1"/>
  <c r="AN121" i="19"/>
  <c r="Y141" i="19" s="1"/>
  <c r="AE121" i="19"/>
  <c r="P141" i="19" s="1"/>
  <c r="V121" i="19"/>
  <c r="G141" i="19" s="1"/>
  <c r="AM121" i="19"/>
  <c r="X141" i="19" s="1"/>
  <c r="AD121" i="19"/>
  <c r="O141" i="19" s="1"/>
  <c r="U121" i="19"/>
  <c r="F141" i="19" s="1"/>
  <c r="AL121" i="19"/>
  <c r="W141" i="19" s="1"/>
  <c r="AC121" i="19"/>
  <c r="N141" i="19" s="1"/>
  <c r="T121" i="19"/>
  <c r="E141" i="19" s="1"/>
  <c r="AD27" i="19"/>
  <c r="O47" i="19" s="1"/>
  <c r="W11" i="19"/>
  <c r="H31" i="19" s="1"/>
  <c r="AE11" i="19"/>
  <c r="P31" i="19" s="1"/>
  <c r="AM11" i="19"/>
  <c r="X31" i="19" s="1"/>
  <c r="U13" i="19"/>
  <c r="F33" i="19" s="1"/>
  <c r="AC13" i="19"/>
  <c r="N33" i="19" s="1"/>
  <c r="AK13" i="19"/>
  <c r="V33" i="19" s="1"/>
  <c r="S15" i="19"/>
  <c r="D35" i="19" s="1"/>
  <c r="AA15" i="19"/>
  <c r="L35" i="19" s="1"/>
  <c r="AI15" i="19"/>
  <c r="T35" i="19" s="1"/>
  <c r="R16" i="19"/>
  <c r="C36" i="19" s="1"/>
  <c r="Z16" i="19"/>
  <c r="K36" i="19" s="1"/>
  <c r="AH16" i="19"/>
  <c r="S36" i="19" s="1"/>
  <c r="AP16" i="19"/>
  <c r="AA36" i="19" s="1"/>
  <c r="Q17" i="19"/>
  <c r="B37" i="19" s="1"/>
  <c r="Y17" i="19"/>
  <c r="J37" i="19" s="1"/>
  <c r="AG17" i="19"/>
  <c r="R37" i="19" s="1"/>
  <c r="AO17" i="19"/>
  <c r="Z37" i="19" s="1"/>
  <c r="X18" i="19"/>
  <c r="I38" i="19" s="1"/>
  <c r="AF18" i="19"/>
  <c r="Q38" i="19" s="1"/>
  <c r="W19" i="19"/>
  <c r="H39" i="19" s="1"/>
  <c r="AE19" i="19"/>
  <c r="P39" i="19" s="1"/>
  <c r="AM19" i="19"/>
  <c r="X39" i="19" s="1"/>
  <c r="V20" i="19"/>
  <c r="G40" i="19" s="1"/>
  <c r="AD20" i="19"/>
  <c r="O40" i="19" s="1"/>
  <c r="AL20" i="19"/>
  <c r="W40" i="19" s="1"/>
  <c r="U22" i="19"/>
  <c r="F42" i="19" s="1"/>
  <c r="AC22" i="19"/>
  <c r="N42" i="19" s="1"/>
  <c r="AK22" i="19"/>
  <c r="V42" i="19" s="1"/>
  <c r="S24" i="19"/>
  <c r="D44" i="19" s="1"/>
  <c r="AA24" i="19"/>
  <c r="L44" i="19" s="1"/>
  <c r="AI24" i="19"/>
  <c r="T44" i="19" s="1"/>
  <c r="R25" i="19"/>
  <c r="Z25" i="19"/>
  <c r="AH25" i="19"/>
  <c r="AP25" i="19"/>
  <c r="Q26" i="19"/>
  <c r="Y26" i="19"/>
  <c r="AG26" i="19"/>
  <c r="AO26" i="19"/>
  <c r="X27" i="19"/>
  <c r="I47" i="19" s="1"/>
  <c r="AF27" i="19"/>
  <c r="Q47" i="19" s="1"/>
  <c r="X16" i="19"/>
  <c r="I36" i="19" s="1"/>
  <c r="AN16" i="19"/>
  <c r="Y36" i="19" s="1"/>
  <c r="AE17" i="19"/>
  <c r="P37" i="19" s="1"/>
  <c r="V18" i="19"/>
  <c r="G38" i="19" s="1"/>
  <c r="AL18" i="19"/>
  <c r="W38" i="19" s="1"/>
  <c r="X11" i="19"/>
  <c r="I31" i="19" s="1"/>
  <c r="AF11" i="19"/>
  <c r="Q31" i="19" s="1"/>
  <c r="V13" i="19"/>
  <c r="G33" i="19" s="1"/>
  <c r="AD13" i="19"/>
  <c r="O33" i="19" s="1"/>
  <c r="T15" i="19"/>
  <c r="E35" i="19" s="1"/>
  <c r="AB15" i="19"/>
  <c r="M35" i="19" s="1"/>
  <c r="AJ15" i="19"/>
  <c r="U35" i="19" s="1"/>
  <c r="S16" i="19"/>
  <c r="D36" i="19" s="1"/>
  <c r="AA16" i="19"/>
  <c r="L36" i="19" s="1"/>
  <c r="AI16" i="19"/>
  <c r="T36" i="19" s="1"/>
  <c r="AQ16" i="19"/>
  <c r="AB36" i="19" s="1"/>
  <c r="R17" i="19"/>
  <c r="C37" i="19" s="1"/>
  <c r="Z17" i="19"/>
  <c r="K37" i="19" s="1"/>
  <c r="AH17" i="19"/>
  <c r="S37" i="19" s="1"/>
  <c r="Q18" i="19"/>
  <c r="B38" i="19" s="1"/>
  <c r="Y18" i="19"/>
  <c r="J38" i="19" s="1"/>
  <c r="AG18" i="19"/>
  <c r="R38" i="19" s="1"/>
  <c r="AO18" i="19"/>
  <c r="Z38" i="19" s="1"/>
  <c r="X19" i="19"/>
  <c r="I39" i="19" s="1"/>
  <c r="AF19" i="19"/>
  <c r="Q39" i="19" s="1"/>
  <c r="W20" i="19"/>
  <c r="H40" i="19" s="1"/>
  <c r="AE20" i="19"/>
  <c r="P40" i="19" s="1"/>
  <c r="AM20" i="19"/>
  <c r="X40" i="19" s="1"/>
  <c r="V22" i="19"/>
  <c r="G42" i="19" s="1"/>
  <c r="AD22" i="19"/>
  <c r="O42" i="19" s="1"/>
  <c r="T24" i="19"/>
  <c r="E44" i="19" s="1"/>
  <c r="AB24" i="19"/>
  <c r="M44" i="19" s="1"/>
  <c r="AJ24" i="19"/>
  <c r="U44" i="19" s="1"/>
  <c r="S25" i="19"/>
  <c r="AA25" i="19"/>
  <c r="AI25" i="19"/>
  <c r="AQ25" i="19"/>
  <c r="R26" i="19"/>
  <c r="Z26" i="19"/>
  <c r="AH26" i="19"/>
  <c r="Q27" i="19"/>
  <c r="B47" i="19" s="1"/>
  <c r="Y27" i="19"/>
  <c r="J47" i="19" s="1"/>
  <c r="AG27" i="19"/>
  <c r="R47" i="19" s="1"/>
  <c r="AO27" i="19"/>
  <c r="Z47" i="19" s="1"/>
  <c r="AB16" i="19"/>
  <c r="M36" i="19" s="1"/>
  <c r="AA17" i="19"/>
  <c r="L37" i="19" s="1"/>
  <c r="X20" i="19"/>
  <c r="I40" i="19" s="1"/>
  <c r="AF20" i="19"/>
  <c r="Q40" i="19" s="1"/>
  <c r="W22" i="19"/>
  <c r="H42" i="19" s="1"/>
  <c r="AE22" i="19"/>
  <c r="P42" i="19" s="1"/>
  <c r="T25" i="19"/>
  <c r="AB25" i="19"/>
  <c r="AJ25" i="19"/>
  <c r="S26" i="19"/>
  <c r="AA26" i="19"/>
  <c r="AI26" i="19"/>
  <c r="R27" i="19"/>
  <c r="C47" i="19" s="1"/>
  <c r="Z27" i="19"/>
  <c r="K47" i="19" s="1"/>
  <c r="AH27" i="19"/>
  <c r="S47" i="19" s="1"/>
  <c r="A81" i="19"/>
  <c r="A69" i="19"/>
  <c r="AK117" i="19"/>
  <c r="V137" i="19" s="1"/>
  <c r="AC117" i="19"/>
  <c r="N137" i="19" s="1"/>
  <c r="U117" i="19"/>
  <c r="F137" i="19" s="1"/>
  <c r="Y117" i="19"/>
  <c r="J137" i="19" s="1"/>
  <c r="AH117" i="19"/>
  <c r="S137" i="19" s="1"/>
  <c r="AQ117" i="19"/>
  <c r="AB137" i="19" s="1"/>
  <c r="R118" i="19"/>
  <c r="C138" i="19" s="1"/>
  <c r="AA118" i="19"/>
  <c r="L138" i="19" s="1"/>
  <c r="AK118" i="19"/>
  <c r="V138" i="19" s="1"/>
  <c r="AP120" i="19"/>
  <c r="AA140" i="19" s="1"/>
  <c r="AH120" i="19"/>
  <c r="S140" i="19" s="1"/>
  <c r="Z120" i="19"/>
  <c r="K140" i="19" s="1"/>
  <c r="R120" i="19"/>
  <c r="C140" i="19" s="1"/>
  <c r="Y120" i="19"/>
  <c r="J140" i="19" s="1"/>
  <c r="AI120" i="19"/>
  <c r="T140" i="19" s="1"/>
  <c r="AR120" i="19"/>
  <c r="AC140" i="19" s="1"/>
  <c r="AR122" i="19"/>
  <c r="AC142" i="19" s="1"/>
  <c r="AJ122" i="19"/>
  <c r="U142" i="19" s="1"/>
  <c r="AB122" i="19"/>
  <c r="M142" i="19" s="1"/>
  <c r="T122" i="19"/>
  <c r="E142" i="19" s="1"/>
  <c r="AO122" i="19"/>
  <c r="Z142" i="19" s="1"/>
  <c r="AG122" i="19"/>
  <c r="R142" i="19" s="1"/>
  <c r="Y122" i="19"/>
  <c r="J142" i="19" s="1"/>
  <c r="Q122" i="19"/>
  <c r="B142" i="19" s="1"/>
  <c r="Z122" i="19"/>
  <c r="K142" i="19" s="1"/>
  <c r="AL122" i="19"/>
  <c r="W142" i="19" s="1"/>
  <c r="AQ123" i="19"/>
  <c r="AB143" i="19" s="1"/>
  <c r="AB123" i="19"/>
  <c r="M143" i="19" s="1"/>
  <c r="AO123" i="19"/>
  <c r="Z143" i="19" s="1"/>
  <c r="Q124" i="19"/>
  <c r="B144" i="19" s="1"/>
  <c r="AC124" i="19"/>
  <c r="N144" i="19" s="1"/>
  <c r="AQ124" i="19"/>
  <c r="AB144" i="19" s="1"/>
  <c r="S125" i="19"/>
  <c r="D145" i="19" s="1"/>
  <c r="AF125" i="19"/>
  <c r="Q145" i="19" s="1"/>
  <c r="AR125" i="19"/>
  <c r="AC145" i="19" s="1"/>
  <c r="S126" i="19"/>
  <c r="D146" i="19" s="1"/>
  <c r="AG126" i="19"/>
  <c r="R146" i="19" s="1"/>
  <c r="V128" i="19"/>
  <c r="G148" i="19" s="1"/>
  <c r="AH128" i="19"/>
  <c r="S148" i="19" s="1"/>
  <c r="Y129" i="19"/>
  <c r="J149" i="19" s="1"/>
  <c r="AM129" i="19"/>
  <c r="X149" i="19" s="1"/>
  <c r="AK130" i="19"/>
  <c r="V150" i="19" s="1"/>
  <c r="AC130" i="19"/>
  <c r="N150" i="19" s="1"/>
  <c r="U130" i="19"/>
  <c r="F150" i="19" s="1"/>
  <c r="AP130" i="19"/>
  <c r="AA150" i="19" s="1"/>
  <c r="AH130" i="19"/>
  <c r="S150" i="19" s="1"/>
  <c r="Z130" i="19"/>
  <c r="K150" i="19" s="1"/>
  <c r="R130" i="19"/>
  <c r="C150" i="19" s="1"/>
  <c r="AO130" i="19"/>
  <c r="Z150" i="19" s="1"/>
  <c r="AG130" i="19"/>
  <c r="R150" i="19" s="1"/>
  <c r="Y130" i="19"/>
  <c r="J150" i="19" s="1"/>
  <c r="Q130" i="19"/>
  <c r="B150" i="19" s="1"/>
  <c r="AD130" i="19"/>
  <c r="O150" i="19" s="1"/>
  <c r="AQ130" i="19"/>
  <c r="AB150" i="19" s="1"/>
  <c r="AK132" i="19"/>
  <c r="AC132" i="19"/>
  <c r="U132" i="19"/>
  <c r="AO132" i="19"/>
  <c r="AG132" i="19"/>
  <c r="Y132" i="19"/>
  <c r="Q132" i="19"/>
  <c r="AD132" i="19"/>
  <c r="Q117" i="19"/>
  <c r="B137" i="19" s="1"/>
  <c r="Z117" i="19"/>
  <c r="K137" i="19" s="1"/>
  <c r="AI117" i="19"/>
  <c r="T137" i="19" s="1"/>
  <c r="AR117" i="19"/>
  <c r="AC137" i="19" s="1"/>
  <c r="S118" i="19"/>
  <c r="D138" i="19" s="1"/>
  <c r="AC118" i="19"/>
  <c r="N138" i="19" s="1"/>
  <c r="AL118" i="19"/>
  <c r="W138" i="19" s="1"/>
  <c r="Q120" i="19"/>
  <c r="B140" i="19" s="1"/>
  <c r="AA120" i="19"/>
  <c r="L140" i="19" s="1"/>
  <c r="AJ120" i="19"/>
  <c r="U140" i="19" s="1"/>
  <c r="AA122" i="19"/>
  <c r="L142" i="19" s="1"/>
  <c r="AM122" i="19"/>
  <c r="X142" i="19" s="1"/>
  <c r="Q123" i="19"/>
  <c r="B143" i="19" s="1"/>
  <c r="AC123" i="19"/>
  <c r="N143" i="19" s="1"/>
  <c r="AP123" i="19"/>
  <c r="AA143" i="19" s="1"/>
  <c r="S124" i="19"/>
  <c r="D144" i="19" s="1"/>
  <c r="AF124" i="19"/>
  <c r="Q144" i="19" s="1"/>
  <c r="AR124" i="19"/>
  <c r="AC144" i="19" s="1"/>
  <c r="T125" i="19"/>
  <c r="E145" i="19" s="1"/>
  <c r="AH125" i="19"/>
  <c r="S145" i="19" s="1"/>
  <c r="V126" i="19"/>
  <c r="G146" i="19" s="1"/>
  <c r="AH126" i="19"/>
  <c r="S146" i="19" s="1"/>
  <c r="X128" i="19"/>
  <c r="I148" i="19" s="1"/>
  <c r="AK128" i="19"/>
  <c r="V148" i="19" s="1"/>
  <c r="AB129" i="19"/>
  <c r="M149" i="19" s="1"/>
  <c r="S130" i="19"/>
  <c r="D150" i="19" s="1"/>
  <c r="AE130" i="19"/>
  <c r="P150" i="19" s="1"/>
  <c r="AR130" i="19"/>
  <c r="AC150" i="19" s="1"/>
  <c r="AH132" i="19"/>
  <c r="A169" i="19"/>
  <c r="A181" i="19"/>
  <c r="A280" i="19"/>
  <c r="A292" i="19"/>
  <c r="W125" i="19"/>
  <c r="H145" i="19" s="1"/>
  <c r="AI125" i="19"/>
  <c r="T145" i="19" s="1"/>
  <c r="W126" i="19"/>
  <c r="H146" i="19" s="1"/>
  <c r="AI126" i="19"/>
  <c r="T146" i="19" s="1"/>
  <c r="Y128" i="19"/>
  <c r="J148" i="19" s="1"/>
  <c r="AL128" i="19"/>
  <c r="W148" i="19" s="1"/>
  <c r="AL129" i="19"/>
  <c r="W149" i="19" s="1"/>
  <c r="AD129" i="19"/>
  <c r="O149" i="19" s="1"/>
  <c r="V129" i="19"/>
  <c r="G149" i="19" s="1"/>
  <c r="AQ129" i="19"/>
  <c r="AB149" i="19" s="1"/>
  <c r="AI129" i="19"/>
  <c r="T149" i="19" s="1"/>
  <c r="AA129" i="19"/>
  <c r="L149" i="19" s="1"/>
  <c r="S129" i="19"/>
  <c r="D149" i="19" s="1"/>
  <c r="AP129" i="19"/>
  <c r="AA149" i="19" s="1"/>
  <c r="AH129" i="19"/>
  <c r="S149" i="19" s="1"/>
  <c r="Z129" i="19"/>
  <c r="K149" i="19" s="1"/>
  <c r="R129" i="19"/>
  <c r="C149" i="19" s="1"/>
  <c r="AC129" i="19"/>
  <c r="N149" i="19" s="1"/>
  <c r="AO129" i="19"/>
  <c r="Z149" i="19" s="1"/>
  <c r="T130" i="19"/>
  <c r="E150" i="19" s="1"/>
  <c r="AF130" i="19"/>
  <c r="Q150" i="19" s="1"/>
  <c r="A171" i="19"/>
  <c r="A183" i="19"/>
  <c r="A172" i="19"/>
  <c r="A184" i="19"/>
  <c r="Y126" i="19"/>
  <c r="J146" i="19" s="1"/>
  <c r="AL126" i="19"/>
  <c r="W146" i="19" s="1"/>
  <c r="A174" i="19"/>
  <c r="A186" i="19"/>
  <c r="T117" i="19"/>
  <c r="E137" i="19" s="1"/>
  <c r="AD117" i="19"/>
  <c r="O137" i="19" s="1"/>
  <c r="AM117" i="19"/>
  <c r="X137" i="19" s="1"/>
  <c r="W118" i="19"/>
  <c r="H138" i="19" s="1"/>
  <c r="AF118" i="19"/>
  <c r="Q138" i="19" s="1"/>
  <c r="AO118" i="19"/>
  <c r="Z138" i="19" s="1"/>
  <c r="U120" i="19"/>
  <c r="F140" i="19" s="1"/>
  <c r="AD120" i="19"/>
  <c r="O140" i="19" s="1"/>
  <c r="AM120" i="19"/>
  <c r="X140" i="19" s="1"/>
  <c r="S122" i="19"/>
  <c r="D142" i="19" s="1"/>
  <c r="AE122" i="19"/>
  <c r="P142" i="19" s="1"/>
  <c r="U123" i="19"/>
  <c r="F143" i="19" s="1"/>
  <c r="AH123" i="19"/>
  <c r="S143" i="19" s="1"/>
  <c r="X124" i="19"/>
  <c r="I144" i="19" s="1"/>
  <c r="AJ124" i="19"/>
  <c r="U144" i="19" s="1"/>
  <c r="Z125" i="19"/>
  <c r="K145" i="19" s="1"/>
  <c r="AM125" i="19"/>
  <c r="X145" i="19" s="1"/>
  <c r="Z126" i="19"/>
  <c r="K146" i="19" s="1"/>
  <c r="AM126" i="19"/>
  <c r="X146" i="19" s="1"/>
  <c r="AM128" i="19"/>
  <c r="X148" i="19" s="1"/>
  <c r="AE128" i="19"/>
  <c r="P148" i="19" s="1"/>
  <c r="W128" i="19"/>
  <c r="H148" i="19" s="1"/>
  <c r="AR128" i="19"/>
  <c r="AC148" i="19" s="1"/>
  <c r="AJ128" i="19"/>
  <c r="U148" i="19" s="1"/>
  <c r="AB128" i="19"/>
  <c r="M148" i="19" s="1"/>
  <c r="T128" i="19"/>
  <c r="E148" i="19" s="1"/>
  <c r="AQ128" i="19"/>
  <c r="AB148" i="19" s="1"/>
  <c r="AI128" i="19"/>
  <c r="T148" i="19" s="1"/>
  <c r="AA128" i="19"/>
  <c r="L148" i="19" s="1"/>
  <c r="S128" i="19"/>
  <c r="D148" i="19" s="1"/>
  <c r="AC128" i="19"/>
  <c r="N148" i="19" s="1"/>
  <c r="AO128" i="19"/>
  <c r="Z148" i="19" s="1"/>
  <c r="T129" i="19"/>
  <c r="E149" i="19" s="1"/>
  <c r="AF129" i="19"/>
  <c r="Q149" i="19" s="1"/>
  <c r="W130" i="19"/>
  <c r="H150" i="19" s="1"/>
  <c r="AJ130" i="19"/>
  <c r="U150" i="19" s="1"/>
  <c r="AL131" i="19"/>
  <c r="AD131" i="19"/>
  <c r="AR131" i="19"/>
  <c r="AJ131" i="19"/>
  <c r="AB131" i="19"/>
  <c r="T131" i="19"/>
  <c r="AO131" i="19"/>
  <c r="AG131" i="19"/>
  <c r="Y131" i="19"/>
  <c r="Q131" i="19"/>
  <c r="Z131" i="19"/>
  <c r="AP131" i="19"/>
  <c r="T132" i="19"/>
  <c r="AP132" i="19"/>
  <c r="V117" i="19"/>
  <c r="G137" i="19" s="1"/>
  <c r="AE117" i="19"/>
  <c r="P137" i="19" s="1"/>
  <c r="AN117" i="19"/>
  <c r="Y137" i="19" s="1"/>
  <c r="X118" i="19"/>
  <c r="I138" i="19" s="1"/>
  <c r="AG118" i="19"/>
  <c r="R138" i="19" s="1"/>
  <c r="V120" i="19"/>
  <c r="G140" i="19" s="1"/>
  <c r="AE120" i="19"/>
  <c r="P140" i="19" s="1"/>
  <c r="AN120" i="19"/>
  <c r="Y140" i="19" s="1"/>
  <c r="AO121" i="19"/>
  <c r="Z141" i="19" s="1"/>
  <c r="AG121" i="19"/>
  <c r="R141" i="19" s="1"/>
  <c r="Y121" i="19"/>
  <c r="J141" i="19" s="1"/>
  <c r="Q121" i="19"/>
  <c r="B141" i="19" s="1"/>
  <c r="Z121" i="19"/>
  <c r="K141" i="19" s="1"/>
  <c r="AI121" i="19"/>
  <c r="T141" i="19" s="1"/>
  <c r="AR121" i="19"/>
  <c r="AC141" i="19" s="1"/>
  <c r="U122" i="19"/>
  <c r="F142" i="19" s="1"/>
  <c r="AH122" i="19"/>
  <c r="S142" i="19" s="1"/>
  <c r="V123" i="19"/>
  <c r="G143" i="19" s="1"/>
  <c r="AJ123" i="19"/>
  <c r="U143" i="19" s="1"/>
  <c r="Y124" i="19"/>
  <c r="J144" i="19" s="1"/>
  <c r="AK124" i="19"/>
  <c r="V144" i="19" s="1"/>
  <c r="AA125" i="19"/>
  <c r="L145" i="19" s="1"/>
  <c r="AN126" i="19"/>
  <c r="Y146" i="19" s="1"/>
  <c r="AA126" i="19"/>
  <c r="L146" i="19" s="1"/>
  <c r="AO126" i="19"/>
  <c r="Z146" i="19" s="1"/>
  <c r="Q128" i="19"/>
  <c r="B148" i="19" s="1"/>
  <c r="AD128" i="19"/>
  <c r="O148" i="19" s="1"/>
  <c r="AP128" i="19"/>
  <c r="AA148" i="19" s="1"/>
  <c r="U129" i="19"/>
  <c r="F149" i="19" s="1"/>
  <c r="AG129" i="19"/>
  <c r="R149" i="19" s="1"/>
  <c r="X130" i="19"/>
  <c r="I150" i="19" s="1"/>
  <c r="AL130" i="19"/>
  <c r="W150" i="19" s="1"/>
  <c r="AA131" i="19"/>
  <c r="AQ131" i="19"/>
  <c r="V132" i="19"/>
  <c r="AR132" i="19"/>
  <c r="A182" i="19"/>
  <c r="A170" i="19"/>
  <c r="W117" i="19"/>
  <c r="H137" i="19" s="1"/>
  <c r="AF117" i="19"/>
  <c r="Q137" i="19" s="1"/>
  <c r="AO117" i="19"/>
  <c r="Z137" i="19" s="1"/>
  <c r="AR118" i="19"/>
  <c r="AC138" i="19" s="1"/>
  <c r="AJ118" i="19"/>
  <c r="U138" i="19" s="1"/>
  <c r="AB118" i="19"/>
  <c r="M138" i="19" s="1"/>
  <c r="T118" i="19"/>
  <c r="E138" i="19" s="1"/>
  <c r="Y118" i="19"/>
  <c r="J138" i="19" s="1"/>
  <c r="AH118" i="19"/>
  <c r="S138" i="19" s="1"/>
  <c r="AQ118" i="19"/>
  <c r="AB138" i="19" s="1"/>
  <c r="W120" i="19"/>
  <c r="H140" i="19" s="1"/>
  <c r="AF120" i="19"/>
  <c r="Q140" i="19" s="1"/>
  <c r="AO120" i="19"/>
  <c r="Z140" i="19" s="1"/>
  <c r="Y123" i="19"/>
  <c r="J143" i="19" s="1"/>
  <c r="AK123" i="19"/>
  <c r="V143" i="19" s="1"/>
  <c r="AO125" i="19"/>
  <c r="Z145" i="19" s="1"/>
  <c r="AG125" i="19"/>
  <c r="R145" i="19" s="1"/>
  <c r="Y125" i="19"/>
  <c r="J145" i="19" s="1"/>
  <c r="Q125" i="19"/>
  <c r="B145" i="19" s="1"/>
  <c r="AL125" i="19"/>
  <c r="W145" i="19" s="1"/>
  <c r="AD125" i="19"/>
  <c r="O145" i="19" s="1"/>
  <c r="V125" i="19"/>
  <c r="G145" i="19" s="1"/>
  <c r="AK125" i="19"/>
  <c r="V145" i="19" s="1"/>
  <c r="AC125" i="19"/>
  <c r="N145" i="19" s="1"/>
  <c r="U125" i="19"/>
  <c r="F145" i="19" s="1"/>
  <c r="AB125" i="19"/>
  <c r="M145" i="19" s="1"/>
  <c r="AP125" i="19"/>
  <c r="AA145" i="19" s="1"/>
  <c r="Q126" i="19"/>
  <c r="B146" i="19" s="1"/>
  <c r="AD126" i="19"/>
  <c r="O146" i="19" s="1"/>
  <c r="AP126" i="19"/>
  <c r="AA146" i="19" s="1"/>
  <c r="R128" i="19"/>
  <c r="C148" i="19" s="1"/>
  <c r="AF128" i="19"/>
  <c r="Q148" i="19" s="1"/>
  <c r="W129" i="19"/>
  <c r="H149" i="19" s="1"/>
  <c r="AJ129" i="19"/>
  <c r="U149" i="19" s="1"/>
  <c r="AA130" i="19"/>
  <c r="L150" i="19" s="1"/>
  <c r="AM130" i="19"/>
  <c r="X150" i="19" s="1"/>
  <c r="X117" i="19"/>
  <c r="I137" i="19" s="1"/>
  <c r="AG117" i="19"/>
  <c r="R137" i="19" s="1"/>
  <c r="Q118" i="19"/>
  <c r="B138" i="19" s="1"/>
  <c r="Z118" i="19"/>
  <c r="K138" i="19" s="1"/>
  <c r="AI118" i="19"/>
  <c r="T138" i="19" s="1"/>
  <c r="X120" i="19"/>
  <c r="I140" i="19" s="1"/>
  <c r="AG120" i="19"/>
  <c r="R140" i="19" s="1"/>
  <c r="Z123" i="19"/>
  <c r="K143" i="19" s="1"/>
  <c r="AP124" i="19"/>
  <c r="AA144" i="19" s="1"/>
  <c r="AH124" i="19"/>
  <c r="S144" i="19" s="1"/>
  <c r="Z124" i="19"/>
  <c r="K144" i="19" s="1"/>
  <c r="R124" i="19"/>
  <c r="C144" i="19" s="1"/>
  <c r="AM124" i="19"/>
  <c r="X144" i="19" s="1"/>
  <c r="AE124" i="19"/>
  <c r="P144" i="19" s="1"/>
  <c r="W124" i="19"/>
  <c r="H144" i="19" s="1"/>
  <c r="AL124" i="19"/>
  <c r="W144" i="19" s="1"/>
  <c r="AD124" i="19"/>
  <c r="O144" i="19" s="1"/>
  <c r="V124" i="19"/>
  <c r="G144" i="19" s="1"/>
  <c r="AB124" i="19"/>
  <c r="M144" i="19" s="1"/>
  <c r="AO124" i="19"/>
  <c r="Z144" i="19" s="1"/>
  <c r="R125" i="19"/>
  <c r="C145" i="19" s="1"/>
  <c r="AE125" i="19"/>
  <c r="P145" i="19" s="1"/>
  <c r="AQ125" i="19"/>
  <c r="AB145" i="19" s="1"/>
  <c r="R126" i="19"/>
  <c r="C146" i="19" s="1"/>
  <c r="AE126" i="19"/>
  <c r="P146" i="19" s="1"/>
  <c r="U128" i="19"/>
  <c r="F148" i="19" s="1"/>
  <c r="X129" i="19"/>
  <c r="I149" i="19" s="1"/>
  <c r="AK129" i="19"/>
  <c r="V149" i="19" s="1"/>
  <c r="AB130" i="19"/>
  <c r="M150" i="19" s="1"/>
  <c r="A185" i="19"/>
  <c r="A173" i="19"/>
  <c r="X122" i="19"/>
  <c r="I142" i="19" s="1"/>
  <c r="AF122" i="19"/>
  <c r="Q142" i="19" s="1"/>
  <c r="W123" i="19"/>
  <c r="H143" i="19" s="1"/>
  <c r="AE123" i="19"/>
  <c r="P143" i="19" s="1"/>
  <c r="AM123" i="19"/>
  <c r="X143" i="19" s="1"/>
  <c r="T126" i="19"/>
  <c r="E146" i="19" s="1"/>
  <c r="AB126" i="19"/>
  <c r="M146" i="19" s="1"/>
  <c r="AJ126" i="19"/>
  <c r="U146" i="19" s="1"/>
  <c r="AR126" i="19"/>
  <c r="AC146" i="19" s="1"/>
  <c r="X131" i="19"/>
  <c r="AF131" i="19"/>
  <c r="W132" i="19"/>
  <c r="AE132" i="19"/>
  <c r="AM132" i="19"/>
  <c r="V133" i="19"/>
  <c r="G153" i="19" s="1"/>
  <c r="AD133" i="19"/>
  <c r="O153" i="19" s="1"/>
  <c r="AL133" i="19"/>
  <c r="W153" i="19" s="1"/>
  <c r="A175" i="19"/>
  <c r="AD225" i="19"/>
  <c r="O245" i="19" s="1"/>
  <c r="AJ227" i="19"/>
  <c r="U247" i="19" s="1"/>
  <c r="W227" i="19"/>
  <c r="H247" i="19" s="1"/>
  <c r="AD241" i="19"/>
  <c r="O261" i="19" s="1"/>
  <c r="X123" i="19"/>
  <c r="I143" i="19" s="1"/>
  <c r="AF123" i="19"/>
  <c r="Q143" i="19" s="1"/>
  <c r="AN123" i="19"/>
  <c r="Y143" i="19" s="1"/>
  <c r="U126" i="19"/>
  <c r="F146" i="19" s="1"/>
  <c r="AC126" i="19"/>
  <c r="N146" i="19" s="1"/>
  <c r="AK126" i="19"/>
  <c r="V146" i="19" s="1"/>
  <c r="X132" i="19"/>
  <c r="AF132" i="19"/>
  <c r="AN132" i="19"/>
  <c r="W133" i="19"/>
  <c r="H153" i="19" s="1"/>
  <c r="AE133" i="19"/>
  <c r="P153" i="19" s="1"/>
  <c r="AM133" i="19"/>
  <c r="X153" i="19" s="1"/>
  <c r="AK225" i="19"/>
  <c r="V245" i="19" s="1"/>
  <c r="AL241" i="19"/>
  <c r="W261" i="19" s="1"/>
  <c r="AE241" i="19"/>
  <c r="P261" i="19" s="1"/>
  <c r="V241" i="19"/>
  <c r="G261" i="19" s="1"/>
  <c r="X133" i="19"/>
  <c r="I153" i="19" s="1"/>
  <c r="AF133" i="19"/>
  <c r="Q153" i="19" s="1"/>
  <c r="AN133" i="19"/>
  <c r="Y153" i="19" s="1"/>
  <c r="A168" i="19"/>
  <c r="AO233" i="19"/>
  <c r="Z253" i="19" s="1"/>
  <c r="AG233" i="19"/>
  <c r="R253" i="19" s="1"/>
  <c r="Y233" i="19"/>
  <c r="J253" i="19" s="1"/>
  <c r="Q233" i="19"/>
  <c r="B253" i="19" s="1"/>
  <c r="AR233" i="19"/>
  <c r="AC253" i="19" s="1"/>
  <c r="AJ233" i="19"/>
  <c r="U253" i="19" s="1"/>
  <c r="AB233" i="19"/>
  <c r="M253" i="19" s="1"/>
  <c r="T233" i="19"/>
  <c r="E253" i="19" s="1"/>
  <c r="AK233" i="19"/>
  <c r="V253" i="19" s="1"/>
  <c r="AD233" i="19"/>
  <c r="O253" i="19" s="1"/>
  <c r="AC233" i="19"/>
  <c r="N253" i="19" s="1"/>
  <c r="V233" i="19"/>
  <c r="G253" i="19" s="1"/>
  <c r="S123" i="19"/>
  <c r="D143" i="19" s="1"/>
  <c r="AA123" i="19"/>
  <c r="L143" i="19" s="1"/>
  <c r="AI123" i="19"/>
  <c r="T143" i="19" s="1"/>
  <c r="X126" i="19"/>
  <c r="I146" i="19" s="1"/>
  <c r="AF126" i="19"/>
  <c r="Q146" i="19" s="1"/>
  <c r="S132" i="19"/>
  <c r="AA132" i="19"/>
  <c r="AI132" i="19"/>
  <c r="R133" i="19"/>
  <c r="C153" i="19" s="1"/>
  <c r="Z133" i="19"/>
  <c r="K153" i="19" s="1"/>
  <c r="AH133" i="19"/>
  <c r="S153" i="19" s="1"/>
  <c r="AP133" i="19"/>
  <c r="AA153" i="19" s="1"/>
  <c r="A279" i="19"/>
  <c r="A291" i="19"/>
  <c r="AI133" i="19"/>
  <c r="T153" i="19" s="1"/>
  <c r="AQ133" i="19"/>
  <c r="AB153" i="19" s="1"/>
  <c r="AQ225" i="19"/>
  <c r="AB245" i="19" s="1"/>
  <c r="AI225" i="19"/>
  <c r="T245" i="19" s="1"/>
  <c r="AA225" i="19"/>
  <c r="L245" i="19" s="1"/>
  <c r="S225" i="19"/>
  <c r="D245" i="19" s="1"/>
  <c r="AM225" i="19"/>
  <c r="X245" i="19" s="1"/>
  <c r="AE225" i="19"/>
  <c r="P245" i="19" s="1"/>
  <c r="W225" i="19"/>
  <c r="H245" i="19" s="1"/>
  <c r="AJ225" i="19"/>
  <c r="U245" i="19" s="1"/>
  <c r="Y225" i="19"/>
  <c r="J245" i="19" s="1"/>
  <c r="AH225" i="19"/>
  <c r="S245" i="19" s="1"/>
  <c r="X225" i="19"/>
  <c r="I245" i="19" s="1"/>
  <c r="AR225" i="19"/>
  <c r="AC245" i="19" s="1"/>
  <c r="AG225" i="19"/>
  <c r="R245" i="19" s="1"/>
  <c r="V225" i="19"/>
  <c r="G245" i="19" s="1"/>
  <c r="AP225" i="19"/>
  <c r="AA245" i="19" s="1"/>
  <c r="AF225" i="19"/>
  <c r="Q245" i="19" s="1"/>
  <c r="U225" i="19"/>
  <c r="F245" i="19" s="1"/>
  <c r="AN225" i="19"/>
  <c r="Y245" i="19" s="1"/>
  <c r="AC225" i="19"/>
  <c r="N245" i="19" s="1"/>
  <c r="R225" i="19"/>
  <c r="C245" i="19" s="1"/>
  <c r="AL225" i="19"/>
  <c r="W245" i="19" s="1"/>
  <c r="AB225" i="19"/>
  <c r="M245" i="19" s="1"/>
  <c r="Q225" i="19"/>
  <c r="B245" i="19" s="1"/>
  <c r="T133" i="19"/>
  <c r="E153" i="19" s="1"/>
  <c r="AB133" i="19"/>
  <c r="M153" i="19" s="1"/>
  <c r="AJ133" i="19"/>
  <c r="U153" i="19" s="1"/>
  <c r="T225" i="19"/>
  <c r="E245" i="19" s="1"/>
  <c r="U233" i="19"/>
  <c r="F253" i="19" s="1"/>
  <c r="AL233" i="19"/>
  <c r="W253" i="19" s="1"/>
  <c r="Y226" i="19"/>
  <c r="J246" i="19" s="1"/>
  <c r="AM228" i="19"/>
  <c r="X248" i="19" s="1"/>
  <c r="AE228" i="19"/>
  <c r="P248" i="19" s="1"/>
  <c r="W228" i="19"/>
  <c r="H248" i="19" s="1"/>
  <c r="AK228" i="19"/>
  <c r="V248" i="19" s="1"/>
  <c r="AC228" i="19"/>
  <c r="N248" i="19" s="1"/>
  <c r="U228" i="19"/>
  <c r="F248" i="19" s="1"/>
  <c r="AR228" i="19"/>
  <c r="AC248" i="19" s="1"/>
  <c r="AJ228" i="19"/>
  <c r="U248" i="19" s="1"/>
  <c r="AB228" i="19"/>
  <c r="M248" i="19" s="1"/>
  <c r="T228" i="19"/>
  <c r="E248" i="19" s="1"/>
  <c r="Z228" i="19"/>
  <c r="K248" i="19" s="1"/>
  <c r="AP228" i="19"/>
  <c r="AA248" i="19" s="1"/>
  <c r="AR241" i="19"/>
  <c r="AC261" i="19" s="1"/>
  <c r="A278" i="19"/>
  <c r="A290" i="19"/>
  <c r="A390" i="19"/>
  <c r="A402" i="19"/>
  <c r="AP226" i="19"/>
  <c r="AA246" i="19" s="1"/>
  <c r="AH226" i="19"/>
  <c r="S246" i="19" s="1"/>
  <c r="Z226" i="19"/>
  <c r="K246" i="19" s="1"/>
  <c r="R226" i="19"/>
  <c r="C246" i="19" s="1"/>
  <c r="AL226" i="19"/>
  <c r="W246" i="19" s="1"/>
  <c r="AD226" i="19"/>
  <c r="O246" i="19" s="1"/>
  <c r="V226" i="19"/>
  <c r="G246" i="19" s="1"/>
  <c r="AA226" i="19"/>
  <c r="L246" i="19" s="1"/>
  <c r="AK226" i="19"/>
  <c r="V246" i="19" s="1"/>
  <c r="Z227" i="19"/>
  <c r="K247" i="19" s="1"/>
  <c r="AL227" i="19"/>
  <c r="W247" i="19" s="1"/>
  <c r="AA228" i="19"/>
  <c r="L248" i="19" s="1"/>
  <c r="AQ228" i="19"/>
  <c r="AB248" i="19" s="1"/>
  <c r="AQ233" i="19"/>
  <c r="AB253" i="19" s="1"/>
  <c r="AL239" i="19"/>
  <c r="AD239" i="19"/>
  <c r="V239" i="19"/>
  <c r="AK239" i="19"/>
  <c r="AC239" i="19"/>
  <c r="U239" i="19"/>
  <c r="AR239" i="19"/>
  <c r="AJ239" i="19"/>
  <c r="AB239" i="19"/>
  <c r="T239" i="19"/>
  <c r="AQ239" i="19"/>
  <c r="AI239" i="19"/>
  <c r="AA239" i="19"/>
  <c r="S239" i="19"/>
  <c r="AP239" i="19"/>
  <c r="AH239" i="19"/>
  <c r="Z239" i="19"/>
  <c r="R239" i="19"/>
  <c r="AM239" i="19"/>
  <c r="AE239" i="19"/>
  <c r="W239" i="19"/>
  <c r="A277" i="19"/>
  <c r="A289" i="19"/>
  <c r="AR334" i="19"/>
  <c r="AC354" i="19" s="1"/>
  <c r="AJ334" i="19"/>
  <c r="U354" i="19" s="1"/>
  <c r="AB334" i="19"/>
  <c r="M354" i="19" s="1"/>
  <c r="T334" i="19"/>
  <c r="E354" i="19" s="1"/>
  <c r="S334" i="19"/>
  <c r="D354" i="19" s="1"/>
  <c r="AP334" i="19"/>
  <c r="AA354" i="19" s="1"/>
  <c r="AH334" i="19"/>
  <c r="S354" i="19" s="1"/>
  <c r="Z334" i="19"/>
  <c r="K354" i="19" s="1"/>
  <c r="R334" i="19"/>
  <c r="C354" i="19" s="1"/>
  <c r="AE334" i="19"/>
  <c r="P354" i="19" s="1"/>
  <c r="Y334" i="19"/>
  <c r="J354" i="19" s="1"/>
  <c r="W334" i="19"/>
  <c r="H354" i="19" s="1"/>
  <c r="Q334" i="19"/>
  <c r="B354" i="19" s="1"/>
  <c r="AG334" i="19"/>
  <c r="R354" i="19" s="1"/>
  <c r="AP336" i="19"/>
  <c r="AA356" i="19" s="1"/>
  <c r="AH336" i="19"/>
  <c r="S356" i="19" s="1"/>
  <c r="Z336" i="19"/>
  <c r="K356" i="19" s="1"/>
  <c r="R336" i="19"/>
  <c r="C356" i="19" s="1"/>
  <c r="AK336" i="19"/>
  <c r="V356" i="19" s="1"/>
  <c r="AE336" i="19"/>
  <c r="P356" i="19" s="1"/>
  <c r="AC336" i="19"/>
  <c r="N356" i="19" s="1"/>
  <c r="W336" i="19"/>
  <c r="H356" i="19" s="1"/>
  <c r="U336" i="19"/>
  <c r="F356" i="19" s="1"/>
  <c r="AM336" i="19"/>
  <c r="X356" i="19" s="1"/>
  <c r="S226" i="19"/>
  <c r="D246" i="19" s="1"/>
  <c r="AC226" i="19"/>
  <c r="N246" i="19" s="1"/>
  <c r="AN226" i="19"/>
  <c r="Y246" i="19" s="1"/>
  <c r="AO227" i="19"/>
  <c r="Z247" i="19" s="1"/>
  <c r="AB227" i="19"/>
  <c r="M247" i="19" s="1"/>
  <c r="AP227" i="19"/>
  <c r="AA247" i="19" s="1"/>
  <c r="Q228" i="19"/>
  <c r="B248" i="19" s="1"/>
  <c r="AG228" i="19"/>
  <c r="R248" i="19" s="1"/>
  <c r="AE231" i="19"/>
  <c r="P251" i="19" s="1"/>
  <c r="AQ232" i="19"/>
  <c r="AB252" i="19" s="1"/>
  <c r="AI232" i="19"/>
  <c r="T252" i="19" s="1"/>
  <c r="AA232" i="19"/>
  <c r="L252" i="19" s="1"/>
  <c r="S232" i="19"/>
  <c r="D252" i="19" s="1"/>
  <c r="AP232" i="19"/>
  <c r="AA252" i="19" s="1"/>
  <c r="AH232" i="19"/>
  <c r="S252" i="19" s="1"/>
  <c r="Z232" i="19"/>
  <c r="K252" i="19" s="1"/>
  <c r="AO232" i="19"/>
  <c r="Z252" i="19" s="1"/>
  <c r="AG232" i="19"/>
  <c r="R252" i="19" s="1"/>
  <c r="Y232" i="19"/>
  <c r="J252" i="19" s="1"/>
  <c r="Q232" i="19"/>
  <c r="B252" i="19" s="1"/>
  <c r="AK232" i="19"/>
  <c r="V252" i="19" s="1"/>
  <c r="AC232" i="19"/>
  <c r="N252" i="19" s="1"/>
  <c r="U232" i="19"/>
  <c r="F252" i="19" s="1"/>
  <c r="AL232" i="19"/>
  <c r="W252" i="19" s="1"/>
  <c r="X239" i="19"/>
  <c r="AR336" i="19"/>
  <c r="AC356" i="19" s="1"/>
  <c r="T226" i="19"/>
  <c r="E246" i="19" s="1"/>
  <c r="AE226" i="19"/>
  <c r="P246" i="19" s="1"/>
  <c r="AO226" i="19"/>
  <c r="Z246" i="19" s="1"/>
  <c r="R227" i="19"/>
  <c r="C247" i="19" s="1"/>
  <c r="AD227" i="19"/>
  <c r="O247" i="19" s="1"/>
  <c r="AQ227" i="19"/>
  <c r="AB247" i="19" s="1"/>
  <c r="R228" i="19"/>
  <c r="C248" i="19" s="1"/>
  <c r="AH228" i="19"/>
  <c r="S248" i="19" s="1"/>
  <c r="Y239" i="19"/>
  <c r="AM334" i="19"/>
  <c r="X354" i="19" s="1"/>
  <c r="U226" i="19"/>
  <c r="F246" i="19" s="1"/>
  <c r="AF226" i="19"/>
  <c r="Q246" i="19" s="1"/>
  <c r="AQ226" i="19"/>
  <c r="AB246" i="19" s="1"/>
  <c r="S227" i="19"/>
  <c r="D247" i="19" s="1"/>
  <c r="AE227" i="19"/>
  <c r="P247" i="19" s="1"/>
  <c r="AR227" i="19"/>
  <c r="AC247" i="19" s="1"/>
  <c r="S228" i="19"/>
  <c r="D248" i="19" s="1"/>
  <c r="AI228" i="19"/>
  <c r="T248" i="19" s="1"/>
  <c r="AR232" i="19"/>
  <c r="AC252" i="19" s="1"/>
  <c r="AF239" i="19"/>
  <c r="AK240" i="19"/>
  <c r="AC240" i="19"/>
  <c r="U240" i="19"/>
  <c r="AR240" i="19"/>
  <c r="AJ240" i="19"/>
  <c r="AB240" i="19"/>
  <c r="T240" i="19"/>
  <c r="AQ240" i="19"/>
  <c r="AI240" i="19"/>
  <c r="AA240" i="19"/>
  <c r="S240" i="19"/>
  <c r="AP240" i="19"/>
  <c r="AH240" i="19"/>
  <c r="Z240" i="19"/>
  <c r="R240" i="19"/>
  <c r="AO240" i="19"/>
  <c r="AG240" i="19"/>
  <c r="Y240" i="19"/>
  <c r="Q240" i="19"/>
  <c r="AL240" i="19"/>
  <c r="AD240" i="19"/>
  <c r="V240" i="19"/>
  <c r="AO334" i="19"/>
  <c r="Z354" i="19" s="1"/>
  <c r="W226" i="19"/>
  <c r="H246" i="19" s="1"/>
  <c r="AG226" i="19"/>
  <c r="R246" i="19" s="1"/>
  <c r="AR226" i="19"/>
  <c r="AC246" i="19" s="1"/>
  <c r="T227" i="19"/>
  <c r="E247" i="19" s="1"/>
  <c r="V228" i="19"/>
  <c r="G248" i="19" s="1"/>
  <c r="AL228" i="19"/>
  <c r="W248" i="19" s="1"/>
  <c r="AM229" i="19"/>
  <c r="X249" i="19" s="1"/>
  <c r="AE229" i="19"/>
  <c r="P249" i="19" s="1"/>
  <c r="W229" i="19"/>
  <c r="H249" i="19" s="1"/>
  <c r="AL229" i="19"/>
  <c r="W249" i="19" s="1"/>
  <c r="AD229" i="19"/>
  <c r="O249" i="19" s="1"/>
  <c r="V229" i="19"/>
  <c r="G249" i="19" s="1"/>
  <c r="AR229" i="19"/>
  <c r="AC249" i="19" s="1"/>
  <c r="AJ229" i="19"/>
  <c r="U249" i="19" s="1"/>
  <c r="AB229" i="19"/>
  <c r="M249" i="19" s="1"/>
  <c r="T229" i="19"/>
  <c r="E249" i="19" s="1"/>
  <c r="AQ229" i="19"/>
  <c r="AB249" i="19" s="1"/>
  <c r="AI229" i="19"/>
  <c r="T249" i="19" s="1"/>
  <c r="AA229" i="19"/>
  <c r="L249" i="19" s="1"/>
  <c r="S229" i="19"/>
  <c r="D249" i="19" s="1"/>
  <c r="AN229" i="19"/>
  <c r="Y249" i="19" s="1"/>
  <c r="AF229" i="19"/>
  <c r="Q249" i="19" s="1"/>
  <c r="X229" i="19"/>
  <c r="I249" i="19" s="1"/>
  <c r="AH229" i="19"/>
  <c r="S249" i="19" s="1"/>
  <c r="AL230" i="19"/>
  <c r="W250" i="19" s="1"/>
  <c r="AD230" i="19"/>
  <c r="O250" i="19" s="1"/>
  <c r="V230" i="19"/>
  <c r="G250" i="19" s="1"/>
  <c r="AK230" i="19"/>
  <c r="V250" i="19" s="1"/>
  <c r="AC230" i="19"/>
  <c r="N250" i="19" s="1"/>
  <c r="U230" i="19"/>
  <c r="F250" i="19" s="1"/>
  <c r="AQ230" i="19"/>
  <c r="AB250" i="19" s="1"/>
  <c r="AI230" i="19"/>
  <c r="T250" i="19" s="1"/>
  <c r="AA230" i="19"/>
  <c r="L250" i="19" s="1"/>
  <c r="S230" i="19"/>
  <c r="D250" i="19" s="1"/>
  <c r="AP230" i="19"/>
  <c r="AA250" i="19" s="1"/>
  <c r="AH230" i="19"/>
  <c r="S250" i="19" s="1"/>
  <c r="Z230" i="19"/>
  <c r="K250" i="19" s="1"/>
  <c r="R230" i="19"/>
  <c r="C250" i="19" s="1"/>
  <c r="AM230" i="19"/>
  <c r="X250" i="19" s="1"/>
  <c r="AE230" i="19"/>
  <c r="P250" i="19" s="1"/>
  <c r="W230" i="19"/>
  <c r="H250" i="19" s="1"/>
  <c r="AJ230" i="19"/>
  <c r="U250" i="19" s="1"/>
  <c r="AK231" i="19"/>
  <c r="V251" i="19" s="1"/>
  <c r="AC231" i="19"/>
  <c r="N251" i="19" s="1"/>
  <c r="U231" i="19"/>
  <c r="F251" i="19" s="1"/>
  <c r="AR231" i="19"/>
  <c r="AC251" i="19" s="1"/>
  <c r="AJ231" i="19"/>
  <c r="U251" i="19" s="1"/>
  <c r="AB231" i="19"/>
  <c r="M251" i="19" s="1"/>
  <c r="T231" i="19"/>
  <c r="E251" i="19" s="1"/>
  <c r="AP231" i="19"/>
  <c r="AA251" i="19" s="1"/>
  <c r="AH231" i="19"/>
  <c r="S251" i="19" s="1"/>
  <c r="Z231" i="19"/>
  <c r="K251" i="19" s="1"/>
  <c r="R231" i="19"/>
  <c r="C251" i="19" s="1"/>
  <c r="AO231" i="19"/>
  <c r="Z251" i="19" s="1"/>
  <c r="AG231" i="19"/>
  <c r="R251" i="19" s="1"/>
  <c r="Y231" i="19"/>
  <c r="J251" i="19" s="1"/>
  <c r="Q231" i="19"/>
  <c r="B251" i="19" s="1"/>
  <c r="AL231" i="19"/>
  <c r="W251" i="19" s="1"/>
  <c r="AD231" i="19"/>
  <c r="O251" i="19" s="1"/>
  <c r="V231" i="19"/>
  <c r="G251" i="19" s="1"/>
  <c r="AM231" i="19"/>
  <c r="X251" i="19" s="1"/>
  <c r="R232" i="19"/>
  <c r="C252" i="19" s="1"/>
  <c r="AG239" i="19"/>
  <c r="W240" i="19"/>
  <c r="AP241" i="19"/>
  <c r="AA261" i="19" s="1"/>
  <c r="AH241" i="19"/>
  <c r="S261" i="19" s="1"/>
  <c r="Z241" i="19"/>
  <c r="K261" i="19" s="1"/>
  <c r="R241" i="19"/>
  <c r="C261" i="19" s="1"/>
  <c r="AO241" i="19"/>
  <c r="Z261" i="19" s="1"/>
  <c r="AG241" i="19"/>
  <c r="R261" i="19" s="1"/>
  <c r="Y241" i="19"/>
  <c r="J261" i="19" s="1"/>
  <c r="Q241" i="19"/>
  <c r="B261" i="19" s="1"/>
  <c r="AK241" i="19"/>
  <c r="V261" i="19" s="1"/>
  <c r="AC241" i="19"/>
  <c r="N261" i="19" s="1"/>
  <c r="U241" i="19"/>
  <c r="F261" i="19" s="1"/>
  <c r="AM241" i="19"/>
  <c r="X261" i="19" s="1"/>
  <c r="S234" i="19"/>
  <c r="D254" i="19" s="1"/>
  <c r="AA234" i="19"/>
  <c r="L254" i="19" s="1"/>
  <c r="AI234" i="19"/>
  <c r="T254" i="19" s="1"/>
  <c r="AQ234" i="19"/>
  <c r="AB254" i="19" s="1"/>
  <c r="R236" i="19"/>
  <c r="C256" i="19" s="1"/>
  <c r="Z236" i="19"/>
  <c r="K256" i="19" s="1"/>
  <c r="AH236" i="19"/>
  <c r="S256" i="19" s="1"/>
  <c r="AP236" i="19"/>
  <c r="AA256" i="19" s="1"/>
  <c r="Q237" i="19"/>
  <c r="B257" i="19" s="1"/>
  <c r="Y237" i="19"/>
  <c r="J257" i="19" s="1"/>
  <c r="AG237" i="19"/>
  <c r="R257" i="19" s="1"/>
  <c r="AO237" i="19"/>
  <c r="Z257" i="19" s="1"/>
  <c r="X238" i="19"/>
  <c r="I258" i="19" s="1"/>
  <c r="AF238" i="19"/>
  <c r="Q258" i="19" s="1"/>
  <c r="AN238" i="19"/>
  <c r="Y258" i="19" s="1"/>
  <c r="U227" i="19"/>
  <c r="F247" i="19" s="1"/>
  <c r="AC227" i="19"/>
  <c r="N247" i="19" s="1"/>
  <c r="AK227" i="19"/>
  <c r="V247" i="19" s="1"/>
  <c r="X232" i="19"/>
  <c r="I252" i="19" s="1"/>
  <c r="AF232" i="19"/>
  <c r="Q252" i="19" s="1"/>
  <c r="AN232" i="19"/>
  <c r="Y252" i="19" s="1"/>
  <c r="W233" i="19"/>
  <c r="H253" i="19" s="1"/>
  <c r="AE233" i="19"/>
  <c r="P253" i="19" s="1"/>
  <c r="AM233" i="19"/>
  <c r="X253" i="19" s="1"/>
  <c r="V234" i="19"/>
  <c r="G254" i="19" s="1"/>
  <c r="AD234" i="19"/>
  <c r="O254" i="19" s="1"/>
  <c r="AL234" i="19"/>
  <c r="W254" i="19" s="1"/>
  <c r="U236" i="19"/>
  <c r="F256" i="19" s="1"/>
  <c r="AC236" i="19"/>
  <c r="N256" i="19" s="1"/>
  <c r="AK236" i="19"/>
  <c r="V256" i="19" s="1"/>
  <c r="T237" i="19"/>
  <c r="E257" i="19" s="1"/>
  <c r="AB237" i="19"/>
  <c r="M257" i="19" s="1"/>
  <c r="AJ237" i="19"/>
  <c r="U257" i="19" s="1"/>
  <c r="AR237" i="19"/>
  <c r="AC257" i="19" s="1"/>
  <c r="S238" i="19"/>
  <c r="D258" i="19" s="1"/>
  <c r="AA238" i="19"/>
  <c r="L258" i="19" s="1"/>
  <c r="AI238" i="19"/>
  <c r="T258" i="19" s="1"/>
  <c r="AQ238" i="19"/>
  <c r="AB258" i="19" s="1"/>
  <c r="X241" i="19"/>
  <c r="I261" i="19" s="1"/>
  <c r="AF241" i="19"/>
  <c r="Q261" i="19" s="1"/>
  <c r="AN241" i="19"/>
  <c r="Y261" i="19" s="1"/>
  <c r="A276" i="19"/>
  <c r="AL334" i="19"/>
  <c r="W354" i="19" s="1"/>
  <c r="AF335" i="19"/>
  <c r="Q355" i="19" s="1"/>
  <c r="AO337" i="19"/>
  <c r="Z357" i="19" s="1"/>
  <c r="AG337" i="19"/>
  <c r="R357" i="19" s="1"/>
  <c r="Y337" i="19"/>
  <c r="J357" i="19" s="1"/>
  <c r="Q337" i="19"/>
  <c r="B357" i="19" s="1"/>
  <c r="AM337" i="19"/>
  <c r="X357" i="19" s="1"/>
  <c r="AE337" i="19"/>
  <c r="P357" i="19" s="1"/>
  <c r="W337" i="19"/>
  <c r="H357" i="19" s="1"/>
  <c r="AL337" i="19"/>
  <c r="W357" i="19" s="1"/>
  <c r="AI345" i="19"/>
  <c r="T365" i="19" s="1"/>
  <c r="W345" i="19"/>
  <c r="H365" i="19" s="1"/>
  <c r="AQ345" i="19"/>
  <c r="AB365" i="19" s="1"/>
  <c r="AE345" i="19"/>
  <c r="P365" i="19" s="1"/>
  <c r="Q345" i="19"/>
  <c r="B365" i="19" s="1"/>
  <c r="AN345" i="19"/>
  <c r="Y365" i="19" s="1"/>
  <c r="AA345" i="19"/>
  <c r="L365" i="19" s="1"/>
  <c r="X233" i="19"/>
  <c r="I253" i="19" s="1"/>
  <c r="AF233" i="19"/>
  <c r="Q253" i="19" s="1"/>
  <c r="AN233" i="19"/>
  <c r="Y253" i="19" s="1"/>
  <c r="W234" i="19"/>
  <c r="H254" i="19" s="1"/>
  <c r="AE234" i="19"/>
  <c r="P254" i="19" s="1"/>
  <c r="AM234" i="19"/>
  <c r="X254" i="19" s="1"/>
  <c r="V236" i="19"/>
  <c r="G256" i="19" s="1"/>
  <c r="AD236" i="19"/>
  <c r="O256" i="19" s="1"/>
  <c r="U237" i="19"/>
  <c r="F257" i="19" s="1"/>
  <c r="AC237" i="19"/>
  <c r="N257" i="19" s="1"/>
  <c r="AK237" i="19"/>
  <c r="V257" i="19" s="1"/>
  <c r="T238" i="19"/>
  <c r="E258" i="19" s="1"/>
  <c r="AB238" i="19"/>
  <c r="M258" i="19" s="1"/>
  <c r="AJ238" i="19"/>
  <c r="U258" i="19" s="1"/>
  <c r="AR238" i="19"/>
  <c r="AC258" i="19" s="1"/>
  <c r="A281" i="19"/>
  <c r="AR346" i="19"/>
  <c r="AC366" i="19" s="1"/>
  <c r="AJ346" i="19"/>
  <c r="U366" i="19" s="1"/>
  <c r="AB346" i="19"/>
  <c r="M366" i="19" s="1"/>
  <c r="T346" i="19"/>
  <c r="E366" i="19" s="1"/>
  <c r="AQ346" i="19"/>
  <c r="AB366" i="19" s="1"/>
  <c r="AI346" i="19"/>
  <c r="T366" i="19" s="1"/>
  <c r="AA346" i="19"/>
  <c r="L366" i="19" s="1"/>
  <c r="S346" i="19"/>
  <c r="D366" i="19" s="1"/>
  <c r="AO346" i="19"/>
  <c r="Z366" i="19" s="1"/>
  <c r="AG346" i="19"/>
  <c r="R366" i="19" s="1"/>
  <c r="Y346" i="19"/>
  <c r="J366" i="19" s="1"/>
  <c r="Q346" i="19"/>
  <c r="B366" i="19" s="1"/>
  <c r="AM346" i="19"/>
  <c r="X366" i="19" s="1"/>
  <c r="Z346" i="19"/>
  <c r="K366" i="19" s="1"/>
  <c r="AL346" i="19"/>
  <c r="W366" i="19" s="1"/>
  <c r="X346" i="19"/>
  <c r="I366" i="19" s="1"/>
  <c r="AK346" i="19"/>
  <c r="V366" i="19" s="1"/>
  <c r="W346" i="19"/>
  <c r="H366" i="19" s="1"/>
  <c r="AH346" i="19"/>
  <c r="S366" i="19" s="1"/>
  <c r="V346" i="19"/>
  <c r="G366" i="19" s="1"/>
  <c r="AF346" i="19"/>
  <c r="Q366" i="19" s="1"/>
  <c r="U346" i="19"/>
  <c r="F366" i="19" s="1"/>
  <c r="AE346" i="19"/>
  <c r="P366" i="19" s="1"/>
  <c r="R346" i="19"/>
  <c r="C366" i="19" s="1"/>
  <c r="AN346" i="19"/>
  <c r="Y366" i="19" s="1"/>
  <c r="AC346" i="19"/>
  <c r="N366" i="19" s="1"/>
  <c r="A389" i="19"/>
  <c r="A401" i="19"/>
  <c r="X234" i="19"/>
  <c r="I254" i="19" s="1"/>
  <c r="AF234" i="19"/>
  <c r="Q254" i="19" s="1"/>
  <c r="AN234" i="19"/>
  <c r="Y254" i="19" s="1"/>
  <c r="W236" i="19"/>
  <c r="H256" i="19" s="1"/>
  <c r="AE236" i="19"/>
  <c r="P256" i="19" s="1"/>
  <c r="V237" i="19"/>
  <c r="G257" i="19" s="1"/>
  <c r="AD237" i="19"/>
  <c r="O257" i="19" s="1"/>
  <c r="AL237" i="19"/>
  <c r="W257" i="19" s="1"/>
  <c r="AK238" i="19"/>
  <c r="V258" i="19" s="1"/>
  <c r="AJ349" i="19"/>
  <c r="W349" i="19"/>
  <c r="AI349" i="19"/>
  <c r="U349" i="19"/>
  <c r="AH349" i="19"/>
  <c r="T349" i="19"/>
  <c r="AR349" i="19"/>
  <c r="AE349" i="19"/>
  <c r="S349" i="19"/>
  <c r="AQ349" i="19"/>
  <c r="AC349" i="19"/>
  <c r="R349" i="19"/>
  <c r="AP349" i="19"/>
  <c r="AB349" i="19"/>
  <c r="AK349" i="19"/>
  <c r="Z349" i="19"/>
  <c r="X227" i="19"/>
  <c r="I247" i="19" s="1"/>
  <c r="AF227" i="19"/>
  <c r="Q247" i="19" s="1"/>
  <c r="AN227" i="19"/>
  <c r="Y247" i="19" s="1"/>
  <c r="R233" i="19"/>
  <c r="C253" i="19" s="1"/>
  <c r="Z233" i="19"/>
  <c r="K253" i="19" s="1"/>
  <c r="AH233" i="19"/>
  <c r="S253" i="19" s="1"/>
  <c r="AP233" i="19"/>
  <c r="AA253" i="19" s="1"/>
  <c r="Q234" i="19"/>
  <c r="B254" i="19" s="1"/>
  <c r="Y234" i="19"/>
  <c r="J254" i="19" s="1"/>
  <c r="AG234" i="19"/>
  <c r="R254" i="19" s="1"/>
  <c r="AO234" i="19"/>
  <c r="Z254" i="19" s="1"/>
  <c r="X236" i="19"/>
  <c r="I256" i="19" s="1"/>
  <c r="AF236" i="19"/>
  <c r="Q256" i="19" s="1"/>
  <c r="AN236" i="19"/>
  <c r="Y256" i="19" s="1"/>
  <c r="W237" i="19"/>
  <c r="H257" i="19" s="1"/>
  <c r="AE237" i="19"/>
  <c r="P257" i="19" s="1"/>
  <c r="V238" i="19"/>
  <c r="G258" i="19" s="1"/>
  <c r="AD238" i="19"/>
  <c r="O258" i="19" s="1"/>
  <c r="AL238" i="19"/>
  <c r="W258" i="19" s="1"/>
  <c r="S241" i="19"/>
  <c r="D261" i="19" s="1"/>
  <c r="AA241" i="19"/>
  <c r="L261" i="19" s="1"/>
  <c r="AI241" i="19"/>
  <c r="T261" i="19" s="1"/>
  <c r="AQ241" i="19"/>
  <c r="AB261" i="19" s="1"/>
  <c r="T337" i="19"/>
  <c r="E357" i="19" s="1"/>
  <c r="Y345" i="19"/>
  <c r="J365" i="19" s="1"/>
  <c r="AP346" i="19"/>
  <c r="AA366" i="19" s="1"/>
  <c r="Q227" i="19"/>
  <c r="B247" i="19" s="1"/>
  <c r="Y227" i="19"/>
  <c r="J247" i="19" s="1"/>
  <c r="AG227" i="19"/>
  <c r="R247" i="19" s="1"/>
  <c r="X228" i="19"/>
  <c r="I248" i="19" s="1"/>
  <c r="AF228" i="19"/>
  <c r="Q248" i="19" s="1"/>
  <c r="T232" i="19"/>
  <c r="E252" i="19" s="1"/>
  <c r="AB232" i="19"/>
  <c r="M252" i="19" s="1"/>
  <c r="AJ232" i="19"/>
  <c r="U252" i="19" s="1"/>
  <c r="S233" i="19"/>
  <c r="D253" i="19" s="1"/>
  <c r="AA233" i="19"/>
  <c r="L253" i="19" s="1"/>
  <c r="AI233" i="19"/>
  <c r="T253" i="19" s="1"/>
  <c r="R234" i="19"/>
  <c r="C254" i="19" s="1"/>
  <c r="Z234" i="19"/>
  <c r="K254" i="19" s="1"/>
  <c r="AH234" i="19"/>
  <c r="S254" i="19" s="1"/>
  <c r="Q236" i="19"/>
  <c r="B256" i="19" s="1"/>
  <c r="Y236" i="19"/>
  <c r="J256" i="19" s="1"/>
  <c r="AG236" i="19"/>
  <c r="R256" i="19" s="1"/>
  <c r="X237" i="19"/>
  <c r="I257" i="19" s="1"/>
  <c r="AF237" i="19"/>
  <c r="Q257" i="19" s="1"/>
  <c r="W238" i="19"/>
  <c r="H258" i="19" s="1"/>
  <c r="AE238" i="19"/>
  <c r="P258" i="19" s="1"/>
  <c r="T241" i="19"/>
  <c r="E261" i="19" s="1"/>
  <c r="AB241" i="19"/>
  <c r="M261" i="19" s="1"/>
  <c r="AJ241" i="19"/>
  <c r="U261" i="19" s="1"/>
  <c r="AK335" i="19"/>
  <c r="V355" i="19" s="1"/>
  <c r="AC335" i="19"/>
  <c r="N355" i="19" s="1"/>
  <c r="U335" i="19"/>
  <c r="F355" i="19" s="1"/>
  <c r="AR335" i="19"/>
  <c r="AC355" i="19" s="1"/>
  <c r="AJ335" i="19"/>
  <c r="U355" i="19" s="1"/>
  <c r="AB335" i="19"/>
  <c r="M355" i="19" s="1"/>
  <c r="T335" i="19"/>
  <c r="E355" i="19" s="1"/>
  <c r="AQ335" i="19"/>
  <c r="AB355" i="19" s="1"/>
  <c r="AI335" i="19"/>
  <c r="T355" i="19" s="1"/>
  <c r="AA335" i="19"/>
  <c r="L355" i="19" s="1"/>
  <c r="S335" i="19"/>
  <c r="D355" i="19" s="1"/>
  <c r="AP335" i="19"/>
  <c r="AA355" i="19" s="1"/>
  <c r="AH335" i="19"/>
  <c r="S355" i="19" s="1"/>
  <c r="Z335" i="19"/>
  <c r="K355" i="19" s="1"/>
  <c r="R335" i="19"/>
  <c r="C355" i="19" s="1"/>
  <c r="AO335" i="19"/>
  <c r="Z355" i="19" s="1"/>
  <c r="AG335" i="19"/>
  <c r="R355" i="19" s="1"/>
  <c r="Y335" i="19"/>
  <c r="J355" i="19" s="1"/>
  <c r="Q335" i="19"/>
  <c r="B355" i="19" s="1"/>
  <c r="AM335" i="19"/>
  <c r="X355" i="19" s="1"/>
  <c r="AE335" i="19"/>
  <c r="P355" i="19" s="1"/>
  <c r="W335" i="19"/>
  <c r="H355" i="19" s="1"/>
  <c r="V337" i="19"/>
  <c r="G357" i="19" s="1"/>
  <c r="AM345" i="19"/>
  <c r="X365" i="19" s="1"/>
  <c r="AA349" i="19"/>
  <c r="X334" i="19"/>
  <c r="I354" i="19" s="1"/>
  <c r="AF334" i="19"/>
  <c r="Q354" i="19" s="1"/>
  <c r="AN334" i="19"/>
  <c r="Y354" i="19" s="1"/>
  <c r="V336" i="19"/>
  <c r="G356" i="19" s="1"/>
  <c r="AD336" i="19"/>
  <c r="O356" i="19" s="1"/>
  <c r="AL336" i="19"/>
  <c r="W356" i="19" s="1"/>
  <c r="U337" i="19"/>
  <c r="F357" i="19" s="1"/>
  <c r="AC337" i="19"/>
  <c r="N357" i="19" s="1"/>
  <c r="AK337" i="19"/>
  <c r="V357" i="19" s="1"/>
  <c r="T338" i="19"/>
  <c r="E358" i="19" s="1"/>
  <c r="AB338" i="19"/>
  <c r="M358" i="19" s="1"/>
  <c r="AJ338" i="19"/>
  <c r="U358" i="19" s="1"/>
  <c r="AR338" i="19"/>
  <c r="AC358" i="19" s="1"/>
  <c r="S339" i="19"/>
  <c r="D359" i="19" s="1"/>
  <c r="AA339" i="19"/>
  <c r="L359" i="19" s="1"/>
  <c r="AI339" i="19"/>
  <c r="T359" i="19" s="1"/>
  <c r="AQ339" i="19"/>
  <c r="AB359" i="19" s="1"/>
  <c r="R340" i="19"/>
  <c r="C360" i="19" s="1"/>
  <c r="Z340" i="19"/>
  <c r="K360" i="19" s="1"/>
  <c r="AH340" i="19"/>
  <c r="S360" i="19" s="1"/>
  <c r="AP340" i="19"/>
  <c r="AA360" i="19" s="1"/>
  <c r="Q341" i="19"/>
  <c r="B361" i="19" s="1"/>
  <c r="Y341" i="19"/>
  <c r="J361" i="19" s="1"/>
  <c r="AH341" i="19"/>
  <c r="S361" i="19" s="1"/>
  <c r="AQ341" i="19"/>
  <c r="AB361" i="19" s="1"/>
  <c r="R342" i="19"/>
  <c r="C362" i="19" s="1"/>
  <c r="AA342" i="19"/>
  <c r="L362" i="19" s="1"/>
  <c r="AJ342" i="19"/>
  <c r="U362" i="19" s="1"/>
  <c r="W343" i="19"/>
  <c r="H363" i="19" s="1"/>
  <c r="AH343" i="19"/>
  <c r="S363" i="19" s="1"/>
  <c r="X345" i="19"/>
  <c r="I365" i="19" s="1"/>
  <c r="T347" i="19"/>
  <c r="E367" i="19" s="1"/>
  <c r="AE347" i="19"/>
  <c r="P367" i="19" s="1"/>
  <c r="V348" i="19"/>
  <c r="AJ348" i="19"/>
  <c r="AL349" i="19"/>
  <c r="Z350" i="19"/>
  <c r="K370" i="19" s="1"/>
  <c r="AL350" i="19"/>
  <c r="W370" i="19" s="1"/>
  <c r="X336" i="19"/>
  <c r="I356" i="19" s="1"/>
  <c r="AF336" i="19"/>
  <c r="Q356" i="19" s="1"/>
  <c r="AN336" i="19"/>
  <c r="Y356" i="19" s="1"/>
  <c r="V338" i="19"/>
  <c r="G358" i="19" s="1"/>
  <c r="AD338" i="19"/>
  <c r="O358" i="19" s="1"/>
  <c r="AL338" i="19"/>
  <c r="W358" i="19" s="1"/>
  <c r="U339" i="19"/>
  <c r="F359" i="19" s="1"/>
  <c r="AC339" i="19"/>
  <c r="N359" i="19" s="1"/>
  <c r="AK339" i="19"/>
  <c r="V359" i="19" s="1"/>
  <c r="T340" i="19"/>
  <c r="E360" i="19" s="1"/>
  <c r="AB340" i="19"/>
  <c r="M360" i="19" s="1"/>
  <c r="AJ340" i="19"/>
  <c r="U360" i="19" s="1"/>
  <c r="AR340" i="19"/>
  <c r="AC360" i="19" s="1"/>
  <c r="S341" i="19"/>
  <c r="D361" i="19" s="1"/>
  <c r="AA341" i="19"/>
  <c r="L361" i="19" s="1"/>
  <c r="AJ341" i="19"/>
  <c r="U361" i="19" s="1"/>
  <c r="T342" i="19"/>
  <c r="E362" i="19" s="1"/>
  <c r="AC342" i="19"/>
  <c r="N362" i="19" s="1"/>
  <c r="AL342" i="19"/>
  <c r="W362" i="19" s="1"/>
  <c r="Y343" i="19"/>
  <c r="J363" i="19" s="1"/>
  <c r="AM343" i="19"/>
  <c r="X363" i="19" s="1"/>
  <c r="V347" i="19"/>
  <c r="G367" i="19" s="1"/>
  <c r="AJ347" i="19"/>
  <c r="U367" i="19" s="1"/>
  <c r="AA348" i="19"/>
  <c r="AL348" i="19"/>
  <c r="AO349" i="19"/>
  <c r="Q350" i="19"/>
  <c r="B370" i="19" s="1"/>
  <c r="AB350" i="19"/>
  <c r="M370" i="19" s="1"/>
  <c r="AP350" i="19"/>
  <c r="AA370" i="19" s="1"/>
  <c r="AA334" i="19"/>
  <c r="L354" i="19" s="1"/>
  <c r="AI334" i="19"/>
  <c r="T354" i="19" s="1"/>
  <c r="AQ334" i="19"/>
  <c r="AB354" i="19" s="1"/>
  <c r="Q336" i="19"/>
  <c r="B356" i="19" s="1"/>
  <c r="Y336" i="19"/>
  <c r="J356" i="19" s="1"/>
  <c r="AG336" i="19"/>
  <c r="R356" i="19" s="1"/>
  <c r="AO336" i="19"/>
  <c r="Z356" i="19" s="1"/>
  <c r="X337" i="19"/>
  <c r="I357" i="19" s="1"/>
  <c r="AF337" i="19"/>
  <c r="Q357" i="19" s="1"/>
  <c r="AN337" i="19"/>
  <c r="Y357" i="19" s="1"/>
  <c r="W338" i="19"/>
  <c r="H358" i="19" s="1"/>
  <c r="AE338" i="19"/>
  <c r="P358" i="19" s="1"/>
  <c r="AM338" i="19"/>
  <c r="X358" i="19" s="1"/>
  <c r="V339" i="19"/>
  <c r="G359" i="19" s="1"/>
  <c r="AD339" i="19"/>
  <c r="O359" i="19" s="1"/>
  <c r="U340" i="19"/>
  <c r="F360" i="19" s="1"/>
  <c r="AC340" i="19"/>
  <c r="N360" i="19" s="1"/>
  <c r="AK340" i="19"/>
  <c r="V360" i="19" s="1"/>
  <c r="T341" i="19"/>
  <c r="E361" i="19" s="1"/>
  <c r="AB341" i="19"/>
  <c r="M361" i="19" s="1"/>
  <c r="AK341" i="19"/>
  <c r="V361" i="19" s="1"/>
  <c r="U342" i="19"/>
  <c r="F362" i="19" s="1"/>
  <c r="AD342" i="19"/>
  <c r="O362" i="19" s="1"/>
  <c r="AN342" i="19"/>
  <c r="Y362" i="19" s="1"/>
  <c r="Z343" i="19"/>
  <c r="K363" i="19" s="1"/>
  <c r="AK345" i="19"/>
  <c r="V365" i="19" s="1"/>
  <c r="AC345" i="19"/>
  <c r="N365" i="19" s="1"/>
  <c r="U345" i="19"/>
  <c r="F365" i="19" s="1"/>
  <c r="AR345" i="19"/>
  <c r="AC365" i="19" s="1"/>
  <c r="AJ345" i="19"/>
  <c r="U365" i="19" s="1"/>
  <c r="AB345" i="19"/>
  <c r="M365" i="19" s="1"/>
  <c r="T345" i="19"/>
  <c r="E365" i="19" s="1"/>
  <c r="AP345" i="19"/>
  <c r="AA365" i="19" s="1"/>
  <c r="AH345" i="19"/>
  <c r="S365" i="19" s="1"/>
  <c r="Z345" i="19"/>
  <c r="K365" i="19" s="1"/>
  <c r="R345" i="19"/>
  <c r="C365" i="19" s="1"/>
  <c r="AD345" i="19"/>
  <c r="O365" i="19" s="1"/>
  <c r="AO345" i="19"/>
  <c r="Z365" i="19" s="1"/>
  <c r="W347" i="19"/>
  <c r="H367" i="19" s="1"/>
  <c r="AK347" i="19"/>
  <c r="V367" i="19" s="1"/>
  <c r="AB348" i="19"/>
  <c r="R350" i="19"/>
  <c r="C370" i="19" s="1"/>
  <c r="AD350" i="19"/>
  <c r="O370" i="19" s="1"/>
  <c r="AQ350" i="19"/>
  <c r="AB370" i="19" s="1"/>
  <c r="A399" i="19"/>
  <c r="A387" i="19"/>
  <c r="X338" i="19"/>
  <c r="I358" i="19" s="1"/>
  <c r="AF338" i="19"/>
  <c r="Q358" i="19" s="1"/>
  <c r="AN338" i="19"/>
  <c r="Y358" i="19" s="1"/>
  <c r="W339" i="19"/>
  <c r="H359" i="19" s="1"/>
  <c r="AE339" i="19"/>
  <c r="P359" i="19" s="1"/>
  <c r="V340" i="19"/>
  <c r="G360" i="19" s="1"/>
  <c r="AD340" i="19"/>
  <c r="O360" i="19" s="1"/>
  <c r="AL340" i="19"/>
  <c r="W360" i="19" s="1"/>
  <c r="U341" i="19"/>
  <c r="F361" i="19" s="1"/>
  <c r="AC341" i="19"/>
  <c r="N361" i="19" s="1"/>
  <c r="AL341" i="19"/>
  <c r="W361" i="19" s="1"/>
  <c r="V342" i="19"/>
  <c r="G362" i="19" s="1"/>
  <c r="AF342" i="19"/>
  <c r="Q362" i="19" s="1"/>
  <c r="AO342" i="19"/>
  <c r="Z362" i="19" s="1"/>
  <c r="AL343" i="19"/>
  <c r="W363" i="19" s="1"/>
  <c r="AD343" i="19"/>
  <c r="O363" i="19" s="1"/>
  <c r="V343" i="19"/>
  <c r="G363" i="19" s="1"/>
  <c r="AK343" i="19"/>
  <c r="V363" i="19" s="1"/>
  <c r="AC343" i="19"/>
  <c r="N363" i="19" s="1"/>
  <c r="U343" i="19"/>
  <c r="F363" i="19" s="1"/>
  <c r="AQ343" i="19"/>
  <c r="AB363" i="19" s="1"/>
  <c r="AI343" i="19"/>
  <c r="T363" i="19" s="1"/>
  <c r="AA343" i="19"/>
  <c r="L363" i="19" s="1"/>
  <c r="S343" i="19"/>
  <c r="D363" i="19" s="1"/>
  <c r="AB343" i="19"/>
  <c r="M363" i="19" s="1"/>
  <c r="AO343" i="19"/>
  <c r="Z363" i="19" s="1"/>
  <c r="Y347" i="19"/>
  <c r="J367" i="19" s="1"/>
  <c r="AL347" i="19"/>
  <c r="W367" i="19" s="1"/>
  <c r="AP348" i="19"/>
  <c r="AH348" i="19"/>
  <c r="Z348" i="19"/>
  <c r="R348" i="19"/>
  <c r="AO348" i="19"/>
  <c r="AG348" i="19"/>
  <c r="Y348" i="19"/>
  <c r="Q348" i="19"/>
  <c r="AM348" i="19"/>
  <c r="AE348" i="19"/>
  <c r="W348" i="19"/>
  <c r="AC348" i="19"/>
  <c r="AQ348" i="19"/>
  <c r="S350" i="19"/>
  <c r="D370" i="19" s="1"/>
  <c r="AG350" i="19"/>
  <c r="R370" i="19" s="1"/>
  <c r="AR350" i="19"/>
  <c r="AC370" i="19" s="1"/>
  <c r="U334" i="19"/>
  <c r="F354" i="19" s="1"/>
  <c r="AC334" i="19"/>
  <c r="N354" i="19" s="1"/>
  <c r="AK334" i="19"/>
  <c r="V354" i="19" s="1"/>
  <c r="S336" i="19"/>
  <c r="D356" i="19" s="1"/>
  <c r="AA336" i="19"/>
  <c r="L356" i="19" s="1"/>
  <c r="AI336" i="19"/>
  <c r="T356" i="19" s="1"/>
  <c r="AQ336" i="19"/>
  <c r="AB356" i="19" s="1"/>
  <c r="R337" i="19"/>
  <c r="C357" i="19" s="1"/>
  <c r="Z337" i="19"/>
  <c r="K357" i="19" s="1"/>
  <c r="AH337" i="19"/>
  <c r="S357" i="19" s="1"/>
  <c r="AP337" i="19"/>
  <c r="AA357" i="19" s="1"/>
  <c r="Q338" i="19"/>
  <c r="B358" i="19" s="1"/>
  <c r="Y338" i="19"/>
  <c r="J358" i="19" s="1"/>
  <c r="AG338" i="19"/>
  <c r="R358" i="19" s="1"/>
  <c r="AO338" i="19"/>
  <c r="Z358" i="19" s="1"/>
  <c r="X339" i="19"/>
  <c r="I359" i="19" s="1"/>
  <c r="AF339" i="19"/>
  <c r="Q359" i="19" s="1"/>
  <c r="AN339" i="19"/>
  <c r="Y359" i="19" s="1"/>
  <c r="W340" i="19"/>
  <c r="H360" i="19" s="1"/>
  <c r="AE340" i="19"/>
  <c r="P360" i="19" s="1"/>
  <c r="V341" i="19"/>
  <c r="G361" i="19" s="1"/>
  <c r="AD341" i="19"/>
  <c r="O361" i="19" s="1"/>
  <c r="AM341" i="19"/>
  <c r="X361" i="19" s="1"/>
  <c r="X342" i="19"/>
  <c r="I362" i="19" s="1"/>
  <c r="AG342" i="19"/>
  <c r="R362" i="19" s="1"/>
  <c r="Q343" i="19"/>
  <c r="B363" i="19" s="1"/>
  <c r="AE343" i="19"/>
  <c r="P363" i="19" s="1"/>
  <c r="AP343" i="19"/>
  <c r="AA363" i="19" s="1"/>
  <c r="S345" i="19"/>
  <c r="D365" i="19" s="1"/>
  <c r="AF345" i="19"/>
  <c r="Q365" i="19" s="1"/>
  <c r="AB347" i="19"/>
  <c r="M367" i="19" s="1"/>
  <c r="AM347" i="19"/>
  <c r="X367" i="19" s="1"/>
  <c r="S348" i="19"/>
  <c r="AD348" i="19"/>
  <c r="AR348" i="19"/>
  <c r="T350" i="19"/>
  <c r="E370" i="19" s="1"/>
  <c r="AH350" i="19"/>
  <c r="S370" i="19" s="1"/>
  <c r="V334" i="19"/>
  <c r="G354" i="19" s="1"/>
  <c r="AD334" i="19"/>
  <c r="O354" i="19" s="1"/>
  <c r="T336" i="19"/>
  <c r="E356" i="19" s="1"/>
  <c r="AB336" i="19"/>
  <c r="M356" i="19" s="1"/>
  <c r="AJ336" i="19"/>
  <c r="U356" i="19" s="1"/>
  <c r="S337" i="19"/>
  <c r="D357" i="19" s="1"/>
  <c r="AA337" i="19"/>
  <c r="L357" i="19" s="1"/>
  <c r="AI337" i="19"/>
  <c r="T357" i="19" s="1"/>
  <c r="R338" i="19"/>
  <c r="C358" i="19" s="1"/>
  <c r="Z338" i="19"/>
  <c r="K358" i="19" s="1"/>
  <c r="AH338" i="19"/>
  <c r="S358" i="19" s="1"/>
  <c r="Q339" i="19"/>
  <c r="B359" i="19" s="1"/>
  <c r="Y339" i="19"/>
  <c r="J359" i="19" s="1"/>
  <c r="AG339" i="19"/>
  <c r="R359" i="19" s="1"/>
  <c r="X340" i="19"/>
  <c r="I360" i="19" s="1"/>
  <c r="AF340" i="19"/>
  <c r="Q360" i="19" s="1"/>
  <c r="W341" i="19"/>
  <c r="H361" i="19" s="1"/>
  <c r="AE341" i="19"/>
  <c r="P361" i="19" s="1"/>
  <c r="AM342" i="19"/>
  <c r="X362" i="19" s="1"/>
  <c r="AE342" i="19"/>
  <c r="P362" i="19" s="1"/>
  <c r="W342" i="19"/>
  <c r="H362" i="19" s="1"/>
  <c r="Y342" i="19"/>
  <c r="J362" i="19" s="1"/>
  <c r="AH342" i="19"/>
  <c r="S362" i="19" s="1"/>
  <c r="AQ342" i="19"/>
  <c r="AB362" i="19" s="1"/>
  <c r="R343" i="19"/>
  <c r="C363" i="19" s="1"/>
  <c r="AF343" i="19"/>
  <c r="Q363" i="19" s="1"/>
  <c r="AR343" i="19"/>
  <c r="AC363" i="19" s="1"/>
  <c r="V345" i="19"/>
  <c r="G365" i="19" s="1"/>
  <c r="AG345" i="19"/>
  <c r="R365" i="19" s="1"/>
  <c r="AQ347" i="19"/>
  <c r="AB367" i="19" s="1"/>
  <c r="AC347" i="19"/>
  <c r="N367" i="19" s="1"/>
  <c r="T348" i="19"/>
  <c r="AF348" i="19"/>
  <c r="V350" i="19"/>
  <c r="G370" i="19" s="1"/>
  <c r="AN341" i="19"/>
  <c r="Y361" i="19" s="1"/>
  <c r="AF341" i="19"/>
  <c r="Q361" i="19" s="1"/>
  <c r="X341" i="19"/>
  <c r="I361" i="19" s="1"/>
  <c r="AG341" i="19"/>
  <c r="R361" i="19" s="1"/>
  <c r="AP341" i="19"/>
  <c r="AA361" i="19" s="1"/>
  <c r="AM350" i="19"/>
  <c r="X370" i="19" s="1"/>
  <c r="AE350" i="19"/>
  <c r="P370" i="19" s="1"/>
  <c r="W350" i="19"/>
  <c r="H370" i="19" s="1"/>
  <c r="AK350" i="19"/>
  <c r="V370" i="19" s="1"/>
  <c r="AC350" i="19"/>
  <c r="N370" i="19" s="1"/>
  <c r="U350" i="19"/>
  <c r="F370" i="19" s="1"/>
  <c r="Y350" i="19"/>
  <c r="J370" i="19" s="1"/>
  <c r="AJ350" i="19"/>
  <c r="U370" i="19" s="1"/>
  <c r="A398" i="19"/>
  <c r="A386" i="19"/>
  <c r="X347" i="19"/>
  <c r="I367" i="19" s="1"/>
  <c r="AF347" i="19"/>
  <c r="Q367" i="19" s="1"/>
  <c r="AN347" i="19"/>
  <c r="Y367" i="19" s="1"/>
  <c r="V349" i="19"/>
  <c r="AD349" i="19"/>
  <c r="R347" i="19"/>
  <c r="C367" i="19" s="1"/>
  <c r="Z347" i="19"/>
  <c r="K367" i="19" s="1"/>
  <c r="AH347" i="19"/>
  <c r="S367" i="19" s="1"/>
  <c r="AP347" i="19"/>
  <c r="AA367" i="19" s="1"/>
  <c r="X349" i="19"/>
  <c r="AF349" i="19"/>
  <c r="AN349" i="19"/>
  <c r="A385" i="19"/>
  <c r="AQ446" i="19"/>
  <c r="AB466" i="19" s="1"/>
  <c r="AH446" i="19"/>
  <c r="S466" i="19" s="1"/>
  <c r="Y446" i="19"/>
  <c r="J466" i="19" s="1"/>
  <c r="Q446" i="19"/>
  <c r="B466" i="19" s="1"/>
  <c r="AK446" i="19"/>
  <c r="V466" i="19" s="1"/>
  <c r="T446" i="19"/>
  <c r="E466" i="19" s="1"/>
  <c r="AI446" i="19"/>
  <c r="T466" i="19" s="1"/>
  <c r="R446" i="19"/>
  <c r="C466" i="19" s="1"/>
  <c r="AE446" i="19"/>
  <c r="P466" i="19" s="1"/>
  <c r="AD446" i="19"/>
  <c r="O466" i="19" s="1"/>
  <c r="AR446" i="19"/>
  <c r="AC466" i="19" s="1"/>
  <c r="Z446" i="19"/>
  <c r="K466" i="19" s="1"/>
  <c r="AN446" i="19"/>
  <c r="Y466" i="19" s="1"/>
  <c r="W446" i="19"/>
  <c r="H466" i="19" s="1"/>
  <c r="AM446" i="19"/>
  <c r="X466" i="19" s="1"/>
  <c r="AB446" i="19"/>
  <c r="M466" i="19" s="1"/>
  <c r="V446" i="19"/>
  <c r="G466" i="19" s="1"/>
  <c r="S347" i="19"/>
  <c r="D367" i="19" s="1"/>
  <c r="AA347" i="19"/>
  <c r="L367" i="19" s="1"/>
  <c r="AI347" i="19"/>
  <c r="T367" i="19" s="1"/>
  <c r="Q349" i="19"/>
  <c r="Y349" i="19"/>
  <c r="AG349" i="19"/>
  <c r="X350" i="19"/>
  <c r="I370" i="19" s="1"/>
  <c r="AF350" i="19"/>
  <c r="Q370" i="19" s="1"/>
  <c r="A403" i="19"/>
  <c r="A391" i="19"/>
  <c r="A400" i="19"/>
  <c r="A388" i="19"/>
  <c r="W439" i="19"/>
  <c r="H459" i="19" s="1"/>
  <c r="AA439" i="19"/>
  <c r="L459" i="19" s="1"/>
  <c r="AN442" i="19"/>
  <c r="Y462" i="19" s="1"/>
  <c r="X442" i="19"/>
  <c r="I462" i="19" s="1"/>
  <c r="AM444" i="19"/>
  <c r="X464" i="19" s="1"/>
  <c r="AE444" i="19"/>
  <c r="P464" i="19" s="1"/>
  <c r="W444" i="19"/>
  <c r="H464" i="19" s="1"/>
  <c r="AK444" i="19"/>
  <c r="V464" i="19" s="1"/>
  <c r="AC444" i="19"/>
  <c r="N464" i="19" s="1"/>
  <c r="U444" i="19"/>
  <c r="F464" i="19" s="1"/>
  <c r="AQ444" i="19"/>
  <c r="AB464" i="19" s="1"/>
  <c r="AI444" i="19"/>
  <c r="T464" i="19" s="1"/>
  <c r="AA444" i="19"/>
  <c r="L464" i="19" s="1"/>
  <c r="S444" i="19"/>
  <c r="D464" i="19" s="1"/>
  <c r="AP444" i="19"/>
  <c r="AA464" i="19" s="1"/>
  <c r="AH444" i="19"/>
  <c r="S464" i="19" s="1"/>
  <c r="Z444" i="19"/>
  <c r="K464" i="19" s="1"/>
  <c r="R444" i="19"/>
  <c r="C464" i="19" s="1"/>
  <c r="AD444" i="19"/>
  <c r="O464" i="19" s="1"/>
  <c r="AR444" i="19"/>
  <c r="AC464" i="19" s="1"/>
  <c r="AB444" i="19"/>
  <c r="M464" i="19" s="1"/>
  <c r="AO444" i="19"/>
  <c r="Z464" i="19" s="1"/>
  <c r="Y444" i="19"/>
  <c r="J464" i="19" s="1"/>
  <c r="AN444" i="19"/>
  <c r="Y464" i="19" s="1"/>
  <c r="X444" i="19"/>
  <c r="I464" i="19" s="1"/>
  <c r="AJ444" i="19"/>
  <c r="U464" i="19" s="1"/>
  <c r="T444" i="19"/>
  <c r="E464" i="19" s="1"/>
  <c r="AG444" i="19"/>
  <c r="R464" i="19" s="1"/>
  <c r="Q444" i="19"/>
  <c r="B464" i="19" s="1"/>
  <c r="AL445" i="19"/>
  <c r="W465" i="19" s="1"/>
  <c r="AD445" i="19"/>
  <c r="O465" i="19" s="1"/>
  <c r="V445" i="19"/>
  <c r="G465" i="19" s="1"/>
  <c r="AR445" i="19"/>
  <c r="AC465" i="19" s="1"/>
  <c r="AJ445" i="19"/>
  <c r="U465" i="19" s="1"/>
  <c r="AB445" i="19"/>
  <c r="M465" i="19" s="1"/>
  <c r="T445" i="19"/>
  <c r="E465" i="19" s="1"/>
  <c r="AP445" i="19"/>
  <c r="AA465" i="19" s="1"/>
  <c r="AH445" i="19"/>
  <c r="S465" i="19" s="1"/>
  <c r="Z445" i="19"/>
  <c r="K465" i="19" s="1"/>
  <c r="R445" i="19"/>
  <c r="C465" i="19" s="1"/>
  <c r="AO445" i="19"/>
  <c r="Z465" i="19" s="1"/>
  <c r="AG445" i="19"/>
  <c r="R465" i="19" s="1"/>
  <c r="Y445" i="19"/>
  <c r="J465" i="19" s="1"/>
  <c r="Q445" i="19"/>
  <c r="B465" i="19" s="1"/>
  <c r="AN445" i="19"/>
  <c r="Y465" i="19" s="1"/>
  <c r="X445" i="19"/>
  <c r="I465" i="19" s="1"/>
  <c r="AM445" i="19"/>
  <c r="X465" i="19" s="1"/>
  <c r="W445" i="19"/>
  <c r="H465" i="19" s="1"/>
  <c r="AK445" i="19"/>
  <c r="V465" i="19" s="1"/>
  <c r="U445" i="19"/>
  <c r="F465" i="19" s="1"/>
  <c r="AI445" i="19"/>
  <c r="T465" i="19" s="1"/>
  <c r="S445" i="19"/>
  <c r="D465" i="19" s="1"/>
  <c r="AE445" i="19"/>
  <c r="P465" i="19" s="1"/>
  <c r="AC445" i="19"/>
  <c r="N465" i="19" s="1"/>
  <c r="AM448" i="19"/>
  <c r="X468" i="19" s="1"/>
  <c r="AE448" i="19"/>
  <c r="P468" i="19" s="1"/>
  <c r="W448" i="19"/>
  <c r="H468" i="19" s="1"/>
  <c r="AL448" i="19"/>
  <c r="W468" i="19" s="1"/>
  <c r="AD448" i="19"/>
  <c r="O468" i="19" s="1"/>
  <c r="V448" i="19"/>
  <c r="G468" i="19" s="1"/>
  <c r="AK448" i="19"/>
  <c r="V468" i="19" s="1"/>
  <c r="AA448" i="19"/>
  <c r="L468" i="19" s="1"/>
  <c r="Q448" i="19"/>
  <c r="B468" i="19" s="1"/>
  <c r="AI448" i="19"/>
  <c r="T468" i="19" s="1"/>
  <c r="Y448" i="19"/>
  <c r="J468" i="19" s="1"/>
  <c r="AQ448" i="19"/>
  <c r="AB468" i="19" s="1"/>
  <c r="AG448" i="19"/>
  <c r="R468" i="19" s="1"/>
  <c r="U448" i="19"/>
  <c r="F468" i="19" s="1"/>
  <c r="AP448" i="19"/>
  <c r="AA468" i="19" s="1"/>
  <c r="AF448" i="19"/>
  <c r="Q468" i="19" s="1"/>
  <c r="T448" i="19"/>
  <c r="E468" i="19" s="1"/>
  <c r="AH448" i="19"/>
  <c r="S468" i="19" s="1"/>
  <c r="AC448" i="19"/>
  <c r="N468" i="19" s="1"/>
  <c r="AB448" i="19"/>
  <c r="M468" i="19" s="1"/>
  <c r="Z448" i="19"/>
  <c r="K468" i="19" s="1"/>
  <c r="AO448" i="19"/>
  <c r="Z468" i="19" s="1"/>
  <c r="S448" i="19"/>
  <c r="D468" i="19" s="1"/>
  <c r="AN448" i="19"/>
  <c r="Y468" i="19" s="1"/>
  <c r="R448" i="19"/>
  <c r="C468" i="19" s="1"/>
  <c r="AL450" i="19"/>
  <c r="W470" i="19" s="1"/>
  <c r="AD450" i="19"/>
  <c r="O470" i="19" s="1"/>
  <c r="V450" i="19"/>
  <c r="G470" i="19" s="1"/>
  <c r="AK450" i="19"/>
  <c r="V470" i="19" s="1"/>
  <c r="AC450" i="19"/>
  <c r="N470" i="19" s="1"/>
  <c r="U450" i="19"/>
  <c r="F470" i="19" s="1"/>
  <c r="AR450" i="19"/>
  <c r="AC470" i="19" s="1"/>
  <c r="AH450" i="19"/>
  <c r="S470" i="19" s="1"/>
  <c r="X450" i="19"/>
  <c r="I470" i="19" s="1"/>
  <c r="AP450" i="19"/>
  <c r="AA470" i="19" s="1"/>
  <c r="AF450" i="19"/>
  <c r="Q470" i="19" s="1"/>
  <c r="T450" i="19"/>
  <c r="E470" i="19" s="1"/>
  <c r="AN450" i="19"/>
  <c r="Y470" i="19" s="1"/>
  <c r="AB450" i="19"/>
  <c r="M470" i="19" s="1"/>
  <c r="R450" i="19"/>
  <c r="C470" i="19" s="1"/>
  <c r="AM450" i="19"/>
  <c r="X470" i="19" s="1"/>
  <c r="AA450" i="19"/>
  <c r="L470" i="19" s="1"/>
  <c r="Q450" i="19"/>
  <c r="B470" i="19" s="1"/>
  <c r="AI450" i="19"/>
  <c r="T470" i="19" s="1"/>
  <c r="AG450" i="19"/>
  <c r="R470" i="19" s="1"/>
  <c r="AE450" i="19"/>
  <c r="P470" i="19" s="1"/>
  <c r="Z450" i="19"/>
  <c r="K470" i="19" s="1"/>
  <c r="AQ450" i="19"/>
  <c r="AB470" i="19" s="1"/>
  <c r="W450" i="19"/>
  <c r="H470" i="19" s="1"/>
  <c r="AO450" i="19"/>
  <c r="Z470" i="19" s="1"/>
  <c r="S450" i="19"/>
  <c r="D470" i="19" s="1"/>
  <c r="X448" i="19"/>
  <c r="I468" i="19" s="1"/>
  <c r="Y450" i="19"/>
  <c r="J470" i="19" s="1"/>
  <c r="AN439" i="19"/>
  <c r="Y459" i="19" s="1"/>
  <c r="R442" i="19"/>
  <c r="C462" i="19" s="1"/>
  <c r="AL444" i="19"/>
  <c r="W464" i="19" s="1"/>
  <c r="AQ445" i="19"/>
  <c r="AB465" i="19" s="1"/>
  <c r="AJ448" i="19"/>
  <c r="U468" i="19" s="1"/>
  <c r="AJ450" i="19"/>
  <c r="U470" i="19" s="1"/>
  <c r="AA442" i="19"/>
  <c r="L462" i="19" s="1"/>
  <c r="AR448" i="19"/>
  <c r="AC468" i="19" s="1"/>
  <c r="AR439" i="19"/>
  <c r="AC459" i="19" s="1"/>
  <c r="AJ439" i="19"/>
  <c r="U459" i="19" s="1"/>
  <c r="AB439" i="19"/>
  <c r="M459" i="19" s="1"/>
  <c r="T439" i="19"/>
  <c r="E459" i="19" s="1"/>
  <c r="AP439" i="19"/>
  <c r="AA459" i="19" s="1"/>
  <c r="AH439" i="19"/>
  <c r="S459" i="19" s="1"/>
  <c r="Z439" i="19"/>
  <c r="K459" i="19" s="1"/>
  <c r="R439" i="19"/>
  <c r="C459" i="19" s="1"/>
  <c r="AM439" i="19"/>
  <c r="X459" i="19" s="1"/>
  <c r="AE439" i="19"/>
  <c r="P459" i="19" s="1"/>
  <c r="AO439" i="19"/>
  <c r="Z459" i="19" s="1"/>
  <c r="AC439" i="19"/>
  <c r="N459" i="19" s="1"/>
  <c r="Q439" i="19"/>
  <c r="B459" i="19" s="1"/>
  <c r="AL439" i="19"/>
  <c r="W459" i="19" s="1"/>
  <c r="Y439" i="19"/>
  <c r="J459" i="19" s="1"/>
  <c r="AK439" i="19"/>
  <c r="V459" i="19" s="1"/>
  <c r="X439" i="19"/>
  <c r="I459" i="19" s="1"/>
  <c r="AG439" i="19"/>
  <c r="R459" i="19" s="1"/>
  <c r="V439" i="19"/>
  <c r="G459" i="19" s="1"/>
  <c r="AF439" i="19"/>
  <c r="Q459" i="19" s="1"/>
  <c r="U439" i="19"/>
  <c r="F459" i="19" s="1"/>
  <c r="W440" i="19"/>
  <c r="H460" i="19" s="1"/>
  <c r="AP441" i="19"/>
  <c r="AA461" i="19" s="1"/>
  <c r="AH441" i="19"/>
  <c r="S461" i="19" s="1"/>
  <c r="Z441" i="19"/>
  <c r="K461" i="19" s="1"/>
  <c r="R441" i="19"/>
  <c r="C461" i="19" s="1"/>
  <c r="AK441" i="19"/>
  <c r="V461" i="19" s="1"/>
  <c r="AC441" i="19"/>
  <c r="N461" i="19" s="1"/>
  <c r="U441" i="19"/>
  <c r="F461" i="19" s="1"/>
  <c r="Y441" i="19"/>
  <c r="J461" i="19" s="1"/>
  <c r="AL441" i="19"/>
  <c r="W461" i="19" s="1"/>
  <c r="W443" i="19"/>
  <c r="H463" i="19" s="1"/>
  <c r="U447" i="19"/>
  <c r="F467" i="19" s="1"/>
  <c r="AO447" i="19"/>
  <c r="Z467" i="19" s="1"/>
  <c r="AA441" i="19"/>
  <c r="L461" i="19" s="1"/>
  <c r="AM441" i="19"/>
  <c r="X461" i="19" s="1"/>
  <c r="AO442" i="19"/>
  <c r="Z462" i="19" s="1"/>
  <c r="AG442" i="19"/>
  <c r="R462" i="19" s="1"/>
  <c r="Y442" i="19"/>
  <c r="J462" i="19" s="1"/>
  <c r="Q442" i="19"/>
  <c r="B462" i="19" s="1"/>
  <c r="AM442" i="19"/>
  <c r="X462" i="19" s="1"/>
  <c r="AE442" i="19"/>
  <c r="P462" i="19" s="1"/>
  <c r="W442" i="19"/>
  <c r="H462" i="19" s="1"/>
  <c r="AK442" i="19"/>
  <c r="V462" i="19" s="1"/>
  <c r="AC442" i="19"/>
  <c r="N462" i="19" s="1"/>
  <c r="U442" i="19"/>
  <c r="F462" i="19" s="1"/>
  <c r="AR442" i="19"/>
  <c r="AC462" i="19" s="1"/>
  <c r="AJ442" i="19"/>
  <c r="U462" i="19" s="1"/>
  <c r="AB442" i="19"/>
  <c r="M462" i="19" s="1"/>
  <c r="T442" i="19"/>
  <c r="E462" i="19" s="1"/>
  <c r="AF442" i="19"/>
  <c r="Q462" i="19" s="1"/>
  <c r="W447" i="19"/>
  <c r="H467" i="19" s="1"/>
  <c r="AQ447" i="19"/>
  <c r="AB467" i="19" s="1"/>
  <c r="A491" i="19"/>
  <c r="A503" i="19"/>
  <c r="AB440" i="19"/>
  <c r="M460" i="19" s="1"/>
  <c r="Q441" i="19"/>
  <c r="B461" i="19" s="1"/>
  <c r="AD441" i="19"/>
  <c r="O461" i="19" s="1"/>
  <c r="AQ441" i="19"/>
  <c r="AB461" i="19" s="1"/>
  <c r="S442" i="19"/>
  <c r="D462" i="19" s="1"/>
  <c r="AI442" i="19"/>
  <c r="T462" i="19" s="1"/>
  <c r="AR443" i="19"/>
  <c r="AC463" i="19" s="1"/>
  <c r="AJ443" i="19"/>
  <c r="U463" i="19" s="1"/>
  <c r="AB443" i="19"/>
  <c r="M463" i="19" s="1"/>
  <c r="T443" i="19"/>
  <c r="E463" i="19" s="1"/>
  <c r="AQ443" i="19"/>
  <c r="AB463" i="19" s="1"/>
  <c r="AI443" i="19"/>
  <c r="T463" i="19" s="1"/>
  <c r="AA443" i="19"/>
  <c r="L463" i="19" s="1"/>
  <c r="S443" i="19"/>
  <c r="D463" i="19" s="1"/>
  <c r="AC443" i="19"/>
  <c r="N463" i="19" s="1"/>
  <c r="AB447" i="19"/>
  <c r="M467" i="19" s="1"/>
  <c r="AQ440" i="19"/>
  <c r="AB460" i="19" s="1"/>
  <c r="AI440" i="19"/>
  <c r="T460" i="19" s="1"/>
  <c r="AA440" i="19"/>
  <c r="L460" i="19" s="1"/>
  <c r="S440" i="19"/>
  <c r="D460" i="19" s="1"/>
  <c r="AO440" i="19"/>
  <c r="Z460" i="19" s="1"/>
  <c r="AG440" i="19"/>
  <c r="R460" i="19" s="1"/>
  <c r="Y440" i="19"/>
  <c r="J460" i="19" s="1"/>
  <c r="Q440" i="19"/>
  <c r="B460" i="19" s="1"/>
  <c r="AL440" i="19"/>
  <c r="W460" i="19" s="1"/>
  <c r="AD440" i="19"/>
  <c r="O460" i="19" s="1"/>
  <c r="V440" i="19"/>
  <c r="G460" i="19" s="1"/>
  <c r="AC440" i="19"/>
  <c r="N460" i="19" s="1"/>
  <c r="AP440" i="19"/>
  <c r="AA460" i="19" s="1"/>
  <c r="S441" i="19"/>
  <c r="D461" i="19" s="1"/>
  <c r="AE441" i="19"/>
  <c r="P461" i="19" s="1"/>
  <c r="V442" i="19"/>
  <c r="G462" i="19" s="1"/>
  <c r="AL442" i="19"/>
  <c r="W462" i="19" s="1"/>
  <c r="AN443" i="19"/>
  <c r="Y463" i="19" s="1"/>
  <c r="AE443" i="19"/>
  <c r="P463" i="19" s="1"/>
  <c r="AL447" i="19"/>
  <c r="W467" i="19" s="1"/>
  <c r="AJ447" i="19"/>
  <c r="U467" i="19" s="1"/>
  <c r="AA447" i="19"/>
  <c r="L467" i="19" s="1"/>
  <c r="R447" i="19"/>
  <c r="C467" i="19" s="1"/>
  <c r="AI447" i="19"/>
  <c r="T467" i="19" s="1"/>
  <c r="Z447" i="19"/>
  <c r="K467" i="19" s="1"/>
  <c r="Q447" i="19"/>
  <c r="B467" i="19" s="1"/>
  <c r="AG447" i="19"/>
  <c r="R467" i="19" s="1"/>
  <c r="T440" i="19"/>
  <c r="E460" i="19" s="1"/>
  <c r="AF440" i="19"/>
  <c r="Q460" i="19" s="1"/>
  <c r="V441" i="19"/>
  <c r="G461" i="19" s="1"/>
  <c r="AI441" i="19"/>
  <c r="T461" i="19" s="1"/>
  <c r="Z442" i="19"/>
  <c r="K462" i="19" s="1"/>
  <c r="AP442" i="19"/>
  <c r="AA462" i="19" s="1"/>
  <c r="R443" i="19"/>
  <c r="C463" i="19" s="1"/>
  <c r="AH443" i="19"/>
  <c r="S463" i="19" s="1"/>
  <c r="AN447" i="19"/>
  <c r="Y467" i="19" s="1"/>
  <c r="AH447" i="19"/>
  <c r="S467" i="19" s="1"/>
  <c r="AK451" i="19"/>
  <c r="V471" i="19" s="1"/>
  <c r="AC451" i="19"/>
  <c r="N471" i="19" s="1"/>
  <c r="U451" i="19"/>
  <c r="F471" i="19" s="1"/>
  <c r="AR451" i="19"/>
  <c r="AC471" i="19" s="1"/>
  <c r="AJ451" i="19"/>
  <c r="U471" i="19" s="1"/>
  <c r="AB451" i="19"/>
  <c r="M471" i="19" s="1"/>
  <c r="T451" i="19"/>
  <c r="E471" i="19" s="1"/>
  <c r="AP451" i="19"/>
  <c r="AA471" i="19" s="1"/>
  <c r="AH451" i="19"/>
  <c r="S471" i="19" s="1"/>
  <c r="AO451" i="19"/>
  <c r="Z471" i="19" s="1"/>
  <c r="AG451" i="19"/>
  <c r="R471" i="19" s="1"/>
  <c r="Y451" i="19"/>
  <c r="J471" i="19" s="1"/>
  <c r="AM451" i="19"/>
  <c r="X471" i="19" s="1"/>
  <c r="AE451" i="19"/>
  <c r="P471" i="19" s="1"/>
  <c r="W451" i="19"/>
  <c r="H471" i="19" s="1"/>
  <c r="AL451" i="19"/>
  <c r="W471" i="19" s="1"/>
  <c r="S451" i="19"/>
  <c r="D471" i="19" s="1"/>
  <c r="AF451" i="19"/>
  <c r="Q471" i="19" s="1"/>
  <c r="Q451" i="19"/>
  <c r="B471" i="19" s="1"/>
  <c r="AA451" i="19"/>
  <c r="L471" i="19" s="1"/>
  <c r="Z451" i="19"/>
  <c r="K471" i="19" s="1"/>
  <c r="AO446" i="19"/>
  <c r="Z466" i="19" s="1"/>
  <c r="AG446" i="19"/>
  <c r="R466" i="19" s="1"/>
  <c r="X446" i="19"/>
  <c r="I466" i="19" s="1"/>
  <c r="AF446" i="19"/>
  <c r="Q466" i="19" s="1"/>
  <c r="AP446" i="19"/>
  <c r="AA466" i="19" s="1"/>
  <c r="A506" i="19"/>
  <c r="A494" i="19"/>
  <c r="A496" i="19"/>
  <c r="A508" i="19"/>
  <c r="X441" i="19"/>
  <c r="I461" i="19" s="1"/>
  <c r="AF441" i="19"/>
  <c r="Q461" i="19" s="1"/>
  <c r="V443" i="19"/>
  <c r="G463" i="19" s="1"/>
  <c r="AD443" i="19"/>
  <c r="O463" i="19" s="1"/>
  <c r="AL443" i="19"/>
  <c r="W463" i="19" s="1"/>
  <c r="S446" i="19"/>
  <c r="D466" i="19" s="1"/>
  <c r="AA446" i="19"/>
  <c r="L466" i="19" s="1"/>
  <c r="AJ446" i="19"/>
  <c r="U466" i="19" s="1"/>
  <c r="T447" i="19"/>
  <c r="E467" i="19" s="1"/>
  <c r="AC447" i="19"/>
  <c r="N467" i="19" s="1"/>
  <c r="AH452" i="19"/>
  <c r="S472" i="19" s="1"/>
  <c r="X443" i="19"/>
  <c r="I463" i="19" s="1"/>
  <c r="AF443" i="19"/>
  <c r="Q463" i="19" s="1"/>
  <c r="U446" i="19"/>
  <c r="F466" i="19" s="1"/>
  <c r="AC446" i="19"/>
  <c r="N466" i="19" s="1"/>
  <c r="AL446" i="19"/>
  <c r="W466" i="19" s="1"/>
  <c r="AM447" i="19"/>
  <c r="X467" i="19" s="1"/>
  <c r="V447" i="19"/>
  <c r="G467" i="19" s="1"/>
  <c r="AE447" i="19"/>
  <c r="P467" i="19" s="1"/>
  <c r="AP447" i="19"/>
  <c r="AA467" i="19" s="1"/>
  <c r="V452" i="19"/>
  <c r="G472" i="19" s="1"/>
  <c r="AD452" i="19"/>
  <c r="O472" i="19" s="1"/>
  <c r="AL452" i="19"/>
  <c r="W472" i="19" s="1"/>
  <c r="U453" i="19"/>
  <c r="AC453" i="19"/>
  <c r="AK453" i="19"/>
  <c r="T454" i="19"/>
  <c r="AB454" i="19"/>
  <c r="AJ454" i="19"/>
  <c r="AR454" i="19"/>
  <c r="S455" i="19"/>
  <c r="D475" i="19" s="1"/>
  <c r="AA455" i="19"/>
  <c r="L475" i="19" s="1"/>
  <c r="AI455" i="19"/>
  <c r="T475" i="19" s="1"/>
  <c r="AQ455" i="19"/>
  <c r="AB475" i="19" s="1"/>
  <c r="V453" i="19"/>
  <c r="AD453" i="19"/>
  <c r="AL453" i="19"/>
  <c r="U454" i="19"/>
  <c r="AC454" i="19"/>
  <c r="AK454" i="19"/>
  <c r="T455" i="19"/>
  <c r="E475" i="19" s="1"/>
  <c r="AB455" i="19"/>
  <c r="M475" i="19" s="1"/>
  <c r="AJ455" i="19"/>
  <c r="U475" i="19" s="1"/>
  <c r="AR455" i="19"/>
  <c r="AC475" i="19" s="1"/>
  <c r="A505" i="19"/>
  <c r="A493" i="19"/>
  <c r="X452" i="19"/>
  <c r="I472" i="19" s="1"/>
  <c r="AF452" i="19"/>
  <c r="Q472" i="19" s="1"/>
  <c r="AN452" i="19"/>
  <c r="Y472" i="19" s="1"/>
  <c r="W453" i="19"/>
  <c r="AE453" i="19"/>
  <c r="AM453" i="19"/>
  <c r="V454" i="19"/>
  <c r="AD454" i="19"/>
  <c r="AL454" i="19"/>
  <c r="U455" i="19"/>
  <c r="F475" i="19" s="1"/>
  <c r="AC455" i="19"/>
  <c r="N475" i="19" s="1"/>
  <c r="AK455" i="19"/>
  <c r="V475" i="19" s="1"/>
  <c r="A502" i="19"/>
  <c r="A490" i="19"/>
  <c r="Y452" i="19"/>
  <c r="J472" i="19" s="1"/>
  <c r="AG452" i="19"/>
  <c r="R472" i="19" s="1"/>
  <c r="AO452" i="19"/>
  <c r="Z472" i="19" s="1"/>
  <c r="X453" i="19"/>
  <c r="AF453" i="19"/>
  <c r="AN453" i="19"/>
  <c r="W454" i="19"/>
  <c r="AE454" i="19"/>
  <c r="AM454" i="19"/>
  <c r="AD455" i="19"/>
  <c r="O475" i="19" s="1"/>
  <c r="AL455" i="19"/>
  <c r="W475" i="19" s="1"/>
  <c r="A509" i="19"/>
  <c r="A497" i="19"/>
  <c r="Y453" i="19"/>
  <c r="AG453" i="19"/>
  <c r="X454" i="19"/>
  <c r="AF454" i="19"/>
  <c r="AN454" i="19"/>
  <c r="W455" i="19"/>
  <c r="H475" i="19" s="1"/>
  <c r="AE455" i="19"/>
  <c r="P475" i="19" s="1"/>
  <c r="A504" i="19"/>
  <c r="A492" i="19"/>
  <c r="S452" i="19"/>
  <c r="D472" i="19" s="1"/>
  <c r="AA452" i="19"/>
  <c r="L472" i="19" s="1"/>
  <c r="AI452" i="19"/>
  <c r="T472" i="19" s="1"/>
  <c r="AQ452" i="19"/>
  <c r="AB472" i="19" s="1"/>
  <c r="R453" i="19"/>
  <c r="Z453" i="19"/>
  <c r="AH453" i="19"/>
  <c r="AP453" i="19"/>
  <c r="Q454" i="19"/>
  <c r="Y454" i="19"/>
  <c r="AG454" i="19"/>
  <c r="AO454" i="19"/>
  <c r="X455" i="19"/>
  <c r="I475" i="19" s="1"/>
  <c r="AF455" i="19"/>
  <c r="Q475" i="19" s="1"/>
  <c r="AN455" i="19"/>
  <c r="Y475" i="19" s="1"/>
  <c r="X447" i="19"/>
  <c r="I467" i="19" s="1"/>
  <c r="AF447" i="19"/>
  <c r="Q467" i="19" s="1"/>
  <c r="T452" i="19"/>
  <c r="E472" i="19" s="1"/>
  <c r="AB452" i="19"/>
  <c r="M472" i="19" s="1"/>
  <c r="AJ452" i="19"/>
  <c r="U472" i="19" s="1"/>
  <c r="S453" i="19"/>
  <c r="AA453" i="19"/>
  <c r="AI453" i="19"/>
  <c r="R454" i="19"/>
  <c r="Z454" i="19"/>
  <c r="AH454" i="19"/>
  <c r="Q455" i="19"/>
  <c r="B475" i="19" s="1"/>
  <c r="Y455" i="19"/>
  <c r="J475" i="19" s="1"/>
  <c r="AG455" i="19"/>
  <c r="R475" i="19" s="1"/>
  <c r="A507" i="19"/>
  <c r="A495" i="19"/>
  <c r="T46" i="21" l="1"/>
  <c r="T152" i="21"/>
  <c r="T259" i="21"/>
  <c r="T369" i="21"/>
  <c r="T473" i="21"/>
  <c r="T45" i="21"/>
  <c r="W473" i="20"/>
  <c r="D71" i="26"/>
  <c r="D83" i="26" s="1"/>
  <c r="Z165" i="26"/>
  <c r="AA177" i="26"/>
  <c r="Z394" i="26"/>
  <c r="J273" i="25"/>
  <c r="W394" i="25"/>
  <c r="W406" i="25" s="1"/>
  <c r="G71" i="25"/>
  <c r="G83" i="25" s="1"/>
  <c r="X59" i="24"/>
  <c r="N165" i="24"/>
  <c r="Y394" i="24"/>
  <c r="Y406" i="24" s="1"/>
  <c r="C285" i="24"/>
  <c r="L285" i="24"/>
  <c r="L297" i="24" s="1"/>
  <c r="Z394" i="24"/>
  <c r="AB285" i="24"/>
  <c r="U59" i="26"/>
  <c r="P394" i="25"/>
  <c r="P406" i="25" s="1"/>
  <c r="E285" i="25"/>
  <c r="E297" i="25" s="1"/>
  <c r="N382" i="26"/>
  <c r="X512" i="20"/>
  <c r="X486" i="20"/>
  <c r="S512" i="19"/>
  <c r="S486" i="19"/>
  <c r="G512" i="19"/>
  <c r="G486" i="19"/>
  <c r="B512" i="19"/>
  <c r="B486" i="19"/>
  <c r="C486" i="20"/>
  <c r="C512" i="20"/>
  <c r="N512" i="20"/>
  <c r="N486" i="20"/>
  <c r="AC512" i="19"/>
  <c r="AC486" i="19"/>
  <c r="R512" i="20"/>
  <c r="R486" i="20"/>
  <c r="O512" i="20"/>
  <c r="O486" i="20"/>
  <c r="M512" i="20"/>
  <c r="M486" i="20"/>
  <c r="W512" i="20"/>
  <c r="W486" i="20"/>
  <c r="U512" i="19"/>
  <c r="U486" i="19"/>
  <c r="J512" i="20"/>
  <c r="J486" i="20"/>
  <c r="G486" i="20"/>
  <c r="G512" i="20"/>
  <c r="Y512" i="19"/>
  <c r="Y486" i="19"/>
  <c r="V486" i="19"/>
  <c r="V512" i="19"/>
  <c r="M486" i="19"/>
  <c r="M512" i="19"/>
  <c r="AB512" i="19"/>
  <c r="AB486" i="19"/>
  <c r="B512" i="20"/>
  <c r="B486" i="20"/>
  <c r="F486" i="20"/>
  <c r="F512" i="20"/>
  <c r="V486" i="20"/>
  <c r="V512" i="20"/>
  <c r="K512" i="19"/>
  <c r="K486" i="19"/>
  <c r="AA512" i="19"/>
  <c r="AA486" i="19"/>
  <c r="X486" i="19"/>
  <c r="X512" i="19"/>
  <c r="O512" i="19"/>
  <c r="O486" i="19"/>
  <c r="D512" i="20"/>
  <c r="D486" i="20"/>
  <c r="C512" i="19"/>
  <c r="C486" i="19"/>
  <c r="Z512" i="20"/>
  <c r="Z486" i="20"/>
  <c r="Q512" i="19"/>
  <c r="Q486" i="19"/>
  <c r="N486" i="19"/>
  <c r="N512" i="19"/>
  <c r="E512" i="19"/>
  <c r="E486" i="19"/>
  <c r="T512" i="19"/>
  <c r="T486" i="19"/>
  <c r="AA512" i="20"/>
  <c r="AA486" i="20"/>
  <c r="Y512" i="20"/>
  <c r="Y486" i="20"/>
  <c r="U486" i="20"/>
  <c r="U512" i="20"/>
  <c r="P512" i="20"/>
  <c r="P486" i="20"/>
  <c r="Z486" i="19"/>
  <c r="Z512" i="19"/>
  <c r="AB512" i="20"/>
  <c r="AB486" i="20"/>
  <c r="R512" i="19"/>
  <c r="R486" i="19"/>
  <c r="I512" i="19"/>
  <c r="I486" i="19"/>
  <c r="P512" i="19"/>
  <c r="P486" i="19"/>
  <c r="F512" i="19"/>
  <c r="F486" i="19"/>
  <c r="L512" i="19"/>
  <c r="L486" i="19"/>
  <c r="T512" i="20"/>
  <c r="T486" i="20"/>
  <c r="S512" i="20"/>
  <c r="S486" i="20"/>
  <c r="Q486" i="20"/>
  <c r="Q512" i="20"/>
  <c r="H512" i="20"/>
  <c r="H486" i="20"/>
  <c r="AC512" i="20"/>
  <c r="AC486" i="20"/>
  <c r="J512" i="19"/>
  <c r="J486" i="19"/>
  <c r="H486" i="19"/>
  <c r="H512" i="19"/>
  <c r="W512" i="19"/>
  <c r="W486" i="19"/>
  <c r="D486" i="19"/>
  <c r="D512" i="19"/>
  <c r="L512" i="20"/>
  <c r="L486" i="20"/>
  <c r="K512" i="20"/>
  <c r="K486" i="20"/>
  <c r="I512" i="20"/>
  <c r="I486" i="20"/>
  <c r="E512" i="20"/>
  <c r="E486" i="20"/>
  <c r="I381" i="20"/>
  <c r="I407" i="20"/>
  <c r="Q407" i="19"/>
  <c r="Q381" i="19"/>
  <c r="U407" i="19"/>
  <c r="U381" i="19"/>
  <c r="E407" i="19"/>
  <c r="E381" i="19"/>
  <c r="M381" i="19"/>
  <c r="M407" i="19"/>
  <c r="M407" i="20"/>
  <c r="M381" i="20"/>
  <c r="N407" i="20"/>
  <c r="N381" i="20"/>
  <c r="F407" i="19"/>
  <c r="F381" i="19"/>
  <c r="AB407" i="19"/>
  <c r="AB381" i="19"/>
  <c r="Q381" i="20"/>
  <c r="Q407" i="20"/>
  <c r="G407" i="20"/>
  <c r="G381" i="20"/>
  <c r="X381" i="20"/>
  <c r="X407" i="20"/>
  <c r="K407" i="20"/>
  <c r="K381" i="20"/>
  <c r="V407" i="20"/>
  <c r="V381" i="20"/>
  <c r="N381" i="19"/>
  <c r="N407" i="19"/>
  <c r="O407" i="19"/>
  <c r="O381" i="19"/>
  <c r="AA381" i="20"/>
  <c r="AA407" i="20"/>
  <c r="O381" i="20"/>
  <c r="O407" i="20"/>
  <c r="J407" i="20"/>
  <c r="J381" i="20"/>
  <c r="U407" i="20"/>
  <c r="U381" i="20"/>
  <c r="E407" i="20"/>
  <c r="E381" i="20"/>
  <c r="V381" i="19"/>
  <c r="V407" i="19"/>
  <c r="AC407" i="19"/>
  <c r="AC381" i="19"/>
  <c r="C407" i="19"/>
  <c r="C381" i="19"/>
  <c r="H407" i="20"/>
  <c r="H381" i="20"/>
  <c r="W407" i="20"/>
  <c r="W381" i="20"/>
  <c r="L407" i="19"/>
  <c r="L381" i="19"/>
  <c r="Y381" i="20"/>
  <c r="Y407" i="20"/>
  <c r="T381" i="19"/>
  <c r="T407" i="19"/>
  <c r="Z407" i="19"/>
  <c r="Z381" i="19"/>
  <c r="H407" i="19"/>
  <c r="H381" i="19"/>
  <c r="G407" i="19"/>
  <c r="G381" i="19"/>
  <c r="R381" i="19"/>
  <c r="R407" i="19"/>
  <c r="W407" i="19"/>
  <c r="W381" i="19"/>
  <c r="R407" i="20"/>
  <c r="R381" i="20"/>
  <c r="Z381" i="20"/>
  <c r="Z407" i="20"/>
  <c r="J407" i="19"/>
  <c r="J381" i="19"/>
  <c r="B407" i="19"/>
  <c r="B381" i="19"/>
  <c r="Y381" i="19"/>
  <c r="Y407" i="19"/>
  <c r="P381" i="19"/>
  <c r="P407" i="19"/>
  <c r="D407" i="19"/>
  <c r="D381" i="19"/>
  <c r="K407" i="19"/>
  <c r="K381" i="19"/>
  <c r="T381" i="20"/>
  <c r="T407" i="20"/>
  <c r="S407" i="20"/>
  <c r="S381" i="20"/>
  <c r="P381" i="20"/>
  <c r="P407" i="20"/>
  <c r="AB407" i="20"/>
  <c r="AB381" i="20"/>
  <c r="L407" i="20"/>
  <c r="L381" i="20"/>
  <c r="I407" i="19"/>
  <c r="I381" i="19"/>
  <c r="X407" i="19"/>
  <c r="X381" i="19"/>
  <c r="S407" i="19"/>
  <c r="S381" i="19"/>
  <c r="AA381" i="19"/>
  <c r="AA407" i="19"/>
  <c r="D381" i="20"/>
  <c r="D407" i="20"/>
  <c r="C381" i="20"/>
  <c r="C407" i="20"/>
  <c r="B407" i="20"/>
  <c r="B381" i="20"/>
  <c r="AC381" i="20"/>
  <c r="AC407" i="20"/>
  <c r="F381" i="20"/>
  <c r="F407" i="20"/>
  <c r="T298" i="19"/>
  <c r="T272" i="19"/>
  <c r="N298" i="19"/>
  <c r="N272" i="19"/>
  <c r="S298" i="19"/>
  <c r="S272" i="19"/>
  <c r="AA298" i="20"/>
  <c r="AA272" i="20"/>
  <c r="R298" i="20"/>
  <c r="R272" i="20"/>
  <c r="L298" i="19"/>
  <c r="L272" i="19"/>
  <c r="V298" i="19"/>
  <c r="V272" i="19"/>
  <c r="AA298" i="19"/>
  <c r="AA272" i="19"/>
  <c r="AC298" i="19"/>
  <c r="AC272" i="19"/>
  <c r="S298" i="20"/>
  <c r="S272" i="20"/>
  <c r="J298" i="20"/>
  <c r="J272" i="20"/>
  <c r="X272" i="20"/>
  <c r="X298" i="20"/>
  <c r="W272" i="20"/>
  <c r="W298" i="20"/>
  <c r="D298" i="19"/>
  <c r="D272" i="19"/>
  <c r="B298" i="19"/>
  <c r="B272" i="19"/>
  <c r="K298" i="20"/>
  <c r="K272" i="20"/>
  <c r="B298" i="20"/>
  <c r="B272" i="20"/>
  <c r="Y272" i="20"/>
  <c r="Y298" i="20"/>
  <c r="AC298" i="20"/>
  <c r="AC272" i="20"/>
  <c r="E298" i="20"/>
  <c r="E272" i="20"/>
  <c r="H298" i="20"/>
  <c r="H272" i="20"/>
  <c r="J298" i="19"/>
  <c r="J272" i="19"/>
  <c r="C298" i="20"/>
  <c r="C272" i="20"/>
  <c r="Q298" i="20"/>
  <c r="Q272" i="20"/>
  <c r="V298" i="20"/>
  <c r="V272" i="20"/>
  <c r="AB272" i="20"/>
  <c r="AB298" i="20"/>
  <c r="G298" i="20"/>
  <c r="G272" i="20"/>
  <c r="U298" i="20"/>
  <c r="U272" i="20"/>
  <c r="O272" i="20"/>
  <c r="O298" i="20"/>
  <c r="U298" i="19"/>
  <c r="U272" i="19"/>
  <c r="R272" i="19"/>
  <c r="R298" i="19"/>
  <c r="G298" i="19"/>
  <c r="G272" i="19"/>
  <c r="O272" i="19"/>
  <c r="O298" i="19"/>
  <c r="I272" i="20"/>
  <c r="I298" i="20"/>
  <c r="N298" i="20"/>
  <c r="N272" i="20"/>
  <c r="P272" i="20"/>
  <c r="P298" i="20"/>
  <c r="M298" i="19"/>
  <c r="M272" i="19"/>
  <c r="Y298" i="19"/>
  <c r="Y272" i="19"/>
  <c r="Z298" i="19"/>
  <c r="Z272" i="19"/>
  <c r="P298" i="19"/>
  <c r="P272" i="19"/>
  <c r="T298" i="20"/>
  <c r="T272" i="20"/>
  <c r="F298" i="20"/>
  <c r="F272" i="20"/>
  <c r="M272" i="20"/>
  <c r="M298" i="20"/>
  <c r="H272" i="19"/>
  <c r="H298" i="19"/>
  <c r="E298" i="19"/>
  <c r="E272" i="19"/>
  <c r="Q298" i="19"/>
  <c r="Q272" i="19"/>
  <c r="X272" i="19"/>
  <c r="X298" i="19"/>
  <c r="C272" i="19"/>
  <c r="C298" i="19"/>
  <c r="W298" i="19"/>
  <c r="W272" i="19"/>
  <c r="L298" i="20"/>
  <c r="L272" i="20"/>
  <c r="AB272" i="19"/>
  <c r="AB298" i="19"/>
  <c r="I298" i="19"/>
  <c r="I272" i="19"/>
  <c r="F298" i="19"/>
  <c r="F272" i="19"/>
  <c r="K298" i="19"/>
  <c r="K272" i="19"/>
  <c r="D272" i="20"/>
  <c r="D298" i="20"/>
  <c r="Z298" i="20"/>
  <c r="Z272" i="20"/>
  <c r="AA190" i="19"/>
  <c r="AA164" i="19"/>
  <c r="X190" i="19"/>
  <c r="X164" i="19"/>
  <c r="G190" i="20"/>
  <c r="G164" i="20"/>
  <c r="B190" i="20"/>
  <c r="B164" i="20"/>
  <c r="Z164" i="20"/>
  <c r="Z190" i="20"/>
  <c r="L190" i="20"/>
  <c r="L164" i="20"/>
  <c r="T190" i="20"/>
  <c r="T164" i="20"/>
  <c r="J190" i="19"/>
  <c r="J164" i="19"/>
  <c r="D190" i="19"/>
  <c r="D164" i="19"/>
  <c r="P190" i="19"/>
  <c r="P164" i="19"/>
  <c r="U190" i="19"/>
  <c r="U164" i="19"/>
  <c r="K164" i="19"/>
  <c r="K190" i="19"/>
  <c r="Q164" i="19"/>
  <c r="Q190" i="19"/>
  <c r="H190" i="19"/>
  <c r="H164" i="19"/>
  <c r="O164" i="19"/>
  <c r="O190" i="19"/>
  <c r="X190" i="20"/>
  <c r="X164" i="20"/>
  <c r="R164" i="20"/>
  <c r="R190" i="20"/>
  <c r="AB164" i="20"/>
  <c r="AB190" i="20"/>
  <c r="W190" i="19"/>
  <c r="W164" i="19"/>
  <c r="F164" i="19"/>
  <c r="F190" i="19"/>
  <c r="M164" i="19"/>
  <c r="M190" i="19"/>
  <c r="C190" i="19"/>
  <c r="C164" i="19"/>
  <c r="I190" i="19"/>
  <c r="I164" i="19"/>
  <c r="G190" i="19"/>
  <c r="G164" i="19"/>
  <c r="E190" i="20"/>
  <c r="E164" i="20"/>
  <c r="C190" i="20"/>
  <c r="C164" i="20"/>
  <c r="R190" i="19"/>
  <c r="R164" i="19"/>
  <c r="H190" i="20"/>
  <c r="H164" i="20"/>
  <c r="E190" i="19"/>
  <c r="E164" i="19"/>
  <c r="AB190" i="19"/>
  <c r="AB164" i="19"/>
  <c r="I164" i="20"/>
  <c r="I190" i="20"/>
  <c r="O164" i="20"/>
  <c r="O190" i="20"/>
  <c r="K190" i="20"/>
  <c r="K164" i="20"/>
  <c r="Z190" i="19"/>
  <c r="Z164" i="19"/>
  <c r="N190" i="19"/>
  <c r="N164" i="19"/>
  <c r="AC190" i="19"/>
  <c r="AC164" i="19"/>
  <c r="N190" i="20"/>
  <c r="N164" i="20"/>
  <c r="T190" i="19"/>
  <c r="T164" i="19"/>
  <c r="AC190" i="20"/>
  <c r="AC164" i="20"/>
  <c r="U190" i="20"/>
  <c r="U164" i="20"/>
  <c r="Y190" i="20"/>
  <c r="Y164" i="20"/>
  <c r="S190" i="20"/>
  <c r="S164" i="20"/>
  <c r="B164" i="19"/>
  <c r="B190" i="19"/>
  <c r="L190" i="19"/>
  <c r="L164" i="19"/>
  <c r="M164" i="20"/>
  <c r="M190" i="20"/>
  <c r="S164" i="19"/>
  <c r="S190" i="19"/>
  <c r="J190" i="20"/>
  <c r="J164" i="20"/>
  <c r="F190" i="20"/>
  <c r="F164" i="20"/>
  <c r="AA190" i="20"/>
  <c r="AA164" i="20"/>
  <c r="V190" i="19"/>
  <c r="V164" i="19"/>
  <c r="Y190" i="19"/>
  <c r="Y164" i="19"/>
  <c r="W164" i="20"/>
  <c r="W190" i="20"/>
  <c r="V190" i="20"/>
  <c r="V164" i="20"/>
  <c r="P190" i="20"/>
  <c r="P164" i="20"/>
  <c r="D190" i="20"/>
  <c r="D164" i="20"/>
  <c r="Q190" i="20"/>
  <c r="Q164" i="20"/>
  <c r="Q84" i="19"/>
  <c r="Q58" i="19"/>
  <c r="AB84" i="19"/>
  <c r="AB58" i="19"/>
  <c r="AA84" i="20"/>
  <c r="AA58" i="20"/>
  <c r="Z58" i="20"/>
  <c r="Z84" i="20"/>
  <c r="F84" i="20"/>
  <c r="F58" i="20"/>
  <c r="AB84" i="20"/>
  <c r="AB58" i="20"/>
  <c r="I84" i="19"/>
  <c r="I58" i="19"/>
  <c r="O58" i="19"/>
  <c r="O84" i="19"/>
  <c r="T58" i="19"/>
  <c r="T84" i="19"/>
  <c r="S84" i="20"/>
  <c r="S58" i="20"/>
  <c r="R58" i="20"/>
  <c r="R84" i="20"/>
  <c r="AC58" i="20"/>
  <c r="AC84" i="20"/>
  <c r="AA84" i="19"/>
  <c r="AA58" i="19"/>
  <c r="L84" i="19"/>
  <c r="L58" i="19"/>
  <c r="K84" i="20"/>
  <c r="K58" i="20"/>
  <c r="J58" i="20"/>
  <c r="J84" i="20"/>
  <c r="H84" i="20"/>
  <c r="H58" i="20"/>
  <c r="L84" i="20"/>
  <c r="L58" i="20"/>
  <c r="D84" i="20"/>
  <c r="D58" i="20"/>
  <c r="V84" i="19"/>
  <c r="V58" i="19"/>
  <c r="D84" i="19"/>
  <c r="D58" i="19"/>
  <c r="U84" i="20"/>
  <c r="U58" i="20"/>
  <c r="C84" i="20"/>
  <c r="C58" i="20"/>
  <c r="B58" i="20"/>
  <c r="B84" i="20"/>
  <c r="U84" i="19"/>
  <c r="U58" i="19"/>
  <c r="Y84" i="19"/>
  <c r="Y58" i="19"/>
  <c r="Z58" i="19"/>
  <c r="Z84" i="19"/>
  <c r="X84" i="19"/>
  <c r="X58" i="19"/>
  <c r="N58" i="19"/>
  <c r="N84" i="19"/>
  <c r="M84" i="20"/>
  <c r="M58" i="20"/>
  <c r="Q84" i="20"/>
  <c r="Q58" i="20"/>
  <c r="Y84" i="20"/>
  <c r="Y58" i="20"/>
  <c r="S84" i="19"/>
  <c r="S58" i="19"/>
  <c r="R58" i="19"/>
  <c r="R84" i="19"/>
  <c r="P84" i="19"/>
  <c r="P58" i="19"/>
  <c r="F84" i="19"/>
  <c r="F58" i="19"/>
  <c r="E58" i="20"/>
  <c r="E84" i="20"/>
  <c r="I84" i="20"/>
  <c r="I58" i="20"/>
  <c r="X58" i="20"/>
  <c r="X84" i="20"/>
  <c r="W84" i="20"/>
  <c r="W58" i="20"/>
  <c r="P58" i="20"/>
  <c r="P84" i="20"/>
  <c r="T84" i="20"/>
  <c r="T58" i="20"/>
  <c r="K58" i="19"/>
  <c r="K84" i="19"/>
  <c r="J58" i="19"/>
  <c r="J84" i="19"/>
  <c r="H58" i="19"/>
  <c r="H84" i="19"/>
  <c r="W84" i="19"/>
  <c r="W58" i="19"/>
  <c r="O84" i="20"/>
  <c r="O58" i="20"/>
  <c r="V58" i="20"/>
  <c r="V84" i="20"/>
  <c r="M58" i="19"/>
  <c r="M84" i="19"/>
  <c r="G58" i="19"/>
  <c r="G84" i="19"/>
  <c r="C84" i="19"/>
  <c r="C58" i="19"/>
  <c r="B84" i="19"/>
  <c r="B58" i="19"/>
  <c r="G84" i="20"/>
  <c r="G58" i="20"/>
  <c r="N58" i="20"/>
  <c r="N84" i="20"/>
  <c r="AC84" i="19"/>
  <c r="AC58" i="19"/>
  <c r="E84" i="19"/>
  <c r="E58" i="19"/>
  <c r="AB512" i="21"/>
  <c r="AB486" i="21"/>
  <c r="M512" i="21"/>
  <c r="M486" i="21"/>
  <c r="Z486" i="22"/>
  <c r="Z512" i="22"/>
  <c r="C512" i="22"/>
  <c r="C486" i="22"/>
  <c r="AC512" i="22"/>
  <c r="AC486" i="22"/>
  <c r="R512" i="23"/>
  <c r="R486" i="23"/>
  <c r="Q512" i="23"/>
  <c r="Q486" i="23"/>
  <c r="L486" i="23"/>
  <c r="L512" i="23"/>
  <c r="G512" i="23"/>
  <c r="G486" i="23"/>
  <c r="K512" i="23"/>
  <c r="K486" i="23"/>
  <c r="K512" i="22"/>
  <c r="K486" i="22"/>
  <c r="E512" i="21"/>
  <c r="E486" i="21"/>
  <c r="S512" i="23"/>
  <c r="S486" i="23"/>
  <c r="H512" i="21"/>
  <c r="H486" i="21"/>
  <c r="X512" i="21"/>
  <c r="X486" i="21"/>
  <c r="N512" i="22"/>
  <c r="N486" i="22"/>
  <c r="D512" i="23"/>
  <c r="D486" i="23"/>
  <c r="C512" i="23"/>
  <c r="C486" i="23"/>
  <c r="AA512" i="23"/>
  <c r="AA486" i="23"/>
  <c r="E512" i="23"/>
  <c r="E486" i="23"/>
  <c r="O486" i="23"/>
  <c r="O512" i="23"/>
  <c r="Y486" i="23"/>
  <c r="Y512" i="23"/>
  <c r="J512" i="21"/>
  <c r="J486" i="21"/>
  <c r="S512" i="21"/>
  <c r="S486" i="21"/>
  <c r="W512" i="22"/>
  <c r="W486" i="22"/>
  <c r="T512" i="23"/>
  <c r="T486" i="23"/>
  <c r="P512" i="23"/>
  <c r="P486" i="23"/>
  <c r="M512" i="23"/>
  <c r="M486" i="23"/>
  <c r="W512" i="23"/>
  <c r="W486" i="23"/>
  <c r="F486" i="22"/>
  <c r="F512" i="22"/>
  <c r="AA512" i="21"/>
  <c r="AA486" i="21"/>
  <c r="N512" i="21"/>
  <c r="N486" i="21"/>
  <c r="AC512" i="21"/>
  <c r="AC486" i="21"/>
  <c r="T486" i="22"/>
  <c r="T512" i="22"/>
  <c r="V486" i="22"/>
  <c r="V512" i="22"/>
  <c r="I486" i="23"/>
  <c r="I512" i="23"/>
  <c r="B512" i="23"/>
  <c r="B486" i="23"/>
  <c r="U512" i="23"/>
  <c r="U486" i="23"/>
  <c r="AB486" i="22"/>
  <c r="AB512" i="22"/>
  <c r="U512" i="21"/>
  <c r="U486" i="21"/>
  <c r="P512" i="21"/>
  <c r="P486" i="21"/>
  <c r="W512" i="21"/>
  <c r="W486" i="21"/>
  <c r="B512" i="21"/>
  <c r="B486" i="21"/>
  <c r="K512" i="21"/>
  <c r="K486" i="21"/>
  <c r="H486" i="22"/>
  <c r="H512" i="22"/>
  <c r="L512" i="22"/>
  <c r="L486" i="22"/>
  <c r="AC512" i="23"/>
  <c r="AC486" i="23"/>
  <c r="P512" i="22"/>
  <c r="P486" i="22"/>
  <c r="Y512" i="21"/>
  <c r="Y486" i="21"/>
  <c r="Q512" i="21"/>
  <c r="Q486" i="21"/>
  <c r="O512" i="21"/>
  <c r="O486" i="21"/>
  <c r="T512" i="21"/>
  <c r="T486" i="21"/>
  <c r="L486" i="21"/>
  <c r="L512" i="21"/>
  <c r="D512" i="21"/>
  <c r="D486" i="21"/>
  <c r="B486" i="22"/>
  <c r="B512" i="22"/>
  <c r="Y486" i="22"/>
  <c r="Y512" i="22"/>
  <c r="AA512" i="22"/>
  <c r="AA486" i="22"/>
  <c r="F512" i="23"/>
  <c r="F486" i="23"/>
  <c r="X486" i="23"/>
  <c r="X512" i="23"/>
  <c r="S512" i="22"/>
  <c r="S486" i="22"/>
  <c r="H512" i="23"/>
  <c r="H486" i="23"/>
  <c r="E512" i="22"/>
  <c r="E486" i="22"/>
  <c r="Z512" i="21"/>
  <c r="Z486" i="21"/>
  <c r="I512" i="21"/>
  <c r="I486" i="21"/>
  <c r="G486" i="21"/>
  <c r="G512" i="21"/>
  <c r="F512" i="21"/>
  <c r="F486" i="21"/>
  <c r="V512" i="21"/>
  <c r="V486" i="21"/>
  <c r="Q512" i="22"/>
  <c r="Q486" i="22"/>
  <c r="J512" i="22"/>
  <c r="J486" i="22"/>
  <c r="N486" i="23"/>
  <c r="N512" i="23"/>
  <c r="D486" i="22"/>
  <c r="D512" i="22"/>
  <c r="G512" i="22"/>
  <c r="G486" i="22"/>
  <c r="J486" i="23"/>
  <c r="J512" i="23"/>
  <c r="R512" i="21"/>
  <c r="R486" i="21"/>
  <c r="C512" i="21"/>
  <c r="C486" i="21"/>
  <c r="I486" i="22"/>
  <c r="I512" i="22"/>
  <c r="R486" i="22"/>
  <c r="R512" i="22"/>
  <c r="M512" i="22"/>
  <c r="M486" i="22"/>
  <c r="AB512" i="23"/>
  <c r="AB486" i="23"/>
  <c r="Z486" i="23"/>
  <c r="Z512" i="23"/>
  <c r="V486" i="23"/>
  <c r="V512" i="23"/>
  <c r="O486" i="22"/>
  <c r="O512" i="22"/>
  <c r="X512" i="22"/>
  <c r="X486" i="22"/>
  <c r="U512" i="22"/>
  <c r="U486" i="22"/>
  <c r="AC407" i="21"/>
  <c r="AC381" i="21"/>
  <c r="AB407" i="21"/>
  <c r="AB381" i="21"/>
  <c r="Y407" i="21"/>
  <c r="Y381" i="21"/>
  <c r="I407" i="22"/>
  <c r="I381" i="22"/>
  <c r="X407" i="22"/>
  <c r="X381" i="22"/>
  <c r="B407" i="23"/>
  <c r="B381" i="23"/>
  <c r="T381" i="23"/>
  <c r="T407" i="23"/>
  <c r="AC381" i="23"/>
  <c r="AC407" i="23"/>
  <c r="L407" i="22"/>
  <c r="L381" i="22"/>
  <c r="E381" i="22"/>
  <c r="E407" i="22"/>
  <c r="F407" i="21"/>
  <c r="F381" i="21"/>
  <c r="R407" i="21"/>
  <c r="R381" i="21"/>
  <c r="O381" i="21"/>
  <c r="O407" i="21"/>
  <c r="S407" i="22"/>
  <c r="S381" i="22"/>
  <c r="Q407" i="23"/>
  <c r="Q381" i="23"/>
  <c r="AB381" i="23"/>
  <c r="AB407" i="23"/>
  <c r="J381" i="23"/>
  <c r="J407" i="23"/>
  <c r="D407" i="21"/>
  <c r="D381" i="21"/>
  <c r="N381" i="21"/>
  <c r="N407" i="21"/>
  <c r="H407" i="21"/>
  <c r="H381" i="21"/>
  <c r="C407" i="21"/>
  <c r="C381" i="21"/>
  <c r="Z381" i="21"/>
  <c r="Z407" i="21"/>
  <c r="AC381" i="22"/>
  <c r="AC407" i="22"/>
  <c r="C407" i="23"/>
  <c r="C381" i="23"/>
  <c r="G381" i="23"/>
  <c r="G407" i="23"/>
  <c r="Z407" i="23"/>
  <c r="Z381" i="23"/>
  <c r="M381" i="23"/>
  <c r="M407" i="23"/>
  <c r="Q381" i="22"/>
  <c r="Q407" i="22"/>
  <c r="V381" i="22"/>
  <c r="V407" i="22"/>
  <c r="W407" i="21"/>
  <c r="W381" i="21"/>
  <c r="V407" i="21"/>
  <c r="V381" i="21"/>
  <c r="I407" i="21"/>
  <c r="I381" i="21"/>
  <c r="AA381" i="21"/>
  <c r="AA407" i="21"/>
  <c r="J381" i="21"/>
  <c r="J407" i="21"/>
  <c r="AB407" i="22"/>
  <c r="AB381" i="22"/>
  <c r="G381" i="22"/>
  <c r="G407" i="22"/>
  <c r="K407" i="23"/>
  <c r="K381" i="23"/>
  <c r="O381" i="23"/>
  <c r="O407" i="23"/>
  <c r="F407" i="23"/>
  <c r="F381" i="23"/>
  <c r="Y381" i="23"/>
  <c r="Y407" i="23"/>
  <c r="V407" i="23"/>
  <c r="V381" i="23"/>
  <c r="Y407" i="22"/>
  <c r="Y381" i="22"/>
  <c r="K381" i="21"/>
  <c r="K407" i="21"/>
  <c r="Q381" i="21"/>
  <c r="Q407" i="21"/>
  <c r="X407" i="21"/>
  <c r="X381" i="21"/>
  <c r="T381" i="21"/>
  <c r="T407" i="21"/>
  <c r="U407" i="22"/>
  <c r="U381" i="22"/>
  <c r="M381" i="22"/>
  <c r="M407" i="22"/>
  <c r="O381" i="22"/>
  <c r="O407" i="22"/>
  <c r="S381" i="23"/>
  <c r="S407" i="23"/>
  <c r="W381" i="23"/>
  <c r="W407" i="23"/>
  <c r="E407" i="23"/>
  <c r="E381" i="23"/>
  <c r="N407" i="23"/>
  <c r="N381" i="23"/>
  <c r="K407" i="22"/>
  <c r="K381" i="22"/>
  <c r="E381" i="21"/>
  <c r="E407" i="21"/>
  <c r="G407" i="21"/>
  <c r="G381" i="21"/>
  <c r="L407" i="21"/>
  <c r="L381" i="21"/>
  <c r="F381" i="22"/>
  <c r="F407" i="22"/>
  <c r="D407" i="22"/>
  <c r="D381" i="22"/>
  <c r="W407" i="22"/>
  <c r="W381" i="22"/>
  <c r="AA407" i="23"/>
  <c r="AA381" i="23"/>
  <c r="H381" i="23"/>
  <c r="H407" i="23"/>
  <c r="B407" i="22"/>
  <c r="B381" i="22"/>
  <c r="P407" i="21"/>
  <c r="P381" i="21"/>
  <c r="M407" i="21"/>
  <c r="M381" i="21"/>
  <c r="B407" i="21"/>
  <c r="B381" i="21"/>
  <c r="N407" i="22"/>
  <c r="N381" i="22"/>
  <c r="H407" i="22"/>
  <c r="H381" i="22"/>
  <c r="D407" i="23"/>
  <c r="D381" i="23"/>
  <c r="P407" i="23"/>
  <c r="P381" i="23"/>
  <c r="AA381" i="22"/>
  <c r="AA407" i="22"/>
  <c r="T381" i="22"/>
  <c r="T407" i="22"/>
  <c r="U407" i="23"/>
  <c r="U381" i="23"/>
  <c r="U407" i="21"/>
  <c r="U381" i="21"/>
  <c r="S407" i="21"/>
  <c r="S381" i="21"/>
  <c r="Z381" i="22"/>
  <c r="Z407" i="22"/>
  <c r="P407" i="22"/>
  <c r="P381" i="22"/>
  <c r="R407" i="23"/>
  <c r="R381" i="23"/>
  <c r="L407" i="23"/>
  <c r="L381" i="23"/>
  <c r="X381" i="23"/>
  <c r="X407" i="23"/>
  <c r="I407" i="23"/>
  <c r="I381" i="23"/>
  <c r="J407" i="22"/>
  <c r="J381" i="22"/>
  <c r="C407" i="22"/>
  <c r="C381" i="22"/>
  <c r="R407" i="22"/>
  <c r="R381" i="22"/>
  <c r="I272" i="21"/>
  <c r="I298" i="21"/>
  <c r="H298" i="21"/>
  <c r="H272" i="21"/>
  <c r="U272" i="21"/>
  <c r="U298" i="21"/>
  <c r="D272" i="21"/>
  <c r="D298" i="21"/>
  <c r="J272" i="22"/>
  <c r="J298" i="22"/>
  <c r="U298" i="22"/>
  <c r="U272" i="22"/>
  <c r="R298" i="23"/>
  <c r="R272" i="23"/>
  <c r="H298" i="23"/>
  <c r="H272" i="23"/>
  <c r="H272" i="22"/>
  <c r="H298" i="22"/>
  <c r="J298" i="21"/>
  <c r="J272" i="21"/>
  <c r="Y298" i="21"/>
  <c r="Y272" i="21"/>
  <c r="L272" i="21"/>
  <c r="L298" i="21"/>
  <c r="N272" i="21"/>
  <c r="N298" i="21"/>
  <c r="R272" i="22"/>
  <c r="R298" i="22"/>
  <c r="I298" i="22"/>
  <c r="I272" i="22"/>
  <c r="Z272" i="23"/>
  <c r="Z298" i="23"/>
  <c r="G298" i="23"/>
  <c r="G272" i="23"/>
  <c r="Y298" i="23"/>
  <c r="Y272" i="23"/>
  <c r="P298" i="23"/>
  <c r="P272" i="23"/>
  <c r="L298" i="22"/>
  <c r="L272" i="22"/>
  <c r="AB298" i="21"/>
  <c r="AB272" i="21"/>
  <c r="Z272" i="21"/>
  <c r="Z298" i="21"/>
  <c r="K272" i="21"/>
  <c r="K298" i="21"/>
  <c r="Z298" i="22"/>
  <c r="Z272" i="22"/>
  <c r="P298" i="22"/>
  <c r="P272" i="22"/>
  <c r="D272" i="23"/>
  <c r="D298" i="23"/>
  <c r="I298" i="23"/>
  <c r="I272" i="23"/>
  <c r="S272" i="23"/>
  <c r="S298" i="23"/>
  <c r="Q298" i="22"/>
  <c r="Q272" i="22"/>
  <c r="Y298" i="22"/>
  <c r="Y272" i="22"/>
  <c r="O298" i="21"/>
  <c r="O272" i="21"/>
  <c r="C298" i="22"/>
  <c r="C272" i="22"/>
  <c r="D298" i="22"/>
  <c r="D272" i="22"/>
  <c r="X298" i="23"/>
  <c r="X272" i="23"/>
  <c r="L298" i="23"/>
  <c r="L272" i="23"/>
  <c r="AA298" i="23"/>
  <c r="AA272" i="23"/>
  <c r="U272" i="23"/>
  <c r="U298" i="23"/>
  <c r="AA272" i="21"/>
  <c r="AA298" i="21"/>
  <c r="V298" i="22"/>
  <c r="V272" i="22"/>
  <c r="E298" i="22"/>
  <c r="E272" i="22"/>
  <c r="S272" i="21"/>
  <c r="S298" i="21"/>
  <c r="AC298" i="21"/>
  <c r="AC272" i="21"/>
  <c r="K272" i="22"/>
  <c r="K298" i="22"/>
  <c r="N272" i="23"/>
  <c r="N298" i="23"/>
  <c r="W298" i="23"/>
  <c r="W272" i="23"/>
  <c r="T298" i="23"/>
  <c r="T272" i="23"/>
  <c r="Q272" i="23"/>
  <c r="Q298" i="23"/>
  <c r="K298" i="23"/>
  <c r="K272" i="23"/>
  <c r="T272" i="22"/>
  <c r="T298" i="22"/>
  <c r="R298" i="21"/>
  <c r="R272" i="21"/>
  <c r="F298" i="21"/>
  <c r="F272" i="21"/>
  <c r="C298" i="21"/>
  <c r="C272" i="21"/>
  <c r="E298" i="21"/>
  <c r="E272" i="21"/>
  <c r="W298" i="22"/>
  <c r="W272" i="22"/>
  <c r="S298" i="22"/>
  <c r="S272" i="22"/>
  <c r="C272" i="23"/>
  <c r="C298" i="23"/>
  <c r="M298" i="23"/>
  <c r="M272" i="23"/>
  <c r="AB272" i="23"/>
  <c r="AB298" i="23"/>
  <c r="E298" i="23"/>
  <c r="E272" i="23"/>
  <c r="AB298" i="22"/>
  <c r="AB272" i="22"/>
  <c r="F272" i="23"/>
  <c r="F298" i="23"/>
  <c r="F298" i="22"/>
  <c r="F272" i="22"/>
  <c r="X298" i="21"/>
  <c r="X272" i="21"/>
  <c r="T272" i="21"/>
  <c r="T298" i="21"/>
  <c r="M298" i="21"/>
  <c r="M272" i="21"/>
  <c r="M272" i="22"/>
  <c r="M298" i="22"/>
  <c r="AA298" i="22"/>
  <c r="AA272" i="22"/>
  <c r="AC298" i="22"/>
  <c r="AC272" i="22"/>
  <c r="B298" i="23"/>
  <c r="B272" i="23"/>
  <c r="AC272" i="23"/>
  <c r="AC298" i="23"/>
  <c r="G298" i="22"/>
  <c r="G272" i="22"/>
  <c r="X272" i="22"/>
  <c r="X298" i="22"/>
  <c r="Q272" i="21"/>
  <c r="Q298" i="21"/>
  <c r="P298" i="21"/>
  <c r="P272" i="21"/>
  <c r="V272" i="21"/>
  <c r="V298" i="21"/>
  <c r="G272" i="21"/>
  <c r="G298" i="21"/>
  <c r="W298" i="21"/>
  <c r="W272" i="21"/>
  <c r="B272" i="22"/>
  <c r="B298" i="22"/>
  <c r="N272" i="22"/>
  <c r="N298" i="22"/>
  <c r="O298" i="22"/>
  <c r="O272" i="22"/>
  <c r="J272" i="23"/>
  <c r="J298" i="23"/>
  <c r="O272" i="23"/>
  <c r="O298" i="23"/>
  <c r="V298" i="23"/>
  <c r="V272" i="23"/>
  <c r="B298" i="21"/>
  <c r="B272" i="21"/>
  <c r="T190" i="21"/>
  <c r="T164" i="21"/>
  <c r="W190" i="21"/>
  <c r="W164" i="21"/>
  <c r="E190" i="21"/>
  <c r="E164" i="21"/>
  <c r="I58" i="21"/>
  <c r="I84" i="21"/>
  <c r="D84" i="21"/>
  <c r="D58" i="21"/>
  <c r="R84" i="21"/>
  <c r="R58" i="21"/>
  <c r="U58" i="21"/>
  <c r="U84" i="21"/>
  <c r="I190" i="22"/>
  <c r="I164" i="22"/>
  <c r="H164" i="22"/>
  <c r="H190" i="22"/>
  <c r="AB190" i="22"/>
  <c r="AB164" i="22"/>
  <c r="G84" i="22"/>
  <c r="G58" i="22"/>
  <c r="X190" i="22"/>
  <c r="X164" i="22"/>
  <c r="S58" i="22"/>
  <c r="S84" i="22"/>
  <c r="V164" i="23"/>
  <c r="V190" i="23"/>
  <c r="B164" i="23"/>
  <c r="B190" i="23"/>
  <c r="AB164" i="23"/>
  <c r="AB190" i="23"/>
  <c r="S58" i="23"/>
  <c r="S84" i="23"/>
  <c r="V58" i="23"/>
  <c r="V84" i="23"/>
  <c r="W58" i="23"/>
  <c r="W84" i="23"/>
  <c r="B58" i="23"/>
  <c r="B84" i="23"/>
  <c r="X84" i="22"/>
  <c r="X58" i="22"/>
  <c r="N84" i="22"/>
  <c r="N58" i="22"/>
  <c r="J84" i="22"/>
  <c r="J58" i="22"/>
  <c r="Z190" i="21"/>
  <c r="Z164" i="21"/>
  <c r="X190" i="21"/>
  <c r="X164" i="21"/>
  <c r="J190" i="21"/>
  <c r="J164" i="21"/>
  <c r="O84" i="21"/>
  <c r="O58" i="21"/>
  <c r="AC190" i="21"/>
  <c r="AC164" i="21"/>
  <c r="L190" i="21"/>
  <c r="L164" i="21"/>
  <c r="O190" i="21"/>
  <c r="O164" i="21"/>
  <c r="Z58" i="21"/>
  <c r="Z84" i="21"/>
  <c r="AC84" i="21"/>
  <c r="AC58" i="21"/>
  <c r="P190" i="22"/>
  <c r="P164" i="22"/>
  <c r="K164" i="22"/>
  <c r="K190" i="22"/>
  <c r="E164" i="22"/>
  <c r="E190" i="22"/>
  <c r="K84" i="22"/>
  <c r="K58" i="22"/>
  <c r="Y164" i="23"/>
  <c r="Y190" i="23"/>
  <c r="G164" i="23"/>
  <c r="G190" i="23"/>
  <c r="L164" i="23"/>
  <c r="L190" i="23"/>
  <c r="P164" i="23"/>
  <c r="P190" i="23"/>
  <c r="I58" i="23"/>
  <c r="I84" i="23"/>
  <c r="H58" i="23"/>
  <c r="H84" i="23"/>
  <c r="G58" i="23"/>
  <c r="G84" i="23"/>
  <c r="Q58" i="23"/>
  <c r="Q84" i="23"/>
  <c r="U58" i="22"/>
  <c r="U84" i="22"/>
  <c r="O58" i="23"/>
  <c r="O84" i="23"/>
  <c r="W84" i="22"/>
  <c r="W58" i="22"/>
  <c r="U190" i="21"/>
  <c r="U164" i="21"/>
  <c r="M84" i="22"/>
  <c r="M58" i="22"/>
  <c r="E84" i="22"/>
  <c r="E58" i="22"/>
  <c r="D164" i="21"/>
  <c r="D190" i="21"/>
  <c r="Y190" i="21"/>
  <c r="Y164" i="21"/>
  <c r="G190" i="21"/>
  <c r="G164" i="21"/>
  <c r="R190" i="21"/>
  <c r="R164" i="21"/>
  <c r="W84" i="21"/>
  <c r="W58" i="21"/>
  <c r="C84" i="21"/>
  <c r="C58" i="21"/>
  <c r="H84" i="21"/>
  <c r="H58" i="21"/>
  <c r="AB84" i="21"/>
  <c r="AB58" i="21"/>
  <c r="F164" i="22"/>
  <c r="F190" i="22"/>
  <c r="W190" i="22"/>
  <c r="W164" i="22"/>
  <c r="P84" i="22"/>
  <c r="P58" i="22"/>
  <c r="O190" i="22"/>
  <c r="O164" i="22"/>
  <c r="C58" i="22"/>
  <c r="C84" i="22"/>
  <c r="M164" i="23"/>
  <c r="M190" i="23"/>
  <c r="O164" i="23"/>
  <c r="O190" i="23"/>
  <c r="X164" i="23"/>
  <c r="X190" i="23"/>
  <c r="T164" i="23"/>
  <c r="T190" i="23"/>
  <c r="P58" i="23"/>
  <c r="P84" i="23"/>
  <c r="Y58" i="23"/>
  <c r="Y84" i="23"/>
  <c r="C58" i="23"/>
  <c r="C84" i="23"/>
  <c r="AB58" i="23"/>
  <c r="AB84" i="23"/>
  <c r="AA58" i="22"/>
  <c r="AA84" i="22"/>
  <c r="H190" i="21"/>
  <c r="H164" i="21"/>
  <c r="AA190" i="21"/>
  <c r="AA164" i="21"/>
  <c r="Q190" i="21"/>
  <c r="Q164" i="21"/>
  <c r="B164" i="21"/>
  <c r="B190" i="21"/>
  <c r="G84" i="21"/>
  <c r="G58" i="21"/>
  <c r="K84" i="21"/>
  <c r="K58" i="21"/>
  <c r="P84" i="21"/>
  <c r="P58" i="21"/>
  <c r="N84" i="21"/>
  <c r="N58" i="21"/>
  <c r="L84" i="21"/>
  <c r="L58" i="21"/>
  <c r="M190" i="22"/>
  <c r="M164" i="22"/>
  <c r="Z164" i="22"/>
  <c r="Z190" i="22"/>
  <c r="H58" i="22"/>
  <c r="H84" i="22"/>
  <c r="AA190" i="22"/>
  <c r="AA164" i="22"/>
  <c r="C164" i="23"/>
  <c r="C190" i="23"/>
  <c r="W164" i="23"/>
  <c r="W190" i="23"/>
  <c r="S164" i="23"/>
  <c r="S190" i="23"/>
  <c r="E164" i="23"/>
  <c r="E190" i="23"/>
  <c r="X58" i="23"/>
  <c r="X84" i="23"/>
  <c r="J58" i="23"/>
  <c r="J84" i="23"/>
  <c r="E58" i="23"/>
  <c r="E84" i="23"/>
  <c r="V58" i="22"/>
  <c r="V84" i="22"/>
  <c r="B58" i="22"/>
  <c r="B84" i="22"/>
  <c r="S190" i="21"/>
  <c r="S164" i="21"/>
  <c r="I190" i="21"/>
  <c r="I164" i="21"/>
  <c r="S58" i="21"/>
  <c r="S84" i="21"/>
  <c r="X84" i="21"/>
  <c r="X58" i="21"/>
  <c r="R164" i="22"/>
  <c r="R190" i="22"/>
  <c r="C190" i="22"/>
  <c r="C164" i="22"/>
  <c r="L190" i="22"/>
  <c r="L164" i="22"/>
  <c r="G190" i="22"/>
  <c r="G164" i="22"/>
  <c r="AB84" i="22"/>
  <c r="AB58" i="22"/>
  <c r="Y84" i="22"/>
  <c r="Y58" i="22"/>
  <c r="U164" i="23"/>
  <c r="U190" i="23"/>
  <c r="I164" i="23"/>
  <c r="I190" i="23"/>
  <c r="Q164" i="23"/>
  <c r="Q190" i="23"/>
  <c r="U58" i="23"/>
  <c r="U84" i="23"/>
  <c r="T58" i="23"/>
  <c r="T84" i="23"/>
  <c r="AC84" i="22"/>
  <c r="AC58" i="22"/>
  <c r="AB190" i="21"/>
  <c r="AB164" i="21"/>
  <c r="K190" i="21"/>
  <c r="K164" i="21"/>
  <c r="N190" i="21"/>
  <c r="N164" i="21"/>
  <c r="V84" i="21"/>
  <c r="V58" i="21"/>
  <c r="Q84" i="21"/>
  <c r="Q58" i="21"/>
  <c r="AA84" i="21"/>
  <c r="AA58" i="21"/>
  <c r="J164" i="22"/>
  <c r="J190" i="22"/>
  <c r="V190" i="22"/>
  <c r="V164" i="22"/>
  <c r="S190" i="22"/>
  <c r="S164" i="22"/>
  <c r="T84" i="22"/>
  <c r="T58" i="22"/>
  <c r="Q58" i="22"/>
  <c r="Q84" i="22"/>
  <c r="K164" i="23"/>
  <c r="K190" i="23"/>
  <c r="AA164" i="23"/>
  <c r="AA190" i="23"/>
  <c r="K58" i="23"/>
  <c r="K84" i="23"/>
  <c r="U164" i="22"/>
  <c r="U190" i="22"/>
  <c r="T164" i="22"/>
  <c r="T190" i="22"/>
  <c r="F84" i="22"/>
  <c r="F58" i="22"/>
  <c r="M164" i="21"/>
  <c r="M190" i="21"/>
  <c r="AA58" i="23"/>
  <c r="AA84" i="23"/>
  <c r="C190" i="21"/>
  <c r="C164" i="21"/>
  <c r="F84" i="21"/>
  <c r="F58" i="21"/>
  <c r="B84" i="21"/>
  <c r="B58" i="21"/>
  <c r="E84" i="21"/>
  <c r="E58" i="21"/>
  <c r="B190" i="22"/>
  <c r="B164" i="22"/>
  <c r="Y190" i="22"/>
  <c r="Y164" i="22"/>
  <c r="D164" i="22"/>
  <c r="D190" i="22"/>
  <c r="AC164" i="22"/>
  <c r="AC190" i="22"/>
  <c r="L84" i="22"/>
  <c r="L58" i="22"/>
  <c r="I84" i="22"/>
  <c r="I58" i="22"/>
  <c r="F164" i="23"/>
  <c r="F190" i="23"/>
  <c r="AC164" i="23"/>
  <c r="AC190" i="23"/>
  <c r="H164" i="23"/>
  <c r="H190" i="23"/>
  <c r="D164" i="23"/>
  <c r="D190" i="23"/>
  <c r="F58" i="23"/>
  <c r="F84" i="23"/>
  <c r="L58" i="23"/>
  <c r="L84" i="23"/>
  <c r="R58" i="23"/>
  <c r="R84" i="23"/>
  <c r="D58" i="23"/>
  <c r="D84" i="23"/>
  <c r="V190" i="21"/>
  <c r="V164" i="21"/>
  <c r="Y58" i="21"/>
  <c r="Y84" i="21"/>
  <c r="T84" i="21"/>
  <c r="T58" i="21"/>
  <c r="J58" i="21"/>
  <c r="J84" i="21"/>
  <c r="M84" i="21"/>
  <c r="M58" i="21"/>
  <c r="Q190" i="22"/>
  <c r="Q164" i="22"/>
  <c r="O58" i="22"/>
  <c r="O84" i="22"/>
  <c r="N164" i="22"/>
  <c r="N190" i="22"/>
  <c r="D84" i="22"/>
  <c r="D58" i="22"/>
  <c r="N164" i="23"/>
  <c r="N190" i="23"/>
  <c r="R164" i="23"/>
  <c r="R190" i="23"/>
  <c r="AC58" i="23"/>
  <c r="AC84" i="23"/>
  <c r="N58" i="23"/>
  <c r="N84" i="23"/>
  <c r="M58" i="23"/>
  <c r="M84" i="23"/>
  <c r="Z58" i="23"/>
  <c r="Z84" i="23"/>
  <c r="R58" i="22"/>
  <c r="R84" i="22"/>
  <c r="Z164" i="23"/>
  <c r="Z190" i="23"/>
  <c r="P190" i="21"/>
  <c r="P164" i="21"/>
  <c r="F190" i="21"/>
  <c r="F164" i="21"/>
  <c r="J164" i="23"/>
  <c r="J190" i="23"/>
  <c r="Z58" i="22"/>
  <c r="Z84" i="22"/>
  <c r="G382" i="25"/>
  <c r="G394" i="26"/>
  <c r="G406" i="26" s="1"/>
  <c r="Y382" i="24"/>
  <c r="Y382" i="25"/>
  <c r="Z382" i="26"/>
  <c r="AC382" i="26"/>
  <c r="Q382" i="26"/>
  <c r="Z273" i="25"/>
  <c r="Q285" i="25"/>
  <c r="Q297" i="25" s="1"/>
  <c r="G273" i="24"/>
  <c r="U285" i="24"/>
  <c r="U297" i="24" s="1"/>
  <c r="I285" i="24"/>
  <c r="G285" i="24"/>
  <c r="O285" i="24"/>
  <c r="O297" i="24" s="1"/>
  <c r="F285" i="25"/>
  <c r="AB285" i="26"/>
  <c r="AB297" i="26" s="1"/>
  <c r="AB273" i="24"/>
  <c r="AA285" i="26"/>
  <c r="AA297" i="26" s="1"/>
  <c r="R285" i="26"/>
  <c r="R297" i="26" s="1"/>
  <c r="N177" i="24"/>
  <c r="N189" i="24" s="1"/>
  <c r="Q165" i="24"/>
  <c r="I165" i="25"/>
  <c r="G165" i="25"/>
  <c r="E177" i="25"/>
  <c r="E189" i="25" s="1"/>
  <c r="V165" i="24"/>
  <c r="Q177" i="24"/>
  <c r="S177" i="25"/>
  <c r="S189" i="25" s="1"/>
  <c r="K177" i="25"/>
  <c r="C177" i="25"/>
  <c r="C189" i="25" s="1"/>
  <c r="R177" i="24"/>
  <c r="R189" i="24" s="1"/>
  <c r="J165" i="24"/>
  <c r="U165" i="26"/>
  <c r="V71" i="26"/>
  <c r="V83" i="26" s="1"/>
  <c r="N59" i="26"/>
  <c r="B59" i="26"/>
  <c r="E71" i="24"/>
  <c r="Q59" i="24"/>
  <c r="G59" i="25"/>
  <c r="M71" i="24"/>
  <c r="M83" i="24" s="1"/>
  <c r="AA59" i="26"/>
  <c r="L71" i="26"/>
  <c r="L83" i="26" s="1"/>
  <c r="C59" i="26"/>
  <c r="I273" i="26"/>
  <c r="O273" i="26"/>
  <c r="N394" i="26"/>
  <c r="N406" i="26" s="1"/>
  <c r="Q71" i="26"/>
  <c r="Q83" i="26" s="1"/>
  <c r="B165" i="26"/>
  <c r="R273" i="26"/>
  <c r="Q177" i="26"/>
  <c r="Q189" i="26" s="1"/>
  <c r="V59" i="26"/>
  <c r="T273" i="26"/>
  <c r="AB382" i="26"/>
  <c r="E382" i="26"/>
  <c r="AC285" i="26"/>
  <c r="AC297" i="26" s="1"/>
  <c r="M394" i="26"/>
  <c r="M406" i="26" s="1"/>
  <c r="AC71" i="26"/>
  <c r="AC83" i="26" s="1"/>
  <c r="W177" i="26"/>
  <c r="W189" i="26" s="1"/>
  <c r="P285" i="26"/>
  <c r="P297" i="26" s="1"/>
  <c r="E285" i="26"/>
  <c r="E297" i="26" s="1"/>
  <c r="U382" i="26"/>
  <c r="M177" i="26"/>
  <c r="M189" i="26" s="1"/>
  <c r="L165" i="26"/>
  <c r="G59" i="26"/>
  <c r="E165" i="26"/>
  <c r="W394" i="26"/>
  <c r="W406" i="26" s="1"/>
  <c r="V382" i="26"/>
  <c r="Z71" i="26"/>
  <c r="Z83" i="26" s="1"/>
  <c r="U71" i="26"/>
  <c r="U83" i="26" s="1"/>
  <c r="N177" i="26"/>
  <c r="N189" i="26" s="1"/>
  <c r="V285" i="26"/>
  <c r="V297" i="26" s="1"/>
  <c r="AC394" i="26"/>
  <c r="AC406" i="26" s="1"/>
  <c r="E59" i="26"/>
  <c r="Y59" i="26"/>
  <c r="B71" i="26"/>
  <c r="B83" i="26" s="1"/>
  <c r="J382" i="26"/>
  <c r="J59" i="26"/>
  <c r="I177" i="26"/>
  <c r="I189" i="26" s="1"/>
  <c r="J285" i="26"/>
  <c r="J297" i="26" s="1"/>
  <c r="H59" i="26"/>
  <c r="T71" i="26"/>
  <c r="T83" i="26" s="1"/>
  <c r="C165" i="26"/>
  <c r="Y177" i="26"/>
  <c r="Y189" i="26" s="1"/>
  <c r="AC177" i="26"/>
  <c r="AC189" i="26" s="1"/>
  <c r="S382" i="26"/>
  <c r="W71" i="26"/>
  <c r="W83" i="26" s="1"/>
  <c r="E273" i="26"/>
  <c r="W285" i="26"/>
  <c r="W297" i="26" s="1"/>
  <c r="M285" i="26"/>
  <c r="M297" i="26" s="1"/>
  <c r="F273" i="26"/>
  <c r="R394" i="26"/>
  <c r="R406" i="26" s="1"/>
  <c r="F71" i="26"/>
  <c r="F83" i="26" s="1"/>
  <c r="P394" i="26"/>
  <c r="P406" i="26" s="1"/>
  <c r="C394" i="26"/>
  <c r="C406" i="26" s="1"/>
  <c r="D285" i="26"/>
  <c r="D297" i="26" s="1"/>
  <c r="B273" i="26"/>
  <c r="S71" i="26"/>
  <c r="S83" i="26" s="1"/>
  <c r="AA71" i="26"/>
  <c r="AA83" i="26" s="1"/>
  <c r="I71" i="26"/>
  <c r="I83" i="26" s="1"/>
  <c r="I285" i="26"/>
  <c r="I297" i="26" s="1"/>
  <c r="L382" i="26"/>
  <c r="L394" i="26"/>
  <c r="L406" i="26" s="1"/>
  <c r="M71" i="26"/>
  <c r="M83" i="26" s="1"/>
  <c r="G177" i="26"/>
  <c r="G189" i="26" s="1"/>
  <c r="N165" i="26"/>
  <c r="V273" i="26"/>
  <c r="Z285" i="26"/>
  <c r="Z297" i="26" s="1"/>
  <c r="B177" i="26"/>
  <c r="B189" i="26" s="1"/>
  <c r="K59" i="26"/>
  <c r="V165" i="26"/>
  <c r="D59" i="26"/>
  <c r="Y273" i="26"/>
  <c r="D382" i="26"/>
  <c r="O71" i="26"/>
  <c r="O83" i="26" s="1"/>
  <c r="K177" i="26"/>
  <c r="K189" i="26" s="1"/>
  <c r="F165" i="26"/>
  <c r="O382" i="26"/>
  <c r="M165" i="26"/>
  <c r="I394" i="26"/>
  <c r="I406" i="26" s="1"/>
  <c r="C273" i="26"/>
  <c r="AA382" i="26"/>
  <c r="K382" i="26"/>
  <c r="V394" i="26"/>
  <c r="V406" i="26" s="1"/>
  <c r="B285" i="26"/>
  <c r="B297" i="26" s="1"/>
  <c r="Q59" i="26"/>
  <c r="Y71" i="26"/>
  <c r="Y83" i="26" s="1"/>
  <c r="S165" i="26"/>
  <c r="Z177" i="26"/>
  <c r="Z189" i="26" s="1"/>
  <c r="U273" i="26"/>
  <c r="H273" i="26"/>
  <c r="L59" i="26"/>
  <c r="J273" i="26"/>
  <c r="E394" i="26"/>
  <c r="E406" i="26" s="1"/>
  <c r="H71" i="26"/>
  <c r="H83" i="26" s="1"/>
  <c r="R71" i="26"/>
  <c r="R83" i="26" s="1"/>
  <c r="P165" i="26"/>
  <c r="P71" i="26"/>
  <c r="P83" i="26" s="1"/>
  <c r="H177" i="26"/>
  <c r="H189" i="26" s="1"/>
  <c r="S273" i="26"/>
  <c r="Q273" i="26"/>
  <c r="U394" i="26"/>
  <c r="U406" i="26" s="1"/>
  <c r="M273" i="26"/>
  <c r="I382" i="26"/>
  <c r="R382" i="26"/>
  <c r="K273" i="26"/>
  <c r="P382" i="26"/>
  <c r="G71" i="26"/>
  <c r="G83" i="26" s="1"/>
  <c r="X177" i="26"/>
  <c r="X189" i="26" s="1"/>
  <c r="G382" i="26"/>
  <c r="B394" i="26"/>
  <c r="B406" i="26" s="1"/>
  <c r="O177" i="26"/>
  <c r="O189" i="26" s="1"/>
  <c r="AA165" i="26"/>
  <c r="O285" i="26"/>
  <c r="O297" i="26" s="1"/>
  <c r="M59" i="26"/>
  <c r="G165" i="26"/>
  <c r="J165" i="26"/>
  <c r="N273" i="26"/>
  <c r="T285" i="26"/>
  <c r="T297" i="26" s="1"/>
  <c r="AB273" i="26"/>
  <c r="C71" i="26"/>
  <c r="C83" i="26" s="1"/>
  <c r="AC59" i="26"/>
  <c r="AB71" i="26"/>
  <c r="AB83" i="26" s="1"/>
  <c r="K285" i="26"/>
  <c r="K297" i="26" s="1"/>
  <c r="X165" i="26"/>
  <c r="B382" i="26"/>
  <c r="I59" i="26"/>
  <c r="U177" i="26"/>
  <c r="U189" i="26" s="1"/>
  <c r="AA273" i="26"/>
  <c r="S177" i="26"/>
  <c r="S189" i="26" s="1"/>
  <c r="Z273" i="26"/>
  <c r="N285" i="26"/>
  <c r="N297" i="26" s="1"/>
  <c r="Q394" i="26"/>
  <c r="Q406" i="26" s="1"/>
  <c r="U285" i="26"/>
  <c r="U297" i="26" s="1"/>
  <c r="J394" i="26"/>
  <c r="J406" i="26" s="1"/>
  <c r="K71" i="26"/>
  <c r="K83" i="26" s="1"/>
  <c r="Q165" i="26"/>
  <c r="J71" i="26"/>
  <c r="J83" i="26" s="1"/>
  <c r="I165" i="26"/>
  <c r="X59" i="26"/>
  <c r="X71" i="26"/>
  <c r="X83" i="26" s="1"/>
  <c r="R59" i="26"/>
  <c r="P177" i="26"/>
  <c r="P189" i="26" s="1"/>
  <c r="R177" i="26"/>
  <c r="R189" i="26" s="1"/>
  <c r="H165" i="26"/>
  <c r="AC165" i="26"/>
  <c r="S285" i="26"/>
  <c r="S297" i="26" s="1"/>
  <c r="S394" i="26"/>
  <c r="S406" i="26" s="1"/>
  <c r="F382" i="26"/>
  <c r="F394" i="26"/>
  <c r="F406" i="26" s="1"/>
  <c r="F177" i="26"/>
  <c r="F189" i="26" s="1"/>
  <c r="P273" i="26"/>
  <c r="AB177" i="26"/>
  <c r="AB189" i="26" s="1"/>
  <c r="T394" i="26"/>
  <c r="T406" i="26" s="1"/>
  <c r="F59" i="26"/>
  <c r="T165" i="26"/>
  <c r="E177" i="26"/>
  <c r="E189" i="26" s="1"/>
  <c r="X382" i="26"/>
  <c r="X394" i="26"/>
  <c r="X406" i="26" s="1"/>
  <c r="X273" i="26"/>
  <c r="O165" i="26"/>
  <c r="J177" i="26"/>
  <c r="J189" i="26" s="1"/>
  <c r="E71" i="26"/>
  <c r="N71" i="26"/>
  <c r="N83" i="26" s="1"/>
  <c r="H285" i="26"/>
  <c r="H297" i="26" s="1"/>
  <c r="AB394" i="26"/>
  <c r="S59" i="26"/>
  <c r="V177" i="26"/>
  <c r="V189" i="26" s="1"/>
  <c r="L285" i="26"/>
  <c r="L297" i="26" s="1"/>
  <c r="P59" i="26"/>
  <c r="C177" i="26"/>
  <c r="C189" i="26" s="1"/>
  <c r="Y165" i="26"/>
  <c r="M382" i="26"/>
  <c r="W59" i="26"/>
  <c r="Q285" i="26"/>
  <c r="Q297" i="26" s="1"/>
  <c r="O394" i="26"/>
  <c r="O406" i="26" s="1"/>
  <c r="AB165" i="26"/>
  <c r="F285" i="26"/>
  <c r="F297" i="26" s="1"/>
  <c r="T177" i="26"/>
  <c r="T189" i="26" s="1"/>
  <c r="G273" i="26"/>
  <c r="H382" i="26"/>
  <c r="H394" i="26"/>
  <c r="H406" i="26" s="1"/>
  <c r="L177" i="26"/>
  <c r="L189" i="26" s="1"/>
  <c r="Y394" i="26"/>
  <c r="Y406" i="26" s="1"/>
  <c r="X285" i="26"/>
  <c r="X297" i="26" s="1"/>
  <c r="AA394" i="26"/>
  <c r="AA406" i="26" s="1"/>
  <c r="D273" i="26"/>
  <c r="D177" i="26"/>
  <c r="D189" i="26" s="1"/>
  <c r="D165" i="26"/>
  <c r="R165" i="26"/>
  <c r="L273" i="26"/>
  <c r="T59" i="26"/>
  <c r="AC273" i="26"/>
  <c r="Y285" i="26"/>
  <c r="Y297" i="26" s="1"/>
  <c r="D394" i="26"/>
  <c r="D406" i="26" s="1"/>
  <c r="O59" i="26"/>
  <c r="AB59" i="26"/>
  <c r="W165" i="26"/>
  <c r="K165" i="26"/>
  <c r="W273" i="26"/>
  <c r="T382" i="26"/>
  <c r="G285" i="26"/>
  <c r="G297" i="26" s="1"/>
  <c r="C285" i="26"/>
  <c r="C297" i="26" s="1"/>
  <c r="Y382" i="26"/>
  <c r="C382" i="26"/>
  <c r="K394" i="26"/>
  <c r="K406" i="26" s="1"/>
  <c r="W382" i="26"/>
  <c r="Z59" i="26"/>
  <c r="I394" i="25"/>
  <c r="I406" i="25" s="1"/>
  <c r="AA273" i="25"/>
  <c r="Y273" i="25"/>
  <c r="D71" i="25"/>
  <c r="D83" i="25" s="1"/>
  <c r="V165" i="25"/>
  <c r="AB382" i="25"/>
  <c r="AA71" i="25"/>
  <c r="AA83" i="25" s="1"/>
  <c r="J165" i="25"/>
  <c r="O165" i="25"/>
  <c r="M382" i="25"/>
  <c r="P273" i="25"/>
  <c r="P285" i="25"/>
  <c r="P297" i="25" s="1"/>
  <c r="C59" i="25"/>
  <c r="U71" i="25"/>
  <c r="U83" i="25" s="1"/>
  <c r="C273" i="25"/>
  <c r="D285" i="25"/>
  <c r="D297" i="25" s="1"/>
  <c r="D273" i="25"/>
  <c r="AC394" i="25"/>
  <c r="AC406" i="25" s="1"/>
  <c r="N394" i="25"/>
  <c r="N406" i="25" s="1"/>
  <c r="R71" i="25"/>
  <c r="R83" i="25" s="1"/>
  <c r="Y165" i="25"/>
  <c r="S394" i="25"/>
  <c r="S406" i="25" s="1"/>
  <c r="E273" i="25"/>
  <c r="B285" i="25"/>
  <c r="B297" i="25" s="1"/>
  <c r="L59" i="25"/>
  <c r="W59" i="25"/>
  <c r="R177" i="25"/>
  <c r="R189" i="25" s="1"/>
  <c r="F273" i="25"/>
  <c r="W177" i="25"/>
  <c r="W189" i="25" s="1"/>
  <c r="W165" i="25"/>
  <c r="AB394" i="25"/>
  <c r="AB406" i="25" s="1"/>
  <c r="N285" i="25"/>
  <c r="N297" i="25" s="1"/>
  <c r="AA165" i="25"/>
  <c r="AA177" i="25"/>
  <c r="AA189" i="25" s="1"/>
  <c r="K273" i="25"/>
  <c r="O177" i="25"/>
  <c r="O189" i="25" s="1"/>
  <c r="S165" i="25"/>
  <c r="L382" i="25"/>
  <c r="I59" i="25"/>
  <c r="P165" i="25"/>
  <c r="P177" i="25"/>
  <c r="P189" i="25" s="1"/>
  <c r="T177" i="25"/>
  <c r="T189" i="25" s="1"/>
  <c r="E382" i="25"/>
  <c r="U59" i="25"/>
  <c r="H273" i="25"/>
  <c r="S71" i="25"/>
  <c r="S83" i="25" s="1"/>
  <c r="C285" i="25"/>
  <c r="C297" i="25" s="1"/>
  <c r="F394" i="25"/>
  <c r="F406" i="25" s="1"/>
  <c r="O382" i="25"/>
  <c r="H71" i="25"/>
  <c r="H83" i="25" s="1"/>
  <c r="V273" i="25"/>
  <c r="T59" i="25"/>
  <c r="Q165" i="25"/>
  <c r="D394" i="25"/>
  <c r="D406" i="25" s="1"/>
  <c r="AB165" i="25"/>
  <c r="AA394" i="25"/>
  <c r="AA406" i="25" s="1"/>
  <c r="AC59" i="25"/>
  <c r="AC71" i="25"/>
  <c r="AC83" i="25" s="1"/>
  <c r="Y59" i="25"/>
  <c r="T382" i="25"/>
  <c r="M394" i="25"/>
  <c r="M406" i="25" s="1"/>
  <c r="Q71" i="25"/>
  <c r="Q83" i="25" s="1"/>
  <c r="L394" i="25"/>
  <c r="L406" i="25" s="1"/>
  <c r="M71" i="25"/>
  <c r="M83" i="25" s="1"/>
  <c r="T165" i="25"/>
  <c r="E59" i="25"/>
  <c r="C71" i="25"/>
  <c r="C83" i="25" s="1"/>
  <c r="X59" i="25"/>
  <c r="U165" i="25"/>
  <c r="H285" i="25"/>
  <c r="H297" i="25" s="1"/>
  <c r="R285" i="25"/>
  <c r="R297" i="25" s="1"/>
  <c r="I285" i="25"/>
  <c r="I297" i="25" s="1"/>
  <c r="V382" i="25"/>
  <c r="O273" i="25"/>
  <c r="Y177" i="25"/>
  <c r="Y189" i="25" s="1"/>
  <c r="R382" i="25"/>
  <c r="AB71" i="25"/>
  <c r="AB83" i="25" s="1"/>
  <c r="Z71" i="25"/>
  <c r="Z83" i="25" s="1"/>
  <c r="M285" i="25"/>
  <c r="M297" i="25" s="1"/>
  <c r="P382" i="25"/>
  <c r="V59" i="25"/>
  <c r="V71" i="25"/>
  <c r="V83" i="25" s="1"/>
  <c r="N165" i="25"/>
  <c r="U382" i="25"/>
  <c r="I177" i="25"/>
  <c r="I189" i="25" s="1"/>
  <c r="AA285" i="25"/>
  <c r="AA297" i="25" s="1"/>
  <c r="Y285" i="25"/>
  <c r="Y297" i="25" s="1"/>
  <c r="C382" i="25"/>
  <c r="D59" i="25"/>
  <c r="B71" i="25"/>
  <c r="B83" i="25" s="1"/>
  <c r="Y71" i="25"/>
  <c r="Y83" i="25" s="1"/>
  <c r="J177" i="25"/>
  <c r="J189" i="25" s="1"/>
  <c r="X285" i="25"/>
  <c r="X297" i="25" s="1"/>
  <c r="B177" i="25"/>
  <c r="B189" i="25" s="1"/>
  <c r="K71" i="25"/>
  <c r="K83" i="25" s="1"/>
  <c r="Z285" i="25"/>
  <c r="Z297" i="25" s="1"/>
  <c r="H165" i="25"/>
  <c r="D177" i="25"/>
  <c r="D189" i="25" s="1"/>
  <c r="S285" i="25"/>
  <c r="S297" i="25" s="1"/>
  <c r="K382" i="25"/>
  <c r="O394" i="25"/>
  <c r="O406" i="25" s="1"/>
  <c r="AC382" i="25"/>
  <c r="W273" i="25"/>
  <c r="B382" i="25"/>
  <c r="Q177" i="25"/>
  <c r="Q189" i="25" s="1"/>
  <c r="Z59" i="25"/>
  <c r="J285" i="25"/>
  <c r="J297" i="25" s="1"/>
  <c r="I382" i="25"/>
  <c r="J59" i="25"/>
  <c r="W71" i="25"/>
  <c r="W83" i="25" s="1"/>
  <c r="AB285" i="25"/>
  <c r="AB297" i="25" s="1"/>
  <c r="G394" i="25"/>
  <c r="G406" i="25" s="1"/>
  <c r="H382" i="25"/>
  <c r="F59" i="25"/>
  <c r="O59" i="25"/>
  <c r="R165" i="25"/>
  <c r="Z394" i="25"/>
  <c r="Z406" i="25" s="1"/>
  <c r="K285" i="25"/>
  <c r="K297" i="25" s="1"/>
  <c r="B165" i="25"/>
  <c r="K165" i="25"/>
  <c r="E394" i="25"/>
  <c r="E406" i="25" s="1"/>
  <c r="X71" i="25"/>
  <c r="X83" i="25" s="1"/>
  <c r="M177" i="25"/>
  <c r="M189" i="25" s="1"/>
  <c r="U285" i="25"/>
  <c r="U297" i="25" s="1"/>
  <c r="AC165" i="25"/>
  <c r="S59" i="25"/>
  <c r="X165" i="25"/>
  <c r="AC285" i="25"/>
  <c r="AC297" i="25" s="1"/>
  <c r="V394" i="25"/>
  <c r="V406" i="25" s="1"/>
  <c r="J382" i="25"/>
  <c r="AA382" i="25"/>
  <c r="Q382" i="25"/>
  <c r="R394" i="25"/>
  <c r="R406" i="25" s="1"/>
  <c r="P59" i="25"/>
  <c r="Z165" i="25"/>
  <c r="N71" i="25"/>
  <c r="N83" i="25" s="1"/>
  <c r="AB273" i="25"/>
  <c r="B59" i="25"/>
  <c r="Y394" i="25"/>
  <c r="AA59" i="25"/>
  <c r="N273" i="25"/>
  <c r="X273" i="25"/>
  <c r="T394" i="25"/>
  <c r="T406" i="25" s="1"/>
  <c r="X394" i="25"/>
  <c r="X406" i="25" s="1"/>
  <c r="I71" i="25"/>
  <c r="E71" i="25"/>
  <c r="E83" i="25" s="1"/>
  <c r="D165" i="25"/>
  <c r="U177" i="25"/>
  <c r="U189" i="25" s="1"/>
  <c r="F177" i="25"/>
  <c r="F189" i="25" s="1"/>
  <c r="T273" i="25"/>
  <c r="K394" i="25"/>
  <c r="K406" i="25" s="1"/>
  <c r="F382" i="25"/>
  <c r="L165" i="25"/>
  <c r="V285" i="25"/>
  <c r="V297" i="25" s="1"/>
  <c r="G273" i="25"/>
  <c r="AB59" i="25"/>
  <c r="M273" i="25"/>
  <c r="Z177" i="25"/>
  <c r="Z189" i="25" s="1"/>
  <c r="L71" i="25"/>
  <c r="L83" i="25" s="1"/>
  <c r="F71" i="25"/>
  <c r="F83" i="25" s="1"/>
  <c r="Z382" i="25"/>
  <c r="X382" i="25"/>
  <c r="M59" i="25"/>
  <c r="R273" i="25"/>
  <c r="X177" i="25"/>
  <c r="X189" i="25" s="1"/>
  <c r="T285" i="25"/>
  <c r="T297" i="25" s="1"/>
  <c r="W285" i="25"/>
  <c r="W297" i="25" s="1"/>
  <c r="B394" i="25"/>
  <c r="B406" i="25" s="1"/>
  <c r="R59" i="25"/>
  <c r="O285" i="25"/>
  <c r="O297" i="25" s="1"/>
  <c r="J394" i="25"/>
  <c r="J406" i="25" s="1"/>
  <c r="AB177" i="25"/>
  <c r="AB189" i="25" s="1"/>
  <c r="P71" i="25"/>
  <c r="E165" i="25"/>
  <c r="W382" i="25"/>
  <c r="S382" i="25"/>
  <c r="B273" i="25"/>
  <c r="N177" i="25"/>
  <c r="N189" i="25" s="1"/>
  <c r="U394" i="25"/>
  <c r="U406" i="25" s="1"/>
  <c r="N59" i="25"/>
  <c r="J71" i="25"/>
  <c r="C394" i="25"/>
  <c r="C406" i="25" s="1"/>
  <c r="H394" i="25"/>
  <c r="H406" i="25" s="1"/>
  <c r="O71" i="25"/>
  <c r="O83" i="25" s="1"/>
  <c r="V177" i="25"/>
  <c r="V189" i="25" s="1"/>
  <c r="Q273" i="25"/>
  <c r="Q59" i="25"/>
  <c r="G177" i="25"/>
  <c r="G189" i="25" s="1"/>
  <c r="C165" i="25"/>
  <c r="K59" i="25"/>
  <c r="M165" i="25"/>
  <c r="H177" i="25"/>
  <c r="H189" i="25" s="1"/>
  <c r="U273" i="25"/>
  <c r="AC177" i="25"/>
  <c r="AC189" i="25" s="1"/>
  <c r="S273" i="25"/>
  <c r="F165" i="25"/>
  <c r="I273" i="25"/>
  <c r="AC273" i="25"/>
  <c r="L285" i="25"/>
  <c r="L297" i="25" s="1"/>
  <c r="L273" i="25"/>
  <c r="N382" i="25"/>
  <c r="H59" i="25"/>
  <c r="L177" i="25"/>
  <c r="L189" i="25" s="1"/>
  <c r="T71" i="25"/>
  <c r="T83" i="25" s="1"/>
  <c r="D382" i="25"/>
  <c r="G285" i="25"/>
  <c r="G297" i="25" s="1"/>
  <c r="Q394" i="25"/>
  <c r="Q406" i="25" s="1"/>
  <c r="D382" i="24"/>
  <c r="D59" i="24"/>
  <c r="E59" i="24"/>
  <c r="Q285" i="24"/>
  <c r="Q297" i="24" s="1"/>
  <c r="Z177" i="24"/>
  <c r="Z189" i="24" s="1"/>
  <c r="I394" i="24"/>
  <c r="I406" i="24" s="1"/>
  <c r="N382" i="24"/>
  <c r="S71" i="24"/>
  <c r="S83" i="24" s="1"/>
  <c r="AB394" i="24"/>
  <c r="AB406" i="24" s="1"/>
  <c r="P382" i="24"/>
  <c r="L59" i="24"/>
  <c r="B165" i="24"/>
  <c r="J382" i="24"/>
  <c r="G382" i="24"/>
  <c r="F382" i="24"/>
  <c r="M177" i="24"/>
  <c r="M189" i="24" s="1"/>
  <c r="W71" i="24"/>
  <c r="W83" i="24" s="1"/>
  <c r="Y71" i="24"/>
  <c r="Y83" i="24" s="1"/>
  <c r="U394" i="24"/>
  <c r="U406" i="24" s="1"/>
  <c r="M394" i="24"/>
  <c r="M406" i="24" s="1"/>
  <c r="K165" i="24"/>
  <c r="L382" i="24"/>
  <c r="X71" i="24"/>
  <c r="X83" i="24" s="1"/>
  <c r="Z382" i="24"/>
  <c r="AA71" i="24"/>
  <c r="AA83" i="24" s="1"/>
  <c r="R285" i="24"/>
  <c r="R297" i="24" s="1"/>
  <c r="W394" i="24"/>
  <c r="W406" i="24" s="1"/>
  <c r="B71" i="24"/>
  <c r="B83" i="24" s="1"/>
  <c r="Q273" i="24"/>
  <c r="T71" i="24"/>
  <c r="T83" i="24" s="1"/>
  <c r="Z165" i="24"/>
  <c r="I382" i="24"/>
  <c r="N394" i="24"/>
  <c r="N406" i="24" s="1"/>
  <c r="O165" i="24"/>
  <c r="O71" i="24"/>
  <c r="O83" i="24" s="1"/>
  <c r="AC71" i="24"/>
  <c r="AC83" i="24" s="1"/>
  <c r="B273" i="24"/>
  <c r="B285" i="24"/>
  <c r="B297" i="24" s="1"/>
  <c r="P394" i="24"/>
  <c r="P406" i="24" s="1"/>
  <c r="Y165" i="24"/>
  <c r="R71" i="24"/>
  <c r="R83" i="24" s="1"/>
  <c r="K59" i="24"/>
  <c r="F59" i="24"/>
  <c r="C177" i="24"/>
  <c r="C189" i="24" s="1"/>
  <c r="J285" i="24"/>
  <c r="J297" i="24" s="1"/>
  <c r="Z285" i="24"/>
  <c r="Z297" i="24" s="1"/>
  <c r="T177" i="24"/>
  <c r="T189" i="24" s="1"/>
  <c r="AA394" i="24"/>
  <c r="AA406" i="24" s="1"/>
  <c r="S285" i="24"/>
  <c r="S297" i="24" s="1"/>
  <c r="V177" i="24"/>
  <c r="V189" i="24" s="1"/>
  <c r="D71" i="24"/>
  <c r="D83" i="24" s="1"/>
  <c r="M273" i="24"/>
  <c r="W165" i="24"/>
  <c r="L177" i="24"/>
  <c r="L189" i="24" s="1"/>
  <c r="H59" i="24"/>
  <c r="R165" i="24"/>
  <c r="E177" i="24"/>
  <c r="E189" i="24" s="1"/>
  <c r="B394" i="24"/>
  <c r="B406" i="24" s="1"/>
  <c r="Z71" i="24"/>
  <c r="Z83" i="24" s="1"/>
  <c r="V71" i="24"/>
  <c r="V83" i="24" s="1"/>
  <c r="J273" i="24"/>
  <c r="T382" i="24"/>
  <c r="M165" i="24"/>
  <c r="T165" i="24"/>
  <c r="U382" i="24"/>
  <c r="O382" i="24"/>
  <c r="U59" i="24"/>
  <c r="AA165" i="24"/>
  <c r="AA285" i="24"/>
  <c r="AA297" i="24" s="1"/>
  <c r="AC394" i="24"/>
  <c r="AC406" i="24" s="1"/>
  <c r="P71" i="24"/>
  <c r="P83" i="24" s="1"/>
  <c r="V285" i="24"/>
  <c r="V297" i="24" s="1"/>
  <c r="N285" i="24"/>
  <c r="N297" i="24" s="1"/>
  <c r="M285" i="24"/>
  <c r="M297" i="24" s="1"/>
  <c r="S382" i="24"/>
  <c r="C382" i="24"/>
  <c r="J59" i="24"/>
  <c r="X273" i="24"/>
  <c r="AC273" i="24"/>
  <c r="AC285" i="24"/>
  <c r="AC297" i="24" s="1"/>
  <c r="H71" i="24"/>
  <c r="H83" i="24" s="1"/>
  <c r="L273" i="24"/>
  <c r="X382" i="24"/>
  <c r="X394" i="24"/>
  <c r="X406" i="24" s="1"/>
  <c r="S165" i="24"/>
  <c r="C59" i="24"/>
  <c r="W273" i="24"/>
  <c r="N71" i="24"/>
  <c r="N83" i="24" s="1"/>
  <c r="I165" i="24"/>
  <c r="AB71" i="24"/>
  <c r="AB83" i="24" s="1"/>
  <c r="K285" i="24"/>
  <c r="K297" i="24" s="1"/>
  <c r="T394" i="24"/>
  <c r="T406" i="24" s="1"/>
  <c r="I59" i="24"/>
  <c r="AC177" i="24"/>
  <c r="AC189" i="24" s="1"/>
  <c r="F285" i="24"/>
  <c r="F297" i="24" s="1"/>
  <c r="Q394" i="24"/>
  <c r="Q406" i="24" s="1"/>
  <c r="G165" i="24"/>
  <c r="H285" i="24"/>
  <c r="H297" i="24" s="1"/>
  <c r="H273" i="24"/>
  <c r="K177" i="24"/>
  <c r="K189" i="24" s="1"/>
  <c r="D273" i="24"/>
  <c r="R273" i="24"/>
  <c r="M59" i="24"/>
  <c r="K71" i="24"/>
  <c r="K83" i="24" s="1"/>
  <c r="B177" i="24"/>
  <c r="B189" i="24" s="1"/>
  <c r="J394" i="24"/>
  <c r="J406" i="24" s="1"/>
  <c r="V59" i="24"/>
  <c r="K273" i="24"/>
  <c r="G394" i="24"/>
  <c r="G406" i="24" s="1"/>
  <c r="AB177" i="24"/>
  <c r="AB189" i="24" s="1"/>
  <c r="T285" i="24"/>
  <c r="T297" i="24" s="1"/>
  <c r="P165" i="24"/>
  <c r="Y273" i="24"/>
  <c r="D165" i="24"/>
  <c r="U71" i="24"/>
  <c r="U83" i="24" s="1"/>
  <c r="AA177" i="24"/>
  <c r="AA189" i="24" s="1"/>
  <c r="V273" i="24"/>
  <c r="R394" i="24"/>
  <c r="I273" i="24"/>
  <c r="S394" i="24"/>
  <c r="C394" i="24"/>
  <c r="W382" i="24"/>
  <c r="J71" i="24"/>
  <c r="J83" i="24" s="1"/>
  <c r="C273" i="24"/>
  <c r="U273" i="24"/>
  <c r="X285" i="24"/>
  <c r="X297" i="24" s="1"/>
  <c r="E165" i="24"/>
  <c r="O177" i="24"/>
  <c r="O189" i="24" s="1"/>
  <c r="O59" i="24"/>
  <c r="S59" i="24"/>
  <c r="S177" i="24"/>
  <c r="S189" i="24" s="1"/>
  <c r="E394" i="24"/>
  <c r="E406" i="24" s="1"/>
  <c r="V394" i="24"/>
  <c r="V406" i="24" s="1"/>
  <c r="L71" i="24"/>
  <c r="L83" i="24" s="1"/>
  <c r="C71" i="24"/>
  <c r="C83" i="24" s="1"/>
  <c r="Y177" i="24"/>
  <c r="Y189" i="24" s="1"/>
  <c r="H382" i="24"/>
  <c r="N59" i="24"/>
  <c r="I177" i="24"/>
  <c r="I189" i="24" s="1"/>
  <c r="F177" i="24"/>
  <c r="F189" i="24" s="1"/>
  <c r="AB165" i="24"/>
  <c r="I71" i="24"/>
  <c r="I83" i="24" s="1"/>
  <c r="P285" i="24"/>
  <c r="P297" i="24" s="1"/>
  <c r="AA273" i="24"/>
  <c r="K382" i="24"/>
  <c r="H177" i="24"/>
  <c r="H189" i="24" s="1"/>
  <c r="E273" i="24"/>
  <c r="E285" i="24"/>
  <c r="E297" i="24" s="1"/>
  <c r="AA59" i="24"/>
  <c r="N273" i="24"/>
  <c r="B59" i="24"/>
  <c r="Q71" i="24"/>
  <c r="Q83" i="24" s="1"/>
  <c r="T59" i="24"/>
  <c r="L165" i="24"/>
  <c r="B382" i="24"/>
  <c r="G59" i="24"/>
  <c r="AC59" i="24"/>
  <c r="J177" i="24"/>
  <c r="J189" i="24" s="1"/>
  <c r="AB382" i="24"/>
  <c r="V382" i="24"/>
  <c r="Z59" i="24"/>
  <c r="R59" i="24"/>
  <c r="H394" i="24"/>
  <c r="H406" i="24" s="1"/>
  <c r="F71" i="24"/>
  <c r="F83" i="24" s="1"/>
  <c r="AB59" i="24"/>
  <c r="U165" i="24"/>
  <c r="U177" i="24"/>
  <c r="U189" i="24" s="1"/>
  <c r="T273" i="24"/>
  <c r="P177" i="24"/>
  <c r="P189" i="24" s="1"/>
  <c r="D177" i="24"/>
  <c r="D189" i="24" s="1"/>
  <c r="P273" i="24"/>
  <c r="G177" i="24"/>
  <c r="G189" i="24" s="1"/>
  <c r="S273" i="24"/>
  <c r="M382" i="24"/>
  <c r="L394" i="24"/>
  <c r="L406" i="24" s="1"/>
  <c r="P59" i="24"/>
  <c r="D394" i="24"/>
  <c r="D406" i="24" s="1"/>
  <c r="R382" i="24"/>
  <c r="W177" i="24"/>
  <c r="W189" i="24" s="1"/>
  <c r="G71" i="24"/>
  <c r="G83" i="24" s="1"/>
  <c r="E382" i="24"/>
  <c r="W285" i="24"/>
  <c r="W297" i="24" s="1"/>
  <c r="X177" i="24"/>
  <c r="X189" i="24" s="1"/>
  <c r="X165" i="24"/>
  <c r="F394" i="24"/>
  <c r="F406" i="24" s="1"/>
  <c r="C165" i="24"/>
  <c r="O273" i="24"/>
  <c r="F165" i="24"/>
  <c r="Z273" i="24"/>
  <c r="AA382" i="24"/>
  <c r="AC165" i="24"/>
  <c r="W59" i="24"/>
  <c r="F273" i="24"/>
  <c r="Y285" i="24"/>
  <c r="Y297" i="24" s="1"/>
  <c r="Y59" i="24"/>
  <c r="O394" i="24"/>
  <c r="O406" i="24" s="1"/>
  <c r="Q382" i="24"/>
  <c r="AC382" i="24"/>
  <c r="K394" i="24"/>
  <c r="K406" i="24" s="1"/>
  <c r="H165" i="24"/>
  <c r="D285" i="24"/>
  <c r="D297" i="24" s="1"/>
  <c r="B46" i="22"/>
  <c r="B45" i="19"/>
  <c r="B46" i="20"/>
  <c r="B369" i="19"/>
  <c r="O368" i="21"/>
  <c r="T260" i="21"/>
  <c r="F45" i="21"/>
  <c r="W151" i="21"/>
  <c r="W259" i="20"/>
  <c r="L368" i="21"/>
  <c r="K260" i="23"/>
  <c r="T474" i="21"/>
  <c r="V45" i="21"/>
  <c r="T151" i="21"/>
  <c r="W368" i="20"/>
  <c r="W474" i="20"/>
  <c r="W369" i="20"/>
  <c r="W260" i="20"/>
  <c r="W151" i="20"/>
  <c r="W152" i="20"/>
  <c r="W46" i="20"/>
  <c r="X260" i="19"/>
  <c r="N473" i="20"/>
  <c r="K151" i="20"/>
  <c r="W45" i="20"/>
  <c r="R368" i="21"/>
  <c r="K152" i="20"/>
  <c r="AA46" i="19"/>
  <c r="R369" i="21"/>
  <c r="Z151" i="22"/>
  <c r="N368" i="21"/>
  <c r="F46" i="19"/>
  <c r="T281" i="19"/>
  <c r="AC172" i="21"/>
  <c r="R474" i="21"/>
  <c r="M369" i="21"/>
  <c r="I474" i="21"/>
  <c r="V473" i="22"/>
  <c r="G270" i="19"/>
  <c r="Q260" i="19"/>
  <c r="P151" i="21"/>
  <c r="K369" i="20"/>
  <c r="K368" i="20"/>
  <c r="O368" i="20"/>
  <c r="K473" i="20"/>
  <c r="K259" i="20"/>
  <c r="G45" i="19"/>
  <c r="N474" i="20"/>
  <c r="K474" i="20"/>
  <c r="K260" i="20"/>
  <c r="Z473" i="19"/>
  <c r="Y474" i="19"/>
  <c r="O473" i="20"/>
  <c r="B260" i="21"/>
  <c r="Q369" i="19"/>
  <c r="Q152" i="19"/>
  <c r="W368" i="22"/>
  <c r="T473" i="20"/>
  <c r="M474" i="21"/>
  <c r="M473" i="21"/>
  <c r="I260" i="21"/>
  <c r="U151" i="23"/>
  <c r="U473" i="23"/>
  <c r="P369" i="22"/>
  <c r="S368" i="20"/>
  <c r="U474" i="19"/>
  <c r="O259" i="22"/>
  <c r="I152" i="23"/>
  <c r="U368" i="23"/>
  <c r="M260" i="21"/>
  <c r="AA46" i="23"/>
  <c r="I152" i="21"/>
  <c r="M151" i="21"/>
  <c r="M152" i="21"/>
  <c r="P368" i="22"/>
  <c r="I151" i="21"/>
  <c r="X484" i="22"/>
  <c r="U259" i="21"/>
  <c r="C473" i="22"/>
  <c r="G473" i="22"/>
  <c r="K151" i="23"/>
  <c r="C259" i="22"/>
  <c r="K474" i="23"/>
  <c r="U368" i="21"/>
  <c r="C474" i="22"/>
  <c r="C151" i="22"/>
  <c r="K152" i="23"/>
  <c r="R473" i="21"/>
  <c r="U369" i="21"/>
  <c r="G260" i="22"/>
  <c r="K369" i="23"/>
  <c r="K259" i="23"/>
  <c r="AB474" i="20"/>
  <c r="E369" i="21"/>
  <c r="U259" i="23"/>
  <c r="AA259" i="19"/>
  <c r="U260" i="23"/>
  <c r="X368" i="23"/>
  <c r="U369" i="23"/>
  <c r="U152" i="23"/>
  <c r="AA369" i="22"/>
  <c r="T152" i="19"/>
  <c r="Q369" i="22"/>
  <c r="Q368" i="22"/>
  <c r="T474" i="22"/>
  <c r="T473" i="19"/>
  <c r="H473" i="20"/>
  <c r="C368" i="20"/>
  <c r="B45" i="22"/>
  <c r="O369" i="19"/>
  <c r="C473" i="20"/>
  <c r="Y46" i="21"/>
  <c r="T473" i="22"/>
  <c r="P260" i="22"/>
  <c r="T368" i="21"/>
  <c r="H369" i="20"/>
  <c r="H368" i="20"/>
  <c r="T151" i="22"/>
  <c r="O473" i="19"/>
  <c r="C474" i="20"/>
  <c r="K189" i="25"/>
  <c r="AB297" i="24"/>
  <c r="L68" i="20"/>
  <c r="AA473" i="22"/>
  <c r="V369" i="22"/>
  <c r="AA259" i="22"/>
  <c r="V260" i="22"/>
  <c r="AA151" i="22"/>
  <c r="X45" i="22"/>
  <c r="U474" i="23"/>
  <c r="AB45" i="20"/>
  <c r="S45" i="20"/>
  <c r="AA474" i="22"/>
  <c r="V368" i="22"/>
  <c r="D151" i="19"/>
  <c r="V474" i="22"/>
  <c r="V259" i="22"/>
  <c r="Y473" i="19"/>
  <c r="Y259" i="21"/>
  <c r="O46" i="21"/>
  <c r="Z494" i="21"/>
  <c r="V152" i="22"/>
  <c r="AA152" i="22"/>
  <c r="AA368" i="22"/>
  <c r="AA260" i="22"/>
  <c r="V260" i="23"/>
  <c r="N152" i="19"/>
  <c r="S369" i="20"/>
  <c r="F151" i="20"/>
  <c r="S151" i="20"/>
  <c r="K259" i="22"/>
  <c r="X260" i="22"/>
  <c r="N259" i="19"/>
  <c r="S259" i="20"/>
  <c r="V45" i="22"/>
  <c r="AB259" i="23"/>
  <c r="S260" i="20"/>
  <c r="X473" i="22"/>
  <c r="K260" i="22"/>
  <c r="N45" i="22"/>
  <c r="S473" i="20"/>
  <c r="S46" i="20"/>
  <c r="L473" i="21"/>
  <c r="F473" i="20"/>
  <c r="F46" i="20"/>
  <c r="X369" i="22"/>
  <c r="K368" i="22"/>
  <c r="K151" i="22"/>
  <c r="X152" i="22"/>
  <c r="C159" i="22"/>
  <c r="S474" i="20"/>
  <c r="K403" i="20"/>
  <c r="X474" i="22"/>
  <c r="T260" i="23"/>
  <c r="Y368" i="23"/>
  <c r="AA369" i="19"/>
  <c r="W151" i="19"/>
  <c r="Y474" i="21"/>
  <c r="B390" i="21"/>
  <c r="Y473" i="21"/>
  <c r="Y368" i="21"/>
  <c r="X474" i="19"/>
  <c r="Y260" i="21"/>
  <c r="Y151" i="21"/>
  <c r="AA474" i="19"/>
  <c r="AA152" i="19"/>
  <c r="Y152" i="21"/>
  <c r="U151" i="21"/>
  <c r="Y369" i="21"/>
  <c r="AA151" i="19"/>
  <c r="AA473" i="19"/>
  <c r="AA368" i="19"/>
  <c r="AA260" i="19"/>
  <c r="S151" i="19"/>
  <c r="AB473" i="20"/>
  <c r="N368" i="19"/>
  <c r="Q151" i="19"/>
  <c r="AB53" i="19"/>
  <c r="AB152" i="20"/>
  <c r="I369" i="22"/>
  <c r="I368" i="22"/>
  <c r="AB259" i="20"/>
  <c r="AB46" i="20"/>
  <c r="Q474" i="19"/>
  <c r="AB260" i="20"/>
  <c r="I474" i="22"/>
  <c r="D151" i="22"/>
  <c r="Q368" i="19"/>
  <c r="F368" i="19"/>
  <c r="N369" i="19"/>
  <c r="N260" i="19"/>
  <c r="O282" i="19"/>
  <c r="N473" i="19"/>
  <c r="Q259" i="19"/>
  <c r="Q473" i="19"/>
  <c r="N474" i="19"/>
  <c r="AB151" i="20"/>
  <c r="D369" i="22"/>
  <c r="Z174" i="23"/>
  <c r="X368" i="22"/>
  <c r="G151" i="21"/>
  <c r="D368" i="21"/>
  <c r="D369" i="21"/>
  <c r="D474" i="21"/>
  <c r="M45" i="22"/>
  <c r="M369" i="22"/>
  <c r="M152" i="22"/>
  <c r="M473" i="22"/>
  <c r="G46" i="21"/>
  <c r="G474" i="21"/>
  <c r="I369" i="19"/>
  <c r="E56" i="19"/>
  <c r="J45" i="20"/>
  <c r="M46" i="20"/>
  <c r="G473" i="21"/>
  <c r="H368" i="21"/>
  <c r="M474" i="22"/>
  <c r="E368" i="22"/>
  <c r="Z368" i="22"/>
  <c r="M259" i="22"/>
  <c r="L56" i="20"/>
  <c r="G369" i="21"/>
  <c r="AC151" i="21"/>
  <c r="M151" i="22"/>
  <c r="H474" i="23"/>
  <c r="I473" i="19"/>
  <c r="G260" i="21"/>
  <c r="M474" i="23"/>
  <c r="X56" i="20"/>
  <c r="D473" i="21"/>
  <c r="H152" i="21"/>
  <c r="C369" i="20"/>
  <c r="G368" i="21"/>
  <c r="S474" i="22"/>
  <c r="H369" i="23"/>
  <c r="H474" i="21"/>
  <c r="AC390" i="21"/>
  <c r="T259" i="23"/>
  <c r="F369" i="22"/>
  <c r="M260" i="22"/>
  <c r="N151" i="19"/>
  <c r="S152" i="20"/>
  <c r="M46" i="22"/>
  <c r="P270" i="19"/>
  <c r="AC152" i="23"/>
  <c r="AC473" i="23"/>
  <c r="J45" i="22"/>
  <c r="J46" i="22"/>
  <c r="Z390" i="19"/>
  <c r="F259" i="21"/>
  <c r="J368" i="22"/>
  <c r="J259" i="22"/>
  <c r="AC368" i="23"/>
  <c r="AA260" i="23"/>
  <c r="P259" i="21"/>
  <c r="P152" i="21"/>
  <c r="AC369" i="23"/>
  <c r="X260" i="23"/>
  <c r="X151" i="23"/>
  <c r="J45" i="19"/>
  <c r="W474" i="21"/>
  <c r="P473" i="21"/>
  <c r="W369" i="21"/>
  <c r="F260" i="21"/>
  <c r="J260" i="22"/>
  <c r="AC151" i="23"/>
  <c r="J473" i="22"/>
  <c r="J474" i="22"/>
  <c r="X473" i="23"/>
  <c r="M46" i="19"/>
  <c r="K369" i="21"/>
  <c r="K259" i="21"/>
  <c r="W259" i="21"/>
  <c r="L260" i="22"/>
  <c r="J152" i="22"/>
  <c r="W473" i="21"/>
  <c r="F369" i="21"/>
  <c r="W368" i="21"/>
  <c r="F151" i="21"/>
  <c r="X369" i="23"/>
  <c r="X259" i="23"/>
  <c r="P45" i="19"/>
  <c r="P474" i="21"/>
  <c r="W260" i="21"/>
  <c r="J369" i="22"/>
  <c r="X474" i="23"/>
  <c r="K368" i="23"/>
  <c r="J152" i="19"/>
  <c r="F474" i="21"/>
  <c r="F473" i="21"/>
  <c r="P368" i="21"/>
  <c r="F368" i="21"/>
  <c r="F152" i="21"/>
  <c r="J151" i="22"/>
  <c r="O473" i="23"/>
  <c r="X152" i="23"/>
  <c r="J474" i="20"/>
  <c r="J473" i="20"/>
  <c r="J369" i="20"/>
  <c r="V151" i="20"/>
  <c r="N474" i="22"/>
  <c r="AA368" i="23"/>
  <c r="AA368" i="20"/>
  <c r="G368" i="20"/>
  <c r="H151" i="22"/>
  <c r="AA369" i="23"/>
  <c r="AA152" i="23"/>
  <c r="I368" i="20"/>
  <c r="H369" i="22"/>
  <c r="N369" i="22"/>
  <c r="AA151" i="23"/>
  <c r="AA474" i="21"/>
  <c r="V474" i="21"/>
  <c r="AA474" i="23"/>
  <c r="J368" i="20"/>
  <c r="V473" i="21"/>
  <c r="V151" i="21"/>
  <c r="X496" i="22"/>
  <c r="N368" i="22"/>
  <c r="N259" i="22"/>
  <c r="N152" i="22"/>
  <c r="T474" i="23"/>
  <c r="C260" i="23"/>
  <c r="AA259" i="23"/>
  <c r="N260" i="22"/>
  <c r="N151" i="22"/>
  <c r="T369" i="23"/>
  <c r="R45" i="20"/>
  <c r="V369" i="21"/>
  <c r="N473" i="22"/>
  <c r="S152" i="23"/>
  <c r="V46" i="22"/>
  <c r="M259" i="21"/>
  <c r="X508" i="22"/>
  <c r="M368" i="21"/>
  <c r="E45" i="22"/>
  <c r="E473" i="22"/>
  <c r="W474" i="22"/>
  <c r="K391" i="20"/>
  <c r="K379" i="20"/>
  <c r="Y260" i="23"/>
  <c r="AB46" i="21"/>
  <c r="AB259" i="21"/>
  <c r="AB369" i="21"/>
  <c r="O151" i="21"/>
  <c r="O45" i="21"/>
  <c r="S473" i="23"/>
  <c r="S474" i="23"/>
  <c r="F45" i="22"/>
  <c r="F368" i="22"/>
  <c r="F259" i="22"/>
  <c r="F473" i="22"/>
  <c r="Z260" i="22"/>
  <c r="Z473" i="22"/>
  <c r="Z369" i="22"/>
  <c r="AB368" i="21"/>
  <c r="M474" i="20"/>
  <c r="L259" i="21"/>
  <c r="O260" i="21"/>
  <c r="O152" i="21"/>
  <c r="E474" i="22"/>
  <c r="Z259" i="22"/>
  <c r="E260" i="22"/>
  <c r="E151" i="22"/>
  <c r="B152" i="22"/>
  <c r="AB152" i="21"/>
  <c r="D46" i="21"/>
  <c r="B259" i="22"/>
  <c r="F260" i="22"/>
  <c r="W294" i="20"/>
  <c r="M152" i="20"/>
  <c r="E473" i="21"/>
  <c r="N369" i="21"/>
  <c r="F474" i="22"/>
  <c r="P389" i="22"/>
  <c r="F151" i="22"/>
  <c r="Z152" i="22"/>
  <c r="L45" i="23"/>
  <c r="D56" i="20"/>
  <c r="AB474" i="21"/>
  <c r="O474" i="21"/>
  <c r="L474" i="21"/>
  <c r="L369" i="21"/>
  <c r="B259" i="21"/>
  <c r="AB151" i="21"/>
  <c r="Z474" i="22"/>
  <c r="W151" i="22"/>
  <c r="F152" i="22"/>
  <c r="S151" i="23"/>
  <c r="M152" i="23"/>
  <c r="M473" i="20"/>
  <c r="B260" i="20"/>
  <c r="N473" i="21"/>
  <c r="L151" i="21"/>
  <c r="H151" i="21"/>
  <c r="W473" i="22"/>
  <c r="W369" i="22"/>
  <c r="E259" i="22"/>
  <c r="AB151" i="22"/>
  <c r="S260" i="23"/>
  <c r="G474" i="20"/>
  <c r="G473" i="20"/>
  <c r="AB473" i="21"/>
  <c r="O369" i="21"/>
  <c r="AB260" i="21"/>
  <c r="U172" i="21"/>
  <c r="E369" i="22"/>
  <c r="G270" i="22"/>
  <c r="P473" i="20"/>
  <c r="N474" i="21"/>
  <c r="O473" i="21"/>
  <c r="O259" i="21"/>
  <c r="N260" i="21"/>
  <c r="D45" i="21"/>
  <c r="W259" i="22"/>
  <c r="S259" i="23"/>
  <c r="E46" i="22"/>
  <c r="P369" i="21"/>
  <c r="T46" i="23"/>
  <c r="AA46" i="22"/>
  <c r="L46" i="21"/>
  <c r="N46" i="21"/>
  <c r="M46" i="21"/>
  <c r="F473" i="19"/>
  <c r="F474" i="19"/>
  <c r="P368" i="19"/>
  <c r="P369" i="19"/>
  <c r="F152" i="19"/>
  <c r="F259" i="19"/>
  <c r="AB259" i="19"/>
  <c r="P474" i="19"/>
  <c r="J368" i="23"/>
  <c r="P473" i="19"/>
  <c r="S369" i="23"/>
  <c r="E46" i="23"/>
  <c r="E259" i="23"/>
  <c r="E473" i="23"/>
  <c r="E45" i="23"/>
  <c r="E474" i="23"/>
  <c r="D45" i="23"/>
  <c r="D473" i="23"/>
  <c r="V369" i="19"/>
  <c r="V368" i="19"/>
  <c r="E152" i="23"/>
  <c r="E151" i="23"/>
  <c r="V260" i="19"/>
  <c r="G66" i="19"/>
  <c r="Z260" i="20"/>
  <c r="L260" i="21"/>
  <c r="B474" i="22"/>
  <c r="B369" i="22"/>
  <c r="D369" i="23"/>
  <c r="Y151" i="23"/>
  <c r="Y152" i="23"/>
  <c r="R473" i="19"/>
  <c r="O368" i="22"/>
  <c r="B260" i="22"/>
  <c r="E260" i="23"/>
  <c r="K46" i="20"/>
  <c r="Y474" i="23"/>
  <c r="P56" i="20"/>
  <c r="B368" i="22"/>
  <c r="Y473" i="23"/>
  <c r="D259" i="23"/>
  <c r="V474" i="19"/>
  <c r="V473" i="19"/>
  <c r="R481" i="19"/>
  <c r="W45" i="21"/>
  <c r="D474" i="23"/>
  <c r="N474" i="23"/>
  <c r="E369" i="23"/>
  <c r="Y369" i="23"/>
  <c r="E368" i="23"/>
  <c r="Y259" i="23"/>
  <c r="L152" i="21"/>
  <c r="B473" i="22"/>
  <c r="B151" i="22"/>
  <c r="C183" i="22"/>
  <c r="Q368" i="23"/>
  <c r="J368" i="21"/>
  <c r="Q473" i="23"/>
  <c r="Q260" i="23"/>
  <c r="S45" i="23"/>
  <c r="D46" i="23"/>
  <c r="K152" i="19"/>
  <c r="K259" i="19"/>
  <c r="K369" i="19"/>
  <c r="C45" i="23"/>
  <c r="C151" i="23"/>
  <c r="C473" i="23"/>
  <c r="S152" i="21"/>
  <c r="B259" i="19"/>
  <c r="B473" i="19"/>
  <c r="S45" i="21"/>
  <c r="S368" i="21"/>
  <c r="S369" i="21"/>
  <c r="K473" i="19"/>
  <c r="P260" i="19"/>
  <c r="C260" i="20"/>
  <c r="C46" i="20"/>
  <c r="K496" i="22"/>
  <c r="X151" i="22"/>
  <c r="C369" i="23"/>
  <c r="D152" i="23"/>
  <c r="B368" i="19"/>
  <c r="K260" i="19"/>
  <c r="S474" i="21"/>
  <c r="S473" i="21"/>
  <c r="S151" i="21"/>
  <c r="S260" i="21"/>
  <c r="C474" i="23"/>
  <c r="N45" i="19"/>
  <c r="J259" i="20"/>
  <c r="C259" i="20"/>
  <c r="X473" i="21"/>
  <c r="S259" i="21"/>
  <c r="X46" i="22"/>
  <c r="B260" i="19"/>
  <c r="F260" i="19"/>
  <c r="K151" i="19"/>
  <c r="R473" i="20"/>
  <c r="R368" i="20"/>
  <c r="V368" i="21"/>
  <c r="AA259" i="21"/>
  <c r="N259" i="21"/>
  <c r="G259" i="21"/>
  <c r="W152" i="21"/>
  <c r="D260" i="21"/>
  <c r="W46" i="21"/>
  <c r="X259" i="22"/>
  <c r="T152" i="23"/>
  <c r="AA45" i="23"/>
  <c r="B474" i="19"/>
  <c r="B151" i="19"/>
  <c r="V45" i="19"/>
  <c r="J260" i="20"/>
  <c r="G152" i="21"/>
  <c r="V260" i="21"/>
  <c r="D152" i="21"/>
  <c r="N152" i="21"/>
  <c r="C259" i="23"/>
  <c r="K474" i="19"/>
  <c r="K368" i="19"/>
  <c r="M369" i="20"/>
  <c r="R260" i="20"/>
  <c r="X474" i="21"/>
  <c r="D260" i="23"/>
  <c r="C369" i="19"/>
  <c r="F369" i="19"/>
  <c r="F151" i="19"/>
  <c r="M368" i="20"/>
  <c r="C152" i="20"/>
  <c r="C151" i="20"/>
  <c r="D259" i="21"/>
  <c r="N151" i="21"/>
  <c r="D151" i="21"/>
  <c r="T151" i="23"/>
  <c r="L474" i="19"/>
  <c r="L260" i="19"/>
  <c r="D45" i="22"/>
  <c r="L152" i="19"/>
  <c r="H46" i="22"/>
  <c r="S46" i="21"/>
  <c r="F46" i="21"/>
  <c r="Y46" i="23"/>
  <c r="B46" i="23"/>
  <c r="B369" i="23"/>
  <c r="B151" i="23"/>
  <c r="B259" i="23"/>
  <c r="B260" i="23"/>
  <c r="B368" i="23"/>
  <c r="B473" i="23"/>
  <c r="X473" i="20"/>
  <c r="X152" i="20"/>
  <c r="R491" i="19"/>
  <c r="S369" i="19"/>
  <c r="S152" i="19"/>
  <c r="X474" i="20"/>
  <c r="X45" i="20"/>
  <c r="B152" i="23"/>
  <c r="AC260" i="23"/>
  <c r="S474" i="19"/>
  <c r="X369" i="20"/>
  <c r="AB368" i="20"/>
  <c r="D151" i="23"/>
  <c r="C368" i="23"/>
  <c r="AA473" i="23"/>
  <c r="C152" i="23"/>
  <c r="S368" i="23"/>
  <c r="M368" i="22"/>
  <c r="AB369" i="20"/>
  <c r="K473" i="23"/>
  <c r="T473" i="23"/>
  <c r="T368" i="23"/>
  <c r="AC45" i="23"/>
  <c r="D368" i="23"/>
  <c r="X260" i="20"/>
  <c r="AC259" i="20"/>
  <c r="H46" i="21"/>
  <c r="AB45" i="21"/>
  <c r="J45" i="23"/>
  <c r="S473" i="19"/>
  <c r="M368" i="19"/>
  <c r="K508" i="22"/>
  <c r="S259" i="19"/>
  <c r="R152" i="19"/>
  <c r="X151" i="20"/>
  <c r="B474" i="23"/>
  <c r="Q46" i="23"/>
  <c r="S368" i="19"/>
  <c r="S260" i="19"/>
  <c r="X368" i="20"/>
  <c r="X259" i="20"/>
  <c r="AB45" i="22"/>
  <c r="AC45" i="19"/>
  <c r="AC369" i="19"/>
  <c r="AC473" i="19"/>
  <c r="L80" i="20"/>
  <c r="L369" i="20"/>
  <c r="L368" i="20"/>
  <c r="Z45" i="20"/>
  <c r="Z369" i="20"/>
  <c r="Z473" i="20"/>
  <c r="AC474" i="19"/>
  <c r="J369" i="19"/>
  <c r="Z368" i="19"/>
  <c r="L259" i="19"/>
  <c r="R259" i="19"/>
  <c r="Z151" i="19"/>
  <c r="R45" i="19"/>
  <c r="AB45" i="19"/>
  <c r="AC46" i="19"/>
  <c r="AC474" i="20"/>
  <c r="Z368" i="20"/>
  <c r="O152" i="20"/>
  <c r="J45" i="21"/>
  <c r="J152" i="21"/>
  <c r="L151" i="20"/>
  <c r="Z369" i="21"/>
  <c r="Z368" i="21"/>
  <c r="AC45" i="21"/>
  <c r="AC368" i="21"/>
  <c r="P45" i="23"/>
  <c r="P260" i="23"/>
  <c r="P368" i="23"/>
  <c r="W46" i="23"/>
  <c r="W45" i="23"/>
  <c r="W260" i="23"/>
  <c r="W368" i="23"/>
  <c r="L473" i="23"/>
  <c r="L46" i="23"/>
  <c r="L151" i="23"/>
  <c r="L259" i="23"/>
  <c r="V45" i="23"/>
  <c r="V259" i="23"/>
  <c r="V369" i="23"/>
  <c r="V151" i="23"/>
  <c r="V152" i="23"/>
  <c r="V473" i="23"/>
  <c r="V368" i="23"/>
  <c r="AC45" i="22"/>
  <c r="AC46" i="22"/>
  <c r="AC474" i="22"/>
  <c r="AC260" i="22"/>
  <c r="AC152" i="22"/>
  <c r="U45" i="22"/>
  <c r="U46" i="22"/>
  <c r="U152" i="22"/>
  <c r="U474" i="22"/>
  <c r="R45" i="22"/>
  <c r="R46" i="22"/>
  <c r="R151" i="22"/>
  <c r="R473" i="22"/>
  <c r="R259" i="22"/>
  <c r="L473" i="19"/>
  <c r="M474" i="19"/>
  <c r="L369" i="19"/>
  <c r="R260" i="19"/>
  <c r="Z259" i="19"/>
  <c r="M151" i="19"/>
  <c r="C259" i="19"/>
  <c r="L474" i="20"/>
  <c r="M151" i="20"/>
  <c r="O45" i="20"/>
  <c r="J473" i="21"/>
  <c r="Z260" i="21"/>
  <c r="I45" i="21"/>
  <c r="I368" i="21"/>
  <c r="I46" i="21"/>
  <c r="I369" i="21"/>
  <c r="Z260" i="19"/>
  <c r="R151" i="19"/>
  <c r="V151" i="19"/>
  <c r="V152" i="19"/>
  <c r="AC152" i="19"/>
  <c r="S45" i="19"/>
  <c r="Z474" i="20"/>
  <c r="M260" i="20"/>
  <c r="U151" i="20"/>
  <c r="Z259" i="20"/>
  <c r="Z152" i="20"/>
  <c r="AC473" i="21"/>
  <c r="AC369" i="21"/>
  <c r="AC259" i="21"/>
  <c r="R369" i="22"/>
  <c r="AC259" i="19"/>
  <c r="G474" i="19"/>
  <c r="G369" i="19"/>
  <c r="X368" i="19"/>
  <c r="Z369" i="19"/>
  <c r="P259" i="19"/>
  <c r="V259" i="19"/>
  <c r="L151" i="19"/>
  <c r="AC151" i="19"/>
  <c r="Z152" i="19"/>
  <c r="K45" i="19"/>
  <c r="O474" i="20"/>
  <c r="AC473" i="20"/>
  <c r="L473" i="20"/>
  <c r="O369" i="20"/>
  <c r="R369" i="20"/>
  <c r="O260" i="20"/>
  <c r="O151" i="20"/>
  <c r="D68" i="20"/>
  <c r="AC474" i="21"/>
  <c r="Z259" i="21"/>
  <c r="Z151" i="21"/>
  <c r="R260" i="22"/>
  <c r="Z474" i="19"/>
  <c r="X473" i="19"/>
  <c r="M369" i="19"/>
  <c r="G260" i="19"/>
  <c r="M260" i="19"/>
  <c r="AB151" i="19"/>
  <c r="L46" i="19"/>
  <c r="R474" i="20"/>
  <c r="O259" i="20"/>
  <c r="Z151" i="20"/>
  <c r="AC68" i="20"/>
  <c r="J151" i="21"/>
  <c r="Z46" i="21"/>
  <c r="U369" i="22"/>
  <c r="L474" i="23"/>
  <c r="P474" i="23"/>
  <c r="J260" i="19"/>
  <c r="R474" i="19"/>
  <c r="AC368" i="19"/>
  <c r="J368" i="19"/>
  <c r="L368" i="19"/>
  <c r="M259" i="19"/>
  <c r="P151" i="19"/>
  <c r="Z46" i="19"/>
  <c r="F45" i="19"/>
  <c r="R152" i="20"/>
  <c r="L259" i="20"/>
  <c r="Z473" i="21"/>
  <c r="M473" i="19"/>
  <c r="R369" i="19"/>
  <c r="R368" i="19"/>
  <c r="AC260" i="19"/>
  <c r="X152" i="19"/>
  <c r="M152" i="19"/>
  <c r="R46" i="19"/>
  <c r="Z45" i="19"/>
  <c r="Q45" i="19"/>
  <c r="M259" i="20"/>
  <c r="L260" i="20"/>
  <c r="R259" i="20"/>
  <c r="R151" i="20"/>
  <c r="X45" i="21"/>
  <c r="X259" i="21"/>
  <c r="X368" i="21"/>
  <c r="X260" i="21"/>
  <c r="W473" i="23"/>
  <c r="J259" i="21"/>
  <c r="H260" i="21"/>
  <c r="X151" i="21"/>
  <c r="U473" i="22"/>
  <c r="R368" i="22"/>
  <c r="X292" i="22"/>
  <c r="I260" i="22"/>
  <c r="R474" i="22"/>
  <c r="H45" i="23"/>
  <c r="H368" i="23"/>
  <c r="H260" i="23"/>
  <c r="W151" i="23"/>
  <c r="M46" i="23"/>
  <c r="M473" i="23"/>
  <c r="M151" i="23"/>
  <c r="M259" i="23"/>
  <c r="M260" i="23"/>
  <c r="M369" i="23"/>
  <c r="M45" i="23"/>
  <c r="V46" i="23"/>
  <c r="X369" i="21"/>
  <c r="J369" i="21"/>
  <c r="H259" i="21"/>
  <c r="C259" i="21"/>
  <c r="X152" i="21"/>
  <c r="AC473" i="22"/>
  <c r="AC369" i="22"/>
  <c r="AC368" i="22"/>
  <c r="W369" i="23"/>
  <c r="I473" i="21"/>
  <c r="H473" i="21"/>
  <c r="J474" i="21"/>
  <c r="H369" i="21"/>
  <c r="W260" i="22"/>
  <c r="I151" i="22"/>
  <c r="C158" i="22"/>
  <c r="V474" i="23"/>
  <c r="L152" i="23"/>
  <c r="Q45" i="23"/>
  <c r="Q259" i="23"/>
  <c r="C473" i="21"/>
  <c r="P402" i="21"/>
  <c r="I259" i="21"/>
  <c r="W45" i="22"/>
  <c r="W152" i="22"/>
  <c r="I45" i="23"/>
  <c r="I260" i="23"/>
  <c r="Z474" i="21"/>
  <c r="AC402" i="21"/>
  <c r="M45" i="21"/>
  <c r="U368" i="22"/>
  <c r="U259" i="22"/>
  <c r="U260" i="22"/>
  <c r="J260" i="21"/>
  <c r="AC260" i="21"/>
  <c r="C152" i="21"/>
  <c r="Z152" i="21"/>
  <c r="AC152" i="21"/>
  <c r="AC259" i="22"/>
  <c r="Z45" i="22"/>
  <c r="Z46" i="22"/>
  <c r="J151" i="23"/>
  <c r="J369" i="23"/>
  <c r="J473" i="23"/>
  <c r="J260" i="23"/>
  <c r="J474" i="23"/>
  <c r="Q152" i="23"/>
  <c r="V151" i="22"/>
  <c r="I473" i="23"/>
  <c r="G473" i="23"/>
  <c r="F474" i="23"/>
  <c r="Q369" i="23"/>
  <c r="I368" i="23"/>
  <c r="L260" i="23"/>
  <c r="AC259" i="23"/>
  <c r="O152" i="23"/>
  <c r="M185" i="23"/>
  <c r="Q474" i="23"/>
  <c r="I369" i="23"/>
  <c r="M368" i="23"/>
  <c r="J259" i="23"/>
  <c r="I259" i="23"/>
  <c r="W152" i="23"/>
  <c r="AA45" i="22"/>
  <c r="I474" i="23"/>
  <c r="Q151" i="23"/>
  <c r="P151" i="23"/>
  <c r="H152" i="23"/>
  <c r="AC46" i="23"/>
  <c r="P46" i="22"/>
  <c r="I45" i="22"/>
  <c r="H259" i="23"/>
  <c r="I151" i="23"/>
  <c r="W259" i="23"/>
  <c r="H151" i="23"/>
  <c r="P152" i="23"/>
  <c r="U45" i="23"/>
  <c r="AC151" i="22"/>
  <c r="E152" i="22"/>
  <c r="P473" i="23"/>
  <c r="O474" i="23"/>
  <c r="F152" i="23"/>
  <c r="O151" i="23"/>
  <c r="K45" i="23"/>
  <c r="X46" i="23"/>
  <c r="C46" i="23"/>
  <c r="R152" i="22"/>
  <c r="P45" i="22"/>
  <c r="K45" i="22"/>
  <c r="H473" i="23"/>
  <c r="AC474" i="23"/>
  <c r="W474" i="23"/>
  <c r="P369" i="23"/>
  <c r="L369" i="23"/>
  <c r="L368" i="23"/>
  <c r="P259" i="23"/>
  <c r="J152" i="23"/>
  <c r="H46" i="19"/>
  <c r="H259" i="19"/>
  <c r="H474" i="19"/>
  <c r="H151" i="19"/>
  <c r="B45" i="20"/>
  <c r="B152" i="20"/>
  <c r="B474" i="20"/>
  <c r="B368" i="20"/>
  <c r="B369" i="20"/>
  <c r="P151" i="20"/>
  <c r="P259" i="20"/>
  <c r="P260" i="20"/>
  <c r="E46" i="19"/>
  <c r="E151" i="19"/>
  <c r="E259" i="19"/>
  <c r="E473" i="19"/>
  <c r="E45" i="19"/>
  <c r="W45" i="19"/>
  <c r="W260" i="19"/>
  <c r="W152" i="19"/>
  <c r="W259" i="19"/>
  <c r="T45" i="20"/>
  <c r="T259" i="20"/>
  <c r="T369" i="20"/>
  <c r="T474" i="20"/>
  <c r="Y369" i="20"/>
  <c r="Y473" i="20"/>
  <c r="Y474" i="20"/>
  <c r="Y368" i="20"/>
  <c r="Y45" i="20"/>
  <c r="U46" i="20"/>
  <c r="U259" i="20"/>
  <c r="U474" i="20"/>
  <c r="U368" i="20"/>
  <c r="D474" i="20"/>
  <c r="Q260" i="20"/>
  <c r="Q473" i="20"/>
  <c r="Q474" i="20"/>
  <c r="Q369" i="20"/>
  <c r="D80" i="20"/>
  <c r="D259" i="20"/>
  <c r="D369" i="20"/>
  <c r="D473" i="20"/>
  <c r="Q259" i="20"/>
  <c r="P152" i="20"/>
  <c r="H473" i="19"/>
  <c r="C368" i="19"/>
  <c r="D369" i="19"/>
  <c r="G151" i="19"/>
  <c r="P152" i="19"/>
  <c r="C152" i="19"/>
  <c r="C46" i="19"/>
  <c r="B46" i="19"/>
  <c r="T293" i="20"/>
  <c r="Y259" i="20"/>
  <c r="D152" i="20"/>
  <c r="Y151" i="20"/>
  <c r="M45" i="20"/>
  <c r="AB80" i="20"/>
  <c r="Z506" i="21"/>
  <c r="R45" i="21"/>
  <c r="Y260" i="22"/>
  <c r="Q260" i="22"/>
  <c r="Y151" i="22"/>
  <c r="Z46" i="23"/>
  <c r="Z151" i="23"/>
  <c r="Z369" i="23"/>
  <c r="Z260" i="23"/>
  <c r="Z473" i="23"/>
  <c r="Q152" i="20"/>
  <c r="AC80" i="20"/>
  <c r="AC56" i="20"/>
  <c r="D474" i="19"/>
  <c r="AB473" i="19"/>
  <c r="H368" i="19"/>
  <c r="W368" i="19"/>
  <c r="W369" i="19"/>
  <c r="G259" i="19"/>
  <c r="X294" i="19"/>
  <c r="H152" i="19"/>
  <c r="B152" i="19"/>
  <c r="Q46" i="19"/>
  <c r="E260" i="20"/>
  <c r="G259" i="20"/>
  <c r="L152" i="20"/>
  <c r="E45" i="20"/>
  <c r="X46" i="20"/>
  <c r="R46" i="21"/>
  <c r="R151" i="21"/>
  <c r="R152" i="21"/>
  <c r="R45" i="23"/>
  <c r="R46" i="23"/>
  <c r="R368" i="23"/>
  <c r="R473" i="23"/>
  <c r="R151" i="23"/>
  <c r="R369" i="23"/>
  <c r="R474" i="23"/>
  <c r="R260" i="23"/>
  <c r="J473" i="19"/>
  <c r="W473" i="19"/>
  <c r="U368" i="19"/>
  <c r="AB260" i="19"/>
  <c r="J259" i="19"/>
  <c r="C151" i="19"/>
  <c r="G152" i="19"/>
  <c r="E152" i="19"/>
  <c r="C45" i="19"/>
  <c r="G46" i="19"/>
  <c r="P474" i="20"/>
  <c r="D368" i="20"/>
  <c r="G260" i="20"/>
  <c r="Y152" i="20"/>
  <c r="T152" i="20"/>
  <c r="G46" i="20"/>
  <c r="U369" i="20"/>
  <c r="C473" i="19"/>
  <c r="W474" i="19"/>
  <c r="AB474" i="19"/>
  <c r="G368" i="19"/>
  <c r="E369" i="19"/>
  <c r="C260" i="19"/>
  <c r="E260" i="19"/>
  <c r="J151" i="19"/>
  <c r="AB152" i="19"/>
  <c r="L45" i="19"/>
  <c r="AB46" i="19"/>
  <c r="Y45" i="19"/>
  <c r="P369" i="20"/>
  <c r="T368" i="20"/>
  <c r="U260" i="20"/>
  <c r="AC151" i="20"/>
  <c r="K45" i="20"/>
  <c r="J402" i="21"/>
  <c r="J390" i="21"/>
  <c r="Y369" i="22"/>
  <c r="Y152" i="22"/>
  <c r="Y473" i="22"/>
  <c r="Y46" i="22"/>
  <c r="D260" i="20"/>
  <c r="C474" i="19"/>
  <c r="G473" i="19"/>
  <c r="D368" i="19"/>
  <c r="U45" i="19"/>
  <c r="AC369" i="20"/>
  <c r="AC260" i="20"/>
  <c r="E152" i="20"/>
  <c r="Q151" i="22"/>
  <c r="Q474" i="22"/>
  <c r="Q152" i="22"/>
  <c r="Q259" i="22"/>
  <c r="Q46" i="22"/>
  <c r="AB46" i="23"/>
  <c r="AB151" i="23"/>
  <c r="AB473" i="23"/>
  <c r="AB45" i="23"/>
  <c r="AB260" i="23"/>
  <c r="H260" i="19"/>
  <c r="J474" i="19"/>
  <c r="E368" i="19"/>
  <c r="S46" i="19"/>
  <c r="Q368" i="20"/>
  <c r="P368" i="20"/>
  <c r="AC368" i="20"/>
  <c r="G152" i="20"/>
  <c r="Q151" i="20"/>
  <c r="U152" i="20"/>
  <c r="B473" i="20"/>
  <c r="D473" i="19"/>
  <c r="E474" i="19"/>
  <c r="AB368" i="19"/>
  <c r="AB369" i="19"/>
  <c r="H369" i="19"/>
  <c r="D260" i="19"/>
  <c r="D152" i="19"/>
  <c r="J46" i="19"/>
  <c r="U473" i="20"/>
  <c r="G369" i="20"/>
  <c r="T260" i="20"/>
  <c r="B259" i="20"/>
  <c r="G151" i="20"/>
  <c r="B151" i="20"/>
  <c r="G45" i="20"/>
  <c r="U45" i="20"/>
  <c r="V152" i="21"/>
  <c r="AA46" i="21"/>
  <c r="G45" i="21"/>
  <c r="V294" i="22"/>
  <c r="T283" i="22"/>
  <c r="W182" i="22"/>
  <c r="O45" i="22"/>
  <c r="T45" i="22"/>
  <c r="X45" i="23"/>
  <c r="P46" i="23"/>
  <c r="V259" i="21"/>
  <c r="N45" i="21"/>
  <c r="Q473" i="22"/>
  <c r="K484" i="22"/>
  <c r="F46" i="22"/>
  <c r="AB369" i="23"/>
  <c r="Z152" i="23"/>
  <c r="B45" i="23"/>
  <c r="R260" i="21"/>
  <c r="J46" i="21"/>
  <c r="X401" i="22"/>
  <c r="N46" i="22"/>
  <c r="O45" i="23"/>
  <c r="Y45" i="22"/>
  <c r="AB368" i="23"/>
  <c r="Z368" i="23"/>
  <c r="AB152" i="23"/>
  <c r="R259" i="21"/>
  <c r="AC184" i="21"/>
  <c r="V46" i="21"/>
  <c r="C45" i="21"/>
  <c r="Y368" i="22"/>
  <c r="Q45" i="22"/>
  <c r="AB474" i="23"/>
  <c r="R152" i="23"/>
  <c r="AB77" i="23"/>
  <c r="J46" i="23"/>
  <c r="H45" i="21"/>
  <c r="P45" i="21"/>
  <c r="H45" i="22"/>
  <c r="Z474" i="23"/>
  <c r="Y45" i="23"/>
  <c r="P46" i="21"/>
  <c r="P401" i="22"/>
  <c r="O46" i="22"/>
  <c r="H46" i="23"/>
  <c r="X46" i="21"/>
  <c r="Y474" i="22"/>
  <c r="Y259" i="22"/>
  <c r="R259" i="23"/>
  <c r="Z259" i="23"/>
  <c r="AB172" i="23"/>
  <c r="O46" i="23"/>
  <c r="Z45" i="23"/>
  <c r="AB50" i="23"/>
  <c r="N506" i="23"/>
  <c r="N482" i="23"/>
  <c r="N494" i="23"/>
  <c r="S494" i="23"/>
  <c r="S506" i="23"/>
  <c r="S482" i="23"/>
  <c r="M508" i="23"/>
  <c r="M496" i="23"/>
  <c r="M484" i="23"/>
  <c r="W508" i="23"/>
  <c r="W496" i="23"/>
  <c r="W484" i="23"/>
  <c r="E508" i="23"/>
  <c r="E496" i="23"/>
  <c r="E484" i="23"/>
  <c r="U377" i="23"/>
  <c r="U401" i="23"/>
  <c r="U389" i="23"/>
  <c r="R403" i="23"/>
  <c r="R391" i="23"/>
  <c r="R379" i="23"/>
  <c r="L403" i="23"/>
  <c r="L391" i="23"/>
  <c r="L379" i="23"/>
  <c r="X391" i="23"/>
  <c r="X403" i="23"/>
  <c r="X379" i="23"/>
  <c r="AC392" i="23"/>
  <c r="AC404" i="23"/>
  <c r="AC380" i="23"/>
  <c r="AA392" i="23"/>
  <c r="AA404" i="23"/>
  <c r="AA380" i="23"/>
  <c r="B390" i="23"/>
  <c r="B402" i="23"/>
  <c r="B378" i="23"/>
  <c r="P404" i="23"/>
  <c r="P392" i="23"/>
  <c r="P380" i="23"/>
  <c r="K283" i="23"/>
  <c r="K271" i="23"/>
  <c r="K295" i="23"/>
  <c r="D295" i="23"/>
  <c r="D271" i="23"/>
  <c r="D283" i="23"/>
  <c r="T295" i="23"/>
  <c r="T271" i="23"/>
  <c r="T283" i="23"/>
  <c r="R182" i="23"/>
  <c r="R158" i="23"/>
  <c r="R169" i="23"/>
  <c r="R183" i="23"/>
  <c r="R180" i="23"/>
  <c r="R181" i="23"/>
  <c r="R171" i="23"/>
  <c r="R159" i="23"/>
  <c r="R156" i="23"/>
  <c r="R157" i="23"/>
  <c r="R168" i="23"/>
  <c r="R170" i="23"/>
  <c r="P184" i="23"/>
  <c r="P160" i="23"/>
  <c r="P172" i="23"/>
  <c r="G152" i="23"/>
  <c r="K175" i="23"/>
  <c r="K187" i="23"/>
  <c r="K163" i="23"/>
  <c r="Z182" i="23"/>
  <c r="Z158" i="23"/>
  <c r="Z169" i="23"/>
  <c r="Z159" i="23"/>
  <c r="Z183" i="23"/>
  <c r="Z157" i="23"/>
  <c r="Z181" i="23"/>
  <c r="Z171" i="23"/>
  <c r="Z168" i="23"/>
  <c r="Z156" i="23"/>
  <c r="Z170" i="23"/>
  <c r="Z180" i="23"/>
  <c r="X186" i="23"/>
  <c r="X162" i="23"/>
  <c r="X174" i="23"/>
  <c r="N170" i="23"/>
  <c r="N181" i="23"/>
  <c r="N157" i="23"/>
  <c r="N182" i="23"/>
  <c r="N183" i="23"/>
  <c r="N171" i="23"/>
  <c r="N168" i="23"/>
  <c r="N158" i="23"/>
  <c r="N180" i="23"/>
  <c r="N169" i="23"/>
  <c r="N156" i="23"/>
  <c r="N159" i="23"/>
  <c r="T77" i="23"/>
  <c r="T75" i="23"/>
  <c r="T65" i="23"/>
  <c r="T74" i="23"/>
  <c r="T64" i="23"/>
  <c r="T62" i="23"/>
  <c r="T76" i="23"/>
  <c r="T63" i="23"/>
  <c r="T51" i="23"/>
  <c r="T50" i="23"/>
  <c r="T52" i="23"/>
  <c r="T53" i="23"/>
  <c r="N46" i="23"/>
  <c r="B69" i="23"/>
  <c r="B57" i="23"/>
  <c r="B81" i="23"/>
  <c r="C74" i="23"/>
  <c r="C76" i="23"/>
  <c r="C63" i="23"/>
  <c r="C75" i="23"/>
  <c r="C51" i="23"/>
  <c r="C62" i="23"/>
  <c r="C52" i="23"/>
  <c r="C77" i="23"/>
  <c r="C64" i="23"/>
  <c r="C65" i="23"/>
  <c r="C53" i="23"/>
  <c r="C50" i="23"/>
  <c r="J79" i="23"/>
  <c r="J67" i="23"/>
  <c r="J55" i="23"/>
  <c r="J77" i="23"/>
  <c r="J75" i="23"/>
  <c r="J74" i="23"/>
  <c r="J52" i="23"/>
  <c r="J76" i="23"/>
  <c r="J64" i="23"/>
  <c r="J51" i="23"/>
  <c r="J65" i="23"/>
  <c r="J50" i="23"/>
  <c r="J53" i="23"/>
  <c r="J63" i="23"/>
  <c r="J62" i="23"/>
  <c r="Q68" i="23"/>
  <c r="Q80" i="23"/>
  <c r="Q56" i="23"/>
  <c r="Y76" i="23"/>
  <c r="Y74" i="23"/>
  <c r="Y77" i="23"/>
  <c r="Y63" i="23"/>
  <c r="Y75" i="23"/>
  <c r="Y53" i="23"/>
  <c r="Y64" i="23"/>
  <c r="Y62" i="23"/>
  <c r="Y65" i="23"/>
  <c r="Y51" i="23"/>
  <c r="Y52" i="23"/>
  <c r="Y50" i="23"/>
  <c r="X79" i="23"/>
  <c r="X67" i="23"/>
  <c r="X55" i="23"/>
  <c r="H77" i="23"/>
  <c r="H62" i="23"/>
  <c r="H74" i="23"/>
  <c r="H65" i="23"/>
  <c r="H50" i="23"/>
  <c r="H76" i="23"/>
  <c r="H53" i="23"/>
  <c r="H75" i="23"/>
  <c r="H51" i="23"/>
  <c r="H52" i="23"/>
  <c r="H64" i="23"/>
  <c r="H63" i="23"/>
  <c r="N81" i="23"/>
  <c r="N69" i="23"/>
  <c r="N57" i="23"/>
  <c r="G67" i="23"/>
  <c r="G55" i="23"/>
  <c r="G79" i="23"/>
  <c r="M69" i="23"/>
  <c r="M57" i="23"/>
  <c r="M81" i="23"/>
  <c r="F506" i="23"/>
  <c r="F482" i="23"/>
  <c r="F494" i="23"/>
  <c r="H506" i="23"/>
  <c r="H482" i="23"/>
  <c r="H494" i="23"/>
  <c r="R493" i="23"/>
  <c r="R504" i="23"/>
  <c r="R502" i="23"/>
  <c r="R503" i="23"/>
  <c r="R505" i="23"/>
  <c r="R480" i="23"/>
  <c r="R478" i="23"/>
  <c r="R490" i="23"/>
  <c r="R479" i="23"/>
  <c r="R491" i="23"/>
  <c r="R481" i="23"/>
  <c r="R492" i="23"/>
  <c r="P509" i="23"/>
  <c r="P497" i="23"/>
  <c r="P485" i="23"/>
  <c r="F497" i="23"/>
  <c r="F485" i="23"/>
  <c r="F509" i="23"/>
  <c r="Q402" i="23"/>
  <c r="Q378" i="23"/>
  <c r="Q390" i="23"/>
  <c r="AC390" i="23"/>
  <c r="AC402" i="23"/>
  <c r="AC378" i="23"/>
  <c r="M377" i="23"/>
  <c r="M401" i="23"/>
  <c r="M389" i="23"/>
  <c r="B403" i="23"/>
  <c r="B391" i="23"/>
  <c r="B379" i="23"/>
  <c r="W389" i="23"/>
  <c r="W401" i="23"/>
  <c r="T403" i="23"/>
  <c r="T391" i="23"/>
  <c r="T379" i="23"/>
  <c r="Z389" i="23"/>
  <c r="Z401" i="23"/>
  <c r="Z377" i="23"/>
  <c r="B404" i="23"/>
  <c r="B392" i="23"/>
  <c r="B380" i="23"/>
  <c r="F392" i="23"/>
  <c r="F380" i="23"/>
  <c r="F404" i="23"/>
  <c r="Z402" i="23"/>
  <c r="Z390" i="23"/>
  <c r="Z378" i="23"/>
  <c r="Q392" i="23"/>
  <c r="Q404" i="23"/>
  <c r="Q380" i="23"/>
  <c r="I294" i="23"/>
  <c r="I270" i="23"/>
  <c r="I282" i="23"/>
  <c r="I281" i="23"/>
  <c r="I269" i="23"/>
  <c r="I293" i="23"/>
  <c r="J295" i="23"/>
  <c r="J271" i="23"/>
  <c r="J283" i="23"/>
  <c r="J182" i="23"/>
  <c r="J158" i="23"/>
  <c r="J169" i="23"/>
  <c r="J157" i="23"/>
  <c r="J159" i="23"/>
  <c r="J183" i="23"/>
  <c r="J180" i="23"/>
  <c r="J170" i="23"/>
  <c r="J156" i="23"/>
  <c r="J181" i="23"/>
  <c r="J168" i="23"/>
  <c r="J171" i="23"/>
  <c r="AA295" i="23"/>
  <c r="AA283" i="23"/>
  <c r="AA271" i="23"/>
  <c r="N290" i="23"/>
  <c r="N266" i="23"/>
  <c r="N277" i="23"/>
  <c r="N289" i="23"/>
  <c r="N279" i="23"/>
  <c r="N267" i="23"/>
  <c r="N264" i="23"/>
  <c r="N265" i="23"/>
  <c r="N291" i="23"/>
  <c r="N288" i="23"/>
  <c r="N278" i="23"/>
  <c r="N276" i="23"/>
  <c r="H184" i="23"/>
  <c r="H160" i="23"/>
  <c r="H172" i="23"/>
  <c r="U161" i="23"/>
  <c r="U185" i="23"/>
  <c r="U173" i="23"/>
  <c r="E172" i="23"/>
  <c r="E184" i="23"/>
  <c r="E160" i="23"/>
  <c r="AB180" i="23"/>
  <c r="AB156" i="23"/>
  <c r="AB183" i="23"/>
  <c r="AB159" i="23"/>
  <c r="AB169" i="23"/>
  <c r="AB181" i="23"/>
  <c r="AB171" i="23"/>
  <c r="AB182" i="23"/>
  <c r="AB168" i="23"/>
  <c r="AB170" i="23"/>
  <c r="AB158" i="23"/>
  <c r="AB157" i="23"/>
  <c r="G45" i="23"/>
  <c r="T67" i="23"/>
  <c r="T79" i="23"/>
  <c r="T55" i="23"/>
  <c r="L77" i="23"/>
  <c r="L75" i="23"/>
  <c r="L76" i="23"/>
  <c r="L64" i="23"/>
  <c r="L62" i="23"/>
  <c r="L65" i="23"/>
  <c r="L74" i="23"/>
  <c r="L63" i="23"/>
  <c r="L51" i="23"/>
  <c r="L52" i="23"/>
  <c r="L50" i="23"/>
  <c r="L53" i="23"/>
  <c r="AA80" i="23"/>
  <c r="AA68" i="23"/>
  <c r="AA56" i="23"/>
  <c r="AA66" i="23"/>
  <c r="AA78" i="23"/>
  <c r="AA54" i="23"/>
  <c r="B77" i="23"/>
  <c r="B75" i="23"/>
  <c r="B52" i="23"/>
  <c r="B76" i="23"/>
  <c r="B64" i="23"/>
  <c r="B74" i="23"/>
  <c r="B51" i="23"/>
  <c r="B65" i="23"/>
  <c r="B62" i="23"/>
  <c r="B63" i="23"/>
  <c r="B53" i="23"/>
  <c r="B50" i="23"/>
  <c r="I68" i="23"/>
  <c r="I80" i="23"/>
  <c r="I56" i="23"/>
  <c r="P79" i="23"/>
  <c r="P67" i="23"/>
  <c r="P55" i="23"/>
  <c r="F81" i="23"/>
  <c r="F57" i="23"/>
  <c r="F69" i="23"/>
  <c r="V67" i="23"/>
  <c r="V79" i="23"/>
  <c r="V55" i="23"/>
  <c r="V505" i="23"/>
  <c r="V492" i="23"/>
  <c r="V503" i="23"/>
  <c r="V491" i="23"/>
  <c r="V502" i="23"/>
  <c r="V504" i="23"/>
  <c r="V480" i="23"/>
  <c r="V478" i="23"/>
  <c r="V479" i="23"/>
  <c r="V481" i="23"/>
  <c r="V493" i="23"/>
  <c r="V490" i="23"/>
  <c r="Z493" i="23"/>
  <c r="Z504" i="23"/>
  <c r="Z502" i="23"/>
  <c r="Z503" i="23"/>
  <c r="Z491" i="23"/>
  <c r="Z480" i="23"/>
  <c r="Z478" i="23"/>
  <c r="Z505" i="23"/>
  <c r="Z479" i="23"/>
  <c r="Z490" i="23"/>
  <c r="Z481" i="23"/>
  <c r="Z492" i="23"/>
  <c r="Z509" i="23"/>
  <c r="Z497" i="23"/>
  <c r="Z485" i="23"/>
  <c r="I402" i="23"/>
  <c r="I390" i="23"/>
  <c r="I378" i="23"/>
  <c r="AA401" i="23"/>
  <c r="AA389" i="23"/>
  <c r="H401" i="23"/>
  <c r="H389" i="23"/>
  <c r="Q391" i="23"/>
  <c r="Q379" i="23"/>
  <c r="Q403" i="23"/>
  <c r="AB403" i="23"/>
  <c r="AB391" i="23"/>
  <c r="AB379" i="23"/>
  <c r="J392" i="23"/>
  <c r="J404" i="23"/>
  <c r="J380" i="23"/>
  <c r="N404" i="23"/>
  <c r="N392" i="23"/>
  <c r="N380" i="23"/>
  <c r="K390" i="23"/>
  <c r="K378" i="23"/>
  <c r="K402" i="23"/>
  <c r="J280" i="23"/>
  <c r="J268" i="23"/>
  <c r="J292" i="23"/>
  <c r="U268" i="23"/>
  <c r="U292" i="23"/>
  <c r="U280" i="23"/>
  <c r="R292" i="23"/>
  <c r="R280" i="23"/>
  <c r="R268" i="23"/>
  <c r="AA281" i="23"/>
  <c r="AA269" i="23"/>
  <c r="AA293" i="23"/>
  <c r="B182" i="23"/>
  <c r="B158" i="23"/>
  <c r="B169" i="23"/>
  <c r="B181" i="23"/>
  <c r="B171" i="23"/>
  <c r="B183" i="23"/>
  <c r="B157" i="23"/>
  <c r="B168" i="23"/>
  <c r="B159" i="23"/>
  <c r="B156" i="23"/>
  <c r="B180" i="23"/>
  <c r="B170" i="23"/>
  <c r="O295" i="23"/>
  <c r="O283" i="23"/>
  <c r="O271" i="23"/>
  <c r="B278" i="23"/>
  <c r="B289" i="23"/>
  <c r="B265" i="23"/>
  <c r="B279" i="23"/>
  <c r="B264" i="23"/>
  <c r="B290" i="23"/>
  <c r="B291" i="23"/>
  <c r="B288" i="23"/>
  <c r="B277" i="23"/>
  <c r="B276" i="23"/>
  <c r="B267" i="23"/>
  <c r="B266" i="23"/>
  <c r="Y171" i="23"/>
  <c r="Y182" i="23"/>
  <c r="Y158" i="23"/>
  <c r="Y168" i="23"/>
  <c r="Y180" i="23"/>
  <c r="Y170" i="23"/>
  <c r="Y181" i="23"/>
  <c r="Y157" i="23"/>
  <c r="Y183" i="23"/>
  <c r="Y159" i="23"/>
  <c r="Y156" i="23"/>
  <c r="Y169" i="23"/>
  <c r="K185" i="23"/>
  <c r="K161" i="23"/>
  <c r="K173" i="23"/>
  <c r="R185" i="23"/>
  <c r="R161" i="23"/>
  <c r="R173" i="23"/>
  <c r="AA187" i="23"/>
  <c r="AA175" i="23"/>
  <c r="AA163" i="23"/>
  <c r="G151" i="23"/>
  <c r="D77" i="23"/>
  <c r="D75" i="23"/>
  <c r="D64" i="23"/>
  <c r="D74" i="23"/>
  <c r="D62" i="23"/>
  <c r="D65" i="23"/>
  <c r="D76" i="23"/>
  <c r="D63" i="23"/>
  <c r="D52" i="23"/>
  <c r="D51" i="23"/>
  <c r="D53" i="23"/>
  <c r="D50" i="23"/>
  <c r="S80" i="23"/>
  <c r="S68" i="23"/>
  <c r="S56" i="23"/>
  <c r="S66" i="23"/>
  <c r="S78" i="23"/>
  <c r="S54" i="23"/>
  <c r="Z66" i="23"/>
  <c r="Z78" i="23"/>
  <c r="Z54" i="23"/>
  <c r="W81" i="23"/>
  <c r="W69" i="23"/>
  <c r="W57" i="23"/>
  <c r="H79" i="23"/>
  <c r="H67" i="23"/>
  <c r="H55" i="23"/>
  <c r="AA81" i="23"/>
  <c r="AA69" i="23"/>
  <c r="AA57" i="23"/>
  <c r="N67" i="23"/>
  <c r="N79" i="23"/>
  <c r="N55" i="23"/>
  <c r="M78" i="23"/>
  <c r="M66" i="23"/>
  <c r="M54" i="23"/>
  <c r="W509" i="23"/>
  <c r="W497" i="23"/>
  <c r="W485" i="23"/>
  <c r="L508" i="23"/>
  <c r="L496" i="23"/>
  <c r="L484" i="23"/>
  <c r="X390" i="23"/>
  <c r="X402" i="23"/>
  <c r="X378" i="23"/>
  <c r="D401" i="23"/>
  <c r="D389" i="23"/>
  <c r="P389" i="23"/>
  <c r="P401" i="23"/>
  <c r="C391" i="23"/>
  <c r="C403" i="23"/>
  <c r="C379" i="23"/>
  <c r="G403" i="23"/>
  <c r="G391" i="23"/>
  <c r="G379" i="23"/>
  <c r="R392" i="23"/>
  <c r="R404" i="23"/>
  <c r="R380" i="23"/>
  <c r="V392" i="23"/>
  <c r="V380" i="23"/>
  <c r="V404" i="23"/>
  <c r="V390" i="23"/>
  <c r="V402" i="23"/>
  <c r="V378" i="23"/>
  <c r="Q283" i="23"/>
  <c r="Q295" i="23"/>
  <c r="Q271" i="23"/>
  <c r="W277" i="23"/>
  <c r="W288" i="23"/>
  <c r="W264" i="23"/>
  <c r="W276" i="23"/>
  <c r="W266" i="23"/>
  <c r="W279" i="23"/>
  <c r="W278" i="23"/>
  <c r="W267" i="23"/>
  <c r="W265" i="23"/>
  <c r="W291" i="23"/>
  <c r="W290" i="23"/>
  <c r="W289" i="23"/>
  <c r="U279" i="23"/>
  <c r="U290" i="23"/>
  <c r="U266" i="23"/>
  <c r="U288" i="23"/>
  <c r="U278" i="23"/>
  <c r="U291" i="23"/>
  <c r="U289" i="23"/>
  <c r="U277" i="23"/>
  <c r="U276" i="23"/>
  <c r="U267" i="23"/>
  <c r="U265" i="23"/>
  <c r="U264" i="23"/>
  <c r="I268" i="23"/>
  <c r="I292" i="23"/>
  <c r="I280" i="23"/>
  <c r="O270" i="23"/>
  <c r="O294" i="23"/>
  <c r="O282" i="23"/>
  <c r="P280" i="23"/>
  <c r="P292" i="23"/>
  <c r="P268" i="23"/>
  <c r="B281" i="23"/>
  <c r="B269" i="23"/>
  <c r="B293" i="23"/>
  <c r="E295" i="23"/>
  <c r="E271" i="23"/>
  <c r="E283" i="23"/>
  <c r="Q171" i="23"/>
  <c r="Q182" i="23"/>
  <c r="Q158" i="23"/>
  <c r="Q156" i="23"/>
  <c r="Q183" i="23"/>
  <c r="Q168" i="23"/>
  <c r="Q169" i="23"/>
  <c r="Q159" i="23"/>
  <c r="Q181" i="23"/>
  <c r="Q157" i="23"/>
  <c r="Q180" i="23"/>
  <c r="Q170" i="23"/>
  <c r="G173" i="23"/>
  <c r="G185" i="23"/>
  <c r="G161" i="23"/>
  <c r="G181" i="23"/>
  <c r="G157" i="23"/>
  <c r="G168" i="23"/>
  <c r="G156" i="23"/>
  <c r="G183" i="23"/>
  <c r="G158" i="23"/>
  <c r="G182" i="23"/>
  <c r="G169" i="23"/>
  <c r="G159" i="23"/>
  <c r="G180" i="23"/>
  <c r="G170" i="23"/>
  <c r="G171" i="23"/>
  <c r="O369" i="23"/>
  <c r="O259" i="23"/>
  <c r="O260" i="23"/>
  <c r="D67" i="23"/>
  <c r="D79" i="23"/>
  <c r="D55" i="23"/>
  <c r="F45" i="23"/>
  <c r="K80" i="23"/>
  <c r="K68" i="23"/>
  <c r="K56" i="23"/>
  <c r="K66" i="23"/>
  <c r="K78" i="23"/>
  <c r="K54" i="23"/>
  <c r="O69" i="23"/>
  <c r="O57" i="23"/>
  <c r="O81" i="23"/>
  <c r="O78" i="23"/>
  <c r="O66" i="23"/>
  <c r="O54" i="23"/>
  <c r="F67" i="23"/>
  <c r="F79" i="23"/>
  <c r="F55" i="23"/>
  <c r="E78" i="23"/>
  <c r="E66" i="23"/>
  <c r="E54" i="23"/>
  <c r="Q506" i="23"/>
  <c r="Q494" i="23"/>
  <c r="Q482" i="23"/>
  <c r="H508" i="23"/>
  <c r="H496" i="23"/>
  <c r="H484" i="23"/>
  <c r="T508" i="23"/>
  <c r="T496" i="23"/>
  <c r="T484" i="23"/>
  <c r="P390" i="23"/>
  <c r="P378" i="23"/>
  <c r="P402" i="23"/>
  <c r="X389" i="23"/>
  <c r="X401" i="23"/>
  <c r="K403" i="23"/>
  <c r="K391" i="23"/>
  <c r="K379" i="23"/>
  <c r="O403" i="23"/>
  <c r="O391" i="23"/>
  <c r="O379" i="23"/>
  <c r="U404" i="23"/>
  <c r="U380" i="23"/>
  <c r="U392" i="23"/>
  <c r="Z404" i="23"/>
  <c r="Z392" i="23"/>
  <c r="Z380" i="23"/>
  <c r="G404" i="23"/>
  <c r="G380" i="23"/>
  <c r="G392" i="23"/>
  <c r="G402" i="23"/>
  <c r="G390" i="23"/>
  <c r="G378" i="23"/>
  <c r="AC279" i="23"/>
  <c r="AC290" i="23"/>
  <c r="AC266" i="23"/>
  <c r="AC264" i="23"/>
  <c r="AC288" i="23"/>
  <c r="AC278" i="23"/>
  <c r="AC267" i="23"/>
  <c r="AC265" i="23"/>
  <c r="AC291" i="23"/>
  <c r="AC289" i="23"/>
  <c r="AC277" i="23"/>
  <c r="AC276" i="23"/>
  <c r="J278" i="23"/>
  <c r="J289" i="23"/>
  <c r="J265" i="23"/>
  <c r="J291" i="23"/>
  <c r="J279" i="23"/>
  <c r="J276" i="23"/>
  <c r="J277" i="23"/>
  <c r="J266" i="23"/>
  <c r="J267" i="23"/>
  <c r="J264" i="23"/>
  <c r="J290" i="23"/>
  <c r="J288" i="23"/>
  <c r="B283" i="23"/>
  <c r="F292" i="23"/>
  <c r="F280" i="23"/>
  <c r="F268" i="23"/>
  <c r="I171" i="23"/>
  <c r="I182" i="23"/>
  <c r="I158" i="23"/>
  <c r="I180" i="23"/>
  <c r="I170" i="23"/>
  <c r="I168" i="23"/>
  <c r="I156" i="23"/>
  <c r="I183" i="23"/>
  <c r="I159" i="23"/>
  <c r="I181" i="23"/>
  <c r="I169" i="23"/>
  <c r="I157" i="23"/>
  <c r="O173" i="23"/>
  <c r="O185" i="23"/>
  <c r="O161" i="23"/>
  <c r="J185" i="23"/>
  <c r="J161" i="23"/>
  <c r="J173" i="23"/>
  <c r="K172" i="23"/>
  <c r="K184" i="23"/>
  <c r="K160" i="23"/>
  <c r="D185" i="23"/>
  <c r="D161" i="23"/>
  <c r="D173" i="23"/>
  <c r="T180" i="23"/>
  <c r="T156" i="23"/>
  <c r="T183" i="23"/>
  <c r="T159" i="23"/>
  <c r="T157" i="23"/>
  <c r="T169" i="23"/>
  <c r="T170" i="23"/>
  <c r="T182" i="23"/>
  <c r="T171" i="23"/>
  <c r="T168" i="23"/>
  <c r="T158" i="23"/>
  <c r="T181" i="23"/>
  <c r="G474" i="23"/>
  <c r="G369" i="23"/>
  <c r="G260" i="23"/>
  <c r="G259" i="23"/>
  <c r="G368" i="23"/>
  <c r="K81" i="23"/>
  <c r="K69" i="23"/>
  <c r="K57" i="23"/>
  <c r="N45" i="23"/>
  <c r="N151" i="23"/>
  <c r="N259" i="23"/>
  <c r="N260" i="23"/>
  <c r="N152" i="23"/>
  <c r="N368" i="23"/>
  <c r="N369" i="23"/>
  <c r="N473" i="23"/>
  <c r="C80" i="23"/>
  <c r="C68" i="23"/>
  <c r="C56" i="23"/>
  <c r="C66" i="23"/>
  <c r="C78" i="23"/>
  <c r="C54" i="23"/>
  <c r="J80" i="23"/>
  <c r="J56" i="23"/>
  <c r="J68" i="23"/>
  <c r="X81" i="23"/>
  <c r="X69" i="23"/>
  <c r="X57" i="23"/>
  <c r="I67" i="23"/>
  <c r="I79" i="23"/>
  <c r="I55" i="23"/>
  <c r="P54" i="23"/>
  <c r="P78" i="23"/>
  <c r="P66" i="23"/>
  <c r="AB69" i="23"/>
  <c r="AB57" i="23"/>
  <c r="AB81" i="23"/>
  <c r="I506" i="23"/>
  <c r="I494" i="23"/>
  <c r="I482" i="23"/>
  <c r="O503" i="23"/>
  <c r="O502" i="23"/>
  <c r="O479" i="23"/>
  <c r="O505" i="23"/>
  <c r="O504" i="23"/>
  <c r="O493" i="23"/>
  <c r="O478" i="23"/>
  <c r="O490" i="23"/>
  <c r="O481" i="23"/>
  <c r="O480" i="23"/>
  <c r="O492" i="23"/>
  <c r="O491" i="23"/>
  <c r="R496" i="23"/>
  <c r="R508" i="23"/>
  <c r="R484" i="23"/>
  <c r="AB508" i="23"/>
  <c r="AB484" i="23"/>
  <c r="AB496" i="23"/>
  <c r="Y506" i="23"/>
  <c r="Y482" i="23"/>
  <c r="Y494" i="23"/>
  <c r="C509" i="23"/>
  <c r="C497" i="23"/>
  <c r="C485" i="23"/>
  <c r="T389" i="23"/>
  <c r="T401" i="23"/>
  <c r="S391" i="23"/>
  <c r="S379" i="23"/>
  <c r="S403" i="23"/>
  <c r="W403" i="23"/>
  <c r="W391" i="23"/>
  <c r="W379" i="23"/>
  <c r="L380" i="23"/>
  <c r="L392" i="23"/>
  <c r="L404" i="23"/>
  <c r="C392" i="23"/>
  <c r="C404" i="23"/>
  <c r="C380" i="23"/>
  <c r="O404" i="23"/>
  <c r="O392" i="23"/>
  <c r="O380" i="23"/>
  <c r="W390" i="23"/>
  <c r="W402" i="23"/>
  <c r="W378" i="23"/>
  <c r="R294" i="23"/>
  <c r="R270" i="23"/>
  <c r="R282" i="23"/>
  <c r="P283" i="23"/>
  <c r="P271" i="23"/>
  <c r="P295" i="23"/>
  <c r="D276" i="23"/>
  <c r="D279" i="23"/>
  <c r="D289" i="23"/>
  <c r="D277" i="23"/>
  <c r="D267" i="23"/>
  <c r="D291" i="23"/>
  <c r="D290" i="23"/>
  <c r="D288" i="23"/>
  <c r="D278" i="23"/>
  <c r="D266" i="23"/>
  <c r="D264" i="23"/>
  <c r="D265" i="23"/>
  <c r="AC295" i="23"/>
  <c r="AC271" i="23"/>
  <c r="AC283" i="23"/>
  <c r="R281" i="23"/>
  <c r="R293" i="23"/>
  <c r="R269" i="23"/>
  <c r="B292" i="23"/>
  <c r="B280" i="23"/>
  <c r="B268" i="23"/>
  <c r="W173" i="23"/>
  <c r="W185" i="23"/>
  <c r="W161" i="23"/>
  <c r="Y172" i="23"/>
  <c r="Y160" i="23"/>
  <c r="Y184" i="23"/>
  <c r="AA185" i="23"/>
  <c r="AA161" i="23"/>
  <c r="AA173" i="23"/>
  <c r="AC160" i="23"/>
  <c r="AC184" i="23"/>
  <c r="AC172" i="23"/>
  <c r="H168" i="23"/>
  <c r="H171" i="23"/>
  <c r="H183" i="23"/>
  <c r="H180" i="23"/>
  <c r="H181" i="23"/>
  <c r="H169" i="23"/>
  <c r="H159" i="23"/>
  <c r="H156" i="23"/>
  <c r="H170" i="23"/>
  <c r="H182" i="23"/>
  <c r="H158" i="23"/>
  <c r="H157" i="23"/>
  <c r="Z187" i="23"/>
  <c r="Z175" i="23"/>
  <c r="Z163" i="23"/>
  <c r="L180" i="23"/>
  <c r="L156" i="23"/>
  <c r="L183" i="23"/>
  <c r="L159" i="23"/>
  <c r="L181" i="23"/>
  <c r="L171" i="23"/>
  <c r="L169" i="23"/>
  <c r="L157" i="23"/>
  <c r="L170" i="23"/>
  <c r="L182" i="23"/>
  <c r="L158" i="23"/>
  <c r="L168" i="23"/>
  <c r="C69" i="23"/>
  <c r="C81" i="23"/>
  <c r="C57" i="23"/>
  <c r="L66" i="23"/>
  <c r="L54" i="23"/>
  <c r="L78" i="23"/>
  <c r="F473" i="23"/>
  <c r="F151" i="23"/>
  <c r="F260" i="23"/>
  <c r="F46" i="23"/>
  <c r="F259" i="23"/>
  <c r="F368" i="23"/>
  <c r="F369" i="23"/>
  <c r="Y66" i="23"/>
  <c r="Y54" i="23"/>
  <c r="Y78" i="23"/>
  <c r="W503" i="23"/>
  <c r="W502" i="23"/>
  <c r="W493" i="23"/>
  <c r="W490" i="23"/>
  <c r="W479" i="23"/>
  <c r="W492" i="23"/>
  <c r="W478" i="23"/>
  <c r="W481" i="23"/>
  <c r="W504" i="23"/>
  <c r="W505" i="23"/>
  <c r="W491" i="23"/>
  <c r="W480" i="23"/>
  <c r="AC497" i="23"/>
  <c r="AC509" i="23"/>
  <c r="AC485" i="23"/>
  <c r="Q401" i="23"/>
  <c r="Q389" i="23"/>
  <c r="Q377" i="23"/>
  <c r="AA403" i="23"/>
  <c r="AA379" i="23"/>
  <c r="AA391" i="23"/>
  <c r="H391" i="23"/>
  <c r="H403" i="23"/>
  <c r="H379" i="23"/>
  <c r="Y404" i="23"/>
  <c r="Y392" i="23"/>
  <c r="Y380" i="23"/>
  <c r="AB392" i="23"/>
  <c r="AB404" i="23"/>
  <c r="AB380" i="23"/>
  <c r="K392" i="23"/>
  <c r="K404" i="23"/>
  <c r="K380" i="23"/>
  <c r="W404" i="23"/>
  <c r="W380" i="23"/>
  <c r="W392" i="23"/>
  <c r="J294" i="23"/>
  <c r="J270" i="23"/>
  <c r="J282" i="23"/>
  <c r="Q184" i="23"/>
  <c r="Q172" i="23"/>
  <c r="Q160" i="23"/>
  <c r="W280" i="23"/>
  <c r="W292" i="23"/>
  <c r="W268" i="23"/>
  <c r="H173" i="23"/>
  <c r="H185" i="23"/>
  <c r="H161" i="23"/>
  <c r="S172" i="23"/>
  <c r="S160" i="23"/>
  <c r="S184" i="23"/>
  <c r="V170" i="23"/>
  <c r="V181" i="23"/>
  <c r="V157" i="23"/>
  <c r="V171" i="23"/>
  <c r="V169" i="23"/>
  <c r="V159" i="23"/>
  <c r="V183" i="23"/>
  <c r="V180" i="23"/>
  <c r="V168" i="23"/>
  <c r="V156" i="23"/>
  <c r="V158" i="23"/>
  <c r="V182" i="23"/>
  <c r="X168" i="23"/>
  <c r="X171" i="23"/>
  <c r="X181" i="23"/>
  <c r="X182" i="23"/>
  <c r="X183" i="23"/>
  <c r="X157" i="23"/>
  <c r="X158" i="23"/>
  <c r="X159" i="23"/>
  <c r="X156" i="23"/>
  <c r="X170" i="23"/>
  <c r="X180" i="23"/>
  <c r="X169" i="23"/>
  <c r="G46" i="23"/>
  <c r="T80" i="23"/>
  <c r="T68" i="23"/>
  <c r="T56" i="23"/>
  <c r="D78" i="23"/>
  <c r="D54" i="23"/>
  <c r="D66" i="23"/>
  <c r="S79" i="23"/>
  <c r="S55" i="23"/>
  <c r="S67" i="23"/>
  <c r="Z77" i="23"/>
  <c r="Z75" i="23"/>
  <c r="Z52" i="23"/>
  <c r="Z76" i="23"/>
  <c r="Z65" i="23"/>
  <c r="Z64" i="23"/>
  <c r="Z51" i="23"/>
  <c r="Z53" i="23"/>
  <c r="Z63" i="23"/>
  <c r="Z74" i="23"/>
  <c r="Z50" i="23"/>
  <c r="Z62" i="23"/>
  <c r="Q66" i="23"/>
  <c r="Q78" i="23"/>
  <c r="Q54" i="23"/>
  <c r="X65" i="23"/>
  <c r="X77" i="23"/>
  <c r="X62" i="23"/>
  <c r="X76" i="23"/>
  <c r="X50" i="23"/>
  <c r="X75" i="23"/>
  <c r="X53" i="23"/>
  <c r="X74" i="23"/>
  <c r="X51" i="23"/>
  <c r="X52" i="23"/>
  <c r="X64" i="23"/>
  <c r="X63" i="23"/>
  <c r="V506" i="23"/>
  <c r="V482" i="23"/>
  <c r="V494" i="23"/>
  <c r="B504" i="23"/>
  <c r="B502" i="23"/>
  <c r="B503" i="23"/>
  <c r="B490" i="23"/>
  <c r="B480" i="23"/>
  <c r="B491" i="23"/>
  <c r="B478" i="23"/>
  <c r="B492" i="23"/>
  <c r="B479" i="23"/>
  <c r="B505" i="23"/>
  <c r="B493" i="23"/>
  <c r="B481" i="23"/>
  <c r="B496" i="23"/>
  <c r="B508" i="23"/>
  <c r="B484" i="23"/>
  <c r="O508" i="23"/>
  <c r="O496" i="23"/>
  <c r="O484" i="23"/>
  <c r="I401" i="23"/>
  <c r="I389" i="23"/>
  <c r="I377" i="23"/>
  <c r="G401" i="23"/>
  <c r="G389" i="23"/>
  <c r="D403" i="23"/>
  <c r="D379" i="23"/>
  <c r="D391" i="23"/>
  <c r="P391" i="23"/>
  <c r="P403" i="23"/>
  <c r="P379" i="23"/>
  <c r="E404" i="23"/>
  <c r="E392" i="23"/>
  <c r="E380" i="23"/>
  <c r="M404" i="23"/>
  <c r="M392" i="23"/>
  <c r="M380" i="23"/>
  <c r="S392" i="23"/>
  <c r="S404" i="23"/>
  <c r="S380" i="23"/>
  <c r="R402" i="23"/>
  <c r="R390" i="23"/>
  <c r="R378" i="23"/>
  <c r="B294" i="23"/>
  <c r="B270" i="23"/>
  <c r="B282" i="23"/>
  <c r="Y294" i="23"/>
  <c r="Y270" i="23"/>
  <c r="Y282" i="23"/>
  <c r="N283" i="23"/>
  <c r="N295" i="23"/>
  <c r="N271" i="23"/>
  <c r="T276" i="23"/>
  <c r="T279" i="23"/>
  <c r="T291" i="23"/>
  <c r="T265" i="23"/>
  <c r="T290" i="23"/>
  <c r="T289" i="23"/>
  <c r="T288" i="23"/>
  <c r="T278" i="23"/>
  <c r="T277" i="23"/>
  <c r="T266" i="23"/>
  <c r="T264" i="23"/>
  <c r="T267" i="23"/>
  <c r="G277" i="23"/>
  <c r="G288" i="23"/>
  <c r="G264" i="23"/>
  <c r="G290" i="23"/>
  <c r="G278" i="23"/>
  <c r="G289" i="23"/>
  <c r="G279" i="23"/>
  <c r="G276" i="23"/>
  <c r="G267" i="23"/>
  <c r="G265" i="23"/>
  <c r="G291" i="23"/>
  <c r="G266" i="23"/>
  <c r="G283" i="23"/>
  <c r="G271" i="23"/>
  <c r="G295" i="23"/>
  <c r="F271" i="23"/>
  <c r="F283" i="23"/>
  <c r="F295" i="23"/>
  <c r="I160" i="23"/>
  <c r="I184" i="23"/>
  <c r="I172" i="23"/>
  <c r="X184" i="23"/>
  <c r="X160" i="23"/>
  <c r="X172" i="23"/>
  <c r="W175" i="23"/>
  <c r="W187" i="23"/>
  <c r="W163" i="23"/>
  <c r="P161" i="23"/>
  <c r="P185" i="23"/>
  <c r="P173" i="23"/>
  <c r="M186" i="23"/>
  <c r="M162" i="23"/>
  <c r="M174" i="23"/>
  <c r="G184" i="23"/>
  <c r="G160" i="23"/>
  <c r="G172" i="23"/>
  <c r="D180" i="23"/>
  <c r="D156" i="23"/>
  <c r="D183" i="23"/>
  <c r="D159" i="23"/>
  <c r="D182" i="23"/>
  <c r="D157" i="23"/>
  <c r="D181" i="23"/>
  <c r="D171" i="23"/>
  <c r="D168" i="23"/>
  <c r="D158" i="23"/>
  <c r="D170" i="23"/>
  <c r="D169" i="23"/>
  <c r="L80" i="23"/>
  <c r="L68" i="23"/>
  <c r="L56" i="23"/>
  <c r="Y57" i="23"/>
  <c r="Y81" i="23"/>
  <c r="Y69" i="23"/>
  <c r="R79" i="23"/>
  <c r="R67" i="23"/>
  <c r="R55" i="23"/>
  <c r="R77" i="23"/>
  <c r="R75" i="23"/>
  <c r="R65" i="23"/>
  <c r="R52" i="23"/>
  <c r="R74" i="23"/>
  <c r="R64" i="23"/>
  <c r="R51" i="23"/>
  <c r="R76" i="23"/>
  <c r="R62" i="23"/>
  <c r="R50" i="23"/>
  <c r="R53" i="23"/>
  <c r="R63" i="23"/>
  <c r="Y68" i="23"/>
  <c r="Y80" i="23"/>
  <c r="Y56" i="23"/>
  <c r="H80" i="23"/>
  <c r="H68" i="23"/>
  <c r="H56" i="23"/>
  <c r="P65" i="23"/>
  <c r="P77" i="23"/>
  <c r="P76" i="23"/>
  <c r="P62" i="23"/>
  <c r="P75" i="23"/>
  <c r="P74" i="23"/>
  <c r="P50" i="23"/>
  <c r="P53" i="23"/>
  <c r="P51" i="23"/>
  <c r="P63" i="23"/>
  <c r="P52" i="23"/>
  <c r="P64" i="23"/>
  <c r="V81" i="23"/>
  <c r="V69" i="23"/>
  <c r="V57" i="23"/>
  <c r="V75" i="23"/>
  <c r="V74" i="23"/>
  <c r="V64" i="23"/>
  <c r="V77" i="23"/>
  <c r="V62" i="23"/>
  <c r="V76" i="23"/>
  <c r="V52" i="23"/>
  <c r="V65" i="23"/>
  <c r="V63" i="23"/>
  <c r="V53" i="23"/>
  <c r="V50" i="23"/>
  <c r="V51" i="23"/>
  <c r="H495" i="23"/>
  <c r="H507" i="23"/>
  <c r="H483" i="23"/>
  <c r="B507" i="23"/>
  <c r="B495" i="23"/>
  <c r="B483" i="23"/>
  <c r="D507" i="23"/>
  <c r="D495" i="23"/>
  <c r="D483" i="23"/>
  <c r="H503" i="23"/>
  <c r="H490" i="23"/>
  <c r="H504" i="23"/>
  <c r="H505" i="23"/>
  <c r="H492" i="23"/>
  <c r="H493" i="23"/>
  <c r="H480" i="23"/>
  <c r="H478" i="23"/>
  <c r="H502" i="23"/>
  <c r="H481" i="23"/>
  <c r="H491" i="23"/>
  <c r="H479" i="23"/>
  <c r="U502" i="23"/>
  <c r="U505" i="23"/>
  <c r="U503" i="23"/>
  <c r="U504" i="23"/>
  <c r="U481" i="23"/>
  <c r="U493" i="23"/>
  <c r="U490" i="23"/>
  <c r="U479" i="23"/>
  <c r="U491" i="23"/>
  <c r="U480" i="23"/>
  <c r="U492" i="23"/>
  <c r="U478" i="23"/>
  <c r="K494" i="23"/>
  <c r="K506" i="23"/>
  <c r="K482" i="23"/>
  <c r="AA509" i="23"/>
  <c r="AA497" i="23"/>
  <c r="AA485" i="23"/>
  <c r="Y507" i="23"/>
  <c r="Y483" i="23"/>
  <c r="Y495" i="23"/>
  <c r="Z496" i="23"/>
  <c r="Z508" i="23"/>
  <c r="Z484" i="23"/>
  <c r="T402" i="23"/>
  <c r="T390" i="23"/>
  <c r="T378" i="23"/>
  <c r="O389" i="23"/>
  <c r="O401" i="23"/>
  <c r="O377" i="23"/>
  <c r="L401" i="23"/>
  <c r="L389" i="23"/>
  <c r="L377" i="23"/>
  <c r="B397" i="23"/>
  <c r="B387" i="23"/>
  <c r="B400" i="23"/>
  <c r="B385" i="23"/>
  <c r="B399" i="23"/>
  <c r="B398" i="23"/>
  <c r="B375" i="23"/>
  <c r="B373" i="23"/>
  <c r="B388" i="23"/>
  <c r="B386" i="23"/>
  <c r="B376" i="23"/>
  <c r="B374" i="23"/>
  <c r="F398" i="23"/>
  <c r="F397" i="23"/>
  <c r="F399" i="23"/>
  <c r="F400" i="23"/>
  <c r="F385" i="23"/>
  <c r="F373" i="23"/>
  <c r="F387" i="23"/>
  <c r="F375" i="23"/>
  <c r="F386" i="23"/>
  <c r="F376" i="23"/>
  <c r="F374" i="23"/>
  <c r="F388" i="23"/>
  <c r="X399" i="23"/>
  <c r="X400" i="23"/>
  <c r="X397" i="23"/>
  <c r="X387" i="23"/>
  <c r="X398" i="23"/>
  <c r="X375" i="23"/>
  <c r="X386" i="23"/>
  <c r="X374" i="23"/>
  <c r="X385" i="23"/>
  <c r="X388" i="23"/>
  <c r="X376" i="23"/>
  <c r="X373" i="23"/>
  <c r="AA390" i="23"/>
  <c r="AA378" i="23"/>
  <c r="AA402" i="23"/>
  <c r="F290" i="23"/>
  <c r="F266" i="23"/>
  <c r="F277" i="23"/>
  <c r="F267" i="23"/>
  <c r="F291" i="23"/>
  <c r="F288" i="23"/>
  <c r="F289" i="23"/>
  <c r="F278" i="23"/>
  <c r="F279" i="23"/>
  <c r="F276" i="23"/>
  <c r="F264" i="23"/>
  <c r="F265" i="23"/>
  <c r="AA289" i="23"/>
  <c r="AA265" i="23"/>
  <c r="AA276" i="23"/>
  <c r="AA290" i="23"/>
  <c r="AA264" i="23"/>
  <c r="AA267" i="23"/>
  <c r="AA266" i="23"/>
  <c r="AA291" i="23"/>
  <c r="AA288" i="23"/>
  <c r="AA279" i="23"/>
  <c r="AA278" i="23"/>
  <c r="AA277" i="23"/>
  <c r="V403" i="23"/>
  <c r="V391" i="23"/>
  <c r="V379" i="23"/>
  <c r="J403" i="23"/>
  <c r="J391" i="23"/>
  <c r="J379" i="23"/>
  <c r="AA292" i="23"/>
  <c r="AA268" i="23"/>
  <c r="AA280" i="23"/>
  <c r="X282" i="23"/>
  <c r="X270" i="23"/>
  <c r="X294" i="23"/>
  <c r="Z294" i="23"/>
  <c r="Z270" i="23"/>
  <c r="Z282" i="23"/>
  <c r="Z281" i="23"/>
  <c r="Z293" i="23"/>
  <c r="Z269" i="23"/>
  <c r="AB292" i="23"/>
  <c r="AB268" i="23"/>
  <c r="AB280" i="23"/>
  <c r="G280" i="23"/>
  <c r="G268" i="23"/>
  <c r="G292" i="23"/>
  <c r="C281" i="23"/>
  <c r="C293" i="23"/>
  <c r="C269" i="23"/>
  <c r="L295" i="23"/>
  <c r="L271" i="23"/>
  <c r="L283" i="23"/>
  <c r="I187" i="23"/>
  <c r="I163" i="23"/>
  <c r="I175" i="23"/>
  <c r="I174" i="23"/>
  <c r="I162" i="23"/>
  <c r="I186" i="23"/>
  <c r="H174" i="23"/>
  <c r="H186" i="23"/>
  <c r="H162" i="23"/>
  <c r="F172" i="23"/>
  <c r="F160" i="23"/>
  <c r="F184" i="23"/>
  <c r="D175" i="23"/>
  <c r="D187" i="23"/>
  <c r="D163" i="23"/>
  <c r="E175" i="23"/>
  <c r="E163" i="23"/>
  <c r="E187" i="23"/>
  <c r="J184" i="23"/>
  <c r="J160" i="23"/>
  <c r="J172" i="23"/>
  <c r="R172" i="23"/>
  <c r="R160" i="23"/>
  <c r="R184" i="23"/>
  <c r="F170" i="23"/>
  <c r="F181" i="23"/>
  <c r="F157" i="23"/>
  <c r="F169" i="23"/>
  <c r="F159" i="23"/>
  <c r="F183" i="23"/>
  <c r="F171" i="23"/>
  <c r="F182" i="23"/>
  <c r="F168" i="23"/>
  <c r="F156" i="23"/>
  <c r="F180" i="23"/>
  <c r="F158" i="23"/>
  <c r="AB80" i="23"/>
  <c r="AB68" i="23"/>
  <c r="AB56" i="23"/>
  <c r="J69" i="23"/>
  <c r="J81" i="23"/>
  <c r="J57" i="23"/>
  <c r="K55" i="23"/>
  <c r="K79" i="23"/>
  <c r="K67" i="23"/>
  <c r="K74" i="23"/>
  <c r="K63" i="23"/>
  <c r="K77" i="23"/>
  <c r="K76" i="23"/>
  <c r="K51" i="23"/>
  <c r="K75" i="23"/>
  <c r="K62" i="23"/>
  <c r="K52" i="23"/>
  <c r="K64" i="23"/>
  <c r="K53" i="23"/>
  <c r="K65" i="23"/>
  <c r="K50" i="23"/>
  <c r="I46" i="23"/>
  <c r="R68" i="23"/>
  <c r="R56" i="23"/>
  <c r="R80" i="23"/>
  <c r="R78" i="23"/>
  <c r="R66" i="23"/>
  <c r="R54" i="23"/>
  <c r="P81" i="23"/>
  <c r="P69" i="23"/>
  <c r="P57" i="23"/>
  <c r="G81" i="23"/>
  <c r="G69" i="23"/>
  <c r="G57" i="23"/>
  <c r="U46" i="23"/>
  <c r="G68" i="23"/>
  <c r="G80" i="23"/>
  <c r="G56" i="23"/>
  <c r="Z162" i="23"/>
  <c r="E81" i="23"/>
  <c r="E57" i="23"/>
  <c r="E69" i="23"/>
  <c r="N78" i="23"/>
  <c r="N66" i="23"/>
  <c r="N54" i="23"/>
  <c r="AC76" i="23"/>
  <c r="AC65" i="23"/>
  <c r="AC53" i="23"/>
  <c r="AC64" i="23"/>
  <c r="AC75" i="23"/>
  <c r="AC74" i="23"/>
  <c r="AC52" i="23"/>
  <c r="AC50" i="23"/>
  <c r="AC63" i="23"/>
  <c r="AC51" i="23"/>
  <c r="AC62" i="23"/>
  <c r="AC77" i="23"/>
  <c r="AB63" i="23"/>
  <c r="J507" i="23"/>
  <c r="J495" i="23"/>
  <c r="J483" i="23"/>
  <c r="L507" i="23"/>
  <c r="L483" i="23"/>
  <c r="L495" i="23"/>
  <c r="X503" i="23"/>
  <c r="X490" i="23"/>
  <c r="X493" i="23"/>
  <c r="X504" i="23"/>
  <c r="X505" i="23"/>
  <c r="X491" i="23"/>
  <c r="X480" i="23"/>
  <c r="X492" i="23"/>
  <c r="X478" i="23"/>
  <c r="X481" i="23"/>
  <c r="X502" i="23"/>
  <c r="X479" i="23"/>
  <c r="AC502" i="23"/>
  <c r="AC505" i="23"/>
  <c r="AC503" i="23"/>
  <c r="AC504" i="23"/>
  <c r="AC492" i="23"/>
  <c r="AC481" i="23"/>
  <c r="AC479" i="23"/>
  <c r="AC490" i="23"/>
  <c r="AC480" i="23"/>
  <c r="AC493" i="23"/>
  <c r="AC491" i="23"/>
  <c r="AC478" i="23"/>
  <c r="AA494" i="23"/>
  <c r="AA506" i="23"/>
  <c r="AA482" i="23"/>
  <c r="G506" i="23"/>
  <c r="G494" i="23"/>
  <c r="G482" i="23"/>
  <c r="G509" i="23"/>
  <c r="G485" i="23"/>
  <c r="G497" i="23"/>
  <c r="X509" i="23"/>
  <c r="X497" i="23"/>
  <c r="X485" i="23"/>
  <c r="D497" i="23"/>
  <c r="D509" i="23"/>
  <c r="D485" i="23"/>
  <c r="E507" i="23"/>
  <c r="E495" i="23"/>
  <c r="E483" i="23"/>
  <c r="C496" i="23"/>
  <c r="C484" i="23"/>
  <c r="C508" i="23"/>
  <c r="U390" i="23"/>
  <c r="U402" i="23"/>
  <c r="U378" i="23"/>
  <c r="L390" i="23"/>
  <c r="L402" i="23"/>
  <c r="L378" i="23"/>
  <c r="J397" i="23"/>
  <c r="J387" i="23"/>
  <c r="J399" i="23"/>
  <c r="J385" i="23"/>
  <c r="J376" i="23"/>
  <c r="J386" i="23"/>
  <c r="J388" i="23"/>
  <c r="J373" i="23"/>
  <c r="J400" i="23"/>
  <c r="J375" i="23"/>
  <c r="J398" i="23"/>
  <c r="J374" i="23"/>
  <c r="N400" i="23"/>
  <c r="N398" i="23"/>
  <c r="N399" i="23"/>
  <c r="N385" i="23"/>
  <c r="N373" i="23"/>
  <c r="N388" i="23"/>
  <c r="N375" i="23"/>
  <c r="N374" i="23"/>
  <c r="N387" i="23"/>
  <c r="N376" i="23"/>
  <c r="N397" i="23"/>
  <c r="N386" i="23"/>
  <c r="H392" i="23"/>
  <c r="H404" i="23"/>
  <c r="H380" i="23"/>
  <c r="T392" i="23"/>
  <c r="T380" i="23"/>
  <c r="T404" i="23"/>
  <c r="N391" i="23"/>
  <c r="N379" i="23"/>
  <c r="N403" i="23"/>
  <c r="M292" i="23"/>
  <c r="M280" i="23"/>
  <c r="M268" i="23"/>
  <c r="G294" i="23"/>
  <c r="G282" i="23"/>
  <c r="G270" i="23"/>
  <c r="D294" i="23"/>
  <c r="D282" i="23"/>
  <c r="D270" i="23"/>
  <c r="G293" i="23"/>
  <c r="G269" i="23"/>
  <c r="G281" i="23"/>
  <c r="AC268" i="23"/>
  <c r="AC292" i="23"/>
  <c r="AC280" i="23"/>
  <c r="V290" i="23"/>
  <c r="V266" i="23"/>
  <c r="V277" i="23"/>
  <c r="V265" i="23"/>
  <c r="V289" i="23"/>
  <c r="V279" i="23"/>
  <c r="V288" i="23"/>
  <c r="V278" i="23"/>
  <c r="V276" i="23"/>
  <c r="V267" i="23"/>
  <c r="V264" i="23"/>
  <c r="V291" i="23"/>
  <c r="S283" i="23"/>
  <c r="S271" i="23"/>
  <c r="S295" i="23"/>
  <c r="Q280" i="23"/>
  <c r="Q268" i="23"/>
  <c r="Q292" i="23"/>
  <c r="U282" i="23"/>
  <c r="U270" i="23"/>
  <c r="U294" i="23"/>
  <c r="M295" i="23"/>
  <c r="M271" i="23"/>
  <c r="M283" i="23"/>
  <c r="AA186" i="23"/>
  <c r="AA174" i="23"/>
  <c r="AA162" i="23"/>
  <c r="Q174" i="23"/>
  <c r="Q186" i="23"/>
  <c r="Q162" i="23"/>
  <c r="T174" i="23"/>
  <c r="T186" i="23"/>
  <c r="T162" i="23"/>
  <c r="L161" i="23"/>
  <c r="L185" i="23"/>
  <c r="L173" i="23"/>
  <c r="S162" i="23"/>
  <c r="S186" i="23"/>
  <c r="S174" i="23"/>
  <c r="P187" i="23"/>
  <c r="P163" i="23"/>
  <c r="P175" i="23"/>
  <c r="T175" i="23"/>
  <c r="T187" i="23"/>
  <c r="T163" i="23"/>
  <c r="M175" i="23"/>
  <c r="M163" i="23"/>
  <c r="M187" i="23"/>
  <c r="C169" i="23"/>
  <c r="C180" i="23"/>
  <c r="C156" i="23"/>
  <c r="C168" i="23"/>
  <c r="C158" i="23"/>
  <c r="C170" i="23"/>
  <c r="C181" i="23"/>
  <c r="C171" i="23"/>
  <c r="C157" i="23"/>
  <c r="C159" i="23"/>
  <c r="C182" i="23"/>
  <c r="C183" i="23"/>
  <c r="W181" i="23"/>
  <c r="W157" i="23"/>
  <c r="W168" i="23"/>
  <c r="W158" i="23"/>
  <c r="W182" i="23"/>
  <c r="W156" i="23"/>
  <c r="W180" i="23"/>
  <c r="W170" i="23"/>
  <c r="W171" i="23"/>
  <c r="W183" i="23"/>
  <c r="W159" i="23"/>
  <c r="W169" i="23"/>
  <c r="P68" i="23"/>
  <c r="P80" i="23"/>
  <c r="P56" i="23"/>
  <c r="C55" i="23"/>
  <c r="C79" i="23"/>
  <c r="C67" i="23"/>
  <c r="J66" i="23"/>
  <c r="J78" i="23"/>
  <c r="J54" i="23"/>
  <c r="H81" i="23"/>
  <c r="H69" i="23"/>
  <c r="H57" i="23"/>
  <c r="X80" i="23"/>
  <c r="X68" i="23"/>
  <c r="X56" i="23"/>
  <c r="H54" i="23"/>
  <c r="H78" i="23"/>
  <c r="H66" i="23"/>
  <c r="K46" i="23"/>
  <c r="V56" i="23"/>
  <c r="V80" i="23"/>
  <c r="V68" i="23"/>
  <c r="G78" i="23"/>
  <c r="G66" i="23"/>
  <c r="G54" i="23"/>
  <c r="Z186" i="23"/>
  <c r="F78" i="23"/>
  <c r="F66" i="23"/>
  <c r="F54" i="23"/>
  <c r="D69" i="23"/>
  <c r="D81" i="23"/>
  <c r="D57" i="23"/>
  <c r="M80" i="23"/>
  <c r="M68" i="23"/>
  <c r="M56" i="23"/>
  <c r="U76" i="23"/>
  <c r="U53" i="23"/>
  <c r="U74" i="23"/>
  <c r="U64" i="23"/>
  <c r="U77" i="23"/>
  <c r="U52" i="23"/>
  <c r="U75" i="23"/>
  <c r="U50" i="23"/>
  <c r="U51" i="23"/>
  <c r="U62" i="23"/>
  <c r="U63" i="23"/>
  <c r="U65" i="23"/>
  <c r="T45" i="23"/>
  <c r="AB74" i="23"/>
  <c r="R507" i="23"/>
  <c r="R495" i="23"/>
  <c r="R483" i="23"/>
  <c r="T507" i="23"/>
  <c r="T495" i="23"/>
  <c r="T483" i="23"/>
  <c r="J504" i="23"/>
  <c r="J502" i="23"/>
  <c r="J503" i="23"/>
  <c r="J480" i="23"/>
  <c r="J490" i="23"/>
  <c r="J478" i="23"/>
  <c r="J491" i="23"/>
  <c r="J479" i="23"/>
  <c r="J493" i="23"/>
  <c r="J492" i="23"/>
  <c r="J481" i="23"/>
  <c r="J505" i="23"/>
  <c r="D502" i="23"/>
  <c r="D505" i="23"/>
  <c r="D493" i="23"/>
  <c r="D478" i="23"/>
  <c r="D480" i="23"/>
  <c r="D503" i="23"/>
  <c r="D481" i="23"/>
  <c r="D492" i="23"/>
  <c r="D491" i="23"/>
  <c r="D490" i="23"/>
  <c r="D504" i="23"/>
  <c r="D479" i="23"/>
  <c r="F505" i="23"/>
  <c r="F492" i="23"/>
  <c r="F503" i="23"/>
  <c r="F491" i="23"/>
  <c r="F504" i="23"/>
  <c r="F493" i="23"/>
  <c r="F480" i="23"/>
  <c r="F490" i="23"/>
  <c r="F502" i="23"/>
  <c r="F478" i="23"/>
  <c r="F481" i="23"/>
  <c r="F479" i="23"/>
  <c r="E494" i="23"/>
  <c r="E506" i="23"/>
  <c r="E482" i="23"/>
  <c r="M494" i="23"/>
  <c r="M506" i="23"/>
  <c r="M482" i="23"/>
  <c r="O506" i="23"/>
  <c r="O494" i="23"/>
  <c r="O482" i="23"/>
  <c r="D494" i="23"/>
  <c r="D482" i="23"/>
  <c r="D506" i="23"/>
  <c r="K509" i="23"/>
  <c r="K497" i="23"/>
  <c r="K485" i="23"/>
  <c r="I509" i="23"/>
  <c r="I485" i="23"/>
  <c r="I497" i="23"/>
  <c r="L497" i="23"/>
  <c r="L509" i="23"/>
  <c r="L485" i="23"/>
  <c r="U507" i="23"/>
  <c r="U483" i="23"/>
  <c r="U495" i="23"/>
  <c r="X508" i="23"/>
  <c r="X496" i="23"/>
  <c r="X484" i="23"/>
  <c r="U508" i="23"/>
  <c r="U496" i="23"/>
  <c r="U484" i="23"/>
  <c r="I496" i="23"/>
  <c r="I508" i="23"/>
  <c r="I484" i="23"/>
  <c r="M390" i="23"/>
  <c r="M402" i="23"/>
  <c r="M378" i="23"/>
  <c r="D390" i="23"/>
  <c r="D402" i="23"/>
  <c r="D378" i="23"/>
  <c r="Y402" i="23"/>
  <c r="Y390" i="23"/>
  <c r="Y378" i="23"/>
  <c r="H402" i="23"/>
  <c r="H390" i="23"/>
  <c r="H378" i="23"/>
  <c r="Q398" i="23"/>
  <c r="Q397" i="23"/>
  <c r="Q387" i="23"/>
  <c r="Q399" i="23"/>
  <c r="Q388" i="23"/>
  <c r="Q400" i="23"/>
  <c r="Q386" i="23"/>
  <c r="Q374" i="23"/>
  <c r="Q375" i="23"/>
  <c r="Q376" i="23"/>
  <c r="Q373" i="23"/>
  <c r="Q385" i="23"/>
  <c r="R397" i="23"/>
  <c r="R387" i="23"/>
  <c r="R398" i="23"/>
  <c r="R385" i="23"/>
  <c r="R375" i="23"/>
  <c r="R376" i="23"/>
  <c r="R400" i="23"/>
  <c r="R399" i="23"/>
  <c r="R386" i="23"/>
  <c r="R373" i="23"/>
  <c r="R388" i="23"/>
  <c r="R374" i="23"/>
  <c r="V399" i="23"/>
  <c r="V400" i="23"/>
  <c r="V397" i="23"/>
  <c r="V387" i="23"/>
  <c r="V398" i="23"/>
  <c r="V385" i="23"/>
  <c r="V373" i="23"/>
  <c r="V386" i="23"/>
  <c r="V374" i="23"/>
  <c r="V375" i="23"/>
  <c r="V388" i="23"/>
  <c r="V376" i="23"/>
  <c r="S402" i="23"/>
  <c r="S390" i="23"/>
  <c r="S378" i="23"/>
  <c r="AC398" i="23"/>
  <c r="AC388" i="23"/>
  <c r="AC386" i="23"/>
  <c r="AC397" i="23"/>
  <c r="AC374" i="23"/>
  <c r="AC375" i="23"/>
  <c r="AC400" i="23"/>
  <c r="AC399" i="23"/>
  <c r="AC373" i="23"/>
  <c r="AC376" i="23"/>
  <c r="AC387" i="23"/>
  <c r="AC385" i="23"/>
  <c r="E398" i="23"/>
  <c r="E388" i="23"/>
  <c r="E386" i="23"/>
  <c r="E400" i="23"/>
  <c r="E399" i="23"/>
  <c r="E397" i="23"/>
  <c r="E373" i="23"/>
  <c r="E387" i="23"/>
  <c r="E375" i="23"/>
  <c r="E376" i="23"/>
  <c r="E374" i="23"/>
  <c r="E385" i="23"/>
  <c r="I291" i="23"/>
  <c r="I267" i="23"/>
  <c r="I278" i="23"/>
  <c r="I264" i="23"/>
  <c r="I288" i="23"/>
  <c r="I279" i="23"/>
  <c r="I276" i="23"/>
  <c r="I277" i="23"/>
  <c r="I266" i="23"/>
  <c r="I265" i="23"/>
  <c r="I289" i="23"/>
  <c r="I290" i="23"/>
  <c r="E403" i="23"/>
  <c r="E391" i="23"/>
  <c r="E379" i="23"/>
  <c r="Z391" i="23"/>
  <c r="Z403" i="23"/>
  <c r="Z379" i="23"/>
  <c r="O277" i="23"/>
  <c r="O288" i="23"/>
  <c r="O264" i="23"/>
  <c r="O276" i="23"/>
  <c r="O266" i="23"/>
  <c r="O290" i="23"/>
  <c r="O265" i="23"/>
  <c r="O291" i="23"/>
  <c r="O289" i="23"/>
  <c r="O278" i="23"/>
  <c r="O279" i="23"/>
  <c r="O267" i="23"/>
  <c r="Q294" i="23"/>
  <c r="Q270" i="23"/>
  <c r="Q282" i="23"/>
  <c r="L270" i="23"/>
  <c r="L294" i="23"/>
  <c r="L282" i="23"/>
  <c r="AB281" i="23"/>
  <c r="AB293" i="23"/>
  <c r="AB269" i="23"/>
  <c r="J281" i="23"/>
  <c r="J269" i="23"/>
  <c r="J293" i="23"/>
  <c r="O293" i="23"/>
  <c r="O269" i="23"/>
  <c r="O281" i="23"/>
  <c r="N268" i="23"/>
  <c r="N292" i="23"/>
  <c r="N280" i="23"/>
  <c r="H288" i="23"/>
  <c r="H264" i="23"/>
  <c r="H291" i="23"/>
  <c r="H267" i="23"/>
  <c r="H277" i="23"/>
  <c r="H265" i="23"/>
  <c r="H290" i="23"/>
  <c r="H279" i="23"/>
  <c r="H278" i="23"/>
  <c r="H276" i="23"/>
  <c r="H266" i="23"/>
  <c r="H289" i="23"/>
  <c r="AA270" i="23"/>
  <c r="AA294" i="23"/>
  <c r="AA282" i="23"/>
  <c r="C292" i="23"/>
  <c r="C268" i="23"/>
  <c r="C280" i="23"/>
  <c r="R163" i="23"/>
  <c r="R187" i="23"/>
  <c r="R175" i="23"/>
  <c r="E282" i="23"/>
  <c r="E270" i="23"/>
  <c r="E294" i="23"/>
  <c r="U295" i="23"/>
  <c r="U271" i="23"/>
  <c r="U283" i="23"/>
  <c r="K174" i="23"/>
  <c r="K186" i="23"/>
  <c r="K162" i="23"/>
  <c r="F186" i="23"/>
  <c r="F162" i="23"/>
  <c r="F174" i="23"/>
  <c r="Y174" i="23"/>
  <c r="Y162" i="23"/>
  <c r="Y186" i="23"/>
  <c r="I173" i="23"/>
  <c r="I185" i="23"/>
  <c r="I161" i="23"/>
  <c r="D186" i="23"/>
  <c r="D162" i="23"/>
  <c r="D174" i="23"/>
  <c r="T185" i="23"/>
  <c r="T173" i="23"/>
  <c r="T161" i="23"/>
  <c r="C162" i="23"/>
  <c r="C186" i="23"/>
  <c r="C174" i="23"/>
  <c r="U175" i="23"/>
  <c r="U187" i="23"/>
  <c r="U163" i="23"/>
  <c r="S169" i="23"/>
  <c r="S180" i="23"/>
  <c r="S156" i="23"/>
  <c r="S170" i="23"/>
  <c r="S168" i="23"/>
  <c r="S158" i="23"/>
  <c r="S182" i="23"/>
  <c r="S183" i="23"/>
  <c r="S157" i="23"/>
  <c r="S171" i="23"/>
  <c r="S159" i="23"/>
  <c r="S181" i="23"/>
  <c r="P168" i="23"/>
  <c r="P171" i="23"/>
  <c r="P169" i="23"/>
  <c r="P159" i="23"/>
  <c r="P183" i="23"/>
  <c r="P157" i="23"/>
  <c r="P181" i="23"/>
  <c r="P182" i="23"/>
  <c r="P180" i="23"/>
  <c r="P158" i="23"/>
  <c r="P156" i="23"/>
  <c r="P170" i="23"/>
  <c r="D68" i="23"/>
  <c r="D80" i="23"/>
  <c r="D56" i="23"/>
  <c r="F68" i="23"/>
  <c r="F56" i="23"/>
  <c r="F80" i="23"/>
  <c r="B80" i="23"/>
  <c r="B68" i="23"/>
  <c r="B56" i="23"/>
  <c r="B78" i="23"/>
  <c r="B66" i="23"/>
  <c r="B54" i="23"/>
  <c r="I66" i="23"/>
  <c r="I78" i="23"/>
  <c r="I54" i="23"/>
  <c r="M173" i="23"/>
  <c r="W67" i="23"/>
  <c r="W55" i="23"/>
  <c r="W79" i="23"/>
  <c r="O76" i="23"/>
  <c r="O74" i="23"/>
  <c r="O51" i="23"/>
  <c r="O65" i="23"/>
  <c r="O75" i="23"/>
  <c r="O63" i="23"/>
  <c r="O50" i="23"/>
  <c r="O64" i="23"/>
  <c r="O77" i="23"/>
  <c r="O62" i="23"/>
  <c r="O52" i="23"/>
  <c r="O53" i="23"/>
  <c r="U80" i="23"/>
  <c r="U68" i="23"/>
  <c r="U56" i="23"/>
  <c r="W76" i="23"/>
  <c r="W74" i="23"/>
  <c r="W51" i="23"/>
  <c r="W77" i="23"/>
  <c r="W65" i="23"/>
  <c r="W63" i="23"/>
  <c r="W50" i="23"/>
  <c r="W64" i="23"/>
  <c r="W62" i="23"/>
  <c r="W52" i="23"/>
  <c r="W53" i="23"/>
  <c r="W75" i="23"/>
  <c r="L69" i="23"/>
  <c r="L81" i="23"/>
  <c r="L57" i="23"/>
  <c r="N56" i="23"/>
  <c r="N80" i="23"/>
  <c r="N68" i="23"/>
  <c r="S46" i="23"/>
  <c r="E80" i="23"/>
  <c r="E68" i="23"/>
  <c r="E56" i="23"/>
  <c r="AB62" i="23"/>
  <c r="P495" i="23"/>
  <c r="P483" i="23"/>
  <c r="P507" i="23"/>
  <c r="Z507" i="23"/>
  <c r="Z495" i="23"/>
  <c r="Z483" i="23"/>
  <c r="AB507" i="23"/>
  <c r="AB495" i="23"/>
  <c r="AB483" i="23"/>
  <c r="L502" i="23"/>
  <c r="L505" i="23"/>
  <c r="L493" i="23"/>
  <c r="L503" i="23"/>
  <c r="L478" i="23"/>
  <c r="L492" i="23"/>
  <c r="L504" i="23"/>
  <c r="L480" i="23"/>
  <c r="L491" i="23"/>
  <c r="L490" i="23"/>
  <c r="L479" i="23"/>
  <c r="L481" i="23"/>
  <c r="N505" i="23"/>
  <c r="N492" i="23"/>
  <c r="N503" i="23"/>
  <c r="N491" i="23"/>
  <c r="N480" i="23"/>
  <c r="N504" i="23"/>
  <c r="N493" i="23"/>
  <c r="N478" i="23"/>
  <c r="N502" i="23"/>
  <c r="N479" i="23"/>
  <c r="N481" i="23"/>
  <c r="N490" i="23"/>
  <c r="U494" i="23"/>
  <c r="U506" i="23"/>
  <c r="U482" i="23"/>
  <c r="AC494" i="23"/>
  <c r="AC506" i="23"/>
  <c r="AC482" i="23"/>
  <c r="W506" i="23"/>
  <c r="W494" i="23"/>
  <c r="W482" i="23"/>
  <c r="L494" i="23"/>
  <c r="L506" i="23"/>
  <c r="L482" i="23"/>
  <c r="N497" i="23"/>
  <c r="N485" i="23"/>
  <c r="N509" i="23"/>
  <c r="Q509" i="23"/>
  <c r="Q485" i="23"/>
  <c r="Q497" i="23"/>
  <c r="T497" i="23"/>
  <c r="T509" i="23"/>
  <c r="T485" i="23"/>
  <c r="F495" i="23"/>
  <c r="F507" i="23"/>
  <c r="F483" i="23"/>
  <c r="D508" i="23"/>
  <c r="D496" i="23"/>
  <c r="D484" i="23"/>
  <c r="AC508" i="23"/>
  <c r="AC496" i="23"/>
  <c r="AC484" i="23"/>
  <c r="Q496" i="23"/>
  <c r="Q508" i="23"/>
  <c r="Q484" i="23"/>
  <c r="E390" i="23"/>
  <c r="E402" i="23"/>
  <c r="E378" i="23"/>
  <c r="Y401" i="23"/>
  <c r="Y389" i="23"/>
  <c r="Y377" i="23"/>
  <c r="AC389" i="23"/>
  <c r="AC401" i="23"/>
  <c r="AC377" i="23"/>
  <c r="O368" i="23"/>
  <c r="Z397" i="23"/>
  <c r="Z387" i="23"/>
  <c r="Z385" i="23"/>
  <c r="Z374" i="23"/>
  <c r="Z400" i="23"/>
  <c r="Z399" i="23"/>
  <c r="Z398" i="23"/>
  <c r="Z375" i="23"/>
  <c r="Z388" i="23"/>
  <c r="Z376" i="23"/>
  <c r="Z373" i="23"/>
  <c r="Z386" i="23"/>
  <c r="G400" i="23"/>
  <c r="G386" i="23"/>
  <c r="G398" i="23"/>
  <c r="G397" i="23"/>
  <c r="G376" i="23"/>
  <c r="G388" i="23"/>
  <c r="G387" i="23"/>
  <c r="G375" i="23"/>
  <c r="G374" i="23"/>
  <c r="G385" i="23"/>
  <c r="G399" i="23"/>
  <c r="G373" i="23"/>
  <c r="C390" i="23"/>
  <c r="C402" i="23"/>
  <c r="C378" i="23"/>
  <c r="J402" i="23"/>
  <c r="J390" i="23"/>
  <c r="J378" i="23"/>
  <c r="I398" i="23"/>
  <c r="I399" i="23"/>
  <c r="I400" i="23"/>
  <c r="I388" i="23"/>
  <c r="I386" i="23"/>
  <c r="I397" i="23"/>
  <c r="I374" i="23"/>
  <c r="I376" i="23"/>
  <c r="I385" i="23"/>
  <c r="I373" i="23"/>
  <c r="I387" i="23"/>
  <c r="I375" i="23"/>
  <c r="D399" i="23"/>
  <c r="D400" i="23"/>
  <c r="D385" i="23"/>
  <c r="D388" i="23"/>
  <c r="D375" i="23"/>
  <c r="D397" i="23"/>
  <c r="D387" i="23"/>
  <c r="D398" i="23"/>
  <c r="D373" i="23"/>
  <c r="D386" i="23"/>
  <c r="D376" i="23"/>
  <c r="D374" i="23"/>
  <c r="Y398" i="23"/>
  <c r="Y400" i="23"/>
  <c r="Y397" i="23"/>
  <c r="Y387" i="23"/>
  <c r="Y374" i="23"/>
  <c r="Y388" i="23"/>
  <c r="Y399" i="23"/>
  <c r="Y386" i="23"/>
  <c r="Y385" i="23"/>
  <c r="Y375" i="23"/>
  <c r="Y376" i="23"/>
  <c r="Y373" i="23"/>
  <c r="Q291" i="23"/>
  <c r="Q267" i="23"/>
  <c r="Q278" i="23"/>
  <c r="Q290" i="23"/>
  <c r="Q264" i="23"/>
  <c r="Q289" i="23"/>
  <c r="Q288" i="23"/>
  <c r="Q279" i="23"/>
  <c r="Q277" i="23"/>
  <c r="Q276" i="23"/>
  <c r="Q265" i="23"/>
  <c r="Q266" i="23"/>
  <c r="X404" i="23"/>
  <c r="X392" i="23"/>
  <c r="X380" i="23"/>
  <c r="M403" i="23"/>
  <c r="M391" i="23"/>
  <c r="M379" i="23"/>
  <c r="E279" i="23"/>
  <c r="E290" i="23"/>
  <c r="E266" i="23"/>
  <c r="E276" i="23"/>
  <c r="E264" i="23"/>
  <c r="E291" i="23"/>
  <c r="E288" i="23"/>
  <c r="E289" i="23"/>
  <c r="E278" i="23"/>
  <c r="E277" i="23"/>
  <c r="E265" i="23"/>
  <c r="E267" i="23"/>
  <c r="M279" i="23"/>
  <c r="M290" i="23"/>
  <c r="M266" i="23"/>
  <c r="M276" i="23"/>
  <c r="M267" i="23"/>
  <c r="M264" i="23"/>
  <c r="M265" i="23"/>
  <c r="M291" i="23"/>
  <c r="M289" i="23"/>
  <c r="M288" i="23"/>
  <c r="M277" i="23"/>
  <c r="M278" i="23"/>
  <c r="AC282" i="23"/>
  <c r="AC294" i="23"/>
  <c r="AC270" i="23"/>
  <c r="T294" i="23"/>
  <c r="T282" i="23"/>
  <c r="T270" i="23"/>
  <c r="L269" i="23"/>
  <c r="L293" i="23"/>
  <c r="L281" i="23"/>
  <c r="T281" i="23"/>
  <c r="T269" i="23"/>
  <c r="T293" i="23"/>
  <c r="W293" i="23"/>
  <c r="W269" i="23"/>
  <c r="W281" i="23"/>
  <c r="S292" i="23"/>
  <c r="S268" i="23"/>
  <c r="S280" i="23"/>
  <c r="V280" i="23"/>
  <c r="V268" i="23"/>
  <c r="V292" i="23"/>
  <c r="Z278" i="23"/>
  <c r="Z289" i="23"/>
  <c r="Z265" i="23"/>
  <c r="Z277" i="23"/>
  <c r="Z267" i="23"/>
  <c r="Z276" i="23"/>
  <c r="Z266" i="23"/>
  <c r="Z264" i="23"/>
  <c r="Z291" i="23"/>
  <c r="Z290" i="23"/>
  <c r="Z288" i="23"/>
  <c r="Z279" i="23"/>
  <c r="H282" i="23"/>
  <c r="H270" i="23"/>
  <c r="H294" i="23"/>
  <c r="J187" i="23"/>
  <c r="J163" i="23"/>
  <c r="J175" i="23"/>
  <c r="X185" i="23"/>
  <c r="X173" i="23"/>
  <c r="X161" i="23"/>
  <c r="Y185" i="23"/>
  <c r="Y161" i="23"/>
  <c r="Y173" i="23"/>
  <c r="N186" i="23"/>
  <c r="N162" i="23"/>
  <c r="N174" i="23"/>
  <c r="E186" i="23"/>
  <c r="E162" i="23"/>
  <c r="E174" i="23"/>
  <c r="AA172" i="23"/>
  <c r="AA184" i="23"/>
  <c r="AA160" i="23"/>
  <c r="F173" i="23"/>
  <c r="F161" i="23"/>
  <c r="F185" i="23"/>
  <c r="V173" i="23"/>
  <c r="V161" i="23"/>
  <c r="V185" i="23"/>
  <c r="Q173" i="23"/>
  <c r="Q185" i="23"/>
  <c r="Q161" i="23"/>
  <c r="AB173" i="23"/>
  <c r="AB161" i="23"/>
  <c r="AB185" i="23"/>
  <c r="N172" i="23"/>
  <c r="N160" i="23"/>
  <c r="N184" i="23"/>
  <c r="H187" i="23"/>
  <c r="H163" i="23"/>
  <c r="H175" i="23"/>
  <c r="L175" i="23"/>
  <c r="L163" i="23"/>
  <c r="L187" i="23"/>
  <c r="AC175" i="23"/>
  <c r="AC187" i="23"/>
  <c r="AC163" i="23"/>
  <c r="O181" i="23"/>
  <c r="O157" i="23"/>
  <c r="O168" i="23"/>
  <c r="O182" i="23"/>
  <c r="O180" i="23"/>
  <c r="O170" i="23"/>
  <c r="O158" i="23"/>
  <c r="O169" i="23"/>
  <c r="O183" i="23"/>
  <c r="O171" i="23"/>
  <c r="O159" i="23"/>
  <c r="O156" i="23"/>
  <c r="G187" i="23"/>
  <c r="G163" i="23"/>
  <c r="G175" i="23"/>
  <c r="AA169" i="23"/>
  <c r="AA180" i="23"/>
  <c r="AA156" i="23"/>
  <c r="AA182" i="23"/>
  <c r="AA183" i="23"/>
  <c r="AA168" i="23"/>
  <c r="AA158" i="23"/>
  <c r="AA159" i="23"/>
  <c r="AA171" i="23"/>
  <c r="AA170" i="23"/>
  <c r="AA181" i="23"/>
  <c r="AA157" i="23"/>
  <c r="Z79" i="23"/>
  <c r="Z67" i="23"/>
  <c r="Z55" i="23"/>
  <c r="I76" i="23"/>
  <c r="I74" i="23"/>
  <c r="I65" i="23"/>
  <c r="I77" i="23"/>
  <c r="I63" i="23"/>
  <c r="I53" i="23"/>
  <c r="I64" i="23"/>
  <c r="I62" i="23"/>
  <c r="I50" i="23"/>
  <c r="I75" i="23"/>
  <c r="I51" i="23"/>
  <c r="I52" i="23"/>
  <c r="N75" i="23"/>
  <c r="N64" i="23"/>
  <c r="N76" i="23"/>
  <c r="N62" i="23"/>
  <c r="N52" i="23"/>
  <c r="N74" i="23"/>
  <c r="N63" i="23"/>
  <c r="N77" i="23"/>
  <c r="N53" i="23"/>
  <c r="N65" i="23"/>
  <c r="N51" i="23"/>
  <c r="N50" i="23"/>
  <c r="G76" i="23"/>
  <c r="G74" i="23"/>
  <c r="G75" i="23"/>
  <c r="G65" i="23"/>
  <c r="G77" i="23"/>
  <c r="G63" i="23"/>
  <c r="G50" i="23"/>
  <c r="G64" i="23"/>
  <c r="G52" i="23"/>
  <c r="G53" i="23"/>
  <c r="G62" i="23"/>
  <c r="G51" i="23"/>
  <c r="M76" i="23"/>
  <c r="M77" i="23"/>
  <c r="M53" i="23"/>
  <c r="M64" i="23"/>
  <c r="M75" i="23"/>
  <c r="M65" i="23"/>
  <c r="M52" i="23"/>
  <c r="M50" i="23"/>
  <c r="M63" i="23"/>
  <c r="M62" i="23"/>
  <c r="M51" i="23"/>
  <c r="M74" i="23"/>
  <c r="T69" i="23"/>
  <c r="T81" i="23"/>
  <c r="T57" i="23"/>
  <c r="U67" i="23"/>
  <c r="U79" i="23"/>
  <c r="U55" i="23"/>
  <c r="E76" i="23"/>
  <c r="E53" i="23"/>
  <c r="E75" i="23"/>
  <c r="E64" i="23"/>
  <c r="E74" i="23"/>
  <c r="E65" i="23"/>
  <c r="E77" i="23"/>
  <c r="E52" i="23"/>
  <c r="E50" i="23"/>
  <c r="E51" i="23"/>
  <c r="E63" i="23"/>
  <c r="E62" i="23"/>
  <c r="AB64" i="23"/>
  <c r="C507" i="23"/>
  <c r="C483" i="23"/>
  <c r="C495" i="23"/>
  <c r="G495" i="23"/>
  <c r="G507" i="23"/>
  <c r="G483" i="23"/>
  <c r="C504" i="23"/>
  <c r="C491" i="23"/>
  <c r="C502" i="23"/>
  <c r="C505" i="23"/>
  <c r="C490" i="23"/>
  <c r="C481" i="23"/>
  <c r="C503" i="23"/>
  <c r="C492" i="23"/>
  <c r="C479" i="23"/>
  <c r="C493" i="23"/>
  <c r="C478" i="23"/>
  <c r="C480" i="23"/>
  <c r="K504" i="23"/>
  <c r="K491" i="23"/>
  <c r="K502" i="23"/>
  <c r="K505" i="23"/>
  <c r="K490" i="23"/>
  <c r="K493" i="23"/>
  <c r="K481" i="23"/>
  <c r="K479" i="23"/>
  <c r="K492" i="23"/>
  <c r="K480" i="23"/>
  <c r="K503" i="23"/>
  <c r="K478" i="23"/>
  <c r="T502" i="23"/>
  <c r="T505" i="23"/>
  <c r="T493" i="23"/>
  <c r="T478" i="23"/>
  <c r="T503" i="23"/>
  <c r="T491" i="23"/>
  <c r="T480" i="23"/>
  <c r="T479" i="23"/>
  <c r="T504" i="23"/>
  <c r="T481" i="23"/>
  <c r="T492" i="23"/>
  <c r="T490" i="23"/>
  <c r="T494" i="23"/>
  <c r="T482" i="23"/>
  <c r="T506" i="23"/>
  <c r="O509" i="23"/>
  <c r="O497" i="23"/>
  <c r="O485" i="23"/>
  <c r="Y509" i="23"/>
  <c r="Y485" i="23"/>
  <c r="Y497" i="23"/>
  <c r="AB497" i="23"/>
  <c r="AB509" i="23"/>
  <c r="AB485" i="23"/>
  <c r="V495" i="23"/>
  <c r="V507" i="23"/>
  <c r="V483" i="23"/>
  <c r="AA496" i="23"/>
  <c r="AA508" i="23"/>
  <c r="AA484" i="23"/>
  <c r="F508" i="23"/>
  <c r="F484" i="23"/>
  <c r="F496" i="23"/>
  <c r="Y496" i="23"/>
  <c r="Y508" i="23"/>
  <c r="Y484" i="23"/>
  <c r="R401" i="23"/>
  <c r="R377" i="23"/>
  <c r="R389" i="23"/>
  <c r="C400" i="23"/>
  <c r="C388" i="23"/>
  <c r="C398" i="23"/>
  <c r="C399" i="23"/>
  <c r="C376" i="23"/>
  <c r="C397" i="23"/>
  <c r="C387" i="23"/>
  <c r="C375" i="23"/>
  <c r="C373" i="23"/>
  <c r="C386" i="23"/>
  <c r="C374" i="23"/>
  <c r="C385" i="23"/>
  <c r="O400" i="23"/>
  <c r="O386" i="23"/>
  <c r="O397" i="23"/>
  <c r="O376" i="23"/>
  <c r="O388" i="23"/>
  <c r="O385" i="23"/>
  <c r="O375" i="23"/>
  <c r="O374" i="23"/>
  <c r="O387" i="23"/>
  <c r="O399" i="23"/>
  <c r="O398" i="23"/>
  <c r="O373" i="23"/>
  <c r="Y291" i="23"/>
  <c r="Y267" i="23"/>
  <c r="Y278" i="23"/>
  <c r="Y276" i="23"/>
  <c r="Y266" i="23"/>
  <c r="Y290" i="23"/>
  <c r="Y279" i="23"/>
  <c r="Y277" i="23"/>
  <c r="Y265" i="23"/>
  <c r="Y264" i="23"/>
  <c r="Y289" i="23"/>
  <c r="Y288" i="23"/>
  <c r="I392" i="23"/>
  <c r="I380" i="23"/>
  <c r="I404" i="23"/>
  <c r="U391" i="23"/>
  <c r="U403" i="23"/>
  <c r="U379" i="23"/>
  <c r="I379" i="23"/>
  <c r="I391" i="23"/>
  <c r="I403" i="23"/>
  <c r="X283" i="23"/>
  <c r="X271" i="23"/>
  <c r="X295" i="23"/>
  <c r="M282" i="23"/>
  <c r="M270" i="23"/>
  <c r="M294" i="23"/>
  <c r="V282" i="23"/>
  <c r="V270" i="23"/>
  <c r="V294" i="23"/>
  <c r="AB270" i="23"/>
  <c r="AB294" i="23"/>
  <c r="AB282" i="23"/>
  <c r="Z268" i="23"/>
  <c r="Z292" i="23"/>
  <c r="Z280" i="23"/>
  <c r="K281" i="23"/>
  <c r="K269" i="23"/>
  <c r="K293" i="23"/>
  <c r="K282" i="23"/>
  <c r="K270" i="23"/>
  <c r="K294" i="23"/>
  <c r="X280" i="23"/>
  <c r="X268" i="23"/>
  <c r="X292" i="23"/>
  <c r="V293" i="23"/>
  <c r="V269" i="23"/>
  <c r="V281" i="23"/>
  <c r="R271" i="23"/>
  <c r="R295" i="23"/>
  <c r="R283" i="23"/>
  <c r="B175" i="23"/>
  <c r="B163" i="23"/>
  <c r="B187" i="23"/>
  <c r="V295" i="23"/>
  <c r="V283" i="23"/>
  <c r="V271" i="23"/>
  <c r="B271" i="23"/>
  <c r="N173" i="23"/>
  <c r="N185" i="23"/>
  <c r="N161" i="23"/>
  <c r="V186" i="23"/>
  <c r="V162" i="23"/>
  <c r="V174" i="23"/>
  <c r="M160" i="23"/>
  <c r="M184" i="23"/>
  <c r="M172" i="23"/>
  <c r="C185" i="23"/>
  <c r="C161" i="23"/>
  <c r="C173" i="23"/>
  <c r="B185" i="23"/>
  <c r="B161" i="23"/>
  <c r="B173" i="23"/>
  <c r="V184" i="23"/>
  <c r="V160" i="23"/>
  <c r="V172" i="23"/>
  <c r="P186" i="23"/>
  <c r="P162" i="23"/>
  <c r="P174" i="23"/>
  <c r="X187" i="23"/>
  <c r="X163" i="23"/>
  <c r="X175" i="23"/>
  <c r="F163" i="23"/>
  <c r="F187" i="23"/>
  <c r="F175" i="23"/>
  <c r="E183" i="23"/>
  <c r="E159" i="23"/>
  <c r="E170" i="23"/>
  <c r="E182" i="23"/>
  <c r="E180" i="23"/>
  <c r="E168" i="23"/>
  <c r="E158" i="23"/>
  <c r="E171" i="23"/>
  <c r="E156" i="23"/>
  <c r="E181" i="23"/>
  <c r="E169" i="23"/>
  <c r="E157" i="23"/>
  <c r="L67" i="23"/>
  <c r="L79" i="23"/>
  <c r="L55" i="23"/>
  <c r="O79" i="23"/>
  <c r="O55" i="23"/>
  <c r="O67" i="23"/>
  <c r="Q76" i="23"/>
  <c r="Q74" i="23"/>
  <c r="Q75" i="23"/>
  <c r="Q65" i="23"/>
  <c r="Q63" i="23"/>
  <c r="Q53" i="23"/>
  <c r="Q77" i="23"/>
  <c r="Q64" i="23"/>
  <c r="Q62" i="23"/>
  <c r="Q51" i="23"/>
  <c r="Q52" i="23"/>
  <c r="Q50" i="23"/>
  <c r="AC79" i="23"/>
  <c r="AC67" i="23"/>
  <c r="AC55" i="23"/>
  <c r="F75" i="23"/>
  <c r="F64" i="23"/>
  <c r="F74" i="23"/>
  <c r="F62" i="23"/>
  <c r="F77" i="23"/>
  <c r="F52" i="23"/>
  <c r="F63" i="23"/>
  <c r="F53" i="23"/>
  <c r="F51" i="23"/>
  <c r="F65" i="23"/>
  <c r="F50" i="23"/>
  <c r="F76" i="23"/>
  <c r="AB67" i="23"/>
  <c r="AB79" i="23"/>
  <c r="AB55" i="23"/>
  <c r="M79" i="23"/>
  <c r="M67" i="23"/>
  <c r="M55" i="23"/>
  <c r="AB53" i="23"/>
  <c r="AB76" i="23"/>
  <c r="AC507" i="23"/>
  <c r="AC495" i="23"/>
  <c r="AC483" i="23"/>
  <c r="K507" i="23"/>
  <c r="K483" i="23"/>
  <c r="K495" i="23"/>
  <c r="O495" i="23"/>
  <c r="O507" i="23"/>
  <c r="O483" i="23"/>
  <c r="S504" i="23"/>
  <c r="S491" i="23"/>
  <c r="S502" i="23"/>
  <c r="S505" i="23"/>
  <c r="S490" i="23"/>
  <c r="S492" i="23"/>
  <c r="S481" i="23"/>
  <c r="S479" i="23"/>
  <c r="S503" i="23"/>
  <c r="S478" i="23"/>
  <c r="S493" i="23"/>
  <c r="S480" i="23"/>
  <c r="AA504" i="23"/>
  <c r="AA491" i="23"/>
  <c r="AA502" i="23"/>
  <c r="AA505" i="23"/>
  <c r="AA490" i="23"/>
  <c r="AA492" i="23"/>
  <c r="AA481" i="23"/>
  <c r="AA479" i="23"/>
  <c r="AA478" i="23"/>
  <c r="AA480" i="23"/>
  <c r="AA493" i="23"/>
  <c r="AA503" i="23"/>
  <c r="AB502" i="23"/>
  <c r="AB505" i="23"/>
  <c r="AB493" i="23"/>
  <c r="AB504" i="23"/>
  <c r="AB478" i="23"/>
  <c r="AB503" i="23"/>
  <c r="AB490" i="23"/>
  <c r="AB480" i="23"/>
  <c r="AB481" i="23"/>
  <c r="AB492" i="23"/>
  <c r="AB491" i="23"/>
  <c r="AB479" i="23"/>
  <c r="I493" i="23"/>
  <c r="I504" i="23"/>
  <c r="I492" i="23"/>
  <c r="I503" i="23"/>
  <c r="I505" i="23"/>
  <c r="I502" i="23"/>
  <c r="I481" i="23"/>
  <c r="I491" i="23"/>
  <c r="I479" i="23"/>
  <c r="I478" i="23"/>
  <c r="I490" i="23"/>
  <c r="I480" i="23"/>
  <c r="B506" i="23"/>
  <c r="B494" i="23"/>
  <c r="B482" i="23"/>
  <c r="P506" i="23"/>
  <c r="P482" i="23"/>
  <c r="P494" i="23"/>
  <c r="AB494" i="23"/>
  <c r="AB506" i="23"/>
  <c r="AB482" i="23"/>
  <c r="S509" i="23"/>
  <c r="S497" i="23"/>
  <c r="S485" i="23"/>
  <c r="B509" i="23"/>
  <c r="B497" i="23"/>
  <c r="B485" i="23"/>
  <c r="E497" i="23"/>
  <c r="E509" i="23"/>
  <c r="E485" i="23"/>
  <c r="N508" i="23"/>
  <c r="N484" i="23"/>
  <c r="N496" i="23"/>
  <c r="S401" i="23"/>
  <c r="S389" i="23"/>
  <c r="S377" i="23"/>
  <c r="J401" i="23"/>
  <c r="J377" i="23"/>
  <c r="J389" i="23"/>
  <c r="V401" i="23"/>
  <c r="V389" i="23"/>
  <c r="V377" i="23"/>
  <c r="T399" i="23"/>
  <c r="T385" i="23"/>
  <c r="T388" i="23"/>
  <c r="T375" i="23"/>
  <c r="T400" i="23"/>
  <c r="T397" i="23"/>
  <c r="T387" i="23"/>
  <c r="T376" i="23"/>
  <c r="T386" i="23"/>
  <c r="T373" i="23"/>
  <c r="T398" i="23"/>
  <c r="T374" i="23"/>
  <c r="K400" i="23"/>
  <c r="K399" i="23"/>
  <c r="K388" i="23"/>
  <c r="K398" i="23"/>
  <c r="K397" i="23"/>
  <c r="K376" i="23"/>
  <c r="K386" i="23"/>
  <c r="K385" i="23"/>
  <c r="K373" i="23"/>
  <c r="K375" i="23"/>
  <c r="K387" i="23"/>
  <c r="K374" i="23"/>
  <c r="W400" i="23"/>
  <c r="W386" i="23"/>
  <c r="W376" i="23"/>
  <c r="W388" i="23"/>
  <c r="W387" i="23"/>
  <c r="W374" i="23"/>
  <c r="W399" i="23"/>
  <c r="W398" i="23"/>
  <c r="W397" i="23"/>
  <c r="W385" i="23"/>
  <c r="W375" i="23"/>
  <c r="W373" i="23"/>
  <c r="O402" i="23"/>
  <c r="O378" i="23"/>
  <c r="O390" i="23"/>
  <c r="C289" i="23"/>
  <c r="C265" i="23"/>
  <c r="C276" i="23"/>
  <c r="C266" i="23"/>
  <c r="C290" i="23"/>
  <c r="C291" i="23"/>
  <c r="C288" i="23"/>
  <c r="C279" i="23"/>
  <c r="C277" i="23"/>
  <c r="C278" i="23"/>
  <c r="C267" i="23"/>
  <c r="C264" i="23"/>
  <c r="AC391" i="23"/>
  <c r="AC403" i="23"/>
  <c r="AC379" i="23"/>
  <c r="S294" i="23"/>
  <c r="S282" i="23"/>
  <c r="S270" i="23"/>
  <c r="P294" i="23"/>
  <c r="P282" i="23"/>
  <c r="P270" i="23"/>
  <c r="W282" i="23"/>
  <c r="W270" i="23"/>
  <c r="W294" i="23"/>
  <c r="K292" i="23"/>
  <c r="K268" i="23"/>
  <c r="K280" i="23"/>
  <c r="U281" i="23"/>
  <c r="U269" i="23"/>
  <c r="U293" i="23"/>
  <c r="Q293" i="23"/>
  <c r="Q281" i="23"/>
  <c r="Q269" i="23"/>
  <c r="H281" i="23"/>
  <c r="H269" i="23"/>
  <c r="H293" i="23"/>
  <c r="D292" i="23"/>
  <c r="D268" i="23"/>
  <c r="D280" i="23"/>
  <c r="E293" i="23"/>
  <c r="E281" i="23"/>
  <c r="E269" i="23"/>
  <c r="C295" i="23"/>
  <c r="C283" i="23"/>
  <c r="C271" i="23"/>
  <c r="B295" i="23"/>
  <c r="AB186" i="23"/>
  <c r="AB162" i="23"/>
  <c r="AB174" i="23"/>
  <c r="G186" i="23"/>
  <c r="G162" i="23"/>
  <c r="G174" i="23"/>
  <c r="U186" i="23"/>
  <c r="U162" i="23"/>
  <c r="U174" i="23"/>
  <c r="B184" i="23"/>
  <c r="B160" i="23"/>
  <c r="B172" i="23"/>
  <c r="O184" i="23"/>
  <c r="O160" i="23"/>
  <c r="O172" i="23"/>
  <c r="AB175" i="23"/>
  <c r="AB163" i="23"/>
  <c r="AB187" i="23"/>
  <c r="C175" i="23"/>
  <c r="C187" i="23"/>
  <c r="C163" i="23"/>
  <c r="N175" i="23"/>
  <c r="N187" i="23"/>
  <c r="N163" i="23"/>
  <c r="R174" i="23"/>
  <c r="R186" i="23"/>
  <c r="R162" i="23"/>
  <c r="L172" i="23"/>
  <c r="L184" i="23"/>
  <c r="L160" i="23"/>
  <c r="M183" i="23"/>
  <c r="M159" i="23"/>
  <c r="M170" i="23"/>
  <c r="M168" i="23"/>
  <c r="M158" i="23"/>
  <c r="M182" i="23"/>
  <c r="M156" i="23"/>
  <c r="M180" i="23"/>
  <c r="M181" i="23"/>
  <c r="M171" i="23"/>
  <c r="M169" i="23"/>
  <c r="M157" i="23"/>
  <c r="Q57" i="23"/>
  <c r="Q81" i="23"/>
  <c r="Q69" i="23"/>
  <c r="Y79" i="23"/>
  <c r="Y67" i="23"/>
  <c r="Y55" i="23"/>
  <c r="AC81" i="23"/>
  <c r="AC69" i="23"/>
  <c r="AC57" i="23"/>
  <c r="AB184" i="23"/>
  <c r="E79" i="23"/>
  <c r="E67" i="23"/>
  <c r="E55" i="23"/>
  <c r="AB52" i="23"/>
  <c r="AB65" i="23"/>
  <c r="Q507" i="23"/>
  <c r="Q495" i="23"/>
  <c r="Q483" i="23"/>
  <c r="N495" i="23"/>
  <c r="N507" i="23"/>
  <c r="N483" i="23"/>
  <c r="M507" i="23"/>
  <c r="M495" i="23"/>
  <c r="M483" i="23"/>
  <c r="S507" i="23"/>
  <c r="S483" i="23"/>
  <c r="S495" i="23"/>
  <c r="W495" i="23"/>
  <c r="W507" i="23"/>
  <c r="W483" i="23"/>
  <c r="G503" i="23"/>
  <c r="G502" i="23"/>
  <c r="G479" i="23"/>
  <c r="G490" i="23"/>
  <c r="G505" i="23"/>
  <c r="G478" i="23"/>
  <c r="G481" i="23"/>
  <c r="G493" i="23"/>
  <c r="G492" i="23"/>
  <c r="G491" i="23"/>
  <c r="G504" i="23"/>
  <c r="G480" i="23"/>
  <c r="E502" i="23"/>
  <c r="E505" i="23"/>
  <c r="E503" i="23"/>
  <c r="E504" i="23"/>
  <c r="E491" i="23"/>
  <c r="E481" i="23"/>
  <c r="E492" i="23"/>
  <c r="E479" i="23"/>
  <c r="E493" i="23"/>
  <c r="E480" i="23"/>
  <c r="E490" i="23"/>
  <c r="E478" i="23"/>
  <c r="Q493" i="23"/>
  <c r="Q504" i="23"/>
  <c r="Q492" i="23"/>
  <c r="Q481" i="23"/>
  <c r="Q490" i="23"/>
  <c r="Q479" i="23"/>
  <c r="Q502" i="23"/>
  <c r="Q478" i="23"/>
  <c r="Q505" i="23"/>
  <c r="Q503" i="23"/>
  <c r="Q491" i="23"/>
  <c r="Q480" i="23"/>
  <c r="J494" i="23"/>
  <c r="J482" i="23"/>
  <c r="J506" i="23"/>
  <c r="R506" i="23"/>
  <c r="R494" i="23"/>
  <c r="R482" i="23"/>
  <c r="X506" i="23"/>
  <c r="X482" i="23"/>
  <c r="X494" i="23"/>
  <c r="V497" i="23"/>
  <c r="V485" i="23"/>
  <c r="V509" i="23"/>
  <c r="J509" i="23"/>
  <c r="J485" i="23"/>
  <c r="J497" i="23"/>
  <c r="M497" i="23"/>
  <c r="M509" i="23"/>
  <c r="M485" i="23"/>
  <c r="P508" i="23"/>
  <c r="P496" i="23"/>
  <c r="P484" i="23"/>
  <c r="V508" i="23"/>
  <c r="V484" i="23"/>
  <c r="V496" i="23"/>
  <c r="J496" i="23"/>
  <c r="J508" i="23"/>
  <c r="J484" i="23"/>
  <c r="K377" i="23"/>
  <c r="K401" i="23"/>
  <c r="K389" i="23"/>
  <c r="B401" i="23"/>
  <c r="B377" i="23"/>
  <c r="B389" i="23"/>
  <c r="N401" i="23"/>
  <c r="N389" i="23"/>
  <c r="N377" i="23"/>
  <c r="E401" i="23"/>
  <c r="E389" i="23"/>
  <c r="E377" i="23"/>
  <c r="S400" i="23"/>
  <c r="S398" i="23"/>
  <c r="S399" i="23"/>
  <c r="S388" i="23"/>
  <c r="S376" i="23"/>
  <c r="S387" i="23"/>
  <c r="S386" i="23"/>
  <c r="S373" i="23"/>
  <c r="S397" i="23"/>
  <c r="S385" i="23"/>
  <c r="S374" i="23"/>
  <c r="S375" i="23"/>
  <c r="H399" i="23"/>
  <c r="H398" i="23"/>
  <c r="H397" i="23"/>
  <c r="H387" i="23"/>
  <c r="H375" i="23"/>
  <c r="H374" i="23"/>
  <c r="H386" i="23"/>
  <c r="H376" i="23"/>
  <c r="H388" i="23"/>
  <c r="H385" i="23"/>
  <c r="H373" i="23"/>
  <c r="H400" i="23"/>
  <c r="F378" i="23"/>
  <c r="F402" i="23"/>
  <c r="F390" i="23"/>
  <c r="AB276" i="23"/>
  <c r="AB279" i="23"/>
  <c r="AB277" i="23"/>
  <c r="AB267" i="23"/>
  <c r="AB291" i="23"/>
  <c r="AB266" i="23"/>
  <c r="AB265" i="23"/>
  <c r="AB264" i="23"/>
  <c r="AB290" i="23"/>
  <c r="AB288" i="23"/>
  <c r="AB289" i="23"/>
  <c r="AB278" i="23"/>
  <c r="I283" i="23"/>
  <c r="I271" i="23"/>
  <c r="I295" i="23"/>
  <c r="K289" i="23"/>
  <c r="K265" i="23"/>
  <c r="K276" i="23"/>
  <c r="K288" i="23"/>
  <c r="K278" i="23"/>
  <c r="K266" i="23"/>
  <c r="K277" i="23"/>
  <c r="K267" i="23"/>
  <c r="K264" i="23"/>
  <c r="K290" i="23"/>
  <c r="K291" i="23"/>
  <c r="K279" i="23"/>
  <c r="Y403" i="23"/>
  <c r="Y379" i="23"/>
  <c r="Y391" i="23"/>
  <c r="H283" i="23"/>
  <c r="H271" i="23"/>
  <c r="H295" i="23"/>
  <c r="P293" i="23"/>
  <c r="P281" i="23"/>
  <c r="P269" i="23"/>
  <c r="AC293" i="23"/>
  <c r="AC281" i="23"/>
  <c r="AC269" i="23"/>
  <c r="C270" i="23"/>
  <c r="C294" i="23"/>
  <c r="C282" i="23"/>
  <c r="X288" i="23"/>
  <c r="X264" i="23"/>
  <c r="X291" i="23"/>
  <c r="X267" i="23"/>
  <c r="X289" i="23"/>
  <c r="X279" i="23"/>
  <c r="X278" i="23"/>
  <c r="X277" i="23"/>
  <c r="X276" i="23"/>
  <c r="X266" i="23"/>
  <c r="X265" i="23"/>
  <c r="X290" i="23"/>
  <c r="D293" i="23"/>
  <c r="D281" i="23"/>
  <c r="D269" i="23"/>
  <c r="Y269" i="23"/>
  <c r="Y293" i="23"/>
  <c r="Y281" i="23"/>
  <c r="Y280" i="23"/>
  <c r="Y268" i="23"/>
  <c r="Y292" i="23"/>
  <c r="L292" i="23"/>
  <c r="L268" i="23"/>
  <c r="L280" i="23"/>
  <c r="X269" i="23"/>
  <c r="X293" i="23"/>
  <c r="X281" i="23"/>
  <c r="F282" i="23"/>
  <c r="F270" i="23"/>
  <c r="F294" i="23"/>
  <c r="Z283" i="23"/>
  <c r="Z271" i="23"/>
  <c r="Z295" i="23"/>
  <c r="W271" i="23"/>
  <c r="W295" i="23"/>
  <c r="W283" i="23"/>
  <c r="Y187" i="23"/>
  <c r="Y163" i="23"/>
  <c r="Y175" i="23"/>
  <c r="L174" i="23"/>
  <c r="L186" i="23"/>
  <c r="L162" i="23"/>
  <c r="O162" i="23"/>
  <c r="O186" i="23"/>
  <c r="O174" i="23"/>
  <c r="AC186" i="23"/>
  <c r="AC162" i="23"/>
  <c r="AC174" i="23"/>
  <c r="S185" i="23"/>
  <c r="S161" i="23"/>
  <c r="S173" i="23"/>
  <c r="E173" i="23"/>
  <c r="E185" i="23"/>
  <c r="E161" i="23"/>
  <c r="W184" i="23"/>
  <c r="W160" i="23"/>
  <c r="W172" i="23"/>
  <c r="O175" i="23"/>
  <c r="O163" i="23"/>
  <c r="O187" i="23"/>
  <c r="V163" i="23"/>
  <c r="V187" i="23"/>
  <c r="V175" i="23"/>
  <c r="B174" i="23"/>
  <c r="B162" i="23"/>
  <c r="B186" i="23"/>
  <c r="Z172" i="23"/>
  <c r="Z184" i="23"/>
  <c r="Z160" i="23"/>
  <c r="U183" i="23"/>
  <c r="U159" i="23"/>
  <c r="U170" i="23"/>
  <c r="U180" i="23"/>
  <c r="U181" i="23"/>
  <c r="U182" i="23"/>
  <c r="U156" i="23"/>
  <c r="U157" i="23"/>
  <c r="U169" i="23"/>
  <c r="U171" i="23"/>
  <c r="U168" i="23"/>
  <c r="U158" i="23"/>
  <c r="T78" i="23"/>
  <c r="T66" i="23"/>
  <c r="T54" i="23"/>
  <c r="S81" i="23"/>
  <c r="S57" i="23"/>
  <c r="S69" i="23"/>
  <c r="W78" i="23"/>
  <c r="W66" i="23"/>
  <c r="W54" i="23"/>
  <c r="Z81" i="23"/>
  <c r="Z69" i="23"/>
  <c r="Z57" i="23"/>
  <c r="AA55" i="23"/>
  <c r="AA79" i="23"/>
  <c r="AA67" i="23"/>
  <c r="AA74" i="23"/>
  <c r="AA63" i="23"/>
  <c r="AA76" i="23"/>
  <c r="AA65" i="23"/>
  <c r="AA75" i="23"/>
  <c r="AA51" i="23"/>
  <c r="AA62" i="23"/>
  <c r="AA77" i="23"/>
  <c r="AA52" i="23"/>
  <c r="AA53" i="23"/>
  <c r="AA64" i="23"/>
  <c r="AA50" i="23"/>
  <c r="B79" i="23"/>
  <c r="B67" i="23"/>
  <c r="B55" i="23"/>
  <c r="Q79" i="23"/>
  <c r="Q67" i="23"/>
  <c r="Q55" i="23"/>
  <c r="W68" i="23"/>
  <c r="W80" i="23"/>
  <c r="W56" i="23"/>
  <c r="U81" i="23"/>
  <c r="U57" i="23"/>
  <c r="U69" i="23"/>
  <c r="U78" i="23"/>
  <c r="U66" i="23"/>
  <c r="U54" i="23"/>
  <c r="AB51" i="23"/>
  <c r="AB75" i="23"/>
  <c r="X495" i="23"/>
  <c r="X507" i="23"/>
  <c r="X483" i="23"/>
  <c r="AA507" i="23"/>
  <c r="AA483" i="23"/>
  <c r="AA495" i="23"/>
  <c r="P503" i="23"/>
  <c r="P490" i="23"/>
  <c r="P504" i="23"/>
  <c r="P505" i="23"/>
  <c r="P491" i="23"/>
  <c r="P502" i="23"/>
  <c r="P492" i="23"/>
  <c r="P480" i="23"/>
  <c r="P493" i="23"/>
  <c r="P478" i="23"/>
  <c r="P481" i="23"/>
  <c r="P479" i="23"/>
  <c r="M502" i="23"/>
  <c r="M505" i="23"/>
  <c r="M503" i="23"/>
  <c r="M504" i="23"/>
  <c r="M490" i="23"/>
  <c r="M481" i="23"/>
  <c r="M491" i="23"/>
  <c r="M479" i="23"/>
  <c r="M492" i="23"/>
  <c r="M480" i="23"/>
  <c r="M478" i="23"/>
  <c r="M493" i="23"/>
  <c r="Y493" i="23"/>
  <c r="Y504" i="23"/>
  <c r="Y492" i="23"/>
  <c r="Y503" i="23"/>
  <c r="Y481" i="23"/>
  <c r="Y505" i="23"/>
  <c r="Y502" i="23"/>
  <c r="Y479" i="23"/>
  <c r="Y478" i="23"/>
  <c r="Y491" i="23"/>
  <c r="Y490" i="23"/>
  <c r="Y480" i="23"/>
  <c r="Z506" i="23"/>
  <c r="Z494" i="23"/>
  <c r="Z482" i="23"/>
  <c r="C494" i="23"/>
  <c r="C506" i="23"/>
  <c r="C482" i="23"/>
  <c r="H509" i="23"/>
  <c r="H497" i="23"/>
  <c r="H485" i="23"/>
  <c r="R509" i="23"/>
  <c r="R497" i="23"/>
  <c r="R485" i="23"/>
  <c r="U497" i="23"/>
  <c r="U509" i="23"/>
  <c r="U485" i="23"/>
  <c r="I507" i="23"/>
  <c r="I483" i="23"/>
  <c r="I495" i="23"/>
  <c r="S496" i="23"/>
  <c r="S484" i="23"/>
  <c r="S508" i="23"/>
  <c r="K496" i="23"/>
  <c r="K484" i="23"/>
  <c r="K508" i="23"/>
  <c r="G508" i="23"/>
  <c r="G496" i="23"/>
  <c r="G484" i="23"/>
  <c r="C401" i="23"/>
  <c r="C377" i="23"/>
  <c r="C389" i="23"/>
  <c r="AB402" i="23"/>
  <c r="AB390" i="23"/>
  <c r="AB378" i="23"/>
  <c r="F401" i="23"/>
  <c r="F389" i="23"/>
  <c r="F377" i="23"/>
  <c r="AB401" i="23"/>
  <c r="AB389" i="23"/>
  <c r="AB377" i="23"/>
  <c r="AA400" i="23"/>
  <c r="AA397" i="23"/>
  <c r="AA398" i="23"/>
  <c r="AA388" i="23"/>
  <c r="AA399" i="23"/>
  <c r="AA376" i="23"/>
  <c r="AA385" i="23"/>
  <c r="AA375" i="23"/>
  <c r="AA373" i="23"/>
  <c r="AA386" i="23"/>
  <c r="AA387" i="23"/>
  <c r="AA374" i="23"/>
  <c r="P399" i="23"/>
  <c r="P397" i="23"/>
  <c r="P398" i="23"/>
  <c r="P387" i="23"/>
  <c r="P375" i="23"/>
  <c r="P388" i="23"/>
  <c r="P374" i="23"/>
  <c r="P376" i="23"/>
  <c r="P400" i="23"/>
  <c r="P386" i="23"/>
  <c r="P373" i="23"/>
  <c r="P385" i="23"/>
  <c r="M398" i="23"/>
  <c r="M388" i="23"/>
  <c r="M400" i="23"/>
  <c r="M386" i="23"/>
  <c r="M397" i="23"/>
  <c r="M385" i="23"/>
  <c r="M373" i="23"/>
  <c r="M375" i="23"/>
  <c r="M374" i="23"/>
  <c r="M387" i="23"/>
  <c r="M399" i="23"/>
  <c r="M376" i="23"/>
  <c r="L399" i="23"/>
  <c r="L385" i="23"/>
  <c r="L388" i="23"/>
  <c r="L400" i="23"/>
  <c r="L375" i="23"/>
  <c r="L387" i="23"/>
  <c r="L373" i="23"/>
  <c r="L374" i="23"/>
  <c r="L398" i="23"/>
  <c r="L397" i="23"/>
  <c r="L386" i="23"/>
  <c r="L376" i="23"/>
  <c r="N390" i="23"/>
  <c r="N378" i="23"/>
  <c r="N402" i="23"/>
  <c r="AB399" i="23"/>
  <c r="AB385" i="23"/>
  <c r="AB398" i="23"/>
  <c r="AB388" i="23"/>
  <c r="AB375" i="23"/>
  <c r="AB400" i="23"/>
  <c r="AB387" i="23"/>
  <c r="AB397" i="23"/>
  <c r="AB373" i="23"/>
  <c r="AB376" i="23"/>
  <c r="AB386" i="23"/>
  <c r="AB374" i="23"/>
  <c r="U398" i="23"/>
  <c r="U388" i="23"/>
  <c r="U399" i="23"/>
  <c r="U386" i="23"/>
  <c r="U376" i="23"/>
  <c r="U387" i="23"/>
  <c r="U373" i="23"/>
  <c r="U400" i="23"/>
  <c r="U397" i="23"/>
  <c r="U385" i="23"/>
  <c r="U374" i="23"/>
  <c r="U375" i="23"/>
  <c r="P288" i="23"/>
  <c r="P264" i="23"/>
  <c r="P291" i="23"/>
  <c r="P267" i="23"/>
  <c r="P277" i="23"/>
  <c r="P266" i="23"/>
  <c r="P290" i="23"/>
  <c r="P289" i="23"/>
  <c r="P278" i="23"/>
  <c r="P279" i="23"/>
  <c r="P276" i="23"/>
  <c r="P265" i="23"/>
  <c r="S289" i="23"/>
  <c r="S265" i="23"/>
  <c r="S276" i="23"/>
  <c r="S264" i="23"/>
  <c r="S288" i="23"/>
  <c r="S278" i="23"/>
  <c r="S291" i="23"/>
  <c r="S290" i="23"/>
  <c r="S279" i="23"/>
  <c r="S277" i="23"/>
  <c r="S267" i="23"/>
  <c r="S266" i="23"/>
  <c r="D404" i="23"/>
  <c r="D392" i="23"/>
  <c r="D380" i="23"/>
  <c r="F379" i="23"/>
  <c r="F391" i="23"/>
  <c r="F403" i="23"/>
  <c r="O280" i="23"/>
  <c r="O292" i="23"/>
  <c r="O268" i="23"/>
  <c r="M269" i="23"/>
  <c r="M293" i="23"/>
  <c r="M281" i="23"/>
  <c r="N282" i="23"/>
  <c r="N294" i="23"/>
  <c r="N270" i="23"/>
  <c r="L276" i="23"/>
  <c r="L279" i="23"/>
  <c r="L265" i="23"/>
  <c r="L289" i="23"/>
  <c r="L278" i="23"/>
  <c r="L267" i="23"/>
  <c r="L266" i="23"/>
  <c r="L264" i="23"/>
  <c r="L290" i="23"/>
  <c r="L291" i="23"/>
  <c r="L288" i="23"/>
  <c r="L277" i="23"/>
  <c r="N293" i="23"/>
  <c r="N269" i="23"/>
  <c r="N281" i="23"/>
  <c r="H280" i="23"/>
  <c r="H268" i="23"/>
  <c r="H292" i="23"/>
  <c r="T292" i="23"/>
  <c r="T268" i="23"/>
  <c r="T280" i="23"/>
  <c r="F293" i="23"/>
  <c r="F269" i="23"/>
  <c r="F281" i="23"/>
  <c r="E280" i="23"/>
  <c r="E292" i="23"/>
  <c r="E268" i="23"/>
  <c r="S281" i="23"/>
  <c r="S293" i="23"/>
  <c r="S269" i="23"/>
  <c r="AB295" i="23"/>
  <c r="AB271" i="23"/>
  <c r="AB283" i="23"/>
  <c r="R278" i="23"/>
  <c r="R289" i="23"/>
  <c r="R265" i="23"/>
  <c r="R277" i="23"/>
  <c r="R267" i="23"/>
  <c r="R291" i="23"/>
  <c r="R290" i="23"/>
  <c r="R288" i="23"/>
  <c r="R279" i="23"/>
  <c r="R276" i="23"/>
  <c r="R266" i="23"/>
  <c r="R264" i="23"/>
  <c r="Y283" i="23"/>
  <c r="Y271" i="23"/>
  <c r="Y295" i="23"/>
  <c r="Q187" i="23"/>
  <c r="Q163" i="23"/>
  <c r="Q175" i="23"/>
  <c r="AC173" i="23"/>
  <c r="AC161" i="23"/>
  <c r="AC185" i="23"/>
  <c r="W186" i="23"/>
  <c r="W174" i="23"/>
  <c r="W162" i="23"/>
  <c r="Z185" i="23"/>
  <c r="Z161" i="23"/>
  <c r="Z173" i="23"/>
  <c r="T172" i="23"/>
  <c r="T184" i="23"/>
  <c r="T160" i="23"/>
  <c r="S187" i="23"/>
  <c r="S163" i="23"/>
  <c r="S175" i="23"/>
  <c r="J174" i="23"/>
  <c r="J186" i="23"/>
  <c r="J162" i="23"/>
  <c r="C172" i="23"/>
  <c r="C160" i="23"/>
  <c r="C184" i="23"/>
  <c r="D172" i="23"/>
  <c r="D184" i="23"/>
  <c r="D160" i="23"/>
  <c r="U184" i="23"/>
  <c r="U172" i="23"/>
  <c r="U160" i="23"/>
  <c r="K169" i="23"/>
  <c r="K180" i="23"/>
  <c r="K156" i="23"/>
  <c r="K181" i="23"/>
  <c r="K182" i="23"/>
  <c r="K170" i="23"/>
  <c r="K157" i="23"/>
  <c r="K158" i="23"/>
  <c r="K183" i="23"/>
  <c r="K171" i="23"/>
  <c r="K159" i="23"/>
  <c r="K168" i="23"/>
  <c r="AC183" i="23"/>
  <c r="AC159" i="23"/>
  <c r="AC170" i="23"/>
  <c r="AC156" i="23"/>
  <c r="AC168" i="23"/>
  <c r="AC158" i="23"/>
  <c r="AC182" i="23"/>
  <c r="AC169" i="23"/>
  <c r="AC181" i="23"/>
  <c r="AC180" i="23"/>
  <c r="AC157" i="23"/>
  <c r="AC171" i="23"/>
  <c r="I57" i="23"/>
  <c r="I81" i="23"/>
  <c r="I69" i="23"/>
  <c r="R69" i="23"/>
  <c r="R81" i="23"/>
  <c r="R57" i="23"/>
  <c r="S74" i="23"/>
  <c r="S75" i="23"/>
  <c r="S63" i="23"/>
  <c r="S77" i="23"/>
  <c r="S51" i="23"/>
  <c r="S62" i="23"/>
  <c r="S65" i="23"/>
  <c r="S52" i="23"/>
  <c r="S76" i="23"/>
  <c r="S50" i="23"/>
  <c r="S53" i="23"/>
  <c r="S64" i="23"/>
  <c r="Z80" i="23"/>
  <c r="Z68" i="23"/>
  <c r="Z56" i="23"/>
  <c r="X54" i="23"/>
  <c r="X66" i="23"/>
  <c r="X78" i="23"/>
  <c r="AB78" i="23"/>
  <c r="AB54" i="23"/>
  <c r="AB66" i="23"/>
  <c r="O68" i="23"/>
  <c r="O80" i="23"/>
  <c r="O56" i="23"/>
  <c r="V78" i="23"/>
  <c r="V66" i="23"/>
  <c r="V54" i="23"/>
  <c r="AC80" i="23"/>
  <c r="AC68" i="23"/>
  <c r="AC56" i="23"/>
  <c r="AC78" i="23"/>
  <c r="AC54" i="23"/>
  <c r="AC66" i="23"/>
  <c r="X478" i="22"/>
  <c r="X502" i="22"/>
  <c r="C169" i="22"/>
  <c r="W181" i="22"/>
  <c r="M507" i="22"/>
  <c r="M495" i="22"/>
  <c r="Q506" i="22"/>
  <c r="Q494" i="22"/>
  <c r="Q482" i="22"/>
  <c r="H506" i="22"/>
  <c r="H494" i="22"/>
  <c r="H482" i="22"/>
  <c r="W495" i="22"/>
  <c r="W483" i="22"/>
  <c r="W507" i="22"/>
  <c r="J507" i="22"/>
  <c r="J483" i="22"/>
  <c r="J495" i="22"/>
  <c r="O506" i="22"/>
  <c r="O482" i="22"/>
  <c r="O494" i="22"/>
  <c r="D494" i="22"/>
  <c r="D482" i="22"/>
  <c r="D506" i="22"/>
  <c r="F502" i="22"/>
  <c r="F505" i="22"/>
  <c r="F492" i="22"/>
  <c r="F503" i="22"/>
  <c r="F493" i="22"/>
  <c r="F479" i="22"/>
  <c r="F480" i="22"/>
  <c r="F478" i="22"/>
  <c r="F491" i="22"/>
  <c r="F490" i="22"/>
  <c r="F504" i="22"/>
  <c r="F481" i="22"/>
  <c r="O379" i="22"/>
  <c r="O403" i="22"/>
  <c r="O391" i="22"/>
  <c r="B398" i="22"/>
  <c r="B374" i="22"/>
  <c r="B388" i="22"/>
  <c r="B375" i="22"/>
  <c r="B385" i="22"/>
  <c r="B399" i="22"/>
  <c r="B400" i="22"/>
  <c r="B397" i="22"/>
  <c r="B376" i="22"/>
  <c r="B373" i="22"/>
  <c r="B387" i="22"/>
  <c r="B386" i="22"/>
  <c r="X379" i="22"/>
  <c r="X391" i="22"/>
  <c r="X403" i="22"/>
  <c r="L401" i="22"/>
  <c r="L377" i="22"/>
  <c r="L389" i="22"/>
  <c r="I377" i="22"/>
  <c r="I401" i="22"/>
  <c r="I389" i="22"/>
  <c r="J282" i="22"/>
  <c r="J294" i="22"/>
  <c r="J270" i="22"/>
  <c r="T282" i="22"/>
  <c r="T294" i="22"/>
  <c r="T270" i="22"/>
  <c r="Q282" i="22"/>
  <c r="Q294" i="22"/>
  <c r="Q270" i="22"/>
  <c r="H175" i="22"/>
  <c r="H163" i="22"/>
  <c r="H187" i="22"/>
  <c r="O187" i="22"/>
  <c r="O175" i="22"/>
  <c r="O163" i="22"/>
  <c r="D172" i="22"/>
  <c r="D160" i="22"/>
  <c r="D184" i="22"/>
  <c r="C174" i="22"/>
  <c r="C162" i="22"/>
  <c r="C186" i="22"/>
  <c r="L79" i="22"/>
  <c r="L67" i="22"/>
  <c r="L55" i="22"/>
  <c r="D174" i="22"/>
  <c r="D186" i="22"/>
  <c r="D162" i="22"/>
  <c r="L368" i="22"/>
  <c r="L474" i="22"/>
  <c r="L46" i="22"/>
  <c r="L152" i="22"/>
  <c r="Y79" i="22"/>
  <c r="Y67" i="22"/>
  <c r="Y55" i="22"/>
  <c r="I76" i="22"/>
  <c r="I77" i="22"/>
  <c r="I65" i="22"/>
  <c r="I50" i="22"/>
  <c r="I75" i="22"/>
  <c r="I53" i="22"/>
  <c r="I63" i="22"/>
  <c r="I74" i="22"/>
  <c r="I51" i="22"/>
  <c r="I64" i="22"/>
  <c r="I52" i="22"/>
  <c r="I62" i="22"/>
  <c r="S152" i="22"/>
  <c r="S259" i="22"/>
  <c r="S369" i="22"/>
  <c r="S46" i="22"/>
  <c r="S368" i="22"/>
  <c r="X78" i="22"/>
  <c r="X54" i="22"/>
  <c r="X66" i="22"/>
  <c r="E79" i="22"/>
  <c r="E55" i="22"/>
  <c r="E67" i="22"/>
  <c r="C496" i="22"/>
  <c r="C508" i="22"/>
  <c r="C484" i="22"/>
  <c r="I506" i="22"/>
  <c r="I494" i="22"/>
  <c r="I482" i="22"/>
  <c r="H495" i="22"/>
  <c r="H507" i="22"/>
  <c r="H483" i="22"/>
  <c r="M502" i="22"/>
  <c r="J506" i="22"/>
  <c r="J494" i="22"/>
  <c r="J482" i="22"/>
  <c r="N494" i="22"/>
  <c r="N506" i="22"/>
  <c r="N482" i="22"/>
  <c r="P492" i="22"/>
  <c r="P503" i="22"/>
  <c r="P490" i="22"/>
  <c r="P493" i="22"/>
  <c r="P504" i="22"/>
  <c r="P491" i="22"/>
  <c r="P505" i="22"/>
  <c r="P479" i="22"/>
  <c r="P502" i="22"/>
  <c r="P481" i="22"/>
  <c r="P480" i="22"/>
  <c r="P478" i="22"/>
  <c r="Q496" i="22"/>
  <c r="Q508" i="22"/>
  <c r="Q484" i="22"/>
  <c r="G508" i="22"/>
  <c r="G484" i="22"/>
  <c r="G496" i="22"/>
  <c r="Q380" i="22"/>
  <c r="Q404" i="22"/>
  <c r="Q392" i="22"/>
  <c r="D380" i="22"/>
  <c r="D404" i="22"/>
  <c r="D392" i="22"/>
  <c r="Y379" i="22"/>
  <c r="Y403" i="22"/>
  <c r="Y391" i="22"/>
  <c r="X376" i="22"/>
  <c r="X398" i="22"/>
  <c r="X374" i="22"/>
  <c r="X400" i="22"/>
  <c r="X385" i="22"/>
  <c r="X375" i="22"/>
  <c r="X397" i="22"/>
  <c r="X373" i="22"/>
  <c r="X399" i="22"/>
  <c r="X388" i="22"/>
  <c r="X387" i="22"/>
  <c r="X386" i="22"/>
  <c r="AC399" i="22"/>
  <c r="AC375" i="22"/>
  <c r="AC400" i="22"/>
  <c r="AC397" i="22"/>
  <c r="AC373" i="22"/>
  <c r="AC387" i="22"/>
  <c r="AC398" i="22"/>
  <c r="AC376" i="22"/>
  <c r="AC388" i="22"/>
  <c r="AC374" i="22"/>
  <c r="AC386" i="22"/>
  <c r="AC385" i="22"/>
  <c r="J380" i="22"/>
  <c r="J404" i="22"/>
  <c r="J392" i="22"/>
  <c r="B403" i="22"/>
  <c r="B379" i="22"/>
  <c r="B391" i="22"/>
  <c r="O389" i="22"/>
  <c r="O401" i="22"/>
  <c r="O377" i="22"/>
  <c r="T401" i="22"/>
  <c r="T377" i="22"/>
  <c r="T389" i="22"/>
  <c r="V378" i="22"/>
  <c r="V402" i="22"/>
  <c r="V390" i="22"/>
  <c r="S390" i="22"/>
  <c r="S402" i="22"/>
  <c r="S378" i="22"/>
  <c r="R282" i="22"/>
  <c r="R294" i="22"/>
  <c r="R270" i="22"/>
  <c r="AB292" i="22"/>
  <c r="AB268" i="22"/>
  <c r="AB280" i="22"/>
  <c r="D282" i="22"/>
  <c r="D294" i="22"/>
  <c r="D270" i="22"/>
  <c r="AB282" i="22"/>
  <c r="AB294" i="22"/>
  <c r="AB270" i="22"/>
  <c r="F294" i="22"/>
  <c r="F282" i="22"/>
  <c r="F270" i="22"/>
  <c r="E294" i="22"/>
  <c r="E282" i="22"/>
  <c r="E270" i="22"/>
  <c r="Y186" i="22"/>
  <c r="Y174" i="22"/>
  <c r="Y162" i="22"/>
  <c r="L151" i="22"/>
  <c r="E175" i="22"/>
  <c r="E187" i="22"/>
  <c r="E163" i="22"/>
  <c r="H186" i="22"/>
  <c r="H162" i="22"/>
  <c r="H174" i="22"/>
  <c r="L172" i="22"/>
  <c r="L160" i="22"/>
  <c r="L184" i="22"/>
  <c r="G186" i="22"/>
  <c r="G162" i="22"/>
  <c r="G174" i="22"/>
  <c r="D67" i="22"/>
  <c r="D55" i="22"/>
  <c r="D79" i="22"/>
  <c r="X173" i="22"/>
  <c r="X161" i="22"/>
  <c r="X185" i="22"/>
  <c r="D152" i="22"/>
  <c r="D46" i="22"/>
  <c r="D368" i="22"/>
  <c r="D473" i="22"/>
  <c r="D259" i="22"/>
  <c r="Q67" i="22"/>
  <c r="Q79" i="22"/>
  <c r="Q55" i="22"/>
  <c r="K46" i="22"/>
  <c r="K152" i="22"/>
  <c r="K473" i="22"/>
  <c r="K474" i="22"/>
  <c r="K369" i="22"/>
  <c r="P78" i="22"/>
  <c r="P54" i="22"/>
  <c r="P66" i="22"/>
  <c r="S174" i="22"/>
  <c r="S186" i="22"/>
  <c r="S162" i="22"/>
  <c r="V75" i="22"/>
  <c r="V74" i="22"/>
  <c r="V64" i="22"/>
  <c r="V65" i="22"/>
  <c r="V76" i="22"/>
  <c r="V63" i="22"/>
  <c r="V50" i="22"/>
  <c r="V51" i="22"/>
  <c r="V52" i="22"/>
  <c r="V62" i="22"/>
  <c r="V77" i="22"/>
  <c r="V53" i="22"/>
  <c r="M79" i="22"/>
  <c r="M55" i="22"/>
  <c r="M67" i="22"/>
  <c r="J508" i="22"/>
  <c r="J496" i="22"/>
  <c r="J484" i="22"/>
  <c r="L473" i="22"/>
  <c r="R490" i="22"/>
  <c r="R493" i="22"/>
  <c r="R504" i="22"/>
  <c r="R491" i="22"/>
  <c r="R502" i="22"/>
  <c r="R505" i="22"/>
  <c r="R481" i="22"/>
  <c r="R492" i="22"/>
  <c r="R480" i="22"/>
  <c r="R503" i="22"/>
  <c r="R478" i="22"/>
  <c r="R479" i="22"/>
  <c r="K502" i="22"/>
  <c r="K479" i="22"/>
  <c r="K478" i="22"/>
  <c r="K503" i="22"/>
  <c r="K491" i="22"/>
  <c r="K490" i="22"/>
  <c r="Q503" i="22"/>
  <c r="Q490" i="22"/>
  <c r="Q493" i="22"/>
  <c r="Q504" i="22"/>
  <c r="Q502" i="22"/>
  <c r="Q492" i="22"/>
  <c r="Q491" i="22"/>
  <c r="Q480" i="22"/>
  <c r="Q478" i="22"/>
  <c r="Q481" i="22"/>
  <c r="Q505" i="22"/>
  <c r="Q479" i="22"/>
  <c r="P495" i="22"/>
  <c r="P507" i="22"/>
  <c r="P483" i="22"/>
  <c r="K505" i="22"/>
  <c r="K492" i="22"/>
  <c r="K481" i="22"/>
  <c r="K493" i="22"/>
  <c r="K504" i="22"/>
  <c r="K480" i="22"/>
  <c r="R506" i="22"/>
  <c r="R494" i="22"/>
  <c r="R482" i="22"/>
  <c r="V494" i="22"/>
  <c r="V506" i="22"/>
  <c r="V482" i="22"/>
  <c r="Z506" i="22"/>
  <c r="Z494" i="22"/>
  <c r="Z482" i="22"/>
  <c r="I404" i="22"/>
  <c r="I392" i="22"/>
  <c r="I380" i="22"/>
  <c r="X392" i="22"/>
  <c r="X404" i="22"/>
  <c r="X380" i="22"/>
  <c r="AC391" i="22"/>
  <c r="AC403" i="22"/>
  <c r="AC379" i="22"/>
  <c r="U402" i="22"/>
  <c r="U378" i="22"/>
  <c r="U390" i="22"/>
  <c r="D388" i="22"/>
  <c r="D386" i="22"/>
  <c r="D385" i="22"/>
  <c r="D399" i="22"/>
  <c r="D376" i="22"/>
  <c r="D400" i="22"/>
  <c r="D397" i="22"/>
  <c r="D398" i="22"/>
  <c r="D375" i="22"/>
  <c r="D387" i="22"/>
  <c r="D374" i="22"/>
  <c r="D373" i="22"/>
  <c r="K403" i="22"/>
  <c r="K391" i="22"/>
  <c r="K379" i="22"/>
  <c r="W389" i="22"/>
  <c r="W401" i="22"/>
  <c r="W377" i="22"/>
  <c r="R283" i="22"/>
  <c r="R295" i="22"/>
  <c r="R271" i="22"/>
  <c r="Z282" i="22"/>
  <c r="Z294" i="22"/>
  <c r="Z270" i="22"/>
  <c r="Q292" i="22"/>
  <c r="Q268" i="22"/>
  <c r="Q280" i="22"/>
  <c r="N294" i="22"/>
  <c r="N282" i="22"/>
  <c r="N270" i="22"/>
  <c r="Y282" i="22"/>
  <c r="Y294" i="22"/>
  <c r="Y270" i="22"/>
  <c r="Q187" i="22"/>
  <c r="Q163" i="22"/>
  <c r="Q175" i="22"/>
  <c r="Q162" i="22"/>
  <c r="Q186" i="22"/>
  <c r="Q174" i="22"/>
  <c r="W184" i="22"/>
  <c r="W160" i="22"/>
  <c r="W172" i="22"/>
  <c r="T172" i="22"/>
  <c r="T184" i="22"/>
  <c r="T160" i="22"/>
  <c r="Y187" i="22"/>
  <c r="Y163" i="22"/>
  <c r="Y175" i="22"/>
  <c r="T78" i="22"/>
  <c r="T66" i="22"/>
  <c r="T54" i="22"/>
  <c r="X186" i="22"/>
  <c r="X174" i="22"/>
  <c r="X162" i="22"/>
  <c r="AB80" i="22"/>
  <c r="AB68" i="22"/>
  <c r="AB56" i="22"/>
  <c r="I67" i="22"/>
  <c r="I79" i="22"/>
  <c r="I55" i="22"/>
  <c r="C46" i="22"/>
  <c r="C368" i="22"/>
  <c r="C369" i="22"/>
  <c r="C152" i="22"/>
  <c r="H78" i="22"/>
  <c r="H54" i="22"/>
  <c r="H66" i="22"/>
  <c r="N75" i="22"/>
  <c r="N76" i="22"/>
  <c r="N64" i="22"/>
  <c r="N77" i="22"/>
  <c r="N65" i="22"/>
  <c r="N51" i="22"/>
  <c r="N74" i="22"/>
  <c r="N52" i="22"/>
  <c r="N62" i="22"/>
  <c r="N63" i="22"/>
  <c r="N53" i="22"/>
  <c r="N50" i="22"/>
  <c r="S79" i="22"/>
  <c r="S55" i="22"/>
  <c r="S67" i="22"/>
  <c r="V57" i="22"/>
  <c r="V81" i="22"/>
  <c r="V69" i="22"/>
  <c r="D69" i="22"/>
  <c r="D81" i="22"/>
  <c r="D57" i="22"/>
  <c r="U79" i="22"/>
  <c r="U67" i="22"/>
  <c r="U55" i="22"/>
  <c r="Z509" i="22"/>
  <c r="Z485" i="22"/>
  <c r="Z497" i="22"/>
  <c r="S509" i="22"/>
  <c r="S485" i="22"/>
  <c r="S497" i="22"/>
  <c r="L369" i="22"/>
  <c r="P392" i="22"/>
  <c r="P380" i="22"/>
  <c r="P404" i="22"/>
  <c r="W404" i="22"/>
  <c r="W392" i="22"/>
  <c r="W380" i="22"/>
  <c r="I402" i="22"/>
  <c r="I378" i="22"/>
  <c r="I390" i="22"/>
  <c r="H402" i="22"/>
  <c r="H390" i="22"/>
  <c r="H378" i="22"/>
  <c r="L388" i="22"/>
  <c r="L386" i="22"/>
  <c r="L400" i="22"/>
  <c r="L398" i="22"/>
  <c r="L375" i="22"/>
  <c r="L387" i="22"/>
  <c r="L385" i="22"/>
  <c r="L373" i="22"/>
  <c r="L399" i="22"/>
  <c r="L397" i="22"/>
  <c r="L374" i="22"/>
  <c r="L376" i="22"/>
  <c r="C377" i="22"/>
  <c r="C389" i="22"/>
  <c r="C401" i="22"/>
  <c r="J400" i="22"/>
  <c r="J398" i="22"/>
  <c r="J374" i="22"/>
  <c r="J388" i="22"/>
  <c r="J397" i="22"/>
  <c r="J387" i="22"/>
  <c r="J375" i="22"/>
  <c r="J385" i="22"/>
  <c r="J386" i="22"/>
  <c r="J399" i="22"/>
  <c r="J376" i="22"/>
  <c r="J373" i="22"/>
  <c r="W379" i="22"/>
  <c r="W403" i="22"/>
  <c r="W391" i="22"/>
  <c r="J295" i="22"/>
  <c r="J283" i="22"/>
  <c r="J271" i="22"/>
  <c r="C294" i="22"/>
  <c r="C282" i="22"/>
  <c r="C270" i="22"/>
  <c r="I282" i="22"/>
  <c r="I294" i="22"/>
  <c r="I270" i="22"/>
  <c r="B268" i="22"/>
  <c r="B280" i="22"/>
  <c r="B292" i="22"/>
  <c r="Z292" i="22"/>
  <c r="Z268" i="22"/>
  <c r="Z280" i="22"/>
  <c r="G283" i="22"/>
  <c r="G295" i="22"/>
  <c r="G271" i="22"/>
  <c r="I187" i="22"/>
  <c r="I163" i="22"/>
  <c r="I175" i="22"/>
  <c r="I186" i="22"/>
  <c r="I174" i="22"/>
  <c r="I162" i="22"/>
  <c r="M172" i="22"/>
  <c r="M184" i="22"/>
  <c r="M160" i="22"/>
  <c r="AB172" i="22"/>
  <c r="AB160" i="22"/>
  <c r="AB184" i="22"/>
  <c r="I184" i="22"/>
  <c r="I160" i="22"/>
  <c r="I172" i="22"/>
  <c r="G45" i="22"/>
  <c r="L78" i="22"/>
  <c r="L66" i="22"/>
  <c r="L54" i="22"/>
  <c r="E162" i="22"/>
  <c r="E186" i="22"/>
  <c r="E174" i="22"/>
  <c r="Y66" i="22"/>
  <c r="Y78" i="22"/>
  <c r="Y54" i="22"/>
  <c r="V79" i="22"/>
  <c r="V55" i="22"/>
  <c r="V67" i="22"/>
  <c r="F75" i="22"/>
  <c r="F76" i="22"/>
  <c r="F64" i="22"/>
  <c r="F77" i="22"/>
  <c r="F65" i="22"/>
  <c r="F52" i="22"/>
  <c r="F62" i="22"/>
  <c r="F63" i="22"/>
  <c r="F53" i="22"/>
  <c r="F74" i="22"/>
  <c r="F50" i="22"/>
  <c r="F51" i="22"/>
  <c r="AB67" i="22"/>
  <c r="AB79" i="22"/>
  <c r="AB55" i="22"/>
  <c r="L69" i="22"/>
  <c r="L81" i="22"/>
  <c r="L57" i="22"/>
  <c r="AC67" i="22"/>
  <c r="AC79" i="22"/>
  <c r="AC55" i="22"/>
  <c r="Z508" i="22"/>
  <c r="Z484" i="22"/>
  <c r="Z496" i="22"/>
  <c r="B490" i="22"/>
  <c r="B493" i="22"/>
  <c r="B504" i="22"/>
  <c r="B491" i="22"/>
  <c r="B502" i="22"/>
  <c r="B505" i="22"/>
  <c r="B503" i="22"/>
  <c r="B481" i="22"/>
  <c r="B478" i="22"/>
  <c r="B492" i="22"/>
  <c r="B480" i="22"/>
  <c r="B479" i="22"/>
  <c r="U507" i="22"/>
  <c r="U483" i="22"/>
  <c r="U495" i="22"/>
  <c r="AB494" i="22"/>
  <c r="AB506" i="22"/>
  <c r="AB482" i="22"/>
  <c r="C493" i="22"/>
  <c r="C504" i="22"/>
  <c r="C491" i="22"/>
  <c r="C502" i="22"/>
  <c r="C505" i="22"/>
  <c r="C492" i="22"/>
  <c r="C478" i="22"/>
  <c r="C503" i="22"/>
  <c r="C479" i="22"/>
  <c r="C490" i="22"/>
  <c r="C480" i="22"/>
  <c r="C481" i="22"/>
  <c r="S493" i="22"/>
  <c r="S504" i="22"/>
  <c r="S491" i="22"/>
  <c r="S502" i="22"/>
  <c r="S505" i="22"/>
  <c r="S492" i="22"/>
  <c r="S478" i="22"/>
  <c r="S480" i="22"/>
  <c r="S479" i="22"/>
  <c r="S503" i="22"/>
  <c r="S490" i="22"/>
  <c r="S481" i="22"/>
  <c r="H392" i="22"/>
  <c r="H404" i="22"/>
  <c r="H380" i="22"/>
  <c r="R377" i="22"/>
  <c r="R401" i="22"/>
  <c r="R389" i="22"/>
  <c r="AB403" i="22"/>
  <c r="AB379" i="22"/>
  <c r="AB391" i="22"/>
  <c r="B283" i="22"/>
  <c r="B271" i="22"/>
  <c r="B295" i="22"/>
  <c r="I295" i="22"/>
  <c r="I283" i="22"/>
  <c r="I271" i="22"/>
  <c r="K294" i="22"/>
  <c r="K270" i="22"/>
  <c r="K282" i="22"/>
  <c r="L259" i="22"/>
  <c r="W292" i="22"/>
  <c r="W280" i="22"/>
  <c r="W268" i="22"/>
  <c r="U292" i="22"/>
  <c r="U280" i="22"/>
  <c r="U268" i="22"/>
  <c r="N280" i="22"/>
  <c r="N292" i="22"/>
  <c r="N268" i="22"/>
  <c r="R174" i="22"/>
  <c r="R186" i="22"/>
  <c r="R162" i="22"/>
  <c r="C184" i="22"/>
  <c r="C172" i="22"/>
  <c r="C160" i="22"/>
  <c r="V175" i="22"/>
  <c r="V187" i="22"/>
  <c r="V163" i="22"/>
  <c r="O369" i="22"/>
  <c r="O152" i="22"/>
  <c r="O151" i="22"/>
  <c r="O473" i="22"/>
  <c r="T68" i="22"/>
  <c r="T80" i="22"/>
  <c r="T56" i="22"/>
  <c r="D66" i="22"/>
  <c r="D78" i="22"/>
  <c r="D54" i="22"/>
  <c r="O186" i="22"/>
  <c r="O162" i="22"/>
  <c r="O174" i="22"/>
  <c r="L45" i="22"/>
  <c r="Q78" i="22"/>
  <c r="Q66" i="22"/>
  <c r="Q54" i="22"/>
  <c r="S45" i="22"/>
  <c r="P76" i="22"/>
  <c r="P64" i="22"/>
  <c r="P62" i="22"/>
  <c r="P77" i="22"/>
  <c r="P63" i="22"/>
  <c r="P74" i="22"/>
  <c r="P52" i="22"/>
  <c r="P53" i="22"/>
  <c r="P50" i="22"/>
  <c r="P75" i="22"/>
  <c r="P65" i="22"/>
  <c r="P51" i="22"/>
  <c r="N79" i="22"/>
  <c r="N55" i="22"/>
  <c r="N67" i="22"/>
  <c r="T69" i="22"/>
  <c r="T57" i="22"/>
  <c r="T81" i="22"/>
  <c r="K507" i="22"/>
  <c r="K495" i="22"/>
  <c r="K483" i="22"/>
  <c r="C494" i="22"/>
  <c r="C506" i="22"/>
  <c r="C482" i="22"/>
  <c r="AC491" i="22"/>
  <c r="AC502" i="22"/>
  <c r="AC505" i="22"/>
  <c r="AC492" i="22"/>
  <c r="AC503" i="22"/>
  <c r="AC490" i="22"/>
  <c r="AC480" i="22"/>
  <c r="AC493" i="22"/>
  <c r="AC479" i="22"/>
  <c r="AC504" i="22"/>
  <c r="AC478" i="22"/>
  <c r="AC481" i="22"/>
  <c r="P508" i="22"/>
  <c r="P484" i="22"/>
  <c r="P496" i="22"/>
  <c r="AB496" i="22"/>
  <c r="AB508" i="22"/>
  <c r="AB484" i="22"/>
  <c r="G380" i="22"/>
  <c r="G404" i="22"/>
  <c r="G392" i="22"/>
  <c r="E391" i="22"/>
  <c r="E403" i="22"/>
  <c r="E379" i="22"/>
  <c r="F401" i="22"/>
  <c r="F377" i="22"/>
  <c r="F389" i="22"/>
  <c r="Z400" i="22"/>
  <c r="Z398" i="22"/>
  <c r="Z374" i="22"/>
  <c r="Z388" i="22"/>
  <c r="Z399" i="22"/>
  <c r="Z386" i="22"/>
  <c r="Z376" i="22"/>
  <c r="Z387" i="22"/>
  <c r="Z375" i="22"/>
  <c r="Z373" i="22"/>
  <c r="Z397" i="22"/>
  <c r="Z385" i="22"/>
  <c r="T378" i="22"/>
  <c r="T402" i="22"/>
  <c r="T390" i="22"/>
  <c r="AC390" i="22"/>
  <c r="AC378" i="22"/>
  <c r="AC402" i="22"/>
  <c r="R390" i="22"/>
  <c r="R402" i="22"/>
  <c r="R378" i="22"/>
  <c r="W294" i="22"/>
  <c r="W270" i="22"/>
  <c r="W282" i="22"/>
  <c r="S270" i="22"/>
  <c r="S294" i="22"/>
  <c r="S282" i="22"/>
  <c r="K280" i="22"/>
  <c r="K292" i="22"/>
  <c r="K268" i="22"/>
  <c r="AC292" i="22"/>
  <c r="AC268" i="22"/>
  <c r="AC280" i="22"/>
  <c r="AB271" i="22"/>
  <c r="AB283" i="22"/>
  <c r="AB295" i="22"/>
  <c r="S260" i="22"/>
  <c r="J174" i="22"/>
  <c r="J162" i="22"/>
  <c r="J186" i="22"/>
  <c r="K160" i="22"/>
  <c r="K172" i="22"/>
  <c r="K184" i="22"/>
  <c r="J187" i="22"/>
  <c r="J163" i="22"/>
  <c r="J175" i="22"/>
  <c r="V183" i="22"/>
  <c r="V159" i="22"/>
  <c r="V170" i="22"/>
  <c r="V156" i="22"/>
  <c r="V182" i="22"/>
  <c r="V180" i="22"/>
  <c r="V158" i="22"/>
  <c r="V169" i="22"/>
  <c r="V157" i="22"/>
  <c r="V168" i="22"/>
  <c r="V171" i="22"/>
  <c r="V181" i="22"/>
  <c r="G369" i="22"/>
  <c r="G474" i="22"/>
  <c r="G152" i="22"/>
  <c r="G46" i="22"/>
  <c r="G259" i="22"/>
  <c r="G368" i="22"/>
  <c r="L68" i="22"/>
  <c r="L80" i="22"/>
  <c r="L56" i="22"/>
  <c r="T74" i="22"/>
  <c r="T77" i="22"/>
  <c r="T50" i="22"/>
  <c r="T75" i="22"/>
  <c r="T51" i="22"/>
  <c r="T53" i="22"/>
  <c r="T76" i="22"/>
  <c r="T63" i="22"/>
  <c r="T65" i="22"/>
  <c r="T62" i="22"/>
  <c r="T52" i="22"/>
  <c r="T64" i="22"/>
  <c r="Y80" i="22"/>
  <c r="Y68" i="22"/>
  <c r="Y56" i="22"/>
  <c r="I78" i="22"/>
  <c r="I66" i="22"/>
  <c r="I54" i="22"/>
  <c r="X55" i="22"/>
  <c r="X79" i="22"/>
  <c r="X67" i="22"/>
  <c r="H64" i="22"/>
  <c r="H74" i="22"/>
  <c r="H62" i="22"/>
  <c r="H75" i="22"/>
  <c r="H63" i="22"/>
  <c r="H53" i="22"/>
  <c r="H50" i="22"/>
  <c r="H77" i="22"/>
  <c r="H65" i="22"/>
  <c r="H76" i="22"/>
  <c r="H51" i="22"/>
  <c r="H52" i="22"/>
  <c r="F67" i="22"/>
  <c r="F79" i="22"/>
  <c r="F55" i="22"/>
  <c r="G75" i="22"/>
  <c r="G77" i="22"/>
  <c r="G51" i="22"/>
  <c r="G74" i="22"/>
  <c r="G52" i="22"/>
  <c r="G62" i="22"/>
  <c r="G63" i="22"/>
  <c r="G53" i="22"/>
  <c r="G50" i="22"/>
  <c r="G65" i="22"/>
  <c r="G76" i="22"/>
  <c r="G64" i="22"/>
  <c r="U81" i="22"/>
  <c r="U69" i="22"/>
  <c r="U57" i="22"/>
  <c r="AB81" i="22"/>
  <c r="AB69" i="22"/>
  <c r="AB57" i="22"/>
  <c r="Q81" i="22"/>
  <c r="Q57" i="22"/>
  <c r="Q69" i="22"/>
  <c r="X506" i="22"/>
  <c r="X482" i="22"/>
  <c r="X494" i="22"/>
  <c r="G495" i="22"/>
  <c r="G507" i="22"/>
  <c r="G483" i="22"/>
  <c r="M494" i="22"/>
  <c r="M506" i="22"/>
  <c r="M482" i="22"/>
  <c r="M481" i="22"/>
  <c r="I379" i="22"/>
  <c r="I403" i="22"/>
  <c r="I391" i="22"/>
  <c r="AA385" i="22"/>
  <c r="AA399" i="22"/>
  <c r="AA375" i="22"/>
  <c r="AA386" i="22"/>
  <c r="AA376" i="22"/>
  <c r="AA373" i="22"/>
  <c r="AA374" i="22"/>
  <c r="AA397" i="22"/>
  <c r="AA388" i="22"/>
  <c r="AA387" i="22"/>
  <c r="AA400" i="22"/>
  <c r="AA398" i="22"/>
  <c r="Z389" i="22"/>
  <c r="Z401" i="22"/>
  <c r="Z377" i="22"/>
  <c r="AA377" i="22"/>
  <c r="AA401" i="22"/>
  <c r="AA389" i="22"/>
  <c r="O402" i="22"/>
  <c r="O378" i="22"/>
  <c r="O390" i="22"/>
  <c r="L378" i="22"/>
  <c r="L402" i="22"/>
  <c r="L390" i="22"/>
  <c r="M294" i="22"/>
  <c r="M282" i="22"/>
  <c r="M270" i="22"/>
  <c r="AA294" i="22"/>
  <c r="AA282" i="22"/>
  <c r="AA270" i="22"/>
  <c r="O292" i="22"/>
  <c r="O280" i="22"/>
  <c r="O268" i="22"/>
  <c r="B174" i="22"/>
  <c r="B162" i="22"/>
  <c r="B186" i="22"/>
  <c r="X187" i="22"/>
  <c r="X163" i="22"/>
  <c r="X175" i="22"/>
  <c r="S151" i="22"/>
  <c r="S184" i="22"/>
  <c r="S172" i="22"/>
  <c r="S160" i="22"/>
  <c r="C163" i="22"/>
  <c r="C187" i="22"/>
  <c r="C175" i="22"/>
  <c r="B187" i="22"/>
  <c r="B163" i="22"/>
  <c r="B175" i="22"/>
  <c r="W186" i="22"/>
  <c r="W162" i="22"/>
  <c r="W174" i="22"/>
  <c r="P474" i="22"/>
  <c r="P151" i="22"/>
  <c r="P259" i="22"/>
  <c r="P152" i="22"/>
  <c r="L74" i="22"/>
  <c r="L77" i="22"/>
  <c r="L50" i="22"/>
  <c r="L51" i="22"/>
  <c r="L65" i="22"/>
  <c r="L76" i="22"/>
  <c r="L64" i="22"/>
  <c r="L62" i="22"/>
  <c r="L52" i="22"/>
  <c r="L53" i="22"/>
  <c r="L75" i="22"/>
  <c r="L63" i="22"/>
  <c r="L174" i="22"/>
  <c r="L186" i="22"/>
  <c r="L162" i="22"/>
  <c r="AC186" i="22"/>
  <c r="AC174" i="22"/>
  <c r="AC162" i="22"/>
  <c r="AB152" i="22"/>
  <c r="AB259" i="22"/>
  <c r="AB368" i="22"/>
  <c r="AB46" i="22"/>
  <c r="AB473" i="22"/>
  <c r="AB369" i="22"/>
  <c r="AB474" i="22"/>
  <c r="Y76" i="22"/>
  <c r="Y75" i="22"/>
  <c r="Y65" i="22"/>
  <c r="Y77" i="22"/>
  <c r="Y74" i="22"/>
  <c r="Y50" i="22"/>
  <c r="Y51" i="22"/>
  <c r="Y52" i="22"/>
  <c r="Y62" i="22"/>
  <c r="Y64" i="22"/>
  <c r="Y53" i="22"/>
  <c r="Y63" i="22"/>
  <c r="C45" i="22"/>
  <c r="P55" i="22"/>
  <c r="P79" i="22"/>
  <c r="P67" i="22"/>
  <c r="I259" i="22"/>
  <c r="I473" i="22"/>
  <c r="I46" i="22"/>
  <c r="I152" i="22"/>
  <c r="V78" i="22"/>
  <c r="V66" i="22"/>
  <c r="V54" i="22"/>
  <c r="AC81" i="22"/>
  <c r="AC69" i="22"/>
  <c r="AC57" i="22"/>
  <c r="O79" i="22"/>
  <c r="O67" i="22"/>
  <c r="O55" i="22"/>
  <c r="P506" i="22"/>
  <c r="P482" i="22"/>
  <c r="P494" i="22"/>
  <c r="O495" i="22"/>
  <c r="O507" i="22"/>
  <c r="O483" i="22"/>
  <c r="X505" i="22"/>
  <c r="X492" i="22"/>
  <c r="X481" i="22"/>
  <c r="X480" i="22"/>
  <c r="X493" i="22"/>
  <c r="X504" i="22"/>
  <c r="I497" i="22"/>
  <c r="AB497" i="22"/>
  <c r="AB509" i="22"/>
  <c r="AB485" i="22"/>
  <c r="N497" i="22"/>
  <c r="N509" i="22"/>
  <c r="N485" i="22"/>
  <c r="T380" i="22"/>
  <c r="T404" i="22"/>
  <c r="T392" i="22"/>
  <c r="N401" i="22"/>
  <c r="N389" i="22"/>
  <c r="N377" i="22"/>
  <c r="D401" i="22"/>
  <c r="D389" i="22"/>
  <c r="D377" i="22"/>
  <c r="U401" i="22"/>
  <c r="U389" i="22"/>
  <c r="U377" i="22"/>
  <c r="B294" i="22"/>
  <c r="B270" i="22"/>
  <c r="B282" i="22"/>
  <c r="Y280" i="22"/>
  <c r="Y268" i="22"/>
  <c r="Y292" i="22"/>
  <c r="P175" i="22"/>
  <c r="P187" i="22"/>
  <c r="P163" i="22"/>
  <c r="AA184" i="22"/>
  <c r="AA172" i="22"/>
  <c r="AA160" i="22"/>
  <c r="AB174" i="22"/>
  <c r="AB162" i="22"/>
  <c r="AB186" i="22"/>
  <c r="M174" i="22"/>
  <c r="M162" i="22"/>
  <c r="M186" i="22"/>
  <c r="H368" i="22"/>
  <c r="H474" i="22"/>
  <c r="H260" i="22"/>
  <c r="H259" i="22"/>
  <c r="H473" i="22"/>
  <c r="H152" i="22"/>
  <c r="T79" i="22"/>
  <c r="T67" i="22"/>
  <c r="T55" i="22"/>
  <c r="D74" i="22"/>
  <c r="D77" i="22"/>
  <c r="D76" i="22"/>
  <c r="D50" i="22"/>
  <c r="D51" i="22"/>
  <c r="D64" i="22"/>
  <c r="D75" i="22"/>
  <c r="D62" i="22"/>
  <c r="D52" i="22"/>
  <c r="D53" i="22"/>
  <c r="D63" i="22"/>
  <c r="D65" i="22"/>
  <c r="V186" i="22"/>
  <c r="V162" i="22"/>
  <c r="V174" i="22"/>
  <c r="T369" i="22"/>
  <c r="T259" i="22"/>
  <c r="T152" i="22"/>
  <c r="T368" i="22"/>
  <c r="Q76" i="22"/>
  <c r="Q77" i="22"/>
  <c r="Q65" i="22"/>
  <c r="Q74" i="22"/>
  <c r="Q50" i="22"/>
  <c r="Q52" i="22"/>
  <c r="Q64" i="22"/>
  <c r="Q62" i="22"/>
  <c r="Q53" i="22"/>
  <c r="Q63" i="22"/>
  <c r="Q75" i="22"/>
  <c r="Q51" i="22"/>
  <c r="H79" i="22"/>
  <c r="H55" i="22"/>
  <c r="H67" i="22"/>
  <c r="N66" i="22"/>
  <c r="N78" i="22"/>
  <c r="N54" i="22"/>
  <c r="F81" i="22"/>
  <c r="F57" i="22"/>
  <c r="F69" i="22"/>
  <c r="G69" i="22"/>
  <c r="G81" i="22"/>
  <c r="G57" i="22"/>
  <c r="N81" i="22"/>
  <c r="N57" i="22"/>
  <c r="N69" i="22"/>
  <c r="Q509" i="22"/>
  <c r="Q485" i="22"/>
  <c r="Q497" i="22"/>
  <c r="B509" i="22"/>
  <c r="B485" i="22"/>
  <c r="B497" i="22"/>
  <c r="D496" i="22"/>
  <c r="D508" i="22"/>
  <c r="D484" i="22"/>
  <c r="O508" i="22"/>
  <c r="O484" i="22"/>
  <c r="O496" i="22"/>
  <c r="T497" i="22"/>
  <c r="T509" i="22"/>
  <c r="T485" i="22"/>
  <c r="C509" i="22"/>
  <c r="C485" i="22"/>
  <c r="C497" i="22"/>
  <c r="Y506" i="22"/>
  <c r="Y494" i="22"/>
  <c r="Y482" i="22"/>
  <c r="S507" i="22"/>
  <c r="S483" i="22"/>
  <c r="S495" i="22"/>
  <c r="E507" i="22"/>
  <c r="E495" i="22"/>
  <c r="E483" i="22"/>
  <c r="R507" i="22"/>
  <c r="R495" i="22"/>
  <c r="R483" i="22"/>
  <c r="X491" i="22"/>
  <c r="I509" i="22"/>
  <c r="F386" i="22"/>
  <c r="F376" i="22"/>
  <c r="F399" i="22"/>
  <c r="F373" i="22"/>
  <c r="F400" i="22"/>
  <c r="F387" i="22"/>
  <c r="F398" i="22"/>
  <c r="F388" i="22"/>
  <c r="F375" i="22"/>
  <c r="F374" i="22"/>
  <c r="F385" i="22"/>
  <c r="F397" i="22"/>
  <c r="M493" i="22"/>
  <c r="M491" i="22"/>
  <c r="G379" i="22"/>
  <c r="G403" i="22"/>
  <c r="G391" i="22"/>
  <c r="AC404" i="22"/>
  <c r="AC380" i="22"/>
  <c r="AC392" i="22"/>
  <c r="U404" i="22"/>
  <c r="U392" i="22"/>
  <c r="U380" i="22"/>
  <c r="N404" i="22"/>
  <c r="N392" i="22"/>
  <c r="N380" i="22"/>
  <c r="S404" i="22"/>
  <c r="S392" i="22"/>
  <c r="S380" i="22"/>
  <c r="L380" i="22"/>
  <c r="L392" i="22"/>
  <c r="L404" i="22"/>
  <c r="Q402" i="22"/>
  <c r="Q390" i="22"/>
  <c r="Q378" i="22"/>
  <c r="K377" i="22"/>
  <c r="K401" i="22"/>
  <c r="K389" i="22"/>
  <c r="B380" i="22"/>
  <c r="B392" i="22"/>
  <c r="B404" i="22"/>
  <c r="B289" i="22"/>
  <c r="B291" i="22"/>
  <c r="B290" i="22"/>
  <c r="B265" i="22"/>
  <c r="B276" i="22"/>
  <c r="B288" i="22"/>
  <c r="B279" i="22"/>
  <c r="B267" i="22"/>
  <c r="B266" i="22"/>
  <c r="B264" i="22"/>
  <c r="B278" i="22"/>
  <c r="B277" i="22"/>
  <c r="J401" i="22"/>
  <c r="J389" i="22"/>
  <c r="J377" i="22"/>
  <c r="D280" i="22"/>
  <c r="D268" i="22"/>
  <c r="D292" i="22"/>
  <c r="L283" i="22"/>
  <c r="L295" i="22"/>
  <c r="L271" i="22"/>
  <c r="AC283" i="22"/>
  <c r="AC271" i="22"/>
  <c r="AC295" i="22"/>
  <c r="R292" i="22"/>
  <c r="R268" i="22"/>
  <c r="R280" i="22"/>
  <c r="R293" i="22"/>
  <c r="R281" i="22"/>
  <c r="R269" i="22"/>
  <c r="P281" i="22"/>
  <c r="P269" i="22"/>
  <c r="P293" i="22"/>
  <c r="B293" i="22"/>
  <c r="B281" i="22"/>
  <c r="B269" i="22"/>
  <c r="J292" i="22"/>
  <c r="J280" i="22"/>
  <c r="J268" i="22"/>
  <c r="V280" i="22"/>
  <c r="V292" i="22"/>
  <c r="V268" i="22"/>
  <c r="H295" i="22"/>
  <c r="H283" i="22"/>
  <c r="H271" i="22"/>
  <c r="H173" i="22"/>
  <c r="H185" i="22"/>
  <c r="H161" i="22"/>
  <c r="AC175" i="22"/>
  <c r="AC187" i="22"/>
  <c r="AC163" i="22"/>
  <c r="N172" i="22"/>
  <c r="N184" i="22"/>
  <c r="N160" i="22"/>
  <c r="G170" i="22"/>
  <c r="G181" i="22"/>
  <c r="G182" i="22"/>
  <c r="G183" i="22"/>
  <c r="G180" i="22"/>
  <c r="G157" i="22"/>
  <c r="G171" i="22"/>
  <c r="G168" i="22"/>
  <c r="G156" i="22"/>
  <c r="G169" i="22"/>
  <c r="G158" i="22"/>
  <c r="G159" i="22"/>
  <c r="G173" i="22"/>
  <c r="G161" i="22"/>
  <c r="G185" i="22"/>
  <c r="L294" i="22"/>
  <c r="L282" i="22"/>
  <c r="L270" i="22"/>
  <c r="F183" i="22"/>
  <c r="F159" i="22"/>
  <c r="F170" i="22"/>
  <c r="F181" i="22"/>
  <c r="F168" i="22"/>
  <c r="F182" i="22"/>
  <c r="F156" i="22"/>
  <c r="F171" i="22"/>
  <c r="F169" i="22"/>
  <c r="F180" i="22"/>
  <c r="F158" i="22"/>
  <c r="F157" i="22"/>
  <c r="G151" i="22"/>
  <c r="H184" i="22"/>
  <c r="H160" i="22"/>
  <c r="H172" i="22"/>
  <c r="Z160" i="22"/>
  <c r="Z172" i="22"/>
  <c r="Z184" i="22"/>
  <c r="X279" i="22"/>
  <c r="X291" i="22"/>
  <c r="X278" i="22"/>
  <c r="X277" i="22"/>
  <c r="X267" i="22"/>
  <c r="X289" i="22"/>
  <c r="X288" i="22"/>
  <c r="X276" i="22"/>
  <c r="X265" i="22"/>
  <c r="X290" i="22"/>
  <c r="X266" i="22"/>
  <c r="X264" i="22"/>
  <c r="M278" i="22"/>
  <c r="M290" i="22"/>
  <c r="M291" i="22"/>
  <c r="M276" i="22"/>
  <c r="M266" i="22"/>
  <c r="M277" i="22"/>
  <c r="M289" i="22"/>
  <c r="M264" i="22"/>
  <c r="M288" i="22"/>
  <c r="M279" i="22"/>
  <c r="M267" i="22"/>
  <c r="M265" i="22"/>
  <c r="AC172" i="22"/>
  <c r="AC160" i="22"/>
  <c r="AC184" i="22"/>
  <c r="G294" i="22"/>
  <c r="H80" i="22"/>
  <c r="H56" i="22"/>
  <c r="H68" i="22"/>
  <c r="K174" i="22"/>
  <c r="K186" i="22"/>
  <c r="K162" i="22"/>
  <c r="J68" i="22"/>
  <c r="J80" i="22"/>
  <c r="J56" i="22"/>
  <c r="W158" i="22"/>
  <c r="W170" i="22"/>
  <c r="C74" i="22"/>
  <c r="C75" i="22"/>
  <c r="C65" i="22"/>
  <c r="C63" i="22"/>
  <c r="C76" i="22"/>
  <c r="C64" i="22"/>
  <c r="C51" i="22"/>
  <c r="C62" i="22"/>
  <c r="C52" i="22"/>
  <c r="C77" i="22"/>
  <c r="C53" i="22"/>
  <c r="C50" i="22"/>
  <c r="AA74" i="22"/>
  <c r="AA65" i="22"/>
  <c r="AA77" i="22"/>
  <c r="AA63" i="22"/>
  <c r="AA64" i="22"/>
  <c r="AA75" i="22"/>
  <c r="AA62" i="22"/>
  <c r="AA52" i="22"/>
  <c r="AA53" i="22"/>
  <c r="AA50" i="22"/>
  <c r="AA51" i="22"/>
  <c r="AA76" i="22"/>
  <c r="C156" i="22"/>
  <c r="C182" i="22"/>
  <c r="R79" i="22"/>
  <c r="R67" i="22"/>
  <c r="R55" i="22"/>
  <c r="J69" i="22"/>
  <c r="J57" i="22"/>
  <c r="J81" i="22"/>
  <c r="D497" i="22"/>
  <c r="D509" i="22"/>
  <c r="D485" i="22"/>
  <c r="K509" i="22"/>
  <c r="K485" i="22"/>
  <c r="K497" i="22"/>
  <c r="J509" i="22"/>
  <c r="J485" i="22"/>
  <c r="J497" i="22"/>
  <c r="T496" i="22"/>
  <c r="T508" i="22"/>
  <c r="T484" i="22"/>
  <c r="I496" i="22"/>
  <c r="I484" i="22"/>
  <c r="I508" i="22"/>
  <c r="W508" i="22"/>
  <c r="W484" i="22"/>
  <c r="W496" i="22"/>
  <c r="Z490" i="22"/>
  <c r="Z493" i="22"/>
  <c r="Z504" i="22"/>
  <c r="Z491" i="22"/>
  <c r="Z502" i="22"/>
  <c r="Z505" i="22"/>
  <c r="Z481" i="22"/>
  <c r="Z479" i="22"/>
  <c r="Z503" i="22"/>
  <c r="Z478" i="22"/>
  <c r="Z492" i="22"/>
  <c r="Z480" i="22"/>
  <c r="P473" i="22"/>
  <c r="G506" i="22"/>
  <c r="G482" i="22"/>
  <c r="G494" i="22"/>
  <c r="Z507" i="22"/>
  <c r="Z495" i="22"/>
  <c r="Z483" i="22"/>
  <c r="N386" i="22"/>
  <c r="N376" i="22"/>
  <c r="N385" i="22"/>
  <c r="N375" i="22"/>
  <c r="N399" i="22"/>
  <c r="N398" i="22"/>
  <c r="N397" i="22"/>
  <c r="N388" i="22"/>
  <c r="N387" i="22"/>
  <c r="N374" i="22"/>
  <c r="N373" i="22"/>
  <c r="N400" i="22"/>
  <c r="M478" i="22"/>
  <c r="P403" i="22"/>
  <c r="P379" i="22"/>
  <c r="P391" i="22"/>
  <c r="N379" i="22"/>
  <c r="N403" i="22"/>
  <c r="N391" i="22"/>
  <c r="F403" i="22"/>
  <c r="F391" i="22"/>
  <c r="F379" i="22"/>
  <c r="R380" i="22"/>
  <c r="R404" i="22"/>
  <c r="R392" i="22"/>
  <c r="F404" i="22"/>
  <c r="F392" i="22"/>
  <c r="F380" i="22"/>
  <c r="K378" i="22"/>
  <c r="K390" i="22"/>
  <c r="K402" i="22"/>
  <c r="AB378" i="22"/>
  <c r="AB390" i="22"/>
  <c r="AB402" i="22"/>
  <c r="Y290" i="22"/>
  <c r="Y278" i="22"/>
  <c r="Y288" i="22"/>
  <c r="Y276" i="22"/>
  <c r="Y291" i="22"/>
  <c r="Y265" i="22"/>
  <c r="Y264" i="22"/>
  <c r="Y289" i="22"/>
  <c r="Y279" i="22"/>
  <c r="Y267" i="22"/>
  <c r="Y266" i="22"/>
  <c r="Y277" i="22"/>
  <c r="X295" i="22"/>
  <c r="X283" i="22"/>
  <c r="X271" i="22"/>
  <c r="F295" i="22"/>
  <c r="F271" i="22"/>
  <c r="F283" i="22"/>
  <c r="AB281" i="22"/>
  <c r="AB293" i="22"/>
  <c r="AB269" i="22"/>
  <c r="X293" i="22"/>
  <c r="X281" i="22"/>
  <c r="X269" i="22"/>
  <c r="P292" i="22"/>
  <c r="P280" i="22"/>
  <c r="P268" i="22"/>
  <c r="D260" i="22"/>
  <c r="G292" i="22"/>
  <c r="G280" i="22"/>
  <c r="G268" i="22"/>
  <c r="V281" i="22"/>
  <c r="V293" i="22"/>
  <c r="V269" i="22"/>
  <c r="H292" i="22"/>
  <c r="H280" i="22"/>
  <c r="H268" i="22"/>
  <c r="Y184" i="22"/>
  <c r="Y160" i="22"/>
  <c r="Y172" i="22"/>
  <c r="D187" i="22"/>
  <c r="D175" i="22"/>
  <c r="D163" i="22"/>
  <c r="B160" i="22"/>
  <c r="B172" i="22"/>
  <c r="B184" i="22"/>
  <c r="Y185" i="22"/>
  <c r="Y161" i="22"/>
  <c r="Y173" i="22"/>
  <c r="O173" i="22"/>
  <c r="O185" i="22"/>
  <c r="O161" i="22"/>
  <c r="U294" i="22"/>
  <c r="U282" i="22"/>
  <c r="U270" i="22"/>
  <c r="G187" i="22"/>
  <c r="G175" i="22"/>
  <c r="G163" i="22"/>
  <c r="Z187" i="22"/>
  <c r="Z163" i="22"/>
  <c r="Z175" i="22"/>
  <c r="AA182" i="22"/>
  <c r="AA158" i="22"/>
  <c r="AA169" i="22"/>
  <c r="AA168" i="22"/>
  <c r="AA171" i="22"/>
  <c r="AA157" i="22"/>
  <c r="AA159" i="22"/>
  <c r="AA156" i="22"/>
  <c r="AA183" i="22"/>
  <c r="AA181" i="22"/>
  <c r="AA180" i="22"/>
  <c r="AA170" i="22"/>
  <c r="P184" i="22"/>
  <c r="P160" i="22"/>
  <c r="P172" i="22"/>
  <c r="D291" i="22"/>
  <c r="D279" i="22"/>
  <c r="D288" i="22"/>
  <c r="D277" i="22"/>
  <c r="D290" i="22"/>
  <c r="D278" i="22"/>
  <c r="D266" i="22"/>
  <c r="D267" i="22"/>
  <c r="D276" i="22"/>
  <c r="D265" i="22"/>
  <c r="D264" i="22"/>
  <c r="D289" i="22"/>
  <c r="C288" i="22"/>
  <c r="C278" i="22"/>
  <c r="C276" i="22"/>
  <c r="C291" i="22"/>
  <c r="C277" i="22"/>
  <c r="C264" i="22"/>
  <c r="C267" i="22"/>
  <c r="C266" i="22"/>
  <c r="C265" i="22"/>
  <c r="C290" i="22"/>
  <c r="C289" i="22"/>
  <c r="C279" i="22"/>
  <c r="U278" i="22"/>
  <c r="U290" i="22"/>
  <c r="U277" i="22"/>
  <c r="U276" i="22"/>
  <c r="U266" i="22"/>
  <c r="U288" i="22"/>
  <c r="U264" i="22"/>
  <c r="U291" i="22"/>
  <c r="U265" i="22"/>
  <c r="U289" i="22"/>
  <c r="U279" i="22"/>
  <c r="U267" i="22"/>
  <c r="Q184" i="22"/>
  <c r="Q160" i="22"/>
  <c r="Q172" i="22"/>
  <c r="G282" i="22"/>
  <c r="R160" i="22"/>
  <c r="R184" i="22"/>
  <c r="R172" i="22"/>
  <c r="P80" i="22"/>
  <c r="P68" i="22"/>
  <c r="P56" i="22"/>
  <c r="S185" i="22"/>
  <c r="S161" i="22"/>
  <c r="S173" i="22"/>
  <c r="N80" i="22"/>
  <c r="N56" i="22"/>
  <c r="N68" i="22"/>
  <c r="Z81" i="22"/>
  <c r="Z69" i="22"/>
  <c r="Z57" i="22"/>
  <c r="H81" i="22"/>
  <c r="H57" i="22"/>
  <c r="H69" i="22"/>
  <c r="W183" i="22"/>
  <c r="AA78" i="22"/>
  <c r="AA54" i="22"/>
  <c r="AA66" i="22"/>
  <c r="G78" i="22"/>
  <c r="G66" i="22"/>
  <c r="G54" i="22"/>
  <c r="C181" i="22"/>
  <c r="G67" i="22"/>
  <c r="G79" i="22"/>
  <c r="G55" i="22"/>
  <c r="K79" i="22"/>
  <c r="K55" i="22"/>
  <c r="K67" i="22"/>
  <c r="Z79" i="22"/>
  <c r="Z55" i="22"/>
  <c r="Z67" i="22"/>
  <c r="E497" i="22"/>
  <c r="E509" i="22"/>
  <c r="E485" i="22"/>
  <c r="U497" i="22"/>
  <c r="U485" i="22"/>
  <c r="U509" i="22"/>
  <c r="R509" i="22"/>
  <c r="R485" i="22"/>
  <c r="R497" i="22"/>
  <c r="N508" i="22"/>
  <c r="N484" i="22"/>
  <c r="N496" i="22"/>
  <c r="F508" i="22"/>
  <c r="F484" i="22"/>
  <c r="F496" i="22"/>
  <c r="S496" i="22"/>
  <c r="S508" i="22"/>
  <c r="S484" i="22"/>
  <c r="L504" i="22"/>
  <c r="L491" i="22"/>
  <c r="L502" i="22"/>
  <c r="L505" i="22"/>
  <c r="L492" i="22"/>
  <c r="L503" i="22"/>
  <c r="L481" i="22"/>
  <c r="L493" i="22"/>
  <c r="L479" i="22"/>
  <c r="L490" i="22"/>
  <c r="L478" i="22"/>
  <c r="L480" i="22"/>
  <c r="T504" i="22"/>
  <c r="T491" i="22"/>
  <c r="T502" i="22"/>
  <c r="T505" i="22"/>
  <c r="T492" i="22"/>
  <c r="T503" i="22"/>
  <c r="T493" i="22"/>
  <c r="T481" i="22"/>
  <c r="T490" i="22"/>
  <c r="T479" i="22"/>
  <c r="T480" i="22"/>
  <c r="T478" i="22"/>
  <c r="M497" i="22"/>
  <c r="M509" i="22"/>
  <c r="M485" i="22"/>
  <c r="Y509" i="22"/>
  <c r="Y485" i="22"/>
  <c r="Y497" i="22"/>
  <c r="L494" i="22"/>
  <c r="L482" i="22"/>
  <c r="L506" i="22"/>
  <c r="S494" i="22"/>
  <c r="S506" i="22"/>
  <c r="S482" i="22"/>
  <c r="X495" i="22"/>
  <c r="X507" i="22"/>
  <c r="X483" i="22"/>
  <c r="Y495" i="22"/>
  <c r="Y507" i="22"/>
  <c r="Y483" i="22"/>
  <c r="D507" i="22"/>
  <c r="D495" i="22"/>
  <c r="D483" i="22"/>
  <c r="V386" i="22"/>
  <c r="V376" i="22"/>
  <c r="V398" i="22"/>
  <c r="V388" i="22"/>
  <c r="V399" i="22"/>
  <c r="V400" i="22"/>
  <c r="V387" i="22"/>
  <c r="V385" i="22"/>
  <c r="V374" i="22"/>
  <c r="V373" i="22"/>
  <c r="V375" i="22"/>
  <c r="V397" i="22"/>
  <c r="M504" i="22"/>
  <c r="Z403" i="22"/>
  <c r="Z379" i="22"/>
  <c r="Z391" i="22"/>
  <c r="G402" i="22"/>
  <c r="G390" i="22"/>
  <c r="G378" i="22"/>
  <c r="E404" i="22"/>
  <c r="E392" i="22"/>
  <c r="E380" i="22"/>
  <c r="O404" i="22"/>
  <c r="O392" i="22"/>
  <c r="O380" i="22"/>
  <c r="AB404" i="22"/>
  <c r="AB380" i="22"/>
  <c r="AB392" i="22"/>
  <c r="X402" i="22"/>
  <c r="X390" i="22"/>
  <c r="X378" i="22"/>
  <c r="W402" i="22"/>
  <c r="W378" i="22"/>
  <c r="W390" i="22"/>
  <c r="E402" i="22"/>
  <c r="E390" i="22"/>
  <c r="E378" i="22"/>
  <c r="G389" i="22"/>
  <c r="G377" i="22"/>
  <c r="G401" i="22"/>
  <c r="AB401" i="22"/>
  <c r="AB377" i="22"/>
  <c r="AB389" i="22"/>
  <c r="M401" i="22"/>
  <c r="M389" i="22"/>
  <c r="M377" i="22"/>
  <c r="Q290" i="22"/>
  <c r="Q278" i="22"/>
  <c r="Q289" i="22"/>
  <c r="Q279" i="22"/>
  <c r="Q276" i="22"/>
  <c r="Q277" i="22"/>
  <c r="Q288" i="22"/>
  <c r="Q265" i="22"/>
  <c r="Q264" i="22"/>
  <c r="Q291" i="22"/>
  <c r="Q266" i="22"/>
  <c r="Q267" i="22"/>
  <c r="Q295" i="22"/>
  <c r="Q283" i="22"/>
  <c r="Q271" i="22"/>
  <c r="D283" i="22"/>
  <c r="D295" i="22"/>
  <c r="D271" i="22"/>
  <c r="N295" i="22"/>
  <c r="N283" i="22"/>
  <c r="N271" i="22"/>
  <c r="J293" i="22"/>
  <c r="J281" i="22"/>
  <c r="J269" i="22"/>
  <c r="Y295" i="22"/>
  <c r="Y271" i="22"/>
  <c r="Y283" i="22"/>
  <c r="I293" i="22"/>
  <c r="I281" i="22"/>
  <c r="I269" i="22"/>
  <c r="O184" i="22"/>
  <c r="O160" i="22"/>
  <c r="O172" i="22"/>
  <c r="L187" i="22"/>
  <c r="L163" i="22"/>
  <c r="L175" i="22"/>
  <c r="U180" i="22"/>
  <c r="U183" i="22"/>
  <c r="U159" i="22"/>
  <c r="U182" i="22"/>
  <c r="U170" i="22"/>
  <c r="U156" i="22"/>
  <c r="U181" i="22"/>
  <c r="U158" i="22"/>
  <c r="U168" i="22"/>
  <c r="U157" i="22"/>
  <c r="U169" i="22"/>
  <c r="U171" i="22"/>
  <c r="P162" i="22"/>
  <c r="P186" i="22"/>
  <c r="P174" i="22"/>
  <c r="T271" i="22"/>
  <c r="M185" i="22"/>
  <c r="M161" i="22"/>
  <c r="M173" i="22"/>
  <c r="W173" i="22"/>
  <c r="W185" i="22"/>
  <c r="W161" i="22"/>
  <c r="L185" i="22"/>
  <c r="L161" i="22"/>
  <c r="L173" i="22"/>
  <c r="O170" i="22"/>
  <c r="O181" i="22"/>
  <c r="O180" i="22"/>
  <c r="O168" i="22"/>
  <c r="O158" i="22"/>
  <c r="O183" i="22"/>
  <c r="O156" i="22"/>
  <c r="O169" i="22"/>
  <c r="O182" i="22"/>
  <c r="O157" i="22"/>
  <c r="O171" i="22"/>
  <c r="O159" i="22"/>
  <c r="F184" i="22"/>
  <c r="F160" i="22"/>
  <c r="F172" i="22"/>
  <c r="S288" i="22"/>
  <c r="S278" i="22"/>
  <c r="S279" i="22"/>
  <c r="S276" i="22"/>
  <c r="S289" i="22"/>
  <c r="S291" i="22"/>
  <c r="S266" i="22"/>
  <c r="S290" i="22"/>
  <c r="S277" i="22"/>
  <c r="S267" i="22"/>
  <c r="S265" i="22"/>
  <c r="S264" i="22"/>
  <c r="O288" i="22"/>
  <c r="O290" i="22"/>
  <c r="O291" i="22"/>
  <c r="O277" i="22"/>
  <c r="O264" i="22"/>
  <c r="O278" i="22"/>
  <c r="O267" i="22"/>
  <c r="O289" i="22"/>
  <c r="O279" i="22"/>
  <c r="O265" i="22"/>
  <c r="O276" i="22"/>
  <c r="O266" i="22"/>
  <c r="AC278" i="22"/>
  <c r="AC290" i="22"/>
  <c r="AC291" i="22"/>
  <c r="AC276" i="22"/>
  <c r="AC266" i="22"/>
  <c r="AC289" i="22"/>
  <c r="AC279" i="22"/>
  <c r="AC267" i="22"/>
  <c r="AC265" i="22"/>
  <c r="AC264" i="22"/>
  <c r="AC288" i="22"/>
  <c r="AC277" i="22"/>
  <c r="G172" i="22"/>
  <c r="G184" i="22"/>
  <c r="G160" i="22"/>
  <c r="X80" i="22"/>
  <c r="X68" i="22"/>
  <c r="X56" i="22"/>
  <c r="AA174" i="22"/>
  <c r="AA162" i="22"/>
  <c r="AA186" i="22"/>
  <c r="C80" i="22"/>
  <c r="C56" i="22"/>
  <c r="C68" i="22"/>
  <c r="O69" i="22"/>
  <c r="O81" i="22"/>
  <c r="O57" i="22"/>
  <c r="V80" i="22"/>
  <c r="V56" i="22"/>
  <c r="V68" i="22"/>
  <c r="P81" i="22"/>
  <c r="P69" i="22"/>
  <c r="P57" i="22"/>
  <c r="W156" i="22"/>
  <c r="R76" i="22"/>
  <c r="R74" i="22"/>
  <c r="R52" i="22"/>
  <c r="R75" i="22"/>
  <c r="R53" i="22"/>
  <c r="R77" i="22"/>
  <c r="R64" i="22"/>
  <c r="R62" i="22"/>
  <c r="R63" i="22"/>
  <c r="R50" i="22"/>
  <c r="R51" i="22"/>
  <c r="R65" i="22"/>
  <c r="F66" i="22"/>
  <c r="F78" i="22"/>
  <c r="F54" i="22"/>
  <c r="K66" i="22"/>
  <c r="K54" i="22"/>
  <c r="K78" i="22"/>
  <c r="O78" i="22"/>
  <c r="O66" i="22"/>
  <c r="O54" i="22"/>
  <c r="C157" i="22"/>
  <c r="L497" i="22"/>
  <c r="L485" i="22"/>
  <c r="L509" i="22"/>
  <c r="U491" i="22"/>
  <c r="U502" i="22"/>
  <c r="U505" i="22"/>
  <c r="U492" i="22"/>
  <c r="U503" i="22"/>
  <c r="U490" i="22"/>
  <c r="U504" i="22"/>
  <c r="U481" i="22"/>
  <c r="U480" i="22"/>
  <c r="U479" i="22"/>
  <c r="U478" i="22"/>
  <c r="U493" i="22"/>
  <c r="L496" i="22"/>
  <c r="L508" i="22"/>
  <c r="L484" i="22"/>
  <c r="V508" i="22"/>
  <c r="V484" i="22"/>
  <c r="V496" i="22"/>
  <c r="E508" i="22"/>
  <c r="E496" i="22"/>
  <c r="E484" i="22"/>
  <c r="D504" i="22"/>
  <c r="D491" i="22"/>
  <c r="D502" i="22"/>
  <c r="D505" i="22"/>
  <c r="D492" i="22"/>
  <c r="D503" i="22"/>
  <c r="D490" i="22"/>
  <c r="D481" i="22"/>
  <c r="D479" i="22"/>
  <c r="D480" i="22"/>
  <c r="D493" i="22"/>
  <c r="D478" i="22"/>
  <c r="W505" i="22"/>
  <c r="W492" i="22"/>
  <c r="W503" i="22"/>
  <c r="W490" i="22"/>
  <c r="W493" i="22"/>
  <c r="W504" i="22"/>
  <c r="W480" i="22"/>
  <c r="W478" i="22"/>
  <c r="W481" i="22"/>
  <c r="W479" i="22"/>
  <c r="W502" i="22"/>
  <c r="W491" i="22"/>
  <c r="AB504" i="22"/>
  <c r="AB491" i="22"/>
  <c r="AB502" i="22"/>
  <c r="AB505" i="22"/>
  <c r="AB492" i="22"/>
  <c r="AB503" i="22"/>
  <c r="AB481" i="22"/>
  <c r="AB479" i="22"/>
  <c r="AB480" i="22"/>
  <c r="AB490" i="22"/>
  <c r="AB493" i="22"/>
  <c r="AB478" i="22"/>
  <c r="O497" i="22"/>
  <c r="O509" i="22"/>
  <c r="O485" i="22"/>
  <c r="AA509" i="22"/>
  <c r="AA485" i="22"/>
  <c r="AA497" i="22"/>
  <c r="AC494" i="22"/>
  <c r="AC506" i="22"/>
  <c r="AC482" i="22"/>
  <c r="E494" i="22"/>
  <c r="E506" i="22"/>
  <c r="E482" i="22"/>
  <c r="W506" i="22"/>
  <c r="W494" i="22"/>
  <c r="W482" i="22"/>
  <c r="F495" i="22"/>
  <c r="F483" i="22"/>
  <c r="F507" i="22"/>
  <c r="L507" i="22"/>
  <c r="L495" i="22"/>
  <c r="L483" i="22"/>
  <c r="B506" i="22"/>
  <c r="B494" i="22"/>
  <c r="B482" i="22"/>
  <c r="X479" i="22"/>
  <c r="X490" i="22"/>
  <c r="H376" i="22"/>
  <c r="H398" i="22"/>
  <c r="H374" i="22"/>
  <c r="H373" i="22"/>
  <c r="H400" i="22"/>
  <c r="H387" i="22"/>
  <c r="H399" i="22"/>
  <c r="H397" i="22"/>
  <c r="H385" i="22"/>
  <c r="H375" i="22"/>
  <c r="H388" i="22"/>
  <c r="H386" i="22"/>
  <c r="G397" i="22"/>
  <c r="G373" i="22"/>
  <c r="G400" i="22"/>
  <c r="G387" i="22"/>
  <c r="G386" i="22"/>
  <c r="G398" i="22"/>
  <c r="G388" i="22"/>
  <c r="G375" i="22"/>
  <c r="G374" i="22"/>
  <c r="G385" i="22"/>
  <c r="G399" i="22"/>
  <c r="G376" i="22"/>
  <c r="M490" i="22"/>
  <c r="D379" i="22"/>
  <c r="D403" i="22"/>
  <c r="D391" i="22"/>
  <c r="H403" i="22"/>
  <c r="H391" i="22"/>
  <c r="H379" i="22"/>
  <c r="Y392" i="22"/>
  <c r="Y380" i="22"/>
  <c r="Y404" i="22"/>
  <c r="V404" i="22"/>
  <c r="V392" i="22"/>
  <c r="V380" i="22"/>
  <c r="J390" i="22"/>
  <c r="J402" i="22"/>
  <c r="J378" i="22"/>
  <c r="F378" i="22"/>
  <c r="F390" i="22"/>
  <c r="F402" i="22"/>
  <c r="M402" i="22"/>
  <c r="M378" i="22"/>
  <c r="M390" i="22"/>
  <c r="S385" i="22"/>
  <c r="S400" i="22"/>
  <c r="S399" i="22"/>
  <c r="S375" i="22"/>
  <c r="S397" i="22"/>
  <c r="S387" i="22"/>
  <c r="S398" i="22"/>
  <c r="S386" i="22"/>
  <c r="S376" i="22"/>
  <c r="S373" i="22"/>
  <c r="S388" i="22"/>
  <c r="S374" i="22"/>
  <c r="I290" i="22"/>
  <c r="I278" i="22"/>
  <c r="I276" i="22"/>
  <c r="I288" i="22"/>
  <c r="I289" i="22"/>
  <c r="I279" i="22"/>
  <c r="I265" i="22"/>
  <c r="I291" i="22"/>
  <c r="I266" i="22"/>
  <c r="I264" i="22"/>
  <c r="I277" i="22"/>
  <c r="I267" i="22"/>
  <c r="S293" i="22"/>
  <c r="S281" i="22"/>
  <c r="S269" i="22"/>
  <c r="P295" i="22"/>
  <c r="P283" i="22"/>
  <c r="P271" i="22"/>
  <c r="V295" i="22"/>
  <c r="V271" i="22"/>
  <c r="V283" i="22"/>
  <c r="T293" i="22"/>
  <c r="T269" i="22"/>
  <c r="T281" i="22"/>
  <c r="T260" i="22"/>
  <c r="AA280" i="22"/>
  <c r="AA292" i="22"/>
  <c r="AA268" i="22"/>
  <c r="I280" i="22"/>
  <c r="I292" i="22"/>
  <c r="I268" i="22"/>
  <c r="E172" i="22"/>
  <c r="E184" i="22"/>
  <c r="E160" i="22"/>
  <c r="T163" i="22"/>
  <c r="T187" i="22"/>
  <c r="T175" i="22"/>
  <c r="K182" i="22"/>
  <c r="K158" i="22"/>
  <c r="K169" i="22"/>
  <c r="K180" i="22"/>
  <c r="K170" i="22"/>
  <c r="K181" i="22"/>
  <c r="K157" i="22"/>
  <c r="K159" i="22"/>
  <c r="K183" i="22"/>
  <c r="K168" i="22"/>
  <c r="K171" i="22"/>
  <c r="K156" i="22"/>
  <c r="F186" i="22"/>
  <c r="F162" i="22"/>
  <c r="F174" i="22"/>
  <c r="T169" i="22"/>
  <c r="T180" i="22"/>
  <c r="T183" i="22"/>
  <c r="T170" i="22"/>
  <c r="T159" i="22"/>
  <c r="T157" i="22"/>
  <c r="T182" i="22"/>
  <c r="T181" i="22"/>
  <c r="T171" i="22"/>
  <c r="T168" i="22"/>
  <c r="T158" i="22"/>
  <c r="T156" i="22"/>
  <c r="T295" i="22"/>
  <c r="C185" i="22"/>
  <c r="C161" i="22"/>
  <c r="C173" i="22"/>
  <c r="B161" i="22"/>
  <c r="B185" i="22"/>
  <c r="B173" i="22"/>
  <c r="F175" i="22"/>
  <c r="F187" i="22"/>
  <c r="F163" i="22"/>
  <c r="E180" i="22"/>
  <c r="E183" i="22"/>
  <c r="E159" i="22"/>
  <c r="E168" i="22"/>
  <c r="E158" i="22"/>
  <c r="E171" i="22"/>
  <c r="E170" i="22"/>
  <c r="E182" i="22"/>
  <c r="E181" i="22"/>
  <c r="E169" i="22"/>
  <c r="E156" i="22"/>
  <c r="E157" i="22"/>
  <c r="Y168" i="22"/>
  <c r="Y171" i="22"/>
  <c r="Y180" i="22"/>
  <c r="Y158" i="22"/>
  <c r="Y183" i="22"/>
  <c r="Y181" i="22"/>
  <c r="Y169" i="22"/>
  <c r="Y170" i="22"/>
  <c r="Y182" i="22"/>
  <c r="Y157" i="22"/>
  <c r="Y159" i="22"/>
  <c r="Y156" i="22"/>
  <c r="K288" i="22"/>
  <c r="K279" i="22"/>
  <c r="K276" i="22"/>
  <c r="K290" i="22"/>
  <c r="K266" i="22"/>
  <c r="K289" i="22"/>
  <c r="K278" i="22"/>
  <c r="K277" i="22"/>
  <c r="K291" i="22"/>
  <c r="K264" i="22"/>
  <c r="K265" i="22"/>
  <c r="K267" i="22"/>
  <c r="H279" i="22"/>
  <c r="H291" i="22"/>
  <c r="H278" i="22"/>
  <c r="H277" i="22"/>
  <c r="H267" i="22"/>
  <c r="H289" i="22"/>
  <c r="H290" i="22"/>
  <c r="H265" i="22"/>
  <c r="H264" i="22"/>
  <c r="H288" i="22"/>
  <c r="H276" i="22"/>
  <c r="H266" i="22"/>
  <c r="F289" i="22"/>
  <c r="F279" i="22"/>
  <c r="F288" i="22"/>
  <c r="F278" i="22"/>
  <c r="F277" i="22"/>
  <c r="F264" i="22"/>
  <c r="F290" i="22"/>
  <c r="F265" i="22"/>
  <c r="F276" i="22"/>
  <c r="F267" i="22"/>
  <c r="F266" i="22"/>
  <c r="F291" i="22"/>
  <c r="Z171" i="22"/>
  <c r="Z182" i="22"/>
  <c r="Z158" i="22"/>
  <c r="Z181" i="22"/>
  <c r="Z180" i="22"/>
  <c r="Z168" i="22"/>
  <c r="Z157" i="22"/>
  <c r="Z183" i="22"/>
  <c r="Z169" i="22"/>
  <c r="Z170" i="22"/>
  <c r="Z159" i="22"/>
  <c r="Z156" i="22"/>
  <c r="U186" i="22"/>
  <c r="U162" i="22"/>
  <c r="U174" i="22"/>
  <c r="E69" i="22"/>
  <c r="E81" i="22"/>
  <c r="E57" i="22"/>
  <c r="K80" i="22"/>
  <c r="K56" i="22"/>
  <c r="K68" i="22"/>
  <c r="X81" i="22"/>
  <c r="X69" i="22"/>
  <c r="X57" i="22"/>
  <c r="W159" i="22"/>
  <c r="K74" i="22"/>
  <c r="K65" i="22"/>
  <c r="K75" i="22"/>
  <c r="K63" i="22"/>
  <c r="K76" i="22"/>
  <c r="K64" i="22"/>
  <c r="K50" i="22"/>
  <c r="K77" i="22"/>
  <c r="K51" i="22"/>
  <c r="K62" i="22"/>
  <c r="K52" i="22"/>
  <c r="K53" i="22"/>
  <c r="E77" i="22"/>
  <c r="E53" i="22"/>
  <c r="E74" i="22"/>
  <c r="E62" i="22"/>
  <c r="E64" i="22"/>
  <c r="E75" i="22"/>
  <c r="E52" i="22"/>
  <c r="E63" i="22"/>
  <c r="E50" i="22"/>
  <c r="E65" i="22"/>
  <c r="E76" i="22"/>
  <c r="E51" i="22"/>
  <c r="AC77" i="22"/>
  <c r="AC63" i="22"/>
  <c r="AC53" i="22"/>
  <c r="AC74" i="22"/>
  <c r="AC62" i="22"/>
  <c r="AC75" i="22"/>
  <c r="AC64" i="22"/>
  <c r="AC50" i="22"/>
  <c r="AC51" i="22"/>
  <c r="AC76" i="22"/>
  <c r="AC65" i="22"/>
  <c r="AC52" i="22"/>
  <c r="AB74" i="22"/>
  <c r="AB77" i="22"/>
  <c r="AB76" i="22"/>
  <c r="AB50" i="22"/>
  <c r="AB75" i="22"/>
  <c r="AB51" i="22"/>
  <c r="AB65" i="22"/>
  <c r="AB62" i="22"/>
  <c r="AB52" i="22"/>
  <c r="AB64" i="22"/>
  <c r="AB53" i="22"/>
  <c r="AB63" i="22"/>
  <c r="U54" i="22"/>
  <c r="U66" i="22"/>
  <c r="U78" i="22"/>
  <c r="W78" i="22"/>
  <c r="W54" i="22"/>
  <c r="W66" i="22"/>
  <c r="W46" i="22"/>
  <c r="V497" i="22"/>
  <c r="V509" i="22"/>
  <c r="V485" i="22"/>
  <c r="V502" i="22"/>
  <c r="V505" i="22"/>
  <c r="V492" i="22"/>
  <c r="V503" i="22"/>
  <c r="V493" i="22"/>
  <c r="V479" i="22"/>
  <c r="V481" i="22"/>
  <c r="V478" i="22"/>
  <c r="V480" i="22"/>
  <c r="V490" i="22"/>
  <c r="V504" i="22"/>
  <c r="V491" i="22"/>
  <c r="B496" i="22"/>
  <c r="B484" i="22"/>
  <c r="B508" i="22"/>
  <c r="M508" i="22"/>
  <c r="M496" i="22"/>
  <c r="M484" i="22"/>
  <c r="N502" i="22"/>
  <c r="N505" i="22"/>
  <c r="N492" i="22"/>
  <c r="N503" i="22"/>
  <c r="N493" i="22"/>
  <c r="N479" i="22"/>
  <c r="N491" i="22"/>
  <c r="N490" i="22"/>
  <c r="N504" i="22"/>
  <c r="N478" i="22"/>
  <c r="N481" i="22"/>
  <c r="N480" i="22"/>
  <c r="H492" i="22"/>
  <c r="H503" i="22"/>
  <c r="H490" i="22"/>
  <c r="H493" i="22"/>
  <c r="H504" i="22"/>
  <c r="H491" i="22"/>
  <c r="H505" i="22"/>
  <c r="H480" i="22"/>
  <c r="H481" i="22"/>
  <c r="H478" i="22"/>
  <c r="H479" i="22"/>
  <c r="H502" i="22"/>
  <c r="AC497" i="22"/>
  <c r="AC485" i="22"/>
  <c r="AC509" i="22"/>
  <c r="I495" i="22"/>
  <c r="I507" i="22"/>
  <c r="I483" i="22"/>
  <c r="T507" i="22"/>
  <c r="T483" i="22"/>
  <c r="T495" i="22"/>
  <c r="X503" i="22"/>
  <c r="T388" i="22"/>
  <c r="T386" i="22"/>
  <c r="T397" i="22"/>
  <c r="T387" i="22"/>
  <c r="T374" i="22"/>
  <c r="T400" i="22"/>
  <c r="T399" i="22"/>
  <c r="T385" i="22"/>
  <c r="T376" i="22"/>
  <c r="T373" i="22"/>
  <c r="T375" i="22"/>
  <c r="T398" i="22"/>
  <c r="R400" i="22"/>
  <c r="R398" i="22"/>
  <c r="R374" i="22"/>
  <c r="R388" i="22"/>
  <c r="R373" i="22"/>
  <c r="R399" i="22"/>
  <c r="R397" i="22"/>
  <c r="R386" i="22"/>
  <c r="R385" i="22"/>
  <c r="R376" i="22"/>
  <c r="R375" i="22"/>
  <c r="R387" i="22"/>
  <c r="O397" i="22"/>
  <c r="O373" i="22"/>
  <c r="O387" i="22"/>
  <c r="O399" i="22"/>
  <c r="O376" i="22"/>
  <c r="O398" i="22"/>
  <c r="O400" i="22"/>
  <c r="O374" i="22"/>
  <c r="O386" i="22"/>
  <c r="O385" i="22"/>
  <c r="O388" i="22"/>
  <c r="O375" i="22"/>
  <c r="M503" i="22"/>
  <c r="T403" i="22"/>
  <c r="T391" i="22"/>
  <c r="T379" i="22"/>
  <c r="R403" i="22"/>
  <c r="R391" i="22"/>
  <c r="R379" i="22"/>
  <c r="K404" i="22"/>
  <c r="K380" i="22"/>
  <c r="K392" i="22"/>
  <c r="Y402" i="22"/>
  <c r="Y378" i="22"/>
  <c r="Y390" i="22"/>
  <c r="P402" i="22"/>
  <c r="P390" i="22"/>
  <c r="P378" i="22"/>
  <c r="M280" i="22"/>
  <c r="M292" i="22"/>
  <c r="M268" i="22"/>
  <c r="V391" i="22"/>
  <c r="V403" i="22"/>
  <c r="V379" i="22"/>
  <c r="AC401" i="22"/>
  <c r="AC389" i="22"/>
  <c r="AC377" i="22"/>
  <c r="D281" i="22"/>
  <c r="D293" i="22"/>
  <c r="D269" i="22"/>
  <c r="Z295" i="22"/>
  <c r="Z271" i="22"/>
  <c r="Z283" i="22"/>
  <c r="G281" i="22"/>
  <c r="G293" i="22"/>
  <c r="G269" i="22"/>
  <c r="AA269" i="22"/>
  <c r="AA293" i="22"/>
  <c r="AA281" i="22"/>
  <c r="AB260" i="22"/>
  <c r="W283" i="22"/>
  <c r="W295" i="22"/>
  <c r="W271" i="22"/>
  <c r="W175" i="22"/>
  <c r="W163" i="22"/>
  <c r="W187" i="22"/>
  <c r="L169" i="22"/>
  <c r="L180" i="22"/>
  <c r="L183" i="22"/>
  <c r="L182" i="22"/>
  <c r="L156" i="22"/>
  <c r="L171" i="22"/>
  <c r="L170" i="22"/>
  <c r="L181" i="22"/>
  <c r="L157" i="22"/>
  <c r="L168" i="22"/>
  <c r="L158" i="22"/>
  <c r="L159" i="22"/>
  <c r="AB175" i="22"/>
  <c r="AB163" i="22"/>
  <c r="AB187" i="22"/>
  <c r="AA185" i="22"/>
  <c r="AA161" i="22"/>
  <c r="AA173" i="22"/>
  <c r="AC293" i="22"/>
  <c r="AC269" i="22"/>
  <c r="AC281" i="22"/>
  <c r="Z185" i="22"/>
  <c r="Z161" i="22"/>
  <c r="Z173" i="22"/>
  <c r="J171" i="22"/>
  <c r="J182" i="22"/>
  <c r="J158" i="22"/>
  <c r="J183" i="22"/>
  <c r="J180" i="22"/>
  <c r="J169" i="22"/>
  <c r="J156" i="22"/>
  <c r="J168" i="22"/>
  <c r="J170" i="22"/>
  <c r="J159" i="22"/>
  <c r="J157" i="22"/>
  <c r="J181" i="22"/>
  <c r="Z174" i="22"/>
  <c r="Z162" i="22"/>
  <c r="Z186" i="22"/>
  <c r="V184" i="22"/>
  <c r="V172" i="22"/>
  <c r="V160" i="22"/>
  <c r="X280" i="22"/>
  <c r="O282" i="22"/>
  <c r="O294" i="22"/>
  <c r="O270" i="22"/>
  <c r="U172" i="22"/>
  <c r="U160" i="22"/>
  <c r="U184" i="22"/>
  <c r="K293" i="22"/>
  <c r="K281" i="22"/>
  <c r="K269" i="22"/>
  <c r="T291" i="22"/>
  <c r="T279" i="22"/>
  <c r="T290" i="22"/>
  <c r="T288" i="22"/>
  <c r="T289" i="22"/>
  <c r="T266" i="22"/>
  <c r="T277" i="22"/>
  <c r="T265" i="22"/>
  <c r="T278" i="22"/>
  <c r="T267" i="22"/>
  <c r="T264" i="22"/>
  <c r="T276" i="22"/>
  <c r="G288" i="22"/>
  <c r="G289" i="22"/>
  <c r="G291" i="22"/>
  <c r="G264" i="22"/>
  <c r="G279" i="22"/>
  <c r="G267" i="22"/>
  <c r="G266" i="22"/>
  <c r="G265" i="22"/>
  <c r="G290" i="22"/>
  <c r="G278" i="22"/>
  <c r="G277" i="22"/>
  <c r="G276" i="22"/>
  <c r="N289" i="22"/>
  <c r="N277" i="22"/>
  <c r="N288" i="22"/>
  <c r="N278" i="22"/>
  <c r="N291" i="22"/>
  <c r="N264" i="22"/>
  <c r="N267" i="22"/>
  <c r="N276" i="22"/>
  <c r="N279" i="22"/>
  <c r="N290" i="22"/>
  <c r="N265" i="22"/>
  <c r="N266" i="22"/>
  <c r="N183" i="22"/>
  <c r="N159" i="22"/>
  <c r="N170" i="22"/>
  <c r="N181" i="22"/>
  <c r="N171" i="22"/>
  <c r="N169" i="22"/>
  <c r="N168" i="22"/>
  <c r="N182" i="22"/>
  <c r="N180" i="22"/>
  <c r="N158" i="22"/>
  <c r="N156" i="22"/>
  <c r="N157" i="22"/>
  <c r="E80" i="22"/>
  <c r="E68" i="22"/>
  <c r="E56" i="22"/>
  <c r="I185" i="22"/>
  <c r="I173" i="22"/>
  <c r="I161" i="22"/>
  <c r="Z80" i="22"/>
  <c r="Z68" i="22"/>
  <c r="Z56" i="22"/>
  <c r="W80" i="22"/>
  <c r="W68" i="22"/>
  <c r="W56" i="22"/>
  <c r="N175" i="22"/>
  <c r="N187" i="22"/>
  <c r="N163" i="22"/>
  <c r="W69" i="22"/>
  <c r="W81" i="22"/>
  <c r="W57" i="22"/>
  <c r="C69" i="22"/>
  <c r="C81" i="22"/>
  <c r="C57" i="22"/>
  <c r="U151" i="22"/>
  <c r="W171" i="22"/>
  <c r="AB66" i="22"/>
  <c r="AB78" i="22"/>
  <c r="AB54" i="22"/>
  <c r="B78" i="22"/>
  <c r="B54" i="22"/>
  <c r="B66" i="22"/>
  <c r="C168" i="22"/>
  <c r="W79" i="22"/>
  <c r="W67" i="22"/>
  <c r="W55" i="22"/>
  <c r="R81" i="22"/>
  <c r="R69" i="22"/>
  <c r="R57" i="22"/>
  <c r="J490" i="22"/>
  <c r="J493" i="22"/>
  <c r="J504" i="22"/>
  <c r="J491" i="22"/>
  <c r="J502" i="22"/>
  <c r="J505" i="22"/>
  <c r="J503" i="22"/>
  <c r="J481" i="22"/>
  <c r="J479" i="22"/>
  <c r="J478" i="22"/>
  <c r="J480" i="22"/>
  <c r="J492" i="22"/>
  <c r="H509" i="22"/>
  <c r="H497" i="22"/>
  <c r="H485" i="22"/>
  <c r="O474" i="22"/>
  <c r="U508" i="22"/>
  <c r="U496" i="22"/>
  <c r="U484" i="22"/>
  <c r="AA493" i="22"/>
  <c r="AA504" i="22"/>
  <c r="AA491" i="22"/>
  <c r="AA502" i="22"/>
  <c r="AA505" i="22"/>
  <c r="AA492" i="22"/>
  <c r="AA490" i="22"/>
  <c r="AA478" i="22"/>
  <c r="AA479" i="22"/>
  <c r="AA480" i="22"/>
  <c r="AA481" i="22"/>
  <c r="AA503" i="22"/>
  <c r="G505" i="22"/>
  <c r="G492" i="22"/>
  <c r="G503" i="22"/>
  <c r="G490" i="22"/>
  <c r="G493" i="22"/>
  <c r="G504" i="22"/>
  <c r="G502" i="22"/>
  <c r="G480" i="22"/>
  <c r="G479" i="22"/>
  <c r="G491" i="22"/>
  <c r="G481" i="22"/>
  <c r="G478" i="22"/>
  <c r="D474" i="22"/>
  <c r="G497" i="22"/>
  <c r="G509" i="22"/>
  <c r="G485" i="22"/>
  <c r="F497" i="22"/>
  <c r="F509" i="22"/>
  <c r="F485" i="22"/>
  <c r="AC507" i="22"/>
  <c r="AC483" i="22"/>
  <c r="AC495" i="22"/>
  <c r="AA507" i="22"/>
  <c r="AA483" i="22"/>
  <c r="AA495" i="22"/>
  <c r="AB507" i="22"/>
  <c r="AB483" i="22"/>
  <c r="AB495" i="22"/>
  <c r="E399" i="22"/>
  <c r="E375" i="22"/>
  <c r="E397" i="22"/>
  <c r="E373" i="22"/>
  <c r="E376" i="22"/>
  <c r="E386" i="22"/>
  <c r="E398" i="22"/>
  <c r="E400" i="22"/>
  <c r="E385" i="22"/>
  <c r="E374" i="22"/>
  <c r="E388" i="22"/>
  <c r="E387" i="22"/>
  <c r="M391" i="22"/>
  <c r="M379" i="22"/>
  <c r="M403" i="22"/>
  <c r="AB388" i="22"/>
  <c r="AB386" i="22"/>
  <c r="AB373" i="22"/>
  <c r="AB400" i="22"/>
  <c r="AB385" i="22"/>
  <c r="AB397" i="22"/>
  <c r="AB399" i="22"/>
  <c r="AB398" i="22"/>
  <c r="AB387" i="22"/>
  <c r="AB374" i="22"/>
  <c r="AB375" i="22"/>
  <c r="AB376" i="22"/>
  <c r="W397" i="22"/>
  <c r="W373" i="22"/>
  <c r="W387" i="22"/>
  <c r="W398" i="22"/>
  <c r="W388" i="22"/>
  <c r="W400" i="22"/>
  <c r="W385" i="22"/>
  <c r="W375" i="22"/>
  <c r="W386" i="22"/>
  <c r="W399" i="22"/>
  <c r="W374" i="22"/>
  <c r="W376" i="22"/>
  <c r="L379" i="22"/>
  <c r="L403" i="22"/>
  <c r="L391" i="22"/>
  <c r="M480" i="22"/>
  <c r="M492" i="22"/>
  <c r="C403" i="22"/>
  <c r="C391" i="22"/>
  <c r="C379" i="22"/>
  <c r="AA403" i="22"/>
  <c r="AA391" i="22"/>
  <c r="AA379" i="22"/>
  <c r="AA380" i="22"/>
  <c r="AA404" i="22"/>
  <c r="AA392" i="22"/>
  <c r="N378" i="22"/>
  <c r="N402" i="22"/>
  <c r="N390" i="22"/>
  <c r="Z390" i="22"/>
  <c r="Z402" i="22"/>
  <c r="Z378" i="22"/>
  <c r="E292" i="22"/>
  <c r="E268" i="22"/>
  <c r="E280" i="22"/>
  <c r="E401" i="22"/>
  <c r="E389" i="22"/>
  <c r="E377" i="22"/>
  <c r="Q377" i="22"/>
  <c r="Q401" i="22"/>
  <c r="Q389" i="22"/>
  <c r="Z277" i="22"/>
  <c r="Z289" i="22"/>
  <c r="Z290" i="22"/>
  <c r="Z291" i="22"/>
  <c r="Z265" i="22"/>
  <c r="Z288" i="22"/>
  <c r="Z278" i="22"/>
  <c r="Z276" i="22"/>
  <c r="Z279" i="22"/>
  <c r="Z267" i="22"/>
  <c r="Z264" i="22"/>
  <c r="Z266" i="22"/>
  <c r="S280" i="22"/>
  <c r="S292" i="22"/>
  <c r="S268" i="22"/>
  <c r="E295" i="22"/>
  <c r="E271" i="22"/>
  <c r="E283" i="22"/>
  <c r="O295" i="22"/>
  <c r="O283" i="22"/>
  <c r="O271" i="22"/>
  <c r="O281" i="22"/>
  <c r="O293" i="22"/>
  <c r="O269" i="22"/>
  <c r="X389" i="22"/>
  <c r="AA295" i="22"/>
  <c r="AA271" i="22"/>
  <c r="AA283" i="22"/>
  <c r="M293" i="22"/>
  <c r="M281" i="22"/>
  <c r="M269" i="22"/>
  <c r="C260" i="22"/>
  <c r="C295" i="22"/>
  <c r="C271" i="22"/>
  <c r="C283" i="22"/>
  <c r="X181" i="22"/>
  <c r="X168" i="22"/>
  <c r="X183" i="22"/>
  <c r="X171" i="22"/>
  <c r="X157" i="22"/>
  <c r="X182" i="22"/>
  <c r="X158" i="22"/>
  <c r="X159" i="22"/>
  <c r="X156" i="22"/>
  <c r="X170" i="22"/>
  <c r="X169" i="22"/>
  <c r="X180" i="22"/>
  <c r="K175" i="22"/>
  <c r="K163" i="22"/>
  <c r="K187" i="22"/>
  <c r="B171" i="22"/>
  <c r="B182" i="22"/>
  <c r="B158" i="22"/>
  <c r="B183" i="22"/>
  <c r="B157" i="22"/>
  <c r="B156" i="22"/>
  <c r="B168" i="22"/>
  <c r="B169" i="22"/>
  <c r="B181" i="22"/>
  <c r="B170" i="22"/>
  <c r="B159" i="22"/>
  <c r="B180" i="22"/>
  <c r="Q173" i="22"/>
  <c r="Q185" i="22"/>
  <c r="Q161" i="22"/>
  <c r="P173" i="22"/>
  <c r="P185" i="22"/>
  <c r="P161" i="22"/>
  <c r="J184" i="22"/>
  <c r="J172" i="22"/>
  <c r="J160" i="22"/>
  <c r="F185" i="22"/>
  <c r="F173" i="22"/>
  <c r="F161" i="22"/>
  <c r="AC294" i="22"/>
  <c r="AC282" i="22"/>
  <c r="AC270" i="22"/>
  <c r="V270" i="22"/>
  <c r="Y281" i="22"/>
  <c r="Y293" i="22"/>
  <c r="Y269" i="22"/>
  <c r="L291" i="22"/>
  <c r="L279" i="22"/>
  <c r="L277" i="22"/>
  <c r="L289" i="22"/>
  <c r="L290" i="22"/>
  <c r="L266" i="22"/>
  <c r="L278" i="22"/>
  <c r="L267" i="22"/>
  <c r="L288" i="22"/>
  <c r="L276" i="22"/>
  <c r="L265" i="22"/>
  <c r="L264" i="22"/>
  <c r="V289" i="22"/>
  <c r="V277" i="22"/>
  <c r="V279" i="22"/>
  <c r="V290" i="22"/>
  <c r="V264" i="22"/>
  <c r="V291" i="22"/>
  <c r="V267" i="22"/>
  <c r="V266" i="22"/>
  <c r="V265" i="22"/>
  <c r="V276" i="22"/>
  <c r="V288" i="22"/>
  <c r="V278" i="22"/>
  <c r="D169" i="22"/>
  <c r="D180" i="22"/>
  <c r="D181" i="22"/>
  <c r="D171" i="22"/>
  <c r="D156" i="22"/>
  <c r="D159" i="22"/>
  <c r="D183" i="22"/>
  <c r="D170" i="22"/>
  <c r="D158" i="22"/>
  <c r="D157" i="22"/>
  <c r="D182" i="22"/>
  <c r="D168" i="22"/>
  <c r="M80" i="22"/>
  <c r="M68" i="22"/>
  <c r="M56" i="22"/>
  <c r="R80" i="22"/>
  <c r="R68" i="22"/>
  <c r="R56" i="22"/>
  <c r="AA56" i="22"/>
  <c r="AA68" i="22"/>
  <c r="AA80" i="22"/>
  <c r="O80" i="22"/>
  <c r="O68" i="22"/>
  <c r="O56" i="22"/>
  <c r="M69" i="22"/>
  <c r="M81" i="22"/>
  <c r="M57" i="22"/>
  <c r="K81" i="22"/>
  <c r="K57" i="22"/>
  <c r="K69" i="22"/>
  <c r="W168" i="22"/>
  <c r="W169" i="22"/>
  <c r="B76" i="22"/>
  <c r="B52" i="22"/>
  <c r="B77" i="22"/>
  <c r="B53" i="22"/>
  <c r="B65" i="22"/>
  <c r="B51" i="22"/>
  <c r="B64" i="22"/>
  <c r="B75" i="22"/>
  <c r="B62" i="22"/>
  <c r="B74" i="22"/>
  <c r="B63" i="22"/>
  <c r="B50" i="22"/>
  <c r="Z76" i="22"/>
  <c r="Z52" i="22"/>
  <c r="Z77" i="22"/>
  <c r="Z53" i="22"/>
  <c r="Z65" i="22"/>
  <c r="Z75" i="22"/>
  <c r="Z62" i="22"/>
  <c r="Z64" i="22"/>
  <c r="Z74" i="22"/>
  <c r="Z63" i="22"/>
  <c r="Z50" i="22"/>
  <c r="Z51" i="22"/>
  <c r="S74" i="22"/>
  <c r="S77" i="22"/>
  <c r="S65" i="22"/>
  <c r="S63" i="22"/>
  <c r="S64" i="22"/>
  <c r="S53" i="22"/>
  <c r="S76" i="22"/>
  <c r="S50" i="22"/>
  <c r="S75" i="22"/>
  <c r="S51" i="22"/>
  <c r="S62" i="22"/>
  <c r="S52" i="22"/>
  <c r="O75" i="22"/>
  <c r="O51" i="22"/>
  <c r="O77" i="22"/>
  <c r="O74" i="22"/>
  <c r="O52" i="22"/>
  <c r="O65" i="22"/>
  <c r="O64" i="22"/>
  <c r="O62" i="22"/>
  <c r="O76" i="22"/>
  <c r="O63" i="22"/>
  <c r="O53" i="22"/>
  <c r="O50" i="22"/>
  <c r="J78" i="22"/>
  <c r="J66" i="22"/>
  <c r="J54" i="22"/>
  <c r="C171" i="22"/>
  <c r="C180" i="22"/>
  <c r="C79" i="22"/>
  <c r="C55" i="22"/>
  <c r="C67" i="22"/>
  <c r="AA79" i="22"/>
  <c r="AA55" i="22"/>
  <c r="AA67" i="22"/>
  <c r="P509" i="22"/>
  <c r="P485" i="22"/>
  <c r="P497" i="22"/>
  <c r="H508" i="22"/>
  <c r="H484" i="22"/>
  <c r="H496" i="22"/>
  <c r="AC508" i="22"/>
  <c r="AC496" i="22"/>
  <c r="AC484" i="22"/>
  <c r="E491" i="22"/>
  <c r="E502" i="22"/>
  <c r="E505" i="22"/>
  <c r="E492" i="22"/>
  <c r="E503" i="22"/>
  <c r="E490" i="22"/>
  <c r="E504" i="22"/>
  <c r="E479" i="22"/>
  <c r="E481" i="22"/>
  <c r="E493" i="22"/>
  <c r="E478" i="22"/>
  <c r="E480" i="22"/>
  <c r="Y503" i="22"/>
  <c r="Y490" i="22"/>
  <c r="Y493" i="22"/>
  <c r="Y504" i="22"/>
  <c r="Y502" i="22"/>
  <c r="Y480" i="22"/>
  <c r="Y478" i="22"/>
  <c r="Y492" i="22"/>
  <c r="Y505" i="22"/>
  <c r="Y479" i="22"/>
  <c r="Y491" i="22"/>
  <c r="Y481" i="22"/>
  <c r="Y496" i="22"/>
  <c r="Y508" i="22"/>
  <c r="Y484" i="22"/>
  <c r="U494" i="22"/>
  <c r="U506" i="22"/>
  <c r="U482" i="22"/>
  <c r="F494" i="22"/>
  <c r="F506" i="22"/>
  <c r="F482" i="22"/>
  <c r="C507" i="22"/>
  <c r="C483" i="22"/>
  <c r="C495" i="22"/>
  <c r="V495" i="22"/>
  <c r="V507" i="22"/>
  <c r="V483" i="22"/>
  <c r="B507" i="22"/>
  <c r="B483" i="22"/>
  <c r="B495" i="22"/>
  <c r="W497" i="22"/>
  <c r="W509" i="22"/>
  <c r="W485" i="22"/>
  <c r="Q400" i="22"/>
  <c r="Q387" i="22"/>
  <c r="Q385" i="22"/>
  <c r="Q386" i="22"/>
  <c r="Q376" i="22"/>
  <c r="Q373" i="22"/>
  <c r="Q399" i="22"/>
  <c r="Q398" i="22"/>
  <c r="Q397" i="22"/>
  <c r="Q388" i="22"/>
  <c r="Q375" i="22"/>
  <c r="Q374" i="22"/>
  <c r="K400" i="22"/>
  <c r="K385" i="22"/>
  <c r="K399" i="22"/>
  <c r="K375" i="22"/>
  <c r="K374" i="22"/>
  <c r="K388" i="22"/>
  <c r="K386" i="22"/>
  <c r="K376" i="22"/>
  <c r="K387" i="22"/>
  <c r="K398" i="22"/>
  <c r="K373" i="22"/>
  <c r="K397" i="22"/>
  <c r="P376" i="22"/>
  <c r="P398" i="22"/>
  <c r="P374" i="22"/>
  <c r="P399" i="22"/>
  <c r="P386" i="22"/>
  <c r="P400" i="22"/>
  <c r="P397" i="22"/>
  <c r="P375" i="22"/>
  <c r="P385" i="22"/>
  <c r="P373" i="22"/>
  <c r="P387" i="22"/>
  <c r="P388" i="22"/>
  <c r="M479" i="22"/>
  <c r="M505" i="22"/>
  <c r="M399" i="22"/>
  <c r="M375" i="22"/>
  <c r="M397" i="22"/>
  <c r="M373" i="22"/>
  <c r="M398" i="22"/>
  <c r="M388" i="22"/>
  <c r="M385" i="22"/>
  <c r="M374" i="22"/>
  <c r="M386" i="22"/>
  <c r="M400" i="22"/>
  <c r="M387" i="22"/>
  <c r="M376" i="22"/>
  <c r="J403" i="22"/>
  <c r="J391" i="22"/>
  <c r="J379" i="22"/>
  <c r="C392" i="22"/>
  <c r="C380" i="22"/>
  <c r="C404" i="22"/>
  <c r="Z380" i="22"/>
  <c r="Z404" i="22"/>
  <c r="Z392" i="22"/>
  <c r="AA402" i="22"/>
  <c r="AA378" i="22"/>
  <c r="AA390" i="22"/>
  <c r="D378" i="22"/>
  <c r="D402" i="22"/>
  <c r="D390" i="22"/>
  <c r="Y400" i="22"/>
  <c r="Y387" i="22"/>
  <c r="Y385" i="22"/>
  <c r="Y399" i="22"/>
  <c r="Y388" i="22"/>
  <c r="Y386" i="22"/>
  <c r="Y376" i="22"/>
  <c r="Y398" i="22"/>
  <c r="Y375" i="22"/>
  <c r="Y397" i="22"/>
  <c r="Y374" i="22"/>
  <c r="Y373" i="22"/>
  <c r="V401" i="22"/>
  <c r="V377" i="22"/>
  <c r="V389" i="22"/>
  <c r="R289" i="22"/>
  <c r="R291" i="22"/>
  <c r="R265" i="22"/>
  <c r="R279" i="22"/>
  <c r="R276" i="22"/>
  <c r="R277" i="22"/>
  <c r="R290" i="22"/>
  <c r="R278" i="22"/>
  <c r="R266" i="22"/>
  <c r="R267" i="22"/>
  <c r="R264" i="22"/>
  <c r="R288" i="22"/>
  <c r="S377" i="22"/>
  <c r="S401" i="22"/>
  <c r="S389" i="22"/>
  <c r="Y377" i="22"/>
  <c r="Y401" i="22"/>
  <c r="Y389" i="22"/>
  <c r="T280" i="22"/>
  <c r="T268" i="22"/>
  <c r="T292" i="22"/>
  <c r="F292" i="22"/>
  <c r="F268" i="22"/>
  <c r="F280" i="22"/>
  <c r="M283" i="22"/>
  <c r="M271" i="22"/>
  <c r="M295" i="22"/>
  <c r="Q281" i="22"/>
  <c r="Q269" i="22"/>
  <c r="Q293" i="22"/>
  <c r="W281" i="22"/>
  <c r="W293" i="22"/>
  <c r="W269" i="22"/>
  <c r="K271" i="22"/>
  <c r="K295" i="22"/>
  <c r="K283" i="22"/>
  <c r="Z293" i="22"/>
  <c r="Z281" i="22"/>
  <c r="Z269" i="22"/>
  <c r="O260" i="22"/>
  <c r="C280" i="22"/>
  <c r="C292" i="22"/>
  <c r="C268" i="22"/>
  <c r="Q168" i="22"/>
  <c r="Q171" i="22"/>
  <c r="Q182" i="22"/>
  <c r="Q159" i="22"/>
  <c r="Q170" i="22"/>
  <c r="Q157" i="22"/>
  <c r="Q183" i="22"/>
  <c r="Q169" i="22"/>
  <c r="Q158" i="22"/>
  <c r="Q180" i="22"/>
  <c r="Q156" i="22"/>
  <c r="Q181" i="22"/>
  <c r="U293" i="22"/>
  <c r="U269" i="22"/>
  <c r="U281" i="22"/>
  <c r="P181" i="22"/>
  <c r="P168" i="22"/>
  <c r="P157" i="22"/>
  <c r="P171" i="22"/>
  <c r="P159" i="22"/>
  <c r="P180" i="22"/>
  <c r="P169" i="22"/>
  <c r="P158" i="22"/>
  <c r="P183" i="22"/>
  <c r="P170" i="22"/>
  <c r="P156" i="22"/>
  <c r="P182" i="22"/>
  <c r="AB185" i="22"/>
  <c r="AB161" i="22"/>
  <c r="AB173" i="22"/>
  <c r="M175" i="22"/>
  <c r="M163" i="22"/>
  <c r="M187" i="22"/>
  <c r="E185" i="22"/>
  <c r="E173" i="22"/>
  <c r="E161" i="22"/>
  <c r="D185" i="22"/>
  <c r="D161" i="22"/>
  <c r="D173" i="22"/>
  <c r="AC180" i="22"/>
  <c r="AC183" i="22"/>
  <c r="AC159" i="22"/>
  <c r="AC182" i="22"/>
  <c r="AC156" i="22"/>
  <c r="AC171" i="22"/>
  <c r="AC157" i="22"/>
  <c r="AC170" i="22"/>
  <c r="AC181" i="22"/>
  <c r="AC169" i="22"/>
  <c r="AC158" i="22"/>
  <c r="AC168" i="22"/>
  <c r="N161" i="22"/>
  <c r="N173" i="22"/>
  <c r="N185" i="22"/>
  <c r="H270" i="22"/>
  <c r="H294" i="22"/>
  <c r="H282" i="22"/>
  <c r="AB169" i="22"/>
  <c r="AB180" i="22"/>
  <c r="AB181" i="22"/>
  <c r="AB159" i="22"/>
  <c r="AB168" i="22"/>
  <c r="AB156" i="22"/>
  <c r="AB170" i="22"/>
  <c r="AB182" i="22"/>
  <c r="AB158" i="22"/>
  <c r="AB171" i="22"/>
  <c r="AB183" i="22"/>
  <c r="AB157" i="22"/>
  <c r="P279" i="22"/>
  <c r="P291" i="22"/>
  <c r="P278" i="22"/>
  <c r="P267" i="22"/>
  <c r="P288" i="22"/>
  <c r="P290" i="22"/>
  <c r="P289" i="22"/>
  <c r="P276" i="22"/>
  <c r="P265" i="22"/>
  <c r="P277" i="22"/>
  <c r="P266" i="22"/>
  <c r="P264" i="22"/>
  <c r="U185" i="22"/>
  <c r="U161" i="22"/>
  <c r="U173" i="22"/>
  <c r="V282" i="22"/>
  <c r="AB291" i="22"/>
  <c r="AB279" i="22"/>
  <c r="AB289" i="22"/>
  <c r="AB288" i="22"/>
  <c r="AB266" i="22"/>
  <c r="AB265" i="22"/>
  <c r="AB267" i="22"/>
  <c r="AB278" i="22"/>
  <c r="AB290" i="22"/>
  <c r="AB277" i="22"/>
  <c r="AB276" i="22"/>
  <c r="AB264" i="22"/>
  <c r="W288" i="22"/>
  <c r="W291" i="22"/>
  <c r="W289" i="22"/>
  <c r="W290" i="22"/>
  <c r="W264" i="22"/>
  <c r="W277" i="22"/>
  <c r="W267" i="22"/>
  <c r="W266" i="22"/>
  <c r="W279" i="22"/>
  <c r="W276" i="22"/>
  <c r="W278" i="22"/>
  <c r="W265" i="22"/>
  <c r="AA288" i="22"/>
  <c r="AA279" i="22"/>
  <c r="AA277" i="22"/>
  <c r="AA278" i="22"/>
  <c r="AA276" i="22"/>
  <c r="AA264" i="22"/>
  <c r="AA290" i="22"/>
  <c r="AA291" i="22"/>
  <c r="AA266" i="22"/>
  <c r="AA289" i="22"/>
  <c r="AA267" i="22"/>
  <c r="AA265" i="22"/>
  <c r="T185" i="22"/>
  <c r="T161" i="22"/>
  <c r="T173" i="22"/>
  <c r="S56" i="22"/>
  <c r="S80" i="22"/>
  <c r="S68" i="22"/>
  <c r="U80" i="22"/>
  <c r="U68" i="22"/>
  <c r="U56" i="22"/>
  <c r="G68" i="22"/>
  <c r="G56" i="22"/>
  <c r="G80" i="22"/>
  <c r="AC173" i="22"/>
  <c r="AC161" i="22"/>
  <c r="AC185" i="22"/>
  <c r="Q80" i="22"/>
  <c r="Q68" i="22"/>
  <c r="Q56" i="22"/>
  <c r="D68" i="22"/>
  <c r="D80" i="22"/>
  <c r="D56" i="22"/>
  <c r="N186" i="22"/>
  <c r="N162" i="22"/>
  <c r="N174" i="22"/>
  <c r="B68" i="22"/>
  <c r="B80" i="22"/>
  <c r="B56" i="22"/>
  <c r="B69" i="22"/>
  <c r="B81" i="22"/>
  <c r="B57" i="22"/>
  <c r="S81" i="22"/>
  <c r="S69" i="22"/>
  <c r="S57" i="22"/>
  <c r="W180" i="22"/>
  <c r="M77" i="22"/>
  <c r="M75" i="22"/>
  <c r="M53" i="22"/>
  <c r="M76" i="22"/>
  <c r="M62" i="22"/>
  <c r="M65" i="22"/>
  <c r="M51" i="22"/>
  <c r="M74" i="22"/>
  <c r="M64" i="22"/>
  <c r="M52" i="22"/>
  <c r="M63" i="22"/>
  <c r="M50" i="22"/>
  <c r="J76" i="22"/>
  <c r="J74" i="22"/>
  <c r="J52" i="22"/>
  <c r="J75" i="22"/>
  <c r="J53" i="22"/>
  <c r="J63" i="22"/>
  <c r="J50" i="22"/>
  <c r="J77" i="22"/>
  <c r="J65" i="22"/>
  <c r="J51" i="22"/>
  <c r="J64" i="22"/>
  <c r="J62" i="22"/>
  <c r="W75" i="22"/>
  <c r="W51" i="22"/>
  <c r="W76" i="22"/>
  <c r="W52" i="22"/>
  <c r="W65" i="22"/>
  <c r="W62" i="22"/>
  <c r="W64" i="22"/>
  <c r="W77" i="22"/>
  <c r="W74" i="22"/>
  <c r="W53" i="22"/>
  <c r="W63" i="22"/>
  <c r="W50" i="22"/>
  <c r="S78" i="22"/>
  <c r="S66" i="22"/>
  <c r="S54" i="22"/>
  <c r="C78" i="22"/>
  <c r="C66" i="22"/>
  <c r="C54" i="22"/>
  <c r="R78" i="22"/>
  <c r="R66" i="22"/>
  <c r="R54" i="22"/>
  <c r="C170" i="22"/>
  <c r="B79" i="22"/>
  <c r="B55" i="22"/>
  <c r="B67" i="22"/>
  <c r="I81" i="22"/>
  <c r="I57" i="22"/>
  <c r="I69" i="22"/>
  <c r="S473" i="22"/>
  <c r="X509" i="22"/>
  <c r="X497" i="22"/>
  <c r="X485" i="22"/>
  <c r="R496" i="22"/>
  <c r="R484" i="22"/>
  <c r="R508" i="22"/>
  <c r="O505" i="22"/>
  <c r="O492" i="22"/>
  <c r="O503" i="22"/>
  <c r="O490" i="22"/>
  <c r="O493" i="22"/>
  <c r="O504" i="22"/>
  <c r="O480" i="22"/>
  <c r="O491" i="22"/>
  <c r="O479" i="22"/>
  <c r="O478" i="22"/>
  <c r="O502" i="22"/>
  <c r="O481" i="22"/>
  <c r="I503" i="22"/>
  <c r="I490" i="22"/>
  <c r="I493" i="22"/>
  <c r="I504" i="22"/>
  <c r="I502" i="22"/>
  <c r="I480" i="22"/>
  <c r="I492" i="22"/>
  <c r="I478" i="22"/>
  <c r="I491" i="22"/>
  <c r="I481" i="22"/>
  <c r="I479" i="22"/>
  <c r="I505" i="22"/>
  <c r="AA496" i="22"/>
  <c r="AA508" i="22"/>
  <c r="AA484" i="22"/>
  <c r="T494" i="22"/>
  <c r="T482" i="22"/>
  <c r="T506" i="22"/>
  <c r="AA494" i="22"/>
  <c r="AA482" i="22"/>
  <c r="AA506" i="22"/>
  <c r="K494" i="22"/>
  <c r="K506" i="22"/>
  <c r="K482" i="22"/>
  <c r="N495" i="22"/>
  <c r="N507" i="22"/>
  <c r="N483" i="22"/>
  <c r="Q495" i="22"/>
  <c r="Q507" i="22"/>
  <c r="Q483" i="22"/>
  <c r="I485" i="22"/>
  <c r="C385" i="22"/>
  <c r="C399" i="22"/>
  <c r="C375" i="22"/>
  <c r="C398" i="22"/>
  <c r="C400" i="22"/>
  <c r="C397" i="22"/>
  <c r="C387" i="22"/>
  <c r="C388" i="22"/>
  <c r="C386" i="22"/>
  <c r="C374" i="22"/>
  <c r="C376" i="22"/>
  <c r="C373" i="22"/>
  <c r="U400" i="22"/>
  <c r="U399" i="22"/>
  <c r="U375" i="22"/>
  <c r="U397" i="22"/>
  <c r="U373" i="22"/>
  <c r="U374" i="22"/>
  <c r="U398" i="22"/>
  <c r="U388" i="22"/>
  <c r="U387" i="22"/>
  <c r="U385" i="22"/>
  <c r="U376" i="22"/>
  <c r="U386" i="22"/>
  <c r="I400" i="22"/>
  <c r="I387" i="22"/>
  <c r="I385" i="22"/>
  <c r="I397" i="22"/>
  <c r="I374" i="22"/>
  <c r="I388" i="22"/>
  <c r="I386" i="22"/>
  <c r="I373" i="22"/>
  <c r="I398" i="22"/>
  <c r="I399" i="22"/>
  <c r="I376" i="22"/>
  <c r="I375" i="22"/>
  <c r="U391" i="22"/>
  <c r="U403" i="22"/>
  <c r="U379" i="22"/>
  <c r="Q379" i="22"/>
  <c r="Q391" i="22"/>
  <c r="Q403" i="22"/>
  <c r="M404" i="22"/>
  <c r="M392" i="22"/>
  <c r="M380" i="22"/>
  <c r="C402" i="22"/>
  <c r="C378" i="22"/>
  <c r="C390" i="22"/>
  <c r="B390" i="22"/>
  <c r="B402" i="22"/>
  <c r="B378" i="22"/>
  <c r="S403" i="22"/>
  <c r="S391" i="22"/>
  <c r="S379" i="22"/>
  <c r="J289" i="22"/>
  <c r="J290" i="22"/>
  <c r="J265" i="22"/>
  <c r="J276" i="22"/>
  <c r="J278" i="22"/>
  <c r="J288" i="22"/>
  <c r="J279" i="22"/>
  <c r="J277" i="22"/>
  <c r="J291" i="22"/>
  <c r="J267" i="22"/>
  <c r="J266" i="22"/>
  <c r="J264" i="22"/>
  <c r="H377" i="22"/>
  <c r="H401" i="22"/>
  <c r="H389" i="22"/>
  <c r="B401" i="22"/>
  <c r="B389" i="22"/>
  <c r="B377" i="22"/>
  <c r="L280" i="22"/>
  <c r="L292" i="22"/>
  <c r="L268" i="22"/>
  <c r="U295" i="22"/>
  <c r="U283" i="22"/>
  <c r="U271" i="22"/>
  <c r="C293" i="22"/>
  <c r="C281" i="22"/>
  <c r="C269" i="22"/>
  <c r="F281" i="22"/>
  <c r="F293" i="22"/>
  <c r="F269" i="22"/>
  <c r="H293" i="22"/>
  <c r="H281" i="22"/>
  <c r="H269" i="22"/>
  <c r="N281" i="22"/>
  <c r="N293" i="22"/>
  <c r="N269" i="22"/>
  <c r="L281" i="22"/>
  <c r="L293" i="22"/>
  <c r="L269" i="22"/>
  <c r="S295" i="22"/>
  <c r="S283" i="22"/>
  <c r="S271" i="22"/>
  <c r="I168" i="22"/>
  <c r="I171" i="22"/>
  <c r="I182" i="22"/>
  <c r="I183" i="22"/>
  <c r="I170" i="22"/>
  <c r="I159" i="22"/>
  <c r="I181" i="22"/>
  <c r="I158" i="22"/>
  <c r="I157" i="22"/>
  <c r="I169" i="22"/>
  <c r="I156" i="22"/>
  <c r="I180" i="22"/>
  <c r="E269" i="22"/>
  <c r="E281" i="22"/>
  <c r="E293" i="22"/>
  <c r="H181" i="22"/>
  <c r="H168" i="22"/>
  <c r="H169" i="22"/>
  <c r="H159" i="22"/>
  <c r="H157" i="22"/>
  <c r="H180" i="22"/>
  <c r="H158" i="22"/>
  <c r="H182" i="22"/>
  <c r="H183" i="22"/>
  <c r="H170" i="22"/>
  <c r="H171" i="22"/>
  <c r="H156" i="22"/>
  <c r="R185" i="22"/>
  <c r="R161" i="22"/>
  <c r="R173" i="22"/>
  <c r="U175" i="22"/>
  <c r="U187" i="22"/>
  <c r="U163" i="22"/>
  <c r="X184" i="22"/>
  <c r="X160" i="22"/>
  <c r="X172" i="22"/>
  <c r="S187" i="22"/>
  <c r="S175" i="22"/>
  <c r="S163" i="22"/>
  <c r="R187" i="22"/>
  <c r="R163" i="22"/>
  <c r="R175" i="22"/>
  <c r="S182" i="22"/>
  <c r="S158" i="22"/>
  <c r="S169" i="22"/>
  <c r="S168" i="22"/>
  <c r="S183" i="22"/>
  <c r="S156" i="22"/>
  <c r="S180" i="22"/>
  <c r="S171" i="22"/>
  <c r="S170" i="22"/>
  <c r="S157" i="22"/>
  <c r="S159" i="22"/>
  <c r="S181" i="22"/>
  <c r="V173" i="22"/>
  <c r="V161" i="22"/>
  <c r="V185" i="22"/>
  <c r="X294" i="22"/>
  <c r="X270" i="22"/>
  <c r="X282" i="22"/>
  <c r="P294" i="22"/>
  <c r="P282" i="22"/>
  <c r="P270" i="22"/>
  <c r="AA163" i="22"/>
  <c r="AA187" i="22"/>
  <c r="AA175" i="22"/>
  <c r="R171" i="22"/>
  <c r="R182" i="22"/>
  <c r="R158" i="22"/>
  <c r="R181" i="22"/>
  <c r="R169" i="22"/>
  <c r="R159" i="22"/>
  <c r="R170" i="22"/>
  <c r="R157" i="22"/>
  <c r="R183" i="22"/>
  <c r="R156" i="22"/>
  <c r="R168" i="22"/>
  <c r="R180" i="22"/>
  <c r="K185" i="22"/>
  <c r="K161" i="22"/>
  <c r="K173" i="22"/>
  <c r="E278" i="22"/>
  <c r="E290" i="22"/>
  <c r="E276" i="22"/>
  <c r="E291" i="22"/>
  <c r="E266" i="22"/>
  <c r="E288" i="22"/>
  <c r="E277" i="22"/>
  <c r="E279" i="22"/>
  <c r="E264" i="22"/>
  <c r="E267" i="22"/>
  <c r="E265" i="22"/>
  <c r="E289" i="22"/>
  <c r="J173" i="22"/>
  <c r="J161" i="22"/>
  <c r="J185" i="22"/>
  <c r="I80" i="22"/>
  <c r="I68" i="22"/>
  <c r="I56" i="22"/>
  <c r="AC80" i="22"/>
  <c r="AC56" i="22"/>
  <c r="AC68" i="22"/>
  <c r="M180" i="22"/>
  <c r="M183" i="22"/>
  <c r="M159" i="22"/>
  <c r="M156" i="22"/>
  <c r="M158" i="22"/>
  <c r="M171" i="22"/>
  <c r="M168" i="22"/>
  <c r="M181" i="22"/>
  <c r="M157" i="22"/>
  <c r="M182" i="22"/>
  <c r="M169" i="22"/>
  <c r="M170" i="22"/>
  <c r="F80" i="22"/>
  <c r="F56" i="22"/>
  <c r="F68" i="22"/>
  <c r="T186" i="22"/>
  <c r="T162" i="22"/>
  <c r="T174" i="22"/>
  <c r="AA81" i="22"/>
  <c r="AA69" i="22"/>
  <c r="AA57" i="22"/>
  <c r="W157" i="22"/>
  <c r="X64" i="22"/>
  <c r="X76" i="22"/>
  <c r="X62" i="22"/>
  <c r="X77" i="22"/>
  <c r="X63" i="22"/>
  <c r="X51" i="22"/>
  <c r="X65" i="22"/>
  <c r="X75" i="22"/>
  <c r="X52" i="22"/>
  <c r="X74" i="22"/>
  <c r="X53" i="22"/>
  <c r="X50" i="22"/>
  <c r="U77" i="22"/>
  <c r="U63" i="22"/>
  <c r="U75" i="22"/>
  <c r="U53" i="22"/>
  <c r="U76" i="22"/>
  <c r="U62" i="22"/>
  <c r="U50" i="22"/>
  <c r="U51" i="22"/>
  <c r="U65" i="22"/>
  <c r="U52" i="22"/>
  <c r="U64" i="22"/>
  <c r="U74" i="22"/>
  <c r="E78" i="22"/>
  <c r="E54" i="22"/>
  <c r="E66" i="22"/>
  <c r="AC78" i="22"/>
  <c r="AC54" i="22"/>
  <c r="AC66" i="22"/>
  <c r="M54" i="22"/>
  <c r="M78" i="22"/>
  <c r="M66" i="22"/>
  <c r="Z78" i="22"/>
  <c r="Z54" i="22"/>
  <c r="Z66" i="22"/>
  <c r="J79" i="22"/>
  <c r="J55" i="22"/>
  <c r="J67" i="22"/>
  <c r="Y81" i="22"/>
  <c r="Y57" i="22"/>
  <c r="Y69" i="22"/>
  <c r="J271" i="21"/>
  <c r="R295" i="21"/>
  <c r="R283" i="21"/>
  <c r="M390" i="21"/>
  <c r="M265" i="21"/>
  <c r="M264" i="21"/>
  <c r="I485" i="21"/>
  <c r="I509" i="21"/>
  <c r="I497" i="21"/>
  <c r="H497" i="21"/>
  <c r="H509" i="21"/>
  <c r="H485" i="21"/>
  <c r="AC503" i="21"/>
  <c r="AC504" i="21"/>
  <c r="AC479" i="21"/>
  <c r="AC490" i="21"/>
  <c r="AC491" i="21"/>
  <c r="AC493" i="21"/>
  <c r="AC481" i="21"/>
  <c r="AC480" i="21"/>
  <c r="AC478" i="21"/>
  <c r="AC505" i="21"/>
  <c r="AC502" i="21"/>
  <c r="AC492" i="21"/>
  <c r="G493" i="21"/>
  <c r="G502" i="21"/>
  <c r="G503" i="21"/>
  <c r="G504" i="21"/>
  <c r="G481" i="21"/>
  <c r="G505" i="21"/>
  <c r="G492" i="21"/>
  <c r="G480" i="21"/>
  <c r="G479" i="21"/>
  <c r="G490" i="21"/>
  <c r="G478" i="21"/>
  <c r="G491" i="21"/>
  <c r="K505" i="21"/>
  <c r="K490" i="21"/>
  <c r="K481" i="21"/>
  <c r="K491" i="21"/>
  <c r="K479" i="21"/>
  <c r="K492" i="21"/>
  <c r="K493" i="21"/>
  <c r="K503" i="21"/>
  <c r="K478" i="21"/>
  <c r="K504" i="21"/>
  <c r="K480" i="21"/>
  <c r="K502" i="21"/>
  <c r="O402" i="21"/>
  <c r="O378" i="21"/>
  <c r="O390" i="21"/>
  <c r="T392" i="21"/>
  <c r="T404" i="21"/>
  <c r="T380" i="21"/>
  <c r="U401" i="21"/>
  <c r="U389" i="21"/>
  <c r="U377" i="21"/>
  <c r="B293" i="21"/>
  <c r="B269" i="21"/>
  <c r="B281" i="21"/>
  <c r="C392" i="21"/>
  <c r="C380" i="21"/>
  <c r="C404" i="21"/>
  <c r="AA392" i="21"/>
  <c r="AA380" i="21"/>
  <c r="AA404" i="21"/>
  <c r="W399" i="21"/>
  <c r="W385" i="21"/>
  <c r="W388" i="21"/>
  <c r="W376" i="21"/>
  <c r="W398" i="21"/>
  <c r="W397" i="21"/>
  <c r="W386" i="21"/>
  <c r="W375" i="21"/>
  <c r="W400" i="21"/>
  <c r="W387" i="21"/>
  <c r="W373" i="21"/>
  <c r="W374" i="21"/>
  <c r="M266" i="21"/>
  <c r="M278" i="21"/>
  <c r="M291" i="21"/>
  <c r="M290" i="21"/>
  <c r="M267" i="21"/>
  <c r="M279" i="21"/>
  <c r="H295" i="21"/>
  <c r="H271" i="21"/>
  <c r="H283" i="21"/>
  <c r="R175" i="21"/>
  <c r="R187" i="21"/>
  <c r="R163" i="21"/>
  <c r="AA160" i="21"/>
  <c r="AA184" i="21"/>
  <c r="AA172" i="21"/>
  <c r="D184" i="21"/>
  <c r="D160" i="21"/>
  <c r="D172" i="21"/>
  <c r="I69" i="21"/>
  <c r="I81" i="21"/>
  <c r="I57" i="21"/>
  <c r="C260" i="21"/>
  <c r="C474" i="21"/>
  <c r="C369" i="21"/>
  <c r="C368" i="21"/>
  <c r="C151" i="21"/>
  <c r="F68" i="21"/>
  <c r="F80" i="21"/>
  <c r="F56" i="21"/>
  <c r="Z66" i="21"/>
  <c r="Z78" i="21"/>
  <c r="Z54" i="21"/>
  <c r="B494" i="21"/>
  <c r="B506" i="21"/>
  <c r="B482" i="21"/>
  <c r="AB509" i="21"/>
  <c r="AB485" i="21"/>
  <c r="AB497" i="21"/>
  <c r="P497" i="21"/>
  <c r="P485" i="21"/>
  <c r="P509" i="21"/>
  <c r="D492" i="21"/>
  <c r="D493" i="21"/>
  <c r="D502" i="21"/>
  <c r="D503" i="21"/>
  <c r="D480" i="21"/>
  <c r="D481" i="21"/>
  <c r="D505" i="21"/>
  <c r="D490" i="21"/>
  <c r="D479" i="21"/>
  <c r="D491" i="21"/>
  <c r="D478" i="21"/>
  <c r="D504" i="21"/>
  <c r="O493" i="21"/>
  <c r="O502" i="21"/>
  <c r="O505" i="21"/>
  <c r="O503" i="21"/>
  <c r="O481" i="21"/>
  <c r="O504" i="21"/>
  <c r="O491" i="21"/>
  <c r="O480" i="21"/>
  <c r="O492" i="21"/>
  <c r="O479" i="21"/>
  <c r="O478" i="21"/>
  <c r="O490" i="21"/>
  <c r="S505" i="21"/>
  <c r="S490" i="21"/>
  <c r="S493" i="21"/>
  <c r="S481" i="21"/>
  <c r="S479" i="21"/>
  <c r="S491" i="21"/>
  <c r="S504" i="21"/>
  <c r="S480" i="21"/>
  <c r="S492" i="21"/>
  <c r="S502" i="21"/>
  <c r="S478" i="21"/>
  <c r="S503" i="21"/>
  <c r="W402" i="21"/>
  <c r="W390" i="21"/>
  <c r="W378" i="21"/>
  <c r="AB392" i="21"/>
  <c r="AB380" i="21"/>
  <c r="AB404" i="21"/>
  <c r="X294" i="21"/>
  <c r="X270" i="21"/>
  <c r="X282" i="21"/>
  <c r="D376" i="21"/>
  <c r="D387" i="21"/>
  <c r="D400" i="21"/>
  <c r="D375" i="21"/>
  <c r="D388" i="21"/>
  <c r="D399" i="21"/>
  <c r="D374" i="21"/>
  <c r="D397" i="21"/>
  <c r="D398" i="21"/>
  <c r="D385" i="21"/>
  <c r="D373" i="21"/>
  <c r="D386" i="21"/>
  <c r="C282" i="21"/>
  <c r="C270" i="21"/>
  <c r="C294" i="21"/>
  <c r="Z175" i="21"/>
  <c r="Z163" i="21"/>
  <c r="Z187" i="21"/>
  <c r="R184" i="21"/>
  <c r="R172" i="21"/>
  <c r="R160" i="21"/>
  <c r="X185" i="21"/>
  <c r="X161" i="21"/>
  <c r="X173" i="21"/>
  <c r="L173" i="21"/>
  <c r="L185" i="21"/>
  <c r="L161" i="21"/>
  <c r="K473" i="21"/>
  <c r="K368" i="21"/>
  <c r="K45" i="21"/>
  <c r="K152" i="21"/>
  <c r="K474" i="21"/>
  <c r="AB80" i="21"/>
  <c r="AB56" i="21"/>
  <c r="AB68" i="21"/>
  <c r="W79" i="21"/>
  <c r="W55" i="21"/>
  <c r="W67" i="21"/>
  <c r="U67" i="21"/>
  <c r="U55" i="21"/>
  <c r="U79" i="21"/>
  <c r="M81" i="21"/>
  <c r="M57" i="21"/>
  <c r="M69" i="21"/>
  <c r="O57" i="21"/>
  <c r="O69" i="21"/>
  <c r="O81" i="21"/>
  <c r="H67" i="21"/>
  <c r="H79" i="21"/>
  <c r="H55" i="21"/>
  <c r="C497" i="21"/>
  <c r="C485" i="21"/>
  <c r="C509" i="21"/>
  <c r="AC497" i="21"/>
  <c r="AC509" i="21"/>
  <c r="AC485" i="21"/>
  <c r="X497" i="21"/>
  <c r="X509" i="21"/>
  <c r="X485" i="21"/>
  <c r="W493" i="21"/>
  <c r="W502" i="21"/>
  <c r="W504" i="21"/>
  <c r="W505" i="21"/>
  <c r="W481" i="21"/>
  <c r="W492" i="21"/>
  <c r="W479" i="21"/>
  <c r="W478" i="21"/>
  <c r="W503" i="21"/>
  <c r="W490" i="21"/>
  <c r="W480" i="21"/>
  <c r="W491" i="21"/>
  <c r="AA505" i="21"/>
  <c r="AA490" i="21"/>
  <c r="AA492" i="21"/>
  <c r="AA481" i="21"/>
  <c r="AA493" i="21"/>
  <c r="AA479" i="21"/>
  <c r="AA502" i="21"/>
  <c r="AA478" i="21"/>
  <c r="AA503" i="21"/>
  <c r="AA480" i="21"/>
  <c r="AA504" i="21"/>
  <c r="AA491" i="21"/>
  <c r="D508" i="21"/>
  <c r="D484" i="21"/>
  <c r="D496" i="21"/>
  <c r="S484" i="21"/>
  <c r="S508" i="21"/>
  <c r="S496" i="21"/>
  <c r="G377" i="21"/>
  <c r="G401" i="21"/>
  <c r="G389" i="21"/>
  <c r="P270" i="21"/>
  <c r="P282" i="21"/>
  <c r="P294" i="21"/>
  <c r="N374" i="21"/>
  <c r="N398" i="21"/>
  <c r="N385" i="21"/>
  <c r="N400" i="21"/>
  <c r="N397" i="21"/>
  <c r="N373" i="21"/>
  <c r="N376" i="21"/>
  <c r="N386" i="21"/>
  <c r="N387" i="21"/>
  <c r="N399" i="21"/>
  <c r="N388" i="21"/>
  <c r="N375" i="21"/>
  <c r="X283" i="21"/>
  <c r="X295" i="21"/>
  <c r="X271" i="21"/>
  <c r="I295" i="21"/>
  <c r="I271" i="21"/>
  <c r="I283" i="21"/>
  <c r="V291" i="21"/>
  <c r="V267" i="21"/>
  <c r="V278" i="21"/>
  <c r="V288" i="21"/>
  <c r="V289" i="21"/>
  <c r="V279" i="21"/>
  <c r="V264" i="21"/>
  <c r="V277" i="21"/>
  <c r="V266" i="21"/>
  <c r="V265" i="21"/>
  <c r="V276" i="21"/>
  <c r="V290" i="21"/>
  <c r="AB277" i="21"/>
  <c r="AB288" i="21"/>
  <c r="AB264" i="21"/>
  <c r="AB290" i="21"/>
  <c r="AB291" i="21"/>
  <c r="AB279" i="21"/>
  <c r="AB289" i="21"/>
  <c r="AB276" i="21"/>
  <c r="AB266" i="21"/>
  <c r="AB265" i="21"/>
  <c r="AB278" i="21"/>
  <c r="AB267" i="21"/>
  <c r="M270" i="21"/>
  <c r="M282" i="21"/>
  <c r="M294" i="21"/>
  <c r="O187" i="21"/>
  <c r="O175" i="21"/>
  <c r="O163" i="21"/>
  <c r="I172" i="21"/>
  <c r="I184" i="21"/>
  <c r="I160" i="21"/>
  <c r="M187" i="21"/>
  <c r="M163" i="21"/>
  <c r="M175" i="21"/>
  <c r="E173" i="21"/>
  <c r="E161" i="21"/>
  <c r="E185" i="21"/>
  <c r="H169" i="21"/>
  <c r="H180" i="21"/>
  <c r="H156" i="21"/>
  <c r="H157" i="21"/>
  <c r="H159" i="21"/>
  <c r="H171" i="21"/>
  <c r="H170" i="21"/>
  <c r="H168" i="21"/>
  <c r="H181" i="21"/>
  <c r="H158" i="21"/>
  <c r="H183" i="21"/>
  <c r="H182" i="21"/>
  <c r="L181" i="21"/>
  <c r="L157" i="21"/>
  <c r="L168" i="21"/>
  <c r="L183" i="21"/>
  <c r="L159" i="21"/>
  <c r="L158" i="21"/>
  <c r="L156" i="21"/>
  <c r="L180" i="21"/>
  <c r="L169" i="21"/>
  <c r="L182" i="21"/>
  <c r="L171" i="21"/>
  <c r="L170" i="21"/>
  <c r="C46" i="21"/>
  <c r="C67" i="21"/>
  <c r="C79" i="21"/>
  <c r="C55" i="21"/>
  <c r="M66" i="21"/>
  <c r="M78" i="21"/>
  <c r="M54" i="21"/>
  <c r="U68" i="21"/>
  <c r="U80" i="21"/>
  <c r="U56" i="21"/>
  <c r="I507" i="21"/>
  <c r="I483" i="21"/>
  <c r="I495" i="21"/>
  <c r="M497" i="21"/>
  <c r="M485" i="21"/>
  <c r="M509" i="21"/>
  <c r="J497" i="21"/>
  <c r="J509" i="21"/>
  <c r="J485" i="21"/>
  <c r="B502" i="21"/>
  <c r="B503" i="21"/>
  <c r="B504" i="21"/>
  <c r="B478" i="21"/>
  <c r="B505" i="21"/>
  <c r="B491" i="21"/>
  <c r="B481" i="21"/>
  <c r="B492" i="21"/>
  <c r="B480" i="21"/>
  <c r="B493" i="21"/>
  <c r="B490" i="21"/>
  <c r="B479" i="21"/>
  <c r="N507" i="21"/>
  <c r="N483" i="21"/>
  <c r="N495" i="21"/>
  <c r="U495" i="21"/>
  <c r="U507" i="21"/>
  <c r="U483" i="21"/>
  <c r="M392" i="21"/>
  <c r="M404" i="21"/>
  <c r="M380" i="21"/>
  <c r="O377" i="21"/>
  <c r="O389" i="21"/>
  <c r="O401" i="21"/>
  <c r="H294" i="21"/>
  <c r="H270" i="21"/>
  <c r="H282" i="21"/>
  <c r="F404" i="21"/>
  <c r="F380" i="21"/>
  <c r="F392" i="21"/>
  <c r="D402" i="21"/>
  <c r="D378" i="21"/>
  <c r="D390" i="21"/>
  <c r="Z400" i="21"/>
  <c r="Z386" i="21"/>
  <c r="Z397" i="21"/>
  <c r="Z373" i="21"/>
  <c r="Z385" i="21"/>
  <c r="Z375" i="21"/>
  <c r="Z399" i="21"/>
  <c r="Z388" i="21"/>
  <c r="Z376" i="21"/>
  <c r="Z398" i="21"/>
  <c r="Z374" i="21"/>
  <c r="Z387" i="21"/>
  <c r="W294" i="21"/>
  <c r="W270" i="21"/>
  <c r="W282" i="21"/>
  <c r="AB294" i="21"/>
  <c r="AB270" i="21"/>
  <c r="AB282" i="21"/>
  <c r="K184" i="21"/>
  <c r="K172" i="21"/>
  <c r="Q163" i="21"/>
  <c r="Q175" i="21"/>
  <c r="Q187" i="21"/>
  <c r="F187" i="21"/>
  <c r="F163" i="21"/>
  <c r="F175" i="21"/>
  <c r="K163" i="21"/>
  <c r="K187" i="21"/>
  <c r="K175" i="21"/>
  <c r="V174" i="21"/>
  <c r="V162" i="21"/>
  <c r="V186" i="21"/>
  <c r="E184" i="21"/>
  <c r="E160" i="21"/>
  <c r="E172" i="21"/>
  <c r="W292" i="21"/>
  <c r="W268" i="21"/>
  <c r="W280" i="21"/>
  <c r="F280" i="21"/>
  <c r="F268" i="21"/>
  <c r="F292" i="21"/>
  <c r="R280" i="21"/>
  <c r="R292" i="21"/>
  <c r="R268" i="21"/>
  <c r="X69" i="21"/>
  <c r="X57" i="21"/>
  <c r="X81" i="21"/>
  <c r="Q259" i="21"/>
  <c r="Q46" i="21"/>
  <c r="Q368" i="21"/>
  <c r="Q474" i="21"/>
  <c r="Q151" i="21"/>
  <c r="Q152" i="21"/>
  <c r="Q473" i="21"/>
  <c r="AA152" i="21"/>
  <c r="AA151" i="21"/>
  <c r="AA368" i="21"/>
  <c r="AA369" i="21"/>
  <c r="AA473" i="21"/>
  <c r="D78" i="21"/>
  <c r="D66" i="21"/>
  <c r="D54" i="21"/>
  <c r="O79" i="21"/>
  <c r="O55" i="21"/>
  <c r="O67" i="21"/>
  <c r="K46" i="21"/>
  <c r="P483" i="21"/>
  <c r="P507" i="21"/>
  <c r="P495" i="21"/>
  <c r="Y485" i="21"/>
  <c r="Y509" i="21"/>
  <c r="Y497" i="21"/>
  <c r="T509" i="21"/>
  <c r="T485" i="21"/>
  <c r="T497" i="21"/>
  <c r="U503" i="21"/>
  <c r="U504" i="21"/>
  <c r="U490" i="21"/>
  <c r="U479" i="21"/>
  <c r="U491" i="21"/>
  <c r="U505" i="21"/>
  <c r="U492" i="21"/>
  <c r="U502" i="21"/>
  <c r="U478" i="21"/>
  <c r="U493" i="21"/>
  <c r="U481" i="21"/>
  <c r="U480" i="21"/>
  <c r="J502" i="21"/>
  <c r="J503" i="21"/>
  <c r="J490" i="21"/>
  <c r="J478" i="21"/>
  <c r="J504" i="21"/>
  <c r="J505" i="21"/>
  <c r="J479" i="21"/>
  <c r="J493" i="21"/>
  <c r="J491" i="21"/>
  <c r="J481" i="21"/>
  <c r="J492" i="21"/>
  <c r="J480" i="21"/>
  <c r="L402" i="21"/>
  <c r="L390" i="21"/>
  <c r="L378" i="21"/>
  <c r="F390" i="21"/>
  <c r="F402" i="21"/>
  <c r="F378" i="21"/>
  <c r="U404" i="21"/>
  <c r="U380" i="21"/>
  <c r="U392" i="21"/>
  <c r="W377" i="21"/>
  <c r="W401" i="21"/>
  <c r="W389" i="21"/>
  <c r="Q294" i="21"/>
  <c r="Q270" i="21"/>
  <c r="Q282" i="21"/>
  <c r="AA403" i="21"/>
  <c r="AA379" i="21"/>
  <c r="AA391" i="21"/>
  <c r="P380" i="21"/>
  <c r="P404" i="21"/>
  <c r="P392" i="21"/>
  <c r="AA400" i="21"/>
  <c r="AA397" i="21"/>
  <c r="AA373" i="21"/>
  <c r="AA399" i="21"/>
  <c r="AA376" i="21"/>
  <c r="AA388" i="21"/>
  <c r="AA385" i="21"/>
  <c r="AA374" i="21"/>
  <c r="AA375" i="21"/>
  <c r="AA398" i="21"/>
  <c r="AA386" i="21"/>
  <c r="AA387" i="21"/>
  <c r="K295" i="21"/>
  <c r="K283" i="21"/>
  <c r="K271" i="21"/>
  <c r="Y295" i="21"/>
  <c r="Y271" i="21"/>
  <c r="Y283" i="21"/>
  <c r="E294" i="21"/>
  <c r="E282" i="21"/>
  <c r="E270" i="21"/>
  <c r="I174" i="21"/>
  <c r="I186" i="21"/>
  <c r="I162" i="21"/>
  <c r="W163" i="21"/>
  <c r="W187" i="21"/>
  <c r="W175" i="21"/>
  <c r="M162" i="21"/>
  <c r="M174" i="21"/>
  <c r="M186" i="21"/>
  <c r="L162" i="21"/>
  <c r="L174" i="21"/>
  <c r="L186" i="21"/>
  <c r="V172" i="21"/>
  <c r="V160" i="21"/>
  <c r="V184" i="21"/>
  <c r="H187" i="21"/>
  <c r="H163" i="21"/>
  <c r="H175" i="21"/>
  <c r="H68" i="21"/>
  <c r="H56" i="21"/>
  <c r="H80" i="21"/>
  <c r="B46" i="21"/>
  <c r="B368" i="21"/>
  <c r="B45" i="21"/>
  <c r="B152" i="21"/>
  <c r="B474" i="21"/>
  <c r="B473" i="21"/>
  <c r="B151" i="21"/>
  <c r="E474" i="21"/>
  <c r="E152" i="21"/>
  <c r="E151" i="21"/>
  <c r="E45" i="21"/>
  <c r="E368" i="21"/>
  <c r="S81" i="21"/>
  <c r="S57" i="21"/>
  <c r="S69" i="21"/>
  <c r="D79" i="21"/>
  <c r="D55" i="21"/>
  <c r="D67" i="21"/>
  <c r="L78" i="21"/>
  <c r="L54" i="21"/>
  <c r="L66" i="21"/>
  <c r="B80" i="21"/>
  <c r="B56" i="21"/>
  <c r="B68" i="21"/>
  <c r="K67" i="21"/>
  <c r="K79" i="21"/>
  <c r="K55" i="21"/>
  <c r="R495" i="21"/>
  <c r="R507" i="21"/>
  <c r="R483" i="21"/>
  <c r="D509" i="21"/>
  <c r="D485" i="21"/>
  <c r="D497" i="21"/>
  <c r="F509" i="21"/>
  <c r="F497" i="21"/>
  <c r="F485" i="21"/>
  <c r="L492" i="21"/>
  <c r="L493" i="21"/>
  <c r="L504" i="21"/>
  <c r="L502" i="21"/>
  <c r="L480" i="21"/>
  <c r="L503" i="21"/>
  <c r="L490" i="21"/>
  <c r="L478" i="21"/>
  <c r="L491" i="21"/>
  <c r="L481" i="21"/>
  <c r="L479" i="21"/>
  <c r="L505" i="21"/>
  <c r="F490" i="21"/>
  <c r="F491" i="21"/>
  <c r="F502" i="21"/>
  <c r="F492" i="21"/>
  <c r="F493" i="21"/>
  <c r="F480" i="21"/>
  <c r="F478" i="21"/>
  <c r="F505" i="21"/>
  <c r="F479" i="21"/>
  <c r="F503" i="21"/>
  <c r="F504" i="21"/>
  <c r="F481" i="21"/>
  <c r="AA484" i="21"/>
  <c r="AA496" i="21"/>
  <c r="AA508" i="21"/>
  <c r="L508" i="21"/>
  <c r="L484" i="21"/>
  <c r="L496" i="21"/>
  <c r="Q375" i="21"/>
  <c r="Q399" i="21"/>
  <c r="Q386" i="21"/>
  <c r="Q374" i="21"/>
  <c r="Q388" i="21"/>
  <c r="Q373" i="21"/>
  <c r="Q400" i="21"/>
  <c r="Q387" i="21"/>
  <c r="Q397" i="21"/>
  <c r="Q398" i="21"/>
  <c r="Q385" i="21"/>
  <c r="Q376" i="21"/>
  <c r="H389" i="21"/>
  <c r="H401" i="21"/>
  <c r="H377" i="21"/>
  <c r="I282" i="21"/>
  <c r="I294" i="21"/>
  <c r="I270" i="21"/>
  <c r="K400" i="21"/>
  <c r="K397" i="21"/>
  <c r="K373" i="21"/>
  <c r="K376" i="21"/>
  <c r="K399" i="21"/>
  <c r="K388" i="21"/>
  <c r="K386" i="21"/>
  <c r="K375" i="21"/>
  <c r="K385" i="21"/>
  <c r="K398" i="21"/>
  <c r="K374" i="21"/>
  <c r="K387" i="21"/>
  <c r="G271" i="21"/>
  <c r="G295" i="21"/>
  <c r="G283" i="21"/>
  <c r="AC288" i="21"/>
  <c r="AC264" i="21"/>
  <c r="AC291" i="21"/>
  <c r="AC267" i="21"/>
  <c r="AC277" i="21"/>
  <c r="AC278" i="21"/>
  <c r="AC276" i="21"/>
  <c r="AC289" i="21"/>
  <c r="AC290" i="21"/>
  <c r="AC265" i="21"/>
  <c r="AC266" i="21"/>
  <c r="AC279" i="21"/>
  <c r="S290" i="21"/>
  <c r="S266" i="21"/>
  <c r="S277" i="21"/>
  <c r="S291" i="21"/>
  <c r="S288" i="21"/>
  <c r="S278" i="21"/>
  <c r="S265" i="21"/>
  <c r="S279" i="21"/>
  <c r="S276" i="21"/>
  <c r="S289" i="21"/>
  <c r="S267" i="21"/>
  <c r="S264" i="21"/>
  <c r="N294" i="21"/>
  <c r="N270" i="21"/>
  <c r="N282" i="21"/>
  <c r="V187" i="21"/>
  <c r="V163" i="21"/>
  <c r="V175" i="21"/>
  <c r="AA187" i="21"/>
  <c r="AA175" i="21"/>
  <c r="AA163" i="21"/>
  <c r="AA67" i="21"/>
  <c r="AA79" i="21"/>
  <c r="AA55" i="21"/>
  <c r="Z64" i="21"/>
  <c r="Z75" i="21"/>
  <c r="Z51" i="21"/>
  <c r="Z65" i="21"/>
  <c r="Z76" i="21"/>
  <c r="Z77" i="21"/>
  <c r="Z62" i="21"/>
  <c r="Z52" i="21"/>
  <c r="Z53" i="21"/>
  <c r="Z50" i="21"/>
  <c r="Z74" i="21"/>
  <c r="Z63" i="21"/>
  <c r="O496" i="21"/>
  <c r="O508" i="21"/>
  <c r="O484" i="21"/>
  <c r="Z495" i="21"/>
  <c r="Z483" i="21"/>
  <c r="Z507" i="21"/>
  <c r="E497" i="21"/>
  <c r="E509" i="21"/>
  <c r="E485" i="21"/>
  <c r="O509" i="21"/>
  <c r="O485" i="21"/>
  <c r="O497" i="21"/>
  <c r="N485" i="21"/>
  <c r="N509" i="21"/>
  <c r="N497" i="21"/>
  <c r="AB492" i="21"/>
  <c r="AB493" i="21"/>
  <c r="AB502" i="21"/>
  <c r="AB503" i="21"/>
  <c r="AB504" i="21"/>
  <c r="AB480" i="21"/>
  <c r="AB490" i="21"/>
  <c r="AB481" i="21"/>
  <c r="AB491" i="21"/>
  <c r="AB479" i="21"/>
  <c r="AB478" i="21"/>
  <c r="AB505" i="21"/>
  <c r="N490" i="21"/>
  <c r="N491" i="21"/>
  <c r="N502" i="21"/>
  <c r="N492" i="21"/>
  <c r="N480" i="21"/>
  <c r="N493" i="21"/>
  <c r="N478" i="21"/>
  <c r="N503" i="21"/>
  <c r="N481" i="21"/>
  <c r="N504" i="21"/>
  <c r="N505" i="21"/>
  <c r="N479" i="21"/>
  <c r="Z502" i="21"/>
  <c r="Z503" i="21"/>
  <c r="Z505" i="21"/>
  <c r="Z478" i="21"/>
  <c r="Z490" i="21"/>
  <c r="Z493" i="21"/>
  <c r="Z481" i="21"/>
  <c r="Z480" i="21"/>
  <c r="Z504" i="21"/>
  <c r="Z491" i="21"/>
  <c r="Z492" i="21"/>
  <c r="Z479" i="21"/>
  <c r="U496" i="21"/>
  <c r="U508" i="21"/>
  <c r="U484" i="21"/>
  <c r="F484" i="21"/>
  <c r="F508" i="21"/>
  <c r="F496" i="21"/>
  <c r="V484" i="21"/>
  <c r="V508" i="21"/>
  <c r="V496" i="21"/>
  <c r="I400" i="21"/>
  <c r="I375" i="21"/>
  <c r="I386" i="21"/>
  <c r="I398" i="21"/>
  <c r="I374" i="21"/>
  <c r="I387" i="21"/>
  <c r="I376" i="21"/>
  <c r="I397" i="21"/>
  <c r="I388" i="21"/>
  <c r="I385" i="21"/>
  <c r="I373" i="21"/>
  <c r="I399" i="21"/>
  <c r="X399" i="21"/>
  <c r="X388" i="21"/>
  <c r="X398" i="21"/>
  <c r="X375" i="21"/>
  <c r="X400" i="21"/>
  <c r="X387" i="21"/>
  <c r="X397" i="21"/>
  <c r="X386" i="21"/>
  <c r="X385" i="21"/>
  <c r="X376" i="21"/>
  <c r="X373" i="21"/>
  <c r="X374" i="21"/>
  <c r="R378" i="21"/>
  <c r="R390" i="21"/>
  <c r="R402" i="21"/>
  <c r="J404" i="21"/>
  <c r="J392" i="21"/>
  <c r="J380" i="21"/>
  <c r="C400" i="21"/>
  <c r="C397" i="21"/>
  <c r="C373" i="21"/>
  <c r="C376" i="21"/>
  <c r="C388" i="21"/>
  <c r="C385" i="21"/>
  <c r="C374" i="21"/>
  <c r="C387" i="21"/>
  <c r="C399" i="21"/>
  <c r="C375" i="21"/>
  <c r="C398" i="21"/>
  <c r="C386" i="21"/>
  <c r="O283" i="21"/>
  <c r="O295" i="21"/>
  <c r="O271" i="21"/>
  <c r="L293" i="21"/>
  <c r="L269" i="21"/>
  <c r="L281" i="21"/>
  <c r="O278" i="21"/>
  <c r="O289" i="21"/>
  <c r="O265" i="21"/>
  <c r="O290" i="21"/>
  <c r="O276" i="21"/>
  <c r="O291" i="21"/>
  <c r="O288" i="21"/>
  <c r="O264" i="21"/>
  <c r="O277" i="21"/>
  <c r="O267" i="21"/>
  <c r="O279" i="21"/>
  <c r="O266" i="21"/>
  <c r="AA290" i="21"/>
  <c r="AA266" i="21"/>
  <c r="AA277" i="21"/>
  <c r="AA267" i="21"/>
  <c r="AA264" i="21"/>
  <c r="AA278" i="21"/>
  <c r="AA265" i="21"/>
  <c r="AA291" i="21"/>
  <c r="AA288" i="21"/>
  <c r="AA279" i="21"/>
  <c r="AA276" i="21"/>
  <c r="AA289" i="21"/>
  <c r="Z282" i="21"/>
  <c r="Z270" i="21"/>
  <c r="Z294" i="21"/>
  <c r="M276" i="21"/>
  <c r="B175" i="21"/>
  <c r="B187" i="21"/>
  <c r="B163" i="21"/>
  <c r="X162" i="21"/>
  <c r="X186" i="21"/>
  <c r="X174" i="21"/>
  <c r="Y292" i="21"/>
  <c r="Y268" i="21"/>
  <c r="Y280" i="21"/>
  <c r="T280" i="21"/>
  <c r="T268" i="21"/>
  <c r="T292" i="21"/>
  <c r="K292" i="21"/>
  <c r="K280" i="21"/>
  <c r="K268" i="21"/>
  <c r="L81" i="21"/>
  <c r="L57" i="21"/>
  <c r="L69" i="21"/>
  <c r="V171" i="21"/>
  <c r="V182" i="21"/>
  <c r="V158" i="21"/>
  <c r="V181" i="21"/>
  <c r="V183" i="21"/>
  <c r="V170" i="21"/>
  <c r="V169" i="21"/>
  <c r="V168" i="21"/>
  <c r="V159" i="21"/>
  <c r="V156" i="21"/>
  <c r="V180" i="21"/>
  <c r="V157" i="21"/>
  <c r="Y69" i="21"/>
  <c r="Y81" i="21"/>
  <c r="Y57" i="21"/>
  <c r="U45" i="21"/>
  <c r="U473" i="21"/>
  <c r="U474" i="21"/>
  <c r="U152" i="21"/>
  <c r="U46" i="21"/>
  <c r="N76" i="21"/>
  <c r="N63" i="21"/>
  <c r="N77" i="21"/>
  <c r="N53" i="21"/>
  <c r="N64" i="21"/>
  <c r="N62" i="21"/>
  <c r="N50" i="21"/>
  <c r="N75" i="21"/>
  <c r="N52" i="21"/>
  <c r="N74" i="21"/>
  <c r="N51" i="21"/>
  <c r="N65" i="21"/>
  <c r="N78" i="21"/>
  <c r="N54" i="21"/>
  <c r="N66" i="21"/>
  <c r="E46" i="21"/>
  <c r="X68" i="21"/>
  <c r="X80" i="21"/>
  <c r="X56" i="21"/>
  <c r="Q508" i="21"/>
  <c r="Q484" i="21"/>
  <c r="Q496" i="21"/>
  <c r="R494" i="21"/>
  <c r="R506" i="21"/>
  <c r="R482" i="21"/>
  <c r="AA497" i="21"/>
  <c r="AA509" i="21"/>
  <c r="AA485" i="21"/>
  <c r="M503" i="21"/>
  <c r="M504" i="21"/>
  <c r="M491" i="21"/>
  <c r="M479" i="21"/>
  <c r="M505" i="21"/>
  <c r="M490" i="21"/>
  <c r="M478" i="21"/>
  <c r="M481" i="21"/>
  <c r="M480" i="21"/>
  <c r="M492" i="21"/>
  <c r="M502" i="21"/>
  <c r="M493" i="21"/>
  <c r="C505" i="21"/>
  <c r="C490" i="21"/>
  <c r="C491" i="21"/>
  <c r="C481" i="21"/>
  <c r="C492" i="21"/>
  <c r="C479" i="21"/>
  <c r="C493" i="21"/>
  <c r="C504" i="21"/>
  <c r="C480" i="21"/>
  <c r="C502" i="21"/>
  <c r="C503" i="21"/>
  <c r="C478" i="21"/>
  <c r="J496" i="21"/>
  <c r="J484" i="21"/>
  <c r="J508" i="21"/>
  <c r="C508" i="21"/>
  <c r="C496" i="21"/>
  <c r="C484" i="21"/>
  <c r="P506" i="21"/>
  <c r="C495" i="21"/>
  <c r="C483" i="21"/>
  <c r="C507" i="21"/>
  <c r="G483" i="21"/>
  <c r="G507" i="21"/>
  <c r="G495" i="21"/>
  <c r="L392" i="21"/>
  <c r="L404" i="21"/>
  <c r="L380" i="21"/>
  <c r="H402" i="21"/>
  <c r="H390" i="21"/>
  <c r="H378" i="21"/>
  <c r="S392" i="21"/>
  <c r="S380" i="21"/>
  <c r="S404" i="21"/>
  <c r="M387" i="21"/>
  <c r="M374" i="21"/>
  <c r="M386" i="21"/>
  <c r="M375" i="21"/>
  <c r="M385" i="21"/>
  <c r="M398" i="21"/>
  <c r="M376" i="21"/>
  <c r="M373" i="21"/>
  <c r="M400" i="21"/>
  <c r="M399" i="21"/>
  <c r="M397" i="21"/>
  <c r="M388" i="21"/>
  <c r="D277" i="21"/>
  <c r="D288" i="21"/>
  <c r="D264" i="21"/>
  <c r="D276" i="21"/>
  <c r="D266" i="21"/>
  <c r="D267" i="21"/>
  <c r="D289" i="21"/>
  <c r="D278" i="21"/>
  <c r="D279" i="21"/>
  <c r="D290" i="21"/>
  <c r="D291" i="21"/>
  <c r="D265" i="21"/>
  <c r="T294" i="21"/>
  <c r="T270" i="21"/>
  <c r="T282" i="21"/>
  <c r="M288" i="21"/>
  <c r="J175" i="21"/>
  <c r="J163" i="21"/>
  <c r="J187" i="21"/>
  <c r="Q172" i="21"/>
  <c r="Q160" i="21"/>
  <c r="Q184" i="21"/>
  <c r="F174" i="21"/>
  <c r="F162" i="21"/>
  <c r="F186" i="21"/>
  <c r="AC280" i="21"/>
  <c r="AC268" i="21"/>
  <c r="AC292" i="21"/>
  <c r="W174" i="21"/>
  <c r="W162" i="21"/>
  <c r="W186" i="21"/>
  <c r="T181" i="21"/>
  <c r="T157" i="21"/>
  <c r="T168" i="21"/>
  <c r="T171" i="21"/>
  <c r="T169" i="21"/>
  <c r="T159" i="21"/>
  <c r="T183" i="21"/>
  <c r="T182" i="21"/>
  <c r="T180" i="21"/>
  <c r="T170" i="21"/>
  <c r="T156" i="21"/>
  <c r="T158" i="21"/>
  <c r="F171" i="21"/>
  <c r="F182" i="21"/>
  <c r="F158" i="21"/>
  <c r="F183" i="21"/>
  <c r="F181" i="21"/>
  <c r="F180" i="21"/>
  <c r="F170" i="21"/>
  <c r="F169" i="21"/>
  <c r="F168" i="21"/>
  <c r="F157" i="21"/>
  <c r="F156" i="21"/>
  <c r="F159" i="21"/>
  <c r="D81" i="21"/>
  <c r="D57" i="21"/>
  <c r="D69" i="21"/>
  <c r="Q69" i="21"/>
  <c r="Q81" i="21"/>
  <c r="Q57" i="21"/>
  <c r="U81" i="21"/>
  <c r="U57" i="21"/>
  <c r="U69" i="21"/>
  <c r="Q45" i="21"/>
  <c r="AA45" i="21"/>
  <c r="P80" i="21"/>
  <c r="P68" i="21"/>
  <c r="P56" i="21"/>
  <c r="C78" i="21"/>
  <c r="C54" i="21"/>
  <c r="C66" i="21"/>
  <c r="M65" i="21"/>
  <c r="M76" i="21"/>
  <c r="M52" i="21"/>
  <c r="M74" i="21"/>
  <c r="M50" i="21"/>
  <c r="M77" i="21"/>
  <c r="M51" i="21"/>
  <c r="M75" i="21"/>
  <c r="M63" i="21"/>
  <c r="M64" i="21"/>
  <c r="M62" i="21"/>
  <c r="M53" i="21"/>
  <c r="D56" i="21"/>
  <c r="D80" i="21"/>
  <c r="D68" i="21"/>
  <c r="W495" i="21"/>
  <c r="W483" i="21"/>
  <c r="W507" i="21"/>
  <c r="AB507" i="21"/>
  <c r="AB495" i="21"/>
  <c r="AB483" i="21"/>
  <c r="L495" i="21"/>
  <c r="L507" i="21"/>
  <c r="L483" i="21"/>
  <c r="E495" i="21"/>
  <c r="E507" i="21"/>
  <c r="E483" i="21"/>
  <c r="I494" i="21"/>
  <c r="I506" i="21"/>
  <c r="I482" i="21"/>
  <c r="U482" i="21"/>
  <c r="U506" i="21"/>
  <c r="U494" i="21"/>
  <c r="W496" i="21"/>
  <c r="W508" i="21"/>
  <c r="W484" i="21"/>
  <c r="I508" i="21"/>
  <c r="I484" i="21"/>
  <c r="I496" i="21"/>
  <c r="T508" i="21"/>
  <c r="T484" i="21"/>
  <c r="T496" i="21"/>
  <c r="P391" i="21"/>
  <c r="P379" i="21"/>
  <c r="P403" i="21"/>
  <c r="Y392" i="21"/>
  <c r="Y380" i="21"/>
  <c r="Y404" i="21"/>
  <c r="B403" i="21"/>
  <c r="B391" i="21"/>
  <c r="B379" i="21"/>
  <c r="O403" i="21"/>
  <c r="O391" i="21"/>
  <c r="O379" i="21"/>
  <c r="L509" i="21"/>
  <c r="L485" i="21"/>
  <c r="L497" i="21"/>
  <c r="U497" i="21"/>
  <c r="U509" i="21"/>
  <c r="U485" i="21"/>
  <c r="X504" i="21"/>
  <c r="X505" i="21"/>
  <c r="X491" i="21"/>
  <c r="X480" i="21"/>
  <c r="X492" i="21"/>
  <c r="X478" i="21"/>
  <c r="X502" i="21"/>
  <c r="X493" i="21"/>
  <c r="X503" i="21"/>
  <c r="X490" i="21"/>
  <c r="X481" i="21"/>
  <c r="X479" i="21"/>
  <c r="C378" i="21"/>
  <c r="C390" i="21"/>
  <c r="C402" i="21"/>
  <c r="U379" i="21"/>
  <c r="U391" i="21"/>
  <c r="U403" i="21"/>
  <c r="B402" i="21"/>
  <c r="T403" i="21"/>
  <c r="T379" i="21"/>
  <c r="T391" i="21"/>
  <c r="N404" i="21"/>
  <c r="N380" i="21"/>
  <c r="N392" i="21"/>
  <c r="X380" i="21"/>
  <c r="X404" i="21"/>
  <c r="X392" i="21"/>
  <c r="K293" i="21"/>
  <c r="K269" i="21"/>
  <c r="K281" i="21"/>
  <c r="V269" i="21"/>
  <c r="V293" i="21"/>
  <c r="V281" i="21"/>
  <c r="Z389" i="21"/>
  <c r="Z377" i="21"/>
  <c r="Z401" i="21"/>
  <c r="P401" i="21"/>
  <c r="P389" i="21"/>
  <c r="P377" i="21"/>
  <c r="J279" i="21"/>
  <c r="J290" i="21"/>
  <c r="J266" i="21"/>
  <c r="J288" i="21"/>
  <c r="J278" i="21"/>
  <c r="J265" i="21"/>
  <c r="J291" i="21"/>
  <c r="J289" i="21"/>
  <c r="J267" i="21"/>
  <c r="J264" i="21"/>
  <c r="J276" i="21"/>
  <c r="J277" i="21"/>
  <c r="AB293" i="21"/>
  <c r="AB269" i="21"/>
  <c r="AB281" i="21"/>
  <c r="T277" i="21"/>
  <c r="T288" i="21"/>
  <c r="T264" i="21"/>
  <c r="T278" i="21"/>
  <c r="T265" i="21"/>
  <c r="T279" i="21"/>
  <c r="T276" i="21"/>
  <c r="T267" i="21"/>
  <c r="T290" i="21"/>
  <c r="T289" i="21"/>
  <c r="T266" i="21"/>
  <c r="T291" i="21"/>
  <c r="U288" i="21"/>
  <c r="U264" i="21"/>
  <c r="U291" i="21"/>
  <c r="U267" i="21"/>
  <c r="U265" i="21"/>
  <c r="U278" i="21"/>
  <c r="U276" i="21"/>
  <c r="U277" i="21"/>
  <c r="U266" i="21"/>
  <c r="U279" i="21"/>
  <c r="U289" i="21"/>
  <c r="U290" i="21"/>
  <c r="F283" i="21"/>
  <c r="F271" i="21"/>
  <c r="F295" i="21"/>
  <c r="S271" i="21"/>
  <c r="S283" i="21"/>
  <c r="S295" i="21"/>
  <c r="E283" i="21"/>
  <c r="E271" i="21"/>
  <c r="E295" i="21"/>
  <c r="AC185" i="21"/>
  <c r="AC173" i="21"/>
  <c r="AC161" i="21"/>
  <c r="Z173" i="21"/>
  <c r="Z161" i="21"/>
  <c r="Z185" i="21"/>
  <c r="J282" i="21"/>
  <c r="J294" i="21"/>
  <c r="J270" i="21"/>
  <c r="J295" i="21"/>
  <c r="L282" i="21"/>
  <c r="L294" i="21"/>
  <c r="L270" i="21"/>
  <c r="O294" i="21"/>
  <c r="O270" i="21"/>
  <c r="O282" i="21"/>
  <c r="P399" i="21"/>
  <c r="P388" i="21"/>
  <c r="P375" i="21"/>
  <c r="P387" i="21"/>
  <c r="P400" i="21"/>
  <c r="P385" i="21"/>
  <c r="P374" i="21"/>
  <c r="P386" i="21"/>
  <c r="P397" i="21"/>
  <c r="P398" i="21"/>
  <c r="P376" i="21"/>
  <c r="P373" i="21"/>
  <c r="H399" i="21"/>
  <c r="H388" i="21"/>
  <c r="H400" i="21"/>
  <c r="H375" i="21"/>
  <c r="H387" i="21"/>
  <c r="H398" i="21"/>
  <c r="H376" i="21"/>
  <c r="H385" i="21"/>
  <c r="H386" i="21"/>
  <c r="H373" i="21"/>
  <c r="H374" i="21"/>
  <c r="H397" i="21"/>
  <c r="O399" i="21"/>
  <c r="O398" i="21"/>
  <c r="O385" i="21"/>
  <c r="O388" i="21"/>
  <c r="O376" i="21"/>
  <c r="O400" i="21"/>
  <c r="O374" i="21"/>
  <c r="O373" i="21"/>
  <c r="O386" i="21"/>
  <c r="O387" i="21"/>
  <c r="O397" i="21"/>
  <c r="O375" i="21"/>
  <c r="AC398" i="21"/>
  <c r="AC387" i="21"/>
  <c r="AC374" i="21"/>
  <c r="AC386" i="21"/>
  <c r="AC399" i="21"/>
  <c r="AC388" i="21"/>
  <c r="AC385" i="21"/>
  <c r="AC376" i="21"/>
  <c r="AC373" i="21"/>
  <c r="AC400" i="21"/>
  <c r="AC397" i="21"/>
  <c r="AC375" i="21"/>
  <c r="V292" i="21"/>
  <c r="V268" i="21"/>
  <c r="V280" i="21"/>
  <c r="E280" i="21"/>
  <c r="E268" i="21"/>
  <c r="E292" i="21"/>
  <c r="N174" i="21"/>
  <c r="N186" i="21"/>
  <c r="N162" i="21"/>
  <c r="K151" i="21"/>
  <c r="U173" i="21"/>
  <c r="U161" i="21"/>
  <c r="U185" i="21"/>
  <c r="I180" i="21"/>
  <c r="I156" i="21"/>
  <c r="I183" i="21"/>
  <c r="I159" i="21"/>
  <c r="I182" i="21"/>
  <c r="I171" i="21"/>
  <c r="I170" i="21"/>
  <c r="I169" i="21"/>
  <c r="I168" i="21"/>
  <c r="I158" i="21"/>
  <c r="I157" i="21"/>
  <c r="I181" i="21"/>
  <c r="X169" i="21"/>
  <c r="X180" i="21"/>
  <c r="X156" i="21"/>
  <c r="X159" i="21"/>
  <c r="X157" i="21"/>
  <c r="X171" i="21"/>
  <c r="X170" i="21"/>
  <c r="X168" i="21"/>
  <c r="X158" i="21"/>
  <c r="X183" i="21"/>
  <c r="X181" i="21"/>
  <c r="X182" i="21"/>
  <c r="AB181" i="21"/>
  <c r="AB157" i="21"/>
  <c r="AB168" i="21"/>
  <c r="AB183" i="21"/>
  <c r="AB159" i="21"/>
  <c r="AB158" i="21"/>
  <c r="AB156" i="21"/>
  <c r="AB182" i="21"/>
  <c r="AB171" i="21"/>
  <c r="AB170" i="21"/>
  <c r="AB180" i="21"/>
  <c r="AB169" i="21"/>
  <c r="Y186" i="21"/>
  <c r="Y174" i="21"/>
  <c r="Y162" i="21"/>
  <c r="J186" i="21"/>
  <c r="J162" i="21"/>
  <c r="J174" i="21"/>
  <c r="U186" i="21"/>
  <c r="U174" i="21"/>
  <c r="U162" i="21"/>
  <c r="B184" i="21"/>
  <c r="B172" i="21"/>
  <c r="B160" i="21"/>
  <c r="Z160" i="21"/>
  <c r="Z184" i="21"/>
  <c r="Z172" i="21"/>
  <c r="O184" i="21"/>
  <c r="O160" i="21"/>
  <c r="O172" i="21"/>
  <c r="G175" i="21"/>
  <c r="G163" i="21"/>
  <c r="G187" i="21"/>
  <c r="D173" i="21"/>
  <c r="D161" i="21"/>
  <c r="D185" i="21"/>
  <c r="AB184" i="21"/>
  <c r="AB160" i="21"/>
  <c r="AB172" i="21"/>
  <c r="AB79" i="21"/>
  <c r="AB55" i="21"/>
  <c r="AB67" i="21"/>
  <c r="B64" i="21"/>
  <c r="B75" i="21"/>
  <c r="B51" i="21"/>
  <c r="B65" i="21"/>
  <c r="B76" i="21"/>
  <c r="B77" i="21"/>
  <c r="B53" i="21"/>
  <c r="B74" i="21"/>
  <c r="B63" i="21"/>
  <c r="B52" i="21"/>
  <c r="B50" i="21"/>
  <c r="B62" i="21"/>
  <c r="K68" i="21"/>
  <c r="K80" i="21"/>
  <c r="K56" i="21"/>
  <c r="X67" i="21"/>
  <c r="X79" i="21"/>
  <c r="X55" i="21"/>
  <c r="U184" i="21"/>
  <c r="E68" i="21"/>
  <c r="E80" i="21"/>
  <c r="E56" i="21"/>
  <c r="N187" i="21"/>
  <c r="N163" i="21"/>
  <c r="N175" i="21"/>
  <c r="AC65" i="21"/>
  <c r="AC76" i="21"/>
  <c r="AC52" i="21"/>
  <c r="AC74" i="21"/>
  <c r="AC50" i="21"/>
  <c r="AC77" i="21"/>
  <c r="AC53" i="21"/>
  <c r="AC75" i="21"/>
  <c r="AC63" i="21"/>
  <c r="AC51" i="21"/>
  <c r="AC64" i="21"/>
  <c r="AC62" i="21"/>
  <c r="T79" i="21"/>
  <c r="T55" i="21"/>
  <c r="T67" i="21"/>
  <c r="D62" i="21"/>
  <c r="D65" i="21"/>
  <c r="D63" i="21"/>
  <c r="D74" i="21"/>
  <c r="D75" i="21"/>
  <c r="D76" i="21"/>
  <c r="D53" i="21"/>
  <c r="D50" i="21"/>
  <c r="D77" i="21"/>
  <c r="D52" i="21"/>
  <c r="D64" i="21"/>
  <c r="D51" i="21"/>
  <c r="H69" i="21"/>
  <c r="H81" i="21"/>
  <c r="H57" i="21"/>
  <c r="T81" i="21"/>
  <c r="T57" i="21"/>
  <c r="T69" i="21"/>
  <c r="Y79" i="21"/>
  <c r="Y67" i="21"/>
  <c r="Y55" i="21"/>
  <c r="Z80" i="21"/>
  <c r="Z56" i="21"/>
  <c r="Z68" i="21"/>
  <c r="P66" i="21"/>
  <c r="P78" i="21"/>
  <c r="P54" i="21"/>
  <c r="I77" i="21"/>
  <c r="I64" i="21"/>
  <c r="I62" i="21"/>
  <c r="I65" i="21"/>
  <c r="I74" i="21"/>
  <c r="I52" i="21"/>
  <c r="I53" i="21"/>
  <c r="I75" i="21"/>
  <c r="I51" i="21"/>
  <c r="I63" i="21"/>
  <c r="I76" i="21"/>
  <c r="I50" i="21"/>
  <c r="X74" i="21"/>
  <c r="X77" i="21"/>
  <c r="X53" i="21"/>
  <c r="X75" i="21"/>
  <c r="X51" i="21"/>
  <c r="X65" i="21"/>
  <c r="X76" i="21"/>
  <c r="X52" i="21"/>
  <c r="X63" i="21"/>
  <c r="X62" i="21"/>
  <c r="X64" i="21"/>
  <c r="X50" i="21"/>
  <c r="G80" i="21"/>
  <c r="G56" i="21"/>
  <c r="G68" i="21"/>
  <c r="F78" i="21"/>
  <c r="F66" i="21"/>
  <c r="F54" i="21"/>
  <c r="X66" i="21"/>
  <c r="X78" i="21"/>
  <c r="X54" i="21"/>
  <c r="W66" i="21"/>
  <c r="W78" i="21"/>
  <c r="W54" i="21"/>
  <c r="Q494" i="21"/>
  <c r="Q482" i="21"/>
  <c r="Q506" i="21"/>
  <c r="J379" i="21"/>
  <c r="J391" i="21"/>
  <c r="J403" i="21"/>
  <c r="W403" i="21"/>
  <c r="W379" i="21"/>
  <c r="W391" i="21"/>
  <c r="V485" i="21"/>
  <c r="V509" i="21"/>
  <c r="V497" i="21"/>
  <c r="Z497" i="21"/>
  <c r="Z509" i="21"/>
  <c r="Z485" i="21"/>
  <c r="G509" i="21"/>
  <c r="G485" i="21"/>
  <c r="G497" i="21"/>
  <c r="T492" i="21"/>
  <c r="T493" i="21"/>
  <c r="T503" i="21"/>
  <c r="T504" i="21"/>
  <c r="T480" i="21"/>
  <c r="T505" i="21"/>
  <c r="T479" i="21"/>
  <c r="T502" i="21"/>
  <c r="T478" i="21"/>
  <c r="T490" i="21"/>
  <c r="T481" i="21"/>
  <c r="T491" i="21"/>
  <c r="R502" i="21"/>
  <c r="R503" i="21"/>
  <c r="R478" i="21"/>
  <c r="R490" i="21"/>
  <c r="R504" i="21"/>
  <c r="R491" i="21"/>
  <c r="R480" i="21"/>
  <c r="R505" i="21"/>
  <c r="R492" i="21"/>
  <c r="R479" i="21"/>
  <c r="R493" i="21"/>
  <c r="R481" i="21"/>
  <c r="E402" i="21"/>
  <c r="E390" i="21"/>
  <c r="E378" i="21"/>
  <c r="K402" i="21"/>
  <c r="K390" i="21"/>
  <c r="K378" i="21"/>
  <c r="Y293" i="21"/>
  <c r="Y281" i="21"/>
  <c r="Y269" i="21"/>
  <c r="L403" i="21"/>
  <c r="L379" i="21"/>
  <c r="L391" i="21"/>
  <c r="H403" i="21"/>
  <c r="H391" i="21"/>
  <c r="H379" i="21"/>
  <c r="AC379" i="21"/>
  <c r="AC403" i="21"/>
  <c r="AC391" i="21"/>
  <c r="O404" i="21"/>
  <c r="O380" i="21"/>
  <c r="O392" i="21"/>
  <c r="G404" i="21"/>
  <c r="G380" i="21"/>
  <c r="G392" i="21"/>
  <c r="B401" i="21"/>
  <c r="B389" i="21"/>
  <c r="B377" i="21"/>
  <c r="K389" i="21"/>
  <c r="K401" i="21"/>
  <c r="K377" i="21"/>
  <c r="J389" i="21"/>
  <c r="J377" i="21"/>
  <c r="J401" i="21"/>
  <c r="X401" i="21"/>
  <c r="X389" i="21"/>
  <c r="X377" i="21"/>
  <c r="G281" i="21"/>
  <c r="G269" i="21"/>
  <c r="G293" i="21"/>
  <c r="I276" i="21"/>
  <c r="I279" i="21"/>
  <c r="I291" i="21"/>
  <c r="I288" i="21"/>
  <c r="I278" i="21"/>
  <c r="I290" i="21"/>
  <c r="I266" i="21"/>
  <c r="I267" i="21"/>
  <c r="I265" i="21"/>
  <c r="I264" i="21"/>
  <c r="I289" i="21"/>
  <c r="I277" i="21"/>
  <c r="P271" i="21"/>
  <c r="P283" i="21"/>
  <c r="P295" i="21"/>
  <c r="AA295" i="21"/>
  <c r="AA271" i="21"/>
  <c r="AA283" i="21"/>
  <c r="N291" i="21"/>
  <c r="N267" i="21"/>
  <c r="N278" i="21"/>
  <c r="N276" i="21"/>
  <c r="N266" i="21"/>
  <c r="N279" i="21"/>
  <c r="N277" i="21"/>
  <c r="N264" i="21"/>
  <c r="N290" i="21"/>
  <c r="N289" i="21"/>
  <c r="N265" i="21"/>
  <c r="N288" i="21"/>
  <c r="G278" i="21"/>
  <c r="G289" i="21"/>
  <c r="G265" i="21"/>
  <c r="G277" i="21"/>
  <c r="G267" i="21"/>
  <c r="G264" i="21"/>
  <c r="G276" i="21"/>
  <c r="G266" i="21"/>
  <c r="G291" i="21"/>
  <c r="G288" i="21"/>
  <c r="G290" i="21"/>
  <c r="G279" i="21"/>
  <c r="W295" i="21"/>
  <c r="W283" i="21"/>
  <c r="W271" i="21"/>
  <c r="E259" i="21"/>
  <c r="S173" i="21"/>
  <c r="S185" i="21"/>
  <c r="S161" i="21"/>
  <c r="C290" i="21"/>
  <c r="C266" i="21"/>
  <c r="C277" i="21"/>
  <c r="C289" i="21"/>
  <c r="C279" i="21"/>
  <c r="C276" i="21"/>
  <c r="C288" i="21"/>
  <c r="C278" i="21"/>
  <c r="C267" i="21"/>
  <c r="C291" i="21"/>
  <c r="C265" i="21"/>
  <c r="C264" i="21"/>
  <c r="P185" i="21"/>
  <c r="P161" i="21"/>
  <c r="P173" i="21"/>
  <c r="B282" i="21"/>
  <c r="B270" i="21"/>
  <c r="B294" i="21"/>
  <c r="R282" i="21"/>
  <c r="R294" i="21"/>
  <c r="R270" i="21"/>
  <c r="AC270" i="21"/>
  <c r="AC294" i="21"/>
  <c r="AC282" i="21"/>
  <c r="R400" i="21"/>
  <c r="R399" i="21"/>
  <c r="R386" i="21"/>
  <c r="R397" i="21"/>
  <c r="R373" i="21"/>
  <c r="R398" i="21"/>
  <c r="R385" i="21"/>
  <c r="R388" i="21"/>
  <c r="R387" i="21"/>
  <c r="R374" i="21"/>
  <c r="R375" i="21"/>
  <c r="R376" i="21"/>
  <c r="F399" i="21"/>
  <c r="F398" i="21"/>
  <c r="F374" i="21"/>
  <c r="F385" i="21"/>
  <c r="F397" i="21"/>
  <c r="F373" i="21"/>
  <c r="F375" i="21"/>
  <c r="F388" i="21"/>
  <c r="F376" i="21"/>
  <c r="F386" i="21"/>
  <c r="F400" i="21"/>
  <c r="F387" i="21"/>
  <c r="AA293" i="21"/>
  <c r="AA269" i="21"/>
  <c r="AA281" i="21"/>
  <c r="D280" i="21"/>
  <c r="D268" i="21"/>
  <c r="D292" i="21"/>
  <c r="Q292" i="21"/>
  <c r="Q268" i="21"/>
  <c r="Q280" i="21"/>
  <c r="Z280" i="21"/>
  <c r="Z268" i="21"/>
  <c r="Z292" i="21"/>
  <c r="V185" i="21"/>
  <c r="V173" i="21"/>
  <c r="V161" i="21"/>
  <c r="M185" i="21"/>
  <c r="M173" i="21"/>
  <c r="M161" i="21"/>
  <c r="E187" i="21"/>
  <c r="E163" i="21"/>
  <c r="E175" i="21"/>
  <c r="U168" i="21"/>
  <c r="U171" i="21"/>
  <c r="U158" i="21"/>
  <c r="U156" i="21"/>
  <c r="U181" i="21"/>
  <c r="U180" i="21"/>
  <c r="U170" i="21"/>
  <c r="U169" i="21"/>
  <c r="U157" i="21"/>
  <c r="U182" i="21"/>
  <c r="U159" i="21"/>
  <c r="U183" i="21"/>
  <c r="C170" i="21"/>
  <c r="C181" i="21"/>
  <c r="C157" i="21"/>
  <c r="C182" i="21"/>
  <c r="C180" i="21"/>
  <c r="C183" i="21"/>
  <c r="C171" i="21"/>
  <c r="C168" i="21"/>
  <c r="C156" i="21"/>
  <c r="C169" i="21"/>
  <c r="C158" i="21"/>
  <c r="C159" i="21"/>
  <c r="K260" i="21"/>
  <c r="G174" i="21"/>
  <c r="G162" i="21"/>
  <c r="G186" i="21"/>
  <c r="AC174" i="21"/>
  <c r="AC162" i="21"/>
  <c r="AC186" i="21"/>
  <c r="L184" i="21"/>
  <c r="L160" i="21"/>
  <c r="L172" i="21"/>
  <c r="W172" i="21"/>
  <c r="W160" i="21"/>
  <c r="W184" i="21"/>
  <c r="U187" i="21"/>
  <c r="U163" i="21"/>
  <c r="U175" i="21"/>
  <c r="N161" i="21"/>
  <c r="N185" i="21"/>
  <c r="N173" i="21"/>
  <c r="O182" i="21"/>
  <c r="O158" i="21"/>
  <c r="O169" i="21"/>
  <c r="O156" i="21"/>
  <c r="O157" i="21"/>
  <c r="O183" i="21"/>
  <c r="O181" i="21"/>
  <c r="O180" i="21"/>
  <c r="O171" i="21"/>
  <c r="O170" i="21"/>
  <c r="O168" i="21"/>
  <c r="O159" i="21"/>
  <c r="Y45" i="21"/>
  <c r="R67" i="21"/>
  <c r="R55" i="21"/>
  <c r="R79" i="21"/>
  <c r="S68" i="21"/>
  <c r="S80" i="21"/>
  <c r="S56" i="21"/>
  <c r="K78" i="21"/>
  <c r="K54" i="21"/>
  <c r="K66" i="21"/>
  <c r="M79" i="21"/>
  <c r="M55" i="21"/>
  <c r="M67" i="21"/>
  <c r="W185" i="21"/>
  <c r="W161" i="21"/>
  <c r="W173" i="21"/>
  <c r="W80" i="21"/>
  <c r="W56" i="21"/>
  <c r="W68" i="21"/>
  <c r="U65" i="21"/>
  <c r="U76" i="21"/>
  <c r="U52" i="21"/>
  <c r="U74" i="21"/>
  <c r="U50" i="21"/>
  <c r="U77" i="21"/>
  <c r="U64" i="21"/>
  <c r="U51" i="21"/>
  <c r="U75" i="21"/>
  <c r="U63" i="21"/>
  <c r="U53" i="21"/>
  <c r="U62" i="21"/>
  <c r="J67" i="21"/>
  <c r="J79" i="21"/>
  <c r="J55" i="21"/>
  <c r="R81" i="21"/>
  <c r="R57" i="21"/>
  <c r="R69" i="21"/>
  <c r="AB81" i="21"/>
  <c r="AB57" i="21"/>
  <c r="AB69" i="21"/>
  <c r="AA75" i="21"/>
  <c r="AA62" i="21"/>
  <c r="AA76" i="21"/>
  <c r="AA52" i="21"/>
  <c r="AA63" i="21"/>
  <c r="AA53" i="21"/>
  <c r="AA50" i="21"/>
  <c r="AA64" i="21"/>
  <c r="AA65" i="21"/>
  <c r="AA74" i="21"/>
  <c r="AA51" i="21"/>
  <c r="AA77" i="21"/>
  <c r="H74" i="21"/>
  <c r="H77" i="21"/>
  <c r="H53" i="21"/>
  <c r="H75" i="21"/>
  <c r="H51" i="21"/>
  <c r="H76" i="21"/>
  <c r="H65" i="21"/>
  <c r="H62" i="21"/>
  <c r="H50" i="21"/>
  <c r="H52" i="21"/>
  <c r="H64" i="21"/>
  <c r="H63" i="21"/>
  <c r="L79" i="21"/>
  <c r="L55" i="21"/>
  <c r="L67" i="21"/>
  <c r="S67" i="21"/>
  <c r="S79" i="21"/>
  <c r="S55" i="21"/>
  <c r="Q507" i="21"/>
  <c r="Q483" i="21"/>
  <c r="Q495" i="21"/>
  <c r="T495" i="21"/>
  <c r="T483" i="21"/>
  <c r="T507" i="21"/>
  <c r="R496" i="21"/>
  <c r="R508" i="21"/>
  <c r="R484" i="21"/>
  <c r="J494" i="21"/>
  <c r="J482" i="21"/>
  <c r="J506" i="21"/>
  <c r="AC495" i="21"/>
  <c r="AC483" i="21"/>
  <c r="AC507" i="21"/>
  <c r="M506" i="21"/>
  <c r="M482" i="21"/>
  <c r="M494" i="21"/>
  <c r="Y482" i="21"/>
  <c r="Y506" i="21"/>
  <c r="Y494" i="21"/>
  <c r="AA483" i="21"/>
  <c r="AA507" i="21"/>
  <c r="AA495" i="21"/>
  <c r="F506" i="21"/>
  <c r="F482" i="21"/>
  <c r="F494" i="21"/>
  <c r="H507" i="21"/>
  <c r="H483" i="21"/>
  <c r="H495" i="21"/>
  <c r="Y508" i="21"/>
  <c r="Y484" i="21"/>
  <c r="Y496" i="21"/>
  <c r="X496" i="21"/>
  <c r="X508" i="21"/>
  <c r="X484" i="21"/>
  <c r="E392" i="21"/>
  <c r="E380" i="21"/>
  <c r="E404" i="21"/>
  <c r="R403" i="21"/>
  <c r="R391" i="21"/>
  <c r="R379" i="21"/>
  <c r="P494" i="21"/>
  <c r="Q402" i="21"/>
  <c r="Q378" i="21"/>
  <c r="Q390" i="21"/>
  <c r="S390" i="21"/>
  <c r="S378" i="21"/>
  <c r="S402" i="21"/>
  <c r="Q281" i="21"/>
  <c r="Q293" i="21"/>
  <c r="Q269" i="21"/>
  <c r="X391" i="21"/>
  <c r="X379" i="21"/>
  <c r="X403" i="21"/>
  <c r="X281" i="21"/>
  <c r="X293" i="21"/>
  <c r="X269" i="21"/>
  <c r="E293" i="21"/>
  <c r="E269" i="21"/>
  <c r="E281" i="21"/>
  <c r="R389" i="21"/>
  <c r="R377" i="21"/>
  <c r="R401" i="21"/>
  <c r="AA389" i="21"/>
  <c r="AA401" i="21"/>
  <c r="AA377" i="21"/>
  <c r="V401" i="21"/>
  <c r="V377" i="21"/>
  <c r="V389" i="21"/>
  <c r="I389" i="21"/>
  <c r="I401" i="21"/>
  <c r="I377" i="21"/>
  <c r="S282" i="21"/>
  <c r="S270" i="21"/>
  <c r="S294" i="21"/>
  <c r="S293" i="21"/>
  <c r="S269" i="21"/>
  <c r="S281" i="21"/>
  <c r="Z295" i="21"/>
  <c r="Z271" i="21"/>
  <c r="Z283" i="21"/>
  <c r="D283" i="21"/>
  <c r="D271" i="21"/>
  <c r="D295" i="21"/>
  <c r="B279" i="21"/>
  <c r="B290" i="21"/>
  <c r="B266" i="21"/>
  <c r="B289" i="21"/>
  <c r="B267" i="21"/>
  <c r="B291" i="21"/>
  <c r="B288" i="21"/>
  <c r="B277" i="21"/>
  <c r="B276" i="21"/>
  <c r="B265" i="21"/>
  <c r="B264" i="21"/>
  <c r="B278" i="21"/>
  <c r="Z279" i="21"/>
  <c r="Z290" i="21"/>
  <c r="Z266" i="21"/>
  <c r="Z276" i="21"/>
  <c r="Z277" i="21"/>
  <c r="Z267" i="21"/>
  <c r="Z289" i="21"/>
  <c r="Z264" i="21"/>
  <c r="Z265" i="21"/>
  <c r="Z291" i="21"/>
  <c r="Z278" i="21"/>
  <c r="Z288" i="21"/>
  <c r="B295" i="21"/>
  <c r="B271" i="21"/>
  <c r="B283" i="21"/>
  <c r="H281" i="21"/>
  <c r="H293" i="21"/>
  <c r="H269" i="21"/>
  <c r="G185" i="21"/>
  <c r="G161" i="21"/>
  <c r="G173" i="21"/>
  <c r="I161" i="21"/>
  <c r="I173" i="21"/>
  <c r="I185" i="21"/>
  <c r="F173" i="21"/>
  <c r="F185" i="21"/>
  <c r="F161" i="21"/>
  <c r="J400" i="21"/>
  <c r="J386" i="21"/>
  <c r="J397" i="21"/>
  <c r="J373" i="21"/>
  <c r="J385" i="21"/>
  <c r="J399" i="21"/>
  <c r="J388" i="21"/>
  <c r="J398" i="21"/>
  <c r="J376" i="21"/>
  <c r="J374" i="21"/>
  <c r="J387" i="21"/>
  <c r="J375" i="21"/>
  <c r="C293" i="21"/>
  <c r="C269" i="21"/>
  <c r="C281" i="21"/>
  <c r="H292" i="21"/>
  <c r="H268" i="21"/>
  <c r="H280" i="21"/>
  <c r="C280" i="21"/>
  <c r="C268" i="21"/>
  <c r="C292" i="21"/>
  <c r="S184" i="21"/>
  <c r="S172" i="21"/>
  <c r="S160" i="21"/>
  <c r="K186" i="21"/>
  <c r="K162" i="21"/>
  <c r="K174" i="21"/>
  <c r="J183" i="21"/>
  <c r="J159" i="21"/>
  <c r="J170" i="21"/>
  <c r="J181" i="21"/>
  <c r="J171" i="21"/>
  <c r="J169" i="21"/>
  <c r="J168" i="21"/>
  <c r="J158" i="21"/>
  <c r="J157" i="21"/>
  <c r="J156" i="21"/>
  <c r="J180" i="21"/>
  <c r="J182" i="21"/>
  <c r="K170" i="21"/>
  <c r="K181" i="21"/>
  <c r="K157" i="21"/>
  <c r="K168" i="21"/>
  <c r="K158" i="21"/>
  <c r="K156" i="21"/>
  <c r="K169" i="21"/>
  <c r="K159" i="21"/>
  <c r="K183" i="21"/>
  <c r="K182" i="21"/>
  <c r="K180" i="21"/>
  <c r="K171" i="21"/>
  <c r="Q162" i="21"/>
  <c r="Q186" i="21"/>
  <c r="Q174" i="21"/>
  <c r="D186" i="21"/>
  <c r="D174" i="21"/>
  <c r="D162" i="21"/>
  <c r="X172" i="21"/>
  <c r="X160" i="21"/>
  <c r="X184" i="21"/>
  <c r="G268" i="21"/>
  <c r="G292" i="21"/>
  <c r="G280" i="21"/>
  <c r="M289" i="21"/>
  <c r="AB173" i="21"/>
  <c r="AB185" i="21"/>
  <c r="AB161" i="21"/>
  <c r="Z183" i="21"/>
  <c r="Z159" i="21"/>
  <c r="Z170" i="21"/>
  <c r="Z169" i="21"/>
  <c r="Z181" i="21"/>
  <c r="Z171" i="21"/>
  <c r="Z158" i="21"/>
  <c r="Z157" i="21"/>
  <c r="Z156" i="21"/>
  <c r="Z182" i="21"/>
  <c r="Z180" i="21"/>
  <c r="Z168" i="21"/>
  <c r="E168" i="21"/>
  <c r="E171" i="21"/>
  <c r="E156" i="21"/>
  <c r="E158" i="21"/>
  <c r="E183" i="21"/>
  <c r="E182" i="21"/>
  <c r="E181" i="21"/>
  <c r="E180" i="21"/>
  <c r="E170" i="21"/>
  <c r="E169" i="21"/>
  <c r="E159" i="21"/>
  <c r="E157" i="21"/>
  <c r="G79" i="21"/>
  <c r="G55" i="21"/>
  <c r="G67" i="21"/>
  <c r="AA68" i="21"/>
  <c r="AA80" i="21"/>
  <c r="AA56" i="21"/>
  <c r="S78" i="21"/>
  <c r="S54" i="21"/>
  <c r="S66" i="21"/>
  <c r="D163" i="21"/>
  <c r="D175" i="21"/>
  <c r="D187" i="21"/>
  <c r="M68" i="21"/>
  <c r="M80" i="21"/>
  <c r="M56" i="21"/>
  <c r="AB78" i="21"/>
  <c r="AB54" i="21"/>
  <c r="AB66" i="21"/>
  <c r="J81" i="21"/>
  <c r="J57" i="21"/>
  <c r="J69" i="21"/>
  <c r="C69" i="21"/>
  <c r="C81" i="21"/>
  <c r="C57" i="21"/>
  <c r="AC81" i="21"/>
  <c r="AC57" i="21"/>
  <c r="AC69" i="21"/>
  <c r="F69" i="21"/>
  <c r="F81" i="21"/>
  <c r="F57" i="21"/>
  <c r="R80" i="21"/>
  <c r="R56" i="21"/>
  <c r="R68" i="21"/>
  <c r="K75" i="21"/>
  <c r="K62" i="21"/>
  <c r="K76" i="21"/>
  <c r="K52" i="21"/>
  <c r="K51" i="21"/>
  <c r="K77" i="21"/>
  <c r="K63" i="21"/>
  <c r="K64" i="21"/>
  <c r="K74" i="21"/>
  <c r="K65" i="21"/>
  <c r="K53" i="21"/>
  <c r="K50" i="21"/>
  <c r="B81" i="21"/>
  <c r="B57" i="21"/>
  <c r="B69" i="21"/>
  <c r="I78" i="21"/>
  <c r="I54" i="21"/>
  <c r="I66" i="21"/>
  <c r="Q77" i="21"/>
  <c r="Q64" i="21"/>
  <c r="Q62" i="21"/>
  <c r="Q65" i="21"/>
  <c r="Q74" i="21"/>
  <c r="Q51" i="21"/>
  <c r="Q53" i="21"/>
  <c r="Q50" i="21"/>
  <c r="Q75" i="21"/>
  <c r="Q63" i="21"/>
  <c r="Q76" i="21"/>
  <c r="Q52" i="21"/>
  <c r="W494" i="21"/>
  <c r="W482" i="21"/>
  <c r="W506" i="21"/>
  <c r="M496" i="21"/>
  <c r="M484" i="21"/>
  <c r="M508" i="21"/>
  <c r="AB508" i="21"/>
  <c r="AB484" i="21"/>
  <c r="AB496" i="21"/>
  <c r="C403" i="21"/>
  <c r="C391" i="21"/>
  <c r="C379" i="21"/>
  <c r="B404" i="21"/>
  <c r="B392" i="21"/>
  <c r="B380" i="21"/>
  <c r="X506" i="21"/>
  <c r="X482" i="21"/>
  <c r="X494" i="21"/>
  <c r="F507" i="21"/>
  <c r="F495" i="21"/>
  <c r="F483" i="21"/>
  <c r="C506" i="21"/>
  <c r="C482" i="21"/>
  <c r="C494" i="21"/>
  <c r="O494" i="21"/>
  <c r="O506" i="21"/>
  <c r="O482" i="21"/>
  <c r="E496" i="21"/>
  <c r="E508" i="21"/>
  <c r="E484" i="21"/>
  <c r="B496" i="21"/>
  <c r="B508" i="21"/>
  <c r="B484" i="21"/>
  <c r="R404" i="21"/>
  <c r="R392" i="21"/>
  <c r="R380" i="21"/>
  <c r="H380" i="21"/>
  <c r="H392" i="21"/>
  <c r="H404" i="21"/>
  <c r="Z391" i="21"/>
  <c r="Z379" i="21"/>
  <c r="Z403" i="21"/>
  <c r="W509" i="21"/>
  <c r="W485" i="21"/>
  <c r="W497" i="21"/>
  <c r="V404" i="21"/>
  <c r="V392" i="21"/>
  <c r="V380" i="21"/>
  <c r="U390" i="21"/>
  <c r="U378" i="21"/>
  <c r="U402" i="21"/>
  <c r="AA402" i="21"/>
  <c r="AA378" i="21"/>
  <c r="AA390" i="21"/>
  <c r="I281" i="21"/>
  <c r="I269" i="21"/>
  <c r="I293" i="21"/>
  <c r="M269" i="21"/>
  <c r="M293" i="21"/>
  <c r="M281" i="21"/>
  <c r="C389" i="21"/>
  <c r="C401" i="21"/>
  <c r="C377" i="21"/>
  <c r="M401" i="21"/>
  <c r="M389" i="21"/>
  <c r="M377" i="21"/>
  <c r="D401" i="21"/>
  <c r="D377" i="21"/>
  <c r="D389" i="21"/>
  <c r="Q401" i="21"/>
  <c r="Q377" i="21"/>
  <c r="Q389" i="21"/>
  <c r="K290" i="21"/>
  <c r="K266" i="21"/>
  <c r="K277" i="21"/>
  <c r="K265" i="21"/>
  <c r="K288" i="21"/>
  <c r="K264" i="21"/>
  <c r="K267" i="21"/>
  <c r="K291" i="21"/>
  <c r="K289" i="21"/>
  <c r="K279" i="21"/>
  <c r="K278" i="21"/>
  <c r="K276" i="21"/>
  <c r="P390" i="21"/>
  <c r="L283" i="21"/>
  <c r="L295" i="21"/>
  <c r="L271" i="21"/>
  <c r="E288" i="21"/>
  <c r="E264" i="21"/>
  <c r="E291" i="21"/>
  <c r="E267" i="21"/>
  <c r="E290" i="21"/>
  <c r="E266" i="21"/>
  <c r="E265" i="21"/>
  <c r="E278" i="21"/>
  <c r="E279" i="21"/>
  <c r="E277" i="21"/>
  <c r="E276" i="21"/>
  <c r="E289" i="21"/>
  <c r="W278" i="21"/>
  <c r="W289" i="21"/>
  <c r="W265" i="21"/>
  <c r="W279" i="21"/>
  <c r="W276" i="21"/>
  <c r="W266" i="21"/>
  <c r="W290" i="21"/>
  <c r="W267" i="21"/>
  <c r="W288" i="21"/>
  <c r="W264" i="21"/>
  <c r="W291" i="21"/>
  <c r="W277" i="21"/>
  <c r="Q185" i="21"/>
  <c r="Q173" i="21"/>
  <c r="Q161" i="21"/>
  <c r="V294" i="21"/>
  <c r="V270" i="21"/>
  <c r="V282" i="21"/>
  <c r="S400" i="21"/>
  <c r="S397" i="21"/>
  <c r="S373" i="21"/>
  <c r="S376" i="21"/>
  <c r="S388" i="21"/>
  <c r="S387" i="21"/>
  <c r="S374" i="21"/>
  <c r="S375" i="21"/>
  <c r="S399" i="21"/>
  <c r="S398" i="21"/>
  <c r="S385" i="21"/>
  <c r="S386" i="21"/>
  <c r="AB398" i="21"/>
  <c r="AB399" i="21"/>
  <c r="AB376" i="21"/>
  <c r="AB387" i="21"/>
  <c r="AB375" i="21"/>
  <c r="AB385" i="21"/>
  <c r="AB374" i="21"/>
  <c r="AB373" i="21"/>
  <c r="AB386" i="21"/>
  <c r="AB400" i="21"/>
  <c r="AB397" i="21"/>
  <c r="AB388" i="21"/>
  <c r="V374" i="21"/>
  <c r="V385" i="21"/>
  <c r="V397" i="21"/>
  <c r="V373" i="21"/>
  <c r="V387" i="21"/>
  <c r="V376" i="21"/>
  <c r="V398" i="21"/>
  <c r="V400" i="21"/>
  <c r="V375" i="21"/>
  <c r="V399" i="21"/>
  <c r="V388" i="21"/>
  <c r="V386" i="21"/>
  <c r="O281" i="21"/>
  <c r="O293" i="21"/>
  <c r="O269" i="21"/>
  <c r="L280" i="21"/>
  <c r="L292" i="21"/>
  <c r="L268" i="21"/>
  <c r="R183" i="21"/>
  <c r="R159" i="21"/>
  <c r="R170" i="21"/>
  <c r="R157" i="21"/>
  <c r="R182" i="21"/>
  <c r="R181" i="21"/>
  <c r="R180" i="21"/>
  <c r="R171" i="21"/>
  <c r="R169" i="21"/>
  <c r="R158" i="21"/>
  <c r="R168" i="21"/>
  <c r="R156" i="21"/>
  <c r="K173" i="21"/>
  <c r="K161" i="21"/>
  <c r="K185" i="21"/>
  <c r="H185" i="21"/>
  <c r="H161" i="21"/>
  <c r="H173" i="21"/>
  <c r="S170" i="21"/>
  <c r="S181" i="21"/>
  <c r="S157" i="21"/>
  <c r="S180" i="21"/>
  <c r="S182" i="21"/>
  <c r="S183" i="21"/>
  <c r="S171" i="21"/>
  <c r="S169" i="21"/>
  <c r="S168" i="21"/>
  <c r="S159" i="21"/>
  <c r="S158" i="21"/>
  <c r="S156" i="21"/>
  <c r="P260" i="21"/>
  <c r="AA186" i="21"/>
  <c r="AA162" i="21"/>
  <c r="AA174" i="21"/>
  <c r="C172" i="21"/>
  <c r="C184" i="21"/>
  <c r="C160" i="21"/>
  <c r="L175" i="21"/>
  <c r="L187" i="21"/>
  <c r="L163" i="21"/>
  <c r="O280" i="21"/>
  <c r="O268" i="21"/>
  <c r="O292" i="21"/>
  <c r="M277" i="21"/>
  <c r="Y78" i="21"/>
  <c r="Y54" i="21"/>
  <c r="Y66" i="21"/>
  <c r="F79" i="21"/>
  <c r="F55" i="21"/>
  <c r="F67" i="21"/>
  <c r="AA78" i="21"/>
  <c r="AA54" i="21"/>
  <c r="AA66" i="21"/>
  <c r="J78" i="21"/>
  <c r="J66" i="21"/>
  <c r="J54" i="21"/>
  <c r="E65" i="21"/>
  <c r="E76" i="21"/>
  <c r="E52" i="21"/>
  <c r="E74" i="21"/>
  <c r="E50" i="21"/>
  <c r="E77" i="21"/>
  <c r="E64" i="21"/>
  <c r="E63" i="21"/>
  <c r="E53" i="21"/>
  <c r="E62" i="21"/>
  <c r="E75" i="21"/>
  <c r="E51" i="21"/>
  <c r="Q78" i="21"/>
  <c r="Q54" i="21"/>
  <c r="Q66" i="21"/>
  <c r="N69" i="21"/>
  <c r="N81" i="21"/>
  <c r="N57" i="21"/>
  <c r="AC67" i="21"/>
  <c r="AC55" i="21"/>
  <c r="AC79" i="21"/>
  <c r="C75" i="21"/>
  <c r="C62" i="21"/>
  <c r="C76" i="21"/>
  <c r="C52" i="21"/>
  <c r="C50" i="21"/>
  <c r="C51" i="21"/>
  <c r="C64" i="21"/>
  <c r="C65" i="21"/>
  <c r="C53" i="21"/>
  <c r="C77" i="21"/>
  <c r="C63" i="21"/>
  <c r="C74" i="21"/>
  <c r="AA69" i="21"/>
  <c r="AA57" i="21"/>
  <c r="AA81" i="21"/>
  <c r="N68" i="21"/>
  <c r="N80" i="21"/>
  <c r="N56" i="21"/>
  <c r="V76" i="21"/>
  <c r="V63" i="21"/>
  <c r="V77" i="21"/>
  <c r="V53" i="21"/>
  <c r="V64" i="21"/>
  <c r="V75" i="21"/>
  <c r="V74" i="21"/>
  <c r="V62" i="21"/>
  <c r="V65" i="21"/>
  <c r="V50" i="21"/>
  <c r="V52" i="21"/>
  <c r="V51" i="21"/>
  <c r="S75" i="21"/>
  <c r="S62" i="21"/>
  <c r="S76" i="21"/>
  <c r="S52" i="21"/>
  <c r="S63" i="21"/>
  <c r="S53" i="21"/>
  <c r="S77" i="21"/>
  <c r="S74" i="21"/>
  <c r="S64" i="21"/>
  <c r="S65" i="21"/>
  <c r="S51" i="21"/>
  <c r="S50" i="21"/>
  <c r="K507" i="21"/>
  <c r="K495" i="21"/>
  <c r="K483" i="21"/>
  <c r="G496" i="21"/>
  <c r="G484" i="21"/>
  <c r="G508" i="21"/>
  <c r="T494" i="21"/>
  <c r="T482" i="21"/>
  <c r="T506" i="21"/>
  <c r="J495" i="21"/>
  <c r="J483" i="21"/>
  <c r="J507" i="21"/>
  <c r="N506" i="21"/>
  <c r="N482" i="21"/>
  <c r="N494" i="21"/>
  <c r="K506" i="21"/>
  <c r="K482" i="21"/>
  <c r="K494" i="21"/>
  <c r="AB482" i="21"/>
  <c r="AB494" i="21"/>
  <c r="AB506" i="21"/>
  <c r="V506" i="21"/>
  <c r="V494" i="21"/>
  <c r="V482" i="21"/>
  <c r="Z496" i="21"/>
  <c r="Z484" i="21"/>
  <c r="Z508" i="21"/>
  <c r="P496" i="21"/>
  <c r="P484" i="21"/>
  <c r="P508" i="21"/>
  <c r="K484" i="21"/>
  <c r="K508" i="21"/>
  <c r="K496" i="21"/>
  <c r="H496" i="21"/>
  <c r="H484" i="21"/>
  <c r="H508" i="21"/>
  <c r="Z404" i="21"/>
  <c r="Z392" i="21"/>
  <c r="Z380" i="21"/>
  <c r="F391" i="21"/>
  <c r="F379" i="21"/>
  <c r="F403" i="21"/>
  <c r="I491" i="21"/>
  <c r="I492" i="21"/>
  <c r="I503" i="21"/>
  <c r="I493" i="21"/>
  <c r="I481" i="21"/>
  <c r="I479" i="21"/>
  <c r="I502" i="21"/>
  <c r="I490" i="21"/>
  <c r="I478" i="21"/>
  <c r="I504" i="21"/>
  <c r="I505" i="21"/>
  <c r="I480" i="21"/>
  <c r="R281" i="21"/>
  <c r="R269" i="21"/>
  <c r="R293" i="21"/>
  <c r="Q260" i="21"/>
  <c r="I391" i="21"/>
  <c r="I379" i="21"/>
  <c r="I403" i="21"/>
  <c r="K403" i="21"/>
  <c r="K379" i="21"/>
  <c r="K391" i="21"/>
  <c r="U283" i="21"/>
  <c r="U295" i="21"/>
  <c r="U271" i="21"/>
  <c r="U269" i="21"/>
  <c r="U281" i="21"/>
  <c r="U293" i="21"/>
  <c r="S389" i="21"/>
  <c r="S377" i="21"/>
  <c r="S401" i="21"/>
  <c r="AC401" i="21"/>
  <c r="AC377" i="21"/>
  <c r="AC389" i="21"/>
  <c r="L401" i="21"/>
  <c r="L389" i="21"/>
  <c r="L377" i="21"/>
  <c r="Y389" i="21"/>
  <c r="Y377" i="21"/>
  <c r="Y401" i="21"/>
  <c r="Q295" i="21"/>
  <c r="Q271" i="21"/>
  <c r="Q283" i="21"/>
  <c r="T295" i="21"/>
  <c r="T271" i="21"/>
  <c r="T283" i="21"/>
  <c r="M402" i="21"/>
  <c r="Q276" i="21"/>
  <c r="Q279" i="21"/>
  <c r="Q277" i="21"/>
  <c r="Q267" i="21"/>
  <c r="Q264" i="21"/>
  <c r="Q266" i="21"/>
  <c r="Q290" i="21"/>
  <c r="Q288" i="21"/>
  <c r="Q289" i="21"/>
  <c r="Q278" i="21"/>
  <c r="Q291" i="21"/>
  <c r="Q265" i="21"/>
  <c r="H289" i="21"/>
  <c r="H265" i="21"/>
  <c r="H276" i="21"/>
  <c r="H264" i="21"/>
  <c r="H291" i="21"/>
  <c r="H277" i="21"/>
  <c r="H266" i="21"/>
  <c r="H267" i="21"/>
  <c r="H290" i="21"/>
  <c r="H279" i="21"/>
  <c r="H278" i="21"/>
  <c r="H288" i="21"/>
  <c r="Y161" i="21"/>
  <c r="Y185" i="21"/>
  <c r="Y173" i="21"/>
  <c r="F294" i="21"/>
  <c r="F270" i="21"/>
  <c r="F282" i="21"/>
  <c r="Y398" i="21"/>
  <c r="Y375" i="21"/>
  <c r="Y386" i="21"/>
  <c r="Y374" i="21"/>
  <c r="Y397" i="21"/>
  <c r="Y399" i="21"/>
  <c r="Y388" i="21"/>
  <c r="Y385" i="21"/>
  <c r="Y376" i="21"/>
  <c r="Y373" i="21"/>
  <c r="Y400" i="21"/>
  <c r="Y387" i="21"/>
  <c r="AB280" i="21"/>
  <c r="AB292" i="21"/>
  <c r="AB268" i="21"/>
  <c r="D293" i="21"/>
  <c r="D269" i="21"/>
  <c r="D281" i="21"/>
  <c r="I292" i="21"/>
  <c r="I268" i="21"/>
  <c r="I280" i="21"/>
  <c r="S268" i="21"/>
  <c r="S280" i="21"/>
  <c r="S292" i="21"/>
  <c r="H172" i="21"/>
  <c r="H160" i="21"/>
  <c r="H184" i="21"/>
  <c r="M168" i="21"/>
  <c r="M171" i="21"/>
  <c r="M182" i="21"/>
  <c r="M180" i="21"/>
  <c r="M170" i="21"/>
  <c r="M159" i="21"/>
  <c r="M158" i="21"/>
  <c r="M157" i="21"/>
  <c r="M156" i="21"/>
  <c r="M181" i="21"/>
  <c r="M169" i="21"/>
  <c r="M183" i="21"/>
  <c r="AA170" i="21"/>
  <c r="AA181" i="21"/>
  <c r="AA157" i="21"/>
  <c r="AA156" i="21"/>
  <c r="AA168" i="21"/>
  <c r="AA158" i="21"/>
  <c r="AA159" i="21"/>
  <c r="AA180" i="21"/>
  <c r="AA169" i="21"/>
  <c r="AA182" i="21"/>
  <c r="AA171" i="21"/>
  <c r="AA183" i="21"/>
  <c r="AA260" i="21"/>
  <c r="B186" i="21"/>
  <c r="B162" i="21"/>
  <c r="B174" i="21"/>
  <c r="H174" i="21"/>
  <c r="H162" i="21"/>
  <c r="H186" i="21"/>
  <c r="T174" i="21"/>
  <c r="T162" i="21"/>
  <c r="T186" i="21"/>
  <c r="M184" i="21"/>
  <c r="M160" i="21"/>
  <c r="M172" i="21"/>
  <c r="F184" i="21"/>
  <c r="F172" i="21"/>
  <c r="F160" i="21"/>
  <c r="P163" i="21"/>
  <c r="P175" i="21"/>
  <c r="P187" i="21"/>
  <c r="O185" i="21"/>
  <c r="O161" i="21"/>
  <c r="O173" i="21"/>
  <c r="O66" i="21"/>
  <c r="O54" i="21"/>
  <c r="O78" i="21"/>
  <c r="I80" i="21"/>
  <c r="I56" i="21"/>
  <c r="I68" i="21"/>
  <c r="N79" i="21"/>
  <c r="N55" i="21"/>
  <c r="N67" i="21"/>
  <c r="AC187" i="21"/>
  <c r="AC163" i="21"/>
  <c r="AC175" i="21"/>
  <c r="B66" i="21"/>
  <c r="B78" i="21"/>
  <c r="B54" i="21"/>
  <c r="G66" i="21"/>
  <c r="G78" i="21"/>
  <c r="G54" i="21"/>
  <c r="K69" i="21"/>
  <c r="K81" i="21"/>
  <c r="K57" i="21"/>
  <c r="V69" i="21"/>
  <c r="V81" i="21"/>
  <c r="V57" i="21"/>
  <c r="I55" i="21"/>
  <c r="I67" i="21"/>
  <c r="I79" i="21"/>
  <c r="G57" i="21"/>
  <c r="G81" i="21"/>
  <c r="G69" i="21"/>
  <c r="Z45" i="21"/>
  <c r="Z67" i="21"/>
  <c r="Z55" i="21"/>
  <c r="Z79" i="21"/>
  <c r="J80" i="21"/>
  <c r="J56" i="21"/>
  <c r="J68" i="21"/>
  <c r="F76" i="21"/>
  <c r="F63" i="21"/>
  <c r="F77" i="21"/>
  <c r="F53" i="21"/>
  <c r="F64" i="21"/>
  <c r="F51" i="21"/>
  <c r="F52" i="21"/>
  <c r="F65" i="21"/>
  <c r="F62" i="21"/>
  <c r="F75" i="21"/>
  <c r="F50" i="21"/>
  <c r="F74" i="21"/>
  <c r="V78" i="21"/>
  <c r="V54" i="21"/>
  <c r="V66" i="21"/>
  <c r="H506" i="21"/>
  <c r="H482" i="21"/>
  <c r="H494" i="21"/>
  <c r="AC506" i="21"/>
  <c r="AC494" i="21"/>
  <c r="AC482" i="21"/>
  <c r="L494" i="21"/>
  <c r="L482" i="21"/>
  <c r="L506" i="21"/>
  <c r="N508" i="21"/>
  <c r="N484" i="21"/>
  <c r="N496" i="21"/>
  <c r="W404" i="21"/>
  <c r="W380" i="21"/>
  <c r="W392" i="21"/>
  <c r="AC392" i="21"/>
  <c r="AC380" i="21"/>
  <c r="AC404" i="21"/>
  <c r="M379" i="21"/>
  <c r="M403" i="21"/>
  <c r="M391" i="21"/>
  <c r="N403" i="21"/>
  <c r="N379" i="21"/>
  <c r="N391" i="21"/>
  <c r="B485" i="21"/>
  <c r="B509" i="21"/>
  <c r="B497" i="21"/>
  <c r="R497" i="21"/>
  <c r="R485" i="21"/>
  <c r="R509" i="21"/>
  <c r="S497" i="21"/>
  <c r="S485" i="21"/>
  <c r="S509" i="21"/>
  <c r="Q509" i="21"/>
  <c r="Q485" i="21"/>
  <c r="Q497" i="21"/>
  <c r="B495" i="21"/>
  <c r="B507" i="21"/>
  <c r="B483" i="21"/>
  <c r="E503" i="21"/>
  <c r="E504" i="21"/>
  <c r="E505" i="21"/>
  <c r="E479" i="21"/>
  <c r="E490" i="21"/>
  <c r="E492" i="21"/>
  <c r="E480" i="21"/>
  <c r="E502" i="21"/>
  <c r="E493" i="21"/>
  <c r="E481" i="21"/>
  <c r="E478" i="21"/>
  <c r="E491" i="21"/>
  <c r="V490" i="21"/>
  <c r="V491" i="21"/>
  <c r="V480" i="21"/>
  <c r="V502" i="21"/>
  <c r="V492" i="21"/>
  <c r="V478" i="21"/>
  <c r="V505" i="21"/>
  <c r="V479" i="21"/>
  <c r="V493" i="21"/>
  <c r="V481" i="21"/>
  <c r="V503" i="21"/>
  <c r="V504" i="21"/>
  <c r="Y402" i="21"/>
  <c r="Y378" i="21"/>
  <c r="Y390" i="21"/>
  <c r="J269" i="21"/>
  <c r="J293" i="21"/>
  <c r="J281" i="21"/>
  <c r="X402" i="21"/>
  <c r="X390" i="21"/>
  <c r="X378" i="21"/>
  <c r="G402" i="21"/>
  <c r="G378" i="21"/>
  <c r="G390" i="21"/>
  <c r="Y391" i="21"/>
  <c r="Y379" i="21"/>
  <c r="Y403" i="21"/>
  <c r="S403" i="21"/>
  <c r="S391" i="21"/>
  <c r="S379" i="21"/>
  <c r="D392" i="21"/>
  <c r="D404" i="21"/>
  <c r="D380" i="21"/>
  <c r="D403" i="21"/>
  <c r="D379" i="21"/>
  <c r="D391" i="21"/>
  <c r="AC281" i="21"/>
  <c r="AC293" i="21"/>
  <c r="AC269" i="21"/>
  <c r="E401" i="21"/>
  <c r="E377" i="21"/>
  <c r="E389" i="21"/>
  <c r="N401" i="21"/>
  <c r="N377" i="21"/>
  <c r="N389" i="21"/>
  <c r="T401" i="21"/>
  <c r="T377" i="21"/>
  <c r="T389" i="21"/>
  <c r="AC283" i="21"/>
  <c r="AC271" i="21"/>
  <c r="AC295" i="21"/>
  <c r="AB271" i="21"/>
  <c r="AB295" i="21"/>
  <c r="AB283" i="21"/>
  <c r="P289" i="21"/>
  <c r="P265" i="21"/>
  <c r="P276" i="21"/>
  <c r="P290" i="21"/>
  <c r="P277" i="21"/>
  <c r="P267" i="21"/>
  <c r="P291" i="21"/>
  <c r="P288" i="21"/>
  <c r="P279" i="21"/>
  <c r="P278" i="21"/>
  <c r="P266" i="21"/>
  <c r="P264" i="21"/>
  <c r="K282" i="21"/>
  <c r="K294" i="21"/>
  <c r="K270" i="21"/>
  <c r="B185" i="21"/>
  <c r="B173" i="21"/>
  <c r="B161" i="21"/>
  <c r="AA282" i="21"/>
  <c r="AA294" i="21"/>
  <c r="AA270" i="21"/>
  <c r="D270" i="21"/>
  <c r="D282" i="21"/>
  <c r="D294" i="21"/>
  <c r="Y270" i="21"/>
  <c r="Y282" i="21"/>
  <c r="Y294" i="21"/>
  <c r="T398" i="21"/>
  <c r="T376" i="21"/>
  <c r="T400" i="21"/>
  <c r="T387" i="21"/>
  <c r="T375" i="21"/>
  <c r="T373" i="21"/>
  <c r="T374" i="21"/>
  <c r="T397" i="21"/>
  <c r="T399" i="21"/>
  <c r="T388" i="21"/>
  <c r="T385" i="21"/>
  <c r="T386" i="21"/>
  <c r="L398" i="21"/>
  <c r="L376" i="21"/>
  <c r="L387" i="21"/>
  <c r="L375" i="21"/>
  <c r="L399" i="21"/>
  <c r="L397" i="21"/>
  <c r="L386" i="21"/>
  <c r="L373" i="21"/>
  <c r="L374" i="21"/>
  <c r="L400" i="21"/>
  <c r="L388" i="21"/>
  <c r="L385" i="21"/>
  <c r="E387" i="21"/>
  <c r="E399" i="21"/>
  <c r="E398" i="21"/>
  <c r="E374" i="21"/>
  <c r="E386" i="21"/>
  <c r="E388" i="21"/>
  <c r="E373" i="21"/>
  <c r="E397" i="21"/>
  <c r="E375" i="21"/>
  <c r="E385" i="21"/>
  <c r="E376" i="21"/>
  <c r="E400" i="21"/>
  <c r="Y276" i="21"/>
  <c r="Y279" i="21"/>
  <c r="Y289" i="21"/>
  <c r="Y290" i="21"/>
  <c r="Y288" i="21"/>
  <c r="Y266" i="21"/>
  <c r="Y264" i="21"/>
  <c r="Y265" i="21"/>
  <c r="Y278" i="21"/>
  <c r="Y277" i="21"/>
  <c r="Y267" i="21"/>
  <c r="Y291" i="21"/>
  <c r="T293" i="21"/>
  <c r="T269" i="21"/>
  <c r="T281" i="21"/>
  <c r="N292" i="21"/>
  <c r="N280" i="21"/>
  <c r="N268" i="21"/>
  <c r="U280" i="21"/>
  <c r="U292" i="21"/>
  <c r="U268" i="21"/>
  <c r="AA280" i="21"/>
  <c r="AA292" i="21"/>
  <c r="AA268" i="21"/>
  <c r="P169" i="21"/>
  <c r="P180" i="21"/>
  <c r="P156" i="21"/>
  <c r="P183" i="21"/>
  <c r="P181" i="21"/>
  <c r="P171" i="21"/>
  <c r="P182" i="21"/>
  <c r="P168" i="21"/>
  <c r="P157" i="21"/>
  <c r="P170" i="21"/>
  <c r="P158" i="21"/>
  <c r="P159" i="21"/>
  <c r="G182" i="21"/>
  <c r="G158" i="21"/>
  <c r="G169" i="21"/>
  <c r="G180" i="21"/>
  <c r="G170" i="21"/>
  <c r="G168" i="21"/>
  <c r="G181" i="21"/>
  <c r="G171" i="21"/>
  <c r="G159" i="21"/>
  <c r="G183" i="21"/>
  <c r="G156" i="21"/>
  <c r="G157" i="21"/>
  <c r="W182" i="21"/>
  <c r="W158" i="21"/>
  <c r="W169" i="21"/>
  <c r="W168" i="21"/>
  <c r="W180" i="21"/>
  <c r="W170" i="21"/>
  <c r="W171" i="21"/>
  <c r="W159" i="21"/>
  <c r="W157" i="21"/>
  <c r="W156" i="21"/>
  <c r="W181" i="21"/>
  <c r="W183" i="21"/>
  <c r="D181" i="21"/>
  <c r="D157" i="21"/>
  <c r="D168" i="21"/>
  <c r="D169" i="21"/>
  <c r="D159" i="21"/>
  <c r="D171" i="21"/>
  <c r="D183" i="21"/>
  <c r="D182" i="21"/>
  <c r="D180" i="21"/>
  <c r="D158" i="21"/>
  <c r="D156" i="21"/>
  <c r="D170" i="21"/>
  <c r="P292" i="21"/>
  <c r="P268" i="21"/>
  <c r="P280" i="21"/>
  <c r="C173" i="21"/>
  <c r="C185" i="21"/>
  <c r="C161" i="21"/>
  <c r="R186" i="21"/>
  <c r="R162" i="21"/>
  <c r="R174" i="21"/>
  <c r="AB186" i="21"/>
  <c r="AB162" i="21"/>
  <c r="AB174" i="21"/>
  <c r="Y172" i="21"/>
  <c r="Y184" i="21"/>
  <c r="Y160" i="21"/>
  <c r="N160" i="21"/>
  <c r="N184" i="21"/>
  <c r="N172" i="21"/>
  <c r="AB187" i="21"/>
  <c r="AB175" i="21"/>
  <c r="AB163" i="21"/>
  <c r="C187" i="21"/>
  <c r="C175" i="21"/>
  <c r="C163" i="21"/>
  <c r="X187" i="21"/>
  <c r="X163" i="21"/>
  <c r="X175" i="21"/>
  <c r="AA173" i="21"/>
  <c r="AA161" i="21"/>
  <c r="AA185" i="21"/>
  <c r="E66" i="21"/>
  <c r="E78" i="21"/>
  <c r="E54" i="21"/>
  <c r="Q80" i="21"/>
  <c r="Q56" i="21"/>
  <c r="Q68" i="21"/>
  <c r="V79" i="21"/>
  <c r="V55" i="21"/>
  <c r="V67" i="21"/>
  <c r="U66" i="21"/>
  <c r="U78" i="21"/>
  <c r="U54" i="21"/>
  <c r="P186" i="21"/>
  <c r="P162" i="21"/>
  <c r="P174" i="21"/>
  <c r="Z186" i="21"/>
  <c r="Z162" i="21"/>
  <c r="Z174" i="21"/>
  <c r="W63" i="21"/>
  <c r="W74" i="21"/>
  <c r="W50" i="21"/>
  <c r="W64" i="21"/>
  <c r="W75" i="21"/>
  <c r="W76" i="21"/>
  <c r="W53" i="21"/>
  <c r="W51" i="21"/>
  <c r="W65" i="21"/>
  <c r="W52" i="21"/>
  <c r="W77" i="21"/>
  <c r="W62" i="21"/>
  <c r="T173" i="21"/>
  <c r="T161" i="21"/>
  <c r="T185" i="21"/>
  <c r="AB62" i="21"/>
  <c r="AB65" i="21"/>
  <c r="AB63" i="21"/>
  <c r="AB74" i="21"/>
  <c r="AB75" i="21"/>
  <c r="AB77" i="21"/>
  <c r="AB64" i="21"/>
  <c r="AB51" i="21"/>
  <c r="AB76" i="21"/>
  <c r="AB50" i="21"/>
  <c r="AB52" i="21"/>
  <c r="AB53" i="21"/>
  <c r="E81" i="21"/>
  <c r="E57" i="21"/>
  <c r="E69" i="21"/>
  <c r="W57" i="21"/>
  <c r="W69" i="21"/>
  <c r="W81" i="21"/>
  <c r="T78" i="21"/>
  <c r="T54" i="21"/>
  <c r="T66" i="21"/>
  <c r="X483" i="21"/>
  <c r="X507" i="21"/>
  <c r="X495" i="21"/>
  <c r="Y507" i="21"/>
  <c r="Y483" i="21"/>
  <c r="Y495" i="21"/>
  <c r="AA506" i="21"/>
  <c r="AA494" i="21"/>
  <c r="AA482" i="21"/>
  <c r="E506" i="21"/>
  <c r="E494" i="21"/>
  <c r="E482" i="21"/>
  <c r="K404" i="21"/>
  <c r="K392" i="21"/>
  <c r="K380" i="21"/>
  <c r="I380" i="21"/>
  <c r="I392" i="21"/>
  <c r="I404" i="21"/>
  <c r="V403" i="21"/>
  <c r="V391" i="21"/>
  <c r="V379" i="21"/>
  <c r="Q491" i="21"/>
  <c r="Q492" i="21"/>
  <c r="Q502" i="21"/>
  <c r="Q503" i="21"/>
  <c r="Q493" i="21"/>
  <c r="Q481" i="21"/>
  <c r="Q479" i="21"/>
  <c r="Q504" i="21"/>
  <c r="Q480" i="21"/>
  <c r="Q505" i="21"/>
  <c r="Q478" i="21"/>
  <c r="Q490" i="21"/>
  <c r="H504" i="21"/>
  <c r="H505" i="21"/>
  <c r="H480" i="21"/>
  <c r="H490" i="21"/>
  <c r="H478" i="21"/>
  <c r="H491" i="21"/>
  <c r="H502" i="21"/>
  <c r="H479" i="21"/>
  <c r="H493" i="21"/>
  <c r="H503" i="21"/>
  <c r="H481" i="21"/>
  <c r="H492" i="21"/>
  <c r="B369" i="21"/>
  <c r="N390" i="21"/>
  <c r="N402" i="21"/>
  <c r="N378" i="21"/>
  <c r="O495" i="21"/>
  <c r="O507" i="21"/>
  <c r="O483" i="21"/>
  <c r="I402" i="21"/>
  <c r="I378" i="21"/>
  <c r="I390" i="21"/>
  <c r="T402" i="21"/>
  <c r="T378" i="21"/>
  <c r="T390" i="21"/>
  <c r="E379" i="21"/>
  <c r="E403" i="21"/>
  <c r="E391" i="21"/>
  <c r="F281" i="21"/>
  <c r="F269" i="21"/>
  <c r="F293" i="21"/>
  <c r="AB389" i="21"/>
  <c r="AB377" i="21"/>
  <c r="AB401" i="21"/>
  <c r="V283" i="21"/>
  <c r="V295" i="21"/>
  <c r="V271" i="21"/>
  <c r="C283" i="21"/>
  <c r="C271" i="21"/>
  <c r="C295" i="21"/>
  <c r="F291" i="21"/>
  <c r="F267" i="21"/>
  <c r="F278" i="21"/>
  <c r="F290" i="21"/>
  <c r="F277" i="21"/>
  <c r="F264" i="21"/>
  <c r="F279" i="21"/>
  <c r="F276" i="21"/>
  <c r="F266" i="21"/>
  <c r="F265" i="21"/>
  <c r="F289" i="21"/>
  <c r="F288" i="21"/>
  <c r="X289" i="21"/>
  <c r="X265" i="21"/>
  <c r="X276" i="21"/>
  <c r="X266" i="21"/>
  <c r="X291" i="21"/>
  <c r="X267" i="21"/>
  <c r="X264" i="21"/>
  <c r="X279" i="21"/>
  <c r="X278" i="21"/>
  <c r="X277" i="21"/>
  <c r="X290" i="21"/>
  <c r="X288" i="21"/>
  <c r="J161" i="21"/>
  <c r="J173" i="21"/>
  <c r="J185" i="21"/>
  <c r="R271" i="21"/>
  <c r="J283" i="21"/>
  <c r="G294" i="21"/>
  <c r="G270" i="21"/>
  <c r="G282" i="21"/>
  <c r="Z281" i="21"/>
  <c r="Z293" i="21"/>
  <c r="Z269" i="21"/>
  <c r="G399" i="21"/>
  <c r="G385" i="21"/>
  <c r="G388" i="21"/>
  <c r="G376" i="21"/>
  <c r="G373" i="21"/>
  <c r="G398" i="21"/>
  <c r="G387" i="21"/>
  <c r="G397" i="21"/>
  <c r="G375" i="21"/>
  <c r="G386" i="21"/>
  <c r="G400" i="21"/>
  <c r="G374" i="21"/>
  <c r="M280" i="21"/>
  <c r="M292" i="21"/>
  <c r="M268" i="21"/>
  <c r="B292" i="21"/>
  <c r="B280" i="21"/>
  <c r="B268" i="21"/>
  <c r="S175" i="21"/>
  <c r="S163" i="21"/>
  <c r="S187" i="21"/>
  <c r="Q180" i="21"/>
  <c r="Q156" i="21"/>
  <c r="Q183" i="21"/>
  <c r="Q159" i="21"/>
  <c r="Q170" i="21"/>
  <c r="Q168" i="21"/>
  <c r="Q158" i="21"/>
  <c r="Q182" i="21"/>
  <c r="Q181" i="21"/>
  <c r="Q169" i="21"/>
  <c r="Q157" i="21"/>
  <c r="Q171" i="21"/>
  <c r="B183" i="21"/>
  <c r="B159" i="21"/>
  <c r="B170" i="21"/>
  <c r="B157" i="21"/>
  <c r="B156" i="21"/>
  <c r="B182" i="21"/>
  <c r="B181" i="21"/>
  <c r="B180" i="21"/>
  <c r="B169" i="21"/>
  <c r="B168" i="21"/>
  <c r="B171" i="21"/>
  <c r="B158" i="21"/>
  <c r="E260" i="21"/>
  <c r="C186" i="21"/>
  <c r="C162" i="21"/>
  <c r="C174" i="21"/>
  <c r="E186" i="21"/>
  <c r="E174" i="21"/>
  <c r="E162" i="21"/>
  <c r="J172" i="21"/>
  <c r="J160" i="21"/>
  <c r="J184" i="21"/>
  <c r="X292" i="21"/>
  <c r="X268" i="21"/>
  <c r="X280" i="21"/>
  <c r="Y180" i="21"/>
  <c r="Y156" i="21"/>
  <c r="Y183" i="21"/>
  <c r="Y159" i="21"/>
  <c r="Y182" i="21"/>
  <c r="Y169" i="21"/>
  <c r="Y168" i="21"/>
  <c r="Y158" i="21"/>
  <c r="Y157" i="21"/>
  <c r="Y181" i="21"/>
  <c r="Y170" i="21"/>
  <c r="Y171" i="21"/>
  <c r="AC46" i="21"/>
  <c r="T80" i="21"/>
  <c r="T68" i="21"/>
  <c r="T56" i="21"/>
  <c r="R64" i="21"/>
  <c r="R75" i="21"/>
  <c r="R51" i="21"/>
  <c r="R65" i="21"/>
  <c r="R76" i="21"/>
  <c r="R77" i="21"/>
  <c r="R63" i="21"/>
  <c r="R74" i="21"/>
  <c r="R62" i="21"/>
  <c r="R50" i="21"/>
  <c r="R53" i="21"/>
  <c r="R52" i="21"/>
  <c r="Y80" i="21"/>
  <c r="Y56" i="21"/>
  <c r="Y68" i="21"/>
  <c r="AC66" i="21"/>
  <c r="AC78" i="21"/>
  <c r="AC54" i="21"/>
  <c r="O63" i="21"/>
  <c r="O74" i="21"/>
  <c r="O50" i="21"/>
  <c r="O64" i="21"/>
  <c r="O75" i="21"/>
  <c r="O76" i="21"/>
  <c r="O65" i="21"/>
  <c r="O77" i="21"/>
  <c r="O53" i="21"/>
  <c r="O51" i="21"/>
  <c r="O62" i="21"/>
  <c r="O52" i="21"/>
  <c r="R66" i="21"/>
  <c r="R54" i="21"/>
  <c r="R78" i="21"/>
  <c r="V68" i="21"/>
  <c r="V80" i="21"/>
  <c r="V56" i="21"/>
  <c r="T62" i="21"/>
  <c r="T65" i="21"/>
  <c r="T63" i="21"/>
  <c r="T74" i="21"/>
  <c r="T75" i="21"/>
  <c r="T52" i="21"/>
  <c r="T77" i="21"/>
  <c r="T50" i="21"/>
  <c r="T76" i="21"/>
  <c r="T51" i="21"/>
  <c r="T64" i="21"/>
  <c r="T53" i="21"/>
  <c r="P69" i="21"/>
  <c r="P81" i="21"/>
  <c r="P57" i="21"/>
  <c r="Q55" i="21"/>
  <c r="Q79" i="21"/>
  <c r="Q67" i="21"/>
  <c r="B67" i="21"/>
  <c r="B79" i="21"/>
  <c r="B55" i="21"/>
  <c r="L45" i="21"/>
  <c r="P74" i="21"/>
  <c r="P77" i="21"/>
  <c r="P53" i="21"/>
  <c r="P75" i="21"/>
  <c r="P51" i="21"/>
  <c r="P76" i="21"/>
  <c r="P52" i="21"/>
  <c r="P63" i="21"/>
  <c r="P64" i="21"/>
  <c r="P62" i="21"/>
  <c r="P65" i="21"/>
  <c r="P50" i="21"/>
  <c r="D482" i="21"/>
  <c r="D506" i="21"/>
  <c r="D494" i="21"/>
  <c r="V507" i="21"/>
  <c r="V483" i="21"/>
  <c r="V495" i="21"/>
  <c r="S506" i="21"/>
  <c r="S482" i="21"/>
  <c r="S494" i="21"/>
  <c r="S483" i="21"/>
  <c r="S507" i="21"/>
  <c r="S495" i="21"/>
  <c r="AC496" i="21"/>
  <c r="AC484" i="21"/>
  <c r="AC508" i="21"/>
  <c r="G494" i="21"/>
  <c r="G506" i="21"/>
  <c r="G482" i="21"/>
  <c r="D495" i="21"/>
  <c r="D483" i="21"/>
  <c r="D507" i="21"/>
  <c r="M495" i="21"/>
  <c r="M483" i="21"/>
  <c r="M507" i="21"/>
  <c r="AB403" i="21"/>
  <c r="AB379" i="21"/>
  <c r="AB391" i="21"/>
  <c r="Q392" i="21"/>
  <c r="Q380" i="21"/>
  <c r="Q404" i="21"/>
  <c r="G403" i="21"/>
  <c r="G391" i="21"/>
  <c r="G379" i="21"/>
  <c r="K497" i="21"/>
  <c r="K485" i="21"/>
  <c r="K509" i="21"/>
  <c r="Y491" i="21"/>
  <c r="Y492" i="21"/>
  <c r="Y502" i="21"/>
  <c r="Y481" i="21"/>
  <c r="Y503" i="21"/>
  <c r="Y493" i="21"/>
  <c r="Y479" i="21"/>
  <c r="Y505" i="21"/>
  <c r="Y478" i="21"/>
  <c r="Y490" i="21"/>
  <c r="Y480" i="21"/>
  <c r="Y504" i="21"/>
  <c r="P504" i="21"/>
  <c r="P505" i="21"/>
  <c r="P492" i="21"/>
  <c r="P480" i="21"/>
  <c r="P478" i="21"/>
  <c r="P490" i="21"/>
  <c r="P481" i="21"/>
  <c r="P491" i="21"/>
  <c r="P479" i="21"/>
  <c r="P502" i="21"/>
  <c r="P503" i="21"/>
  <c r="P493" i="21"/>
  <c r="V390" i="21"/>
  <c r="V378" i="21"/>
  <c r="V402" i="21"/>
  <c r="Q369" i="21"/>
  <c r="AB402" i="21"/>
  <c r="AB378" i="21"/>
  <c r="AB390" i="21"/>
  <c r="Q391" i="21"/>
  <c r="Q403" i="21"/>
  <c r="Q379" i="21"/>
  <c r="Z378" i="21"/>
  <c r="Z402" i="21"/>
  <c r="Z390" i="21"/>
  <c r="W281" i="21"/>
  <c r="W269" i="21"/>
  <c r="W293" i="21"/>
  <c r="N293" i="21"/>
  <c r="N281" i="21"/>
  <c r="N269" i="21"/>
  <c r="F401" i="21"/>
  <c r="F377" i="21"/>
  <c r="F389" i="21"/>
  <c r="P281" i="21"/>
  <c r="P269" i="21"/>
  <c r="P293" i="21"/>
  <c r="L277" i="21"/>
  <c r="L288" i="21"/>
  <c r="L264" i="21"/>
  <c r="L289" i="21"/>
  <c r="L279" i="21"/>
  <c r="L265" i="21"/>
  <c r="L291" i="21"/>
  <c r="L266" i="21"/>
  <c r="L290" i="21"/>
  <c r="L278" i="21"/>
  <c r="L276" i="21"/>
  <c r="L267" i="21"/>
  <c r="M283" i="21"/>
  <c r="M295" i="21"/>
  <c r="M271" i="21"/>
  <c r="N283" i="21"/>
  <c r="N271" i="21"/>
  <c r="N295" i="21"/>
  <c r="R279" i="21"/>
  <c r="R290" i="21"/>
  <c r="R266" i="21"/>
  <c r="R264" i="21"/>
  <c r="R291" i="21"/>
  <c r="R267" i="21"/>
  <c r="R289" i="21"/>
  <c r="R278" i="21"/>
  <c r="R277" i="21"/>
  <c r="R288" i="21"/>
  <c r="R276" i="21"/>
  <c r="R265" i="21"/>
  <c r="R185" i="21"/>
  <c r="R173" i="21"/>
  <c r="R161" i="21"/>
  <c r="U282" i="21"/>
  <c r="U294" i="21"/>
  <c r="U270" i="21"/>
  <c r="B400" i="21"/>
  <c r="B386" i="21"/>
  <c r="B397" i="21"/>
  <c r="B373" i="21"/>
  <c r="B385" i="21"/>
  <c r="B374" i="21"/>
  <c r="B387" i="21"/>
  <c r="B399" i="21"/>
  <c r="B388" i="21"/>
  <c r="B375" i="21"/>
  <c r="B398" i="21"/>
  <c r="B376" i="21"/>
  <c r="U398" i="21"/>
  <c r="U400" i="21"/>
  <c r="U387" i="21"/>
  <c r="U374" i="21"/>
  <c r="U399" i="21"/>
  <c r="U386" i="21"/>
  <c r="U376" i="21"/>
  <c r="U397" i="21"/>
  <c r="U375" i="21"/>
  <c r="U388" i="21"/>
  <c r="U385" i="21"/>
  <c r="U373" i="21"/>
  <c r="J268" i="21"/>
  <c r="J292" i="21"/>
  <c r="J280" i="21"/>
  <c r="I175" i="21"/>
  <c r="I163" i="21"/>
  <c r="I187" i="21"/>
  <c r="AC168" i="21"/>
  <c r="AC171" i="21"/>
  <c r="AC180" i="21"/>
  <c r="AC170" i="21"/>
  <c r="AC182" i="21"/>
  <c r="AC157" i="21"/>
  <c r="AC156" i="21"/>
  <c r="AC183" i="21"/>
  <c r="AC169" i="21"/>
  <c r="AC158" i="21"/>
  <c r="AC159" i="21"/>
  <c r="AC181" i="21"/>
  <c r="N171" i="21"/>
  <c r="N182" i="21"/>
  <c r="N158" i="21"/>
  <c r="N169" i="21"/>
  <c r="N159" i="21"/>
  <c r="N157" i="21"/>
  <c r="N156" i="21"/>
  <c r="N183" i="21"/>
  <c r="N180" i="21"/>
  <c r="N168" i="21"/>
  <c r="N181" i="21"/>
  <c r="N170" i="21"/>
  <c r="U260" i="21"/>
  <c r="O174" i="21"/>
  <c r="O186" i="21"/>
  <c r="O162" i="21"/>
  <c r="S186" i="21"/>
  <c r="S162" i="21"/>
  <c r="S174" i="21"/>
  <c r="T184" i="21"/>
  <c r="T160" i="21"/>
  <c r="T172" i="21"/>
  <c r="P172" i="21"/>
  <c r="P184" i="21"/>
  <c r="P160" i="21"/>
  <c r="G160" i="21"/>
  <c r="G172" i="21"/>
  <c r="G184" i="21"/>
  <c r="T163" i="21"/>
  <c r="T175" i="21"/>
  <c r="T187" i="21"/>
  <c r="Y175" i="21"/>
  <c r="Y163" i="21"/>
  <c r="Y187" i="21"/>
  <c r="J64" i="21"/>
  <c r="J75" i="21"/>
  <c r="J51" i="21"/>
  <c r="J65" i="21"/>
  <c r="J76" i="21"/>
  <c r="J77" i="21"/>
  <c r="J74" i="21"/>
  <c r="J63" i="21"/>
  <c r="J50" i="21"/>
  <c r="J52" i="21"/>
  <c r="J62" i="21"/>
  <c r="J53" i="21"/>
  <c r="C68" i="21"/>
  <c r="C80" i="21"/>
  <c r="C56" i="21"/>
  <c r="P67" i="21"/>
  <c r="P79" i="21"/>
  <c r="P55" i="21"/>
  <c r="O80" i="21"/>
  <c r="O56" i="21"/>
  <c r="O68" i="21"/>
  <c r="G63" i="21"/>
  <c r="G74" i="21"/>
  <c r="G50" i="21"/>
  <c r="G64" i="21"/>
  <c r="G75" i="21"/>
  <c r="G76" i="21"/>
  <c r="G77" i="21"/>
  <c r="G52" i="21"/>
  <c r="G51" i="21"/>
  <c r="G65" i="21"/>
  <c r="G62" i="21"/>
  <c r="G53" i="21"/>
  <c r="H66" i="21"/>
  <c r="H78" i="21"/>
  <c r="H54" i="21"/>
  <c r="L80" i="21"/>
  <c r="L68" i="21"/>
  <c r="L56" i="21"/>
  <c r="L62" i="21"/>
  <c r="L65" i="21"/>
  <c r="L63" i="21"/>
  <c r="L74" i="21"/>
  <c r="L75" i="21"/>
  <c r="L64" i="21"/>
  <c r="L53" i="21"/>
  <c r="L77" i="21"/>
  <c r="L52" i="21"/>
  <c r="L51" i="21"/>
  <c r="L76" i="21"/>
  <c r="L50" i="21"/>
  <c r="Z81" i="21"/>
  <c r="Z57" i="21"/>
  <c r="Z69" i="21"/>
  <c r="E67" i="21"/>
  <c r="E79" i="21"/>
  <c r="E55" i="21"/>
  <c r="Y77" i="21"/>
  <c r="Y64" i="21"/>
  <c r="Y62" i="21"/>
  <c r="Y65" i="21"/>
  <c r="Y74" i="21"/>
  <c r="Y63" i="21"/>
  <c r="Y50" i="21"/>
  <c r="Y76" i="21"/>
  <c r="Y53" i="21"/>
  <c r="Y52" i="21"/>
  <c r="Y51" i="21"/>
  <c r="Y75" i="21"/>
  <c r="AC68" i="21"/>
  <c r="AC80" i="21"/>
  <c r="AC56" i="21"/>
  <c r="AA369" i="20"/>
  <c r="AA473" i="20"/>
  <c r="AA259" i="20"/>
  <c r="AA45" i="20"/>
  <c r="V260" i="20"/>
  <c r="V473" i="20"/>
  <c r="V369" i="20"/>
  <c r="V259" i="20"/>
  <c r="V368" i="20"/>
  <c r="P68" i="20"/>
  <c r="O506" i="20"/>
  <c r="O494" i="20"/>
  <c r="N45" i="20"/>
  <c r="N151" i="20"/>
  <c r="N259" i="20"/>
  <c r="N369" i="20"/>
  <c r="N152" i="20"/>
  <c r="N260" i="20"/>
  <c r="D46" i="19"/>
  <c r="X46" i="19"/>
  <c r="AA151" i="20"/>
  <c r="T46" i="20"/>
  <c r="R480" i="19"/>
  <c r="X282" i="19"/>
  <c r="K46" i="19"/>
  <c r="P46" i="19"/>
  <c r="V474" i="20"/>
  <c r="N46" i="20"/>
  <c r="L46" i="20"/>
  <c r="J46" i="20"/>
  <c r="M45" i="19"/>
  <c r="AA45" i="19"/>
  <c r="V387" i="20"/>
  <c r="AA260" i="20"/>
  <c r="D46" i="20"/>
  <c r="D45" i="20"/>
  <c r="Q45" i="20"/>
  <c r="H282" i="19"/>
  <c r="W46" i="19"/>
  <c r="N368" i="20"/>
  <c r="AC45" i="20"/>
  <c r="AA46" i="20"/>
  <c r="AA474" i="20"/>
  <c r="T80" i="20"/>
  <c r="AB68" i="20"/>
  <c r="Y260" i="20"/>
  <c r="X259" i="19"/>
  <c r="V152" i="20"/>
  <c r="I170" i="20"/>
  <c r="T184" i="20"/>
  <c r="AB56" i="20"/>
  <c r="D45" i="19"/>
  <c r="AA152" i="20"/>
  <c r="AC152" i="20"/>
  <c r="J152" i="20"/>
  <c r="Y46" i="20"/>
  <c r="Q46" i="20"/>
  <c r="X80" i="20"/>
  <c r="C45" i="20"/>
  <c r="V46" i="19"/>
  <c r="J151" i="20"/>
  <c r="S69" i="20"/>
  <c r="L45" i="20"/>
  <c r="Z46" i="20"/>
  <c r="P46" i="20"/>
  <c r="P45" i="20"/>
  <c r="X68" i="20"/>
  <c r="Y182" i="20"/>
  <c r="AB265" i="20"/>
  <c r="I180" i="20"/>
  <c r="V46" i="20"/>
  <c r="AA57" i="20"/>
  <c r="G77" i="20"/>
  <c r="G65" i="20"/>
  <c r="O46" i="20"/>
  <c r="C69" i="20"/>
  <c r="G81" i="20"/>
  <c r="K69" i="20"/>
  <c r="G63" i="20"/>
  <c r="G62" i="20"/>
  <c r="G50" i="20"/>
  <c r="Q494" i="20"/>
  <c r="Q506" i="20"/>
  <c r="Q482" i="20"/>
  <c r="H508" i="20"/>
  <c r="H496" i="20"/>
  <c r="H484" i="20"/>
  <c r="B509" i="20"/>
  <c r="B497" i="20"/>
  <c r="B485" i="20"/>
  <c r="F509" i="20"/>
  <c r="F497" i="20"/>
  <c r="F485" i="20"/>
  <c r="E505" i="20"/>
  <c r="E493" i="20"/>
  <c r="E492" i="20"/>
  <c r="E479" i="20"/>
  <c r="E490" i="20"/>
  <c r="E480" i="20"/>
  <c r="E503" i="20"/>
  <c r="E502" i="20"/>
  <c r="E481" i="20"/>
  <c r="E491" i="20"/>
  <c r="E504" i="20"/>
  <c r="E478" i="20"/>
  <c r="Y493" i="20"/>
  <c r="Y505" i="20"/>
  <c r="Y503" i="20"/>
  <c r="Y479" i="20"/>
  <c r="Y492" i="20"/>
  <c r="Y478" i="20"/>
  <c r="Y504" i="20"/>
  <c r="Y490" i="20"/>
  <c r="Y502" i="20"/>
  <c r="Y481" i="20"/>
  <c r="Y491" i="20"/>
  <c r="Y480" i="20"/>
  <c r="E497" i="20"/>
  <c r="E509" i="20"/>
  <c r="E485" i="20"/>
  <c r="B295" i="20"/>
  <c r="B271" i="20"/>
  <c r="B283" i="20"/>
  <c r="J294" i="20"/>
  <c r="J270" i="20"/>
  <c r="J282" i="20"/>
  <c r="Y282" i="20"/>
  <c r="Y270" i="20"/>
  <c r="Y294" i="20"/>
  <c r="J292" i="20"/>
  <c r="J268" i="20"/>
  <c r="J280" i="20"/>
  <c r="Y187" i="20"/>
  <c r="Y175" i="20"/>
  <c r="Y163" i="20"/>
  <c r="C187" i="20"/>
  <c r="C163" i="20"/>
  <c r="C175" i="20"/>
  <c r="F79" i="20"/>
  <c r="F67" i="20"/>
  <c r="F55" i="20"/>
  <c r="X57" i="20"/>
  <c r="X81" i="20"/>
  <c r="X69" i="20"/>
  <c r="B55" i="20"/>
  <c r="B79" i="20"/>
  <c r="B67" i="20"/>
  <c r="H46" i="20"/>
  <c r="O80" i="20"/>
  <c r="O56" i="20"/>
  <c r="O68" i="20"/>
  <c r="D496" i="20"/>
  <c r="D508" i="20"/>
  <c r="D484" i="20"/>
  <c r="P484" i="20"/>
  <c r="P508" i="20"/>
  <c r="P496" i="20"/>
  <c r="F482" i="20"/>
  <c r="F494" i="20"/>
  <c r="F506" i="20"/>
  <c r="K378" i="20"/>
  <c r="K402" i="20"/>
  <c r="K390" i="20"/>
  <c r="C401" i="20"/>
  <c r="C389" i="20"/>
  <c r="C377" i="20"/>
  <c r="AB398" i="20"/>
  <c r="AB386" i="20"/>
  <c r="AB400" i="20"/>
  <c r="AB373" i="20"/>
  <c r="AB399" i="20"/>
  <c r="AB387" i="20"/>
  <c r="AB397" i="20"/>
  <c r="AB388" i="20"/>
  <c r="AB385" i="20"/>
  <c r="AB376" i="20"/>
  <c r="AB375" i="20"/>
  <c r="AB374" i="20"/>
  <c r="B282" i="20"/>
  <c r="B270" i="20"/>
  <c r="B294" i="20"/>
  <c r="AA282" i="20"/>
  <c r="AA294" i="20"/>
  <c r="AA270" i="20"/>
  <c r="K290" i="20"/>
  <c r="K291" i="20"/>
  <c r="K279" i="20"/>
  <c r="K277" i="20"/>
  <c r="K265" i="20"/>
  <c r="K276" i="20"/>
  <c r="K288" i="20"/>
  <c r="K266" i="20"/>
  <c r="K289" i="20"/>
  <c r="K267" i="20"/>
  <c r="K278" i="20"/>
  <c r="K264" i="20"/>
  <c r="O293" i="20"/>
  <c r="O269" i="20"/>
  <c r="O281" i="20"/>
  <c r="G280" i="20"/>
  <c r="G268" i="20"/>
  <c r="G292" i="20"/>
  <c r="R292" i="20"/>
  <c r="R280" i="20"/>
  <c r="R268" i="20"/>
  <c r="T268" i="20"/>
  <c r="T292" i="20"/>
  <c r="T280" i="20"/>
  <c r="AC186" i="20"/>
  <c r="AC174" i="20"/>
  <c r="AC162" i="20"/>
  <c r="M186" i="20"/>
  <c r="M174" i="20"/>
  <c r="M162" i="20"/>
  <c r="C185" i="20"/>
  <c r="C173" i="20"/>
  <c r="C161" i="20"/>
  <c r="T174" i="20"/>
  <c r="T186" i="20"/>
  <c r="T162" i="20"/>
  <c r="T69" i="20"/>
  <c r="T81" i="20"/>
  <c r="T57" i="20"/>
  <c r="O54" i="20"/>
  <c r="O66" i="20"/>
  <c r="O78" i="20"/>
  <c r="AB79" i="20"/>
  <c r="AB55" i="20"/>
  <c r="AB67" i="20"/>
  <c r="R68" i="20"/>
  <c r="R80" i="20"/>
  <c r="R56" i="20"/>
  <c r="T66" i="20"/>
  <c r="T54" i="20"/>
  <c r="T78" i="20"/>
  <c r="G506" i="20"/>
  <c r="G494" i="20"/>
  <c r="Q507" i="20"/>
  <c r="Q495" i="20"/>
  <c r="Q483" i="20"/>
  <c r="U507" i="20"/>
  <c r="U495" i="20"/>
  <c r="U483" i="20"/>
  <c r="X401" i="20"/>
  <c r="X377" i="20"/>
  <c r="X389" i="20"/>
  <c r="F492" i="20"/>
  <c r="F504" i="20"/>
  <c r="F502" i="20"/>
  <c r="F478" i="20"/>
  <c r="F493" i="20"/>
  <c r="F491" i="20"/>
  <c r="F490" i="20"/>
  <c r="F503" i="20"/>
  <c r="F481" i="20"/>
  <c r="F505" i="20"/>
  <c r="F480" i="20"/>
  <c r="F479" i="20"/>
  <c r="R504" i="20"/>
  <c r="R492" i="20"/>
  <c r="R478" i="20"/>
  <c r="R491" i="20"/>
  <c r="R481" i="20"/>
  <c r="R505" i="20"/>
  <c r="R503" i="20"/>
  <c r="R502" i="20"/>
  <c r="R493" i="20"/>
  <c r="R479" i="20"/>
  <c r="R480" i="20"/>
  <c r="R490" i="20"/>
  <c r="K507" i="20"/>
  <c r="K495" i="20"/>
  <c r="K483" i="20"/>
  <c r="M401" i="20"/>
  <c r="M389" i="20"/>
  <c r="M377" i="20"/>
  <c r="F401" i="20"/>
  <c r="F389" i="20"/>
  <c r="F377" i="20"/>
  <c r="D282" i="20"/>
  <c r="D270" i="20"/>
  <c r="D294" i="20"/>
  <c r="L282" i="20"/>
  <c r="L294" i="20"/>
  <c r="L270" i="20"/>
  <c r="E292" i="20"/>
  <c r="E280" i="20"/>
  <c r="E268" i="20"/>
  <c r="E175" i="20"/>
  <c r="E187" i="20"/>
  <c r="E163" i="20"/>
  <c r="F180" i="20"/>
  <c r="F181" i="20"/>
  <c r="F168" i="20"/>
  <c r="F182" i="20"/>
  <c r="F158" i="20"/>
  <c r="F169" i="20"/>
  <c r="F157" i="20"/>
  <c r="F170" i="20"/>
  <c r="F159" i="20"/>
  <c r="F183" i="20"/>
  <c r="F171" i="20"/>
  <c r="F156" i="20"/>
  <c r="S187" i="20"/>
  <c r="S163" i="20"/>
  <c r="S175" i="20"/>
  <c r="W185" i="20"/>
  <c r="W161" i="20"/>
  <c r="W173" i="20"/>
  <c r="U185" i="20"/>
  <c r="U161" i="20"/>
  <c r="U173" i="20"/>
  <c r="G175" i="20"/>
  <c r="G187" i="20"/>
  <c r="G163" i="20"/>
  <c r="O185" i="20"/>
  <c r="O161" i="20"/>
  <c r="O173" i="20"/>
  <c r="L81" i="20"/>
  <c r="L69" i="20"/>
  <c r="L57" i="20"/>
  <c r="R81" i="20"/>
  <c r="R57" i="20"/>
  <c r="R69" i="20"/>
  <c r="T79" i="20"/>
  <c r="T67" i="20"/>
  <c r="T55" i="20"/>
  <c r="Y79" i="20"/>
  <c r="Y55" i="20"/>
  <c r="Y67" i="20"/>
  <c r="I260" i="20"/>
  <c r="I152" i="20"/>
  <c r="I473" i="20"/>
  <c r="I369" i="20"/>
  <c r="I45" i="20"/>
  <c r="I474" i="20"/>
  <c r="W55" i="20"/>
  <c r="W79" i="20"/>
  <c r="W67" i="20"/>
  <c r="I63" i="20"/>
  <c r="I75" i="20"/>
  <c r="I65" i="20"/>
  <c r="I51" i="20"/>
  <c r="I62" i="20"/>
  <c r="I76" i="20"/>
  <c r="I77" i="20"/>
  <c r="I50" i="20"/>
  <c r="I74" i="20"/>
  <c r="I53" i="20"/>
  <c r="I52" i="20"/>
  <c r="I64" i="20"/>
  <c r="H152" i="20"/>
  <c r="H45" i="20"/>
  <c r="H259" i="20"/>
  <c r="H474" i="20"/>
  <c r="H260" i="20"/>
  <c r="N62" i="20"/>
  <c r="N74" i="20"/>
  <c r="N63" i="20"/>
  <c r="N50" i="20"/>
  <c r="N53" i="20"/>
  <c r="N75" i="20"/>
  <c r="N65" i="20"/>
  <c r="N76" i="20"/>
  <c r="N64" i="20"/>
  <c r="N51" i="20"/>
  <c r="N52" i="20"/>
  <c r="N77" i="20"/>
  <c r="T508" i="20"/>
  <c r="T496" i="20"/>
  <c r="T484" i="20"/>
  <c r="AB494" i="20"/>
  <c r="AB506" i="20"/>
  <c r="AB482" i="20"/>
  <c r="V494" i="20"/>
  <c r="V482" i="20"/>
  <c r="V506" i="20"/>
  <c r="P377" i="20"/>
  <c r="P389" i="20"/>
  <c r="P401" i="20"/>
  <c r="O390" i="20"/>
  <c r="O378" i="20"/>
  <c r="O402" i="20"/>
  <c r="I493" i="20"/>
  <c r="I505" i="20"/>
  <c r="I503" i="20"/>
  <c r="I479" i="20"/>
  <c r="I502" i="20"/>
  <c r="I478" i="20"/>
  <c r="I491" i="20"/>
  <c r="I490" i="20"/>
  <c r="I492" i="20"/>
  <c r="I481" i="20"/>
  <c r="I504" i="20"/>
  <c r="I480" i="20"/>
  <c r="W401" i="20"/>
  <c r="W389" i="20"/>
  <c r="W377" i="20"/>
  <c r="Z400" i="20"/>
  <c r="Z388" i="20"/>
  <c r="Z375" i="20"/>
  <c r="Z385" i="20"/>
  <c r="Z386" i="20"/>
  <c r="Z376" i="20"/>
  <c r="Z387" i="20"/>
  <c r="Z398" i="20"/>
  <c r="Z397" i="20"/>
  <c r="Z373" i="20"/>
  <c r="Z399" i="20"/>
  <c r="Z374" i="20"/>
  <c r="Z295" i="20"/>
  <c r="Z283" i="20"/>
  <c r="Z271" i="20"/>
  <c r="U293" i="20"/>
  <c r="U281" i="20"/>
  <c r="U269" i="20"/>
  <c r="AB290" i="20"/>
  <c r="T295" i="20"/>
  <c r="T283" i="20"/>
  <c r="T271" i="20"/>
  <c r="T282" i="20"/>
  <c r="T294" i="20"/>
  <c r="T270" i="20"/>
  <c r="G282" i="20"/>
  <c r="G294" i="20"/>
  <c r="G270" i="20"/>
  <c r="W280" i="20"/>
  <c r="W292" i="20"/>
  <c r="W268" i="20"/>
  <c r="C292" i="20"/>
  <c r="C268" i="20"/>
  <c r="C280" i="20"/>
  <c r="F280" i="20"/>
  <c r="F292" i="20"/>
  <c r="F268" i="20"/>
  <c r="AA185" i="20"/>
  <c r="AA173" i="20"/>
  <c r="AA161" i="20"/>
  <c r="N180" i="20"/>
  <c r="N181" i="20"/>
  <c r="N168" i="20"/>
  <c r="N182" i="20"/>
  <c r="N158" i="20"/>
  <c r="N169" i="20"/>
  <c r="N170" i="20"/>
  <c r="N171" i="20"/>
  <c r="N157" i="20"/>
  <c r="N183" i="20"/>
  <c r="N159" i="20"/>
  <c r="N156" i="20"/>
  <c r="M175" i="20"/>
  <c r="M187" i="20"/>
  <c r="M163" i="20"/>
  <c r="AA187" i="20"/>
  <c r="AA163" i="20"/>
  <c r="AA175" i="20"/>
  <c r="AA171" i="20"/>
  <c r="AA180" i="20"/>
  <c r="AA183" i="20"/>
  <c r="AA181" i="20"/>
  <c r="AA157" i="20"/>
  <c r="AA168" i="20"/>
  <c r="AA169" i="20"/>
  <c r="AA170" i="20"/>
  <c r="AA158" i="20"/>
  <c r="AA156" i="20"/>
  <c r="AA182" i="20"/>
  <c r="AA159" i="20"/>
  <c r="N185" i="20"/>
  <c r="X186" i="20"/>
  <c r="X162" i="20"/>
  <c r="X174" i="20"/>
  <c r="C186" i="20"/>
  <c r="C162" i="20"/>
  <c r="C174" i="20"/>
  <c r="D57" i="20"/>
  <c r="D69" i="20"/>
  <c r="D81" i="20"/>
  <c r="L79" i="20"/>
  <c r="L55" i="20"/>
  <c r="L67" i="20"/>
  <c r="P79" i="20"/>
  <c r="P67" i="20"/>
  <c r="P55" i="20"/>
  <c r="E474" i="20"/>
  <c r="E369" i="20"/>
  <c r="E368" i="20"/>
  <c r="E259" i="20"/>
  <c r="E46" i="20"/>
  <c r="E473" i="20"/>
  <c r="E151" i="20"/>
  <c r="V62" i="20"/>
  <c r="V74" i="20"/>
  <c r="V50" i="20"/>
  <c r="V76" i="20"/>
  <c r="V53" i="20"/>
  <c r="V77" i="20"/>
  <c r="V64" i="20"/>
  <c r="V75" i="20"/>
  <c r="V63" i="20"/>
  <c r="V52" i="20"/>
  <c r="V65" i="20"/>
  <c r="V51" i="20"/>
  <c r="E507" i="20"/>
  <c r="E483" i="20"/>
  <c r="E495" i="20"/>
  <c r="Q496" i="20"/>
  <c r="Q484" i="20"/>
  <c r="Q508" i="20"/>
  <c r="AB496" i="20"/>
  <c r="AB484" i="20"/>
  <c r="AB508" i="20"/>
  <c r="Q377" i="20"/>
  <c r="Q389" i="20"/>
  <c r="Q401" i="20"/>
  <c r="H377" i="20"/>
  <c r="H401" i="20"/>
  <c r="H389" i="20"/>
  <c r="L485" i="20"/>
  <c r="L509" i="20"/>
  <c r="L497" i="20"/>
  <c r="C485" i="20"/>
  <c r="C497" i="20"/>
  <c r="C509" i="20"/>
  <c r="O497" i="20"/>
  <c r="O509" i="20"/>
  <c r="O485" i="20"/>
  <c r="V492" i="20"/>
  <c r="V504" i="20"/>
  <c r="V502" i="20"/>
  <c r="V478" i="20"/>
  <c r="V505" i="20"/>
  <c r="V503" i="20"/>
  <c r="V493" i="20"/>
  <c r="V491" i="20"/>
  <c r="V490" i="20"/>
  <c r="V479" i="20"/>
  <c r="V481" i="20"/>
  <c r="V480" i="20"/>
  <c r="U497" i="20"/>
  <c r="U509" i="20"/>
  <c r="U485" i="20"/>
  <c r="W390" i="20"/>
  <c r="W378" i="20"/>
  <c r="W402" i="20"/>
  <c r="J402" i="20"/>
  <c r="J378" i="20"/>
  <c r="J390" i="20"/>
  <c r="V374" i="20"/>
  <c r="V373" i="20"/>
  <c r="V398" i="20"/>
  <c r="V385" i="20"/>
  <c r="V397" i="20"/>
  <c r="V386" i="20"/>
  <c r="C295" i="20"/>
  <c r="C271" i="20"/>
  <c r="C283" i="20"/>
  <c r="M293" i="20"/>
  <c r="M269" i="20"/>
  <c r="M281" i="20"/>
  <c r="O291" i="20"/>
  <c r="O288" i="20"/>
  <c r="O289" i="20"/>
  <c r="O264" i="20"/>
  <c r="O279" i="20"/>
  <c r="O267" i="20"/>
  <c r="O278" i="20"/>
  <c r="O290" i="20"/>
  <c r="O276" i="20"/>
  <c r="O277" i="20"/>
  <c r="O265" i="20"/>
  <c r="O266" i="20"/>
  <c r="E397" i="20"/>
  <c r="E373" i="20"/>
  <c r="E376" i="20"/>
  <c r="E385" i="20"/>
  <c r="E399" i="20"/>
  <c r="E375" i="20"/>
  <c r="E374" i="20"/>
  <c r="E400" i="20"/>
  <c r="E387" i="20"/>
  <c r="E398" i="20"/>
  <c r="E388" i="20"/>
  <c r="E386" i="20"/>
  <c r="AC293" i="20"/>
  <c r="I289" i="20"/>
  <c r="I290" i="20"/>
  <c r="I291" i="20"/>
  <c r="I267" i="20"/>
  <c r="I278" i="20"/>
  <c r="I277" i="20"/>
  <c r="I265" i="20"/>
  <c r="I276" i="20"/>
  <c r="I279" i="20"/>
  <c r="I288" i="20"/>
  <c r="I266" i="20"/>
  <c r="I264" i="20"/>
  <c r="H280" i="20"/>
  <c r="H292" i="20"/>
  <c r="H268" i="20"/>
  <c r="K268" i="20"/>
  <c r="K280" i="20"/>
  <c r="K292" i="20"/>
  <c r="N292" i="20"/>
  <c r="N280" i="20"/>
  <c r="N268" i="20"/>
  <c r="V180" i="20"/>
  <c r="V181" i="20"/>
  <c r="V168" i="20"/>
  <c r="V182" i="20"/>
  <c r="V158" i="20"/>
  <c r="V169" i="20"/>
  <c r="V159" i="20"/>
  <c r="V183" i="20"/>
  <c r="V170" i="20"/>
  <c r="V157" i="20"/>
  <c r="V171" i="20"/>
  <c r="V156" i="20"/>
  <c r="B187" i="20"/>
  <c r="B175" i="20"/>
  <c r="B163" i="20"/>
  <c r="D173" i="20"/>
  <c r="D161" i="20"/>
  <c r="D185" i="20"/>
  <c r="R168" i="20"/>
  <c r="R182" i="20"/>
  <c r="R180" i="20"/>
  <c r="R170" i="20"/>
  <c r="R181" i="20"/>
  <c r="R157" i="20"/>
  <c r="R183" i="20"/>
  <c r="R159" i="20"/>
  <c r="R169" i="20"/>
  <c r="R171" i="20"/>
  <c r="R156" i="20"/>
  <c r="R158" i="20"/>
  <c r="E186" i="20"/>
  <c r="E174" i="20"/>
  <c r="E162" i="20"/>
  <c r="B81" i="20"/>
  <c r="B57" i="20"/>
  <c r="B69" i="20"/>
  <c r="D79" i="20"/>
  <c r="D67" i="20"/>
  <c r="D55" i="20"/>
  <c r="AA79" i="20"/>
  <c r="AA67" i="20"/>
  <c r="AA55" i="20"/>
  <c r="I80" i="20"/>
  <c r="I68" i="20"/>
  <c r="I56" i="20"/>
  <c r="V81" i="20"/>
  <c r="V69" i="20"/>
  <c r="V57" i="20"/>
  <c r="H79" i="20"/>
  <c r="H55" i="20"/>
  <c r="H67" i="20"/>
  <c r="U69" i="20"/>
  <c r="U81" i="20"/>
  <c r="U57" i="20"/>
  <c r="G55" i="20"/>
  <c r="G79" i="20"/>
  <c r="G67" i="20"/>
  <c r="E75" i="20"/>
  <c r="E63" i="20"/>
  <c r="E77" i="20"/>
  <c r="E74" i="20"/>
  <c r="E64" i="20"/>
  <c r="E50" i="20"/>
  <c r="E65" i="20"/>
  <c r="E62" i="20"/>
  <c r="E53" i="20"/>
  <c r="E76" i="20"/>
  <c r="E51" i="20"/>
  <c r="E52" i="20"/>
  <c r="C508" i="20"/>
  <c r="C496" i="20"/>
  <c r="C484" i="20"/>
  <c r="G496" i="20"/>
  <c r="G484" i="20"/>
  <c r="G508" i="20"/>
  <c r="E494" i="20"/>
  <c r="E482" i="20"/>
  <c r="E506" i="20"/>
  <c r="J482" i="20"/>
  <c r="J494" i="20"/>
  <c r="J506" i="20"/>
  <c r="I377" i="20"/>
  <c r="I401" i="20"/>
  <c r="I389" i="20"/>
  <c r="K491" i="20"/>
  <c r="K503" i="20"/>
  <c r="K481" i="20"/>
  <c r="K502" i="20"/>
  <c r="K492" i="20"/>
  <c r="K493" i="20"/>
  <c r="K505" i="20"/>
  <c r="K504" i="20"/>
  <c r="K478" i="20"/>
  <c r="K480" i="20"/>
  <c r="K490" i="20"/>
  <c r="K479" i="20"/>
  <c r="H402" i="20"/>
  <c r="H390" i="20"/>
  <c r="H378" i="20"/>
  <c r="K295" i="20"/>
  <c r="K271" i="20"/>
  <c r="K283" i="20"/>
  <c r="E293" i="20"/>
  <c r="E269" i="20"/>
  <c r="E281" i="20"/>
  <c r="G291" i="20"/>
  <c r="G289" i="20"/>
  <c r="G279" i="20"/>
  <c r="G264" i="20"/>
  <c r="G290" i="20"/>
  <c r="G278" i="20"/>
  <c r="G267" i="20"/>
  <c r="G288" i="20"/>
  <c r="G266" i="20"/>
  <c r="G265" i="20"/>
  <c r="G276" i="20"/>
  <c r="G277" i="20"/>
  <c r="F269" i="20"/>
  <c r="F293" i="20"/>
  <c r="F281" i="20"/>
  <c r="Y169" i="20"/>
  <c r="Y157" i="20"/>
  <c r="Y181" i="20"/>
  <c r="P280" i="20"/>
  <c r="P292" i="20"/>
  <c r="P268" i="20"/>
  <c r="S268" i="20"/>
  <c r="S292" i="20"/>
  <c r="S280" i="20"/>
  <c r="V280" i="20"/>
  <c r="V292" i="20"/>
  <c r="V268" i="20"/>
  <c r="G185" i="20"/>
  <c r="G161" i="20"/>
  <c r="G173" i="20"/>
  <c r="L161" i="20"/>
  <c r="L185" i="20"/>
  <c r="L173" i="20"/>
  <c r="S186" i="20"/>
  <c r="S174" i="20"/>
  <c r="S162" i="20"/>
  <c r="M68" i="20"/>
  <c r="M80" i="20"/>
  <c r="M56" i="20"/>
  <c r="Y57" i="20"/>
  <c r="Y81" i="20"/>
  <c r="Y69" i="20"/>
  <c r="S55" i="20"/>
  <c r="S79" i="20"/>
  <c r="S67" i="20"/>
  <c r="I79" i="20"/>
  <c r="I55" i="20"/>
  <c r="I67" i="20"/>
  <c r="P507" i="20"/>
  <c r="P483" i="20"/>
  <c r="P495" i="20"/>
  <c r="R400" i="20"/>
  <c r="R388" i="20"/>
  <c r="R375" i="20"/>
  <c r="R398" i="20"/>
  <c r="R373" i="20"/>
  <c r="R386" i="20"/>
  <c r="R385" i="20"/>
  <c r="R376" i="20"/>
  <c r="R399" i="20"/>
  <c r="R374" i="20"/>
  <c r="R397" i="20"/>
  <c r="R387" i="20"/>
  <c r="Q397" i="20"/>
  <c r="Q385" i="20"/>
  <c r="Q388" i="20"/>
  <c r="Q400" i="20"/>
  <c r="Q386" i="20"/>
  <c r="Q376" i="20"/>
  <c r="Q398" i="20"/>
  <c r="Q373" i="20"/>
  <c r="Q387" i="20"/>
  <c r="Q375" i="20"/>
  <c r="Q399" i="20"/>
  <c r="Q374" i="20"/>
  <c r="H490" i="20"/>
  <c r="H502" i="20"/>
  <c r="H493" i="20"/>
  <c r="H480" i="20"/>
  <c r="H491" i="20"/>
  <c r="H504" i="20"/>
  <c r="H503" i="20"/>
  <c r="H481" i="20"/>
  <c r="H492" i="20"/>
  <c r="H478" i="20"/>
  <c r="H505" i="20"/>
  <c r="H479" i="20"/>
  <c r="D502" i="20"/>
  <c r="D490" i="20"/>
  <c r="D505" i="20"/>
  <c r="D503" i="20"/>
  <c r="D480" i="20"/>
  <c r="D504" i="20"/>
  <c r="D493" i="20"/>
  <c r="D492" i="20"/>
  <c r="D478" i="20"/>
  <c r="D479" i="20"/>
  <c r="D481" i="20"/>
  <c r="D491" i="20"/>
  <c r="S491" i="20"/>
  <c r="S503" i="20"/>
  <c r="S493" i="20"/>
  <c r="S481" i="20"/>
  <c r="S504" i="20"/>
  <c r="S502" i="20"/>
  <c r="S492" i="20"/>
  <c r="S490" i="20"/>
  <c r="S505" i="20"/>
  <c r="S479" i="20"/>
  <c r="S478" i="20"/>
  <c r="S480" i="20"/>
  <c r="F507" i="20"/>
  <c r="F495" i="20"/>
  <c r="F483" i="20"/>
  <c r="P490" i="20"/>
  <c r="P502" i="20"/>
  <c r="P492" i="20"/>
  <c r="P480" i="20"/>
  <c r="P481" i="20"/>
  <c r="P505" i="20"/>
  <c r="P504" i="20"/>
  <c r="P503" i="20"/>
  <c r="P491" i="20"/>
  <c r="P493" i="20"/>
  <c r="P479" i="20"/>
  <c r="P478" i="20"/>
  <c r="P402" i="20"/>
  <c r="P390" i="20"/>
  <c r="P378" i="20"/>
  <c r="Z401" i="20"/>
  <c r="Z389" i="20"/>
  <c r="Z377" i="20"/>
  <c r="W283" i="20"/>
  <c r="W295" i="20"/>
  <c r="W271" i="20"/>
  <c r="Q283" i="20"/>
  <c r="Q295" i="20"/>
  <c r="Q271" i="20"/>
  <c r="P294" i="20"/>
  <c r="P282" i="20"/>
  <c r="P270" i="20"/>
  <c r="L293" i="20"/>
  <c r="L269" i="20"/>
  <c r="L281" i="20"/>
  <c r="Y292" i="20"/>
  <c r="Y280" i="20"/>
  <c r="Y268" i="20"/>
  <c r="N163" i="20"/>
  <c r="N187" i="20"/>
  <c r="N175" i="20"/>
  <c r="U292" i="20"/>
  <c r="U268" i="20"/>
  <c r="U280" i="20"/>
  <c r="T173" i="20"/>
  <c r="T185" i="20"/>
  <c r="T161" i="20"/>
  <c r="Y180" i="20"/>
  <c r="Y168" i="20"/>
  <c r="Y156" i="20"/>
  <c r="S171" i="20"/>
  <c r="S180" i="20"/>
  <c r="S183" i="20"/>
  <c r="S181" i="20"/>
  <c r="S157" i="20"/>
  <c r="S168" i="20"/>
  <c r="S158" i="20"/>
  <c r="S182" i="20"/>
  <c r="S159" i="20"/>
  <c r="S169" i="20"/>
  <c r="S156" i="20"/>
  <c r="S170" i="20"/>
  <c r="E56" i="20"/>
  <c r="E80" i="20"/>
  <c r="E68" i="20"/>
  <c r="S80" i="20"/>
  <c r="S68" i="20"/>
  <c r="S56" i="20"/>
  <c r="U78" i="20"/>
  <c r="U66" i="20"/>
  <c r="U54" i="20"/>
  <c r="K67" i="20"/>
  <c r="K79" i="20"/>
  <c r="K55" i="20"/>
  <c r="R55" i="20"/>
  <c r="R67" i="20"/>
  <c r="R79" i="20"/>
  <c r="I46" i="20"/>
  <c r="F81" i="20"/>
  <c r="F69" i="20"/>
  <c r="F57" i="20"/>
  <c r="Q78" i="20"/>
  <c r="Q54" i="20"/>
  <c r="Q66" i="20"/>
  <c r="P78" i="20"/>
  <c r="P66" i="20"/>
  <c r="P54" i="20"/>
  <c r="G52" i="20"/>
  <c r="G64" i="20"/>
  <c r="H483" i="20"/>
  <c r="H507" i="20"/>
  <c r="H495" i="20"/>
  <c r="R496" i="20"/>
  <c r="R508" i="20"/>
  <c r="R484" i="20"/>
  <c r="S508" i="20"/>
  <c r="S496" i="20"/>
  <c r="S484" i="20"/>
  <c r="W496" i="20"/>
  <c r="W508" i="20"/>
  <c r="W484" i="20"/>
  <c r="U506" i="20"/>
  <c r="U482" i="20"/>
  <c r="U494" i="20"/>
  <c r="AA509" i="20"/>
  <c r="AA485" i="20"/>
  <c r="AA497" i="20"/>
  <c r="X485" i="20"/>
  <c r="X509" i="20"/>
  <c r="X497" i="20"/>
  <c r="X402" i="20"/>
  <c r="X390" i="20"/>
  <c r="X378" i="20"/>
  <c r="F404" i="20"/>
  <c r="F392" i="20"/>
  <c r="F380" i="20"/>
  <c r="M295" i="20"/>
  <c r="M283" i="20"/>
  <c r="M271" i="20"/>
  <c r="AA295" i="20"/>
  <c r="AA283" i="20"/>
  <c r="AA271" i="20"/>
  <c r="V294" i="20"/>
  <c r="V270" i="20"/>
  <c r="V282" i="20"/>
  <c r="K282" i="20"/>
  <c r="K294" i="20"/>
  <c r="K270" i="20"/>
  <c r="G283" i="20"/>
  <c r="G295" i="20"/>
  <c r="G271" i="20"/>
  <c r="F294" i="20"/>
  <c r="F282" i="20"/>
  <c r="F270" i="20"/>
  <c r="D295" i="20"/>
  <c r="D271" i="20"/>
  <c r="D283" i="20"/>
  <c r="B292" i="20"/>
  <c r="B268" i="20"/>
  <c r="B280" i="20"/>
  <c r="D292" i="20"/>
  <c r="D268" i="20"/>
  <c r="D280" i="20"/>
  <c r="X170" i="20"/>
  <c r="X182" i="20"/>
  <c r="X180" i="20"/>
  <c r="X156" i="20"/>
  <c r="X183" i="20"/>
  <c r="X159" i="20"/>
  <c r="X168" i="20"/>
  <c r="X169" i="20"/>
  <c r="X157" i="20"/>
  <c r="X171" i="20"/>
  <c r="X181" i="20"/>
  <c r="X158" i="20"/>
  <c r="W183" i="20"/>
  <c r="W181" i="20"/>
  <c r="W171" i="20"/>
  <c r="W169" i="20"/>
  <c r="W180" i="20"/>
  <c r="W156" i="20"/>
  <c r="W182" i="20"/>
  <c r="W170" i="20"/>
  <c r="W157" i="20"/>
  <c r="W158" i="20"/>
  <c r="W159" i="20"/>
  <c r="W168" i="20"/>
  <c r="I292" i="20"/>
  <c r="I268" i="20"/>
  <c r="I280" i="20"/>
  <c r="Q174" i="20"/>
  <c r="Q186" i="20"/>
  <c r="Q162" i="20"/>
  <c r="N67" i="20"/>
  <c r="N79" i="20"/>
  <c r="N55" i="20"/>
  <c r="I81" i="20"/>
  <c r="I69" i="20"/>
  <c r="I57" i="20"/>
  <c r="C79" i="20"/>
  <c r="C67" i="20"/>
  <c r="C55" i="20"/>
  <c r="W80" i="20"/>
  <c r="W68" i="20"/>
  <c r="W56" i="20"/>
  <c r="F368" i="20"/>
  <c r="F369" i="20"/>
  <c r="F259" i="20"/>
  <c r="F474" i="20"/>
  <c r="F45" i="20"/>
  <c r="F152" i="20"/>
  <c r="F260" i="20"/>
  <c r="J496" i="20"/>
  <c r="J508" i="20"/>
  <c r="J484" i="20"/>
  <c r="AB483" i="20"/>
  <c r="AB507" i="20"/>
  <c r="AB495" i="20"/>
  <c r="Y494" i="20"/>
  <c r="Y506" i="20"/>
  <c r="Y482" i="20"/>
  <c r="Z482" i="20"/>
  <c r="Z494" i="20"/>
  <c r="Z506" i="20"/>
  <c r="O508" i="20"/>
  <c r="O484" i="20"/>
  <c r="O496" i="20"/>
  <c r="Z496" i="20"/>
  <c r="Z508" i="20"/>
  <c r="Z484" i="20"/>
  <c r="C507" i="20"/>
  <c r="C495" i="20"/>
  <c r="C483" i="20"/>
  <c r="U505" i="20"/>
  <c r="U493" i="20"/>
  <c r="U490" i="20"/>
  <c r="U479" i="20"/>
  <c r="U492" i="20"/>
  <c r="U504" i="20"/>
  <c r="U491" i="20"/>
  <c r="U480" i="20"/>
  <c r="U481" i="20"/>
  <c r="U502" i="20"/>
  <c r="U478" i="20"/>
  <c r="U503" i="20"/>
  <c r="N485" i="20"/>
  <c r="N509" i="20"/>
  <c r="N497" i="20"/>
  <c r="C404" i="20"/>
  <c r="C392" i="20"/>
  <c r="C380" i="20"/>
  <c r="H403" i="20"/>
  <c r="H391" i="20"/>
  <c r="H379" i="20"/>
  <c r="H374" i="20"/>
  <c r="H385" i="20"/>
  <c r="H373" i="20"/>
  <c r="H376" i="20"/>
  <c r="H400" i="20"/>
  <c r="H397" i="20"/>
  <c r="H388" i="20"/>
  <c r="H387" i="20"/>
  <c r="H398" i="20"/>
  <c r="H386" i="20"/>
  <c r="H399" i="20"/>
  <c r="H375" i="20"/>
  <c r="C378" i="20"/>
  <c r="C402" i="20"/>
  <c r="C390" i="20"/>
  <c r="B404" i="20"/>
  <c r="B380" i="20"/>
  <c r="B392" i="20"/>
  <c r="U392" i="20"/>
  <c r="U404" i="20"/>
  <c r="U380" i="20"/>
  <c r="Y402" i="20"/>
  <c r="Y390" i="20"/>
  <c r="Y378" i="20"/>
  <c r="F402" i="20"/>
  <c r="F390" i="20"/>
  <c r="F378" i="20"/>
  <c r="L403" i="20"/>
  <c r="L391" i="20"/>
  <c r="L379" i="20"/>
  <c r="AA403" i="20"/>
  <c r="AA391" i="20"/>
  <c r="AA379" i="20"/>
  <c r="O403" i="20"/>
  <c r="O379" i="20"/>
  <c r="O391" i="20"/>
  <c r="J295" i="20"/>
  <c r="J283" i="20"/>
  <c r="J271" i="20"/>
  <c r="AA293" i="20"/>
  <c r="AA281" i="20"/>
  <c r="AA269" i="20"/>
  <c r="P281" i="20"/>
  <c r="P293" i="20"/>
  <c r="P269" i="20"/>
  <c r="H289" i="20"/>
  <c r="H290" i="20"/>
  <c r="H278" i="20"/>
  <c r="H279" i="20"/>
  <c r="H264" i="20"/>
  <c r="H267" i="20"/>
  <c r="H277" i="20"/>
  <c r="H265" i="20"/>
  <c r="H266" i="20"/>
  <c r="H276" i="20"/>
  <c r="H291" i="20"/>
  <c r="H288" i="20"/>
  <c r="R289" i="20"/>
  <c r="R290" i="20"/>
  <c r="R276" i="20"/>
  <c r="R288" i="20"/>
  <c r="R278" i="20"/>
  <c r="R265" i="20"/>
  <c r="R277" i="20"/>
  <c r="R264" i="20"/>
  <c r="R266" i="20"/>
  <c r="R291" i="20"/>
  <c r="R279" i="20"/>
  <c r="R267" i="20"/>
  <c r="U294" i="20"/>
  <c r="U282" i="20"/>
  <c r="U270" i="20"/>
  <c r="Y283" i="20"/>
  <c r="Y295" i="20"/>
  <c r="Y271" i="20"/>
  <c r="AC283" i="20"/>
  <c r="AC271" i="20"/>
  <c r="AC295" i="20"/>
  <c r="D290" i="20"/>
  <c r="D276" i="20"/>
  <c r="D289" i="20"/>
  <c r="D266" i="20"/>
  <c r="D291" i="20"/>
  <c r="D277" i="20"/>
  <c r="D288" i="20"/>
  <c r="D279" i="20"/>
  <c r="D265" i="20"/>
  <c r="D267" i="20"/>
  <c r="D264" i="20"/>
  <c r="D278" i="20"/>
  <c r="E282" i="20"/>
  <c r="E294" i="20"/>
  <c r="E270" i="20"/>
  <c r="E160" i="20"/>
  <c r="E184" i="20"/>
  <c r="E172" i="20"/>
  <c r="K187" i="20"/>
  <c r="K163" i="20"/>
  <c r="K175" i="20"/>
  <c r="F187" i="20"/>
  <c r="F163" i="20"/>
  <c r="F175" i="20"/>
  <c r="I187" i="20"/>
  <c r="I175" i="20"/>
  <c r="I163" i="20"/>
  <c r="Y173" i="20"/>
  <c r="Y185" i="20"/>
  <c r="Y161" i="20"/>
  <c r="R187" i="20"/>
  <c r="R175" i="20"/>
  <c r="R163" i="20"/>
  <c r="M280" i="20"/>
  <c r="M268" i="20"/>
  <c r="M292" i="20"/>
  <c r="J281" i="20"/>
  <c r="J293" i="20"/>
  <c r="J269" i="20"/>
  <c r="M169" i="20"/>
  <c r="M183" i="20"/>
  <c r="M181" i="20"/>
  <c r="M171" i="20"/>
  <c r="M182" i="20"/>
  <c r="M158" i="20"/>
  <c r="M156" i="20"/>
  <c r="M180" i="20"/>
  <c r="M157" i="20"/>
  <c r="M168" i="20"/>
  <c r="M159" i="20"/>
  <c r="M170" i="20"/>
  <c r="T175" i="20"/>
  <c r="T187" i="20"/>
  <c r="T163" i="20"/>
  <c r="Z168" i="20"/>
  <c r="Z182" i="20"/>
  <c r="Z180" i="20"/>
  <c r="Z170" i="20"/>
  <c r="Z181" i="20"/>
  <c r="Z157" i="20"/>
  <c r="Z183" i="20"/>
  <c r="Z171" i="20"/>
  <c r="Z158" i="20"/>
  <c r="Z159" i="20"/>
  <c r="Z156" i="20"/>
  <c r="Z169" i="20"/>
  <c r="AC270" i="20"/>
  <c r="R174" i="20"/>
  <c r="R186" i="20"/>
  <c r="R162" i="20"/>
  <c r="AB174" i="20"/>
  <c r="AB186" i="20"/>
  <c r="AB162" i="20"/>
  <c r="F185" i="20"/>
  <c r="F161" i="20"/>
  <c r="F173" i="20"/>
  <c r="B185" i="20"/>
  <c r="B173" i="20"/>
  <c r="B161" i="20"/>
  <c r="I157" i="20"/>
  <c r="I159" i="20"/>
  <c r="AB276" i="20"/>
  <c r="P184" i="20"/>
  <c r="P172" i="20"/>
  <c r="P160" i="20"/>
  <c r="G184" i="20"/>
  <c r="G172" i="20"/>
  <c r="G160" i="20"/>
  <c r="N81" i="20"/>
  <c r="N57" i="20"/>
  <c r="N69" i="20"/>
  <c r="M78" i="20"/>
  <c r="M54" i="20"/>
  <c r="M66" i="20"/>
  <c r="J56" i="20"/>
  <c r="J68" i="20"/>
  <c r="J80" i="20"/>
  <c r="X76" i="20"/>
  <c r="X64" i="20"/>
  <c r="X63" i="20"/>
  <c r="X51" i="20"/>
  <c r="X74" i="20"/>
  <c r="X75" i="20"/>
  <c r="X65" i="20"/>
  <c r="X53" i="20"/>
  <c r="X52" i="20"/>
  <c r="X77" i="20"/>
  <c r="X62" i="20"/>
  <c r="X50" i="20"/>
  <c r="Y158" i="20"/>
  <c r="N68" i="20"/>
  <c r="N80" i="20"/>
  <c r="N56" i="20"/>
  <c r="AA81" i="20"/>
  <c r="G51" i="20"/>
  <c r="G53" i="20"/>
  <c r="C57" i="20"/>
  <c r="U67" i="20"/>
  <c r="U79" i="20"/>
  <c r="U55" i="20"/>
  <c r="V45" i="20"/>
  <c r="W506" i="20"/>
  <c r="W482" i="20"/>
  <c r="W494" i="20"/>
  <c r="P506" i="20"/>
  <c r="P494" i="20"/>
  <c r="P482" i="20"/>
  <c r="AA507" i="20"/>
  <c r="AA483" i="20"/>
  <c r="AA495" i="20"/>
  <c r="F508" i="20"/>
  <c r="F484" i="20"/>
  <c r="F496" i="20"/>
  <c r="M483" i="20"/>
  <c r="M507" i="20"/>
  <c r="M495" i="20"/>
  <c r="X483" i="20"/>
  <c r="X495" i="20"/>
  <c r="X507" i="20"/>
  <c r="R506" i="20"/>
  <c r="R482" i="20"/>
  <c r="R494" i="20"/>
  <c r="C506" i="20"/>
  <c r="C494" i="20"/>
  <c r="C482" i="20"/>
  <c r="E484" i="20"/>
  <c r="E508" i="20"/>
  <c r="E496" i="20"/>
  <c r="Z504" i="20"/>
  <c r="Z492" i="20"/>
  <c r="Z505" i="20"/>
  <c r="Z478" i="20"/>
  <c r="Z490" i="20"/>
  <c r="Z493" i="20"/>
  <c r="Z491" i="20"/>
  <c r="Z480" i="20"/>
  <c r="Z481" i="20"/>
  <c r="Z503" i="20"/>
  <c r="Z502" i="20"/>
  <c r="Z479" i="20"/>
  <c r="AC392" i="20"/>
  <c r="AC380" i="20"/>
  <c r="AC404" i="20"/>
  <c r="T497" i="20"/>
  <c r="T485" i="20"/>
  <c r="T509" i="20"/>
  <c r="V509" i="20"/>
  <c r="V497" i="20"/>
  <c r="V485" i="20"/>
  <c r="K404" i="20"/>
  <c r="K392" i="20"/>
  <c r="K380" i="20"/>
  <c r="U391" i="20"/>
  <c r="U403" i="20"/>
  <c r="U379" i="20"/>
  <c r="P403" i="20"/>
  <c r="P379" i="20"/>
  <c r="P391" i="20"/>
  <c r="AA400" i="20"/>
  <c r="AA375" i="20"/>
  <c r="AA386" i="20"/>
  <c r="AA376" i="20"/>
  <c r="AA399" i="20"/>
  <c r="AA373" i="20"/>
  <c r="AA387" i="20"/>
  <c r="AA398" i="20"/>
  <c r="AA397" i="20"/>
  <c r="AA388" i="20"/>
  <c r="AA385" i="20"/>
  <c r="AA374" i="20"/>
  <c r="P399" i="20"/>
  <c r="P400" i="20"/>
  <c r="P374" i="20"/>
  <c r="P385" i="20"/>
  <c r="P386" i="20"/>
  <c r="P376" i="20"/>
  <c r="P397" i="20"/>
  <c r="P388" i="20"/>
  <c r="P398" i="20"/>
  <c r="P387" i="20"/>
  <c r="P375" i="20"/>
  <c r="P373" i="20"/>
  <c r="Z402" i="20"/>
  <c r="Z390" i="20"/>
  <c r="Z378" i="20"/>
  <c r="B390" i="20"/>
  <c r="B402" i="20"/>
  <c r="B378" i="20"/>
  <c r="N390" i="20"/>
  <c r="N378" i="20"/>
  <c r="N402" i="20"/>
  <c r="X293" i="20"/>
  <c r="X281" i="20"/>
  <c r="X269" i="20"/>
  <c r="P289" i="20"/>
  <c r="P278" i="20"/>
  <c r="P290" i="20"/>
  <c r="P264" i="20"/>
  <c r="P291" i="20"/>
  <c r="P279" i="20"/>
  <c r="P267" i="20"/>
  <c r="P288" i="20"/>
  <c r="P265" i="20"/>
  <c r="P266" i="20"/>
  <c r="P277" i="20"/>
  <c r="P276" i="20"/>
  <c r="Z276" i="20"/>
  <c r="Z290" i="20"/>
  <c r="Z279" i="20"/>
  <c r="Z265" i="20"/>
  <c r="Z278" i="20"/>
  <c r="Z277" i="20"/>
  <c r="Z264" i="20"/>
  <c r="Z266" i="20"/>
  <c r="Z291" i="20"/>
  <c r="Z288" i="20"/>
  <c r="Z267" i="20"/>
  <c r="Z289" i="20"/>
  <c r="F283" i="20"/>
  <c r="F271" i="20"/>
  <c r="F295" i="20"/>
  <c r="N397" i="20"/>
  <c r="N376" i="20"/>
  <c r="N400" i="20"/>
  <c r="N387" i="20"/>
  <c r="N399" i="20"/>
  <c r="N385" i="20"/>
  <c r="N375" i="20"/>
  <c r="N388" i="20"/>
  <c r="N386" i="20"/>
  <c r="N398" i="20"/>
  <c r="N374" i="20"/>
  <c r="N373" i="20"/>
  <c r="R294" i="20"/>
  <c r="R270" i="20"/>
  <c r="R282" i="20"/>
  <c r="R293" i="20"/>
  <c r="R281" i="20"/>
  <c r="R269" i="20"/>
  <c r="T182" i="20"/>
  <c r="T180" i="20"/>
  <c r="T183" i="20"/>
  <c r="T170" i="20"/>
  <c r="T168" i="20"/>
  <c r="T171" i="20"/>
  <c r="T181" i="20"/>
  <c r="T159" i="20"/>
  <c r="T169" i="20"/>
  <c r="T156" i="20"/>
  <c r="T157" i="20"/>
  <c r="T158" i="20"/>
  <c r="H187" i="20"/>
  <c r="H175" i="20"/>
  <c r="H163" i="20"/>
  <c r="Z187" i="20"/>
  <c r="Z163" i="20"/>
  <c r="Z175" i="20"/>
  <c r="V400" i="20"/>
  <c r="V376" i="20"/>
  <c r="D182" i="20"/>
  <c r="D180" i="20"/>
  <c r="D183" i="20"/>
  <c r="D170" i="20"/>
  <c r="D168" i="20"/>
  <c r="D171" i="20"/>
  <c r="D157" i="20"/>
  <c r="D169" i="20"/>
  <c r="D158" i="20"/>
  <c r="D181" i="20"/>
  <c r="D159" i="20"/>
  <c r="D156" i="20"/>
  <c r="C171" i="20"/>
  <c r="C180" i="20"/>
  <c r="C183" i="20"/>
  <c r="C181" i="20"/>
  <c r="C157" i="20"/>
  <c r="C168" i="20"/>
  <c r="C156" i="20"/>
  <c r="C169" i="20"/>
  <c r="C158" i="20"/>
  <c r="C182" i="20"/>
  <c r="C170" i="20"/>
  <c r="C159" i="20"/>
  <c r="P187" i="20"/>
  <c r="P175" i="20"/>
  <c r="P163" i="20"/>
  <c r="AC282" i="20"/>
  <c r="D151" i="20"/>
  <c r="Z185" i="20"/>
  <c r="Z173" i="20"/>
  <c r="Z161" i="20"/>
  <c r="R185" i="20"/>
  <c r="R173" i="20"/>
  <c r="R161" i="20"/>
  <c r="I183" i="20"/>
  <c r="AB288" i="20"/>
  <c r="T151" i="20"/>
  <c r="W184" i="20"/>
  <c r="W172" i="20"/>
  <c r="W160" i="20"/>
  <c r="Q172" i="20"/>
  <c r="Q184" i="20"/>
  <c r="Q160" i="20"/>
  <c r="E78" i="20"/>
  <c r="E66" i="20"/>
  <c r="E54" i="20"/>
  <c r="B80" i="20"/>
  <c r="B68" i="20"/>
  <c r="B56" i="20"/>
  <c r="Y80" i="20"/>
  <c r="Y68" i="20"/>
  <c r="Y56" i="20"/>
  <c r="P76" i="20"/>
  <c r="P64" i="20"/>
  <c r="P77" i="20"/>
  <c r="P74" i="20"/>
  <c r="P51" i="20"/>
  <c r="P75" i="20"/>
  <c r="P65" i="20"/>
  <c r="P62" i="20"/>
  <c r="P52" i="20"/>
  <c r="P50" i="20"/>
  <c r="P63" i="20"/>
  <c r="P53" i="20"/>
  <c r="G80" i="20"/>
  <c r="G68" i="20"/>
  <c r="G56" i="20"/>
  <c r="F62" i="20"/>
  <c r="F74" i="20"/>
  <c r="F64" i="20"/>
  <c r="F50" i="20"/>
  <c r="F53" i="20"/>
  <c r="F75" i="20"/>
  <c r="F76" i="20"/>
  <c r="F51" i="20"/>
  <c r="F77" i="20"/>
  <c r="F65" i="20"/>
  <c r="F52" i="20"/>
  <c r="F63" i="20"/>
  <c r="N173" i="20"/>
  <c r="Y171" i="20"/>
  <c r="F80" i="20"/>
  <c r="F68" i="20"/>
  <c r="F56" i="20"/>
  <c r="AA69" i="20"/>
  <c r="G75" i="20"/>
  <c r="G74" i="20"/>
  <c r="C81" i="20"/>
  <c r="AC67" i="20"/>
  <c r="AC79" i="20"/>
  <c r="AC55" i="20"/>
  <c r="T172" i="20"/>
  <c r="N78" i="20"/>
  <c r="N66" i="20"/>
  <c r="N54" i="20"/>
  <c r="I496" i="20"/>
  <c r="I484" i="20"/>
  <c r="I508" i="20"/>
  <c r="X490" i="20"/>
  <c r="X502" i="20"/>
  <c r="X491" i="20"/>
  <c r="X480" i="20"/>
  <c r="X493" i="20"/>
  <c r="X481" i="20"/>
  <c r="X505" i="20"/>
  <c r="X479" i="20"/>
  <c r="X478" i="20"/>
  <c r="X503" i="20"/>
  <c r="X492" i="20"/>
  <c r="X504" i="20"/>
  <c r="AB509" i="20"/>
  <c r="AB485" i="20"/>
  <c r="AB497" i="20"/>
  <c r="S404" i="20"/>
  <c r="S380" i="20"/>
  <c r="S392" i="20"/>
  <c r="G403" i="20"/>
  <c r="G379" i="20"/>
  <c r="G391" i="20"/>
  <c r="X403" i="20"/>
  <c r="X391" i="20"/>
  <c r="X379" i="20"/>
  <c r="X399" i="20"/>
  <c r="X374" i="20"/>
  <c r="X385" i="20"/>
  <c r="X397" i="20"/>
  <c r="X375" i="20"/>
  <c r="X373" i="20"/>
  <c r="X388" i="20"/>
  <c r="X386" i="20"/>
  <c r="X400" i="20"/>
  <c r="X387" i="20"/>
  <c r="X398" i="20"/>
  <c r="X376" i="20"/>
  <c r="AA378" i="20"/>
  <c r="AA402" i="20"/>
  <c r="AA390" i="20"/>
  <c r="V402" i="20"/>
  <c r="V378" i="20"/>
  <c r="V390" i="20"/>
  <c r="B391" i="20"/>
  <c r="B379" i="20"/>
  <c r="B403" i="20"/>
  <c r="R391" i="20"/>
  <c r="R403" i="20"/>
  <c r="R379" i="20"/>
  <c r="E401" i="20"/>
  <c r="E389" i="20"/>
  <c r="E377" i="20"/>
  <c r="Y401" i="20"/>
  <c r="Y377" i="20"/>
  <c r="Y389" i="20"/>
  <c r="T389" i="20"/>
  <c r="T401" i="20"/>
  <c r="T377" i="20"/>
  <c r="K401" i="20"/>
  <c r="K389" i="20"/>
  <c r="K377" i="20"/>
  <c r="X295" i="20"/>
  <c r="X271" i="20"/>
  <c r="X283" i="20"/>
  <c r="N269" i="20"/>
  <c r="N293" i="20"/>
  <c r="N281" i="20"/>
  <c r="I281" i="20"/>
  <c r="I293" i="20"/>
  <c r="I269" i="20"/>
  <c r="M398" i="20"/>
  <c r="M373" i="20"/>
  <c r="M397" i="20"/>
  <c r="M376" i="20"/>
  <c r="M388" i="20"/>
  <c r="M400" i="20"/>
  <c r="M399" i="20"/>
  <c r="M385" i="20"/>
  <c r="M375" i="20"/>
  <c r="M387" i="20"/>
  <c r="M386" i="20"/>
  <c r="M374" i="20"/>
  <c r="X289" i="20"/>
  <c r="X291" i="20"/>
  <c r="X288" i="20"/>
  <c r="X278" i="20"/>
  <c r="X264" i="20"/>
  <c r="X267" i="20"/>
  <c r="X290" i="20"/>
  <c r="X279" i="20"/>
  <c r="X265" i="20"/>
  <c r="X276" i="20"/>
  <c r="X266" i="20"/>
  <c r="X277" i="20"/>
  <c r="C290" i="20"/>
  <c r="C288" i="20"/>
  <c r="C279" i="20"/>
  <c r="C289" i="20"/>
  <c r="C265" i="20"/>
  <c r="C276" i="20"/>
  <c r="C266" i="20"/>
  <c r="C278" i="20"/>
  <c r="C267" i="20"/>
  <c r="C291" i="20"/>
  <c r="C277" i="20"/>
  <c r="C264" i="20"/>
  <c r="P295" i="20"/>
  <c r="P283" i="20"/>
  <c r="P271" i="20"/>
  <c r="L283" i="20"/>
  <c r="L271" i="20"/>
  <c r="L295" i="20"/>
  <c r="N283" i="20"/>
  <c r="N295" i="20"/>
  <c r="N271" i="20"/>
  <c r="R404" i="20"/>
  <c r="R380" i="20"/>
  <c r="R392" i="20"/>
  <c r="N282" i="20"/>
  <c r="N294" i="20"/>
  <c r="N270" i="20"/>
  <c r="Z270" i="20"/>
  <c r="Z282" i="20"/>
  <c r="Z294" i="20"/>
  <c r="AB282" i="20"/>
  <c r="AB294" i="20"/>
  <c r="AB270" i="20"/>
  <c r="X185" i="20"/>
  <c r="X173" i="20"/>
  <c r="X161" i="20"/>
  <c r="L182" i="20"/>
  <c r="L180" i="20"/>
  <c r="L183" i="20"/>
  <c r="L170" i="20"/>
  <c r="L168" i="20"/>
  <c r="L171" i="20"/>
  <c r="L159" i="20"/>
  <c r="L181" i="20"/>
  <c r="L157" i="20"/>
  <c r="L169" i="20"/>
  <c r="L158" i="20"/>
  <c r="L156" i="20"/>
  <c r="V187" i="20"/>
  <c r="V175" i="20"/>
  <c r="V163" i="20"/>
  <c r="H170" i="20"/>
  <c r="H182" i="20"/>
  <c r="H180" i="20"/>
  <c r="H156" i="20"/>
  <c r="H183" i="20"/>
  <c r="H159" i="20"/>
  <c r="H168" i="20"/>
  <c r="H169" i="20"/>
  <c r="H181" i="20"/>
  <c r="H171" i="20"/>
  <c r="H157" i="20"/>
  <c r="H158" i="20"/>
  <c r="AC169" i="20"/>
  <c r="AC183" i="20"/>
  <c r="AC181" i="20"/>
  <c r="AC171" i="20"/>
  <c r="AC182" i="20"/>
  <c r="AC158" i="20"/>
  <c r="AC159" i="20"/>
  <c r="AC156" i="20"/>
  <c r="AC180" i="20"/>
  <c r="AC168" i="20"/>
  <c r="AC157" i="20"/>
  <c r="AC170" i="20"/>
  <c r="Z292" i="20"/>
  <c r="Z280" i="20"/>
  <c r="Z268" i="20"/>
  <c r="AA292" i="20"/>
  <c r="AA280" i="20"/>
  <c r="AA268" i="20"/>
  <c r="AC268" i="20"/>
  <c r="AC280" i="20"/>
  <c r="AC292" i="20"/>
  <c r="F288" i="20"/>
  <c r="F291" i="20"/>
  <c r="F289" i="20"/>
  <c r="F290" i="20"/>
  <c r="F266" i="20"/>
  <c r="F279" i="20"/>
  <c r="F264" i="20"/>
  <c r="F278" i="20"/>
  <c r="F267" i="20"/>
  <c r="F276" i="20"/>
  <c r="F265" i="20"/>
  <c r="F277" i="20"/>
  <c r="K171" i="20"/>
  <c r="K180" i="20"/>
  <c r="K183" i="20"/>
  <c r="K181" i="20"/>
  <c r="K157" i="20"/>
  <c r="K168" i="20"/>
  <c r="K169" i="20"/>
  <c r="K170" i="20"/>
  <c r="K156" i="20"/>
  <c r="K182" i="20"/>
  <c r="K158" i="20"/>
  <c r="K159" i="20"/>
  <c r="AC294" i="20"/>
  <c r="I186" i="20"/>
  <c r="I162" i="20"/>
  <c r="I174" i="20"/>
  <c r="O186" i="20"/>
  <c r="O174" i="20"/>
  <c r="O162" i="20"/>
  <c r="K162" i="20"/>
  <c r="K186" i="20"/>
  <c r="K174" i="20"/>
  <c r="J185" i="20"/>
  <c r="J173" i="20"/>
  <c r="J161" i="20"/>
  <c r="AB185" i="20"/>
  <c r="AB173" i="20"/>
  <c r="AB161" i="20"/>
  <c r="V185" i="20"/>
  <c r="V161" i="20"/>
  <c r="V173" i="20"/>
  <c r="I168" i="20"/>
  <c r="I169" i="20"/>
  <c r="AB266" i="20"/>
  <c r="AC175" i="20"/>
  <c r="AC187" i="20"/>
  <c r="AC163" i="20"/>
  <c r="B184" i="20"/>
  <c r="B172" i="20"/>
  <c r="B160" i="20"/>
  <c r="AA184" i="20"/>
  <c r="AA160" i="20"/>
  <c r="AA172" i="20"/>
  <c r="G54" i="20"/>
  <c r="G66" i="20"/>
  <c r="G78" i="20"/>
  <c r="AA80" i="20"/>
  <c r="AA68" i="20"/>
  <c r="AA56" i="20"/>
  <c r="Z74" i="20"/>
  <c r="Z77" i="20"/>
  <c r="Z62" i="20"/>
  <c r="Z64" i="20"/>
  <c r="Z65" i="20"/>
  <c r="Z53" i="20"/>
  <c r="Z75" i="20"/>
  <c r="Z63" i="20"/>
  <c r="Z51" i="20"/>
  <c r="Z76" i="20"/>
  <c r="Z50" i="20"/>
  <c r="Z52" i="20"/>
  <c r="AC57" i="20"/>
  <c r="AC81" i="20"/>
  <c r="AC69" i="20"/>
  <c r="AB78" i="20"/>
  <c r="AB66" i="20"/>
  <c r="AB54" i="20"/>
  <c r="Q68" i="20"/>
  <c r="Q80" i="20"/>
  <c r="Q56" i="20"/>
  <c r="H76" i="20"/>
  <c r="H64" i="20"/>
  <c r="H75" i="20"/>
  <c r="H65" i="20"/>
  <c r="H51" i="20"/>
  <c r="H63" i="20"/>
  <c r="H74" i="20"/>
  <c r="H62" i="20"/>
  <c r="H53" i="20"/>
  <c r="H52" i="20"/>
  <c r="H50" i="20"/>
  <c r="H77" i="20"/>
  <c r="Y78" i="20"/>
  <c r="Y54" i="20"/>
  <c r="Y66" i="20"/>
  <c r="X78" i="20"/>
  <c r="X66" i="20"/>
  <c r="X54" i="20"/>
  <c r="G69" i="20"/>
  <c r="S57" i="20"/>
  <c r="R46" i="20"/>
  <c r="X79" i="20"/>
  <c r="X67" i="20"/>
  <c r="X55" i="20"/>
  <c r="V78" i="20"/>
  <c r="V66" i="20"/>
  <c r="V54" i="20"/>
  <c r="C77" i="20"/>
  <c r="C65" i="20"/>
  <c r="C63" i="20"/>
  <c r="C52" i="20"/>
  <c r="C74" i="20"/>
  <c r="C75" i="20"/>
  <c r="C51" i="20"/>
  <c r="C50" i="20"/>
  <c r="C62" i="20"/>
  <c r="C76" i="20"/>
  <c r="C53" i="20"/>
  <c r="C64" i="20"/>
  <c r="B66" i="20"/>
  <c r="B78" i="20"/>
  <c r="B54" i="20"/>
  <c r="I483" i="20"/>
  <c r="I495" i="20"/>
  <c r="I507" i="20"/>
  <c r="M506" i="20"/>
  <c r="M482" i="20"/>
  <c r="M494" i="20"/>
  <c r="N508" i="20"/>
  <c r="N484" i="20"/>
  <c r="N496" i="20"/>
  <c r="M508" i="20"/>
  <c r="M484" i="20"/>
  <c r="M496" i="20"/>
  <c r="C491" i="20"/>
  <c r="C503" i="20"/>
  <c r="C481" i="20"/>
  <c r="C493" i="20"/>
  <c r="C505" i="20"/>
  <c r="C504" i="20"/>
  <c r="C502" i="20"/>
  <c r="C479" i="20"/>
  <c r="C492" i="20"/>
  <c r="C478" i="20"/>
  <c r="C490" i="20"/>
  <c r="C480" i="20"/>
  <c r="Z404" i="20"/>
  <c r="Z380" i="20"/>
  <c r="Z392" i="20"/>
  <c r="C403" i="20"/>
  <c r="C391" i="20"/>
  <c r="C379" i="20"/>
  <c r="F376" i="20"/>
  <c r="F387" i="20"/>
  <c r="F398" i="20"/>
  <c r="F386" i="20"/>
  <c r="F399" i="20"/>
  <c r="F375" i="20"/>
  <c r="F374" i="20"/>
  <c r="F373" i="20"/>
  <c r="F400" i="20"/>
  <c r="F397" i="20"/>
  <c r="F388" i="20"/>
  <c r="F385" i="20"/>
  <c r="J404" i="20"/>
  <c r="J380" i="20"/>
  <c r="J392" i="20"/>
  <c r="Q402" i="20"/>
  <c r="Q378" i="20"/>
  <c r="Q390" i="20"/>
  <c r="X392" i="20"/>
  <c r="X404" i="20"/>
  <c r="X380" i="20"/>
  <c r="L378" i="20"/>
  <c r="L390" i="20"/>
  <c r="L402" i="20"/>
  <c r="AB389" i="20"/>
  <c r="AB401" i="20"/>
  <c r="AB377" i="20"/>
  <c r="X506" i="20"/>
  <c r="X494" i="20"/>
  <c r="X482" i="20"/>
  <c r="V495" i="20"/>
  <c r="V507" i="20"/>
  <c r="V483" i="20"/>
  <c r="S482" i="20"/>
  <c r="S494" i="20"/>
  <c r="S506" i="20"/>
  <c r="U484" i="20"/>
  <c r="U496" i="20"/>
  <c r="U508" i="20"/>
  <c r="AC505" i="20"/>
  <c r="AC493" i="20"/>
  <c r="AC479" i="20"/>
  <c r="AC491" i="20"/>
  <c r="AC481" i="20"/>
  <c r="AC504" i="20"/>
  <c r="AC503" i="20"/>
  <c r="AC492" i="20"/>
  <c r="AC480" i="20"/>
  <c r="AC490" i="20"/>
  <c r="AC502" i="20"/>
  <c r="AC478" i="20"/>
  <c r="G404" i="20"/>
  <c r="G380" i="20"/>
  <c r="G392" i="20"/>
  <c r="B400" i="20"/>
  <c r="B399" i="20"/>
  <c r="B388" i="20"/>
  <c r="B398" i="20"/>
  <c r="B375" i="20"/>
  <c r="B386" i="20"/>
  <c r="B387" i="20"/>
  <c r="B385" i="20"/>
  <c r="B376" i="20"/>
  <c r="B373" i="20"/>
  <c r="B374" i="20"/>
  <c r="B397" i="20"/>
  <c r="P380" i="20"/>
  <c r="P392" i="20"/>
  <c r="P404" i="20"/>
  <c r="AA404" i="20"/>
  <c r="AA392" i="20"/>
  <c r="AA380" i="20"/>
  <c r="T403" i="20"/>
  <c r="T391" i="20"/>
  <c r="T379" i="20"/>
  <c r="M379" i="20"/>
  <c r="M391" i="20"/>
  <c r="M403" i="20"/>
  <c r="I403" i="20"/>
  <c r="I391" i="20"/>
  <c r="I379" i="20"/>
  <c r="R390" i="20"/>
  <c r="R378" i="20"/>
  <c r="R402" i="20"/>
  <c r="N404" i="20"/>
  <c r="N392" i="20"/>
  <c r="N380" i="20"/>
  <c r="AB403" i="20"/>
  <c r="AB391" i="20"/>
  <c r="AB379" i="20"/>
  <c r="O389" i="20"/>
  <c r="O377" i="20"/>
  <c r="O401" i="20"/>
  <c r="S401" i="20"/>
  <c r="S377" i="20"/>
  <c r="S389" i="20"/>
  <c r="V269" i="20"/>
  <c r="V293" i="20"/>
  <c r="V281" i="20"/>
  <c r="Q293" i="20"/>
  <c r="Q281" i="20"/>
  <c r="Q269" i="20"/>
  <c r="V283" i="20"/>
  <c r="V271" i="20"/>
  <c r="V295" i="20"/>
  <c r="C294" i="20"/>
  <c r="C282" i="20"/>
  <c r="C270" i="20"/>
  <c r="P161" i="20"/>
  <c r="P173" i="20"/>
  <c r="P185" i="20"/>
  <c r="Q181" i="20"/>
  <c r="Q182" i="20"/>
  <c r="Q169" i="20"/>
  <c r="Q183" i="20"/>
  <c r="Q159" i="20"/>
  <c r="Q170" i="20"/>
  <c r="Q180" i="20"/>
  <c r="Q171" i="20"/>
  <c r="Q158" i="20"/>
  <c r="Q168" i="20"/>
  <c r="Q156" i="20"/>
  <c r="Q157" i="20"/>
  <c r="U186" i="20"/>
  <c r="U174" i="20"/>
  <c r="U162" i="20"/>
  <c r="Y174" i="20"/>
  <c r="Y186" i="20"/>
  <c r="Y162" i="20"/>
  <c r="I156" i="20"/>
  <c r="I182" i="20"/>
  <c r="AB291" i="20"/>
  <c r="L184" i="20"/>
  <c r="L160" i="20"/>
  <c r="L172" i="20"/>
  <c r="H184" i="20"/>
  <c r="H172" i="20"/>
  <c r="H160" i="20"/>
  <c r="T64" i="20"/>
  <c r="T76" i="20"/>
  <c r="T75" i="20"/>
  <c r="T65" i="20"/>
  <c r="T52" i="20"/>
  <c r="T62" i="20"/>
  <c r="T63" i="20"/>
  <c r="T53" i="20"/>
  <c r="T51" i="20"/>
  <c r="T50" i="20"/>
  <c r="T74" i="20"/>
  <c r="T77" i="20"/>
  <c r="R74" i="20"/>
  <c r="R77" i="20"/>
  <c r="R62" i="20"/>
  <c r="R65" i="20"/>
  <c r="R63" i="20"/>
  <c r="R53" i="20"/>
  <c r="R76" i="20"/>
  <c r="R51" i="20"/>
  <c r="R64" i="20"/>
  <c r="R75" i="20"/>
  <c r="R50" i="20"/>
  <c r="R52" i="20"/>
  <c r="W81" i="20"/>
  <c r="W57" i="20"/>
  <c r="W69" i="20"/>
  <c r="Z81" i="20"/>
  <c r="Z69" i="20"/>
  <c r="Z57" i="20"/>
  <c r="Y170" i="20"/>
  <c r="F78" i="20"/>
  <c r="F66" i="20"/>
  <c r="F54" i="20"/>
  <c r="G57" i="20"/>
  <c r="G76" i="20"/>
  <c r="S81" i="20"/>
  <c r="AC46" i="20"/>
  <c r="K77" i="20"/>
  <c r="K65" i="20"/>
  <c r="K62" i="20"/>
  <c r="K76" i="20"/>
  <c r="K52" i="20"/>
  <c r="K74" i="20"/>
  <c r="K53" i="20"/>
  <c r="K64" i="20"/>
  <c r="K51" i="20"/>
  <c r="K75" i="20"/>
  <c r="K63" i="20"/>
  <c r="K50" i="20"/>
  <c r="J66" i="20"/>
  <c r="J78" i="20"/>
  <c r="J54" i="20"/>
  <c r="N495" i="20"/>
  <c r="N483" i="20"/>
  <c r="N507" i="20"/>
  <c r="K484" i="20"/>
  <c r="K508" i="20"/>
  <c r="K496" i="20"/>
  <c r="G503" i="20"/>
  <c r="G491" i="20"/>
  <c r="G504" i="20"/>
  <c r="G481" i="20"/>
  <c r="G505" i="20"/>
  <c r="G493" i="20"/>
  <c r="G478" i="20"/>
  <c r="G492" i="20"/>
  <c r="G490" i="20"/>
  <c r="G479" i="20"/>
  <c r="G480" i="20"/>
  <c r="G502" i="20"/>
  <c r="J400" i="20"/>
  <c r="J388" i="20"/>
  <c r="J399" i="20"/>
  <c r="J375" i="20"/>
  <c r="J387" i="20"/>
  <c r="J397" i="20"/>
  <c r="J374" i="20"/>
  <c r="J373" i="20"/>
  <c r="J398" i="20"/>
  <c r="J386" i="20"/>
  <c r="J385" i="20"/>
  <c r="J376" i="20"/>
  <c r="G497" i="20"/>
  <c r="G485" i="20"/>
  <c r="G509" i="20"/>
  <c r="B506" i="20"/>
  <c r="B482" i="20"/>
  <c r="B494" i="20"/>
  <c r="G495" i="20"/>
  <c r="G507" i="20"/>
  <c r="G483" i="20"/>
  <c r="Y495" i="20"/>
  <c r="Y483" i="20"/>
  <c r="Y507" i="20"/>
  <c r="AA494" i="20"/>
  <c r="AA506" i="20"/>
  <c r="AA482" i="20"/>
  <c r="AC506" i="20"/>
  <c r="AC482" i="20"/>
  <c r="AC494" i="20"/>
  <c r="V508" i="20"/>
  <c r="V484" i="20"/>
  <c r="V496" i="20"/>
  <c r="Y496" i="20"/>
  <c r="Y508" i="20"/>
  <c r="Y484" i="20"/>
  <c r="AA484" i="20"/>
  <c r="AA508" i="20"/>
  <c r="AA496" i="20"/>
  <c r="AC508" i="20"/>
  <c r="AC496" i="20"/>
  <c r="AC484" i="20"/>
  <c r="L502" i="20"/>
  <c r="L490" i="20"/>
  <c r="L504" i="20"/>
  <c r="L480" i="20"/>
  <c r="L492" i="20"/>
  <c r="L491" i="20"/>
  <c r="L479" i="20"/>
  <c r="L503" i="20"/>
  <c r="L478" i="20"/>
  <c r="L493" i="20"/>
  <c r="L505" i="20"/>
  <c r="L481" i="20"/>
  <c r="AB502" i="20"/>
  <c r="AB490" i="20"/>
  <c r="AB504" i="20"/>
  <c r="AB480" i="20"/>
  <c r="AB478" i="20"/>
  <c r="AB505" i="20"/>
  <c r="AB479" i="20"/>
  <c r="AB493" i="20"/>
  <c r="AB481" i="20"/>
  <c r="AB491" i="20"/>
  <c r="AB503" i="20"/>
  <c r="AB492" i="20"/>
  <c r="Q493" i="20"/>
  <c r="Q505" i="20"/>
  <c r="Q502" i="20"/>
  <c r="Q504" i="20"/>
  <c r="Q479" i="20"/>
  <c r="Q478" i="20"/>
  <c r="Q503" i="20"/>
  <c r="Q490" i="20"/>
  <c r="Q480" i="20"/>
  <c r="Q491" i="20"/>
  <c r="Q481" i="20"/>
  <c r="Q492" i="20"/>
  <c r="K509" i="20"/>
  <c r="K497" i="20"/>
  <c r="K485" i="20"/>
  <c r="J497" i="20"/>
  <c r="J485" i="20"/>
  <c r="J509" i="20"/>
  <c r="M497" i="20"/>
  <c r="M509" i="20"/>
  <c r="M485" i="20"/>
  <c r="W497" i="20"/>
  <c r="W485" i="20"/>
  <c r="W509" i="20"/>
  <c r="D380" i="20"/>
  <c r="D404" i="20"/>
  <c r="D392" i="20"/>
  <c r="L398" i="20"/>
  <c r="L386" i="20"/>
  <c r="L373" i="20"/>
  <c r="L388" i="20"/>
  <c r="L400" i="20"/>
  <c r="L397" i="20"/>
  <c r="L387" i="20"/>
  <c r="L385" i="20"/>
  <c r="L376" i="20"/>
  <c r="L399" i="20"/>
  <c r="L375" i="20"/>
  <c r="L374" i="20"/>
  <c r="F403" i="20"/>
  <c r="F379" i="20"/>
  <c r="F391" i="20"/>
  <c r="W403" i="20"/>
  <c r="W379" i="20"/>
  <c r="W391" i="20"/>
  <c r="Q403" i="20"/>
  <c r="Q379" i="20"/>
  <c r="Q391" i="20"/>
  <c r="D378" i="20"/>
  <c r="D390" i="20"/>
  <c r="D402" i="20"/>
  <c r="O404" i="20"/>
  <c r="O392" i="20"/>
  <c r="O380" i="20"/>
  <c r="V404" i="20"/>
  <c r="V392" i="20"/>
  <c r="V380" i="20"/>
  <c r="AB402" i="20"/>
  <c r="AB378" i="20"/>
  <c r="AB390" i="20"/>
  <c r="E402" i="20"/>
  <c r="E378" i="20"/>
  <c r="E390" i="20"/>
  <c r="N401" i="20"/>
  <c r="N389" i="20"/>
  <c r="N377" i="20"/>
  <c r="AC401" i="20"/>
  <c r="AC389" i="20"/>
  <c r="AC377" i="20"/>
  <c r="U401" i="20"/>
  <c r="U389" i="20"/>
  <c r="U377" i="20"/>
  <c r="AA389" i="20"/>
  <c r="AA401" i="20"/>
  <c r="AA377" i="20"/>
  <c r="G293" i="20"/>
  <c r="G269" i="20"/>
  <c r="G281" i="20"/>
  <c r="Y281" i="20"/>
  <c r="Y293" i="20"/>
  <c r="Y269" i="20"/>
  <c r="U399" i="20"/>
  <c r="U373" i="20"/>
  <c r="U398" i="20"/>
  <c r="U376" i="20"/>
  <c r="U374" i="20"/>
  <c r="U397" i="20"/>
  <c r="U375" i="20"/>
  <c r="U388" i="20"/>
  <c r="U387" i="20"/>
  <c r="U385" i="20"/>
  <c r="U400" i="20"/>
  <c r="U386" i="20"/>
  <c r="C400" i="20"/>
  <c r="C398" i="20"/>
  <c r="C375" i="20"/>
  <c r="C386" i="20"/>
  <c r="C399" i="20"/>
  <c r="C388" i="20"/>
  <c r="C385" i="20"/>
  <c r="C387" i="20"/>
  <c r="C376" i="20"/>
  <c r="C373" i="20"/>
  <c r="C374" i="20"/>
  <c r="C397" i="20"/>
  <c r="S400" i="20"/>
  <c r="S375" i="20"/>
  <c r="S386" i="20"/>
  <c r="S387" i="20"/>
  <c r="S398" i="20"/>
  <c r="S385" i="20"/>
  <c r="S376" i="20"/>
  <c r="S399" i="20"/>
  <c r="S374" i="20"/>
  <c r="S373" i="20"/>
  <c r="S397" i="20"/>
  <c r="S388" i="20"/>
  <c r="E288" i="20"/>
  <c r="E289" i="20"/>
  <c r="E277" i="20"/>
  <c r="E266" i="20"/>
  <c r="E290" i="20"/>
  <c r="E279" i="20"/>
  <c r="E264" i="20"/>
  <c r="E265" i="20"/>
  <c r="E291" i="20"/>
  <c r="E276" i="20"/>
  <c r="E278" i="20"/>
  <c r="E267" i="20"/>
  <c r="Q289" i="20"/>
  <c r="Q291" i="20"/>
  <c r="Q279" i="20"/>
  <c r="Q267" i="20"/>
  <c r="Q288" i="20"/>
  <c r="Q278" i="20"/>
  <c r="Q265" i="20"/>
  <c r="Q277" i="20"/>
  <c r="Q264" i="20"/>
  <c r="Q290" i="20"/>
  <c r="Q276" i="20"/>
  <c r="Q266" i="20"/>
  <c r="S290" i="20"/>
  <c r="S279" i="20"/>
  <c r="S291" i="20"/>
  <c r="S278" i="20"/>
  <c r="S265" i="20"/>
  <c r="S277" i="20"/>
  <c r="S289" i="20"/>
  <c r="S276" i="20"/>
  <c r="S266" i="20"/>
  <c r="S267" i="20"/>
  <c r="S288" i="20"/>
  <c r="S264" i="20"/>
  <c r="AB283" i="20"/>
  <c r="AB295" i="20"/>
  <c r="AB271" i="20"/>
  <c r="H283" i="20"/>
  <c r="H271" i="20"/>
  <c r="H295" i="20"/>
  <c r="Q173" i="20"/>
  <c r="Q185" i="20"/>
  <c r="Q161" i="20"/>
  <c r="O294" i="20"/>
  <c r="O282" i="20"/>
  <c r="O270" i="20"/>
  <c r="I270" i="20"/>
  <c r="I294" i="20"/>
  <c r="I282" i="20"/>
  <c r="H161" i="20"/>
  <c r="H185" i="20"/>
  <c r="H173" i="20"/>
  <c r="O175" i="20"/>
  <c r="O187" i="20"/>
  <c r="O163" i="20"/>
  <c r="I151" i="20"/>
  <c r="G183" i="20"/>
  <c r="G181" i="20"/>
  <c r="G171" i="20"/>
  <c r="G169" i="20"/>
  <c r="G180" i="20"/>
  <c r="G156" i="20"/>
  <c r="G158" i="20"/>
  <c r="G170" i="20"/>
  <c r="G159" i="20"/>
  <c r="G182" i="20"/>
  <c r="G157" i="20"/>
  <c r="G168" i="20"/>
  <c r="O183" i="20"/>
  <c r="O181" i="20"/>
  <c r="O171" i="20"/>
  <c r="O169" i="20"/>
  <c r="O180" i="20"/>
  <c r="O156" i="20"/>
  <c r="O182" i="20"/>
  <c r="O158" i="20"/>
  <c r="O168" i="20"/>
  <c r="O170" i="20"/>
  <c r="O159" i="20"/>
  <c r="O157" i="20"/>
  <c r="Q187" i="20"/>
  <c r="Q175" i="20"/>
  <c r="Q163" i="20"/>
  <c r="O292" i="20"/>
  <c r="O280" i="20"/>
  <c r="O268" i="20"/>
  <c r="L292" i="20"/>
  <c r="L268" i="20"/>
  <c r="L280" i="20"/>
  <c r="X187" i="20"/>
  <c r="X175" i="20"/>
  <c r="X163" i="20"/>
  <c r="E169" i="20"/>
  <c r="E183" i="20"/>
  <c r="E181" i="20"/>
  <c r="E171" i="20"/>
  <c r="E182" i="20"/>
  <c r="E158" i="20"/>
  <c r="E168" i="20"/>
  <c r="E180" i="20"/>
  <c r="E170" i="20"/>
  <c r="E156" i="20"/>
  <c r="E159" i="20"/>
  <c r="E157" i="20"/>
  <c r="AC281" i="20"/>
  <c r="J186" i="20"/>
  <c r="J162" i="20"/>
  <c r="J174" i="20"/>
  <c r="F186" i="20"/>
  <c r="F174" i="20"/>
  <c r="F162" i="20"/>
  <c r="AA186" i="20"/>
  <c r="AA162" i="20"/>
  <c r="AA174" i="20"/>
  <c r="S185" i="20"/>
  <c r="S173" i="20"/>
  <c r="S161" i="20"/>
  <c r="M185" i="20"/>
  <c r="M173" i="20"/>
  <c r="M161" i="20"/>
  <c r="I171" i="20"/>
  <c r="I181" i="20"/>
  <c r="AB264" i="20"/>
  <c r="AB277" i="20"/>
  <c r="X184" i="20"/>
  <c r="X172" i="20"/>
  <c r="X160" i="20"/>
  <c r="R184" i="20"/>
  <c r="R172" i="20"/>
  <c r="R160" i="20"/>
  <c r="P81" i="20"/>
  <c r="P69" i="20"/>
  <c r="P57" i="20"/>
  <c r="L64" i="20"/>
  <c r="L76" i="20"/>
  <c r="L52" i="20"/>
  <c r="L63" i="20"/>
  <c r="L51" i="20"/>
  <c r="L77" i="20"/>
  <c r="L74" i="20"/>
  <c r="L53" i="20"/>
  <c r="L65" i="20"/>
  <c r="L62" i="20"/>
  <c r="L75" i="20"/>
  <c r="L50" i="20"/>
  <c r="K80" i="20"/>
  <c r="K56" i="20"/>
  <c r="K68" i="20"/>
  <c r="J74" i="20"/>
  <c r="J77" i="20"/>
  <c r="J62" i="20"/>
  <c r="J75" i="20"/>
  <c r="J63" i="20"/>
  <c r="J64" i="20"/>
  <c r="J53" i="20"/>
  <c r="J50" i="20"/>
  <c r="J65" i="20"/>
  <c r="J76" i="20"/>
  <c r="J52" i="20"/>
  <c r="J51" i="20"/>
  <c r="M57" i="20"/>
  <c r="M81" i="20"/>
  <c r="M69" i="20"/>
  <c r="L66" i="20"/>
  <c r="L78" i="20"/>
  <c r="L54" i="20"/>
  <c r="AA54" i="20"/>
  <c r="AA66" i="20"/>
  <c r="AA78" i="20"/>
  <c r="O81" i="20"/>
  <c r="O57" i="20"/>
  <c r="O69" i="20"/>
  <c r="G174" i="20"/>
  <c r="G162" i="20"/>
  <c r="G186" i="20"/>
  <c r="I78" i="20"/>
  <c r="I54" i="20"/>
  <c r="I66" i="20"/>
  <c r="J184" i="20"/>
  <c r="J172" i="20"/>
  <c r="J160" i="20"/>
  <c r="Y159" i="20"/>
  <c r="H66" i="20"/>
  <c r="H78" i="20"/>
  <c r="H54" i="20"/>
  <c r="K57" i="20"/>
  <c r="P80" i="20"/>
  <c r="V79" i="20"/>
  <c r="V67" i="20"/>
  <c r="V55" i="20"/>
  <c r="J67" i="20"/>
  <c r="J55" i="20"/>
  <c r="J79" i="20"/>
  <c r="AA77" i="20"/>
  <c r="AA65" i="20"/>
  <c r="AA64" i="20"/>
  <c r="AA74" i="20"/>
  <c r="AA52" i="20"/>
  <c r="AA75" i="20"/>
  <c r="AA76" i="20"/>
  <c r="AA53" i="20"/>
  <c r="AA63" i="20"/>
  <c r="AA51" i="20"/>
  <c r="AA62" i="20"/>
  <c r="AA50" i="20"/>
  <c r="R66" i="20"/>
  <c r="R78" i="20"/>
  <c r="R54" i="20"/>
  <c r="K494" i="20"/>
  <c r="K482" i="20"/>
  <c r="K506" i="20"/>
  <c r="W503" i="20"/>
  <c r="W491" i="20"/>
  <c r="W504" i="20"/>
  <c r="W481" i="20"/>
  <c r="W502" i="20"/>
  <c r="W479" i="20"/>
  <c r="W492" i="20"/>
  <c r="W490" i="20"/>
  <c r="W480" i="20"/>
  <c r="W478" i="20"/>
  <c r="W505" i="20"/>
  <c r="W493" i="20"/>
  <c r="Q380" i="20"/>
  <c r="Q404" i="20"/>
  <c r="Q392" i="20"/>
  <c r="I509" i="20"/>
  <c r="I485" i="20"/>
  <c r="I497" i="20"/>
  <c r="D495" i="20"/>
  <c r="D507" i="20"/>
  <c r="D483" i="20"/>
  <c r="O495" i="20"/>
  <c r="O507" i="20"/>
  <c r="O483" i="20"/>
  <c r="J507" i="20"/>
  <c r="J495" i="20"/>
  <c r="J483" i="20"/>
  <c r="D494" i="20"/>
  <c r="D506" i="20"/>
  <c r="D482" i="20"/>
  <c r="X508" i="20"/>
  <c r="X496" i="20"/>
  <c r="X484" i="20"/>
  <c r="B496" i="20"/>
  <c r="B508" i="20"/>
  <c r="B484" i="20"/>
  <c r="M505" i="20"/>
  <c r="M493" i="20"/>
  <c r="M491" i="20"/>
  <c r="M479" i="20"/>
  <c r="M490" i="20"/>
  <c r="M480" i="20"/>
  <c r="M481" i="20"/>
  <c r="M502" i="20"/>
  <c r="M504" i="20"/>
  <c r="M492" i="20"/>
  <c r="M478" i="20"/>
  <c r="M503" i="20"/>
  <c r="AA491" i="20"/>
  <c r="AA503" i="20"/>
  <c r="AA502" i="20"/>
  <c r="AA492" i="20"/>
  <c r="AA481" i="20"/>
  <c r="AA490" i="20"/>
  <c r="AA478" i="20"/>
  <c r="AA480" i="20"/>
  <c r="AA504" i="20"/>
  <c r="AA505" i="20"/>
  <c r="AA479" i="20"/>
  <c r="AA493" i="20"/>
  <c r="Q509" i="20"/>
  <c r="Q485" i="20"/>
  <c r="Q497" i="20"/>
  <c r="R497" i="20"/>
  <c r="R509" i="20"/>
  <c r="R485" i="20"/>
  <c r="H485" i="20"/>
  <c r="H497" i="20"/>
  <c r="H509" i="20"/>
  <c r="L404" i="20"/>
  <c r="L392" i="20"/>
  <c r="L380" i="20"/>
  <c r="I397" i="20"/>
  <c r="I385" i="20"/>
  <c r="I388" i="20"/>
  <c r="I387" i="20"/>
  <c r="I374" i="20"/>
  <c r="I373" i="20"/>
  <c r="I400" i="20"/>
  <c r="I398" i="20"/>
  <c r="I386" i="20"/>
  <c r="I399" i="20"/>
  <c r="I375" i="20"/>
  <c r="I376" i="20"/>
  <c r="Y397" i="20"/>
  <c r="Y385" i="20"/>
  <c r="Y388" i="20"/>
  <c r="Y399" i="20"/>
  <c r="Y374" i="20"/>
  <c r="Y386" i="20"/>
  <c r="Y400" i="20"/>
  <c r="Y387" i="20"/>
  <c r="Y398" i="20"/>
  <c r="Y376" i="20"/>
  <c r="Y375" i="20"/>
  <c r="Y373" i="20"/>
  <c r="D403" i="20"/>
  <c r="D379" i="20"/>
  <c r="D391" i="20"/>
  <c r="Y403" i="20"/>
  <c r="Y379" i="20"/>
  <c r="Y391" i="20"/>
  <c r="G399" i="20"/>
  <c r="G400" i="20"/>
  <c r="G387" i="20"/>
  <c r="G374" i="20"/>
  <c r="G398" i="20"/>
  <c r="G386" i="20"/>
  <c r="G376" i="20"/>
  <c r="G373" i="20"/>
  <c r="G375" i="20"/>
  <c r="G397" i="20"/>
  <c r="G388" i="20"/>
  <c r="G385" i="20"/>
  <c r="W404" i="20"/>
  <c r="W392" i="20"/>
  <c r="W380" i="20"/>
  <c r="Y404" i="20"/>
  <c r="Y380" i="20"/>
  <c r="Y392" i="20"/>
  <c r="G402" i="20"/>
  <c r="G390" i="20"/>
  <c r="G378" i="20"/>
  <c r="M402" i="20"/>
  <c r="M378" i="20"/>
  <c r="M390" i="20"/>
  <c r="AC403" i="20"/>
  <c r="AC391" i="20"/>
  <c r="AC379" i="20"/>
  <c r="S403" i="20"/>
  <c r="S391" i="20"/>
  <c r="S379" i="20"/>
  <c r="D389" i="20"/>
  <c r="D401" i="20"/>
  <c r="D377" i="20"/>
  <c r="B401" i="20"/>
  <c r="B377" i="20"/>
  <c r="B389" i="20"/>
  <c r="B281" i="20"/>
  <c r="B293" i="20"/>
  <c r="B269" i="20"/>
  <c r="S295" i="20"/>
  <c r="S271" i="20"/>
  <c r="S283" i="20"/>
  <c r="C293" i="20"/>
  <c r="C281" i="20"/>
  <c r="C269" i="20"/>
  <c r="AC400" i="20"/>
  <c r="AC373" i="20"/>
  <c r="AC376" i="20"/>
  <c r="AC386" i="20"/>
  <c r="AC398" i="20"/>
  <c r="AC387" i="20"/>
  <c r="AC397" i="20"/>
  <c r="AC388" i="20"/>
  <c r="AC385" i="20"/>
  <c r="AC375" i="20"/>
  <c r="AC374" i="20"/>
  <c r="AC399" i="20"/>
  <c r="M288" i="20"/>
  <c r="M277" i="20"/>
  <c r="M289" i="20"/>
  <c r="M290" i="20"/>
  <c r="M276" i="20"/>
  <c r="M266" i="20"/>
  <c r="M291" i="20"/>
  <c r="M264" i="20"/>
  <c r="M265" i="20"/>
  <c r="M279" i="20"/>
  <c r="M278" i="20"/>
  <c r="M267" i="20"/>
  <c r="Y289" i="20"/>
  <c r="Y288" i="20"/>
  <c r="Y267" i="20"/>
  <c r="Y290" i="20"/>
  <c r="Y279" i="20"/>
  <c r="Y265" i="20"/>
  <c r="Y278" i="20"/>
  <c r="Y291" i="20"/>
  <c r="Y277" i="20"/>
  <c r="Y264" i="20"/>
  <c r="Y276" i="20"/>
  <c r="Y266" i="20"/>
  <c r="AA290" i="20"/>
  <c r="AA289" i="20"/>
  <c r="AA279" i="20"/>
  <c r="AA265" i="20"/>
  <c r="AA278" i="20"/>
  <c r="AA277" i="20"/>
  <c r="AA291" i="20"/>
  <c r="AA266" i="20"/>
  <c r="AA267" i="20"/>
  <c r="AA276" i="20"/>
  <c r="AA288" i="20"/>
  <c r="AA264" i="20"/>
  <c r="E283" i="20"/>
  <c r="E295" i="20"/>
  <c r="E271" i="20"/>
  <c r="O283" i="20"/>
  <c r="O271" i="20"/>
  <c r="O295" i="20"/>
  <c r="AB293" i="20"/>
  <c r="AB281" i="20"/>
  <c r="AB269" i="20"/>
  <c r="I173" i="20"/>
  <c r="I185" i="20"/>
  <c r="I161" i="20"/>
  <c r="Z281" i="20"/>
  <c r="Z293" i="20"/>
  <c r="Z269" i="20"/>
  <c r="Q270" i="20"/>
  <c r="Q294" i="20"/>
  <c r="Q282" i="20"/>
  <c r="S282" i="20"/>
  <c r="S294" i="20"/>
  <c r="S270" i="20"/>
  <c r="AC184" i="20"/>
  <c r="AC172" i="20"/>
  <c r="AC160" i="20"/>
  <c r="W175" i="20"/>
  <c r="W187" i="20"/>
  <c r="W163" i="20"/>
  <c r="D175" i="20"/>
  <c r="D187" i="20"/>
  <c r="D163" i="20"/>
  <c r="W270" i="20"/>
  <c r="V399" i="20"/>
  <c r="Q292" i="20"/>
  <c r="Q280" i="20"/>
  <c r="Q268" i="20"/>
  <c r="M294" i="20"/>
  <c r="M282" i="20"/>
  <c r="M270" i="20"/>
  <c r="L175" i="20"/>
  <c r="L187" i="20"/>
  <c r="L163" i="20"/>
  <c r="B168" i="20"/>
  <c r="B182" i="20"/>
  <c r="B180" i="20"/>
  <c r="B170" i="20"/>
  <c r="B181" i="20"/>
  <c r="B157" i="20"/>
  <c r="B159" i="20"/>
  <c r="B169" i="20"/>
  <c r="B183" i="20"/>
  <c r="B171" i="20"/>
  <c r="B158" i="20"/>
  <c r="B156" i="20"/>
  <c r="V186" i="20"/>
  <c r="V174" i="20"/>
  <c r="V162" i="20"/>
  <c r="P186" i="20"/>
  <c r="P162" i="20"/>
  <c r="P174" i="20"/>
  <c r="D174" i="20"/>
  <c r="D186" i="20"/>
  <c r="D162" i="20"/>
  <c r="AC185" i="20"/>
  <c r="AC161" i="20"/>
  <c r="AC173" i="20"/>
  <c r="AB267" i="20"/>
  <c r="AB278" i="20"/>
  <c r="Z184" i="20"/>
  <c r="Z172" i="20"/>
  <c r="Z160" i="20"/>
  <c r="C184" i="20"/>
  <c r="C160" i="20"/>
  <c r="C172" i="20"/>
  <c r="AB184" i="20"/>
  <c r="AB160" i="20"/>
  <c r="AB172" i="20"/>
  <c r="H57" i="20"/>
  <c r="H81" i="20"/>
  <c r="H69" i="20"/>
  <c r="D64" i="20"/>
  <c r="D76" i="20"/>
  <c r="D52" i="20"/>
  <c r="D77" i="20"/>
  <c r="D62" i="20"/>
  <c r="D51" i="20"/>
  <c r="D75" i="20"/>
  <c r="D63" i="20"/>
  <c r="D74" i="20"/>
  <c r="D50" i="20"/>
  <c r="D65" i="20"/>
  <c r="D53" i="20"/>
  <c r="C80" i="20"/>
  <c r="C68" i="20"/>
  <c r="C56" i="20"/>
  <c r="B74" i="20"/>
  <c r="B62" i="20"/>
  <c r="B76" i="20"/>
  <c r="B63" i="20"/>
  <c r="B64" i="20"/>
  <c r="B65" i="20"/>
  <c r="B53" i="20"/>
  <c r="B52" i="20"/>
  <c r="B75" i="20"/>
  <c r="B77" i="20"/>
  <c r="B51" i="20"/>
  <c r="B50" i="20"/>
  <c r="E81" i="20"/>
  <c r="E69" i="20"/>
  <c r="E57" i="20"/>
  <c r="D78" i="20"/>
  <c r="D54" i="20"/>
  <c r="D66" i="20"/>
  <c r="S78" i="20"/>
  <c r="S66" i="20"/>
  <c r="S54" i="20"/>
  <c r="H68" i="20"/>
  <c r="H80" i="20"/>
  <c r="H56" i="20"/>
  <c r="W186" i="20"/>
  <c r="W162" i="20"/>
  <c r="W174" i="20"/>
  <c r="J81" i="20"/>
  <c r="J69" i="20"/>
  <c r="J57" i="20"/>
  <c r="Y183" i="20"/>
  <c r="Q69" i="20"/>
  <c r="Q81" i="20"/>
  <c r="Q57" i="20"/>
  <c r="AC75" i="20"/>
  <c r="AC63" i="20"/>
  <c r="AC77" i="20"/>
  <c r="AC65" i="20"/>
  <c r="AC50" i="20"/>
  <c r="AC52" i="20"/>
  <c r="AC74" i="20"/>
  <c r="AC51" i="20"/>
  <c r="AC62" i="20"/>
  <c r="AC76" i="20"/>
  <c r="AC64" i="20"/>
  <c r="AC53" i="20"/>
  <c r="AB81" i="20"/>
  <c r="AB69" i="20"/>
  <c r="AB57" i="20"/>
  <c r="K81" i="20"/>
  <c r="S77" i="20"/>
  <c r="S65" i="20"/>
  <c r="S75" i="20"/>
  <c r="S52" i="20"/>
  <c r="S76" i="20"/>
  <c r="S51" i="20"/>
  <c r="S50" i="20"/>
  <c r="S63" i="20"/>
  <c r="S53" i="20"/>
  <c r="S74" i="20"/>
  <c r="S64" i="20"/>
  <c r="S62" i="20"/>
  <c r="Z66" i="20"/>
  <c r="Z78" i="20"/>
  <c r="Z54" i="20"/>
  <c r="T68" i="20"/>
  <c r="AC483" i="20"/>
  <c r="AC507" i="20"/>
  <c r="AC495" i="20"/>
  <c r="L483" i="20"/>
  <c r="L495" i="20"/>
  <c r="L507" i="20"/>
  <c r="W495" i="20"/>
  <c r="W507" i="20"/>
  <c r="W483" i="20"/>
  <c r="R483" i="20"/>
  <c r="R495" i="20"/>
  <c r="R507" i="20"/>
  <c r="I494" i="20"/>
  <c r="I506" i="20"/>
  <c r="I482" i="20"/>
  <c r="L494" i="20"/>
  <c r="L506" i="20"/>
  <c r="L482" i="20"/>
  <c r="N482" i="20"/>
  <c r="N506" i="20"/>
  <c r="N494" i="20"/>
  <c r="S507" i="20"/>
  <c r="S483" i="20"/>
  <c r="S495" i="20"/>
  <c r="O503" i="20"/>
  <c r="O491" i="20"/>
  <c r="O505" i="20"/>
  <c r="O490" i="20"/>
  <c r="O481" i="20"/>
  <c r="O480" i="20"/>
  <c r="O504" i="20"/>
  <c r="O502" i="20"/>
  <c r="O478" i="20"/>
  <c r="O493" i="20"/>
  <c r="O492" i="20"/>
  <c r="O479" i="20"/>
  <c r="N492" i="20"/>
  <c r="N504" i="20"/>
  <c r="N503" i="20"/>
  <c r="N493" i="20"/>
  <c r="N478" i="20"/>
  <c r="N505" i="20"/>
  <c r="N480" i="20"/>
  <c r="N490" i="20"/>
  <c r="N502" i="20"/>
  <c r="N479" i="20"/>
  <c r="N491" i="20"/>
  <c r="N481" i="20"/>
  <c r="B504" i="20"/>
  <c r="B492" i="20"/>
  <c r="B491" i="20"/>
  <c r="B478" i="20"/>
  <c r="B479" i="20"/>
  <c r="B480" i="20"/>
  <c r="B505" i="20"/>
  <c r="B503" i="20"/>
  <c r="B502" i="20"/>
  <c r="B481" i="20"/>
  <c r="B490" i="20"/>
  <c r="B493" i="20"/>
  <c r="S485" i="20"/>
  <c r="S509" i="20"/>
  <c r="S497" i="20"/>
  <c r="Z497" i="20"/>
  <c r="Z509" i="20"/>
  <c r="Z485" i="20"/>
  <c r="AC497" i="20"/>
  <c r="AC509" i="20"/>
  <c r="AC485" i="20"/>
  <c r="P509" i="20"/>
  <c r="P497" i="20"/>
  <c r="P485" i="20"/>
  <c r="T380" i="20"/>
  <c r="T404" i="20"/>
  <c r="T392" i="20"/>
  <c r="K400" i="20"/>
  <c r="K399" i="20"/>
  <c r="K375" i="20"/>
  <c r="K398" i="20"/>
  <c r="K386" i="20"/>
  <c r="K397" i="20"/>
  <c r="K374" i="20"/>
  <c r="K388" i="20"/>
  <c r="K387" i="20"/>
  <c r="K385" i="20"/>
  <c r="K376" i="20"/>
  <c r="K373" i="20"/>
  <c r="N379" i="20"/>
  <c r="N391" i="20"/>
  <c r="N403" i="20"/>
  <c r="O399" i="20"/>
  <c r="O400" i="20"/>
  <c r="O387" i="20"/>
  <c r="O374" i="20"/>
  <c r="O397" i="20"/>
  <c r="O388" i="20"/>
  <c r="O386" i="20"/>
  <c r="O398" i="20"/>
  <c r="O385" i="20"/>
  <c r="O376" i="20"/>
  <c r="O375" i="20"/>
  <c r="O373" i="20"/>
  <c r="I404" i="20"/>
  <c r="I380" i="20"/>
  <c r="I392" i="20"/>
  <c r="E392" i="20"/>
  <c r="E404" i="20"/>
  <c r="E380" i="20"/>
  <c r="T378" i="20"/>
  <c r="T402" i="20"/>
  <c r="T390" i="20"/>
  <c r="S378" i="20"/>
  <c r="S390" i="20"/>
  <c r="S402" i="20"/>
  <c r="U402" i="20"/>
  <c r="U390" i="20"/>
  <c r="U378" i="20"/>
  <c r="J391" i="20"/>
  <c r="J403" i="20"/>
  <c r="J379" i="20"/>
  <c r="E379" i="20"/>
  <c r="E403" i="20"/>
  <c r="E391" i="20"/>
  <c r="V403" i="20"/>
  <c r="V379" i="20"/>
  <c r="V391" i="20"/>
  <c r="H404" i="20"/>
  <c r="H392" i="20"/>
  <c r="H380" i="20"/>
  <c r="V401" i="20"/>
  <c r="V389" i="20"/>
  <c r="V377" i="20"/>
  <c r="J401" i="20"/>
  <c r="J377" i="20"/>
  <c r="J389" i="20"/>
  <c r="T290" i="20"/>
  <c r="T288" i="20"/>
  <c r="T277" i="20"/>
  <c r="T289" i="20"/>
  <c r="T276" i="20"/>
  <c r="T266" i="20"/>
  <c r="T291" i="20"/>
  <c r="T279" i="20"/>
  <c r="T278" i="20"/>
  <c r="T267" i="20"/>
  <c r="T264" i="20"/>
  <c r="T265" i="20"/>
  <c r="K281" i="20"/>
  <c r="K293" i="20"/>
  <c r="K269" i="20"/>
  <c r="W269" i="20"/>
  <c r="W293" i="20"/>
  <c r="W281" i="20"/>
  <c r="D398" i="20"/>
  <c r="D400" i="20"/>
  <c r="D386" i="20"/>
  <c r="D397" i="20"/>
  <c r="D373" i="20"/>
  <c r="D385" i="20"/>
  <c r="D375" i="20"/>
  <c r="D376" i="20"/>
  <c r="D388" i="20"/>
  <c r="D399" i="20"/>
  <c r="D374" i="20"/>
  <c r="D387" i="20"/>
  <c r="R295" i="20"/>
  <c r="R283" i="20"/>
  <c r="R271" i="20"/>
  <c r="U288" i="20"/>
  <c r="U290" i="20"/>
  <c r="U291" i="20"/>
  <c r="U277" i="20"/>
  <c r="U289" i="20"/>
  <c r="U276" i="20"/>
  <c r="U266" i="20"/>
  <c r="U264" i="20"/>
  <c r="U278" i="20"/>
  <c r="U265" i="20"/>
  <c r="U279" i="20"/>
  <c r="U267" i="20"/>
  <c r="B291" i="20"/>
  <c r="B288" i="20"/>
  <c r="B276" i="20"/>
  <c r="B277" i="20"/>
  <c r="B265" i="20"/>
  <c r="B289" i="20"/>
  <c r="B264" i="20"/>
  <c r="B279" i="20"/>
  <c r="B290" i="20"/>
  <c r="B278" i="20"/>
  <c r="B267" i="20"/>
  <c r="B266" i="20"/>
  <c r="I295" i="20"/>
  <c r="I283" i="20"/>
  <c r="I271" i="20"/>
  <c r="N172" i="20"/>
  <c r="N184" i="20"/>
  <c r="N160" i="20"/>
  <c r="D293" i="20"/>
  <c r="D269" i="20"/>
  <c r="D281" i="20"/>
  <c r="U184" i="20"/>
  <c r="U160" i="20"/>
  <c r="U172" i="20"/>
  <c r="I259" i="20"/>
  <c r="H151" i="20"/>
  <c r="U169" i="20"/>
  <c r="U183" i="20"/>
  <c r="U181" i="20"/>
  <c r="U171" i="20"/>
  <c r="U182" i="20"/>
  <c r="U158" i="20"/>
  <c r="U168" i="20"/>
  <c r="U156" i="20"/>
  <c r="U170" i="20"/>
  <c r="U180" i="20"/>
  <c r="U159" i="20"/>
  <c r="U157" i="20"/>
  <c r="W282" i="20"/>
  <c r="AB182" i="20"/>
  <c r="AB180" i="20"/>
  <c r="AB183" i="20"/>
  <c r="AB170" i="20"/>
  <c r="AB168" i="20"/>
  <c r="AB171" i="20"/>
  <c r="AB157" i="20"/>
  <c r="AB159" i="20"/>
  <c r="AB181" i="20"/>
  <c r="AB169" i="20"/>
  <c r="AB156" i="20"/>
  <c r="AB158" i="20"/>
  <c r="V172" i="20"/>
  <c r="V184" i="20"/>
  <c r="V160" i="20"/>
  <c r="V388" i="20"/>
  <c r="X292" i="20"/>
  <c r="X268" i="20"/>
  <c r="X280" i="20"/>
  <c r="AB280" i="20"/>
  <c r="AB268" i="20"/>
  <c r="AB292" i="20"/>
  <c r="J168" i="20"/>
  <c r="J182" i="20"/>
  <c r="J180" i="20"/>
  <c r="J170" i="20"/>
  <c r="J181" i="20"/>
  <c r="J157" i="20"/>
  <c r="J159" i="20"/>
  <c r="J171" i="20"/>
  <c r="J156" i="20"/>
  <c r="J183" i="20"/>
  <c r="J158" i="20"/>
  <c r="J169" i="20"/>
  <c r="B186" i="20"/>
  <c r="B162" i="20"/>
  <c r="B174" i="20"/>
  <c r="Z174" i="20"/>
  <c r="Z186" i="20"/>
  <c r="Z162" i="20"/>
  <c r="L174" i="20"/>
  <c r="L186" i="20"/>
  <c r="L162" i="20"/>
  <c r="K185" i="20"/>
  <c r="K173" i="20"/>
  <c r="K161" i="20"/>
  <c r="E185" i="20"/>
  <c r="E173" i="20"/>
  <c r="E161" i="20"/>
  <c r="T281" i="20"/>
  <c r="I158" i="20"/>
  <c r="AB279" i="20"/>
  <c r="AB289" i="20"/>
  <c r="D184" i="20"/>
  <c r="D160" i="20"/>
  <c r="D172" i="20"/>
  <c r="O184" i="20"/>
  <c r="O172" i="20"/>
  <c r="O160" i="20"/>
  <c r="I160" i="20"/>
  <c r="I184" i="20"/>
  <c r="I172" i="20"/>
  <c r="U56" i="20"/>
  <c r="U68" i="20"/>
  <c r="U80" i="20"/>
  <c r="AC78" i="20"/>
  <c r="AC66" i="20"/>
  <c r="AC54" i="20"/>
  <c r="Z56" i="20"/>
  <c r="Z68" i="20"/>
  <c r="Z80" i="20"/>
  <c r="Y63" i="20"/>
  <c r="Y75" i="20"/>
  <c r="Y51" i="20"/>
  <c r="Y77" i="20"/>
  <c r="Y62" i="20"/>
  <c r="Y50" i="20"/>
  <c r="Y52" i="20"/>
  <c r="Y74" i="20"/>
  <c r="Y65" i="20"/>
  <c r="Y76" i="20"/>
  <c r="Y64" i="20"/>
  <c r="Y53" i="20"/>
  <c r="K66" i="20"/>
  <c r="K78" i="20"/>
  <c r="K54" i="20"/>
  <c r="U75" i="20"/>
  <c r="U63" i="20"/>
  <c r="U62" i="20"/>
  <c r="U50" i="20"/>
  <c r="U74" i="20"/>
  <c r="U64" i="20"/>
  <c r="U53" i="20"/>
  <c r="U77" i="20"/>
  <c r="U52" i="20"/>
  <c r="U65" i="20"/>
  <c r="U76" i="20"/>
  <c r="U51" i="20"/>
  <c r="W66" i="20"/>
  <c r="W54" i="20"/>
  <c r="W78" i="20"/>
  <c r="W65" i="20"/>
  <c r="W77" i="20"/>
  <c r="W76" i="20"/>
  <c r="W53" i="20"/>
  <c r="W63" i="20"/>
  <c r="W64" i="20"/>
  <c r="W52" i="20"/>
  <c r="W50" i="20"/>
  <c r="W74" i="20"/>
  <c r="W51" i="20"/>
  <c r="W62" i="20"/>
  <c r="W75" i="20"/>
  <c r="E67" i="20"/>
  <c r="E79" i="20"/>
  <c r="E55" i="20"/>
  <c r="O67" i="20"/>
  <c r="O79" i="20"/>
  <c r="O55" i="20"/>
  <c r="Z67" i="20"/>
  <c r="Z55" i="20"/>
  <c r="Z79" i="20"/>
  <c r="T56" i="20"/>
  <c r="L496" i="20"/>
  <c r="L508" i="20"/>
  <c r="L484" i="20"/>
  <c r="B507" i="20"/>
  <c r="B495" i="20"/>
  <c r="B483" i="20"/>
  <c r="H506" i="20"/>
  <c r="H494" i="20"/>
  <c r="H482" i="20"/>
  <c r="T495" i="20"/>
  <c r="T507" i="20"/>
  <c r="T483" i="20"/>
  <c r="Z507" i="20"/>
  <c r="Z495" i="20"/>
  <c r="Z483" i="20"/>
  <c r="T494" i="20"/>
  <c r="T506" i="20"/>
  <c r="T482" i="20"/>
  <c r="T502" i="20"/>
  <c r="T490" i="20"/>
  <c r="T503" i="20"/>
  <c r="T505" i="20"/>
  <c r="T480" i="20"/>
  <c r="T478" i="20"/>
  <c r="T479" i="20"/>
  <c r="T493" i="20"/>
  <c r="T492" i="20"/>
  <c r="T491" i="20"/>
  <c r="T481" i="20"/>
  <c r="T504" i="20"/>
  <c r="J504" i="20"/>
  <c r="J492" i="20"/>
  <c r="J490" i="20"/>
  <c r="J478" i="20"/>
  <c r="J505" i="20"/>
  <c r="J479" i="20"/>
  <c r="J480" i="20"/>
  <c r="J481" i="20"/>
  <c r="J493" i="20"/>
  <c r="J502" i="20"/>
  <c r="J503" i="20"/>
  <c r="J491" i="20"/>
  <c r="Y509" i="20"/>
  <c r="Y485" i="20"/>
  <c r="Y497" i="20"/>
  <c r="D497" i="20"/>
  <c r="D509" i="20"/>
  <c r="D485" i="20"/>
  <c r="AB404" i="20"/>
  <c r="AB380" i="20"/>
  <c r="AB392" i="20"/>
  <c r="Z391" i="20"/>
  <c r="Z379" i="20"/>
  <c r="Z403" i="20"/>
  <c r="W399" i="20"/>
  <c r="W400" i="20"/>
  <c r="W397" i="20"/>
  <c r="W387" i="20"/>
  <c r="W374" i="20"/>
  <c r="W388" i="20"/>
  <c r="W385" i="20"/>
  <c r="W375" i="20"/>
  <c r="W373" i="20"/>
  <c r="W386" i="20"/>
  <c r="W398" i="20"/>
  <c r="W376" i="20"/>
  <c r="M392" i="20"/>
  <c r="M404" i="20"/>
  <c r="M380" i="20"/>
  <c r="I402" i="20"/>
  <c r="I390" i="20"/>
  <c r="I378" i="20"/>
  <c r="AC402" i="20"/>
  <c r="AC390" i="20"/>
  <c r="AC378" i="20"/>
  <c r="L401" i="20"/>
  <c r="L389" i="20"/>
  <c r="L377" i="20"/>
  <c r="G377" i="20"/>
  <c r="G401" i="20"/>
  <c r="G389" i="20"/>
  <c r="R401" i="20"/>
  <c r="R377" i="20"/>
  <c r="R389" i="20"/>
  <c r="X294" i="20"/>
  <c r="X282" i="20"/>
  <c r="X270" i="20"/>
  <c r="S281" i="20"/>
  <c r="S269" i="20"/>
  <c r="S293" i="20"/>
  <c r="H293" i="20"/>
  <c r="H281" i="20"/>
  <c r="H269" i="20"/>
  <c r="T398" i="20"/>
  <c r="T386" i="20"/>
  <c r="T399" i="20"/>
  <c r="T373" i="20"/>
  <c r="T387" i="20"/>
  <c r="T374" i="20"/>
  <c r="T400" i="20"/>
  <c r="T376" i="20"/>
  <c r="T375" i="20"/>
  <c r="T397" i="20"/>
  <c r="T388" i="20"/>
  <c r="T385" i="20"/>
  <c r="N288" i="20"/>
  <c r="N291" i="20"/>
  <c r="N266" i="20"/>
  <c r="N264" i="20"/>
  <c r="N279" i="20"/>
  <c r="N267" i="20"/>
  <c r="N277" i="20"/>
  <c r="N289" i="20"/>
  <c r="N265" i="20"/>
  <c r="N290" i="20"/>
  <c r="N278" i="20"/>
  <c r="N276" i="20"/>
  <c r="AC288" i="20"/>
  <c r="AC277" i="20"/>
  <c r="AC291" i="20"/>
  <c r="AC290" i="20"/>
  <c r="AC266" i="20"/>
  <c r="AC276" i="20"/>
  <c r="AC264" i="20"/>
  <c r="AC289" i="20"/>
  <c r="AC279" i="20"/>
  <c r="AC265" i="20"/>
  <c r="AC267" i="20"/>
  <c r="AC278" i="20"/>
  <c r="J276" i="20"/>
  <c r="J288" i="20"/>
  <c r="J278" i="20"/>
  <c r="J290" i="20"/>
  <c r="J277" i="20"/>
  <c r="J265" i="20"/>
  <c r="J291" i="20"/>
  <c r="J279" i="20"/>
  <c r="J264" i="20"/>
  <c r="J289" i="20"/>
  <c r="J267" i="20"/>
  <c r="J266" i="20"/>
  <c r="U295" i="20"/>
  <c r="U271" i="20"/>
  <c r="U283" i="20"/>
  <c r="H294" i="20"/>
  <c r="H270" i="20"/>
  <c r="H282" i="20"/>
  <c r="W291" i="20"/>
  <c r="W289" i="20"/>
  <c r="W264" i="20"/>
  <c r="W267" i="20"/>
  <c r="W290" i="20"/>
  <c r="W279" i="20"/>
  <c r="W288" i="20"/>
  <c r="W277" i="20"/>
  <c r="W276" i="20"/>
  <c r="W266" i="20"/>
  <c r="W265" i="20"/>
  <c r="W278" i="20"/>
  <c r="F172" i="20"/>
  <c r="F184" i="20"/>
  <c r="F160" i="20"/>
  <c r="V288" i="20"/>
  <c r="V291" i="20"/>
  <c r="V289" i="20"/>
  <c r="V276" i="20"/>
  <c r="V266" i="20"/>
  <c r="V264" i="20"/>
  <c r="V267" i="20"/>
  <c r="V290" i="20"/>
  <c r="V278" i="20"/>
  <c r="V277" i="20"/>
  <c r="V265" i="20"/>
  <c r="V279" i="20"/>
  <c r="M160" i="20"/>
  <c r="M172" i="20"/>
  <c r="M184" i="20"/>
  <c r="U175" i="20"/>
  <c r="U187" i="20"/>
  <c r="U163" i="20"/>
  <c r="L290" i="20"/>
  <c r="L291" i="20"/>
  <c r="L288" i="20"/>
  <c r="L276" i="20"/>
  <c r="L266" i="20"/>
  <c r="L278" i="20"/>
  <c r="L289" i="20"/>
  <c r="L279" i="20"/>
  <c r="L267" i="20"/>
  <c r="L264" i="20"/>
  <c r="L277" i="20"/>
  <c r="L265" i="20"/>
  <c r="AB175" i="20"/>
  <c r="AB187" i="20"/>
  <c r="AB163" i="20"/>
  <c r="P170" i="20"/>
  <c r="P182" i="20"/>
  <c r="P180" i="20"/>
  <c r="P156" i="20"/>
  <c r="P183" i="20"/>
  <c r="P159" i="20"/>
  <c r="P157" i="20"/>
  <c r="P181" i="20"/>
  <c r="P158" i="20"/>
  <c r="P168" i="20"/>
  <c r="P169" i="20"/>
  <c r="P171" i="20"/>
  <c r="J175" i="20"/>
  <c r="J163" i="20"/>
  <c r="J187" i="20"/>
  <c r="V375" i="20"/>
  <c r="N186" i="20"/>
  <c r="N174" i="20"/>
  <c r="N162" i="20"/>
  <c r="H186" i="20"/>
  <c r="H162" i="20"/>
  <c r="H174" i="20"/>
  <c r="K184" i="20"/>
  <c r="K160" i="20"/>
  <c r="K172" i="20"/>
  <c r="Y160" i="20"/>
  <c r="Y184" i="20"/>
  <c r="Y172" i="20"/>
  <c r="S184" i="20"/>
  <c r="S160" i="20"/>
  <c r="S172" i="20"/>
  <c r="Q63" i="20"/>
  <c r="Q75" i="20"/>
  <c r="Q77" i="20"/>
  <c r="Q74" i="20"/>
  <c r="Q64" i="20"/>
  <c r="Q51" i="20"/>
  <c r="Q62" i="20"/>
  <c r="Q76" i="20"/>
  <c r="Q50" i="20"/>
  <c r="Q53" i="20"/>
  <c r="Q65" i="20"/>
  <c r="Q52" i="20"/>
  <c r="C78" i="20"/>
  <c r="C66" i="20"/>
  <c r="C54" i="20"/>
  <c r="Q79" i="20"/>
  <c r="Q55" i="20"/>
  <c r="Q67" i="20"/>
  <c r="V56" i="20"/>
  <c r="V80" i="20"/>
  <c r="V68" i="20"/>
  <c r="M75" i="20"/>
  <c r="M63" i="20"/>
  <c r="M76" i="20"/>
  <c r="M50" i="20"/>
  <c r="M77" i="20"/>
  <c r="M74" i="20"/>
  <c r="M64" i="20"/>
  <c r="M65" i="20"/>
  <c r="M52" i="20"/>
  <c r="M51" i="20"/>
  <c r="M62" i="20"/>
  <c r="M53" i="20"/>
  <c r="AB64" i="20"/>
  <c r="AB76" i="20"/>
  <c r="AB74" i="20"/>
  <c r="AB52" i="20"/>
  <c r="AB62" i="20"/>
  <c r="AB53" i="20"/>
  <c r="AB63" i="20"/>
  <c r="AB51" i="20"/>
  <c r="AB77" i="20"/>
  <c r="AB65" i="20"/>
  <c r="AB50" i="20"/>
  <c r="AB75" i="20"/>
  <c r="O65" i="20"/>
  <c r="O77" i="20"/>
  <c r="O53" i="20"/>
  <c r="O64" i="20"/>
  <c r="O62" i="20"/>
  <c r="O52" i="20"/>
  <c r="O76" i="20"/>
  <c r="O51" i="20"/>
  <c r="O75" i="20"/>
  <c r="O50" i="20"/>
  <c r="O63" i="20"/>
  <c r="O74" i="20"/>
  <c r="M67" i="20"/>
  <c r="M79" i="20"/>
  <c r="M55" i="20"/>
  <c r="K497" i="19"/>
  <c r="K485" i="19"/>
  <c r="K509" i="19"/>
  <c r="J506" i="19"/>
  <c r="J494" i="19"/>
  <c r="J482" i="19"/>
  <c r="O404" i="19"/>
  <c r="O392" i="19"/>
  <c r="O380" i="19"/>
  <c r="G509" i="19"/>
  <c r="G497" i="19"/>
  <c r="G485" i="19"/>
  <c r="Q496" i="19"/>
  <c r="Q508" i="19"/>
  <c r="Q484" i="19"/>
  <c r="R509" i="19"/>
  <c r="R497" i="19"/>
  <c r="R485" i="19"/>
  <c r="Z507" i="19"/>
  <c r="Z483" i="19"/>
  <c r="Z495" i="19"/>
  <c r="AC495" i="19"/>
  <c r="AC507" i="19"/>
  <c r="AC483" i="19"/>
  <c r="H404" i="19"/>
  <c r="H392" i="19"/>
  <c r="H380" i="19"/>
  <c r="J401" i="19"/>
  <c r="J389" i="19"/>
  <c r="J377" i="19"/>
  <c r="Y389" i="19"/>
  <c r="Y401" i="19"/>
  <c r="Y377" i="19"/>
  <c r="W402" i="19"/>
  <c r="W390" i="19"/>
  <c r="W378" i="19"/>
  <c r="G401" i="19"/>
  <c r="G389" i="19"/>
  <c r="G377" i="19"/>
  <c r="W404" i="19"/>
  <c r="W392" i="19"/>
  <c r="W380" i="19"/>
  <c r="W400" i="19"/>
  <c r="W374" i="19"/>
  <c r="W399" i="19"/>
  <c r="W388" i="19"/>
  <c r="W397" i="19"/>
  <c r="W386" i="19"/>
  <c r="W398" i="19"/>
  <c r="W385" i="19"/>
  <c r="W387" i="19"/>
  <c r="W375" i="19"/>
  <c r="W373" i="19"/>
  <c r="W376" i="19"/>
  <c r="S403" i="19"/>
  <c r="S391" i="19"/>
  <c r="S379" i="19"/>
  <c r="T401" i="19"/>
  <c r="T389" i="19"/>
  <c r="T377" i="19"/>
  <c r="Q294" i="19"/>
  <c r="Q270" i="19"/>
  <c r="Q282" i="19"/>
  <c r="AA292" i="19"/>
  <c r="AA280" i="19"/>
  <c r="AA268" i="19"/>
  <c r="G280" i="19"/>
  <c r="G268" i="19"/>
  <c r="G292" i="19"/>
  <c r="O279" i="19"/>
  <c r="O290" i="19"/>
  <c r="O266" i="19"/>
  <c r="O288" i="19"/>
  <c r="O291" i="19"/>
  <c r="O289" i="19"/>
  <c r="O278" i="19"/>
  <c r="O264" i="19"/>
  <c r="O265" i="19"/>
  <c r="O267" i="19"/>
  <c r="O276" i="19"/>
  <c r="O277" i="19"/>
  <c r="F294" i="19"/>
  <c r="F270" i="19"/>
  <c r="F282" i="19"/>
  <c r="S294" i="19"/>
  <c r="S270" i="19"/>
  <c r="S282" i="19"/>
  <c r="X185" i="19"/>
  <c r="X161" i="19"/>
  <c r="X173" i="19"/>
  <c r="W174" i="19"/>
  <c r="W186" i="19"/>
  <c r="W162" i="19"/>
  <c r="K185" i="19"/>
  <c r="K161" i="19"/>
  <c r="K173" i="19"/>
  <c r="O187" i="19"/>
  <c r="O175" i="19"/>
  <c r="O163" i="19"/>
  <c r="AC183" i="19"/>
  <c r="AC159" i="19"/>
  <c r="AC170" i="19"/>
  <c r="AC181" i="19"/>
  <c r="AC168" i="19"/>
  <c r="AC182" i="19"/>
  <c r="AC156" i="19"/>
  <c r="AC169" i="19"/>
  <c r="AC157" i="19"/>
  <c r="AC171" i="19"/>
  <c r="AC158" i="19"/>
  <c r="AC180" i="19"/>
  <c r="U186" i="19"/>
  <c r="U162" i="19"/>
  <c r="U174" i="19"/>
  <c r="D172" i="19"/>
  <c r="D184" i="19"/>
  <c r="D160" i="19"/>
  <c r="R68" i="19"/>
  <c r="R80" i="19"/>
  <c r="R56" i="19"/>
  <c r="R67" i="19"/>
  <c r="R55" i="19"/>
  <c r="R79" i="19"/>
  <c r="Q55" i="19"/>
  <c r="Q79" i="19"/>
  <c r="Q67" i="19"/>
  <c r="K76" i="19"/>
  <c r="K52" i="19"/>
  <c r="K63" i="19"/>
  <c r="K64" i="19"/>
  <c r="K75" i="19"/>
  <c r="K53" i="19"/>
  <c r="K62" i="19"/>
  <c r="K50" i="19"/>
  <c r="K51" i="19"/>
  <c r="K77" i="19"/>
  <c r="K74" i="19"/>
  <c r="K65" i="19"/>
  <c r="W66" i="19"/>
  <c r="W78" i="19"/>
  <c r="D56" i="19"/>
  <c r="D80" i="19"/>
  <c r="D68" i="19"/>
  <c r="C68" i="19"/>
  <c r="C80" i="19"/>
  <c r="C56" i="19"/>
  <c r="X509" i="19"/>
  <c r="X485" i="19"/>
  <c r="X497" i="19"/>
  <c r="E497" i="19"/>
  <c r="E509" i="19"/>
  <c r="E485" i="19"/>
  <c r="I496" i="19"/>
  <c r="I508" i="19"/>
  <c r="I484" i="19"/>
  <c r="Y403" i="19"/>
  <c r="Y391" i="19"/>
  <c r="Y379" i="19"/>
  <c r="P404" i="19"/>
  <c r="P392" i="19"/>
  <c r="P380" i="19"/>
  <c r="B401" i="19"/>
  <c r="B389" i="19"/>
  <c r="B377" i="19"/>
  <c r="Q401" i="19"/>
  <c r="Q389" i="19"/>
  <c r="Q377" i="19"/>
  <c r="O402" i="19"/>
  <c r="O390" i="19"/>
  <c r="O378" i="19"/>
  <c r="Y380" i="19"/>
  <c r="Y404" i="19"/>
  <c r="Y392" i="19"/>
  <c r="J403" i="19"/>
  <c r="J391" i="19"/>
  <c r="J379" i="19"/>
  <c r="L401" i="19"/>
  <c r="L389" i="19"/>
  <c r="L377" i="19"/>
  <c r="AB293" i="19"/>
  <c r="U292" i="19"/>
  <c r="U268" i="19"/>
  <c r="U280" i="19"/>
  <c r="D280" i="19"/>
  <c r="D268" i="19"/>
  <c r="D292" i="19"/>
  <c r="O280" i="19"/>
  <c r="O292" i="19"/>
  <c r="O268" i="19"/>
  <c r="W279" i="19"/>
  <c r="W290" i="19"/>
  <c r="W266" i="19"/>
  <c r="W288" i="19"/>
  <c r="W291" i="19"/>
  <c r="W289" i="19"/>
  <c r="W265" i="19"/>
  <c r="W276" i="19"/>
  <c r="W277" i="19"/>
  <c r="W267" i="19"/>
  <c r="W264" i="19"/>
  <c r="W278" i="19"/>
  <c r="AB184" i="19"/>
  <c r="AB172" i="19"/>
  <c r="Y185" i="19"/>
  <c r="Y173" i="19"/>
  <c r="Y161" i="19"/>
  <c r="AB175" i="19"/>
  <c r="AB187" i="19"/>
  <c r="AB163" i="19"/>
  <c r="H174" i="19"/>
  <c r="H186" i="19"/>
  <c r="H162" i="19"/>
  <c r="W187" i="19"/>
  <c r="W163" i="19"/>
  <c r="W175" i="19"/>
  <c r="L175" i="19"/>
  <c r="L187" i="19"/>
  <c r="L163" i="19"/>
  <c r="U46" i="19"/>
  <c r="U152" i="19"/>
  <c r="U259" i="19"/>
  <c r="U473" i="19"/>
  <c r="U369" i="19"/>
  <c r="U151" i="19"/>
  <c r="J68" i="19"/>
  <c r="J80" i="19"/>
  <c r="J56" i="19"/>
  <c r="D66" i="19"/>
  <c r="D78" i="19"/>
  <c r="D54" i="19"/>
  <c r="W80" i="19"/>
  <c r="W56" i="19"/>
  <c r="W68" i="19"/>
  <c r="J79" i="19"/>
  <c r="J67" i="19"/>
  <c r="J55" i="19"/>
  <c r="I79" i="19"/>
  <c r="I67" i="19"/>
  <c r="I55" i="19"/>
  <c r="C76" i="19"/>
  <c r="C52" i="19"/>
  <c r="C63" i="19"/>
  <c r="C64" i="19"/>
  <c r="C75" i="19"/>
  <c r="C50" i="19"/>
  <c r="C77" i="19"/>
  <c r="C65" i="19"/>
  <c r="C74" i="19"/>
  <c r="C51" i="19"/>
  <c r="C62" i="19"/>
  <c r="C53" i="19"/>
  <c r="I45" i="19"/>
  <c r="T79" i="19"/>
  <c r="T55" i="19"/>
  <c r="T67" i="19"/>
  <c r="P174" i="19"/>
  <c r="P162" i="19"/>
  <c r="P186" i="19"/>
  <c r="AA175" i="19"/>
  <c r="AA187" i="19"/>
  <c r="AA163" i="19"/>
  <c r="B175" i="19"/>
  <c r="B163" i="19"/>
  <c r="B187" i="19"/>
  <c r="V186" i="19"/>
  <c r="V162" i="19"/>
  <c r="V174" i="19"/>
  <c r="K169" i="19"/>
  <c r="K180" i="19"/>
  <c r="K183" i="19"/>
  <c r="K170" i="19"/>
  <c r="K158" i="19"/>
  <c r="K159" i="19"/>
  <c r="K182" i="19"/>
  <c r="K171" i="19"/>
  <c r="K156" i="19"/>
  <c r="K168" i="19"/>
  <c r="K181" i="19"/>
  <c r="K157" i="19"/>
  <c r="S185" i="19"/>
  <c r="S161" i="19"/>
  <c r="S173" i="19"/>
  <c r="AA185" i="19"/>
  <c r="AA161" i="19"/>
  <c r="AA173" i="19"/>
  <c r="D175" i="19"/>
  <c r="D187" i="19"/>
  <c r="D163" i="19"/>
  <c r="K172" i="19"/>
  <c r="K184" i="19"/>
  <c r="K160" i="19"/>
  <c r="AC184" i="19"/>
  <c r="AC160" i="19"/>
  <c r="AC172" i="19"/>
  <c r="B68" i="19"/>
  <c r="B80" i="19"/>
  <c r="B56" i="19"/>
  <c r="G80" i="19"/>
  <c r="G56" i="19"/>
  <c r="G68" i="19"/>
  <c r="B55" i="19"/>
  <c r="B79" i="19"/>
  <c r="B67" i="19"/>
  <c r="Z66" i="19"/>
  <c r="Z54" i="19"/>
  <c r="Z78" i="19"/>
  <c r="O80" i="19"/>
  <c r="O56" i="19"/>
  <c r="O68" i="19"/>
  <c r="O151" i="19"/>
  <c r="O260" i="19"/>
  <c r="O45" i="19"/>
  <c r="O152" i="19"/>
  <c r="O259" i="19"/>
  <c r="O368" i="19"/>
  <c r="D79" i="19"/>
  <c r="D55" i="19"/>
  <c r="D67" i="19"/>
  <c r="O503" i="19"/>
  <c r="O490" i="19"/>
  <c r="O504" i="19"/>
  <c r="O502" i="19"/>
  <c r="O479" i="19"/>
  <c r="O492" i="19"/>
  <c r="O491" i="19"/>
  <c r="O505" i="19"/>
  <c r="O493" i="19"/>
  <c r="O480" i="19"/>
  <c r="O478" i="19"/>
  <c r="O481" i="19"/>
  <c r="K507" i="19"/>
  <c r="K495" i="19"/>
  <c r="K483" i="19"/>
  <c r="H506" i="19"/>
  <c r="H494" i="19"/>
  <c r="H482" i="19"/>
  <c r="X392" i="19"/>
  <c r="X404" i="19"/>
  <c r="X380" i="19"/>
  <c r="G402" i="19"/>
  <c r="G390" i="19"/>
  <c r="G378" i="19"/>
  <c r="G400" i="19"/>
  <c r="G374" i="19"/>
  <c r="G388" i="19"/>
  <c r="G398" i="19"/>
  <c r="G397" i="19"/>
  <c r="G399" i="19"/>
  <c r="G386" i="19"/>
  <c r="G373" i="19"/>
  <c r="G385" i="19"/>
  <c r="G376" i="19"/>
  <c r="G375" i="19"/>
  <c r="G387" i="19"/>
  <c r="T295" i="19"/>
  <c r="T271" i="19"/>
  <c r="T283" i="19"/>
  <c r="L292" i="19"/>
  <c r="L280" i="19"/>
  <c r="L268" i="19"/>
  <c r="AB278" i="19"/>
  <c r="AB289" i="19"/>
  <c r="AB265" i="19"/>
  <c r="AB279" i="19"/>
  <c r="AB290" i="19"/>
  <c r="AB288" i="19"/>
  <c r="AB277" i="19"/>
  <c r="AB264" i="19"/>
  <c r="AB266" i="19"/>
  <c r="AB291" i="19"/>
  <c r="AB267" i="19"/>
  <c r="AB276" i="19"/>
  <c r="L508" i="19"/>
  <c r="L496" i="19"/>
  <c r="L484" i="19"/>
  <c r="G503" i="19"/>
  <c r="G490" i="19"/>
  <c r="G504" i="19"/>
  <c r="G502" i="19"/>
  <c r="G479" i="19"/>
  <c r="G480" i="19"/>
  <c r="G505" i="19"/>
  <c r="G492" i="19"/>
  <c r="G478" i="19"/>
  <c r="G493" i="19"/>
  <c r="G491" i="19"/>
  <c r="G481" i="19"/>
  <c r="Z496" i="19"/>
  <c r="Z508" i="19"/>
  <c r="Z484" i="19"/>
  <c r="X496" i="19"/>
  <c r="X484" i="19"/>
  <c r="X508" i="19"/>
  <c r="T508" i="19"/>
  <c r="T496" i="19"/>
  <c r="T484" i="19"/>
  <c r="P403" i="19"/>
  <c r="P391" i="19"/>
  <c r="P379" i="19"/>
  <c r="X403" i="19"/>
  <c r="X391" i="19"/>
  <c r="X379" i="19"/>
  <c r="P377" i="19"/>
  <c r="P401" i="19"/>
  <c r="P389" i="19"/>
  <c r="L295" i="19"/>
  <c r="L271" i="19"/>
  <c r="L283" i="19"/>
  <c r="L281" i="19"/>
  <c r="L293" i="19"/>
  <c r="S283" i="19"/>
  <c r="S295" i="19"/>
  <c r="S271" i="19"/>
  <c r="Z283" i="19"/>
  <c r="Z295" i="19"/>
  <c r="Z271" i="19"/>
  <c r="I185" i="19"/>
  <c r="I173" i="19"/>
  <c r="I161" i="19"/>
  <c r="C175" i="19"/>
  <c r="C187" i="19"/>
  <c r="C163" i="19"/>
  <c r="X174" i="19"/>
  <c r="X186" i="19"/>
  <c r="X162" i="19"/>
  <c r="M175" i="19"/>
  <c r="M163" i="19"/>
  <c r="M187" i="19"/>
  <c r="J175" i="19"/>
  <c r="J163" i="19"/>
  <c r="J187" i="19"/>
  <c r="J174" i="19"/>
  <c r="J186" i="19"/>
  <c r="J162" i="19"/>
  <c r="B182" i="19"/>
  <c r="B158" i="19"/>
  <c r="B169" i="19"/>
  <c r="B180" i="19"/>
  <c r="B183" i="19"/>
  <c r="B159" i="19"/>
  <c r="B171" i="19"/>
  <c r="B181" i="19"/>
  <c r="B168" i="19"/>
  <c r="B156" i="19"/>
  <c r="B157" i="19"/>
  <c r="B170" i="19"/>
  <c r="S79" i="19"/>
  <c r="S55" i="19"/>
  <c r="S67" i="19"/>
  <c r="M74" i="19"/>
  <c r="M50" i="19"/>
  <c r="M77" i="19"/>
  <c r="M53" i="19"/>
  <c r="M62" i="19"/>
  <c r="M65" i="19"/>
  <c r="M75" i="19"/>
  <c r="M76" i="19"/>
  <c r="M52" i="19"/>
  <c r="M63" i="19"/>
  <c r="M64" i="19"/>
  <c r="M51" i="19"/>
  <c r="G57" i="19"/>
  <c r="G81" i="19"/>
  <c r="G69" i="19"/>
  <c r="R78" i="19"/>
  <c r="R54" i="19"/>
  <c r="R66" i="19"/>
  <c r="X67" i="19"/>
  <c r="X79" i="19"/>
  <c r="X55" i="19"/>
  <c r="V80" i="19"/>
  <c r="V56" i="19"/>
  <c r="V68" i="19"/>
  <c r="H78" i="19"/>
  <c r="H54" i="19"/>
  <c r="H66" i="19"/>
  <c r="Q509" i="19"/>
  <c r="Q497" i="19"/>
  <c r="Q485" i="19"/>
  <c r="U508" i="19"/>
  <c r="U484" i="19"/>
  <c r="U496" i="19"/>
  <c r="X507" i="19"/>
  <c r="X495" i="19"/>
  <c r="X483" i="19"/>
  <c r="AA494" i="19"/>
  <c r="AA506" i="19"/>
  <c r="AA482" i="19"/>
  <c r="I380" i="19"/>
  <c r="I404" i="19"/>
  <c r="I392" i="19"/>
  <c r="D401" i="19"/>
  <c r="D389" i="19"/>
  <c r="D377" i="19"/>
  <c r="H292" i="19"/>
  <c r="H268" i="19"/>
  <c r="H280" i="19"/>
  <c r="W280" i="19"/>
  <c r="W292" i="19"/>
  <c r="W268" i="19"/>
  <c r="Q185" i="19"/>
  <c r="Q161" i="19"/>
  <c r="Q173" i="19"/>
  <c r="P187" i="19"/>
  <c r="P163" i="19"/>
  <c r="P175" i="19"/>
  <c r="I509" i="19"/>
  <c r="I497" i="19"/>
  <c r="I485" i="19"/>
  <c r="F508" i="19"/>
  <c r="F496" i="19"/>
  <c r="F484" i="19"/>
  <c r="D508" i="19"/>
  <c r="D496" i="19"/>
  <c r="D484" i="19"/>
  <c r="C497" i="19"/>
  <c r="C485" i="19"/>
  <c r="C509" i="19"/>
  <c r="H403" i="19"/>
  <c r="H391" i="19"/>
  <c r="H379" i="19"/>
  <c r="C398" i="19"/>
  <c r="C399" i="19"/>
  <c r="C386" i="19"/>
  <c r="C400" i="19"/>
  <c r="C387" i="19"/>
  <c r="C388" i="19"/>
  <c r="C397" i="19"/>
  <c r="C385" i="19"/>
  <c r="C375" i="19"/>
  <c r="C374" i="19"/>
  <c r="C373" i="19"/>
  <c r="C376" i="19"/>
  <c r="O403" i="19"/>
  <c r="O391" i="19"/>
  <c r="O379" i="19"/>
  <c r="R400" i="19"/>
  <c r="R375" i="19"/>
  <c r="R397" i="19"/>
  <c r="R398" i="19"/>
  <c r="R399" i="19"/>
  <c r="R386" i="19"/>
  <c r="R388" i="19"/>
  <c r="R374" i="19"/>
  <c r="R385" i="19"/>
  <c r="R376" i="19"/>
  <c r="R387" i="19"/>
  <c r="R373" i="19"/>
  <c r="G392" i="19"/>
  <c r="G404" i="19"/>
  <c r="G380" i="19"/>
  <c r="H377" i="19"/>
  <c r="H401" i="19"/>
  <c r="H389" i="19"/>
  <c r="V402" i="19"/>
  <c r="V390" i="19"/>
  <c r="V378" i="19"/>
  <c r="AC402" i="19"/>
  <c r="AC390" i="19"/>
  <c r="AC378" i="19"/>
  <c r="S378" i="19"/>
  <c r="S402" i="19"/>
  <c r="S390" i="19"/>
  <c r="U376" i="19"/>
  <c r="U399" i="19"/>
  <c r="U385" i="19"/>
  <c r="U400" i="19"/>
  <c r="U386" i="19"/>
  <c r="U398" i="19"/>
  <c r="U397" i="19"/>
  <c r="U375" i="19"/>
  <c r="U373" i="19"/>
  <c r="U387" i="19"/>
  <c r="U374" i="19"/>
  <c r="U388" i="19"/>
  <c r="D295" i="19"/>
  <c r="D271" i="19"/>
  <c r="D283" i="19"/>
  <c r="D281" i="19"/>
  <c r="D293" i="19"/>
  <c r="K283" i="19"/>
  <c r="K295" i="19"/>
  <c r="K271" i="19"/>
  <c r="I295" i="19"/>
  <c r="I271" i="19"/>
  <c r="I283" i="19"/>
  <c r="X283" i="19"/>
  <c r="X295" i="19"/>
  <c r="X271" i="19"/>
  <c r="X292" i="19"/>
  <c r="X268" i="19"/>
  <c r="X280" i="19"/>
  <c r="AB292" i="19"/>
  <c r="AB280" i="19"/>
  <c r="AB268" i="19"/>
  <c r="T173" i="19"/>
  <c r="T185" i="19"/>
  <c r="T161" i="19"/>
  <c r="I152" i="19"/>
  <c r="W173" i="19"/>
  <c r="W185" i="19"/>
  <c r="C186" i="19"/>
  <c r="C162" i="19"/>
  <c r="C174" i="19"/>
  <c r="F187" i="19"/>
  <c r="F163" i="19"/>
  <c r="F175" i="19"/>
  <c r="U173" i="19"/>
  <c r="U185" i="19"/>
  <c r="U161" i="19"/>
  <c r="J182" i="19"/>
  <c r="J158" i="19"/>
  <c r="J169" i="19"/>
  <c r="J180" i="19"/>
  <c r="J183" i="19"/>
  <c r="J159" i="19"/>
  <c r="J181" i="19"/>
  <c r="J157" i="19"/>
  <c r="J170" i="19"/>
  <c r="J171" i="19"/>
  <c r="J156" i="19"/>
  <c r="J168" i="19"/>
  <c r="T46" i="19"/>
  <c r="K79" i="19"/>
  <c r="K55" i="19"/>
  <c r="K67" i="19"/>
  <c r="E74" i="19"/>
  <c r="E50" i="19"/>
  <c r="E77" i="19"/>
  <c r="E53" i="19"/>
  <c r="E62" i="19"/>
  <c r="E65" i="19"/>
  <c r="E51" i="19"/>
  <c r="E75" i="19"/>
  <c r="E76" i="19"/>
  <c r="E64" i="19"/>
  <c r="E63" i="19"/>
  <c r="E52" i="19"/>
  <c r="Y78" i="19"/>
  <c r="Y54" i="19"/>
  <c r="Y66" i="19"/>
  <c r="F170" i="19"/>
  <c r="F181" i="19"/>
  <c r="F171" i="19"/>
  <c r="F159" i="19"/>
  <c r="F180" i="19"/>
  <c r="F168" i="19"/>
  <c r="F156" i="19"/>
  <c r="F157" i="19"/>
  <c r="F183" i="19"/>
  <c r="F158" i="19"/>
  <c r="F182" i="19"/>
  <c r="F169" i="19"/>
  <c r="AB180" i="19"/>
  <c r="AB156" i="19"/>
  <c r="AB183" i="19"/>
  <c r="AB159" i="19"/>
  <c r="AB170" i="19"/>
  <c r="AB181" i="19"/>
  <c r="AB157" i="19"/>
  <c r="AB169" i="19"/>
  <c r="AB168" i="19"/>
  <c r="AB171" i="19"/>
  <c r="AB158" i="19"/>
  <c r="AB182" i="19"/>
  <c r="X80" i="19"/>
  <c r="X68" i="19"/>
  <c r="X56" i="19"/>
  <c r="Y46" i="19"/>
  <c r="Y368" i="19"/>
  <c r="Y259" i="19"/>
  <c r="Y260" i="19"/>
  <c r="Y152" i="19"/>
  <c r="Y151" i="19"/>
  <c r="Y369" i="19"/>
  <c r="N80" i="19"/>
  <c r="N56" i="19"/>
  <c r="N68" i="19"/>
  <c r="Y62" i="19"/>
  <c r="Y65" i="19"/>
  <c r="Y74" i="19"/>
  <c r="Y77" i="19"/>
  <c r="Y50" i="19"/>
  <c r="Y52" i="19"/>
  <c r="Y75" i="19"/>
  <c r="Y76" i="19"/>
  <c r="Y63" i="19"/>
  <c r="Y51" i="19"/>
  <c r="Y64" i="19"/>
  <c r="Y53" i="19"/>
  <c r="P503" i="19"/>
  <c r="P493" i="19"/>
  <c r="P504" i="19"/>
  <c r="P491" i="19"/>
  <c r="P502" i="19"/>
  <c r="P505" i="19"/>
  <c r="P492" i="19"/>
  <c r="P480" i="19"/>
  <c r="P478" i="19"/>
  <c r="P481" i="19"/>
  <c r="P490" i="19"/>
  <c r="P479" i="19"/>
  <c r="O495" i="19"/>
  <c r="O507" i="19"/>
  <c r="O483" i="19"/>
  <c r="S398" i="19"/>
  <c r="S386" i="19"/>
  <c r="S387" i="19"/>
  <c r="S388" i="19"/>
  <c r="S400" i="19"/>
  <c r="S399" i="19"/>
  <c r="S376" i="19"/>
  <c r="S397" i="19"/>
  <c r="S374" i="19"/>
  <c r="S373" i="19"/>
  <c r="S375" i="19"/>
  <c r="S385" i="19"/>
  <c r="I401" i="19"/>
  <c r="I389" i="19"/>
  <c r="I377" i="19"/>
  <c r="Z404" i="19"/>
  <c r="Z392" i="19"/>
  <c r="Z380" i="19"/>
  <c r="P385" i="19"/>
  <c r="P386" i="19"/>
  <c r="P387" i="19"/>
  <c r="P373" i="19"/>
  <c r="P400" i="19"/>
  <c r="P399" i="19"/>
  <c r="P398" i="19"/>
  <c r="P397" i="19"/>
  <c r="P388" i="19"/>
  <c r="P376" i="19"/>
  <c r="P375" i="19"/>
  <c r="P374" i="19"/>
  <c r="Y295" i="19"/>
  <c r="Y271" i="19"/>
  <c r="Y283" i="19"/>
  <c r="B281" i="19"/>
  <c r="B269" i="19"/>
  <c r="B293" i="19"/>
  <c r="H290" i="19"/>
  <c r="H266" i="19"/>
  <c r="H277" i="19"/>
  <c r="H291" i="19"/>
  <c r="H276" i="19"/>
  <c r="H265" i="19"/>
  <c r="H278" i="19"/>
  <c r="H267" i="19"/>
  <c r="H289" i="19"/>
  <c r="H288" i="19"/>
  <c r="H264" i="19"/>
  <c r="H279" i="19"/>
  <c r="H185" i="19"/>
  <c r="H161" i="19"/>
  <c r="H173" i="19"/>
  <c r="Q504" i="19"/>
  <c r="Q502" i="19"/>
  <c r="Q505" i="19"/>
  <c r="Q492" i="19"/>
  <c r="Q491" i="19"/>
  <c r="Q480" i="19"/>
  <c r="Q503" i="19"/>
  <c r="Q493" i="19"/>
  <c r="Q478" i="19"/>
  <c r="Q481" i="19"/>
  <c r="Q490" i="19"/>
  <c r="Q479" i="19"/>
  <c r="AA403" i="19"/>
  <c r="AA391" i="19"/>
  <c r="AA379" i="19"/>
  <c r="G391" i="19"/>
  <c r="G403" i="19"/>
  <c r="G379" i="19"/>
  <c r="J375" i="19"/>
  <c r="J397" i="19"/>
  <c r="J399" i="19"/>
  <c r="J400" i="19"/>
  <c r="J387" i="19"/>
  <c r="J376" i="19"/>
  <c r="J398" i="19"/>
  <c r="J374" i="19"/>
  <c r="J373" i="19"/>
  <c r="J388" i="19"/>
  <c r="J385" i="19"/>
  <c r="J386" i="19"/>
  <c r="Y400" i="19"/>
  <c r="Y398" i="19"/>
  <c r="Y399" i="19"/>
  <c r="Y388" i="19"/>
  <c r="Y386" i="19"/>
  <c r="Y387" i="19"/>
  <c r="Y385" i="19"/>
  <c r="Y397" i="19"/>
  <c r="Y373" i="19"/>
  <c r="Y376" i="19"/>
  <c r="Y375" i="19"/>
  <c r="Y374" i="19"/>
  <c r="M403" i="19"/>
  <c r="M391" i="19"/>
  <c r="M379" i="19"/>
  <c r="U402" i="19"/>
  <c r="U390" i="19"/>
  <c r="U378" i="19"/>
  <c r="V389" i="19"/>
  <c r="V401" i="19"/>
  <c r="V377" i="19"/>
  <c r="C283" i="19"/>
  <c r="C295" i="19"/>
  <c r="C271" i="19"/>
  <c r="Z281" i="19"/>
  <c r="Z293" i="19"/>
  <c r="Z269" i="19"/>
  <c r="C292" i="19"/>
  <c r="C280" i="19"/>
  <c r="C268" i="19"/>
  <c r="F292" i="19"/>
  <c r="F268" i="19"/>
  <c r="F280" i="19"/>
  <c r="W295" i="19"/>
  <c r="W271" i="19"/>
  <c r="W283" i="19"/>
  <c r="L173" i="19"/>
  <c r="L185" i="19"/>
  <c r="L161" i="19"/>
  <c r="M186" i="19"/>
  <c r="M162" i="19"/>
  <c r="M174" i="19"/>
  <c r="K186" i="19"/>
  <c r="K162" i="19"/>
  <c r="K174" i="19"/>
  <c r="N187" i="19"/>
  <c r="N163" i="19"/>
  <c r="N175" i="19"/>
  <c r="Z175" i="19"/>
  <c r="Z187" i="19"/>
  <c r="Z163" i="19"/>
  <c r="L79" i="19"/>
  <c r="L55" i="19"/>
  <c r="L67" i="19"/>
  <c r="Q81" i="19"/>
  <c r="Q57" i="19"/>
  <c r="Q69" i="19"/>
  <c r="C79" i="19"/>
  <c r="C55" i="19"/>
  <c r="C67" i="19"/>
  <c r="T259" i="19"/>
  <c r="T368" i="19"/>
  <c r="T369" i="19"/>
  <c r="T260" i="19"/>
  <c r="T151" i="19"/>
  <c r="T474" i="19"/>
  <c r="Q80" i="19"/>
  <c r="Q56" i="19"/>
  <c r="Q68" i="19"/>
  <c r="P68" i="19"/>
  <c r="P56" i="19"/>
  <c r="P80" i="19"/>
  <c r="F80" i="19"/>
  <c r="F56" i="19"/>
  <c r="F68" i="19"/>
  <c r="AB80" i="19"/>
  <c r="AB68" i="19"/>
  <c r="AB56" i="19"/>
  <c r="M495" i="19"/>
  <c r="M507" i="19"/>
  <c r="M483" i="19"/>
  <c r="R403" i="19"/>
  <c r="R391" i="19"/>
  <c r="R379" i="19"/>
  <c r="S404" i="19"/>
  <c r="S392" i="19"/>
  <c r="S380" i="19"/>
  <c r="I402" i="19"/>
  <c r="I390" i="19"/>
  <c r="I378" i="19"/>
  <c r="P402" i="19"/>
  <c r="P378" i="19"/>
  <c r="P390" i="19"/>
  <c r="B375" i="19"/>
  <c r="B397" i="19"/>
  <c r="B376" i="19"/>
  <c r="B388" i="19"/>
  <c r="B385" i="19"/>
  <c r="B387" i="19"/>
  <c r="B373" i="19"/>
  <c r="B374" i="19"/>
  <c r="B400" i="19"/>
  <c r="B386" i="19"/>
  <c r="B398" i="19"/>
  <c r="B399" i="19"/>
  <c r="N379" i="19"/>
  <c r="N403" i="19"/>
  <c r="N391" i="19"/>
  <c r="Q400" i="19"/>
  <c r="Q398" i="19"/>
  <c r="Q388" i="19"/>
  <c r="Q386" i="19"/>
  <c r="Q397" i="19"/>
  <c r="Q387" i="19"/>
  <c r="Q399" i="19"/>
  <c r="Q385" i="19"/>
  <c r="Q375" i="19"/>
  <c r="Q376" i="19"/>
  <c r="Q374" i="19"/>
  <c r="Q373" i="19"/>
  <c r="F402" i="19"/>
  <c r="F390" i="19"/>
  <c r="F378" i="19"/>
  <c r="M402" i="19"/>
  <c r="M390" i="19"/>
  <c r="M378" i="19"/>
  <c r="N401" i="19"/>
  <c r="N389" i="19"/>
  <c r="N377" i="19"/>
  <c r="C404" i="19"/>
  <c r="C392" i="19"/>
  <c r="C380" i="19"/>
  <c r="C378" i="19"/>
  <c r="C390" i="19"/>
  <c r="C402" i="19"/>
  <c r="E376" i="19"/>
  <c r="E398" i="19"/>
  <c r="E397" i="19"/>
  <c r="E388" i="19"/>
  <c r="E374" i="19"/>
  <c r="E386" i="19"/>
  <c r="E400" i="19"/>
  <c r="E399" i="19"/>
  <c r="E375" i="19"/>
  <c r="E385" i="19"/>
  <c r="E373" i="19"/>
  <c r="E387" i="19"/>
  <c r="F293" i="19"/>
  <c r="F269" i="19"/>
  <c r="F281" i="19"/>
  <c r="K292" i="19"/>
  <c r="K268" i="19"/>
  <c r="K280" i="19"/>
  <c r="N292" i="19"/>
  <c r="N268" i="19"/>
  <c r="N280" i="19"/>
  <c r="D173" i="19"/>
  <c r="D161" i="19"/>
  <c r="D185" i="19"/>
  <c r="U295" i="19"/>
  <c r="U283" i="19"/>
  <c r="U271" i="19"/>
  <c r="G174" i="19"/>
  <c r="G186" i="19"/>
  <c r="G162" i="19"/>
  <c r="S186" i="19"/>
  <c r="S162" i="19"/>
  <c r="S174" i="19"/>
  <c r="V187" i="19"/>
  <c r="V163" i="19"/>
  <c r="V175" i="19"/>
  <c r="V173" i="19"/>
  <c r="V185" i="19"/>
  <c r="V161" i="19"/>
  <c r="Z182" i="19"/>
  <c r="Z158" i="19"/>
  <c r="Z169" i="19"/>
  <c r="Z180" i="19"/>
  <c r="Z183" i="19"/>
  <c r="Z159" i="19"/>
  <c r="Z181" i="19"/>
  <c r="Z156" i="19"/>
  <c r="Z170" i="19"/>
  <c r="Z157" i="19"/>
  <c r="Z168" i="19"/>
  <c r="Z171" i="19"/>
  <c r="X187" i="19"/>
  <c r="X163" i="19"/>
  <c r="X175" i="19"/>
  <c r="E175" i="19"/>
  <c r="E187" i="19"/>
  <c r="E163" i="19"/>
  <c r="M66" i="19"/>
  <c r="M78" i="19"/>
  <c r="M54" i="19"/>
  <c r="I81" i="19"/>
  <c r="I57" i="19"/>
  <c r="I69" i="19"/>
  <c r="I80" i="19"/>
  <c r="I68" i="19"/>
  <c r="I56" i="19"/>
  <c r="C78" i="19"/>
  <c r="C66" i="19"/>
  <c r="C54" i="19"/>
  <c r="H68" i="19"/>
  <c r="H80" i="19"/>
  <c r="H56" i="19"/>
  <c r="I46" i="19"/>
  <c r="I368" i="19"/>
  <c r="I260" i="19"/>
  <c r="I474" i="19"/>
  <c r="I151" i="19"/>
  <c r="W67" i="19"/>
  <c r="W79" i="19"/>
  <c r="W55" i="19"/>
  <c r="I62" i="19"/>
  <c r="I65" i="19"/>
  <c r="I74" i="19"/>
  <c r="I77" i="19"/>
  <c r="I53" i="19"/>
  <c r="I75" i="19"/>
  <c r="I76" i="19"/>
  <c r="I52" i="19"/>
  <c r="I63" i="19"/>
  <c r="I50" i="19"/>
  <c r="I64" i="19"/>
  <c r="I51" i="19"/>
  <c r="T56" i="19"/>
  <c r="T80" i="19"/>
  <c r="T68" i="19"/>
  <c r="AA68" i="19"/>
  <c r="AA80" i="19"/>
  <c r="AA56" i="19"/>
  <c r="P509" i="19"/>
  <c r="P485" i="19"/>
  <c r="P497" i="19"/>
  <c r="AA496" i="19"/>
  <c r="AA508" i="19"/>
  <c r="AA484" i="19"/>
  <c r="C504" i="19"/>
  <c r="C502" i="19"/>
  <c r="C505" i="19"/>
  <c r="C492" i="19"/>
  <c r="C503" i="19"/>
  <c r="C490" i="19"/>
  <c r="C493" i="19"/>
  <c r="C478" i="19"/>
  <c r="C491" i="19"/>
  <c r="C481" i="19"/>
  <c r="C479" i="19"/>
  <c r="C480" i="19"/>
  <c r="N505" i="19"/>
  <c r="N503" i="19"/>
  <c r="N493" i="19"/>
  <c r="N504" i="19"/>
  <c r="N491" i="19"/>
  <c r="N479" i="19"/>
  <c r="N492" i="19"/>
  <c r="N480" i="19"/>
  <c r="N502" i="19"/>
  <c r="N490" i="19"/>
  <c r="N478" i="19"/>
  <c r="N481" i="19"/>
  <c r="AC502" i="19"/>
  <c r="AC505" i="19"/>
  <c r="AC492" i="19"/>
  <c r="AC503" i="19"/>
  <c r="AC493" i="19"/>
  <c r="AC504" i="19"/>
  <c r="AC491" i="19"/>
  <c r="AC481" i="19"/>
  <c r="AC479" i="19"/>
  <c r="AC490" i="19"/>
  <c r="AC480" i="19"/>
  <c r="AC478" i="19"/>
  <c r="J496" i="19"/>
  <c r="J508" i="19"/>
  <c r="J484" i="19"/>
  <c r="I403" i="19"/>
  <c r="I391" i="19"/>
  <c r="I379" i="19"/>
  <c r="J392" i="19"/>
  <c r="J404" i="19"/>
  <c r="J380" i="19"/>
  <c r="R401" i="19"/>
  <c r="R389" i="19"/>
  <c r="R377" i="19"/>
  <c r="H378" i="19"/>
  <c r="H390" i="19"/>
  <c r="H402" i="19"/>
  <c r="F379" i="19"/>
  <c r="F391" i="19"/>
  <c r="F403" i="19"/>
  <c r="O389" i="19"/>
  <c r="O401" i="19"/>
  <c r="O377" i="19"/>
  <c r="F401" i="19"/>
  <c r="F389" i="19"/>
  <c r="F377" i="19"/>
  <c r="AB401" i="19"/>
  <c r="AB389" i="19"/>
  <c r="AB377" i="19"/>
  <c r="E282" i="19"/>
  <c r="E270" i="19"/>
  <c r="E294" i="19"/>
  <c r="K293" i="19"/>
  <c r="K269" i="19"/>
  <c r="K281" i="19"/>
  <c r="S292" i="19"/>
  <c r="S280" i="19"/>
  <c r="S268" i="19"/>
  <c r="O174" i="19"/>
  <c r="O186" i="19"/>
  <c r="O162" i="19"/>
  <c r="AA186" i="19"/>
  <c r="AA162" i="19"/>
  <c r="AA174" i="19"/>
  <c r="G187" i="19"/>
  <c r="G163" i="19"/>
  <c r="G175" i="19"/>
  <c r="J185" i="19"/>
  <c r="J161" i="19"/>
  <c r="J173" i="19"/>
  <c r="K175" i="19"/>
  <c r="K163" i="19"/>
  <c r="K187" i="19"/>
  <c r="Z68" i="19"/>
  <c r="Z80" i="19"/>
  <c r="Z56" i="19"/>
  <c r="T66" i="19"/>
  <c r="T78" i="19"/>
  <c r="T54" i="19"/>
  <c r="Z67" i="19"/>
  <c r="Z79" i="19"/>
  <c r="Z55" i="19"/>
  <c r="V81" i="19"/>
  <c r="V57" i="19"/>
  <c r="V69" i="19"/>
  <c r="Y67" i="19"/>
  <c r="Y79" i="19"/>
  <c r="Y55" i="19"/>
  <c r="S76" i="19"/>
  <c r="S52" i="19"/>
  <c r="S63" i="19"/>
  <c r="S64" i="19"/>
  <c r="S75" i="19"/>
  <c r="S65" i="19"/>
  <c r="S74" i="19"/>
  <c r="S53" i="19"/>
  <c r="S77" i="19"/>
  <c r="S50" i="19"/>
  <c r="S62" i="19"/>
  <c r="S51" i="19"/>
  <c r="O46" i="19"/>
  <c r="AC69" i="19"/>
  <c r="AC81" i="19"/>
  <c r="AC57" i="19"/>
  <c r="AB75" i="19"/>
  <c r="L68" i="19"/>
  <c r="L56" i="19"/>
  <c r="L80" i="19"/>
  <c r="F54" i="19"/>
  <c r="F66" i="19"/>
  <c r="F78" i="19"/>
  <c r="S68" i="19"/>
  <c r="S80" i="19"/>
  <c r="S56" i="19"/>
  <c r="K504" i="19"/>
  <c r="K502" i="19"/>
  <c r="K505" i="19"/>
  <c r="K492" i="19"/>
  <c r="K503" i="19"/>
  <c r="K490" i="19"/>
  <c r="K478" i="19"/>
  <c r="K481" i="19"/>
  <c r="K493" i="19"/>
  <c r="K491" i="19"/>
  <c r="K479" i="19"/>
  <c r="K480" i="19"/>
  <c r="U404" i="19"/>
  <c r="U392" i="19"/>
  <c r="U380" i="19"/>
  <c r="R390" i="19"/>
  <c r="R402" i="19"/>
  <c r="R378" i="19"/>
  <c r="M376" i="19"/>
  <c r="M400" i="19"/>
  <c r="M385" i="19"/>
  <c r="M387" i="19"/>
  <c r="M375" i="19"/>
  <c r="M374" i="19"/>
  <c r="M399" i="19"/>
  <c r="M398" i="19"/>
  <c r="M397" i="19"/>
  <c r="M386" i="19"/>
  <c r="M388" i="19"/>
  <c r="M373" i="19"/>
  <c r="V497" i="19"/>
  <c r="V509" i="19"/>
  <c r="V485" i="19"/>
  <c r="D507" i="19"/>
  <c r="D495" i="19"/>
  <c r="D483" i="19"/>
  <c r="S507" i="19"/>
  <c r="S495" i="19"/>
  <c r="S483" i="19"/>
  <c r="AB502" i="19"/>
  <c r="AB505" i="19"/>
  <c r="AB503" i="19"/>
  <c r="AB493" i="19"/>
  <c r="AB478" i="19"/>
  <c r="AB491" i="19"/>
  <c r="AB481" i="19"/>
  <c r="AB492" i="19"/>
  <c r="AB479" i="19"/>
  <c r="AB504" i="19"/>
  <c r="AB490" i="19"/>
  <c r="AB480" i="19"/>
  <c r="Y504" i="19"/>
  <c r="Y502" i="19"/>
  <c r="Y505" i="19"/>
  <c r="Y492" i="19"/>
  <c r="Y503" i="19"/>
  <c r="Y480" i="19"/>
  <c r="Y491" i="19"/>
  <c r="Y478" i="19"/>
  <c r="Y481" i="19"/>
  <c r="Y479" i="19"/>
  <c r="Y493" i="19"/>
  <c r="Y490" i="19"/>
  <c r="W506" i="19"/>
  <c r="W494" i="19"/>
  <c r="W482" i="19"/>
  <c r="Q506" i="19"/>
  <c r="Q494" i="19"/>
  <c r="Q482" i="19"/>
  <c r="AB506" i="19"/>
  <c r="AB482" i="19"/>
  <c r="AB494" i="19"/>
  <c r="N506" i="19"/>
  <c r="N482" i="19"/>
  <c r="N494" i="19"/>
  <c r="W508" i="19"/>
  <c r="W496" i="19"/>
  <c r="W484" i="19"/>
  <c r="P496" i="19"/>
  <c r="P508" i="19"/>
  <c r="P484" i="19"/>
  <c r="S496" i="19"/>
  <c r="S508" i="19"/>
  <c r="S484" i="19"/>
  <c r="M508" i="19"/>
  <c r="M484" i="19"/>
  <c r="M496" i="19"/>
  <c r="R478" i="19"/>
  <c r="R504" i="19"/>
  <c r="N399" i="19"/>
  <c r="N387" i="19"/>
  <c r="N400" i="19"/>
  <c r="N388" i="19"/>
  <c r="N398" i="19"/>
  <c r="N397" i="19"/>
  <c r="N374" i="19"/>
  <c r="N373" i="19"/>
  <c r="N385" i="19"/>
  <c r="N386" i="19"/>
  <c r="N376" i="19"/>
  <c r="N375" i="19"/>
  <c r="E404" i="19"/>
  <c r="E392" i="19"/>
  <c r="E380" i="19"/>
  <c r="L403" i="19"/>
  <c r="L391" i="19"/>
  <c r="L379" i="19"/>
  <c r="E403" i="19"/>
  <c r="E391" i="19"/>
  <c r="E379" i="19"/>
  <c r="D391" i="19"/>
  <c r="D403" i="19"/>
  <c r="D379" i="19"/>
  <c r="V404" i="19"/>
  <c r="V380" i="19"/>
  <c r="V392" i="19"/>
  <c r="AB392" i="19"/>
  <c r="AB380" i="19"/>
  <c r="AB404" i="19"/>
  <c r="B392" i="19"/>
  <c r="B404" i="19"/>
  <c r="B380" i="19"/>
  <c r="Y390" i="19"/>
  <c r="Y402" i="19"/>
  <c r="Y378" i="19"/>
  <c r="T402" i="19"/>
  <c r="T390" i="19"/>
  <c r="T378" i="19"/>
  <c r="N390" i="19"/>
  <c r="N402" i="19"/>
  <c r="N378" i="19"/>
  <c r="H385" i="19"/>
  <c r="H398" i="19"/>
  <c r="H386" i="19"/>
  <c r="H399" i="19"/>
  <c r="H387" i="19"/>
  <c r="H388" i="19"/>
  <c r="H400" i="19"/>
  <c r="H375" i="19"/>
  <c r="H397" i="19"/>
  <c r="H373" i="19"/>
  <c r="H376" i="19"/>
  <c r="H374" i="19"/>
  <c r="Z375" i="19"/>
  <c r="Z400" i="19"/>
  <c r="Z397" i="19"/>
  <c r="Z398" i="19"/>
  <c r="Z399" i="19"/>
  <c r="Z388" i="19"/>
  <c r="Z386" i="19"/>
  <c r="Z373" i="19"/>
  <c r="Z387" i="19"/>
  <c r="Z376" i="19"/>
  <c r="Z385" i="19"/>
  <c r="Z374" i="19"/>
  <c r="P283" i="19"/>
  <c r="P271" i="19"/>
  <c r="P295" i="19"/>
  <c r="T278" i="19"/>
  <c r="T289" i="19"/>
  <c r="T265" i="19"/>
  <c r="T279" i="19"/>
  <c r="T290" i="19"/>
  <c r="T288" i="19"/>
  <c r="T291" i="19"/>
  <c r="T276" i="19"/>
  <c r="T277" i="19"/>
  <c r="T267" i="19"/>
  <c r="T266" i="19"/>
  <c r="T264" i="19"/>
  <c r="O295" i="19"/>
  <c r="O271" i="19"/>
  <c r="O283" i="19"/>
  <c r="I293" i="19"/>
  <c r="I269" i="19"/>
  <c r="I281" i="19"/>
  <c r="V295" i="19"/>
  <c r="V271" i="19"/>
  <c r="V283" i="19"/>
  <c r="P293" i="19"/>
  <c r="P269" i="19"/>
  <c r="P281" i="19"/>
  <c r="D259" i="19"/>
  <c r="O293" i="19"/>
  <c r="O281" i="19"/>
  <c r="O269" i="19"/>
  <c r="Y294" i="19"/>
  <c r="Y270" i="19"/>
  <c r="Y282" i="19"/>
  <c r="S293" i="19"/>
  <c r="S269" i="19"/>
  <c r="S281" i="19"/>
  <c r="V276" i="19"/>
  <c r="V279" i="19"/>
  <c r="V277" i="19"/>
  <c r="V288" i="19"/>
  <c r="V278" i="19"/>
  <c r="V291" i="19"/>
  <c r="V267" i="19"/>
  <c r="V290" i="19"/>
  <c r="V266" i="19"/>
  <c r="V264" i="19"/>
  <c r="V289" i="19"/>
  <c r="V265" i="19"/>
  <c r="I259" i="19"/>
  <c r="S389" i="19"/>
  <c r="S377" i="19"/>
  <c r="S401" i="19"/>
  <c r="E377" i="19"/>
  <c r="E401" i="19"/>
  <c r="E389" i="19"/>
  <c r="AB281" i="19"/>
  <c r="P184" i="19"/>
  <c r="P160" i="19"/>
  <c r="P172" i="19"/>
  <c r="O184" i="19"/>
  <c r="O160" i="19"/>
  <c r="O172" i="19"/>
  <c r="G294" i="19"/>
  <c r="Z280" i="19"/>
  <c r="Z292" i="19"/>
  <c r="Z268" i="19"/>
  <c r="X270" i="19"/>
  <c r="C172" i="19"/>
  <c r="C184" i="19"/>
  <c r="C160" i="19"/>
  <c r="P294" i="19"/>
  <c r="B174" i="19"/>
  <c r="B162" i="19"/>
  <c r="B186" i="19"/>
  <c r="AC186" i="19"/>
  <c r="AC162" i="19"/>
  <c r="AC174" i="19"/>
  <c r="N170" i="19"/>
  <c r="N181" i="19"/>
  <c r="N171" i="19"/>
  <c r="N183" i="19"/>
  <c r="N169" i="19"/>
  <c r="N159" i="19"/>
  <c r="N182" i="19"/>
  <c r="N156" i="19"/>
  <c r="N168" i="19"/>
  <c r="N180" i="19"/>
  <c r="N157" i="19"/>
  <c r="N158" i="19"/>
  <c r="D180" i="19"/>
  <c r="D156" i="19"/>
  <c r="D183" i="19"/>
  <c r="D170" i="19"/>
  <c r="D181" i="19"/>
  <c r="D157" i="19"/>
  <c r="D171" i="19"/>
  <c r="D169" i="19"/>
  <c r="D159" i="19"/>
  <c r="D168" i="19"/>
  <c r="D182" i="19"/>
  <c r="D158" i="19"/>
  <c r="F69" i="19"/>
  <c r="F81" i="19"/>
  <c r="F57" i="19"/>
  <c r="B65" i="19"/>
  <c r="B76" i="19"/>
  <c r="B52" i="19"/>
  <c r="B77" i="19"/>
  <c r="B53" i="19"/>
  <c r="B64" i="19"/>
  <c r="B50" i="19"/>
  <c r="B74" i="19"/>
  <c r="B51" i="19"/>
  <c r="B75" i="19"/>
  <c r="B63" i="19"/>
  <c r="B62" i="19"/>
  <c r="O67" i="19"/>
  <c r="O79" i="19"/>
  <c r="O55" i="19"/>
  <c r="N79" i="19"/>
  <c r="N55" i="19"/>
  <c r="N67" i="19"/>
  <c r="H77" i="19"/>
  <c r="H75" i="19"/>
  <c r="H51" i="19"/>
  <c r="H62" i="19"/>
  <c r="H63" i="19"/>
  <c r="H74" i="19"/>
  <c r="H53" i="19"/>
  <c r="H76" i="19"/>
  <c r="H52" i="19"/>
  <c r="H50" i="19"/>
  <c r="H65" i="19"/>
  <c r="H64" i="19"/>
  <c r="AA81" i="19"/>
  <c r="AA69" i="19"/>
  <c r="AA57" i="19"/>
  <c r="N78" i="19"/>
  <c r="N54" i="19"/>
  <c r="N66" i="19"/>
  <c r="O78" i="19"/>
  <c r="O54" i="19"/>
  <c r="O66" i="19"/>
  <c r="E68" i="19"/>
  <c r="AB65" i="19"/>
  <c r="AB50" i="19"/>
  <c r="P507" i="19"/>
  <c r="P483" i="19"/>
  <c r="P495" i="19"/>
  <c r="F404" i="19"/>
  <c r="F380" i="19"/>
  <c r="F392" i="19"/>
  <c r="S497" i="19"/>
  <c r="S509" i="19"/>
  <c r="S485" i="19"/>
  <c r="O474" i="19"/>
  <c r="AC497" i="19"/>
  <c r="AC509" i="19"/>
  <c r="AC485" i="19"/>
  <c r="G495" i="19"/>
  <c r="G507" i="19"/>
  <c r="G483" i="19"/>
  <c r="E502" i="19"/>
  <c r="E505" i="19"/>
  <c r="E492" i="19"/>
  <c r="E503" i="19"/>
  <c r="E493" i="19"/>
  <c r="E504" i="19"/>
  <c r="E491" i="19"/>
  <c r="E481" i="19"/>
  <c r="E479" i="19"/>
  <c r="E480" i="19"/>
  <c r="E490" i="19"/>
  <c r="E478" i="19"/>
  <c r="F506" i="19"/>
  <c r="F494" i="19"/>
  <c r="F482" i="19"/>
  <c r="Z482" i="19"/>
  <c r="Z506" i="19"/>
  <c r="Z494" i="19"/>
  <c r="C494" i="19"/>
  <c r="C506" i="19"/>
  <c r="C482" i="19"/>
  <c r="V506" i="19"/>
  <c r="V494" i="19"/>
  <c r="V482" i="19"/>
  <c r="B496" i="19"/>
  <c r="B508" i="19"/>
  <c r="B484" i="19"/>
  <c r="R493" i="19"/>
  <c r="K398" i="19"/>
  <c r="K386" i="19"/>
  <c r="K399" i="19"/>
  <c r="K387" i="19"/>
  <c r="K400" i="19"/>
  <c r="K388" i="19"/>
  <c r="K376" i="19"/>
  <c r="K385" i="19"/>
  <c r="K373" i="19"/>
  <c r="K397" i="19"/>
  <c r="K375" i="19"/>
  <c r="K374" i="19"/>
  <c r="I400" i="19"/>
  <c r="I398" i="19"/>
  <c r="I388" i="19"/>
  <c r="I386" i="19"/>
  <c r="I397" i="19"/>
  <c r="I387" i="19"/>
  <c r="I399" i="19"/>
  <c r="I374" i="19"/>
  <c r="I375" i="19"/>
  <c r="I373" i="19"/>
  <c r="I385" i="19"/>
  <c r="I376" i="19"/>
  <c r="L404" i="19"/>
  <c r="L392" i="19"/>
  <c r="L380" i="19"/>
  <c r="V399" i="19"/>
  <c r="V398" i="19"/>
  <c r="V387" i="19"/>
  <c r="V385" i="19"/>
  <c r="V388" i="19"/>
  <c r="V386" i="19"/>
  <c r="V397" i="19"/>
  <c r="V400" i="19"/>
  <c r="V375" i="19"/>
  <c r="V374" i="19"/>
  <c r="V373" i="19"/>
  <c r="V376" i="19"/>
  <c r="H283" i="19"/>
  <c r="H271" i="19"/>
  <c r="H295" i="19"/>
  <c r="L278" i="19"/>
  <c r="L289" i="19"/>
  <c r="L265" i="19"/>
  <c r="L279" i="19"/>
  <c r="L290" i="19"/>
  <c r="L288" i="19"/>
  <c r="L277" i="19"/>
  <c r="L267" i="19"/>
  <c r="L266" i="19"/>
  <c r="L264" i="19"/>
  <c r="L291" i="19"/>
  <c r="L276" i="19"/>
  <c r="G295" i="19"/>
  <c r="G271" i="19"/>
  <c r="G283" i="19"/>
  <c r="AA291" i="19"/>
  <c r="AA267" i="19"/>
  <c r="AA278" i="19"/>
  <c r="AA276" i="19"/>
  <c r="AA277" i="19"/>
  <c r="AA288" i="19"/>
  <c r="AA264" i="19"/>
  <c r="AA290" i="19"/>
  <c r="AA266" i="19"/>
  <c r="AA279" i="19"/>
  <c r="AA265" i="19"/>
  <c r="AA289" i="19"/>
  <c r="AA283" i="19"/>
  <c r="AA295" i="19"/>
  <c r="AA271" i="19"/>
  <c r="N295" i="19"/>
  <c r="N271" i="19"/>
  <c r="N283" i="19"/>
  <c r="H293" i="19"/>
  <c r="H269" i="19"/>
  <c r="H281" i="19"/>
  <c r="M295" i="19"/>
  <c r="M283" i="19"/>
  <c r="M271" i="19"/>
  <c r="G293" i="19"/>
  <c r="G281" i="19"/>
  <c r="G269" i="19"/>
  <c r="W282" i="19"/>
  <c r="W294" i="19"/>
  <c r="W270" i="19"/>
  <c r="M401" i="19"/>
  <c r="M377" i="19"/>
  <c r="M389" i="19"/>
  <c r="F276" i="19"/>
  <c r="F279" i="19"/>
  <c r="F277" i="19"/>
  <c r="F288" i="19"/>
  <c r="F278" i="19"/>
  <c r="F264" i="19"/>
  <c r="F290" i="19"/>
  <c r="F265" i="19"/>
  <c r="F291" i="19"/>
  <c r="F267" i="19"/>
  <c r="F289" i="19"/>
  <c r="F266" i="19"/>
  <c r="T293" i="19"/>
  <c r="H184" i="19"/>
  <c r="H160" i="19"/>
  <c r="H172" i="19"/>
  <c r="G184" i="19"/>
  <c r="G160" i="19"/>
  <c r="G172" i="19"/>
  <c r="G282" i="19"/>
  <c r="U184" i="19"/>
  <c r="U160" i="19"/>
  <c r="U172" i="19"/>
  <c r="P282" i="19"/>
  <c r="Y172" i="19"/>
  <c r="Y160" i="19"/>
  <c r="Y184" i="19"/>
  <c r="L172" i="19"/>
  <c r="L184" i="19"/>
  <c r="L160" i="19"/>
  <c r="AB173" i="19"/>
  <c r="AB161" i="19"/>
  <c r="AB185" i="19"/>
  <c r="R185" i="19"/>
  <c r="R161" i="19"/>
  <c r="R173" i="19"/>
  <c r="D186" i="19"/>
  <c r="D162" i="19"/>
  <c r="D174" i="19"/>
  <c r="F186" i="19"/>
  <c r="F162" i="19"/>
  <c r="F174" i="19"/>
  <c r="X151" i="19"/>
  <c r="V170" i="19"/>
  <c r="V181" i="19"/>
  <c r="V171" i="19"/>
  <c r="V182" i="19"/>
  <c r="V180" i="19"/>
  <c r="V158" i="19"/>
  <c r="V159" i="19"/>
  <c r="V169" i="19"/>
  <c r="V156" i="19"/>
  <c r="V183" i="19"/>
  <c r="V168" i="19"/>
  <c r="V157" i="19"/>
  <c r="L180" i="19"/>
  <c r="L156" i="19"/>
  <c r="L183" i="19"/>
  <c r="L170" i="19"/>
  <c r="L181" i="19"/>
  <c r="L157" i="19"/>
  <c r="L158" i="19"/>
  <c r="L159" i="19"/>
  <c r="L182" i="19"/>
  <c r="L171" i="19"/>
  <c r="L169" i="19"/>
  <c r="L168" i="19"/>
  <c r="P67" i="19"/>
  <c r="P79" i="19"/>
  <c r="P55" i="19"/>
  <c r="G67" i="19"/>
  <c r="G79" i="19"/>
  <c r="G55" i="19"/>
  <c r="T45" i="19"/>
  <c r="F79" i="19"/>
  <c r="F67" i="19"/>
  <c r="F55" i="19"/>
  <c r="T63" i="19"/>
  <c r="T74" i="19"/>
  <c r="T50" i="19"/>
  <c r="T75" i="19"/>
  <c r="T51" i="19"/>
  <c r="T62" i="19"/>
  <c r="T64" i="19"/>
  <c r="T65" i="19"/>
  <c r="T53" i="19"/>
  <c r="T77" i="19"/>
  <c r="T52" i="19"/>
  <c r="T76" i="19"/>
  <c r="S81" i="19"/>
  <c r="S69" i="19"/>
  <c r="S57" i="19"/>
  <c r="Q78" i="19"/>
  <c r="Q54" i="19"/>
  <c r="Q66" i="19"/>
  <c r="AC76" i="19"/>
  <c r="AC74" i="19"/>
  <c r="AC50" i="19"/>
  <c r="AC77" i="19"/>
  <c r="AC53" i="19"/>
  <c r="AC62" i="19"/>
  <c r="AC65" i="19"/>
  <c r="AC75" i="19"/>
  <c r="AC51" i="19"/>
  <c r="AC63" i="19"/>
  <c r="AC64" i="19"/>
  <c r="AC52" i="19"/>
  <c r="W57" i="19"/>
  <c r="W81" i="19"/>
  <c r="W69" i="19"/>
  <c r="N46" i="19"/>
  <c r="E80" i="19"/>
  <c r="AB64" i="19"/>
  <c r="AB74" i="19"/>
  <c r="V495" i="19"/>
  <c r="V507" i="19"/>
  <c r="V483" i="19"/>
  <c r="K496" i="19"/>
  <c r="K508" i="19"/>
  <c r="K484" i="19"/>
  <c r="I506" i="19"/>
  <c r="I494" i="19"/>
  <c r="I482" i="19"/>
  <c r="G508" i="19"/>
  <c r="G496" i="19"/>
  <c r="G484" i="19"/>
  <c r="L402" i="19"/>
  <c r="L390" i="19"/>
  <c r="L378" i="19"/>
  <c r="S291" i="19"/>
  <c r="S267" i="19"/>
  <c r="S278" i="19"/>
  <c r="S276" i="19"/>
  <c r="S277" i="19"/>
  <c r="S289" i="19"/>
  <c r="S265" i="19"/>
  <c r="S288" i="19"/>
  <c r="S279" i="19"/>
  <c r="S266" i="19"/>
  <c r="S264" i="19"/>
  <c r="S290" i="19"/>
  <c r="B280" i="19"/>
  <c r="B292" i="19"/>
  <c r="B268" i="19"/>
  <c r="M184" i="19"/>
  <c r="M160" i="19"/>
  <c r="M172" i="19"/>
  <c r="Z172" i="19"/>
  <c r="Z184" i="19"/>
  <c r="Z160" i="19"/>
  <c r="Q172" i="19"/>
  <c r="Q184" i="19"/>
  <c r="Q160" i="19"/>
  <c r="Z174" i="19"/>
  <c r="Z162" i="19"/>
  <c r="Z186" i="19"/>
  <c r="E173" i="19"/>
  <c r="E161" i="19"/>
  <c r="E185" i="19"/>
  <c r="P185" i="19"/>
  <c r="P161" i="19"/>
  <c r="P173" i="19"/>
  <c r="Z185" i="19"/>
  <c r="Z161" i="19"/>
  <c r="Z173" i="19"/>
  <c r="I174" i="19"/>
  <c r="I186" i="19"/>
  <c r="I162" i="19"/>
  <c r="L186" i="19"/>
  <c r="L174" i="19"/>
  <c r="L162" i="19"/>
  <c r="N186" i="19"/>
  <c r="N162" i="19"/>
  <c r="N174" i="19"/>
  <c r="R175" i="19"/>
  <c r="R187" i="19"/>
  <c r="R163" i="19"/>
  <c r="T175" i="19"/>
  <c r="T187" i="19"/>
  <c r="T163" i="19"/>
  <c r="H187" i="19"/>
  <c r="H163" i="19"/>
  <c r="H175" i="19"/>
  <c r="O173" i="19"/>
  <c r="O185" i="19"/>
  <c r="O161" i="19"/>
  <c r="G181" i="19"/>
  <c r="G157" i="19"/>
  <c r="G168" i="19"/>
  <c r="G171" i="19"/>
  <c r="G182" i="19"/>
  <c r="G158" i="19"/>
  <c r="G180" i="19"/>
  <c r="G156" i="19"/>
  <c r="G183" i="19"/>
  <c r="G170" i="19"/>
  <c r="G169" i="19"/>
  <c r="G159" i="19"/>
  <c r="R182" i="19"/>
  <c r="R158" i="19"/>
  <c r="R169" i="19"/>
  <c r="R180" i="19"/>
  <c r="R183" i="19"/>
  <c r="R159" i="19"/>
  <c r="R181" i="19"/>
  <c r="R156" i="19"/>
  <c r="R171" i="19"/>
  <c r="R168" i="19"/>
  <c r="R157" i="19"/>
  <c r="R170" i="19"/>
  <c r="T180" i="19"/>
  <c r="T156" i="19"/>
  <c r="T183" i="19"/>
  <c r="T170" i="19"/>
  <c r="T181" i="19"/>
  <c r="T157" i="19"/>
  <c r="T171" i="19"/>
  <c r="T168" i="19"/>
  <c r="T182" i="19"/>
  <c r="T158" i="19"/>
  <c r="T159" i="19"/>
  <c r="T169" i="19"/>
  <c r="G173" i="19"/>
  <c r="G161" i="19"/>
  <c r="G185" i="19"/>
  <c r="H67" i="19"/>
  <c r="H79" i="19"/>
  <c r="H55" i="19"/>
  <c r="AB66" i="19"/>
  <c r="AB78" i="19"/>
  <c r="AB54" i="19"/>
  <c r="AA78" i="19"/>
  <c r="AA54" i="19"/>
  <c r="AA66" i="19"/>
  <c r="L63" i="19"/>
  <c r="L74" i="19"/>
  <c r="L50" i="19"/>
  <c r="L75" i="19"/>
  <c r="L62" i="19"/>
  <c r="L76" i="19"/>
  <c r="L52" i="19"/>
  <c r="L64" i="19"/>
  <c r="L51" i="19"/>
  <c r="L65" i="19"/>
  <c r="L53" i="19"/>
  <c r="L77" i="19"/>
  <c r="K81" i="19"/>
  <c r="K69" i="19"/>
  <c r="K57" i="19"/>
  <c r="J66" i="19"/>
  <c r="J78" i="19"/>
  <c r="J54" i="19"/>
  <c r="I78" i="19"/>
  <c r="I54" i="19"/>
  <c r="I66" i="19"/>
  <c r="AA79" i="19"/>
  <c r="AA55" i="19"/>
  <c r="AA67" i="19"/>
  <c r="U76" i="19"/>
  <c r="U74" i="19"/>
  <c r="U50" i="19"/>
  <c r="U77" i="19"/>
  <c r="U53" i="19"/>
  <c r="U62" i="19"/>
  <c r="U65" i="19"/>
  <c r="U75" i="19"/>
  <c r="U52" i="19"/>
  <c r="U64" i="19"/>
  <c r="U63" i="19"/>
  <c r="U51" i="19"/>
  <c r="O69" i="19"/>
  <c r="O81" i="19"/>
  <c r="O57" i="19"/>
  <c r="AA76" i="19"/>
  <c r="AA52" i="19"/>
  <c r="AA63" i="19"/>
  <c r="AA64" i="19"/>
  <c r="AA75" i="19"/>
  <c r="AA77" i="19"/>
  <c r="AA62" i="19"/>
  <c r="AA51" i="19"/>
  <c r="AA74" i="19"/>
  <c r="AA65" i="19"/>
  <c r="AA53" i="19"/>
  <c r="AA50" i="19"/>
  <c r="AB79" i="19"/>
  <c r="AB55" i="19"/>
  <c r="AB67" i="19"/>
  <c r="AC68" i="19"/>
  <c r="AC56" i="19"/>
  <c r="AC80" i="19"/>
  <c r="AB76" i="19"/>
  <c r="AB63" i="19"/>
  <c r="J509" i="19"/>
  <c r="J497" i="19"/>
  <c r="J485" i="19"/>
  <c r="W503" i="19"/>
  <c r="W490" i="19"/>
  <c r="W504" i="19"/>
  <c r="W502" i="19"/>
  <c r="W479" i="19"/>
  <c r="W505" i="19"/>
  <c r="W480" i="19"/>
  <c r="W491" i="19"/>
  <c r="W492" i="19"/>
  <c r="W478" i="19"/>
  <c r="W481" i="19"/>
  <c r="W493" i="19"/>
  <c r="K494" i="19"/>
  <c r="K506" i="19"/>
  <c r="K482" i="19"/>
  <c r="N508" i="19"/>
  <c r="N496" i="19"/>
  <c r="N484" i="19"/>
  <c r="F295" i="19"/>
  <c r="F271" i="19"/>
  <c r="F283" i="19"/>
  <c r="Z288" i="19"/>
  <c r="Z264" i="19"/>
  <c r="Z291" i="19"/>
  <c r="Z267" i="19"/>
  <c r="Z289" i="19"/>
  <c r="Z290" i="19"/>
  <c r="Z266" i="19"/>
  <c r="Z277" i="19"/>
  <c r="Z278" i="19"/>
  <c r="Z279" i="19"/>
  <c r="Z265" i="19"/>
  <c r="Z276" i="19"/>
  <c r="Q295" i="19"/>
  <c r="Q271" i="19"/>
  <c r="Q283" i="19"/>
  <c r="W389" i="19"/>
  <c r="W401" i="19"/>
  <c r="W377" i="19"/>
  <c r="AC282" i="19"/>
  <c r="AC294" i="19"/>
  <c r="AC270" i="19"/>
  <c r="T292" i="19"/>
  <c r="T280" i="19"/>
  <c r="T268" i="19"/>
  <c r="AA497" i="19"/>
  <c r="AA485" i="19"/>
  <c r="AA509" i="19"/>
  <c r="T497" i="19"/>
  <c r="T509" i="19"/>
  <c r="T485" i="19"/>
  <c r="Y509" i="19"/>
  <c r="Y497" i="19"/>
  <c r="Y485" i="19"/>
  <c r="E495" i="19"/>
  <c r="E507" i="19"/>
  <c r="E483" i="19"/>
  <c r="AA507" i="19"/>
  <c r="AA495" i="19"/>
  <c r="AA483" i="19"/>
  <c r="Q507" i="19"/>
  <c r="Q483" i="19"/>
  <c r="Q495" i="19"/>
  <c r="S504" i="19"/>
  <c r="S502" i="19"/>
  <c r="S505" i="19"/>
  <c r="S492" i="19"/>
  <c r="S503" i="19"/>
  <c r="S490" i="19"/>
  <c r="S493" i="19"/>
  <c r="S478" i="19"/>
  <c r="S481" i="19"/>
  <c r="S479" i="19"/>
  <c r="S491" i="19"/>
  <c r="S480" i="19"/>
  <c r="U502" i="19"/>
  <c r="U505" i="19"/>
  <c r="U492" i="19"/>
  <c r="U503" i="19"/>
  <c r="U493" i="19"/>
  <c r="U504" i="19"/>
  <c r="U481" i="19"/>
  <c r="U490" i="19"/>
  <c r="U479" i="19"/>
  <c r="U491" i="19"/>
  <c r="U480" i="19"/>
  <c r="U478" i="19"/>
  <c r="H503" i="19"/>
  <c r="H493" i="19"/>
  <c r="H504" i="19"/>
  <c r="H502" i="19"/>
  <c r="H505" i="19"/>
  <c r="H480" i="19"/>
  <c r="H492" i="19"/>
  <c r="H490" i="19"/>
  <c r="H478" i="19"/>
  <c r="H481" i="19"/>
  <c r="H491" i="19"/>
  <c r="H479" i="19"/>
  <c r="X506" i="19"/>
  <c r="X494" i="19"/>
  <c r="X482" i="19"/>
  <c r="R494" i="19"/>
  <c r="R482" i="19"/>
  <c r="R506" i="19"/>
  <c r="T506" i="19"/>
  <c r="T494" i="19"/>
  <c r="T482" i="19"/>
  <c r="R503" i="19"/>
  <c r="U391" i="19"/>
  <c r="U403" i="19"/>
  <c r="U379" i="19"/>
  <c r="AB390" i="19"/>
  <c r="AB402" i="19"/>
  <c r="AB378" i="19"/>
  <c r="D399" i="19"/>
  <c r="D397" i="19"/>
  <c r="D373" i="19"/>
  <c r="D400" i="19"/>
  <c r="D387" i="19"/>
  <c r="D388" i="19"/>
  <c r="D398" i="19"/>
  <c r="D385" i="19"/>
  <c r="D375" i="19"/>
  <c r="D374" i="19"/>
  <c r="D386" i="19"/>
  <c r="D376" i="19"/>
  <c r="M282" i="19"/>
  <c r="M270" i="19"/>
  <c r="M294" i="19"/>
  <c r="Z402" i="19"/>
  <c r="T294" i="19"/>
  <c r="T270" i="19"/>
  <c r="T282" i="19"/>
  <c r="K291" i="19"/>
  <c r="K267" i="19"/>
  <c r="K278" i="19"/>
  <c r="K276" i="19"/>
  <c r="K277" i="19"/>
  <c r="K290" i="19"/>
  <c r="K289" i="19"/>
  <c r="K279" i="19"/>
  <c r="K266" i="19"/>
  <c r="K264" i="19"/>
  <c r="K288" i="19"/>
  <c r="K265" i="19"/>
  <c r="AA294" i="19"/>
  <c r="AA270" i="19"/>
  <c r="AA282" i="19"/>
  <c r="R288" i="19"/>
  <c r="R264" i="19"/>
  <c r="R291" i="19"/>
  <c r="R267" i="19"/>
  <c r="R289" i="19"/>
  <c r="R290" i="19"/>
  <c r="R266" i="19"/>
  <c r="R279" i="19"/>
  <c r="R265" i="19"/>
  <c r="R276" i="19"/>
  <c r="R278" i="19"/>
  <c r="R277" i="19"/>
  <c r="Z294" i="19"/>
  <c r="Z282" i="19"/>
  <c r="Z270" i="19"/>
  <c r="Q277" i="19"/>
  <c r="Q288" i="19"/>
  <c r="Q264" i="19"/>
  <c r="Q278" i="19"/>
  <c r="Q289" i="19"/>
  <c r="Q279" i="19"/>
  <c r="Q266" i="19"/>
  <c r="Q265" i="19"/>
  <c r="Q291" i="19"/>
  <c r="Q276" i="19"/>
  <c r="Q267" i="19"/>
  <c r="Q290" i="19"/>
  <c r="V293" i="19"/>
  <c r="V281" i="19"/>
  <c r="V269" i="19"/>
  <c r="AC289" i="19"/>
  <c r="AC265" i="19"/>
  <c r="AC276" i="19"/>
  <c r="AC290" i="19"/>
  <c r="AC291" i="19"/>
  <c r="AC267" i="19"/>
  <c r="AC266" i="19"/>
  <c r="AC278" i="19"/>
  <c r="AC279" i="19"/>
  <c r="AC288" i="19"/>
  <c r="AC277" i="19"/>
  <c r="AC264" i="19"/>
  <c r="M281" i="19"/>
  <c r="M293" i="19"/>
  <c r="M269" i="19"/>
  <c r="K401" i="19"/>
  <c r="K389" i="19"/>
  <c r="K377" i="19"/>
  <c r="AC401" i="19"/>
  <c r="AC389" i="19"/>
  <c r="AC377" i="19"/>
  <c r="B283" i="19"/>
  <c r="B271" i="19"/>
  <c r="B295" i="19"/>
  <c r="O294" i="19"/>
  <c r="I280" i="19"/>
  <c r="I268" i="19"/>
  <c r="I292" i="19"/>
  <c r="E184" i="19"/>
  <c r="E160" i="19"/>
  <c r="E172" i="19"/>
  <c r="R172" i="19"/>
  <c r="R184" i="19"/>
  <c r="R160" i="19"/>
  <c r="I172" i="19"/>
  <c r="I184" i="19"/>
  <c r="I160" i="19"/>
  <c r="M173" i="19"/>
  <c r="M185" i="19"/>
  <c r="M161" i="19"/>
  <c r="C185" i="19"/>
  <c r="C161" i="19"/>
  <c r="C173" i="19"/>
  <c r="U175" i="19"/>
  <c r="U187" i="19"/>
  <c r="U163" i="19"/>
  <c r="Q174" i="19"/>
  <c r="Q186" i="19"/>
  <c r="Q162" i="19"/>
  <c r="T186" i="19"/>
  <c r="T174" i="19"/>
  <c r="T162" i="19"/>
  <c r="Y171" i="19"/>
  <c r="Y182" i="19"/>
  <c r="Y180" i="19"/>
  <c r="Y156" i="19"/>
  <c r="Y159" i="19"/>
  <c r="Y181" i="19"/>
  <c r="Y169" i="19"/>
  <c r="Y183" i="19"/>
  <c r="Y170" i="19"/>
  <c r="Y157" i="19"/>
  <c r="Y168" i="19"/>
  <c r="Y158" i="19"/>
  <c r="O181" i="19"/>
  <c r="O157" i="19"/>
  <c r="O168" i="19"/>
  <c r="O171" i="19"/>
  <c r="O182" i="19"/>
  <c r="O158" i="19"/>
  <c r="O183" i="19"/>
  <c r="O169" i="19"/>
  <c r="O159" i="19"/>
  <c r="O170" i="19"/>
  <c r="O156" i="19"/>
  <c r="O180" i="19"/>
  <c r="U66" i="19"/>
  <c r="U78" i="19"/>
  <c r="U54" i="19"/>
  <c r="AB81" i="19"/>
  <c r="AB69" i="19"/>
  <c r="AB57" i="19"/>
  <c r="S78" i="19"/>
  <c r="S54" i="19"/>
  <c r="S66" i="19"/>
  <c r="D63" i="19"/>
  <c r="D74" i="19"/>
  <c r="D50" i="19"/>
  <c r="D75" i="19"/>
  <c r="D62" i="19"/>
  <c r="D64" i="19"/>
  <c r="D77" i="19"/>
  <c r="D65" i="19"/>
  <c r="D51" i="19"/>
  <c r="D53" i="19"/>
  <c r="D52" i="19"/>
  <c r="D76" i="19"/>
  <c r="C69" i="19"/>
  <c r="C57" i="19"/>
  <c r="C81" i="19"/>
  <c r="B66" i="19"/>
  <c r="B54" i="19"/>
  <c r="B78" i="19"/>
  <c r="Z65" i="19"/>
  <c r="Z76" i="19"/>
  <c r="Z52" i="19"/>
  <c r="Z77" i="19"/>
  <c r="Z53" i="19"/>
  <c r="Z64" i="19"/>
  <c r="Z74" i="19"/>
  <c r="Z75" i="19"/>
  <c r="Z62" i="19"/>
  <c r="Z63" i="19"/>
  <c r="Z51" i="19"/>
  <c r="Z50" i="19"/>
  <c r="AB52" i="19"/>
  <c r="I507" i="19"/>
  <c r="I495" i="19"/>
  <c r="I483" i="19"/>
  <c r="AC391" i="19"/>
  <c r="AC403" i="19"/>
  <c r="AC379" i="19"/>
  <c r="U282" i="19"/>
  <c r="U294" i="19"/>
  <c r="U270" i="19"/>
  <c r="E295" i="19"/>
  <c r="E283" i="19"/>
  <c r="E271" i="19"/>
  <c r="I294" i="19"/>
  <c r="I282" i="19"/>
  <c r="I270" i="19"/>
  <c r="C293" i="19"/>
  <c r="C269" i="19"/>
  <c r="C281" i="19"/>
  <c r="E281" i="19"/>
  <c r="E293" i="19"/>
  <c r="E269" i="19"/>
  <c r="AA401" i="19"/>
  <c r="AA377" i="19"/>
  <c r="AA389" i="19"/>
  <c r="U401" i="19"/>
  <c r="U389" i="19"/>
  <c r="U377" i="19"/>
  <c r="P292" i="19"/>
  <c r="P268" i="19"/>
  <c r="P280" i="19"/>
  <c r="J504" i="19"/>
  <c r="J491" i="19"/>
  <c r="J502" i="19"/>
  <c r="J505" i="19"/>
  <c r="J492" i="19"/>
  <c r="J503" i="19"/>
  <c r="J480" i="19"/>
  <c r="J490" i="19"/>
  <c r="J478" i="19"/>
  <c r="J481" i="19"/>
  <c r="J493" i="19"/>
  <c r="J479" i="19"/>
  <c r="F497" i="19"/>
  <c r="F509" i="19"/>
  <c r="F485" i="19"/>
  <c r="N495" i="19"/>
  <c r="N507" i="19"/>
  <c r="N483" i="19"/>
  <c r="H507" i="19"/>
  <c r="H495" i="19"/>
  <c r="H483" i="19"/>
  <c r="Y507" i="19"/>
  <c r="Y495" i="19"/>
  <c r="Y483" i="19"/>
  <c r="AA504" i="19"/>
  <c r="AA502" i="19"/>
  <c r="AA505" i="19"/>
  <c r="AA492" i="19"/>
  <c r="AA503" i="19"/>
  <c r="AA490" i="19"/>
  <c r="AA478" i="19"/>
  <c r="AA491" i="19"/>
  <c r="AA481" i="19"/>
  <c r="AA493" i="19"/>
  <c r="AA479" i="19"/>
  <c r="AA480" i="19"/>
  <c r="G506" i="19"/>
  <c r="G494" i="19"/>
  <c r="G482" i="19"/>
  <c r="AC506" i="19"/>
  <c r="AC482" i="19"/>
  <c r="AC494" i="19"/>
  <c r="C508" i="19"/>
  <c r="C484" i="19"/>
  <c r="C496" i="19"/>
  <c r="Z504" i="19"/>
  <c r="Z491" i="19"/>
  <c r="Z502" i="19"/>
  <c r="Z505" i="19"/>
  <c r="Z492" i="19"/>
  <c r="Z503" i="19"/>
  <c r="Z480" i="19"/>
  <c r="Z478" i="19"/>
  <c r="Z481" i="19"/>
  <c r="Z493" i="19"/>
  <c r="Z479" i="19"/>
  <c r="Z490" i="19"/>
  <c r="B507" i="19"/>
  <c r="B495" i="19"/>
  <c r="B483" i="19"/>
  <c r="R492" i="19"/>
  <c r="K404" i="19"/>
  <c r="K392" i="19"/>
  <c r="K380" i="19"/>
  <c r="J402" i="19"/>
  <c r="J390" i="19"/>
  <c r="J378" i="19"/>
  <c r="D390" i="19"/>
  <c r="D402" i="19"/>
  <c r="D378" i="19"/>
  <c r="AC397" i="19"/>
  <c r="AC376" i="19"/>
  <c r="AC398" i="19"/>
  <c r="AC385" i="19"/>
  <c r="AC399" i="19"/>
  <c r="AC386" i="19"/>
  <c r="AC388" i="19"/>
  <c r="AC373" i="19"/>
  <c r="AC375" i="19"/>
  <c r="AC387" i="19"/>
  <c r="AC400" i="19"/>
  <c r="AC374" i="19"/>
  <c r="L399" i="19"/>
  <c r="L398" i="19"/>
  <c r="L397" i="19"/>
  <c r="L373" i="19"/>
  <c r="L387" i="19"/>
  <c r="L388" i="19"/>
  <c r="L385" i="19"/>
  <c r="L375" i="19"/>
  <c r="L400" i="19"/>
  <c r="L386" i="19"/>
  <c r="L376" i="19"/>
  <c r="L374" i="19"/>
  <c r="L294" i="19"/>
  <c r="L270" i="19"/>
  <c r="L282" i="19"/>
  <c r="C291" i="19"/>
  <c r="C267" i="19"/>
  <c r="C278" i="19"/>
  <c r="C276" i="19"/>
  <c r="C277" i="19"/>
  <c r="C288" i="19"/>
  <c r="C266" i="19"/>
  <c r="C290" i="19"/>
  <c r="C264" i="19"/>
  <c r="C265" i="19"/>
  <c r="C279" i="19"/>
  <c r="C289" i="19"/>
  <c r="J288" i="19"/>
  <c r="J264" i="19"/>
  <c r="J291" i="19"/>
  <c r="J267" i="19"/>
  <c r="J289" i="19"/>
  <c r="J290" i="19"/>
  <c r="J266" i="19"/>
  <c r="J277" i="19"/>
  <c r="J278" i="19"/>
  <c r="J279" i="19"/>
  <c r="J276" i="19"/>
  <c r="J265" i="19"/>
  <c r="R294" i="19"/>
  <c r="R282" i="19"/>
  <c r="R270" i="19"/>
  <c r="I277" i="19"/>
  <c r="I288" i="19"/>
  <c r="I264" i="19"/>
  <c r="I278" i="19"/>
  <c r="I289" i="19"/>
  <c r="I279" i="19"/>
  <c r="I276" i="19"/>
  <c r="I265" i="19"/>
  <c r="I290" i="19"/>
  <c r="I267" i="19"/>
  <c r="I291" i="19"/>
  <c r="I266" i="19"/>
  <c r="AB295" i="19"/>
  <c r="AB271" i="19"/>
  <c r="AB283" i="19"/>
  <c r="N293" i="19"/>
  <c r="N269" i="19"/>
  <c r="N281" i="19"/>
  <c r="V294" i="19"/>
  <c r="V270" i="19"/>
  <c r="V282" i="19"/>
  <c r="U289" i="19"/>
  <c r="U265" i="19"/>
  <c r="U276" i="19"/>
  <c r="U290" i="19"/>
  <c r="U291" i="19"/>
  <c r="U267" i="19"/>
  <c r="U288" i="19"/>
  <c r="U277" i="19"/>
  <c r="U278" i="19"/>
  <c r="U266" i="19"/>
  <c r="U279" i="19"/>
  <c r="U264" i="19"/>
  <c r="U281" i="19"/>
  <c r="U293" i="19"/>
  <c r="U269" i="19"/>
  <c r="U260" i="19"/>
  <c r="O270" i="19"/>
  <c r="J280" i="19"/>
  <c r="J292" i="19"/>
  <c r="J268" i="19"/>
  <c r="E292" i="19"/>
  <c r="E268" i="19"/>
  <c r="E280" i="19"/>
  <c r="V184" i="19"/>
  <c r="V172" i="19"/>
  <c r="V160" i="19"/>
  <c r="J172" i="19"/>
  <c r="J160" i="19"/>
  <c r="J184" i="19"/>
  <c r="Y174" i="19"/>
  <c r="Y186" i="19"/>
  <c r="Y162" i="19"/>
  <c r="AB186" i="19"/>
  <c r="AB174" i="19"/>
  <c r="AB162" i="19"/>
  <c r="W181" i="19"/>
  <c r="W157" i="19"/>
  <c r="W168" i="19"/>
  <c r="W171" i="19"/>
  <c r="W182" i="19"/>
  <c r="W158" i="19"/>
  <c r="W180" i="19"/>
  <c r="W159" i="19"/>
  <c r="W169" i="19"/>
  <c r="W156" i="19"/>
  <c r="W183" i="19"/>
  <c r="W170" i="19"/>
  <c r="C169" i="19"/>
  <c r="C180" i="19"/>
  <c r="C183" i="19"/>
  <c r="C170" i="19"/>
  <c r="C182" i="19"/>
  <c r="C158" i="19"/>
  <c r="C171" i="19"/>
  <c r="C159" i="19"/>
  <c r="C181" i="19"/>
  <c r="C168" i="19"/>
  <c r="C156" i="19"/>
  <c r="C157" i="19"/>
  <c r="E183" i="19"/>
  <c r="E159" i="19"/>
  <c r="E170" i="19"/>
  <c r="E181" i="19"/>
  <c r="E168" i="19"/>
  <c r="E182" i="19"/>
  <c r="E169" i="19"/>
  <c r="E180" i="19"/>
  <c r="E156" i="19"/>
  <c r="E157" i="19"/>
  <c r="E158" i="19"/>
  <c r="E171" i="19"/>
  <c r="U69" i="19"/>
  <c r="U81" i="19"/>
  <c r="U57" i="19"/>
  <c r="L66" i="19"/>
  <c r="L78" i="19"/>
  <c r="L54" i="19"/>
  <c r="T81" i="19"/>
  <c r="T57" i="19"/>
  <c r="T69" i="19"/>
  <c r="K78" i="19"/>
  <c r="K66" i="19"/>
  <c r="K54" i="19"/>
  <c r="X81" i="19"/>
  <c r="X69" i="19"/>
  <c r="X57" i="19"/>
  <c r="AC67" i="19"/>
  <c r="AC79" i="19"/>
  <c r="AC55" i="19"/>
  <c r="W64" i="19"/>
  <c r="W75" i="19"/>
  <c r="W51" i="19"/>
  <c r="W76" i="19"/>
  <c r="W52" i="19"/>
  <c r="W63" i="19"/>
  <c r="W65" i="19"/>
  <c r="W74" i="19"/>
  <c r="W53" i="19"/>
  <c r="W77" i="19"/>
  <c r="W50" i="19"/>
  <c r="W62" i="19"/>
  <c r="Z81" i="19"/>
  <c r="Z57" i="19"/>
  <c r="Z69" i="19"/>
  <c r="K68" i="19"/>
  <c r="K80" i="19"/>
  <c r="K56" i="19"/>
  <c r="AC66" i="19"/>
  <c r="AC78" i="19"/>
  <c r="AC54" i="19"/>
  <c r="G78" i="19"/>
  <c r="AB77" i="19"/>
  <c r="T507" i="19"/>
  <c r="T495" i="19"/>
  <c r="T483" i="19"/>
  <c r="V508" i="19"/>
  <c r="V496" i="19"/>
  <c r="V484" i="19"/>
  <c r="Z509" i="19"/>
  <c r="Z497" i="19"/>
  <c r="Z485" i="19"/>
  <c r="V379" i="19"/>
  <c r="V403" i="19"/>
  <c r="V391" i="19"/>
  <c r="X397" i="19"/>
  <c r="X385" i="19"/>
  <c r="X400" i="19"/>
  <c r="X386" i="19"/>
  <c r="X398" i="19"/>
  <c r="X387" i="19"/>
  <c r="X399" i="19"/>
  <c r="X374" i="19"/>
  <c r="X388" i="19"/>
  <c r="X373" i="19"/>
  <c r="X376" i="19"/>
  <c r="X375" i="19"/>
  <c r="C401" i="19"/>
  <c r="C389" i="19"/>
  <c r="C377" i="19"/>
  <c r="V292" i="19"/>
  <c r="V268" i="19"/>
  <c r="V280" i="19"/>
  <c r="U497" i="19"/>
  <c r="U509" i="19"/>
  <c r="U485" i="19"/>
  <c r="O509" i="19"/>
  <c r="O485" i="19"/>
  <c r="O497" i="19"/>
  <c r="C507" i="19"/>
  <c r="C495" i="19"/>
  <c r="C483" i="19"/>
  <c r="W495" i="19"/>
  <c r="W507" i="19"/>
  <c r="W483" i="19"/>
  <c r="R507" i="19"/>
  <c r="R483" i="19"/>
  <c r="R495" i="19"/>
  <c r="D502" i="19"/>
  <c r="D505" i="19"/>
  <c r="D503" i="19"/>
  <c r="D493" i="19"/>
  <c r="D504" i="19"/>
  <c r="D491" i="19"/>
  <c r="D481" i="19"/>
  <c r="D479" i="19"/>
  <c r="D492" i="19"/>
  <c r="D490" i="19"/>
  <c r="D480" i="19"/>
  <c r="D478" i="19"/>
  <c r="F505" i="19"/>
  <c r="F503" i="19"/>
  <c r="F493" i="19"/>
  <c r="F504" i="19"/>
  <c r="F491" i="19"/>
  <c r="F479" i="19"/>
  <c r="F480" i="19"/>
  <c r="F490" i="19"/>
  <c r="F492" i="19"/>
  <c r="F502" i="19"/>
  <c r="F478" i="19"/>
  <c r="F481" i="19"/>
  <c r="X503" i="19"/>
  <c r="X493" i="19"/>
  <c r="X504" i="19"/>
  <c r="X491" i="19"/>
  <c r="X502" i="19"/>
  <c r="X505" i="19"/>
  <c r="X490" i="19"/>
  <c r="X480" i="19"/>
  <c r="X492" i="19"/>
  <c r="X478" i="19"/>
  <c r="X481" i="19"/>
  <c r="X479" i="19"/>
  <c r="P506" i="19"/>
  <c r="P494" i="19"/>
  <c r="P482" i="19"/>
  <c r="B506" i="19"/>
  <c r="B494" i="19"/>
  <c r="B482" i="19"/>
  <c r="D506" i="19"/>
  <c r="D494" i="19"/>
  <c r="D482" i="19"/>
  <c r="O508" i="19"/>
  <c r="O496" i="19"/>
  <c r="O484" i="19"/>
  <c r="H496" i="19"/>
  <c r="H508" i="19"/>
  <c r="H484" i="19"/>
  <c r="R479" i="19"/>
  <c r="R505" i="19"/>
  <c r="X369" i="19"/>
  <c r="T403" i="19"/>
  <c r="T391" i="19"/>
  <c r="T379" i="19"/>
  <c r="C403" i="19"/>
  <c r="C391" i="19"/>
  <c r="C379" i="19"/>
  <c r="D404" i="19"/>
  <c r="D380" i="19"/>
  <c r="D392" i="19"/>
  <c r="M404" i="19"/>
  <c r="M392" i="19"/>
  <c r="M380" i="19"/>
  <c r="X402" i="19"/>
  <c r="X390" i="19"/>
  <c r="X378" i="19"/>
  <c r="T399" i="19"/>
  <c r="T397" i="19"/>
  <c r="T373" i="19"/>
  <c r="T398" i="19"/>
  <c r="T387" i="19"/>
  <c r="T388" i="19"/>
  <c r="T400" i="19"/>
  <c r="T386" i="19"/>
  <c r="T376" i="19"/>
  <c r="T385" i="19"/>
  <c r="T374" i="19"/>
  <c r="T375" i="19"/>
  <c r="R281" i="19"/>
  <c r="R269" i="19"/>
  <c r="R293" i="19"/>
  <c r="D294" i="19"/>
  <c r="D270" i="19"/>
  <c r="D282" i="19"/>
  <c r="K294" i="19"/>
  <c r="K270" i="19"/>
  <c r="K282" i="19"/>
  <c r="B288" i="19"/>
  <c r="B291" i="19"/>
  <c r="B267" i="19"/>
  <c r="B289" i="19"/>
  <c r="B290" i="19"/>
  <c r="B266" i="19"/>
  <c r="B279" i="19"/>
  <c r="B276" i="19"/>
  <c r="B264" i="19"/>
  <c r="B278" i="19"/>
  <c r="B265" i="19"/>
  <c r="B277" i="19"/>
  <c r="J294" i="19"/>
  <c r="J282" i="19"/>
  <c r="J270" i="19"/>
  <c r="N294" i="19"/>
  <c r="N270" i="19"/>
  <c r="N282" i="19"/>
  <c r="M289" i="19"/>
  <c r="M265" i="19"/>
  <c r="M276" i="19"/>
  <c r="M290" i="19"/>
  <c r="M291" i="19"/>
  <c r="M267" i="19"/>
  <c r="M278" i="19"/>
  <c r="M279" i="19"/>
  <c r="M266" i="19"/>
  <c r="M264" i="19"/>
  <c r="M277" i="19"/>
  <c r="M288" i="19"/>
  <c r="AC281" i="19"/>
  <c r="AC293" i="19"/>
  <c r="AC269" i="19"/>
  <c r="N276" i="19"/>
  <c r="N279" i="19"/>
  <c r="N277" i="19"/>
  <c r="N288" i="19"/>
  <c r="N278" i="19"/>
  <c r="N267" i="19"/>
  <c r="N266" i="19"/>
  <c r="N289" i="19"/>
  <c r="N264" i="19"/>
  <c r="N291" i="19"/>
  <c r="N290" i="19"/>
  <c r="N265" i="19"/>
  <c r="H270" i="19"/>
  <c r="Z401" i="19"/>
  <c r="Z389" i="19"/>
  <c r="Z377" i="19"/>
  <c r="X377" i="19"/>
  <c r="X401" i="19"/>
  <c r="X389" i="19"/>
  <c r="Q280" i="19"/>
  <c r="Q292" i="19"/>
  <c r="Q268" i="19"/>
  <c r="M292" i="19"/>
  <c r="M268" i="19"/>
  <c r="M280" i="19"/>
  <c r="N184" i="19"/>
  <c r="N172" i="19"/>
  <c r="N160" i="19"/>
  <c r="J283" i="19"/>
  <c r="J271" i="19"/>
  <c r="J295" i="19"/>
  <c r="AA172" i="19"/>
  <c r="AA184" i="19"/>
  <c r="AA160" i="19"/>
  <c r="B172" i="19"/>
  <c r="B184" i="19"/>
  <c r="B160" i="19"/>
  <c r="I171" i="19"/>
  <c r="I182" i="19"/>
  <c r="I180" i="19"/>
  <c r="I156" i="19"/>
  <c r="I168" i="19"/>
  <c r="I181" i="19"/>
  <c r="I157" i="19"/>
  <c r="I183" i="19"/>
  <c r="I158" i="19"/>
  <c r="I170" i="19"/>
  <c r="I169" i="19"/>
  <c r="I159" i="19"/>
  <c r="R174" i="19"/>
  <c r="R186" i="19"/>
  <c r="R162" i="19"/>
  <c r="AC173" i="19"/>
  <c r="AC161" i="19"/>
  <c r="AC185" i="19"/>
  <c r="E186" i="19"/>
  <c r="E162" i="19"/>
  <c r="E174" i="19"/>
  <c r="I187" i="19"/>
  <c r="I163" i="19"/>
  <c r="I175" i="19"/>
  <c r="H168" i="19"/>
  <c r="H171" i="19"/>
  <c r="H182" i="19"/>
  <c r="H169" i="19"/>
  <c r="H183" i="19"/>
  <c r="H181" i="19"/>
  <c r="H157" i="19"/>
  <c r="H158" i="19"/>
  <c r="H170" i="19"/>
  <c r="H159" i="19"/>
  <c r="H180" i="19"/>
  <c r="H156" i="19"/>
  <c r="M183" i="19"/>
  <c r="M159" i="19"/>
  <c r="M170" i="19"/>
  <c r="M181" i="19"/>
  <c r="M168" i="19"/>
  <c r="M182" i="19"/>
  <c r="M158" i="19"/>
  <c r="M171" i="19"/>
  <c r="M169" i="19"/>
  <c r="M156" i="19"/>
  <c r="M180" i="19"/>
  <c r="M157" i="19"/>
  <c r="E66" i="19"/>
  <c r="E78" i="19"/>
  <c r="E54" i="19"/>
  <c r="M69" i="19"/>
  <c r="M81" i="19"/>
  <c r="M57" i="19"/>
  <c r="X45" i="19"/>
  <c r="L81" i="19"/>
  <c r="L69" i="19"/>
  <c r="L57" i="19"/>
  <c r="P69" i="19"/>
  <c r="P81" i="19"/>
  <c r="P57" i="19"/>
  <c r="U67" i="19"/>
  <c r="U79" i="19"/>
  <c r="U55" i="19"/>
  <c r="O64" i="19"/>
  <c r="O75" i="19"/>
  <c r="O51" i="19"/>
  <c r="O76" i="19"/>
  <c r="O52" i="19"/>
  <c r="O63" i="19"/>
  <c r="O50" i="19"/>
  <c r="O65" i="19"/>
  <c r="O77" i="19"/>
  <c r="O74" i="19"/>
  <c r="O62" i="19"/>
  <c r="O53" i="19"/>
  <c r="R81" i="19"/>
  <c r="R57" i="19"/>
  <c r="R69" i="19"/>
  <c r="V77" i="19"/>
  <c r="V53" i="19"/>
  <c r="V64" i="19"/>
  <c r="V65" i="19"/>
  <c r="V76" i="19"/>
  <c r="V74" i="19"/>
  <c r="V75" i="19"/>
  <c r="V52" i="19"/>
  <c r="V50" i="19"/>
  <c r="V62" i="19"/>
  <c r="V63" i="19"/>
  <c r="V51" i="19"/>
  <c r="Q171" i="19"/>
  <c r="Q182" i="19"/>
  <c r="Q180" i="19"/>
  <c r="Q156" i="19"/>
  <c r="Q170" i="19"/>
  <c r="Q169" i="19"/>
  <c r="Q168" i="19"/>
  <c r="Q157" i="19"/>
  <c r="Q181" i="19"/>
  <c r="Q158" i="19"/>
  <c r="Q183" i="19"/>
  <c r="Q159" i="19"/>
  <c r="U80" i="19"/>
  <c r="U68" i="19"/>
  <c r="U56" i="19"/>
  <c r="M68" i="19"/>
  <c r="M56" i="19"/>
  <c r="M80" i="19"/>
  <c r="AB62" i="19"/>
  <c r="O506" i="19"/>
  <c r="O494" i="19"/>
  <c r="O482" i="19"/>
  <c r="B403" i="19"/>
  <c r="B391" i="19"/>
  <c r="B379" i="19"/>
  <c r="AA378" i="19"/>
  <c r="AA402" i="19"/>
  <c r="AA390" i="19"/>
  <c r="D278" i="19"/>
  <c r="D289" i="19"/>
  <c r="D265" i="19"/>
  <c r="D279" i="19"/>
  <c r="D290" i="19"/>
  <c r="D288" i="19"/>
  <c r="D291" i="19"/>
  <c r="D266" i="19"/>
  <c r="D276" i="19"/>
  <c r="D264" i="19"/>
  <c r="D277" i="19"/>
  <c r="D267" i="19"/>
  <c r="AB497" i="19"/>
  <c r="AB509" i="19"/>
  <c r="AB485" i="19"/>
  <c r="B509" i="19"/>
  <c r="B497" i="19"/>
  <c r="B485" i="19"/>
  <c r="L507" i="19"/>
  <c r="L495" i="19"/>
  <c r="L483" i="19"/>
  <c r="F495" i="19"/>
  <c r="F507" i="19"/>
  <c r="F483" i="19"/>
  <c r="AB507" i="19"/>
  <c r="AB495" i="19"/>
  <c r="AB483" i="19"/>
  <c r="L502" i="19"/>
  <c r="L505" i="19"/>
  <c r="L503" i="19"/>
  <c r="L493" i="19"/>
  <c r="L478" i="19"/>
  <c r="L490" i="19"/>
  <c r="L481" i="19"/>
  <c r="L492" i="19"/>
  <c r="L491" i="19"/>
  <c r="L479" i="19"/>
  <c r="L480" i="19"/>
  <c r="L504" i="19"/>
  <c r="I504" i="19"/>
  <c r="I502" i="19"/>
  <c r="I505" i="19"/>
  <c r="I492" i="19"/>
  <c r="I480" i="19"/>
  <c r="I503" i="19"/>
  <c r="I490" i="19"/>
  <c r="I478" i="19"/>
  <c r="I481" i="19"/>
  <c r="I491" i="19"/>
  <c r="I493" i="19"/>
  <c r="I479" i="19"/>
  <c r="N497" i="19"/>
  <c r="N509" i="19"/>
  <c r="N485" i="19"/>
  <c r="Y506" i="19"/>
  <c r="Y494" i="19"/>
  <c r="Y482" i="19"/>
  <c r="L506" i="19"/>
  <c r="L482" i="19"/>
  <c r="L494" i="19"/>
  <c r="Y496" i="19"/>
  <c r="Y508" i="19"/>
  <c r="Y484" i="19"/>
  <c r="R496" i="19"/>
  <c r="R508" i="19"/>
  <c r="R484" i="19"/>
  <c r="AB508" i="19"/>
  <c r="AB484" i="19"/>
  <c r="AB496" i="19"/>
  <c r="E506" i="19"/>
  <c r="E494" i="19"/>
  <c r="E482" i="19"/>
  <c r="R490" i="19"/>
  <c r="R502" i="19"/>
  <c r="K403" i="19"/>
  <c r="K379" i="19"/>
  <c r="K391" i="19"/>
  <c r="Q379" i="19"/>
  <c r="Q403" i="19"/>
  <c r="Q391" i="19"/>
  <c r="Q380" i="19"/>
  <c r="Q392" i="19"/>
  <c r="Q404" i="19"/>
  <c r="T392" i="19"/>
  <c r="T404" i="19"/>
  <c r="T380" i="19"/>
  <c r="AA404" i="19"/>
  <c r="AA392" i="19"/>
  <c r="AA380" i="19"/>
  <c r="B402" i="19"/>
  <c r="B390" i="19"/>
  <c r="B378" i="19"/>
  <c r="O400" i="19"/>
  <c r="O399" i="19"/>
  <c r="O374" i="19"/>
  <c r="O388" i="19"/>
  <c r="O398" i="19"/>
  <c r="O397" i="19"/>
  <c r="O387" i="19"/>
  <c r="O373" i="19"/>
  <c r="O385" i="19"/>
  <c r="O376" i="19"/>
  <c r="O386" i="19"/>
  <c r="O375" i="19"/>
  <c r="AB399" i="19"/>
  <c r="AB400" i="19"/>
  <c r="AB373" i="19"/>
  <c r="AB387" i="19"/>
  <c r="AB388" i="19"/>
  <c r="AB398" i="19"/>
  <c r="AB397" i="19"/>
  <c r="AB376" i="19"/>
  <c r="AB385" i="19"/>
  <c r="AB374" i="19"/>
  <c r="AB386" i="19"/>
  <c r="AB375" i="19"/>
  <c r="J281" i="19"/>
  <c r="J293" i="19"/>
  <c r="J269" i="19"/>
  <c r="Y293" i="19"/>
  <c r="Y269" i="19"/>
  <c r="Y281" i="19"/>
  <c r="C294" i="19"/>
  <c r="C270" i="19"/>
  <c r="C282" i="19"/>
  <c r="B294" i="19"/>
  <c r="B282" i="19"/>
  <c r="B270" i="19"/>
  <c r="X290" i="19"/>
  <c r="X266" i="19"/>
  <c r="X277" i="19"/>
  <c r="X291" i="19"/>
  <c r="X276" i="19"/>
  <c r="X288" i="19"/>
  <c r="X267" i="19"/>
  <c r="X264" i="19"/>
  <c r="X278" i="19"/>
  <c r="X265" i="19"/>
  <c r="X279" i="19"/>
  <c r="X289" i="19"/>
  <c r="E289" i="19"/>
  <c r="E265" i="19"/>
  <c r="E276" i="19"/>
  <c r="E290" i="19"/>
  <c r="E291" i="19"/>
  <c r="E267" i="19"/>
  <c r="E288" i="19"/>
  <c r="E264" i="19"/>
  <c r="E277" i="19"/>
  <c r="E266" i="19"/>
  <c r="E278" i="19"/>
  <c r="E279" i="19"/>
  <c r="H294" i="19"/>
  <c r="R280" i="19"/>
  <c r="R292" i="19"/>
  <c r="R268" i="19"/>
  <c r="F184" i="19"/>
  <c r="F172" i="19"/>
  <c r="F160" i="19"/>
  <c r="S172" i="19"/>
  <c r="S184" i="19"/>
  <c r="S160" i="19"/>
  <c r="T172" i="19"/>
  <c r="T160" i="19"/>
  <c r="T184" i="19"/>
  <c r="F173" i="19"/>
  <c r="F185" i="19"/>
  <c r="F161" i="19"/>
  <c r="S175" i="19"/>
  <c r="S187" i="19"/>
  <c r="S163" i="19"/>
  <c r="Q187" i="19"/>
  <c r="Q163" i="19"/>
  <c r="Q175" i="19"/>
  <c r="P168" i="19"/>
  <c r="P171" i="19"/>
  <c r="P182" i="19"/>
  <c r="P169" i="19"/>
  <c r="P183" i="19"/>
  <c r="P159" i="19"/>
  <c r="P170" i="19"/>
  <c r="P156" i="19"/>
  <c r="P180" i="19"/>
  <c r="P157" i="19"/>
  <c r="P181" i="19"/>
  <c r="P158" i="19"/>
  <c r="S169" i="19"/>
  <c r="S180" i="19"/>
  <c r="S183" i="19"/>
  <c r="S170" i="19"/>
  <c r="S171" i="19"/>
  <c r="S168" i="19"/>
  <c r="S157" i="19"/>
  <c r="S182" i="19"/>
  <c r="S181" i="19"/>
  <c r="S158" i="19"/>
  <c r="S159" i="19"/>
  <c r="S156" i="19"/>
  <c r="U183" i="19"/>
  <c r="U159" i="19"/>
  <c r="U170" i="19"/>
  <c r="U181" i="19"/>
  <c r="U168" i="19"/>
  <c r="U182" i="19"/>
  <c r="U157" i="19"/>
  <c r="U180" i="19"/>
  <c r="U158" i="19"/>
  <c r="U169" i="19"/>
  <c r="U156" i="19"/>
  <c r="U171" i="19"/>
  <c r="R65" i="19"/>
  <c r="R76" i="19"/>
  <c r="R52" i="19"/>
  <c r="R77" i="19"/>
  <c r="R53" i="19"/>
  <c r="R64" i="19"/>
  <c r="R51" i="19"/>
  <c r="R74" i="19"/>
  <c r="R75" i="19"/>
  <c r="R50" i="19"/>
  <c r="R63" i="19"/>
  <c r="R62" i="19"/>
  <c r="E69" i="19"/>
  <c r="E81" i="19"/>
  <c r="E57" i="19"/>
  <c r="Q62" i="19"/>
  <c r="Q65" i="19"/>
  <c r="Q74" i="19"/>
  <c r="Q77" i="19"/>
  <c r="Q63" i="19"/>
  <c r="Q64" i="19"/>
  <c r="Q51" i="19"/>
  <c r="Q53" i="19"/>
  <c r="Q76" i="19"/>
  <c r="Q75" i="19"/>
  <c r="Q52" i="19"/>
  <c r="Q50" i="19"/>
  <c r="D81" i="19"/>
  <c r="D57" i="19"/>
  <c r="D69" i="19"/>
  <c r="X77" i="19"/>
  <c r="X75" i="19"/>
  <c r="X51" i="19"/>
  <c r="X62" i="19"/>
  <c r="X63" i="19"/>
  <c r="X74" i="19"/>
  <c r="X53" i="19"/>
  <c r="X50" i="19"/>
  <c r="X52" i="19"/>
  <c r="X76" i="19"/>
  <c r="X65" i="19"/>
  <c r="X64" i="19"/>
  <c r="H81" i="19"/>
  <c r="H69" i="19"/>
  <c r="H57" i="19"/>
  <c r="M79" i="19"/>
  <c r="M67" i="19"/>
  <c r="M55" i="19"/>
  <c r="G64" i="19"/>
  <c r="G75" i="19"/>
  <c r="G51" i="19"/>
  <c r="G76" i="19"/>
  <c r="G52" i="19"/>
  <c r="G63" i="19"/>
  <c r="G77" i="19"/>
  <c r="G65" i="19"/>
  <c r="G74" i="19"/>
  <c r="G62" i="19"/>
  <c r="G53" i="19"/>
  <c r="G50" i="19"/>
  <c r="J81" i="19"/>
  <c r="J57" i="19"/>
  <c r="J69" i="19"/>
  <c r="N77" i="19"/>
  <c r="N53" i="19"/>
  <c r="N64" i="19"/>
  <c r="N65" i="19"/>
  <c r="N76" i="19"/>
  <c r="N62" i="19"/>
  <c r="N52" i="19"/>
  <c r="N63" i="19"/>
  <c r="N50" i="19"/>
  <c r="N51" i="19"/>
  <c r="N75" i="19"/>
  <c r="N74" i="19"/>
  <c r="X78" i="19"/>
  <c r="X54" i="19"/>
  <c r="X66" i="19"/>
  <c r="Y80" i="19"/>
  <c r="Y68" i="19"/>
  <c r="Y56" i="19"/>
  <c r="AB51" i="19"/>
  <c r="M497" i="19"/>
  <c r="M509" i="19"/>
  <c r="M485" i="19"/>
  <c r="M502" i="19"/>
  <c r="M505" i="19"/>
  <c r="M492" i="19"/>
  <c r="M503" i="19"/>
  <c r="M493" i="19"/>
  <c r="M504" i="19"/>
  <c r="M490" i="19"/>
  <c r="M481" i="19"/>
  <c r="M491" i="19"/>
  <c r="M479" i="19"/>
  <c r="M480" i="19"/>
  <c r="M478" i="19"/>
  <c r="AC508" i="19"/>
  <c r="AC484" i="19"/>
  <c r="AC496" i="19"/>
  <c r="AA398" i="19"/>
  <c r="AA386" i="19"/>
  <c r="AA397" i="19"/>
  <c r="AA387" i="19"/>
  <c r="AA399" i="19"/>
  <c r="AA388" i="19"/>
  <c r="AA400" i="19"/>
  <c r="AA375" i="19"/>
  <c r="AA385" i="19"/>
  <c r="AA374" i="19"/>
  <c r="AA373" i="19"/>
  <c r="AA376" i="19"/>
  <c r="AB294" i="19"/>
  <c r="AB270" i="19"/>
  <c r="AB282" i="19"/>
  <c r="Y277" i="19"/>
  <c r="Y288" i="19"/>
  <c r="Y264" i="19"/>
  <c r="Y278" i="19"/>
  <c r="Y289" i="19"/>
  <c r="Y279" i="19"/>
  <c r="Y291" i="19"/>
  <c r="Y276" i="19"/>
  <c r="Y267" i="19"/>
  <c r="Y290" i="19"/>
  <c r="Y266" i="19"/>
  <c r="Y265" i="19"/>
  <c r="D497" i="19"/>
  <c r="D509" i="19"/>
  <c r="D485" i="19"/>
  <c r="W509" i="19"/>
  <c r="W485" i="19"/>
  <c r="W497" i="19"/>
  <c r="B504" i="19"/>
  <c r="B491" i="19"/>
  <c r="B502" i="19"/>
  <c r="B505" i="19"/>
  <c r="B492" i="19"/>
  <c r="B503" i="19"/>
  <c r="B490" i="19"/>
  <c r="B480" i="19"/>
  <c r="B493" i="19"/>
  <c r="B478" i="19"/>
  <c r="B481" i="19"/>
  <c r="B479" i="19"/>
  <c r="L497" i="19"/>
  <c r="L509" i="19"/>
  <c r="L485" i="19"/>
  <c r="H509" i="19"/>
  <c r="H485" i="19"/>
  <c r="H497" i="19"/>
  <c r="U495" i="19"/>
  <c r="U483" i="19"/>
  <c r="U507" i="19"/>
  <c r="J507" i="19"/>
  <c r="J495" i="19"/>
  <c r="J483" i="19"/>
  <c r="T502" i="19"/>
  <c r="T505" i="19"/>
  <c r="T503" i="19"/>
  <c r="T493" i="19"/>
  <c r="T478" i="19"/>
  <c r="T481" i="19"/>
  <c r="T490" i="19"/>
  <c r="T479" i="19"/>
  <c r="T491" i="19"/>
  <c r="T480" i="19"/>
  <c r="T504" i="19"/>
  <c r="T492" i="19"/>
  <c r="V505" i="19"/>
  <c r="V503" i="19"/>
  <c r="V493" i="19"/>
  <c r="V504" i="19"/>
  <c r="V491" i="19"/>
  <c r="V490" i="19"/>
  <c r="V479" i="19"/>
  <c r="V480" i="19"/>
  <c r="V502" i="19"/>
  <c r="V478" i="19"/>
  <c r="V481" i="19"/>
  <c r="V492" i="19"/>
  <c r="M506" i="19"/>
  <c r="M482" i="19"/>
  <c r="M494" i="19"/>
  <c r="S494" i="19"/>
  <c r="S506" i="19"/>
  <c r="S482" i="19"/>
  <c r="U506" i="19"/>
  <c r="U494" i="19"/>
  <c r="U482" i="19"/>
  <c r="E508" i="19"/>
  <c r="E484" i="19"/>
  <c r="E496" i="19"/>
  <c r="Q402" i="19"/>
  <c r="Q390" i="19"/>
  <c r="Q378" i="19"/>
  <c r="R404" i="19"/>
  <c r="R392" i="19"/>
  <c r="R380" i="19"/>
  <c r="F399" i="19"/>
  <c r="F400" i="19"/>
  <c r="F387" i="19"/>
  <c r="F388" i="19"/>
  <c r="F397" i="19"/>
  <c r="F386" i="19"/>
  <c r="F373" i="19"/>
  <c r="F398" i="19"/>
  <c r="F385" i="19"/>
  <c r="F376" i="19"/>
  <c r="F375" i="19"/>
  <c r="F374" i="19"/>
  <c r="W403" i="19"/>
  <c r="W391" i="19"/>
  <c r="W379" i="19"/>
  <c r="AB391" i="19"/>
  <c r="AB379" i="19"/>
  <c r="AB403" i="19"/>
  <c r="Z403" i="19"/>
  <c r="Z391" i="19"/>
  <c r="Z379" i="19"/>
  <c r="N380" i="19"/>
  <c r="N392" i="19"/>
  <c r="N404" i="19"/>
  <c r="AC404" i="19"/>
  <c r="AC392" i="19"/>
  <c r="AC380" i="19"/>
  <c r="K378" i="19"/>
  <c r="K390" i="19"/>
  <c r="K402" i="19"/>
  <c r="E402" i="19"/>
  <c r="E390" i="19"/>
  <c r="E378" i="19"/>
  <c r="Q293" i="19"/>
  <c r="Q269" i="19"/>
  <c r="Q281" i="19"/>
  <c r="X293" i="19"/>
  <c r="X269" i="19"/>
  <c r="X281" i="19"/>
  <c r="AC295" i="19"/>
  <c r="AC283" i="19"/>
  <c r="AC271" i="19"/>
  <c r="W293" i="19"/>
  <c r="W281" i="19"/>
  <c r="W269" i="19"/>
  <c r="P290" i="19"/>
  <c r="P266" i="19"/>
  <c r="P277" i="19"/>
  <c r="P291" i="19"/>
  <c r="P276" i="19"/>
  <c r="P264" i="19"/>
  <c r="P289" i="19"/>
  <c r="P279" i="19"/>
  <c r="P265" i="19"/>
  <c r="P288" i="19"/>
  <c r="P278" i="19"/>
  <c r="P267" i="19"/>
  <c r="AA293" i="19"/>
  <c r="AA269" i="19"/>
  <c r="AA281" i="19"/>
  <c r="G279" i="19"/>
  <c r="G290" i="19"/>
  <c r="G266" i="19"/>
  <c r="G288" i="19"/>
  <c r="G291" i="19"/>
  <c r="G289" i="19"/>
  <c r="G276" i="19"/>
  <c r="G277" i="19"/>
  <c r="G265" i="19"/>
  <c r="G278" i="19"/>
  <c r="G267" i="19"/>
  <c r="G264" i="19"/>
  <c r="R283" i="19"/>
  <c r="R271" i="19"/>
  <c r="R295" i="19"/>
  <c r="W184" i="19"/>
  <c r="W160" i="19"/>
  <c r="W172" i="19"/>
  <c r="Y280" i="19"/>
  <c r="Y292" i="19"/>
  <c r="Y268" i="19"/>
  <c r="AC292" i="19"/>
  <c r="AC268" i="19"/>
  <c r="AC280" i="19"/>
  <c r="X184" i="19"/>
  <c r="X160" i="19"/>
  <c r="X172" i="19"/>
  <c r="AC175" i="19"/>
  <c r="AC163" i="19"/>
  <c r="AC187" i="19"/>
  <c r="N173" i="19"/>
  <c r="N185" i="19"/>
  <c r="N161" i="19"/>
  <c r="B185" i="19"/>
  <c r="B161" i="19"/>
  <c r="B173" i="19"/>
  <c r="Y187" i="19"/>
  <c r="Y163" i="19"/>
  <c r="Y175" i="19"/>
  <c r="X168" i="19"/>
  <c r="X171" i="19"/>
  <c r="X182" i="19"/>
  <c r="X169" i="19"/>
  <c r="X183" i="19"/>
  <c r="X158" i="19"/>
  <c r="X159" i="19"/>
  <c r="X181" i="19"/>
  <c r="X156" i="19"/>
  <c r="X170" i="19"/>
  <c r="X157" i="19"/>
  <c r="X180" i="19"/>
  <c r="AA169" i="19"/>
  <c r="AA180" i="19"/>
  <c r="AA183" i="19"/>
  <c r="AA170" i="19"/>
  <c r="AA159" i="19"/>
  <c r="AA181" i="19"/>
  <c r="AA156" i="19"/>
  <c r="AA157" i="19"/>
  <c r="AA168" i="19"/>
  <c r="AA171" i="19"/>
  <c r="AA158" i="19"/>
  <c r="AA182" i="19"/>
  <c r="N69" i="19"/>
  <c r="N81" i="19"/>
  <c r="N57" i="19"/>
  <c r="J65" i="19"/>
  <c r="J76" i="19"/>
  <c r="J52" i="19"/>
  <c r="J77" i="19"/>
  <c r="J53" i="19"/>
  <c r="J64" i="19"/>
  <c r="J74" i="19"/>
  <c r="J75" i="19"/>
  <c r="J62" i="19"/>
  <c r="J63" i="19"/>
  <c r="J50" i="19"/>
  <c r="J51" i="19"/>
  <c r="V79" i="19"/>
  <c r="V67" i="19"/>
  <c r="V55" i="19"/>
  <c r="P77" i="19"/>
  <c r="P75" i="19"/>
  <c r="P51" i="19"/>
  <c r="P62" i="19"/>
  <c r="P63" i="19"/>
  <c r="P74" i="19"/>
  <c r="P76" i="19"/>
  <c r="P64" i="19"/>
  <c r="P65" i="19"/>
  <c r="P53" i="19"/>
  <c r="P52" i="19"/>
  <c r="P50" i="19"/>
  <c r="E55" i="19"/>
  <c r="E79" i="19"/>
  <c r="E67" i="19"/>
  <c r="B81" i="19"/>
  <c r="B57" i="19"/>
  <c r="B69" i="19"/>
  <c r="F77" i="19"/>
  <c r="F53" i="19"/>
  <c r="F64" i="19"/>
  <c r="F65" i="19"/>
  <c r="F76" i="19"/>
  <c r="F51" i="19"/>
  <c r="F74" i="19"/>
  <c r="F75" i="19"/>
  <c r="F62" i="19"/>
  <c r="F63" i="19"/>
  <c r="F52" i="19"/>
  <c r="F50" i="19"/>
  <c r="Y81" i="19"/>
  <c r="Y57" i="19"/>
  <c r="Y69" i="19"/>
  <c r="P78" i="19"/>
  <c r="P54" i="19"/>
  <c r="P66" i="19"/>
  <c r="H45" i="19"/>
  <c r="V78" i="19"/>
  <c r="V66" i="19"/>
  <c r="V54" i="19"/>
  <c r="AT20" i="9"/>
  <c r="AZ30" i="9"/>
  <c r="AY30" i="9"/>
  <c r="AX30" i="9"/>
  <c r="AW30" i="9"/>
  <c r="AV30" i="9"/>
  <c r="AU30" i="9"/>
  <c r="AT30" i="9"/>
  <c r="AX29" i="9"/>
  <c r="AZ10" i="9"/>
  <c r="AY10" i="9"/>
  <c r="AY12" i="9"/>
  <c r="AZ12" i="9"/>
  <c r="AY22" i="9"/>
  <c r="AZ22" i="9"/>
  <c r="AY23" i="9"/>
  <c r="AZ23" i="9"/>
  <c r="AY13" i="9"/>
  <c r="AZ13" i="9"/>
  <c r="AY14" i="9"/>
  <c r="AZ14" i="9"/>
  <c r="AY31" i="9"/>
  <c r="AZ31" i="9"/>
  <c r="AY15" i="9"/>
  <c r="AZ15" i="9"/>
  <c r="AY32" i="9"/>
  <c r="AZ32" i="9"/>
  <c r="AY33" i="9"/>
  <c r="AZ33" i="9"/>
  <c r="AY16" i="9"/>
  <c r="AZ16" i="9"/>
  <c r="AY17" i="9"/>
  <c r="AZ17" i="9"/>
  <c r="AY24" i="9"/>
  <c r="AZ24" i="9"/>
  <c r="AY25" i="9"/>
  <c r="AZ25" i="9"/>
  <c r="AY26" i="9"/>
  <c r="AZ26" i="9"/>
  <c r="AY27" i="9"/>
  <c r="AZ27" i="9"/>
  <c r="AZ11" i="9"/>
  <c r="AY11" i="9"/>
  <c r="AX12" i="9"/>
  <c r="AX22" i="9"/>
  <c r="AX23" i="9"/>
  <c r="AX13" i="9"/>
  <c r="AX14" i="9"/>
  <c r="AX31" i="9"/>
  <c r="AX15" i="9"/>
  <c r="AX32" i="9"/>
  <c r="AX33" i="9"/>
  <c r="AX16" i="9"/>
  <c r="AX17" i="9"/>
  <c r="AX24" i="9"/>
  <c r="AX25" i="9"/>
  <c r="AX26" i="9"/>
  <c r="AX27" i="9"/>
  <c r="AX11" i="9"/>
  <c r="AX10" i="9"/>
  <c r="AX9" i="9"/>
  <c r="AW10" i="9"/>
  <c r="AV11" i="9"/>
  <c r="AW11" i="9"/>
  <c r="AV12" i="9"/>
  <c r="AW12" i="9"/>
  <c r="AV22" i="9"/>
  <c r="AW22" i="9"/>
  <c r="AV23" i="9"/>
  <c r="AW23" i="9"/>
  <c r="AV13" i="9"/>
  <c r="AW13" i="9"/>
  <c r="AW14" i="9"/>
  <c r="AW31" i="9"/>
  <c r="AW15" i="9"/>
  <c r="AW32" i="9"/>
  <c r="AV33" i="9"/>
  <c r="AW33" i="9"/>
  <c r="AV16" i="9"/>
  <c r="AW16" i="9"/>
  <c r="AV17" i="9"/>
  <c r="AW17" i="9"/>
  <c r="AW24" i="9"/>
  <c r="AW25" i="9"/>
  <c r="AW26" i="9"/>
  <c r="AW27" i="9"/>
  <c r="AU12" i="9"/>
  <c r="AU22" i="9"/>
  <c r="AU23" i="9"/>
  <c r="AU13" i="9"/>
  <c r="AU14" i="9"/>
  <c r="AU15" i="9"/>
  <c r="AU32" i="9"/>
  <c r="AU33" i="9"/>
  <c r="AU16" i="9"/>
  <c r="AU17" i="9"/>
  <c r="AU11" i="9"/>
  <c r="AV10" i="9"/>
  <c r="AU10" i="9"/>
  <c r="AT27" i="9"/>
  <c r="AT26" i="9"/>
  <c r="AT16" i="9"/>
  <c r="AT17" i="9"/>
  <c r="AT24" i="9"/>
  <c r="AT25" i="9"/>
  <c r="AT33" i="9"/>
  <c r="AT12" i="9"/>
  <c r="AT22" i="9"/>
  <c r="AT23" i="9"/>
  <c r="AT13" i="9"/>
  <c r="AT14" i="9"/>
  <c r="AT31" i="9"/>
  <c r="AT15" i="9"/>
  <c r="AT32" i="9"/>
  <c r="AT11" i="9"/>
  <c r="U71" i="20" l="1"/>
  <c r="AB71" i="19"/>
  <c r="I394" i="22"/>
  <c r="Q499" i="23"/>
  <c r="M394" i="23"/>
  <c r="M406" i="23" s="1"/>
  <c r="R499" i="19"/>
  <c r="R511" i="19" s="1"/>
  <c r="L273" i="20"/>
  <c r="S71" i="20"/>
  <c r="S83" i="20" s="1"/>
  <c r="D165" i="21"/>
  <c r="U394" i="23"/>
  <c r="U406" i="23" s="1"/>
  <c r="K273" i="23"/>
  <c r="K382" i="22"/>
  <c r="W382" i="22"/>
  <c r="T394" i="22"/>
  <c r="T406" i="22" s="1"/>
  <c r="P382" i="23"/>
  <c r="P487" i="23"/>
  <c r="S394" i="23"/>
  <c r="S406" i="23" s="1"/>
  <c r="K59" i="23"/>
  <c r="B499" i="19"/>
  <c r="B511" i="19" s="1"/>
  <c r="G59" i="19"/>
  <c r="R71" i="19"/>
  <c r="S165" i="19"/>
  <c r="C165" i="19"/>
  <c r="I285" i="19"/>
  <c r="AA71" i="19"/>
  <c r="AC285" i="20"/>
  <c r="AC297" i="20" s="1"/>
  <c r="N487" i="20"/>
  <c r="D59" i="20"/>
  <c r="L71" i="20"/>
  <c r="L83" i="20" s="1"/>
  <c r="U382" i="23"/>
  <c r="L394" i="23"/>
  <c r="Y487" i="23"/>
  <c r="M499" i="23"/>
  <c r="L487" i="23"/>
  <c r="B71" i="20"/>
  <c r="B83" i="20" s="1"/>
  <c r="F285" i="20"/>
  <c r="F297" i="20" s="1"/>
  <c r="R71" i="21"/>
  <c r="R83" i="21" s="1"/>
  <c r="Z394" i="19"/>
  <c r="Z406" i="19" s="1"/>
  <c r="X59" i="22"/>
  <c r="S165" i="22"/>
  <c r="W71" i="22"/>
  <c r="J59" i="19"/>
  <c r="D273" i="19"/>
  <c r="AB71" i="21"/>
  <c r="K71" i="23"/>
  <c r="K83" i="23" s="1"/>
  <c r="T487" i="19"/>
  <c r="N499" i="20"/>
  <c r="O499" i="20"/>
  <c r="O511" i="20" s="1"/>
  <c r="AA487" i="20"/>
  <c r="M487" i="20"/>
  <c r="AB487" i="20"/>
  <c r="T499" i="19"/>
  <c r="M499" i="19"/>
  <c r="I499" i="19"/>
  <c r="O487" i="20"/>
  <c r="C499" i="20"/>
  <c r="C511" i="20" s="1"/>
  <c r="W394" i="19"/>
  <c r="W406" i="19" s="1"/>
  <c r="F394" i="19"/>
  <c r="F406" i="19" s="1"/>
  <c r="V382" i="19"/>
  <c r="J394" i="20"/>
  <c r="J406" i="20" s="1"/>
  <c r="F394" i="20"/>
  <c r="H394" i="19"/>
  <c r="W382" i="19"/>
  <c r="J382" i="20"/>
  <c r="J273" i="20"/>
  <c r="X285" i="20"/>
  <c r="T273" i="19"/>
  <c r="I273" i="19"/>
  <c r="L285" i="19"/>
  <c r="L297" i="19" s="1"/>
  <c r="M273" i="20"/>
  <c r="C285" i="19"/>
  <c r="C297" i="19" s="1"/>
  <c r="K285" i="19"/>
  <c r="K297" i="19" s="1"/>
  <c r="K273" i="19"/>
  <c r="M285" i="20"/>
  <c r="O177" i="19"/>
  <c r="O189" i="19" s="1"/>
  <c r="G177" i="20"/>
  <c r="W177" i="19"/>
  <c r="W189" i="19" s="1"/>
  <c r="V165" i="19"/>
  <c r="C165" i="20"/>
  <c r="W165" i="19"/>
  <c r="C177" i="20"/>
  <c r="C189" i="20" s="1"/>
  <c r="T177" i="19"/>
  <c r="I177" i="19"/>
  <c r="R177" i="19"/>
  <c r="R189" i="19" s="1"/>
  <c r="AA165" i="20"/>
  <c r="R59" i="19"/>
  <c r="P59" i="19"/>
  <c r="D71" i="20"/>
  <c r="D83" i="20" s="1"/>
  <c r="J71" i="19"/>
  <c r="X59" i="19"/>
  <c r="AC71" i="20"/>
  <c r="AC83" i="20" s="1"/>
  <c r="P71" i="19"/>
  <c r="P83" i="19" s="1"/>
  <c r="T59" i="20"/>
  <c r="C71" i="20"/>
  <c r="C83" i="20" s="1"/>
  <c r="R71" i="20"/>
  <c r="M71" i="20"/>
  <c r="M83" i="20" s="1"/>
  <c r="J285" i="20"/>
  <c r="J487" i="20"/>
  <c r="W59" i="20"/>
  <c r="Y59" i="20"/>
  <c r="AB177" i="20"/>
  <c r="AB189" i="20" s="1"/>
  <c r="U273" i="20"/>
  <c r="AA273" i="20"/>
  <c r="E165" i="20"/>
  <c r="G165" i="20"/>
  <c r="S285" i="20"/>
  <c r="S297" i="20" s="1"/>
  <c r="T71" i="20"/>
  <c r="B382" i="20"/>
  <c r="F382" i="20"/>
  <c r="C487" i="20"/>
  <c r="H71" i="20"/>
  <c r="H83" i="20" s="1"/>
  <c r="K177" i="20"/>
  <c r="K189" i="20" s="1"/>
  <c r="C285" i="20"/>
  <c r="C297" i="20" s="1"/>
  <c r="X394" i="20"/>
  <c r="T165" i="20"/>
  <c r="N382" i="20"/>
  <c r="AA394" i="20"/>
  <c r="AA406" i="20" s="1"/>
  <c r="X59" i="20"/>
  <c r="H382" i="20"/>
  <c r="S165" i="20"/>
  <c r="R394" i="20"/>
  <c r="R177" i="20"/>
  <c r="V177" i="20"/>
  <c r="V189" i="20" s="1"/>
  <c r="I285" i="20"/>
  <c r="I297" i="20" s="1"/>
  <c r="O285" i="20"/>
  <c r="O297" i="20" s="1"/>
  <c r="N177" i="20"/>
  <c r="N189" i="20" s="1"/>
  <c r="Y499" i="20"/>
  <c r="Y511" i="20" s="1"/>
  <c r="E487" i="20"/>
  <c r="G59" i="20"/>
  <c r="O59" i="20"/>
  <c r="Q71" i="20"/>
  <c r="Q83" i="20" s="1"/>
  <c r="T394" i="20"/>
  <c r="T406" i="20" s="1"/>
  <c r="T382" i="20"/>
  <c r="J499" i="20"/>
  <c r="J511" i="20" s="1"/>
  <c r="Y71" i="20"/>
  <c r="Y83" i="20" s="1"/>
  <c r="B285" i="20"/>
  <c r="B297" i="20" s="1"/>
  <c r="D394" i="20"/>
  <c r="D406" i="20" s="1"/>
  <c r="K382" i="20"/>
  <c r="S59" i="20"/>
  <c r="G394" i="20"/>
  <c r="G406" i="20" s="1"/>
  <c r="I394" i="20"/>
  <c r="I406" i="20" s="1"/>
  <c r="W487" i="20"/>
  <c r="AA59" i="20"/>
  <c r="O177" i="20"/>
  <c r="Q285" i="20"/>
  <c r="E273" i="20"/>
  <c r="C394" i="20"/>
  <c r="C406" i="20" s="1"/>
  <c r="F71" i="20"/>
  <c r="F83" i="20" s="1"/>
  <c r="P71" i="20"/>
  <c r="P83" i="20" s="1"/>
  <c r="D177" i="20"/>
  <c r="D189" i="20" s="1"/>
  <c r="X71" i="20"/>
  <c r="X83" i="20" s="1"/>
  <c r="H273" i="20"/>
  <c r="H394" i="20"/>
  <c r="H406" i="20" s="1"/>
  <c r="D499" i="20"/>
  <c r="D511" i="20" s="1"/>
  <c r="Q394" i="20"/>
  <c r="Q406" i="20" s="1"/>
  <c r="E394" i="20"/>
  <c r="E406" i="20" s="1"/>
  <c r="V394" i="20"/>
  <c r="V406" i="20" s="1"/>
  <c r="V499" i="20"/>
  <c r="Z382" i="20"/>
  <c r="N59" i="20"/>
  <c r="I71" i="20"/>
  <c r="I83" i="20" s="1"/>
  <c r="G71" i="20"/>
  <c r="AB71" i="20"/>
  <c r="L285" i="20"/>
  <c r="L297" i="20" s="1"/>
  <c r="V273" i="20"/>
  <c r="T487" i="20"/>
  <c r="AB165" i="20"/>
  <c r="U165" i="20"/>
  <c r="U285" i="20"/>
  <c r="U297" i="20" s="1"/>
  <c r="D382" i="20"/>
  <c r="O382" i="20"/>
  <c r="AA285" i="20"/>
  <c r="AA297" i="20" s="1"/>
  <c r="M499" i="20"/>
  <c r="AA71" i="20"/>
  <c r="J59" i="20"/>
  <c r="S382" i="20"/>
  <c r="U394" i="20"/>
  <c r="U406" i="20" s="1"/>
  <c r="U382" i="20"/>
  <c r="L394" i="20"/>
  <c r="L406" i="20" s="1"/>
  <c r="G499" i="20"/>
  <c r="G511" i="20" s="1"/>
  <c r="B394" i="20"/>
  <c r="Z59" i="20"/>
  <c r="Z71" i="20"/>
  <c r="Z83" i="20" s="1"/>
  <c r="C273" i="20"/>
  <c r="X487" i="20"/>
  <c r="X499" i="20"/>
  <c r="D165" i="20"/>
  <c r="Z285" i="20"/>
  <c r="Z297" i="20" s="1"/>
  <c r="D273" i="20"/>
  <c r="R273" i="20"/>
  <c r="X165" i="20"/>
  <c r="D487" i="20"/>
  <c r="R382" i="20"/>
  <c r="E71" i="20"/>
  <c r="E83" i="20" s="1"/>
  <c r="I499" i="20"/>
  <c r="I511" i="20" s="1"/>
  <c r="F165" i="20"/>
  <c r="AB394" i="20"/>
  <c r="AB406" i="20" s="1"/>
  <c r="Y487" i="20"/>
  <c r="P165" i="20"/>
  <c r="W382" i="20"/>
  <c r="U59" i="20"/>
  <c r="U177" i="20"/>
  <c r="U189" i="20" s="1"/>
  <c r="K394" i="20"/>
  <c r="K406" i="20" s="1"/>
  <c r="AC59" i="20"/>
  <c r="B165" i="20"/>
  <c r="Y382" i="20"/>
  <c r="W499" i="20"/>
  <c r="W511" i="20" s="1"/>
  <c r="AB273" i="20"/>
  <c r="E177" i="20"/>
  <c r="E189" i="20" s="1"/>
  <c r="Q273" i="20"/>
  <c r="L499" i="20"/>
  <c r="L511" i="20" s="1"/>
  <c r="F273" i="20"/>
  <c r="P285" i="20"/>
  <c r="P297" i="20" s="1"/>
  <c r="P273" i="20"/>
  <c r="P382" i="20"/>
  <c r="P394" i="20"/>
  <c r="P406" i="20" s="1"/>
  <c r="AB285" i="20"/>
  <c r="AB297" i="20" s="1"/>
  <c r="D285" i="20"/>
  <c r="D297" i="20" s="1"/>
  <c r="Y165" i="20"/>
  <c r="Q382" i="20"/>
  <c r="E382" i="20"/>
  <c r="V382" i="20"/>
  <c r="V59" i="20"/>
  <c r="AA177" i="20"/>
  <c r="AA189" i="20" s="1"/>
  <c r="F177" i="20"/>
  <c r="F189" i="20" s="1"/>
  <c r="R499" i="20"/>
  <c r="R511" i="20" s="1"/>
  <c r="K285" i="20"/>
  <c r="K297" i="20" s="1"/>
  <c r="AB59" i="20"/>
  <c r="V285" i="20"/>
  <c r="W273" i="20"/>
  <c r="T285" i="20"/>
  <c r="T297" i="20" s="1"/>
  <c r="B487" i="20"/>
  <c r="O165" i="20"/>
  <c r="S273" i="20"/>
  <c r="L487" i="20"/>
  <c r="G487" i="20"/>
  <c r="K59" i="20"/>
  <c r="H177" i="20"/>
  <c r="H189" i="20" s="1"/>
  <c r="M382" i="20"/>
  <c r="Z273" i="20"/>
  <c r="Z499" i="20"/>
  <c r="Z511" i="20" s="1"/>
  <c r="Z165" i="20"/>
  <c r="M177" i="20"/>
  <c r="M189" i="20" s="1"/>
  <c r="H285" i="20"/>
  <c r="H297" i="20" s="1"/>
  <c r="W165" i="20"/>
  <c r="Y177" i="20"/>
  <c r="Y189" i="20" s="1"/>
  <c r="P487" i="20"/>
  <c r="S487" i="20"/>
  <c r="K499" i="20"/>
  <c r="K511" i="20" s="1"/>
  <c r="E59" i="20"/>
  <c r="I273" i="20"/>
  <c r="I487" i="20"/>
  <c r="N71" i="20"/>
  <c r="N83" i="20" s="1"/>
  <c r="R487" i="20"/>
  <c r="F499" i="20"/>
  <c r="F511" i="20" s="1"/>
  <c r="P177" i="20"/>
  <c r="P189" i="20" s="1"/>
  <c r="N285" i="20"/>
  <c r="N297" i="20" s="1"/>
  <c r="N273" i="20"/>
  <c r="W394" i="20"/>
  <c r="W406" i="20" s="1"/>
  <c r="W71" i="20"/>
  <c r="W83" i="20" s="1"/>
  <c r="B273" i="20"/>
  <c r="O394" i="20"/>
  <c r="O406" i="20" s="1"/>
  <c r="B499" i="20"/>
  <c r="B511" i="20" s="1"/>
  <c r="Y285" i="20"/>
  <c r="Y297" i="20" s="1"/>
  <c r="G382" i="20"/>
  <c r="Y394" i="20"/>
  <c r="Y406" i="20" s="1"/>
  <c r="I382" i="20"/>
  <c r="AA499" i="20"/>
  <c r="AA511" i="20" s="1"/>
  <c r="L59" i="20"/>
  <c r="Q499" i="20"/>
  <c r="Q511" i="20" s="1"/>
  <c r="K71" i="20"/>
  <c r="K83" i="20" s="1"/>
  <c r="AC487" i="20"/>
  <c r="C59" i="20"/>
  <c r="H59" i="20"/>
  <c r="K165" i="20"/>
  <c r="AC177" i="20"/>
  <c r="AC189" i="20" s="1"/>
  <c r="L177" i="20"/>
  <c r="L189" i="20" s="1"/>
  <c r="X273" i="20"/>
  <c r="X382" i="20"/>
  <c r="T177" i="20"/>
  <c r="T189" i="20" s="1"/>
  <c r="AA382" i="20"/>
  <c r="Z487" i="20"/>
  <c r="U487" i="20"/>
  <c r="U499" i="20"/>
  <c r="U511" i="20" s="1"/>
  <c r="S177" i="20"/>
  <c r="S189" i="20" s="1"/>
  <c r="H487" i="20"/>
  <c r="O273" i="20"/>
  <c r="V71" i="20"/>
  <c r="V83" i="20" s="1"/>
  <c r="K273" i="20"/>
  <c r="O71" i="20"/>
  <c r="O83" i="20" s="1"/>
  <c r="W285" i="20"/>
  <c r="W297" i="20" s="1"/>
  <c r="AC273" i="20"/>
  <c r="T499" i="20"/>
  <c r="T511" i="20" s="1"/>
  <c r="J165" i="20"/>
  <c r="J177" i="20"/>
  <c r="J189" i="20" s="1"/>
  <c r="T273" i="20"/>
  <c r="B59" i="20"/>
  <c r="B177" i="20"/>
  <c r="B189" i="20" s="1"/>
  <c r="Y273" i="20"/>
  <c r="AC382" i="20"/>
  <c r="E285" i="20"/>
  <c r="E297" i="20" s="1"/>
  <c r="S394" i="20"/>
  <c r="S406" i="20" s="1"/>
  <c r="C382" i="20"/>
  <c r="I165" i="20"/>
  <c r="Q165" i="20"/>
  <c r="I177" i="20"/>
  <c r="I189" i="20" s="1"/>
  <c r="L165" i="20"/>
  <c r="M394" i="20"/>
  <c r="M406" i="20" s="1"/>
  <c r="F59" i="20"/>
  <c r="N394" i="20"/>
  <c r="N406" i="20" s="1"/>
  <c r="Z177" i="20"/>
  <c r="Z189" i="20" s="1"/>
  <c r="W177" i="20"/>
  <c r="H499" i="20"/>
  <c r="H511" i="20" s="1"/>
  <c r="G273" i="20"/>
  <c r="K487" i="20"/>
  <c r="R165" i="20"/>
  <c r="V487" i="20"/>
  <c r="I59" i="20"/>
  <c r="M59" i="20"/>
  <c r="Q59" i="20"/>
  <c r="AC394" i="20"/>
  <c r="AC406" i="20" s="1"/>
  <c r="J71" i="20"/>
  <c r="J83" i="20" s="1"/>
  <c r="L382" i="20"/>
  <c r="Q487" i="20"/>
  <c r="AB499" i="20"/>
  <c r="AB511" i="20" s="1"/>
  <c r="R59" i="20"/>
  <c r="Q177" i="20"/>
  <c r="Q189" i="20" s="1"/>
  <c r="AC499" i="20"/>
  <c r="AC511" i="20" s="1"/>
  <c r="AC165" i="20"/>
  <c r="H165" i="20"/>
  <c r="P59" i="20"/>
  <c r="M165" i="20"/>
  <c r="R285" i="20"/>
  <c r="R297" i="20" s="1"/>
  <c r="X177" i="20"/>
  <c r="X189" i="20" s="1"/>
  <c r="P499" i="20"/>
  <c r="P511" i="20" s="1"/>
  <c r="S499" i="20"/>
  <c r="S511" i="20" s="1"/>
  <c r="G285" i="20"/>
  <c r="G297" i="20" s="1"/>
  <c r="V165" i="20"/>
  <c r="N165" i="20"/>
  <c r="Z394" i="20"/>
  <c r="Z406" i="20" s="1"/>
  <c r="F487" i="20"/>
  <c r="AB382" i="20"/>
  <c r="E499" i="20"/>
  <c r="E511" i="20" s="1"/>
  <c r="X165" i="19"/>
  <c r="X177" i="19"/>
  <c r="V487" i="19"/>
  <c r="Y285" i="19"/>
  <c r="Y297" i="19" s="1"/>
  <c r="Q59" i="19"/>
  <c r="X285" i="19"/>
  <c r="X297" i="19" s="1"/>
  <c r="O394" i="19"/>
  <c r="O406" i="19" s="1"/>
  <c r="H165" i="19"/>
  <c r="I165" i="19"/>
  <c r="N273" i="19"/>
  <c r="N285" i="19"/>
  <c r="N297" i="19" s="1"/>
  <c r="F499" i="19"/>
  <c r="F511" i="19" s="1"/>
  <c r="D487" i="19"/>
  <c r="C177" i="19"/>
  <c r="C189" i="19" s="1"/>
  <c r="C273" i="19"/>
  <c r="AC394" i="19"/>
  <c r="AC406" i="19" s="1"/>
  <c r="AC273" i="19"/>
  <c r="Q273" i="19"/>
  <c r="R285" i="19"/>
  <c r="R273" i="19"/>
  <c r="H499" i="19"/>
  <c r="H511" i="19" s="1"/>
  <c r="U487" i="19"/>
  <c r="S487" i="19"/>
  <c r="Z273" i="19"/>
  <c r="L71" i="19"/>
  <c r="L83" i="19" s="1"/>
  <c r="K382" i="19"/>
  <c r="B59" i="19"/>
  <c r="Y487" i="19"/>
  <c r="E382" i="19"/>
  <c r="B394" i="19"/>
  <c r="B406" i="19" s="1"/>
  <c r="P394" i="19"/>
  <c r="P406" i="19" s="1"/>
  <c r="E59" i="19"/>
  <c r="U382" i="19"/>
  <c r="R382" i="19"/>
  <c r="C382" i="19"/>
  <c r="B165" i="19"/>
  <c r="AB285" i="19"/>
  <c r="AB297" i="19" s="1"/>
  <c r="K165" i="19"/>
  <c r="F59" i="19"/>
  <c r="G285" i="19"/>
  <c r="G297" i="19" s="1"/>
  <c r="P273" i="19"/>
  <c r="G71" i="19"/>
  <c r="X71" i="19"/>
  <c r="E273" i="19"/>
  <c r="O382" i="19"/>
  <c r="O71" i="19"/>
  <c r="B273" i="19"/>
  <c r="E177" i="19"/>
  <c r="E189" i="19" s="1"/>
  <c r="L394" i="19"/>
  <c r="L406" i="19" s="1"/>
  <c r="Z499" i="19"/>
  <c r="J487" i="19"/>
  <c r="Z59" i="19"/>
  <c r="O165" i="19"/>
  <c r="AC285" i="19"/>
  <c r="AC297" i="19" s="1"/>
  <c r="Q285" i="19"/>
  <c r="Q297" i="19" s="1"/>
  <c r="D382" i="19"/>
  <c r="R165" i="19"/>
  <c r="V177" i="19"/>
  <c r="F273" i="19"/>
  <c r="AA273" i="19"/>
  <c r="K394" i="19"/>
  <c r="K406" i="19" s="1"/>
  <c r="E487" i="19"/>
  <c r="H71" i="19"/>
  <c r="H83" i="19" s="1"/>
  <c r="N177" i="19"/>
  <c r="N189" i="19" s="1"/>
  <c r="V273" i="19"/>
  <c r="N394" i="19"/>
  <c r="AB499" i="19"/>
  <c r="AC499" i="19"/>
  <c r="AC511" i="19" s="1"/>
  <c r="I59" i="19"/>
  <c r="Z177" i="19"/>
  <c r="Z189" i="19" s="1"/>
  <c r="E394" i="19"/>
  <c r="E406" i="19" s="1"/>
  <c r="Y382" i="19"/>
  <c r="S382" i="19"/>
  <c r="P487" i="19"/>
  <c r="Y59" i="19"/>
  <c r="M59" i="19"/>
  <c r="B177" i="19"/>
  <c r="B189" i="19" s="1"/>
  <c r="P285" i="19"/>
  <c r="P297" i="19" s="1"/>
  <c r="M487" i="19"/>
  <c r="U177" i="19"/>
  <c r="U189" i="19" s="1"/>
  <c r="AB382" i="19"/>
  <c r="Q177" i="19"/>
  <c r="B285" i="19"/>
  <c r="B297" i="19" s="1"/>
  <c r="X487" i="19"/>
  <c r="D499" i="19"/>
  <c r="D511" i="19" s="1"/>
  <c r="J285" i="19"/>
  <c r="J297" i="19" s="1"/>
  <c r="J499" i="19"/>
  <c r="J511" i="19" s="1"/>
  <c r="D71" i="19"/>
  <c r="D83" i="19" s="1"/>
  <c r="S499" i="19"/>
  <c r="S511" i="19" s="1"/>
  <c r="AA59" i="19"/>
  <c r="U59" i="19"/>
  <c r="L59" i="19"/>
  <c r="G177" i="19"/>
  <c r="G189" i="19" s="1"/>
  <c r="S285" i="19"/>
  <c r="AC71" i="19"/>
  <c r="AC83" i="19" s="1"/>
  <c r="V394" i="19"/>
  <c r="V406" i="19" s="1"/>
  <c r="I394" i="19"/>
  <c r="I406" i="19" s="1"/>
  <c r="E499" i="19"/>
  <c r="E511" i="19" s="1"/>
  <c r="N165" i="19"/>
  <c r="V285" i="19"/>
  <c r="V297" i="19" s="1"/>
  <c r="N382" i="19"/>
  <c r="S71" i="19"/>
  <c r="S83" i="19" s="1"/>
  <c r="I71" i="19"/>
  <c r="I83" i="19" s="1"/>
  <c r="Q382" i="19"/>
  <c r="H285" i="19"/>
  <c r="H297" i="19" s="1"/>
  <c r="C71" i="19"/>
  <c r="C83" i="19" s="1"/>
  <c r="AC165" i="19"/>
  <c r="N59" i="19"/>
  <c r="Q71" i="19"/>
  <c r="Q83" i="19" s="1"/>
  <c r="V71" i="19"/>
  <c r="V83" i="19" s="1"/>
  <c r="M177" i="19"/>
  <c r="M189" i="19" s="1"/>
  <c r="H177" i="19"/>
  <c r="H189" i="19" s="1"/>
  <c r="X382" i="19"/>
  <c r="X394" i="19"/>
  <c r="X406" i="19" s="1"/>
  <c r="J273" i="19"/>
  <c r="AA487" i="19"/>
  <c r="T165" i="19"/>
  <c r="S273" i="19"/>
  <c r="I382" i="19"/>
  <c r="H59" i="19"/>
  <c r="B71" i="19"/>
  <c r="R487" i="19"/>
  <c r="S59" i="19"/>
  <c r="C487" i="19"/>
  <c r="Y394" i="19"/>
  <c r="Y406" i="19" s="1"/>
  <c r="J394" i="19"/>
  <c r="J406" i="19" s="1"/>
  <c r="R394" i="19"/>
  <c r="R406" i="19" s="1"/>
  <c r="C394" i="19"/>
  <c r="C406" i="19" s="1"/>
  <c r="G499" i="19"/>
  <c r="G511" i="19" s="1"/>
  <c r="O487" i="19"/>
  <c r="F71" i="19"/>
  <c r="F83" i="19" s="1"/>
  <c r="AA177" i="19"/>
  <c r="AA189" i="19" s="1"/>
  <c r="G273" i="19"/>
  <c r="V499" i="19"/>
  <c r="V511" i="19" s="1"/>
  <c r="B487" i="19"/>
  <c r="AA382" i="19"/>
  <c r="U165" i="19"/>
  <c r="AB394" i="19"/>
  <c r="L499" i="19"/>
  <c r="D285" i="19"/>
  <c r="D297" i="19" s="1"/>
  <c r="V59" i="19"/>
  <c r="T382" i="19"/>
  <c r="W71" i="19"/>
  <c r="W83" i="19" s="1"/>
  <c r="L382" i="19"/>
  <c r="AC382" i="19"/>
  <c r="AA499" i="19"/>
  <c r="Z71" i="19"/>
  <c r="D59" i="19"/>
  <c r="Y165" i="19"/>
  <c r="D394" i="19"/>
  <c r="D406" i="19" s="1"/>
  <c r="U499" i="19"/>
  <c r="U511" i="19" s="1"/>
  <c r="T71" i="19"/>
  <c r="T83" i="19" s="1"/>
  <c r="L177" i="19"/>
  <c r="L189" i="19" s="1"/>
  <c r="AA285" i="19"/>
  <c r="AA297" i="19" s="1"/>
  <c r="D177" i="19"/>
  <c r="D189" i="19" s="1"/>
  <c r="D165" i="19"/>
  <c r="Z382" i="19"/>
  <c r="Y499" i="19"/>
  <c r="Y511" i="19" s="1"/>
  <c r="K487" i="19"/>
  <c r="N487" i="19"/>
  <c r="Z165" i="19"/>
  <c r="H273" i="19"/>
  <c r="F165" i="19"/>
  <c r="G487" i="19"/>
  <c r="AB273" i="19"/>
  <c r="O499" i="19"/>
  <c r="O511" i="19" s="1"/>
  <c r="W273" i="19"/>
  <c r="AC177" i="19"/>
  <c r="AC189" i="19" s="1"/>
  <c r="O285" i="19"/>
  <c r="O297" i="19" s="1"/>
  <c r="F382" i="19"/>
  <c r="Y273" i="19"/>
  <c r="S177" i="19"/>
  <c r="S189" i="19" s="1"/>
  <c r="X273" i="19"/>
  <c r="L487" i="19"/>
  <c r="Q165" i="19"/>
  <c r="O59" i="19"/>
  <c r="M285" i="19"/>
  <c r="M297" i="19" s="1"/>
  <c r="T394" i="19"/>
  <c r="T406" i="19" s="1"/>
  <c r="X499" i="19"/>
  <c r="F487" i="19"/>
  <c r="W59" i="19"/>
  <c r="E165" i="19"/>
  <c r="U273" i="19"/>
  <c r="Z487" i="19"/>
  <c r="Y177" i="19"/>
  <c r="Y189" i="19" s="1"/>
  <c r="W487" i="19"/>
  <c r="W499" i="19"/>
  <c r="W511" i="19" s="1"/>
  <c r="G165" i="19"/>
  <c r="AC59" i="19"/>
  <c r="L273" i="19"/>
  <c r="AB59" i="19"/>
  <c r="T285" i="19"/>
  <c r="T297" i="19" s="1"/>
  <c r="M382" i="19"/>
  <c r="K499" i="19"/>
  <c r="K511" i="19" s="1"/>
  <c r="N499" i="19"/>
  <c r="N511" i="19" s="1"/>
  <c r="C499" i="19"/>
  <c r="C511" i="19" s="1"/>
  <c r="J382" i="19"/>
  <c r="Q499" i="19"/>
  <c r="Q511" i="19" s="1"/>
  <c r="P382" i="19"/>
  <c r="Y71" i="19"/>
  <c r="Y83" i="19" s="1"/>
  <c r="AB165" i="19"/>
  <c r="F177" i="19"/>
  <c r="F189" i="19" s="1"/>
  <c r="E71" i="19"/>
  <c r="G394" i="19"/>
  <c r="G406" i="19" s="1"/>
  <c r="AA165" i="19"/>
  <c r="AA394" i="19"/>
  <c r="AA406" i="19" s="1"/>
  <c r="N71" i="19"/>
  <c r="N83" i="19" s="1"/>
  <c r="P177" i="19"/>
  <c r="P189" i="19" s="1"/>
  <c r="E285" i="19"/>
  <c r="E297" i="19" s="1"/>
  <c r="I487" i="19"/>
  <c r="M165" i="19"/>
  <c r="M273" i="19"/>
  <c r="U285" i="19"/>
  <c r="U297" i="19" s="1"/>
  <c r="Z285" i="19"/>
  <c r="Z297" i="19" s="1"/>
  <c r="L165" i="19"/>
  <c r="F285" i="19"/>
  <c r="F297" i="19" s="1"/>
  <c r="H382" i="19"/>
  <c r="M394" i="19"/>
  <c r="Q394" i="19"/>
  <c r="B382" i="19"/>
  <c r="AB177" i="19"/>
  <c r="AB189" i="19" s="1"/>
  <c r="J177" i="19"/>
  <c r="J189" i="19" s="1"/>
  <c r="U394" i="19"/>
  <c r="U406" i="19" s="1"/>
  <c r="M71" i="19"/>
  <c r="M83" i="19" s="1"/>
  <c r="G382" i="19"/>
  <c r="K59" i="19"/>
  <c r="P165" i="19"/>
  <c r="H487" i="19"/>
  <c r="U71" i="19"/>
  <c r="U83" i="19" s="1"/>
  <c r="T59" i="19"/>
  <c r="AB487" i="19"/>
  <c r="AC487" i="19"/>
  <c r="Q487" i="19"/>
  <c r="S394" i="19"/>
  <c r="S406" i="19" s="1"/>
  <c r="P499" i="19"/>
  <c r="P511" i="19" s="1"/>
  <c r="J165" i="19"/>
  <c r="K177" i="19"/>
  <c r="K189" i="19" s="1"/>
  <c r="C59" i="19"/>
  <c r="W285" i="19"/>
  <c r="W297" i="19" s="1"/>
  <c r="K71" i="19"/>
  <c r="K83" i="19" s="1"/>
  <c r="O273" i="19"/>
  <c r="X487" i="21"/>
  <c r="AB499" i="21"/>
  <c r="F499" i="21"/>
  <c r="F511" i="21" s="1"/>
  <c r="B487" i="21"/>
  <c r="AA487" i="21"/>
  <c r="G487" i="21"/>
  <c r="O487" i="22"/>
  <c r="U499" i="22"/>
  <c r="U511" i="22" s="1"/>
  <c r="D499" i="23"/>
  <c r="C487" i="21"/>
  <c r="N487" i="21"/>
  <c r="W487" i="21"/>
  <c r="O499" i="21"/>
  <c r="O511" i="21" s="1"/>
  <c r="I499" i="22"/>
  <c r="I511" i="22" s="1"/>
  <c r="Z487" i="22"/>
  <c r="G499" i="23"/>
  <c r="G511" i="23" s="1"/>
  <c r="AB499" i="23"/>
  <c r="E382" i="21"/>
  <c r="Y394" i="21"/>
  <c r="Y406" i="21" s="1"/>
  <c r="H382" i="21"/>
  <c r="P394" i="21"/>
  <c r="P406" i="21" s="1"/>
  <c r="AA382" i="21"/>
  <c r="M394" i="21"/>
  <c r="M406" i="21" s="1"/>
  <c r="W394" i="22"/>
  <c r="H382" i="22"/>
  <c r="E394" i="22"/>
  <c r="E406" i="22" s="1"/>
  <c r="J394" i="21"/>
  <c r="J406" i="21" s="1"/>
  <c r="K382" i="23"/>
  <c r="T394" i="21"/>
  <c r="T406" i="21" s="1"/>
  <c r="V382" i="21"/>
  <c r="AB382" i="21"/>
  <c r="F382" i="21"/>
  <c r="Q394" i="21"/>
  <c r="Q406" i="21" s="1"/>
  <c r="B382" i="23"/>
  <c r="R382" i="22"/>
  <c r="AC394" i="23"/>
  <c r="AC406" i="23" s="1"/>
  <c r="S394" i="22"/>
  <c r="S406" i="22" s="1"/>
  <c r="M382" i="23"/>
  <c r="W394" i="23"/>
  <c r="W406" i="23" s="1"/>
  <c r="T382" i="23"/>
  <c r="Y382" i="23"/>
  <c r="R273" i="21"/>
  <c r="F273" i="21"/>
  <c r="K273" i="21"/>
  <c r="T285" i="21"/>
  <c r="T297" i="21" s="1"/>
  <c r="P273" i="22"/>
  <c r="I273" i="22"/>
  <c r="AB285" i="22"/>
  <c r="AB297" i="22" s="1"/>
  <c r="R273" i="22"/>
  <c r="B273" i="22"/>
  <c r="L273" i="23"/>
  <c r="U285" i="21"/>
  <c r="U297" i="21" s="1"/>
  <c r="T285" i="22"/>
  <c r="T297" i="22" s="1"/>
  <c r="P285" i="23"/>
  <c r="P297" i="23" s="1"/>
  <c r="B177" i="21"/>
  <c r="B189" i="21" s="1"/>
  <c r="Q177" i="21"/>
  <c r="Q189" i="21" s="1"/>
  <c r="W59" i="21"/>
  <c r="S165" i="21"/>
  <c r="K59" i="21"/>
  <c r="AA71" i="21"/>
  <c r="AA83" i="21" s="1"/>
  <c r="I59" i="21"/>
  <c r="I177" i="21"/>
  <c r="I189" i="21" s="1"/>
  <c r="T165" i="21"/>
  <c r="T177" i="21"/>
  <c r="T189" i="21" s="1"/>
  <c r="Z59" i="21"/>
  <c r="Q177" i="22"/>
  <c r="L165" i="22"/>
  <c r="Y165" i="22"/>
  <c r="P177" i="21"/>
  <c r="P189" i="21" s="1"/>
  <c r="R177" i="21"/>
  <c r="R189" i="21" s="1"/>
  <c r="U177" i="23"/>
  <c r="U189" i="23" s="1"/>
  <c r="V59" i="23"/>
  <c r="T71" i="21"/>
  <c r="T83" i="21" s="1"/>
  <c r="Q165" i="21"/>
  <c r="G165" i="21"/>
  <c r="M165" i="21"/>
  <c r="E71" i="21"/>
  <c r="E83" i="21" s="1"/>
  <c r="Z165" i="21"/>
  <c r="AC165" i="22"/>
  <c r="O59" i="22"/>
  <c r="S59" i="22"/>
  <c r="O177" i="22"/>
  <c r="W165" i="23"/>
  <c r="E177" i="21"/>
  <c r="E189" i="21" s="1"/>
  <c r="U177" i="21"/>
  <c r="U189" i="21" s="1"/>
  <c r="Z177" i="21"/>
  <c r="Z189" i="21" s="1"/>
  <c r="O71" i="22"/>
  <c r="O83" i="22" s="1"/>
  <c r="O59" i="21"/>
  <c r="D177" i="21"/>
  <c r="C165" i="21"/>
  <c r="L165" i="21"/>
  <c r="H165" i="21"/>
  <c r="AA165" i="23"/>
  <c r="W59" i="23"/>
  <c r="H165" i="22"/>
  <c r="I165" i="22"/>
  <c r="B177" i="22"/>
  <c r="B189" i="22" s="1"/>
  <c r="M165" i="23"/>
  <c r="G71" i="23"/>
  <c r="G83" i="23" s="1"/>
  <c r="R59" i="21"/>
  <c r="AA59" i="23"/>
  <c r="U165" i="23"/>
  <c r="F71" i="23"/>
  <c r="F83" i="23" s="1"/>
  <c r="P165" i="23"/>
  <c r="R285" i="23"/>
  <c r="P273" i="23"/>
  <c r="AB394" i="23"/>
  <c r="AB406" i="23" s="1"/>
  <c r="S382" i="23"/>
  <c r="I487" i="23"/>
  <c r="F59" i="23"/>
  <c r="C382" i="23"/>
  <c r="K487" i="23"/>
  <c r="I59" i="23"/>
  <c r="Z273" i="23"/>
  <c r="E273" i="23"/>
  <c r="N487" i="23"/>
  <c r="AC382" i="23"/>
  <c r="R394" i="23"/>
  <c r="R406" i="23" s="1"/>
  <c r="N394" i="23"/>
  <c r="N406" i="23" s="1"/>
  <c r="J382" i="23"/>
  <c r="X382" i="23"/>
  <c r="B394" i="23"/>
  <c r="G285" i="23"/>
  <c r="G297" i="23" s="1"/>
  <c r="X59" i="23"/>
  <c r="Z71" i="23"/>
  <c r="Z83" i="23" s="1"/>
  <c r="O487" i="23"/>
  <c r="G165" i="23"/>
  <c r="D71" i="23"/>
  <c r="D83" i="23" s="1"/>
  <c r="Y165" i="23"/>
  <c r="Z487" i="23"/>
  <c r="L71" i="23"/>
  <c r="L83" i="23" s="1"/>
  <c r="J165" i="23"/>
  <c r="C59" i="23"/>
  <c r="S71" i="23"/>
  <c r="S83" i="23" s="1"/>
  <c r="K177" i="23"/>
  <c r="AB382" i="23"/>
  <c r="M487" i="23"/>
  <c r="X273" i="23"/>
  <c r="H382" i="23"/>
  <c r="M177" i="23"/>
  <c r="AB487" i="23"/>
  <c r="AA487" i="23"/>
  <c r="S499" i="23"/>
  <c r="S511" i="23" s="1"/>
  <c r="Q71" i="23"/>
  <c r="O382" i="23"/>
  <c r="N59" i="23"/>
  <c r="N71" i="23"/>
  <c r="I71" i="23"/>
  <c r="I83" i="23" s="1"/>
  <c r="E285" i="23"/>
  <c r="I382" i="23"/>
  <c r="G382" i="23"/>
  <c r="O71" i="23"/>
  <c r="O83" i="23" s="1"/>
  <c r="P177" i="23"/>
  <c r="P189" i="23" s="1"/>
  <c r="S177" i="23"/>
  <c r="S189" i="23" s="1"/>
  <c r="E394" i="23"/>
  <c r="E406" i="23" s="1"/>
  <c r="V382" i="23"/>
  <c r="F499" i="23"/>
  <c r="D487" i="23"/>
  <c r="W177" i="23"/>
  <c r="W189" i="23" s="1"/>
  <c r="X499" i="23"/>
  <c r="X511" i="23" s="1"/>
  <c r="U487" i="23"/>
  <c r="H487" i="23"/>
  <c r="V71" i="23"/>
  <c r="V83" i="23" s="1"/>
  <c r="P71" i="23"/>
  <c r="P83" i="23" s="1"/>
  <c r="T273" i="23"/>
  <c r="Z59" i="23"/>
  <c r="X165" i="23"/>
  <c r="X177" i="23"/>
  <c r="X189" i="23" s="1"/>
  <c r="L177" i="23"/>
  <c r="L189" i="23" s="1"/>
  <c r="T177" i="23"/>
  <c r="T165" i="23"/>
  <c r="J273" i="23"/>
  <c r="G177" i="23"/>
  <c r="G189" i="23" s="1"/>
  <c r="D59" i="23"/>
  <c r="J71" i="23"/>
  <c r="J83" i="23" s="1"/>
  <c r="N177" i="23"/>
  <c r="N189" i="23" s="1"/>
  <c r="R165" i="23"/>
  <c r="K165" i="23"/>
  <c r="L285" i="23"/>
  <c r="L297" i="23" s="1"/>
  <c r="S273" i="23"/>
  <c r="L382" i="23"/>
  <c r="X285" i="23"/>
  <c r="X297" i="23" s="1"/>
  <c r="H394" i="23"/>
  <c r="H406" i="23" s="1"/>
  <c r="E59" i="23"/>
  <c r="G59" i="23"/>
  <c r="AA177" i="23"/>
  <c r="AA189" i="23" s="1"/>
  <c r="Z285" i="23"/>
  <c r="Z297" i="23" s="1"/>
  <c r="Q273" i="23"/>
  <c r="Y394" i="23"/>
  <c r="Y406" i="23" s="1"/>
  <c r="I394" i="23"/>
  <c r="I406" i="23" s="1"/>
  <c r="L499" i="23"/>
  <c r="L511" i="23" s="1"/>
  <c r="I285" i="23"/>
  <c r="I297" i="23" s="1"/>
  <c r="V394" i="23"/>
  <c r="V406" i="23" s="1"/>
  <c r="R382" i="23"/>
  <c r="X487" i="23"/>
  <c r="F273" i="23"/>
  <c r="F382" i="23"/>
  <c r="D165" i="23"/>
  <c r="B499" i="23"/>
  <c r="B511" i="23" s="1"/>
  <c r="X71" i="23"/>
  <c r="X83" i="23" s="1"/>
  <c r="W487" i="23"/>
  <c r="D273" i="23"/>
  <c r="U273" i="23"/>
  <c r="B273" i="23"/>
  <c r="B71" i="23"/>
  <c r="B83" i="23" s="1"/>
  <c r="L59" i="23"/>
  <c r="H59" i="23"/>
  <c r="Y59" i="23"/>
  <c r="T59" i="23"/>
  <c r="AB59" i="23"/>
  <c r="S285" i="23"/>
  <c r="K285" i="23"/>
  <c r="K297" i="23" s="1"/>
  <c r="Q487" i="23"/>
  <c r="E487" i="23"/>
  <c r="E165" i="23"/>
  <c r="C499" i="23"/>
  <c r="C511" i="23" s="1"/>
  <c r="M71" i="23"/>
  <c r="O165" i="23"/>
  <c r="M273" i="23"/>
  <c r="G394" i="23"/>
  <c r="G406" i="23" s="1"/>
  <c r="W71" i="23"/>
  <c r="W83" i="23" s="1"/>
  <c r="S165" i="23"/>
  <c r="O285" i="23"/>
  <c r="O297" i="23" s="1"/>
  <c r="J487" i="23"/>
  <c r="U71" i="23"/>
  <c r="AC487" i="23"/>
  <c r="AC71" i="23"/>
  <c r="AC83" i="23" s="1"/>
  <c r="F285" i="23"/>
  <c r="F297" i="23" s="1"/>
  <c r="X394" i="23"/>
  <c r="X406" i="23" s="1"/>
  <c r="F394" i="23"/>
  <c r="F406" i="23" s="1"/>
  <c r="D177" i="23"/>
  <c r="D189" i="23" s="1"/>
  <c r="T285" i="23"/>
  <c r="T297" i="23" s="1"/>
  <c r="L165" i="23"/>
  <c r="H177" i="23"/>
  <c r="AC285" i="23"/>
  <c r="AC297" i="23" s="1"/>
  <c r="AC273" i="23"/>
  <c r="V487" i="23"/>
  <c r="AB165" i="23"/>
  <c r="N273" i="23"/>
  <c r="AC177" i="23"/>
  <c r="AC189" i="23" s="1"/>
  <c r="AA382" i="23"/>
  <c r="AA71" i="23"/>
  <c r="AA83" i="23" s="1"/>
  <c r="AB285" i="23"/>
  <c r="AB297" i="23" s="1"/>
  <c r="E499" i="23"/>
  <c r="E511" i="23" s="1"/>
  <c r="W382" i="23"/>
  <c r="K394" i="23"/>
  <c r="K406" i="23" s="1"/>
  <c r="S487" i="23"/>
  <c r="T499" i="23"/>
  <c r="T511" i="23" s="1"/>
  <c r="T487" i="23"/>
  <c r="O177" i="23"/>
  <c r="O189" i="23" s="1"/>
  <c r="D394" i="23"/>
  <c r="D406" i="23" s="1"/>
  <c r="N499" i="23"/>
  <c r="N511" i="23" s="1"/>
  <c r="O59" i="23"/>
  <c r="O273" i="23"/>
  <c r="Q394" i="23"/>
  <c r="Q406" i="23" s="1"/>
  <c r="J499" i="23"/>
  <c r="J511" i="23" s="1"/>
  <c r="C177" i="23"/>
  <c r="J394" i="23"/>
  <c r="AA273" i="23"/>
  <c r="V165" i="23"/>
  <c r="H165" i="23"/>
  <c r="D285" i="23"/>
  <c r="D297" i="23" s="1"/>
  <c r="I165" i="23"/>
  <c r="B165" i="23"/>
  <c r="AB177" i="23"/>
  <c r="R499" i="23"/>
  <c r="J59" i="23"/>
  <c r="S59" i="23"/>
  <c r="AC165" i="23"/>
  <c r="P394" i="23"/>
  <c r="Y499" i="23"/>
  <c r="AB273" i="23"/>
  <c r="G487" i="23"/>
  <c r="C273" i="23"/>
  <c r="AA499" i="23"/>
  <c r="Y285" i="23"/>
  <c r="Y297" i="23" s="1"/>
  <c r="C394" i="23"/>
  <c r="C487" i="23"/>
  <c r="M59" i="23"/>
  <c r="M285" i="23"/>
  <c r="M297" i="23" s="1"/>
  <c r="Q285" i="23"/>
  <c r="AB71" i="23"/>
  <c r="I273" i="23"/>
  <c r="Q382" i="23"/>
  <c r="U59" i="23"/>
  <c r="C165" i="23"/>
  <c r="V273" i="23"/>
  <c r="F165" i="23"/>
  <c r="R59" i="23"/>
  <c r="G273" i="23"/>
  <c r="V177" i="23"/>
  <c r="V189" i="23" s="1"/>
  <c r="W499" i="23"/>
  <c r="W511" i="23" s="1"/>
  <c r="I177" i="23"/>
  <c r="I189" i="23" s="1"/>
  <c r="J285" i="23"/>
  <c r="J297" i="23" s="1"/>
  <c r="Q177" i="23"/>
  <c r="Q189" i="23" s="1"/>
  <c r="U285" i="23"/>
  <c r="U297" i="23" s="1"/>
  <c r="B285" i="23"/>
  <c r="Z499" i="23"/>
  <c r="Z511" i="23" s="1"/>
  <c r="R487" i="23"/>
  <c r="H71" i="23"/>
  <c r="H83" i="23" s="1"/>
  <c r="N165" i="23"/>
  <c r="Z165" i="23"/>
  <c r="R273" i="23"/>
  <c r="AA394" i="23"/>
  <c r="AA406" i="23" s="1"/>
  <c r="P499" i="23"/>
  <c r="P511" i="23" s="1"/>
  <c r="C285" i="23"/>
  <c r="C297" i="23" s="1"/>
  <c r="T394" i="23"/>
  <c r="T406" i="23" s="1"/>
  <c r="Q59" i="23"/>
  <c r="E177" i="23"/>
  <c r="E189" i="23" s="1"/>
  <c r="D382" i="23"/>
  <c r="Z382" i="23"/>
  <c r="Z394" i="23"/>
  <c r="Z406" i="23" s="1"/>
  <c r="E382" i="23"/>
  <c r="AC59" i="23"/>
  <c r="F177" i="23"/>
  <c r="F189" i="23" s="1"/>
  <c r="AA285" i="23"/>
  <c r="AA297" i="23" s="1"/>
  <c r="U499" i="23"/>
  <c r="U511" i="23" s="1"/>
  <c r="P59" i="23"/>
  <c r="R71" i="23"/>
  <c r="R83" i="23" s="1"/>
  <c r="W285" i="23"/>
  <c r="W297" i="23" s="1"/>
  <c r="B177" i="23"/>
  <c r="N285" i="23"/>
  <c r="N297" i="23" s="1"/>
  <c r="J177" i="23"/>
  <c r="J189" i="23" s="1"/>
  <c r="Y71" i="23"/>
  <c r="Y83" i="23" s="1"/>
  <c r="C71" i="23"/>
  <c r="C83" i="23" s="1"/>
  <c r="T71" i="23"/>
  <c r="T83" i="23" s="1"/>
  <c r="Z177" i="23"/>
  <c r="Z189" i="23" s="1"/>
  <c r="I499" i="23"/>
  <c r="I511" i="23" s="1"/>
  <c r="Y273" i="23"/>
  <c r="O394" i="23"/>
  <c r="O406" i="23" s="1"/>
  <c r="K499" i="23"/>
  <c r="K511" i="23" s="1"/>
  <c r="E71" i="23"/>
  <c r="E83" i="23" s="1"/>
  <c r="H285" i="23"/>
  <c r="H297" i="23" s="1"/>
  <c r="H273" i="23"/>
  <c r="F487" i="23"/>
  <c r="V285" i="23"/>
  <c r="V297" i="23" s="1"/>
  <c r="N382" i="23"/>
  <c r="AC499" i="23"/>
  <c r="AC511" i="23" s="1"/>
  <c r="H499" i="23"/>
  <c r="H511" i="23" s="1"/>
  <c r="B487" i="23"/>
  <c r="O499" i="23"/>
  <c r="O511" i="23" s="1"/>
  <c r="Q165" i="23"/>
  <c r="W273" i="23"/>
  <c r="Y177" i="23"/>
  <c r="Y189" i="23" s="1"/>
  <c r="V499" i="23"/>
  <c r="V511" i="23" s="1"/>
  <c r="B59" i="23"/>
  <c r="R177" i="23"/>
  <c r="R189" i="23" s="1"/>
  <c r="H177" i="22"/>
  <c r="H189" i="22" s="1"/>
  <c r="I177" i="22"/>
  <c r="I189" i="22" s="1"/>
  <c r="U382" i="22"/>
  <c r="C394" i="22"/>
  <c r="C406" i="22" s="1"/>
  <c r="I487" i="22"/>
  <c r="O499" i="22"/>
  <c r="O511" i="22" s="1"/>
  <c r="AA285" i="22"/>
  <c r="AA297" i="22" s="1"/>
  <c r="P165" i="22"/>
  <c r="R285" i="22"/>
  <c r="R297" i="22" s="1"/>
  <c r="Y382" i="22"/>
  <c r="M394" i="22"/>
  <c r="M406" i="22" s="1"/>
  <c r="V285" i="22"/>
  <c r="V297" i="22" s="1"/>
  <c r="N499" i="22"/>
  <c r="N511" i="22" s="1"/>
  <c r="V499" i="22"/>
  <c r="V511" i="22" s="1"/>
  <c r="AB71" i="22"/>
  <c r="AB83" i="22" s="1"/>
  <c r="F285" i="22"/>
  <c r="F297" i="22" s="1"/>
  <c r="I285" i="22"/>
  <c r="I297" i="22" s="1"/>
  <c r="L499" i="22"/>
  <c r="U273" i="22"/>
  <c r="C285" i="22"/>
  <c r="C297" i="22" s="1"/>
  <c r="M487" i="22"/>
  <c r="Q71" i="22"/>
  <c r="Q83" i="22" s="1"/>
  <c r="L59" i="22"/>
  <c r="Z394" i="22"/>
  <c r="Z406" i="22" s="1"/>
  <c r="I382" i="22"/>
  <c r="AB273" i="22"/>
  <c r="P177" i="22"/>
  <c r="P189" i="22" s="1"/>
  <c r="Y394" i="22"/>
  <c r="Y406" i="22" s="1"/>
  <c r="D165" i="22"/>
  <c r="AB382" i="22"/>
  <c r="R394" i="22"/>
  <c r="H499" i="22"/>
  <c r="Z165" i="22"/>
  <c r="AB499" i="22"/>
  <c r="R71" i="22"/>
  <c r="W165" i="22"/>
  <c r="AC273" i="22"/>
  <c r="C165" i="22"/>
  <c r="M285" i="22"/>
  <c r="M297" i="22" s="1"/>
  <c r="X285" i="22"/>
  <c r="X297" i="22" s="1"/>
  <c r="F382" i="22"/>
  <c r="Y71" i="22"/>
  <c r="Y83" i="22" s="1"/>
  <c r="H71" i="22"/>
  <c r="H83" i="22" s="1"/>
  <c r="AC499" i="22"/>
  <c r="AC511" i="22" s="1"/>
  <c r="F71" i="22"/>
  <c r="F83" i="22" s="1"/>
  <c r="J382" i="22"/>
  <c r="X394" i="22"/>
  <c r="X406" i="22" s="1"/>
  <c r="U59" i="22"/>
  <c r="X71" i="22"/>
  <c r="M71" i="22"/>
  <c r="M83" i="22" s="1"/>
  <c r="Q394" i="22"/>
  <c r="Q406" i="22" s="1"/>
  <c r="B59" i="22"/>
  <c r="D177" i="22"/>
  <c r="D189" i="22" s="1"/>
  <c r="L273" i="22"/>
  <c r="X177" i="22"/>
  <c r="X189" i="22" s="1"/>
  <c r="N285" i="22"/>
  <c r="G285" i="22"/>
  <c r="G297" i="22" s="1"/>
  <c r="G273" i="22"/>
  <c r="H487" i="22"/>
  <c r="V487" i="22"/>
  <c r="K71" i="22"/>
  <c r="K83" i="22" s="1"/>
  <c r="H285" i="22"/>
  <c r="H297" i="22" s="1"/>
  <c r="K165" i="22"/>
  <c r="O273" i="22"/>
  <c r="U177" i="22"/>
  <c r="U189" i="22" s="1"/>
  <c r="Q285" i="22"/>
  <c r="Q297" i="22" s="1"/>
  <c r="T487" i="22"/>
  <c r="AA177" i="22"/>
  <c r="AA189" i="22" s="1"/>
  <c r="N382" i="22"/>
  <c r="N394" i="22"/>
  <c r="C71" i="22"/>
  <c r="F394" i="22"/>
  <c r="F406" i="22" s="1"/>
  <c r="AA394" i="22"/>
  <c r="AA406" i="22" s="1"/>
  <c r="V165" i="22"/>
  <c r="Z382" i="22"/>
  <c r="Q499" i="22"/>
  <c r="Q511" i="22" s="1"/>
  <c r="V59" i="22"/>
  <c r="B394" i="22"/>
  <c r="B406" i="22" s="1"/>
  <c r="U71" i="22"/>
  <c r="S177" i="22"/>
  <c r="U394" i="22"/>
  <c r="U406" i="22" s="1"/>
  <c r="W59" i="22"/>
  <c r="M59" i="22"/>
  <c r="AB165" i="22"/>
  <c r="M382" i="22"/>
  <c r="P382" i="22"/>
  <c r="S71" i="22"/>
  <c r="S83" i="22" s="1"/>
  <c r="Z71" i="22"/>
  <c r="Z83" i="22" s="1"/>
  <c r="X165" i="22"/>
  <c r="G487" i="22"/>
  <c r="G499" i="22"/>
  <c r="G511" i="22" s="1"/>
  <c r="AA487" i="22"/>
  <c r="N165" i="22"/>
  <c r="F273" i="22"/>
  <c r="T165" i="22"/>
  <c r="W499" i="22"/>
  <c r="O165" i="22"/>
  <c r="V382" i="22"/>
  <c r="U285" i="22"/>
  <c r="U297" i="22" s="1"/>
  <c r="Q59" i="22"/>
  <c r="D71" i="22"/>
  <c r="D83" i="22" s="1"/>
  <c r="L71" i="22"/>
  <c r="L83" i="22" s="1"/>
  <c r="S487" i="22"/>
  <c r="N59" i="22"/>
  <c r="Q487" i="22"/>
  <c r="R487" i="22"/>
  <c r="M177" i="22"/>
  <c r="M189" i="22" s="1"/>
  <c r="R177" i="22"/>
  <c r="R189" i="22" s="1"/>
  <c r="J59" i="22"/>
  <c r="W273" i="22"/>
  <c r="AB177" i="22"/>
  <c r="P394" i="22"/>
  <c r="P406" i="22" s="1"/>
  <c r="Y499" i="22"/>
  <c r="Y511" i="22" s="1"/>
  <c r="E499" i="22"/>
  <c r="E511" i="22" s="1"/>
  <c r="L285" i="22"/>
  <c r="L297" i="22" s="1"/>
  <c r="Z273" i="22"/>
  <c r="AA499" i="22"/>
  <c r="AA511" i="22" s="1"/>
  <c r="J487" i="22"/>
  <c r="C177" i="22"/>
  <c r="N273" i="22"/>
  <c r="L177" i="22"/>
  <c r="L189" i="22" s="1"/>
  <c r="O394" i="22"/>
  <c r="O406" i="22" s="1"/>
  <c r="O382" i="22"/>
  <c r="T382" i="22"/>
  <c r="AB59" i="22"/>
  <c r="AC59" i="22"/>
  <c r="E71" i="22"/>
  <c r="E83" i="22" s="1"/>
  <c r="H273" i="22"/>
  <c r="Y177" i="22"/>
  <c r="Y189" i="22" s="1"/>
  <c r="K177" i="22"/>
  <c r="K189" i="22" s="1"/>
  <c r="M499" i="22"/>
  <c r="M511" i="22" s="1"/>
  <c r="H394" i="22"/>
  <c r="H406" i="22" s="1"/>
  <c r="D499" i="22"/>
  <c r="D511" i="22" s="1"/>
  <c r="O285" i="22"/>
  <c r="O297" i="22" s="1"/>
  <c r="D273" i="22"/>
  <c r="Y273" i="22"/>
  <c r="AA59" i="22"/>
  <c r="Y59" i="22"/>
  <c r="G59" i="22"/>
  <c r="V177" i="22"/>
  <c r="V189" i="22" s="1"/>
  <c r="AC487" i="22"/>
  <c r="P71" i="22"/>
  <c r="C499" i="22"/>
  <c r="L382" i="22"/>
  <c r="K499" i="22"/>
  <c r="K511" i="22" s="1"/>
  <c r="I71" i="22"/>
  <c r="I83" i="22" s="1"/>
  <c r="I59" i="22"/>
  <c r="F499" i="22"/>
  <c r="F511" i="22" s="1"/>
  <c r="E285" i="22"/>
  <c r="E297" i="22" s="1"/>
  <c r="R165" i="22"/>
  <c r="C382" i="22"/>
  <c r="P285" i="22"/>
  <c r="B71" i="22"/>
  <c r="B83" i="22" s="1"/>
  <c r="V273" i="22"/>
  <c r="J499" i="22"/>
  <c r="J511" i="22" s="1"/>
  <c r="K59" i="22"/>
  <c r="E177" i="22"/>
  <c r="E189" i="22" s="1"/>
  <c r="T177" i="22"/>
  <c r="T189" i="22" s="1"/>
  <c r="S382" i="22"/>
  <c r="X499" i="22"/>
  <c r="X511" i="22" s="1"/>
  <c r="U487" i="22"/>
  <c r="U165" i="22"/>
  <c r="V394" i="22"/>
  <c r="V406" i="22" s="1"/>
  <c r="T499" i="22"/>
  <c r="T511" i="22" s="1"/>
  <c r="C273" i="22"/>
  <c r="M273" i="22"/>
  <c r="X273" i="22"/>
  <c r="F165" i="22"/>
  <c r="G165" i="22"/>
  <c r="AA382" i="22"/>
  <c r="H59" i="22"/>
  <c r="F59" i="22"/>
  <c r="J394" i="22"/>
  <c r="J406" i="22" s="1"/>
  <c r="L394" i="22"/>
  <c r="R499" i="22"/>
  <c r="AC382" i="22"/>
  <c r="P487" i="22"/>
  <c r="B382" i="22"/>
  <c r="X487" i="22"/>
  <c r="J177" i="22"/>
  <c r="J189" i="22" s="1"/>
  <c r="N487" i="22"/>
  <c r="K285" i="22"/>
  <c r="E165" i="22"/>
  <c r="Q273" i="22"/>
  <c r="D285" i="22"/>
  <c r="D297" i="22" s="1"/>
  <c r="AA165" i="22"/>
  <c r="C59" i="22"/>
  <c r="G177" i="22"/>
  <c r="G189" i="22" s="1"/>
  <c r="T59" i="22"/>
  <c r="P59" i="22"/>
  <c r="N71" i="22"/>
  <c r="D382" i="22"/>
  <c r="AC394" i="22"/>
  <c r="AC406" i="22" s="1"/>
  <c r="X382" i="22"/>
  <c r="P499" i="22"/>
  <c r="P511" i="22" s="1"/>
  <c r="F487" i="22"/>
  <c r="M165" i="22"/>
  <c r="E273" i="22"/>
  <c r="J273" i="22"/>
  <c r="J285" i="22"/>
  <c r="J297" i="22" s="1"/>
  <c r="J71" i="22"/>
  <c r="J83" i="22" s="1"/>
  <c r="AA273" i="22"/>
  <c r="W285" i="22"/>
  <c r="W297" i="22" s="1"/>
  <c r="AC177" i="22"/>
  <c r="AC189" i="22" s="1"/>
  <c r="Q165" i="22"/>
  <c r="K394" i="22"/>
  <c r="K406" i="22" s="1"/>
  <c r="Q382" i="22"/>
  <c r="Y487" i="22"/>
  <c r="E487" i="22"/>
  <c r="Z59" i="22"/>
  <c r="W177" i="22"/>
  <c r="W189" i="22" s="1"/>
  <c r="B165" i="22"/>
  <c r="Z285" i="22"/>
  <c r="Z297" i="22" s="1"/>
  <c r="AB394" i="22"/>
  <c r="E382" i="22"/>
  <c r="N177" i="22"/>
  <c r="N189" i="22" s="1"/>
  <c r="T273" i="22"/>
  <c r="J165" i="22"/>
  <c r="AC71" i="22"/>
  <c r="AC83" i="22" s="1"/>
  <c r="E59" i="22"/>
  <c r="Z177" i="22"/>
  <c r="Z189" i="22" s="1"/>
  <c r="K273" i="22"/>
  <c r="G394" i="22"/>
  <c r="G406" i="22" s="1"/>
  <c r="G382" i="22"/>
  <c r="AB487" i="22"/>
  <c r="W487" i="22"/>
  <c r="D487" i="22"/>
  <c r="R59" i="22"/>
  <c r="AC285" i="22"/>
  <c r="AC297" i="22" s="1"/>
  <c r="S273" i="22"/>
  <c r="S285" i="22"/>
  <c r="L487" i="22"/>
  <c r="Y285" i="22"/>
  <c r="Z499" i="22"/>
  <c r="Z511" i="22" s="1"/>
  <c r="AA71" i="22"/>
  <c r="AA83" i="22" s="1"/>
  <c r="F177" i="22"/>
  <c r="F189" i="22" s="1"/>
  <c r="B285" i="22"/>
  <c r="B297" i="22" s="1"/>
  <c r="D59" i="22"/>
  <c r="G71" i="22"/>
  <c r="G83" i="22" s="1"/>
  <c r="T71" i="22"/>
  <c r="T83" i="22" s="1"/>
  <c r="S499" i="22"/>
  <c r="S511" i="22" s="1"/>
  <c r="C487" i="22"/>
  <c r="B487" i="22"/>
  <c r="B499" i="22"/>
  <c r="B511" i="22" s="1"/>
  <c r="D394" i="22"/>
  <c r="D406" i="22" s="1"/>
  <c r="K487" i="22"/>
  <c r="V71" i="22"/>
  <c r="V83" i="22" s="1"/>
  <c r="P165" i="21"/>
  <c r="C285" i="21"/>
  <c r="C297" i="21" s="1"/>
  <c r="I394" i="21"/>
  <c r="I406" i="21" s="1"/>
  <c r="N165" i="21"/>
  <c r="R285" i="21"/>
  <c r="R297" i="21" s="1"/>
  <c r="G394" i="21"/>
  <c r="G406" i="21" s="1"/>
  <c r="H487" i="21"/>
  <c r="W165" i="21"/>
  <c r="G177" i="21"/>
  <c r="G189" i="21" s="1"/>
  <c r="T382" i="21"/>
  <c r="E487" i="21"/>
  <c r="F71" i="21"/>
  <c r="F83" i="21" s="1"/>
  <c r="Q273" i="21"/>
  <c r="S71" i="21"/>
  <c r="S83" i="21" s="1"/>
  <c r="E59" i="21"/>
  <c r="R382" i="21"/>
  <c r="N285" i="21"/>
  <c r="N297" i="21" s="1"/>
  <c r="I71" i="21"/>
  <c r="I83" i="21" s="1"/>
  <c r="AC59" i="21"/>
  <c r="AC382" i="21"/>
  <c r="U273" i="21"/>
  <c r="N59" i="21"/>
  <c r="AA273" i="21"/>
  <c r="C382" i="21"/>
  <c r="S285" i="21"/>
  <c r="S297" i="21" s="1"/>
  <c r="Q382" i="21"/>
  <c r="J499" i="21"/>
  <c r="J511" i="21" s="1"/>
  <c r="B499" i="21"/>
  <c r="B511" i="21" s="1"/>
  <c r="S487" i="21"/>
  <c r="D487" i="21"/>
  <c r="G499" i="21"/>
  <c r="G511" i="21" s="1"/>
  <c r="J487" i="21"/>
  <c r="L177" i="21"/>
  <c r="L189" i="21" s="1"/>
  <c r="Y71" i="21"/>
  <c r="Y83" i="21" s="1"/>
  <c r="U382" i="21"/>
  <c r="Y177" i="21"/>
  <c r="Y189" i="21" s="1"/>
  <c r="H499" i="21"/>
  <c r="H511" i="21" s="1"/>
  <c r="AB59" i="21"/>
  <c r="Y285" i="21"/>
  <c r="V487" i="21"/>
  <c r="R165" i="21"/>
  <c r="K285" i="21"/>
  <c r="K297" i="21" s="1"/>
  <c r="Q59" i="21"/>
  <c r="K71" i="21"/>
  <c r="K83" i="21" s="1"/>
  <c r="U59" i="21"/>
  <c r="O165" i="21"/>
  <c r="C273" i="21"/>
  <c r="G285" i="21"/>
  <c r="G297" i="21" s="1"/>
  <c r="AC71" i="21"/>
  <c r="AC83" i="21" s="1"/>
  <c r="AB165" i="21"/>
  <c r="X165" i="21"/>
  <c r="H394" i="21"/>
  <c r="H406" i="21" s="1"/>
  <c r="P382" i="21"/>
  <c r="N71" i="21"/>
  <c r="N83" i="21" s="1"/>
  <c r="V165" i="21"/>
  <c r="O273" i="21"/>
  <c r="Z499" i="21"/>
  <c r="Z511" i="21" s="1"/>
  <c r="N499" i="21"/>
  <c r="N511" i="21" s="1"/>
  <c r="K382" i="21"/>
  <c r="F487" i="21"/>
  <c r="AB285" i="21"/>
  <c r="AB297" i="21" s="1"/>
  <c r="N382" i="21"/>
  <c r="W499" i="21"/>
  <c r="W511" i="21" s="1"/>
  <c r="S499" i="21"/>
  <c r="W273" i="21"/>
  <c r="L59" i="21"/>
  <c r="J71" i="21"/>
  <c r="J83" i="21" s="1"/>
  <c r="AC177" i="21"/>
  <c r="AC189" i="21" s="1"/>
  <c r="U394" i="21"/>
  <c r="U406" i="21" s="1"/>
  <c r="L285" i="21"/>
  <c r="L297" i="21" s="1"/>
  <c r="L273" i="21"/>
  <c r="P59" i="21"/>
  <c r="X273" i="21"/>
  <c r="L382" i="21"/>
  <c r="S177" i="21"/>
  <c r="S189" i="21" s="1"/>
  <c r="E285" i="21"/>
  <c r="E297" i="21" s="1"/>
  <c r="K165" i="21"/>
  <c r="J165" i="21"/>
  <c r="Z273" i="21"/>
  <c r="AA59" i="21"/>
  <c r="U71" i="21"/>
  <c r="U83" i="21" s="1"/>
  <c r="O177" i="21"/>
  <c r="O189" i="21" s="1"/>
  <c r="G273" i="21"/>
  <c r="B71" i="21"/>
  <c r="B83" i="21" s="1"/>
  <c r="AC394" i="21"/>
  <c r="AC406" i="21" s="1"/>
  <c r="O394" i="21"/>
  <c r="O406" i="21" s="1"/>
  <c r="J285" i="21"/>
  <c r="J297" i="21" s="1"/>
  <c r="AA285" i="21"/>
  <c r="AA297" i="21" s="1"/>
  <c r="X382" i="21"/>
  <c r="Z487" i="21"/>
  <c r="Z71" i="21"/>
  <c r="Z83" i="21" s="1"/>
  <c r="V285" i="21"/>
  <c r="V297" i="21" s="1"/>
  <c r="AC499" i="21"/>
  <c r="AC511" i="21" s="1"/>
  <c r="O71" i="21"/>
  <c r="O83" i="21" s="1"/>
  <c r="Y273" i="21"/>
  <c r="AA177" i="21"/>
  <c r="AA189" i="21" s="1"/>
  <c r="M177" i="21"/>
  <c r="M189" i="21" s="1"/>
  <c r="I487" i="21"/>
  <c r="C59" i="21"/>
  <c r="E273" i="21"/>
  <c r="J382" i="21"/>
  <c r="B273" i="21"/>
  <c r="T499" i="21"/>
  <c r="X59" i="21"/>
  <c r="B59" i="21"/>
  <c r="T273" i="21"/>
  <c r="J273" i="21"/>
  <c r="X499" i="21"/>
  <c r="X511" i="21" s="1"/>
  <c r="F165" i="21"/>
  <c r="V177" i="21"/>
  <c r="V189" i="21" s="1"/>
  <c r="AB487" i="21"/>
  <c r="AC273" i="21"/>
  <c r="K394" i="21"/>
  <c r="K406" i="21" s="1"/>
  <c r="AA394" i="21"/>
  <c r="AA406" i="21" s="1"/>
  <c r="D382" i="21"/>
  <c r="D499" i="21"/>
  <c r="D511" i="21" s="1"/>
  <c r="J59" i="21"/>
  <c r="AC165" i="21"/>
  <c r="B394" i="21"/>
  <c r="B406" i="21" s="1"/>
  <c r="P499" i="21"/>
  <c r="P511" i="21" s="1"/>
  <c r="Y499" i="21"/>
  <c r="P71" i="21"/>
  <c r="T59" i="21"/>
  <c r="B165" i="21"/>
  <c r="E394" i="21"/>
  <c r="E406" i="21" s="1"/>
  <c r="AA165" i="21"/>
  <c r="Q285" i="21"/>
  <c r="Q297" i="21" s="1"/>
  <c r="I499" i="21"/>
  <c r="V59" i="21"/>
  <c r="S394" i="21"/>
  <c r="S406" i="21" s="1"/>
  <c r="S382" i="21"/>
  <c r="W285" i="21"/>
  <c r="W297" i="21" s="1"/>
  <c r="K177" i="21"/>
  <c r="K189" i="21" s="1"/>
  <c r="H59" i="21"/>
  <c r="C177" i="21"/>
  <c r="C189" i="21" s="1"/>
  <c r="U165" i="21"/>
  <c r="N273" i="21"/>
  <c r="I273" i="21"/>
  <c r="T487" i="21"/>
  <c r="X177" i="21"/>
  <c r="X189" i="21" s="1"/>
  <c r="M59" i="21"/>
  <c r="M487" i="21"/>
  <c r="O285" i="21"/>
  <c r="O297" i="21" s="1"/>
  <c r="X394" i="21"/>
  <c r="L487" i="21"/>
  <c r="U499" i="21"/>
  <c r="U511" i="21" s="1"/>
  <c r="N394" i="21"/>
  <c r="N406" i="21" s="1"/>
  <c r="D394" i="21"/>
  <c r="D406" i="21" s="1"/>
  <c r="O487" i="21"/>
  <c r="K499" i="21"/>
  <c r="K511" i="21" s="1"/>
  <c r="M273" i="21"/>
  <c r="Y59" i="21"/>
  <c r="L71" i="21"/>
  <c r="L83" i="21" s="1"/>
  <c r="G71" i="21"/>
  <c r="G83" i="21" s="1"/>
  <c r="G59" i="21"/>
  <c r="N177" i="21"/>
  <c r="N189" i="21" s="1"/>
  <c r="B382" i="21"/>
  <c r="P487" i="21"/>
  <c r="Y487" i="21"/>
  <c r="G382" i="21"/>
  <c r="F285" i="21"/>
  <c r="F297" i="21" s="1"/>
  <c r="Q499" i="21"/>
  <c r="P273" i="21"/>
  <c r="Y382" i="21"/>
  <c r="H273" i="21"/>
  <c r="V394" i="21"/>
  <c r="V406" i="21" s="1"/>
  <c r="AB394" i="21"/>
  <c r="E165" i="21"/>
  <c r="J177" i="21"/>
  <c r="J189" i="21" s="1"/>
  <c r="B285" i="21"/>
  <c r="B297" i="21" s="1"/>
  <c r="H71" i="21"/>
  <c r="H83" i="21" s="1"/>
  <c r="F394" i="21"/>
  <c r="F406" i="21" s="1"/>
  <c r="I285" i="21"/>
  <c r="I297" i="21" s="1"/>
  <c r="R499" i="21"/>
  <c r="R511" i="21" s="1"/>
  <c r="X71" i="21"/>
  <c r="D71" i="21"/>
  <c r="AB177" i="21"/>
  <c r="AB189" i="21" s="1"/>
  <c r="O382" i="21"/>
  <c r="F177" i="21"/>
  <c r="F189" i="21" s="1"/>
  <c r="D285" i="21"/>
  <c r="D297" i="21" s="1"/>
  <c r="M382" i="21"/>
  <c r="C499" i="21"/>
  <c r="C511" i="21" s="1"/>
  <c r="M499" i="21"/>
  <c r="M285" i="21"/>
  <c r="M297" i="21" s="1"/>
  <c r="C394" i="21"/>
  <c r="C406" i="21" s="1"/>
  <c r="S273" i="21"/>
  <c r="L499" i="21"/>
  <c r="L511" i="21" s="1"/>
  <c r="Z394" i="21"/>
  <c r="Z406" i="21" s="1"/>
  <c r="AA499" i="21"/>
  <c r="AA511" i="21" s="1"/>
  <c r="W382" i="21"/>
  <c r="K487" i="21"/>
  <c r="AC487" i="21"/>
  <c r="Y165" i="21"/>
  <c r="X285" i="21"/>
  <c r="X297" i="21" s="1"/>
  <c r="Q487" i="21"/>
  <c r="W71" i="21"/>
  <c r="W83" i="21" s="1"/>
  <c r="W177" i="21"/>
  <c r="W189" i="21" s="1"/>
  <c r="L394" i="21"/>
  <c r="P285" i="21"/>
  <c r="P297" i="21" s="1"/>
  <c r="V499" i="21"/>
  <c r="V511" i="21" s="1"/>
  <c r="E499" i="21"/>
  <c r="E511" i="21" s="1"/>
  <c r="F59" i="21"/>
  <c r="H285" i="21"/>
  <c r="H297" i="21" s="1"/>
  <c r="S59" i="21"/>
  <c r="V71" i="21"/>
  <c r="V83" i="21" s="1"/>
  <c r="C71" i="21"/>
  <c r="C83" i="21" s="1"/>
  <c r="Q71" i="21"/>
  <c r="Q83" i="21" s="1"/>
  <c r="Z285" i="21"/>
  <c r="Z297" i="21" s="1"/>
  <c r="R394" i="21"/>
  <c r="R406" i="21" s="1"/>
  <c r="R487" i="21"/>
  <c r="D59" i="21"/>
  <c r="I165" i="21"/>
  <c r="M71" i="21"/>
  <c r="M83" i="21" s="1"/>
  <c r="D273" i="21"/>
  <c r="I382" i="21"/>
  <c r="AC285" i="21"/>
  <c r="AC297" i="21" s="1"/>
  <c r="U487" i="21"/>
  <c r="Z382" i="21"/>
  <c r="H177" i="21"/>
  <c r="H189" i="21" s="1"/>
  <c r="AB273" i="21"/>
  <c r="V273" i="21"/>
  <c r="W394" i="21"/>
  <c r="W406" i="21" s="1"/>
  <c r="Y405" i="24"/>
  <c r="Y408" i="24" s="1"/>
  <c r="AB51" i="28" s="1"/>
  <c r="J82" i="25"/>
  <c r="J83" i="25"/>
  <c r="G296" i="24"/>
  <c r="G297" i="24"/>
  <c r="I296" i="24"/>
  <c r="I297" i="24"/>
  <c r="I82" i="25"/>
  <c r="I83" i="25"/>
  <c r="AA188" i="26"/>
  <c r="AA189" i="26"/>
  <c r="C405" i="24"/>
  <c r="C406" i="24"/>
  <c r="F296" i="25"/>
  <c r="F297" i="25"/>
  <c r="Z405" i="26"/>
  <c r="Z406" i="26"/>
  <c r="C296" i="24"/>
  <c r="C297" i="24"/>
  <c r="P82" i="25"/>
  <c r="P83" i="25"/>
  <c r="S405" i="24"/>
  <c r="S406" i="24"/>
  <c r="E82" i="26"/>
  <c r="E83" i="26"/>
  <c r="AB405" i="26"/>
  <c r="AB406" i="26"/>
  <c r="Q188" i="24"/>
  <c r="Q189" i="24"/>
  <c r="Z405" i="24"/>
  <c r="Z406" i="24"/>
  <c r="Y405" i="25"/>
  <c r="Y406" i="25"/>
  <c r="E82" i="24"/>
  <c r="E83" i="24"/>
  <c r="R405" i="24"/>
  <c r="R406" i="24"/>
  <c r="U188" i="26"/>
  <c r="U191" i="26" s="1"/>
  <c r="X59" i="28" s="1"/>
  <c r="D82" i="26"/>
  <c r="D85" i="26" s="1"/>
  <c r="G57" i="28" s="1"/>
  <c r="S82" i="26"/>
  <c r="S85" i="26" s="1"/>
  <c r="V57" i="28" s="1"/>
  <c r="N82" i="26"/>
  <c r="N85" i="26" s="1"/>
  <c r="Q57" i="28" s="1"/>
  <c r="M188" i="26"/>
  <c r="M191" i="26" s="1"/>
  <c r="P59" i="28" s="1"/>
  <c r="AC82" i="26"/>
  <c r="AC85" i="26" s="1"/>
  <c r="AF57" i="28" s="1"/>
  <c r="AA296" i="26"/>
  <c r="AA299" i="26" s="1"/>
  <c r="AD60" i="28" s="1"/>
  <c r="Y405" i="26"/>
  <c r="Y408" i="26" s="1"/>
  <c r="AB61" i="28" s="1"/>
  <c r="F296" i="26"/>
  <c r="F299" i="26" s="1"/>
  <c r="I60" i="28" s="1"/>
  <c r="U296" i="26"/>
  <c r="U299" i="26" s="1"/>
  <c r="X60" i="28" s="1"/>
  <c r="G405" i="26"/>
  <c r="G408" i="26" s="1"/>
  <c r="J61" i="28" s="1"/>
  <c r="V405" i="26"/>
  <c r="V408" i="26" s="1"/>
  <c r="Y61" i="28" s="1"/>
  <c r="H82" i="26"/>
  <c r="H85" i="26" s="1"/>
  <c r="K57" i="28" s="1"/>
  <c r="I405" i="26"/>
  <c r="I408" i="26" s="1"/>
  <c r="L61" i="28" s="1"/>
  <c r="O82" i="26"/>
  <c r="O85" i="26" s="1"/>
  <c r="R57" i="28" s="1"/>
  <c r="L405" i="26"/>
  <c r="L408" i="26" s="1"/>
  <c r="O61" i="28" s="1"/>
  <c r="W405" i="26"/>
  <c r="W408" i="26" s="1"/>
  <c r="Z61" i="28" s="1"/>
  <c r="M296" i="26"/>
  <c r="M299" i="26" s="1"/>
  <c r="P60" i="28" s="1"/>
  <c r="Y188" i="26"/>
  <c r="Y191" i="26" s="1"/>
  <c r="AB59" i="28" s="1"/>
  <c r="I188" i="26"/>
  <c r="I191" i="26" s="1"/>
  <c r="L59" i="28" s="1"/>
  <c r="D188" i="26"/>
  <c r="D191" i="26" s="1"/>
  <c r="G59" i="28" s="1"/>
  <c r="C296" i="26"/>
  <c r="C299" i="26" s="1"/>
  <c r="F60" i="28" s="1"/>
  <c r="L82" i="26"/>
  <c r="L85" i="26" s="1"/>
  <c r="O57" i="28" s="1"/>
  <c r="C188" i="26"/>
  <c r="C191" i="26" s="1"/>
  <c r="F59" i="28" s="1"/>
  <c r="X405" i="26"/>
  <c r="X408" i="26" s="1"/>
  <c r="AA61" i="28" s="1"/>
  <c r="T405" i="26"/>
  <c r="T408" i="26" s="1"/>
  <c r="W61" i="28" s="1"/>
  <c r="S405" i="26"/>
  <c r="S408" i="26" s="1"/>
  <c r="V61" i="28" s="1"/>
  <c r="X82" i="26"/>
  <c r="X85" i="26" s="1"/>
  <c r="AA57" i="28" s="1"/>
  <c r="C82" i="26"/>
  <c r="C85" i="26" s="1"/>
  <c r="F57" i="28" s="1"/>
  <c r="E405" i="26"/>
  <c r="E408" i="26" s="1"/>
  <c r="H61" i="28" s="1"/>
  <c r="Z188" i="26"/>
  <c r="Z191" i="26" s="1"/>
  <c r="AC59" i="28" s="1"/>
  <c r="W296" i="26"/>
  <c r="W299" i="26" s="1"/>
  <c r="Z60" i="28" s="1"/>
  <c r="AC405" i="26"/>
  <c r="AC408" i="26" s="1"/>
  <c r="AF61" i="28" s="1"/>
  <c r="K405" i="26"/>
  <c r="K408" i="26" s="1"/>
  <c r="N61" i="28" s="1"/>
  <c r="M405" i="26"/>
  <c r="M408" i="26" s="1"/>
  <c r="P61" i="28" s="1"/>
  <c r="G296" i="26"/>
  <c r="G299" i="26" s="1"/>
  <c r="J60" i="28" s="1"/>
  <c r="R296" i="26"/>
  <c r="R299" i="26" s="1"/>
  <c r="U60" i="28" s="1"/>
  <c r="L188" i="26"/>
  <c r="L191" i="26" s="1"/>
  <c r="O59" i="28" s="1"/>
  <c r="AB188" i="26"/>
  <c r="AB191" i="26" s="1"/>
  <c r="AE59" i="28" s="1"/>
  <c r="S296" i="26"/>
  <c r="S299" i="26" s="1"/>
  <c r="V60" i="28" s="1"/>
  <c r="K296" i="26"/>
  <c r="K299" i="26" s="1"/>
  <c r="N60" i="28" s="1"/>
  <c r="B188" i="26"/>
  <c r="B191" i="26" s="1"/>
  <c r="E59" i="28" s="1"/>
  <c r="I296" i="26"/>
  <c r="I299" i="26" s="1"/>
  <c r="L60" i="28" s="1"/>
  <c r="C405" i="26"/>
  <c r="C408" i="26" s="1"/>
  <c r="F61" i="28" s="1"/>
  <c r="T82" i="26"/>
  <c r="T85" i="26" s="1"/>
  <c r="W57" i="28" s="1"/>
  <c r="V296" i="26"/>
  <c r="V299" i="26" s="1"/>
  <c r="Y60" i="28" s="1"/>
  <c r="E296" i="26"/>
  <c r="E299" i="26" s="1"/>
  <c r="H60" i="28" s="1"/>
  <c r="H405" i="26"/>
  <c r="H408" i="26" s="1"/>
  <c r="K61" i="28" s="1"/>
  <c r="O405" i="26"/>
  <c r="O408" i="26" s="1"/>
  <c r="R61" i="28" s="1"/>
  <c r="AB296" i="26"/>
  <c r="AB299" i="26" s="1"/>
  <c r="AE60" i="28" s="1"/>
  <c r="J188" i="26"/>
  <c r="J191" i="26" s="1"/>
  <c r="M59" i="28" s="1"/>
  <c r="Q405" i="26"/>
  <c r="Q408" i="26" s="1"/>
  <c r="T61" i="28" s="1"/>
  <c r="B405" i="26"/>
  <c r="B408" i="26" s="1"/>
  <c r="E61" i="28" s="1"/>
  <c r="T296" i="26"/>
  <c r="T299" i="26" s="1"/>
  <c r="W60" i="28" s="1"/>
  <c r="O296" i="26"/>
  <c r="O299" i="26" s="1"/>
  <c r="R60" i="28" s="1"/>
  <c r="Y82" i="26"/>
  <c r="Y85" i="26" s="1"/>
  <c r="AB57" i="28" s="1"/>
  <c r="Z296" i="26"/>
  <c r="Z299" i="26" s="1"/>
  <c r="AC60" i="28" s="1"/>
  <c r="N188" i="26"/>
  <c r="N191" i="26" s="1"/>
  <c r="Q59" i="28" s="1"/>
  <c r="P296" i="26"/>
  <c r="P299" i="26" s="1"/>
  <c r="S60" i="28" s="1"/>
  <c r="Q188" i="26"/>
  <c r="Q191" i="26" s="1"/>
  <c r="T59" i="28" s="1"/>
  <c r="Q82" i="26"/>
  <c r="Q85" i="26" s="1"/>
  <c r="T57" i="28" s="1"/>
  <c r="AA405" i="26"/>
  <c r="AA408" i="26" s="1"/>
  <c r="AD61" i="28" s="1"/>
  <c r="D405" i="26"/>
  <c r="D408" i="26" s="1"/>
  <c r="G61" i="28" s="1"/>
  <c r="Q296" i="26"/>
  <c r="Q299" i="26" s="1"/>
  <c r="T60" i="28" s="1"/>
  <c r="L296" i="26"/>
  <c r="L299" i="26" s="1"/>
  <c r="O60" i="28" s="1"/>
  <c r="H296" i="26"/>
  <c r="H299" i="26" s="1"/>
  <c r="K60" i="28" s="1"/>
  <c r="E188" i="26"/>
  <c r="E191" i="26" s="1"/>
  <c r="H59" i="28" s="1"/>
  <c r="J82" i="26"/>
  <c r="J85" i="26" s="1"/>
  <c r="M57" i="28" s="1"/>
  <c r="N296" i="26"/>
  <c r="N299" i="26" s="1"/>
  <c r="Q60" i="28" s="1"/>
  <c r="X188" i="26"/>
  <c r="X191" i="26" s="1"/>
  <c r="AA59" i="28" s="1"/>
  <c r="H188" i="26"/>
  <c r="H191" i="26" s="1"/>
  <c r="K59" i="28" s="1"/>
  <c r="D296" i="26"/>
  <c r="D299" i="26" s="1"/>
  <c r="G60" i="28" s="1"/>
  <c r="I82" i="26"/>
  <c r="I85" i="26" s="1"/>
  <c r="L57" i="28" s="1"/>
  <c r="P405" i="26"/>
  <c r="P408" i="26" s="1"/>
  <c r="S61" i="28" s="1"/>
  <c r="B82" i="26"/>
  <c r="B85" i="26" s="1"/>
  <c r="E57" i="28" s="1"/>
  <c r="W188" i="26"/>
  <c r="W191" i="26" s="1"/>
  <c r="Z59" i="28" s="1"/>
  <c r="N405" i="26"/>
  <c r="N408" i="26" s="1"/>
  <c r="Q61" i="28" s="1"/>
  <c r="X296" i="26"/>
  <c r="X299" i="26" s="1"/>
  <c r="AA60" i="28" s="1"/>
  <c r="Y296" i="26"/>
  <c r="Y299" i="26" s="1"/>
  <c r="AB60" i="28" s="1"/>
  <c r="V188" i="26"/>
  <c r="V191" i="26" s="1"/>
  <c r="Y59" i="28" s="1"/>
  <c r="F188" i="26"/>
  <c r="F191" i="26" s="1"/>
  <c r="I59" i="28" s="1"/>
  <c r="R188" i="26"/>
  <c r="R191" i="26" s="1"/>
  <c r="U59" i="28" s="1"/>
  <c r="O188" i="26"/>
  <c r="O191" i="26" s="1"/>
  <c r="R59" i="28" s="1"/>
  <c r="G82" i="26"/>
  <c r="G85" i="26" s="1"/>
  <c r="J57" i="28" s="1"/>
  <c r="P82" i="26"/>
  <c r="P85" i="26" s="1"/>
  <c r="S57" i="28" s="1"/>
  <c r="AA82" i="26"/>
  <c r="AA85" i="26" s="1"/>
  <c r="AD57" i="28" s="1"/>
  <c r="F82" i="26"/>
  <c r="F85" i="26" s="1"/>
  <c r="I57" i="28" s="1"/>
  <c r="W82" i="26"/>
  <c r="W85" i="26" s="1"/>
  <c r="Z57" i="28" s="1"/>
  <c r="U82" i="26"/>
  <c r="U85" i="26" s="1"/>
  <c r="X57" i="28" s="1"/>
  <c r="AC296" i="26"/>
  <c r="AC299" i="26" s="1"/>
  <c r="AF60" i="28" s="1"/>
  <c r="T188" i="26"/>
  <c r="T191" i="26" s="1"/>
  <c r="W59" i="28" s="1"/>
  <c r="P188" i="26"/>
  <c r="P191" i="26" s="1"/>
  <c r="S59" i="28" s="1"/>
  <c r="K82" i="26"/>
  <c r="K85" i="26" s="1"/>
  <c r="N57" i="28" s="1"/>
  <c r="S188" i="26"/>
  <c r="S191" i="26" s="1"/>
  <c r="V59" i="28" s="1"/>
  <c r="AB82" i="26"/>
  <c r="AB85" i="26" s="1"/>
  <c r="AE57" i="28" s="1"/>
  <c r="U405" i="26"/>
  <c r="U408" i="26" s="1"/>
  <c r="X61" i="28" s="1"/>
  <c r="V82" i="26"/>
  <c r="V85" i="26" s="1"/>
  <c r="Y57" i="28" s="1"/>
  <c r="G188" i="26"/>
  <c r="G191" i="26" s="1"/>
  <c r="J59" i="28" s="1"/>
  <c r="Z82" i="26"/>
  <c r="Z85" i="26" s="1"/>
  <c r="AC57" i="28" s="1"/>
  <c r="R405" i="26"/>
  <c r="R408" i="26" s="1"/>
  <c r="U61" i="28" s="1"/>
  <c r="F405" i="26"/>
  <c r="F408" i="26" s="1"/>
  <c r="I61" i="28" s="1"/>
  <c r="J405" i="26"/>
  <c r="J408" i="26" s="1"/>
  <c r="M61" i="28" s="1"/>
  <c r="B296" i="26"/>
  <c r="B299" i="26" s="1"/>
  <c r="E60" i="28" s="1"/>
  <c r="R82" i="26"/>
  <c r="R85" i="26" s="1"/>
  <c r="U57" i="28" s="1"/>
  <c r="K188" i="26"/>
  <c r="K191" i="26" s="1"/>
  <c r="N59" i="28" s="1"/>
  <c r="M82" i="26"/>
  <c r="M85" i="26" s="1"/>
  <c r="P57" i="28" s="1"/>
  <c r="AC188" i="26"/>
  <c r="AC191" i="26" s="1"/>
  <c r="AF59" i="28" s="1"/>
  <c r="J296" i="26"/>
  <c r="J299" i="26" s="1"/>
  <c r="M60" i="28" s="1"/>
  <c r="K405" i="25"/>
  <c r="K408" i="25" s="1"/>
  <c r="N56" i="28" s="1"/>
  <c r="U188" i="25"/>
  <c r="U191" i="25" s="1"/>
  <c r="X54" i="28" s="1"/>
  <c r="T405" i="25"/>
  <c r="T408" i="25" s="1"/>
  <c r="W56" i="28" s="1"/>
  <c r="C82" i="25"/>
  <c r="C85" i="25" s="1"/>
  <c r="F52" i="28" s="1"/>
  <c r="AA405" i="25"/>
  <c r="AA408" i="25" s="1"/>
  <c r="AD56" i="28" s="1"/>
  <c r="H82" i="25"/>
  <c r="H85" i="25" s="1"/>
  <c r="K52" i="28" s="1"/>
  <c r="P188" i="25"/>
  <c r="P191" i="25" s="1"/>
  <c r="S54" i="28" s="1"/>
  <c r="W188" i="25"/>
  <c r="W191" i="25" s="1"/>
  <c r="Z54" i="28" s="1"/>
  <c r="D296" i="25"/>
  <c r="D299" i="25" s="1"/>
  <c r="G55" i="28" s="1"/>
  <c r="G296" i="25"/>
  <c r="G299" i="25" s="1"/>
  <c r="J55" i="28" s="1"/>
  <c r="B405" i="25"/>
  <c r="B408" i="25" s="1"/>
  <c r="E56" i="28" s="1"/>
  <c r="X188" i="25"/>
  <c r="X191" i="25" s="1"/>
  <c r="AA54" i="28" s="1"/>
  <c r="C188" i="25"/>
  <c r="C191" i="25" s="1"/>
  <c r="F54" i="28" s="1"/>
  <c r="Z188" i="25"/>
  <c r="Z191" i="25" s="1"/>
  <c r="AC54" i="28" s="1"/>
  <c r="V405" i="25"/>
  <c r="V408" i="25" s="1"/>
  <c r="Y56" i="28" s="1"/>
  <c r="M188" i="25"/>
  <c r="M191" i="25" s="1"/>
  <c r="P54" i="28" s="1"/>
  <c r="W82" i="25"/>
  <c r="W85" i="25" s="1"/>
  <c r="Z52" i="28" s="1"/>
  <c r="Q82" i="25"/>
  <c r="Q85" i="25" s="1"/>
  <c r="T52" i="28" s="1"/>
  <c r="Q296" i="25"/>
  <c r="Q299" i="25" s="1"/>
  <c r="T55" i="28" s="1"/>
  <c r="AA188" i="25"/>
  <c r="AA191" i="25" s="1"/>
  <c r="AD54" i="28" s="1"/>
  <c r="R82" i="25"/>
  <c r="R85" i="25" s="1"/>
  <c r="U52" i="28" s="1"/>
  <c r="P296" i="25"/>
  <c r="P299" i="25" s="1"/>
  <c r="S55" i="28" s="1"/>
  <c r="L296" i="25"/>
  <c r="L299" i="25" s="1"/>
  <c r="O55" i="28" s="1"/>
  <c r="H188" i="25"/>
  <c r="H191" i="25" s="1"/>
  <c r="K54" i="28" s="1"/>
  <c r="V188" i="25"/>
  <c r="V191" i="25" s="1"/>
  <c r="Y54" i="28" s="1"/>
  <c r="U405" i="25"/>
  <c r="U408" i="25" s="1"/>
  <c r="X56" i="28" s="1"/>
  <c r="K188" i="25"/>
  <c r="K191" i="25" s="1"/>
  <c r="N54" i="28" s="1"/>
  <c r="P405" i="25"/>
  <c r="P408" i="25" s="1"/>
  <c r="S56" i="28" s="1"/>
  <c r="X405" i="25"/>
  <c r="X408" i="25" s="1"/>
  <c r="AA56" i="28" s="1"/>
  <c r="AC296" i="25"/>
  <c r="AC299" i="25" s="1"/>
  <c r="AF55" i="28" s="1"/>
  <c r="X82" i="25"/>
  <c r="X85" i="25" s="1"/>
  <c r="AA52" i="28" s="1"/>
  <c r="Z405" i="25"/>
  <c r="Z408" i="25" s="1"/>
  <c r="AC56" i="28" s="1"/>
  <c r="Q188" i="25"/>
  <c r="Q191" i="25" s="1"/>
  <c r="T54" i="28" s="1"/>
  <c r="B82" i="25"/>
  <c r="B85" i="25" s="1"/>
  <c r="E52" i="28" s="1"/>
  <c r="I296" i="25"/>
  <c r="I299" i="25" s="1"/>
  <c r="L55" i="28" s="1"/>
  <c r="M405" i="25"/>
  <c r="M408" i="25" s="1"/>
  <c r="P56" i="28" s="1"/>
  <c r="D405" i="25"/>
  <c r="D408" i="25" s="1"/>
  <c r="G56" i="28" s="1"/>
  <c r="R188" i="25"/>
  <c r="R191" i="25" s="1"/>
  <c r="U54" i="28" s="1"/>
  <c r="AA82" i="25"/>
  <c r="AA85" i="25" s="1"/>
  <c r="AD52" i="28" s="1"/>
  <c r="O82" i="25"/>
  <c r="O85" i="25" s="1"/>
  <c r="R52" i="28" s="1"/>
  <c r="N188" i="25"/>
  <c r="N191" i="25" s="1"/>
  <c r="Q54" i="28" s="1"/>
  <c r="AB188" i="25"/>
  <c r="AB191" i="25" s="1"/>
  <c r="AE54" i="28" s="1"/>
  <c r="W296" i="25"/>
  <c r="W299" i="25" s="1"/>
  <c r="Z55" i="28" s="1"/>
  <c r="S188" i="25"/>
  <c r="S191" i="25" s="1"/>
  <c r="V54" i="28" s="1"/>
  <c r="E405" i="25"/>
  <c r="E408" i="25" s="1"/>
  <c r="H56" i="28" s="1"/>
  <c r="S296" i="25"/>
  <c r="S299" i="25" s="1"/>
  <c r="V55" i="28" s="1"/>
  <c r="B188" i="25"/>
  <c r="B191" i="25" s="1"/>
  <c r="E54" i="28" s="1"/>
  <c r="V82" i="25"/>
  <c r="V85" i="25" s="1"/>
  <c r="Y52" i="28" s="1"/>
  <c r="R296" i="25"/>
  <c r="R299" i="25" s="1"/>
  <c r="U55" i="28" s="1"/>
  <c r="N296" i="25"/>
  <c r="N299" i="25" s="1"/>
  <c r="Q55" i="28" s="1"/>
  <c r="B296" i="25"/>
  <c r="B299" i="25" s="1"/>
  <c r="E55" i="28" s="1"/>
  <c r="N405" i="25"/>
  <c r="N408" i="25" s="1"/>
  <c r="Q56" i="28" s="1"/>
  <c r="I405" i="25"/>
  <c r="I408" i="25" s="1"/>
  <c r="L56" i="28" s="1"/>
  <c r="H405" i="25"/>
  <c r="H408" i="25" s="1"/>
  <c r="K56" i="28" s="1"/>
  <c r="J405" i="25"/>
  <c r="J408" i="25" s="1"/>
  <c r="M56" i="28" s="1"/>
  <c r="F82" i="25"/>
  <c r="F85" i="25" s="1"/>
  <c r="I52" i="28" s="1"/>
  <c r="D188" i="25"/>
  <c r="D191" i="25" s="1"/>
  <c r="G54" i="28" s="1"/>
  <c r="X296" i="25"/>
  <c r="X299" i="25" s="1"/>
  <c r="AA55" i="28" s="1"/>
  <c r="H296" i="25"/>
  <c r="H299" i="25" s="1"/>
  <c r="K55" i="28" s="1"/>
  <c r="F405" i="25"/>
  <c r="F408" i="25" s="1"/>
  <c r="I56" i="28" s="1"/>
  <c r="G82" i="25"/>
  <c r="G85" i="25" s="1"/>
  <c r="J52" i="28" s="1"/>
  <c r="AC405" i="25"/>
  <c r="AC408" i="25" s="1"/>
  <c r="AF56" i="28" s="1"/>
  <c r="W405" i="25"/>
  <c r="W408" i="25" s="1"/>
  <c r="Z56" i="28" s="1"/>
  <c r="T82" i="25"/>
  <c r="T85" i="25" s="1"/>
  <c r="W52" i="28" s="1"/>
  <c r="C405" i="25"/>
  <c r="C408" i="25" s="1"/>
  <c r="F56" i="28" s="1"/>
  <c r="E82" i="25"/>
  <c r="E85" i="25" s="1"/>
  <c r="H52" i="28" s="1"/>
  <c r="R405" i="25"/>
  <c r="R408" i="25" s="1"/>
  <c r="U56" i="28" s="1"/>
  <c r="J188" i="25"/>
  <c r="J191" i="25" s="1"/>
  <c r="M54" i="28" s="1"/>
  <c r="C296" i="25"/>
  <c r="C299" i="25" s="1"/>
  <c r="F55" i="28" s="1"/>
  <c r="S405" i="25"/>
  <c r="S408" i="25" s="1"/>
  <c r="V56" i="28" s="1"/>
  <c r="U82" i="25"/>
  <c r="U85" i="25" s="1"/>
  <c r="X52" i="28" s="1"/>
  <c r="L188" i="25"/>
  <c r="L191" i="25" s="1"/>
  <c r="O54" i="28" s="1"/>
  <c r="G188" i="25"/>
  <c r="G191" i="25" s="1"/>
  <c r="J54" i="28" s="1"/>
  <c r="O296" i="25"/>
  <c r="O299" i="25" s="1"/>
  <c r="R55" i="28" s="1"/>
  <c r="L82" i="25"/>
  <c r="L85" i="25" s="1"/>
  <c r="O52" i="28" s="1"/>
  <c r="J296" i="25"/>
  <c r="J299" i="25" s="1"/>
  <c r="M55" i="28" s="1"/>
  <c r="Y296" i="25"/>
  <c r="Y299" i="25" s="1"/>
  <c r="AB55" i="28" s="1"/>
  <c r="M296" i="25"/>
  <c r="M299" i="25" s="1"/>
  <c r="P55" i="28" s="1"/>
  <c r="M82" i="25"/>
  <c r="M85" i="25" s="1"/>
  <c r="P52" i="28" s="1"/>
  <c r="AC82" i="25"/>
  <c r="AC85" i="25" s="1"/>
  <c r="AF52" i="28" s="1"/>
  <c r="T188" i="25"/>
  <c r="T191" i="25" s="1"/>
  <c r="W54" i="28" s="1"/>
  <c r="AB405" i="25"/>
  <c r="AB408" i="25" s="1"/>
  <c r="AE56" i="28" s="1"/>
  <c r="F188" i="25"/>
  <c r="F191" i="25" s="1"/>
  <c r="I54" i="28" s="1"/>
  <c r="G405" i="25"/>
  <c r="G408" i="25" s="1"/>
  <c r="J56" i="28" s="1"/>
  <c r="O405" i="25"/>
  <c r="O408" i="25" s="1"/>
  <c r="R56" i="28" s="1"/>
  <c r="Z296" i="25"/>
  <c r="Z299" i="25" s="1"/>
  <c r="AC55" i="28" s="1"/>
  <c r="Y82" i="25"/>
  <c r="Y85" i="25" s="1"/>
  <c r="AB52" i="28" s="1"/>
  <c r="AA296" i="25"/>
  <c r="AA299" i="25" s="1"/>
  <c r="AD55" i="28" s="1"/>
  <c r="Z82" i="25"/>
  <c r="Z85" i="25" s="1"/>
  <c r="AC52" i="28" s="1"/>
  <c r="Y188" i="25"/>
  <c r="Y191" i="25" s="1"/>
  <c r="AB54" i="28" s="1"/>
  <c r="L405" i="25"/>
  <c r="L408" i="25" s="1"/>
  <c r="O56" i="28" s="1"/>
  <c r="E188" i="25"/>
  <c r="E191" i="25" s="1"/>
  <c r="H54" i="28" s="1"/>
  <c r="S82" i="25"/>
  <c r="S85" i="25" s="1"/>
  <c r="V52" i="28" s="1"/>
  <c r="O188" i="25"/>
  <c r="O191" i="25" s="1"/>
  <c r="R54" i="28" s="1"/>
  <c r="D82" i="25"/>
  <c r="D85" i="25" s="1"/>
  <c r="G52" i="28" s="1"/>
  <c r="Q405" i="25"/>
  <c r="Q408" i="25" s="1"/>
  <c r="T56" i="28" s="1"/>
  <c r="AC188" i="25"/>
  <c r="AC191" i="25" s="1"/>
  <c r="AF54" i="28" s="1"/>
  <c r="T296" i="25"/>
  <c r="T299" i="25" s="1"/>
  <c r="W55" i="28" s="1"/>
  <c r="E296" i="25"/>
  <c r="E299" i="25" s="1"/>
  <c r="H55" i="28" s="1"/>
  <c r="V296" i="25"/>
  <c r="V299" i="25" s="1"/>
  <c r="Y55" i="28" s="1"/>
  <c r="N82" i="25"/>
  <c r="N85" i="25" s="1"/>
  <c r="Q52" i="28" s="1"/>
  <c r="U296" i="25"/>
  <c r="U299" i="25" s="1"/>
  <c r="X55" i="28" s="1"/>
  <c r="K296" i="25"/>
  <c r="K299" i="25" s="1"/>
  <c r="N55" i="28" s="1"/>
  <c r="AB296" i="25"/>
  <c r="AB299" i="25" s="1"/>
  <c r="AE55" i="28" s="1"/>
  <c r="K82" i="25"/>
  <c r="K85" i="25" s="1"/>
  <c r="N52" i="28" s="1"/>
  <c r="I188" i="25"/>
  <c r="I191" i="25" s="1"/>
  <c r="L54" i="28" s="1"/>
  <c r="AB82" i="25"/>
  <c r="AB85" i="25" s="1"/>
  <c r="AE52" i="28" s="1"/>
  <c r="AB296" i="24"/>
  <c r="AB299" i="24" s="1"/>
  <c r="AE50" i="28" s="1"/>
  <c r="L296" i="24"/>
  <c r="L299" i="24" s="1"/>
  <c r="O50" i="28" s="1"/>
  <c r="Z82" i="24"/>
  <c r="Z85" i="24" s="1"/>
  <c r="AC47" i="28" s="1"/>
  <c r="B296" i="24"/>
  <c r="B299" i="24" s="1"/>
  <c r="E50" i="28" s="1"/>
  <c r="X82" i="24"/>
  <c r="X85" i="24" s="1"/>
  <c r="AA47" i="28" s="1"/>
  <c r="Y82" i="24"/>
  <c r="Y85" i="24" s="1"/>
  <c r="AB47" i="28" s="1"/>
  <c r="K405" i="24"/>
  <c r="K408" i="24" s="1"/>
  <c r="N51" i="28" s="1"/>
  <c r="D188" i="24"/>
  <c r="D191" i="24" s="1"/>
  <c r="G49" i="28" s="1"/>
  <c r="F82" i="24"/>
  <c r="F85" i="24" s="1"/>
  <c r="I47" i="28" s="1"/>
  <c r="Y188" i="24"/>
  <c r="Y191" i="24" s="1"/>
  <c r="AB49" i="28" s="1"/>
  <c r="J82" i="24"/>
  <c r="J85" i="24" s="1"/>
  <c r="M47" i="28" s="1"/>
  <c r="AC188" i="24"/>
  <c r="AC191" i="24" s="1"/>
  <c r="AF49" i="28" s="1"/>
  <c r="N82" i="24"/>
  <c r="N85" i="24" s="1"/>
  <c r="Q47" i="28" s="1"/>
  <c r="X405" i="24"/>
  <c r="X408" i="24" s="1"/>
  <c r="AA51" i="28" s="1"/>
  <c r="M296" i="24"/>
  <c r="M299" i="24" s="1"/>
  <c r="P50" i="28" s="1"/>
  <c r="AA296" i="24"/>
  <c r="AA299" i="24" s="1"/>
  <c r="AD50" i="28" s="1"/>
  <c r="N188" i="24"/>
  <c r="N191" i="24" s="1"/>
  <c r="Q49" i="28" s="1"/>
  <c r="S82" i="24"/>
  <c r="S85" i="24" s="1"/>
  <c r="V47" i="28" s="1"/>
  <c r="Q296" i="24"/>
  <c r="Q299" i="24" s="1"/>
  <c r="T50" i="28" s="1"/>
  <c r="F405" i="24"/>
  <c r="F408" i="24" s="1"/>
  <c r="I51" i="28" s="1"/>
  <c r="L405" i="24"/>
  <c r="L408" i="24" s="1"/>
  <c r="O51" i="28" s="1"/>
  <c r="P188" i="24"/>
  <c r="P191" i="24" s="1"/>
  <c r="S49" i="28" s="1"/>
  <c r="J188" i="24"/>
  <c r="J191" i="24" s="1"/>
  <c r="M49" i="28" s="1"/>
  <c r="Q82" i="24"/>
  <c r="Q85" i="24" s="1"/>
  <c r="T47" i="28" s="1"/>
  <c r="C82" i="24"/>
  <c r="C85" i="24" s="1"/>
  <c r="F47" i="28" s="1"/>
  <c r="O296" i="24"/>
  <c r="O299" i="24" s="1"/>
  <c r="R50" i="28" s="1"/>
  <c r="AA405" i="24"/>
  <c r="AA408" i="24" s="1"/>
  <c r="AD51" i="28" s="1"/>
  <c r="AC82" i="24"/>
  <c r="AC85" i="24" s="1"/>
  <c r="AF47" i="28" s="1"/>
  <c r="T82" i="24"/>
  <c r="T85" i="24" s="1"/>
  <c r="W47" i="28" s="1"/>
  <c r="W82" i="24"/>
  <c r="W85" i="24" s="1"/>
  <c r="Z47" i="28" s="1"/>
  <c r="W188" i="24"/>
  <c r="W191" i="24" s="1"/>
  <c r="Z49" i="28" s="1"/>
  <c r="H405" i="24"/>
  <c r="H408" i="24" s="1"/>
  <c r="K51" i="28" s="1"/>
  <c r="P296" i="24"/>
  <c r="P299" i="24" s="1"/>
  <c r="S50" i="28" s="1"/>
  <c r="I188" i="24"/>
  <c r="I191" i="24" s="1"/>
  <c r="L49" i="28" s="1"/>
  <c r="L82" i="24"/>
  <c r="L85" i="24" s="1"/>
  <c r="O47" i="28" s="1"/>
  <c r="G405" i="24"/>
  <c r="G408" i="24" s="1"/>
  <c r="J51" i="28" s="1"/>
  <c r="H296" i="24"/>
  <c r="H299" i="24" s="1"/>
  <c r="K50" i="28" s="1"/>
  <c r="U296" i="24"/>
  <c r="U299" i="24" s="1"/>
  <c r="X50" i="28" s="1"/>
  <c r="N296" i="24"/>
  <c r="N299" i="24" s="1"/>
  <c r="Q50" i="28" s="1"/>
  <c r="B405" i="24"/>
  <c r="B408" i="24" s="1"/>
  <c r="E51" i="28" s="1"/>
  <c r="D82" i="24"/>
  <c r="D85" i="24" s="1"/>
  <c r="G47" i="28" s="1"/>
  <c r="T188" i="24"/>
  <c r="T191" i="24" s="1"/>
  <c r="W49" i="28" s="1"/>
  <c r="R82" i="24"/>
  <c r="R85" i="24" s="1"/>
  <c r="U47" i="28" s="1"/>
  <c r="R296" i="24"/>
  <c r="R299" i="24" s="1"/>
  <c r="U50" i="28" s="1"/>
  <c r="M188" i="24"/>
  <c r="M191" i="24" s="1"/>
  <c r="P49" i="28" s="1"/>
  <c r="X188" i="24"/>
  <c r="X191" i="24" s="1"/>
  <c r="AA49" i="28" s="1"/>
  <c r="E296" i="24"/>
  <c r="E299" i="24" s="1"/>
  <c r="H50" i="28" s="1"/>
  <c r="V405" i="24"/>
  <c r="V408" i="24" s="1"/>
  <c r="Y51" i="28" s="1"/>
  <c r="O188" i="24"/>
  <c r="O191" i="24" s="1"/>
  <c r="R49" i="28" s="1"/>
  <c r="T405" i="24"/>
  <c r="T408" i="24" s="1"/>
  <c r="W51" i="28" s="1"/>
  <c r="H82" i="24"/>
  <c r="H85" i="24" s="1"/>
  <c r="K47" i="28" s="1"/>
  <c r="E188" i="24"/>
  <c r="E191" i="24" s="1"/>
  <c r="H49" i="28" s="1"/>
  <c r="V188" i="24"/>
  <c r="V191" i="24" s="1"/>
  <c r="Y49" i="28" s="1"/>
  <c r="Z296" i="24"/>
  <c r="Z299" i="24" s="1"/>
  <c r="AC50" i="28" s="1"/>
  <c r="O82" i="24"/>
  <c r="O85" i="24" s="1"/>
  <c r="R47" i="28" s="1"/>
  <c r="AA82" i="24"/>
  <c r="AA85" i="24" s="1"/>
  <c r="AD47" i="28" s="1"/>
  <c r="G82" i="24"/>
  <c r="G85" i="24" s="1"/>
  <c r="J47" i="28" s="1"/>
  <c r="I82" i="24"/>
  <c r="I85" i="24" s="1"/>
  <c r="L47" i="28" s="1"/>
  <c r="E405" i="24"/>
  <c r="E408" i="24" s="1"/>
  <c r="H51" i="28" s="1"/>
  <c r="AA188" i="24"/>
  <c r="AA191" i="24" s="1"/>
  <c r="AD49" i="28" s="1"/>
  <c r="T296" i="24"/>
  <c r="T299" i="24" s="1"/>
  <c r="W50" i="28" s="1"/>
  <c r="J296" i="24"/>
  <c r="J299" i="24" s="1"/>
  <c r="M50" i="28" s="1"/>
  <c r="M405" i="24"/>
  <c r="M408" i="24" s="1"/>
  <c r="P51" i="28" s="1"/>
  <c r="I405" i="24"/>
  <c r="I408" i="24" s="1"/>
  <c r="L51" i="28" s="1"/>
  <c r="O405" i="24"/>
  <c r="O408" i="24" s="1"/>
  <c r="R51" i="28" s="1"/>
  <c r="R188" i="24"/>
  <c r="R191" i="24" s="1"/>
  <c r="U49" i="28" s="1"/>
  <c r="G188" i="24"/>
  <c r="G191" i="24" s="1"/>
  <c r="J49" i="28" s="1"/>
  <c r="U188" i="24"/>
  <c r="U191" i="24" s="1"/>
  <c r="X49" i="28" s="1"/>
  <c r="S188" i="24"/>
  <c r="S191" i="24" s="1"/>
  <c r="V49" i="28" s="1"/>
  <c r="U82" i="24"/>
  <c r="U85" i="24" s="1"/>
  <c r="X47" i="28" s="1"/>
  <c r="J405" i="24"/>
  <c r="J408" i="24" s="1"/>
  <c r="M51" i="28" s="1"/>
  <c r="Q405" i="24"/>
  <c r="Q408" i="24" s="1"/>
  <c r="T51" i="28" s="1"/>
  <c r="K296" i="24"/>
  <c r="K299" i="24" s="1"/>
  <c r="N50" i="28" s="1"/>
  <c r="AC296" i="24"/>
  <c r="AC299" i="24" s="1"/>
  <c r="AF50" i="28" s="1"/>
  <c r="V296" i="24"/>
  <c r="V299" i="24" s="1"/>
  <c r="Y50" i="28" s="1"/>
  <c r="S296" i="24"/>
  <c r="S299" i="24" s="1"/>
  <c r="V50" i="28" s="1"/>
  <c r="B82" i="24"/>
  <c r="B85" i="24" s="1"/>
  <c r="E47" i="28" s="1"/>
  <c r="AB405" i="24"/>
  <c r="AB408" i="24" s="1"/>
  <c r="AE51" i="28" s="1"/>
  <c r="D296" i="24"/>
  <c r="D299" i="24" s="1"/>
  <c r="G50" i="28" s="1"/>
  <c r="W296" i="24"/>
  <c r="W299" i="24" s="1"/>
  <c r="Z50" i="28" s="1"/>
  <c r="D405" i="24"/>
  <c r="D408" i="24" s="1"/>
  <c r="G51" i="28" s="1"/>
  <c r="F188" i="24"/>
  <c r="F191" i="24" s="1"/>
  <c r="I49" i="28" s="1"/>
  <c r="X296" i="24"/>
  <c r="X299" i="24" s="1"/>
  <c r="AA50" i="28" s="1"/>
  <c r="B188" i="24"/>
  <c r="B191" i="24" s="1"/>
  <c r="E49" i="28" s="1"/>
  <c r="AB82" i="24"/>
  <c r="AB85" i="24" s="1"/>
  <c r="AE47" i="28" s="1"/>
  <c r="P82" i="24"/>
  <c r="P85" i="24" s="1"/>
  <c r="S47" i="28" s="1"/>
  <c r="AC405" i="24"/>
  <c r="AC408" i="24" s="1"/>
  <c r="AF51" i="28" s="1"/>
  <c r="V82" i="24"/>
  <c r="V85" i="24" s="1"/>
  <c r="Y47" i="28" s="1"/>
  <c r="L188" i="24"/>
  <c r="L191" i="24" s="1"/>
  <c r="O49" i="28" s="1"/>
  <c r="C188" i="24"/>
  <c r="C191" i="24" s="1"/>
  <c r="F49" i="28" s="1"/>
  <c r="P405" i="24"/>
  <c r="P408" i="24" s="1"/>
  <c r="S51" i="28" s="1"/>
  <c r="N405" i="24"/>
  <c r="N408" i="24" s="1"/>
  <c r="Q51" i="28" s="1"/>
  <c r="W405" i="24"/>
  <c r="W408" i="24" s="1"/>
  <c r="Z51" i="28" s="1"/>
  <c r="U405" i="24"/>
  <c r="U408" i="24" s="1"/>
  <c r="X51" i="28" s="1"/>
  <c r="Z188" i="24"/>
  <c r="Z191" i="24" s="1"/>
  <c r="AC49" i="28" s="1"/>
  <c r="Y296" i="24"/>
  <c r="Y299" i="24" s="1"/>
  <c r="AB50" i="28" s="1"/>
  <c r="M82" i="24"/>
  <c r="M85" i="24" s="1"/>
  <c r="P47" i="28" s="1"/>
  <c r="H188" i="24"/>
  <c r="H191" i="24" s="1"/>
  <c r="K49" i="28" s="1"/>
  <c r="AB188" i="24"/>
  <c r="AB191" i="24" s="1"/>
  <c r="AE49" i="28" s="1"/>
  <c r="K82" i="24"/>
  <c r="K85" i="24" s="1"/>
  <c r="N47" i="28" s="1"/>
  <c r="K188" i="24"/>
  <c r="K191" i="24" s="1"/>
  <c r="N49" i="28" s="1"/>
  <c r="F296" i="24"/>
  <c r="F299" i="24" s="1"/>
  <c r="I50" i="28" s="1"/>
  <c r="S297" i="23"/>
  <c r="M83" i="23"/>
  <c r="D511" i="23"/>
  <c r="U83" i="23"/>
  <c r="H189" i="23"/>
  <c r="C189" i="23"/>
  <c r="J406" i="23"/>
  <c r="Q297" i="23"/>
  <c r="AB83" i="23"/>
  <c r="AB189" i="23"/>
  <c r="R511" i="23"/>
  <c r="Q511" i="23"/>
  <c r="B297" i="23"/>
  <c r="M511" i="23"/>
  <c r="AB511" i="23"/>
  <c r="B189" i="23"/>
  <c r="R297" i="23"/>
  <c r="B406" i="23"/>
  <c r="T189" i="23"/>
  <c r="AB189" i="22"/>
  <c r="C189" i="22"/>
  <c r="P83" i="22"/>
  <c r="I406" i="22"/>
  <c r="K297" i="22"/>
  <c r="O189" i="22"/>
  <c r="L406" i="22"/>
  <c r="R511" i="22"/>
  <c r="AB406" i="22"/>
  <c r="S297" i="22"/>
  <c r="N83" i="22"/>
  <c r="Y297" i="22"/>
  <c r="N297" i="22"/>
  <c r="U83" i="22"/>
  <c r="S189" i="22"/>
  <c r="W511" i="22"/>
  <c r="N406" i="22"/>
  <c r="C83" i="22"/>
  <c r="X406" i="21"/>
  <c r="AB406" i="21"/>
  <c r="M511" i="21"/>
  <c r="AB511" i="21"/>
  <c r="Y297" i="21"/>
  <c r="S511" i="21"/>
  <c r="D189" i="21"/>
  <c r="T511" i="21"/>
  <c r="G83" i="20"/>
  <c r="M297" i="20"/>
  <c r="W189" i="20"/>
  <c r="J297" i="20"/>
  <c r="T83" i="20"/>
  <c r="X297" i="20"/>
  <c r="X406" i="20"/>
  <c r="O189" i="20"/>
  <c r="Q297" i="20"/>
  <c r="R406" i="20"/>
  <c r="R189" i="20"/>
  <c r="AB406" i="19"/>
  <c r="L511" i="19"/>
  <c r="AA511" i="19"/>
  <c r="Z83" i="19"/>
  <c r="X511" i="19"/>
  <c r="T189" i="19"/>
  <c r="E83" i="19"/>
  <c r="AB83" i="19"/>
  <c r="M406" i="19"/>
  <c r="Q406" i="19"/>
  <c r="X189" i="19"/>
  <c r="R297" i="19"/>
  <c r="G83" i="19"/>
  <c r="X83" i="19"/>
  <c r="Z511" i="19"/>
  <c r="V189" i="19"/>
  <c r="N406" i="19"/>
  <c r="AB511" i="19"/>
  <c r="Q189" i="19"/>
  <c r="E85" i="26" l="1"/>
  <c r="H57" i="28" s="1"/>
  <c r="Y408" i="25"/>
  <c r="AB56" i="28" s="1"/>
  <c r="Z408" i="26"/>
  <c r="AC61" i="28" s="1"/>
  <c r="X296" i="21"/>
  <c r="X299" i="21" s="1"/>
  <c r="AA24" i="28" s="1"/>
  <c r="J510" i="22"/>
  <c r="J513" i="22" s="1"/>
  <c r="M31" i="28" s="1"/>
  <c r="Q191" i="24"/>
  <c r="T49" i="28" s="1"/>
  <c r="I85" i="25"/>
  <c r="L52" i="28" s="1"/>
  <c r="R408" i="24"/>
  <c r="U51" i="28" s="1"/>
  <c r="Z408" i="24"/>
  <c r="AC51" i="28" s="1"/>
  <c r="AB408" i="26"/>
  <c r="AE61" i="28" s="1"/>
  <c r="AA191" i="26"/>
  <c r="AD59" i="28" s="1"/>
  <c r="F299" i="25"/>
  <c r="I55" i="28" s="1"/>
  <c r="P85" i="25"/>
  <c r="S52" i="28" s="1"/>
  <c r="J85" i="25"/>
  <c r="M52" i="28" s="1"/>
  <c r="S408" i="24"/>
  <c r="V51" i="28" s="1"/>
  <c r="I299" i="24"/>
  <c r="L50" i="28" s="1"/>
  <c r="C408" i="24"/>
  <c r="F51" i="28" s="1"/>
  <c r="G299" i="24"/>
  <c r="J50" i="28" s="1"/>
  <c r="E85" i="24"/>
  <c r="H47" i="28" s="1"/>
  <c r="C299" i="24"/>
  <c r="F50" i="28" s="1"/>
  <c r="X82" i="21"/>
  <c r="X83" i="21"/>
  <c r="Y510" i="21"/>
  <c r="Y511" i="21"/>
  <c r="R405" i="22"/>
  <c r="R406" i="22"/>
  <c r="Q188" i="22"/>
  <c r="Q189" i="22"/>
  <c r="L510" i="22"/>
  <c r="L511" i="22"/>
  <c r="Q82" i="23"/>
  <c r="Q83" i="23"/>
  <c r="L405" i="23"/>
  <c r="L406" i="23"/>
  <c r="M188" i="23"/>
  <c r="M189" i="23"/>
  <c r="AB82" i="21"/>
  <c r="AB83" i="21"/>
  <c r="W405" i="22"/>
  <c r="W406" i="22"/>
  <c r="P296" i="22"/>
  <c r="P297" i="22"/>
  <c r="Y510" i="23"/>
  <c r="Y511" i="23"/>
  <c r="K188" i="23"/>
  <c r="K189" i="23"/>
  <c r="AA510" i="23"/>
  <c r="AA511" i="23"/>
  <c r="AB510" i="22"/>
  <c r="AB511" i="22"/>
  <c r="E296" i="23"/>
  <c r="E297" i="23"/>
  <c r="P82" i="21"/>
  <c r="P83" i="21"/>
  <c r="N82" i="23"/>
  <c r="N83" i="23"/>
  <c r="I510" i="21"/>
  <c r="I511" i="21"/>
  <c r="H510" i="22"/>
  <c r="H511" i="22"/>
  <c r="X82" i="22"/>
  <c r="X83" i="22"/>
  <c r="C405" i="23"/>
  <c r="C406" i="23"/>
  <c r="F510" i="23"/>
  <c r="F511" i="23"/>
  <c r="D82" i="21"/>
  <c r="D83" i="21"/>
  <c r="L405" i="21"/>
  <c r="L406" i="21"/>
  <c r="R82" i="22"/>
  <c r="R83" i="22"/>
  <c r="P405" i="23"/>
  <c r="P406" i="23"/>
  <c r="Q510" i="21"/>
  <c r="Q511" i="21"/>
  <c r="W82" i="22"/>
  <c r="W83" i="22"/>
  <c r="C510" i="22"/>
  <c r="C511" i="22"/>
  <c r="R82" i="19"/>
  <c r="R83" i="19"/>
  <c r="H405" i="19"/>
  <c r="H406" i="19"/>
  <c r="U82" i="20"/>
  <c r="U83" i="20"/>
  <c r="B405" i="20"/>
  <c r="B406" i="20"/>
  <c r="G188" i="20"/>
  <c r="G189" i="20"/>
  <c r="M510" i="19"/>
  <c r="M511" i="19"/>
  <c r="V510" i="20"/>
  <c r="V511" i="20"/>
  <c r="B83" i="19"/>
  <c r="B82" i="19"/>
  <c r="T510" i="19"/>
  <c r="T511" i="19"/>
  <c r="I510" i="19"/>
  <c r="I511" i="19"/>
  <c r="AA82" i="19"/>
  <c r="AA83" i="19"/>
  <c r="I188" i="19"/>
  <c r="I189" i="19"/>
  <c r="J82" i="19"/>
  <c r="J83" i="19"/>
  <c r="AB82" i="20"/>
  <c r="AB83" i="20"/>
  <c r="M510" i="20"/>
  <c r="M511" i="20"/>
  <c r="X510" i="20"/>
  <c r="X511" i="20"/>
  <c r="AA82" i="20"/>
  <c r="AA83" i="20"/>
  <c r="F405" i="20"/>
  <c r="F406" i="20"/>
  <c r="I296" i="19"/>
  <c r="I297" i="19"/>
  <c r="R82" i="20"/>
  <c r="R83" i="20"/>
  <c r="O82" i="19"/>
  <c r="O83" i="19"/>
  <c r="S296" i="19"/>
  <c r="S297" i="19"/>
  <c r="V296" i="20"/>
  <c r="V297" i="20"/>
  <c r="N510" i="20"/>
  <c r="N511" i="20"/>
  <c r="Y405" i="22"/>
  <c r="Y408" i="22" s="1"/>
  <c r="AB30" i="28" s="1"/>
  <c r="P188" i="23"/>
  <c r="P191" i="23" s="1"/>
  <c r="S33" i="28" s="1"/>
  <c r="B510" i="19"/>
  <c r="B513" i="19" s="1"/>
  <c r="E11" i="28" s="1"/>
  <c r="L296" i="20"/>
  <c r="L299" i="20" s="1"/>
  <c r="O14" i="28" s="1"/>
  <c r="P510" i="21"/>
  <c r="P513" i="21" s="1"/>
  <c r="S26" i="28" s="1"/>
  <c r="E188" i="22"/>
  <c r="E191" i="22" s="1"/>
  <c r="H28" i="28" s="1"/>
  <c r="Z296" i="20"/>
  <c r="Z299" i="20" s="1"/>
  <c r="AC14" i="28" s="1"/>
  <c r="W188" i="23"/>
  <c r="W191" i="23" s="1"/>
  <c r="Z33" i="28" s="1"/>
  <c r="I82" i="23"/>
  <c r="I85" i="23" s="1"/>
  <c r="L32" i="28" s="1"/>
  <c r="S82" i="23"/>
  <c r="S85" i="23" s="1"/>
  <c r="V32" i="28" s="1"/>
  <c r="K82" i="23"/>
  <c r="K85" i="23" s="1"/>
  <c r="N32" i="28" s="1"/>
  <c r="Y405" i="23"/>
  <c r="Y408" i="23" s="1"/>
  <c r="AB35" i="28" s="1"/>
  <c r="V82" i="23"/>
  <c r="V85" i="23" s="1"/>
  <c r="Y32" i="28" s="1"/>
  <c r="S510" i="23"/>
  <c r="S513" i="23" s="1"/>
  <c r="V36" i="28" s="1"/>
  <c r="AB405" i="23"/>
  <c r="AB408" i="23" s="1"/>
  <c r="AE35" i="28" s="1"/>
  <c r="J188" i="23"/>
  <c r="J191" i="23" s="1"/>
  <c r="M33" i="28" s="1"/>
  <c r="E82" i="23"/>
  <c r="E85" i="23" s="1"/>
  <c r="H32" i="28" s="1"/>
  <c r="AB510" i="23"/>
  <c r="AB513" i="23" s="1"/>
  <c r="AE36" i="28" s="1"/>
  <c r="M510" i="23"/>
  <c r="M513" i="23" s="1"/>
  <c r="P36" i="28" s="1"/>
  <c r="B296" i="23"/>
  <c r="B299" i="23" s="1"/>
  <c r="E34" i="28" s="1"/>
  <c r="C296" i="23"/>
  <c r="C299" i="23" s="1"/>
  <c r="F34" i="28" s="1"/>
  <c r="V188" i="23"/>
  <c r="V191" i="23" s="1"/>
  <c r="Y33" i="28" s="1"/>
  <c r="AB82" i="23"/>
  <c r="AB85" i="23" s="1"/>
  <c r="AE32" i="28" s="1"/>
  <c r="D296" i="23"/>
  <c r="D299" i="23" s="1"/>
  <c r="G34" i="28" s="1"/>
  <c r="H188" i="23"/>
  <c r="H191" i="23" s="1"/>
  <c r="K33" i="28" s="1"/>
  <c r="X405" i="23"/>
  <c r="X408" i="23" s="1"/>
  <c r="AA35" i="28" s="1"/>
  <c r="M82" i="23"/>
  <c r="M85" i="23" s="1"/>
  <c r="P32" i="28" s="1"/>
  <c r="T296" i="23"/>
  <c r="T299" i="23" s="1"/>
  <c r="W34" i="28" s="1"/>
  <c r="V510" i="23"/>
  <c r="V513" i="23" s="1"/>
  <c r="Y36" i="28" s="1"/>
  <c r="N296" i="23"/>
  <c r="N299" i="23" s="1"/>
  <c r="Q34" i="28" s="1"/>
  <c r="V296" i="23"/>
  <c r="V299" i="23" s="1"/>
  <c r="Y34" i="28" s="1"/>
  <c r="K510" i="23"/>
  <c r="K513" i="23" s="1"/>
  <c r="N36" i="28" s="1"/>
  <c r="I510" i="23"/>
  <c r="I513" i="23" s="1"/>
  <c r="L36" i="28" s="1"/>
  <c r="U296" i="23"/>
  <c r="U299" i="23" s="1"/>
  <c r="X34" i="28" s="1"/>
  <c r="U510" i="23"/>
  <c r="U513" i="23" s="1"/>
  <c r="X36" i="28" s="1"/>
  <c r="G82" i="23"/>
  <c r="G85" i="23" s="1"/>
  <c r="J32" i="28" s="1"/>
  <c r="AB188" i="23"/>
  <c r="AB191" i="23" s="1"/>
  <c r="AE33" i="28" s="1"/>
  <c r="U405" i="23"/>
  <c r="U408" i="23" s="1"/>
  <c r="X35" i="28" s="1"/>
  <c r="B82" i="23"/>
  <c r="B85" i="23" s="1"/>
  <c r="E32" i="28" s="1"/>
  <c r="F296" i="23"/>
  <c r="F299" i="23" s="1"/>
  <c r="I34" i="28" s="1"/>
  <c r="O296" i="23"/>
  <c r="O299" i="23" s="1"/>
  <c r="R34" i="28" s="1"/>
  <c r="C510" i="23"/>
  <c r="C513" i="23" s="1"/>
  <c r="F36" i="28" s="1"/>
  <c r="K296" i="23"/>
  <c r="K299" i="23" s="1"/>
  <c r="N34" i="28" s="1"/>
  <c r="Z82" i="23"/>
  <c r="Z85" i="23" s="1"/>
  <c r="AC32" i="28" s="1"/>
  <c r="M405" i="23"/>
  <c r="M408" i="23" s="1"/>
  <c r="P35" i="28" s="1"/>
  <c r="Y296" i="23"/>
  <c r="Y299" i="23" s="1"/>
  <c r="AB34" i="28" s="1"/>
  <c r="AC188" i="23"/>
  <c r="AC191" i="23" s="1"/>
  <c r="AF33" i="28" s="1"/>
  <c r="Z296" i="23"/>
  <c r="Z299" i="23" s="1"/>
  <c r="AC34" i="28" s="1"/>
  <c r="U188" i="23"/>
  <c r="U191" i="23" s="1"/>
  <c r="X33" i="28" s="1"/>
  <c r="G188" i="23"/>
  <c r="G191" i="23" s="1"/>
  <c r="J33" i="28" s="1"/>
  <c r="B510" i="23"/>
  <c r="B513" i="23" s="1"/>
  <c r="E36" i="28" s="1"/>
  <c r="V405" i="23"/>
  <c r="V408" i="23" s="1"/>
  <c r="Y35" i="28" s="1"/>
  <c r="L82" i="23"/>
  <c r="L85" i="23" s="1"/>
  <c r="O32" i="28" s="1"/>
  <c r="X188" i="23"/>
  <c r="X191" i="23" s="1"/>
  <c r="AA33" i="28" s="1"/>
  <c r="O82" i="23"/>
  <c r="O85" i="23" s="1"/>
  <c r="R32" i="28" s="1"/>
  <c r="Y188" i="23"/>
  <c r="Y191" i="23" s="1"/>
  <c r="AB33" i="28" s="1"/>
  <c r="R296" i="23"/>
  <c r="R299" i="23" s="1"/>
  <c r="U34" i="28" s="1"/>
  <c r="O405" i="23"/>
  <c r="O408" i="23" s="1"/>
  <c r="R35" i="28" s="1"/>
  <c r="J296" i="23"/>
  <c r="J299" i="23" s="1"/>
  <c r="M34" i="28" s="1"/>
  <c r="AA296" i="23"/>
  <c r="AA299" i="23" s="1"/>
  <c r="AD34" i="28" s="1"/>
  <c r="E188" i="23"/>
  <c r="E191" i="23" s="1"/>
  <c r="H33" i="28" s="1"/>
  <c r="Q510" i="23"/>
  <c r="Q513" i="23" s="1"/>
  <c r="T36" i="28" s="1"/>
  <c r="M296" i="23"/>
  <c r="M299" i="23" s="1"/>
  <c r="P34" i="28" s="1"/>
  <c r="C188" i="23"/>
  <c r="C191" i="23" s="1"/>
  <c r="F33" i="28" s="1"/>
  <c r="N510" i="23"/>
  <c r="N513" i="23" s="1"/>
  <c r="Q36" i="28" s="1"/>
  <c r="AC82" i="23"/>
  <c r="AC85" i="23" s="1"/>
  <c r="AF32" i="28" s="1"/>
  <c r="W82" i="23"/>
  <c r="W85" i="23" s="1"/>
  <c r="Z32" i="28" s="1"/>
  <c r="H405" i="23"/>
  <c r="H408" i="23" s="1"/>
  <c r="K35" i="28" s="1"/>
  <c r="L188" i="23"/>
  <c r="L191" i="23" s="1"/>
  <c r="O33" i="28" s="1"/>
  <c r="Q188" i="23"/>
  <c r="Q191" i="23" s="1"/>
  <c r="T33" i="28" s="1"/>
  <c r="I296" i="23"/>
  <c r="I299" i="23" s="1"/>
  <c r="L34" i="28" s="1"/>
  <c r="AA188" i="23"/>
  <c r="AA191" i="23" s="1"/>
  <c r="AD33" i="28" s="1"/>
  <c r="L296" i="23"/>
  <c r="L299" i="23" s="1"/>
  <c r="O34" i="28" s="1"/>
  <c r="G296" i="23"/>
  <c r="G299" i="23" s="1"/>
  <c r="J34" i="28" s="1"/>
  <c r="N405" i="23"/>
  <c r="N408" i="23" s="1"/>
  <c r="Q35" i="28" s="1"/>
  <c r="Z188" i="23"/>
  <c r="Z191" i="23" s="1"/>
  <c r="AC33" i="28" s="1"/>
  <c r="B188" i="23"/>
  <c r="B191" i="23" s="1"/>
  <c r="E33" i="28" s="1"/>
  <c r="H510" i="23"/>
  <c r="H513" i="23" s="1"/>
  <c r="K36" i="28" s="1"/>
  <c r="G510" i="23"/>
  <c r="G513" i="23" s="1"/>
  <c r="J36" i="28" s="1"/>
  <c r="H82" i="23"/>
  <c r="H85" i="23" s="1"/>
  <c r="K32" i="28" s="1"/>
  <c r="I188" i="23"/>
  <c r="I191" i="23" s="1"/>
  <c r="L33" i="28" s="1"/>
  <c r="F188" i="23"/>
  <c r="F191" i="23" s="1"/>
  <c r="I33" i="28" s="1"/>
  <c r="Z405" i="23"/>
  <c r="Z408" i="23" s="1"/>
  <c r="AC35" i="28" s="1"/>
  <c r="S405" i="23"/>
  <c r="S408" i="23" s="1"/>
  <c r="V35" i="28" s="1"/>
  <c r="AC405" i="23"/>
  <c r="AC408" i="23" s="1"/>
  <c r="AF35" i="28" s="1"/>
  <c r="J510" i="23"/>
  <c r="J513" i="23" s="1"/>
  <c r="M36" i="28" s="1"/>
  <c r="D405" i="23"/>
  <c r="D408" i="23" s="1"/>
  <c r="G35" i="28" s="1"/>
  <c r="E510" i="23"/>
  <c r="E513" i="23" s="1"/>
  <c r="H36" i="28" s="1"/>
  <c r="D188" i="23"/>
  <c r="D191" i="23" s="1"/>
  <c r="G33" i="28" s="1"/>
  <c r="X82" i="23"/>
  <c r="X85" i="23" s="1"/>
  <c r="AA32" i="28" s="1"/>
  <c r="Q296" i="23"/>
  <c r="Q299" i="23" s="1"/>
  <c r="T34" i="28" s="1"/>
  <c r="J405" i="23"/>
  <c r="J408" i="23" s="1"/>
  <c r="M35" i="28" s="1"/>
  <c r="K405" i="23"/>
  <c r="K408" i="23" s="1"/>
  <c r="N35" i="28" s="1"/>
  <c r="X296" i="23"/>
  <c r="X299" i="23" s="1"/>
  <c r="AA34" i="28" s="1"/>
  <c r="X510" i="23"/>
  <c r="X513" i="23" s="1"/>
  <c r="AA36" i="28" s="1"/>
  <c r="E405" i="23"/>
  <c r="E408" i="23" s="1"/>
  <c r="H35" i="28" s="1"/>
  <c r="T82" i="23"/>
  <c r="T85" i="23" s="1"/>
  <c r="W32" i="28" s="1"/>
  <c r="T405" i="23"/>
  <c r="T408" i="23" s="1"/>
  <c r="W35" i="28" s="1"/>
  <c r="P510" i="23"/>
  <c r="P513" i="23" s="1"/>
  <c r="S36" i="28" s="1"/>
  <c r="O188" i="23"/>
  <c r="O191" i="23" s="1"/>
  <c r="R33" i="28" s="1"/>
  <c r="U82" i="23"/>
  <c r="U85" i="23" s="1"/>
  <c r="X32" i="28" s="1"/>
  <c r="G405" i="23"/>
  <c r="G408" i="23" s="1"/>
  <c r="J35" i="28" s="1"/>
  <c r="S296" i="23"/>
  <c r="S299" i="23" s="1"/>
  <c r="V34" i="28" s="1"/>
  <c r="N188" i="23"/>
  <c r="N191" i="23" s="1"/>
  <c r="Q33" i="28" s="1"/>
  <c r="T188" i="23"/>
  <c r="T191" i="23" s="1"/>
  <c r="W33" i="28" s="1"/>
  <c r="L510" i="23"/>
  <c r="L513" i="23" s="1"/>
  <c r="O36" i="28" s="1"/>
  <c r="D82" i="23"/>
  <c r="D85" i="23" s="1"/>
  <c r="G32" i="28" s="1"/>
  <c r="S188" i="23"/>
  <c r="S191" i="23" s="1"/>
  <c r="V33" i="28" s="1"/>
  <c r="R188" i="23"/>
  <c r="R191" i="23" s="1"/>
  <c r="U33" i="28" s="1"/>
  <c r="B405" i="23"/>
  <c r="B408" i="23" s="1"/>
  <c r="E35" i="28" s="1"/>
  <c r="R405" i="23"/>
  <c r="R408" i="23" s="1"/>
  <c r="U35" i="28" s="1"/>
  <c r="C82" i="23"/>
  <c r="C85" i="23" s="1"/>
  <c r="F32" i="28" s="1"/>
  <c r="W296" i="23"/>
  <c r="W299" i="23" s="1"/>
  <c r="Z34" i="28" s="1"/>
  <c r="AC510" i="23"/>
  <c r="AC513" i="23" s="1"/>
  <c r="AF36" i="28" s="1"/>
  <c r="F82" i="23"/>
  <c r="F85" i="23" s="1"/>
  <c r="I32" i="28" s="1"/>
  <c r="Q405" i="23"/>
  <c r="Q408" i="23" s="1"/>
  <c r="T35" i="28" s="1"/>
  <c r="AB296" i="23"/>
  <c r="AB299" i="23" s="1"/>
  <c r="AE34" i="28" s="1"/>
  <c r="J82" i="23"/>
  <c r="J85" i="23" s="1"/>
  <c r="M32" i="28" s="1"/>
  <c r="I405" i="23"/>
  <c r="I408" i="23" s="1"/>
  <c r="L35" i="28" s="1"/>
  <c r="P82" i="23"/>
  <c r="P85" i="23" s="1"/>
  <c r="S32" i="28" s="1"/>
  <c r="Y82" i="23"/>
  <c r="Y85" i="23" s="1"/>
  <c r="AB32" i="28" s="1"/>
  <c r="O510" i="23"/>
  <c r="O513" i="23" s="1"/>
  <c r="R36" i="28" s="1"/>
  <c r="H296" i="23"/>
  <c r="H299" i="23" s="1"/>
  <c r="K34" i="28" s="1"/>
  <c r="P296" i="23"/>
  <c r="P299" i="23" s="1"/>
  <c r="S34" i="28" s="1"/>
  <c r="Z510" i="23"/>
  <c r="Z513" i="23" s="1"/>
  <c r="AC36" i="28" s="1"/>
  <c r="R82" i="23"/>
  <c r="R85" i="23" s="1"/>
  <c r="U32" i="28" s="1"/>
  <c r="W405" i="23"/>
  <c r="W408" i="23" s="1"/>
  <c r="Z35" i="28" s="1"/>
  <c r="AA405" i="23"/>
  <c r="AA408" i="23" s="1"/>
  <c r="AD35" i="28" s="1"/>
  <c r="R510" i="23"/>
  <c r="R513" i="23" s="1"/>
  <c r="U36" i="28" s="1"/>
  <c r="W510" i="23"/>
  <c r="W513" i="23" s="1"/>
  <c r="Z36" i="28" s="1"/>
  <c r="AC296" i="23"/>
  <c r="AC299" i="23" s="1"/>
  <c r="AF34" i="28" s="1"/>
  <c r="T510" i="23"/>
  <c r="T513" i="23" s="1"/>
  <c r="W36" i="28" s="1"/>
  <c r="AA82" i="23"/>
  <c r="AA85" i="23" s="1"/>
  <c r="AD32" i="28" s="1"/>
  <c r="F405" i="23"/>
  <c r="F408" i="23" s="1"/>
  <c r="I35" i="28" s="1"/>
  <c r="D510" i="23"/>
  <c r="D513" i="23" s="1"/>
  <c r="G36" i="28" s="1"/>
  <c r="W188" i="22"/>
  <c r="W191" i="22" s="1"/>
  <c r="Z28" i="28" s="1"/>
  <c r="X510" i="22"/>
  <c r="X513" i="22" s="1"/>
  <c r="AA31" i="28" s="1"/>
  <c r="Q296" i="22"/>
  <c r="Q299" i="22" s="1"/>
  <c r="T29" i="28" s="1"/>
  <c r="S188" i="22"/>
  <c r="S191" i="22" s="1"/>
  <c r="V28" i="28" s="1"/>
  <c r="Y82" i="22"/>
  <c r="Y85" i="22" s="1"/>
  <c r="AB27" i="28" s="1"/>
  <c r="G296" i="22"/>
  <c r="G299" i="22" s="1"/>
  <c r="J29" i="28" s="1"/>
  <c r="V82" i="22"/>
  <c r="V85" i="22" s="1"/>
  <c r="Y27" i="28" s="1"/>
  <c r="T82" i="22"/>
  <c r="T85" i="22" s="1"/>
  <c r="W27" i="28" s="1"/>
  <c r="R296" i="22"/>
  <c r="R299" i="22" s="1"/>
  <c r="U29" i="28" s="1"/>
  <c r="C405" i="22"/>
  <c r="C408" i="22" s="1"/>
  <c r="F30" i="28" s="1"/>
  <c r="S296" i="22"/>
  <c r="S299" i="22" s="1"/>
  <c r="V29" i="28" s="1"/>
  <c r="K296" i="22"/>
  <c r="K299" i="22" s="1"/>
  <c r="N29" i="28" s="1"/>
  <c r="I82" i="22"/>
  <c r="I85" i="22" s="1"/>
  <c r="L27" i="28" s="1"/>
  <c r="B82" i="22"/>
  <c r="B85" i="22" s="1"/>
  <c r="E27" i="28" s="1"/>
  <c r="L188" i="22"/>
  <c r="L191" i="22" s="1"/>
  <c r="O28" i="28" s="1"/>
  <c r="G82" i="22"/>
  <c r="G85" i="22" s="1"/>
  <c r="J27" i="28" s="1"/>
  <c r="AC405" i="22"/>
  <c r="AC408" i="22" s="1"/>
  <c r="AF30" i="28" s="1"/>
  <c r="G188" i="22"/>
  <c r="G191" i="22" s="1"/>
  <c r="J28" i="28" s="1"/>
  <c r="G405" i="22"/>
  <c r="G408" i="22" s="1"/>
  <c r="J30" i="28" s="1"/>
  <c r="Z296" i="22"/>
  <c r="Z299" i="22" s="1"/>
  <c r="AC29" i="28" s="1"/>
  <c r="T510" i="22"/>
  <c r="T513" i="22" s="1"/>
  <c r="W31" i="28" s="1"/>
  <c r="B188" i="22"/>
  <c r="B191" i="22" s="1"/>
  <c r="E28" i="28" s="1"/>
  <c r="I510" i="22"/>
  <c r="I513" i="22" s="1"/>
  <c r="L31" i="28" s="1"/>
  <c r="K510" i="22"/>
  <c r="K513" i="22" s="1"/>
  <c r="N31" i="28" s="1"/>
  <c r="O296" i="22"/>
  <c r="O299" i="22" s="1"/>
  <c r="R29" i="28" s="1"/>
  <c r="K405" i="22"/>
  <c r="K408" i="22" s="1"/>
  <c r="N30" i="28" s="1"/>
  <c r="J82" i="22"/>
  <c r="J85" i="22" s="1"/>
  <c r="M27" i="28" s="1"/>
  <c r="I405" i="22"/>
  <c r="I408" i="22" s="1"/>
  <c r="L30" i="28" s="1"/>
  <c r="L82" i="22"/>
  <c r="L85" i="22" s="1"/>
  <c r="O27" i="28" s="1"/>
  <c r="D510" i="22"/>
  <c r="D513" i="22" s="1"/>
  <c r="G31" i="28" s="1"/>
  <c r="C188" i="22"/>
  <c r="C191" i="22" s="1"/>
  <c r="F28" i="28" s="1"/>
  <c r="Y510" i="22"/>
  <c r="Y513" i="22" s="1"/>
  <c r="AB31" i="28" s="1"/>
  <c r="N296" i="22"/>
  <c r="N299" i="22" s="1"/>
  <c r="Q29" i="28" s="1"/>
  <c r="E510" i="22"/>
  <c r="E513" i="22" s="1"/>
  <c r="H31" i="28" s="1"/>
  <c r="AB296" i="22"/>
  <c r="AB299" i="22" s="1"/>
  <c r="AE29" i="28" s="1"/>
  <c r="C82" i="22"/>
  <c r="C85" i="22" s="1"/>
  <c r="F27" i="28" s="1"/>
  <c r="W510" i="22"/>
  <c r="W513" i="22" s="1"/>
  <c r="Z31" i="28" s="1"/>
  <c r="U82" i="22"/>
  <c r="U85" i="22" s="1"/>
  <c r="X27" i="28" s="1"/>
  <c r="U188" i="22"/>
  <c r="U191" i="22" s="1"/>
  <c r="X28" i="28" s="1"/>
  <c r="H296" i="22"/>
  <c r="H299" i="22" s="1"/>
  <c r="K29" i="28" s="1"/>
  <c r="X188" i="22"/>
  <c r="X191" i="22" s="1"/>
  <c r="AA28" i="28" s="1"/>
  <c r="M82" i="22"/>
  <c r="M85" i="22" s="1"/>
  <c r="P27" i="28" s="1"/>
  <c r="D405" i="22"/>
  <c r="D408" i="22" s="1"/>
  <c r="G30" i="28" s="1"/>
  <c r="B296" i="22"/>
  <c r="B299" i="22" s="1"/>
  <c r="E29" i="28" s="1"/>
  <c r="H188" i="22"/>
  <c r="H191" i="22" s="1"/>
  <c r="K28" i="28" s="1"/>
  <c r="N82" i="22"/>
  <c r="N85" i="22" s="1"/>
  <c r="Q27" i="28" s="1"/>
  <c r="J296" i="22"/>
  <c r="J299" i="22" s="1"/>
  <c r="M29" i="28" s="1"/>
  <c r="R510" i="22"/>
  <c r="R513" i="22" s="1"/>
  <c r="U31" i="28" s="1"/>
  <c r="O188" i="22"/>
  <c r="O191" i="22" s="1"/>
  <c r="R28" i="28" s="1"/>
  <c r="T405" i="22"/>
  <c r="T408" i="22" s="1"/>
  <c r="W30" i="28" s="1"/>
  <c r="D82" i="22"/>
  <c r="D85" i="22" s="1"/>
  <c r="G27" i="28" s="1"/>
  <c r="R188" i="22"/>
  <c r="R191" i="22" s="1"/>
  <c r="U28" i="28" s="1"/>
  <c r="B405" i="22"/>
  <c r="B408" i="22" s="1"/>
  <c r="E30" i="28" s="1"/>
  <c r="AA405" i="22"/>
  <c r="AA408" i="22" s="1"/>
  <c r="AD30" i="28" s="1"/>
  <c r="N405" i="22"/>
  <c r="N408" i="22" s="1"/>
  <c r="Q30" i="28" s="1"/>
  <c r="G510" i="22"/>
  <c r="G513" i="22" s="1"/>
  <c r="J31" i="28" s="1"/>
  <c r="AC510" i="22"/>
  <c r="AC513" i="22" s="1"/>
  <c r="AF31" i="28" s="1"/>
  <c r="X296" i="22"/>
  <c r="X299" i="22" s="1"/>
  <c r="AA29" i="28" s="1"/>
  <c r="K82" i="22"/>
  <c r="K85" i="22" s="1"/>
  <c r="N27" i="28" s="1"/>
  <c r="D188" i="22"/>
  <c r="D191" i="22" s="1"/>
  <c r="G28" i="28" s="1"/>
  <c r="C296" i="22"/>
  <c r="C299" i="22" s="1"/>
  <c r="F29" i="28" s="1"/>
  <c r="B510" i="22"/>
  <c r="B513" i="22" s="1"/>
  <c r="E31" i="28" s="1"/>
  <c r="F188" i="22"/>
  <c r="F191" i="22" s="1"/>
  <c r="I28" i="28" s="1"/>
  <c r="V296" i="22"/>
  <c r="V299" i="22" s="1"/>
  <c r="Y29" i="28" s="1"/>
  <c r="Z188" i="22"/>
  <c r="Z191" i="22" s="1"/>
  <c r="AC28" i="28" s="1"/>
  <c r="N188" i="22"/>
  <c r="N191" i="22" s="1"/>
  <c r="Q28" i="28" s="1"/>
  <c r="AC188" i="22"/>
  <c r="AC191" i="22" s="1"/>
  <c r="AF28" i="28" s="1"/>
  <c r="L405" i="22"/>
  <c r="L408" i="22" s="1"/>
  <c r="O30" i="28" s="1"/>
  <c r="J188" i="22"/>
  <c r="J191" i="22" s="1"/>
  <c r="M28" i="28" s="1"/>
  <c r="T188" i="22"/>
  <c r="T191" i="22" s="1"/>
  <c r="W28" i="28" s="1"/>
  <c r="H405" i="22"/>
  <c r="H408" i="22" s="1"/>
  <c r="K30" i="28" s="1"/>
  <c r="AA510" i="22"/>
  <c r="AA513" i="22" s="1"/>
  <c r="AD31" i="28" s="1"/>
  <c r="P405" i="22"/>
  <c r="P408" i="22" s="1"/>
  <c r="S30" i="28" s="1"/>
  <c r="M188" i="22"/>
  <c r="M191" i="22" s="1"/>
  <c r="P28" i="28" s="1"/>
  <c r="E82" i="22"/>
  <c r="E85" i="22" s="1"/>
  <c r="H27" i="28" s="1"/>
  <c r="F82" i="22"/>
  <c r="F85" i="22" s="1"/>
  <c r="I27" i="28" s="1"/>
  <c r="Q82" i="22"/>
  <c r="Q85" i="22" s="1"/>
  <c r="T27" i="28" s="1"/>
  <c r="M296" i="22"/>
  <c r="M299" i="22" s="1"/>
  <c r="P29" i="28" s="1"/>
  <c r="AA82" i="22"/>
  <c r="AA85" i="22" s="1"/>
  <c r="AD27" i="28" s="1"/>
  <c r="AB82" i="22"/>
  <c r="AB85" i="22" s="1"/>
  <c r="AE27" i="28" s="1"/>
  <c r="AA296" i="22"/>
  <c r="AA299" i="22" s="1"/>
  <c r="AD29" i="28" s="1"/>
  <c r="J405" i="22"/>
  <c r="J408" i="22" s="1"/>
  <c r="M30" i="28" s="1"/>
  <c r="E296" i="22"/>
  <c r="E299" i="22" s="1"/>
  <c r="H29" i="28" s="1"/>
  <c r="P82" i="22"/>
  <c r="P85" i="22" s="1"/>
  <c r="S27" i="28" s="1"/>
  <c r="M510" i="22"/>
  <c r="M513" i="22" s="1"/>
  <c r="P31" i="28" s="1"/>
  <c r="E405" i="22"/>
  <c r="E408" i="22" s="1"/>
  <c r="H30" i="28" s="1"/>
  <c r="F296" i="22"/>
  <c r="F299" i="22" s="1"/>
  <c r="I29" i="28" s="1"/>
  <c r="AC296" i="22"/>
  <c r="AC299" i="22" s="1"/>
  <c r="AF29" i="28" s="1"/>
  <c r="Q510" i="22"/>
  <c r="Q513" i="22" s="1"/>
  <c r="T31" i="28" s="1"/>
  <c r="AA188" i="22"/>
  <c r="AA191" i="22" s="1"/>
  <c r="AD28" i="28" s="1"/>
  <c r="Z82" i="22"/>
  <c r="Z85" i="22" s="1"/>
  <c r="AC27" i="28" s="1"/>
  <c r="X405" i="22"/>
  <c r="X408" i="22" s="1"/>
  <c r="AA30" i="28" s="1"/>
  <c r="H82" i="22"/>
  <c r="H85" i="22" s="1"/>
  <c r="K27" i="28" s="1"/>
  <c r="U510" i="22"/>
  <c r="U513" i="22" s="1"/>
  <c r="X31" i="28" s="1"/>
  <c r="O82" i="22"/>
  <c r="O85" i="22" s="1"/>
  <c r="R27" i="28" s="1"/>
  <c r="Z405" i="22"/>
  <c r="Z408" i="22" s="1"/>
  <c r="AC30" i="28" s="1"/>
  <c r="Z510" i="22"/>
  <c r="Z513" i="22" s="1"/>
  <c r="AC31" i="28" s="1"/>
  <c r="V510" i="22"/>
  <c r="V513" i="22" s="1"/>
  <c r="Y31" i="28" s="1"/>
  <c r="M405" i="22"/>
  <c r="M408" i="22" s="1"/>
  <c r="P30" i="28" s="1"/>
  <c r="O510" i="22"/>
  <c r="O513" i="22" s="1"/>
  <c r="R31" i="28" s="1"/>
  <c r="P510" i="22"/>
  <c r="P513" i="22" s="1"/>
  <c r="S31" i="28" s="1"/>
  <c r="D296" i="22"/>
  <c r="D299" i="22" s="1"/>
  <c r="G29" i="28" s="1"/>
  <c r="AC82" i="22"/>
  <c r="AC85" i="22" s="1"/>
  <c r="AF27" i="28" s="1"/>
  <c r="W296" i="22"/>
  <c r="W299" i="22" s="1"/>
  <c r="Z29" i="28" s="1"/>
  <c r="S405" i="22"/>
  <c r="S408" i="22" s="1"/>
  <c r="V30" i="28" s="1"/>
  <c r="T296" i="22"/>
  <c r="T299" i="22" s="1"/>
  <c r="W29" i="28" s="1"/>
  <c r="F510" i="22"/>
  <c r="F513" i="22" s="1"/>
  <c r="I31" i="28" s="1"/>
  <c r="V405" i="22"/>
  <c r="V408" i="22" s="1"/>
  <c r="Y30" i="28" s="1"/>
  <c r="K188" i="22"/>
  <c r="K191" i="22" s="1"/>
  <c r="N28" i="28" s="1"/>
  <c r="O405" i="22"/>
  <c r="O408" i="22" s="1"/>
  <c r="R30" i="28" s="1"/>
  <c r="L296" i="22"/>
  <c r="L299" i="22" s="1"/>
  <c r="O29" i="28" s="1"/>
  <c r="AB188" i="22"/>
  <c r="AB191" i="22" s="1"/>
  <c r="AE28" i="28" s="1"/>
  <c r="P188" i="22"/>
  <c r="P191" i="22" s="1"/>
  <c r="S28" i="28" s="1"/>
  <c r="I188" i="22"/>
  <c r="I191" i="22" s="1"/>
  <c r="L28" i="28" s="1"/>
  <c r="F405" i="22"/>
  <c r="F408" i="22" s="1"/>
  <c r="I30" i="28" s="1"/>
  <c r="S82" i="22"/>
  <c r="S85" i="22" s="1"/>
  <c r="V27" i="28" s="1"/>
  <c r="U405" i="22"/>
  <c r="U408" i="22" s="1"/>
  <c r="X30" i="28" s="1"/>
  <c r="Q405" i="22"/>
  <c r="Q408" i="22" s="1"/>
  <c r="T30" i="28" s="1"/>
  <c r="S510" i="22"/>
  <c r="S513" i="22" s="1"/>
  <c r="V31" i="28" s="1"/>
  <c r="Y296" i="22"/>
  <c r="Y299" i="22" s="1"/>
  <c r="AB29" i="28" s="1"/>
  <c r="I296" i="22"/>
  <c r="I299" i="22" s="1"/>
  <c r="L29" i="28" s="1"/>
  <c r="N510" i="22"/>
  <c r="N513" i="22" s="1"/>
  <c r="Q31" i="28" s="1"/>
  <c r="AB405" i="22"/>
  <c r="AB408" i="22" s="1"/>
  <c r="AE30" i="28" s="1"/>
  <c r="V188" i="22"/>
  <c r="V191" i="22" s="1"/>
  <c r="Y28" i="28" s="1"/>
  <c r="U296" i="22"/>
  <c r="U299" i="22" s="1"/>
  <c r="X29" i="28" s="1"/>
  <c r="Y188" i="22"/>
  <c r="Y191" i="22" s="1"/>
  <c r="AB28" i="28" s="1"/>
  <c r="B405" i="21"/>
  <c r="B408" i="21" s="1"/>
  <c r="E25" i="28" s="1"/>
  <c r="U405" i="21"/>
  <c r="U408" i="21" s="1"/>
  <c r="X25" i="28" s="1"/>
  <c r="AA188" i="21"/>
  <c r="AA191" i="21" s="1"/>
  <c r="AD23" i="28" s="1"/>
  <c r="J405" i="21"/>
  <c r="J408" i="21" s="1"/>
  <c r="M25" i="28" s="1"/>
  <c r="AB296" i="21"/>
  <c r="AB299" i="21" s="1"/>
  <c r="AE24" i="28" s="1"/>
  <c r="AC188" i="21"/>
  <c r="AC191" i="21" s="1"/>
  <c r="AF23" i="28" s="1"/>
  <c r="T296" i="21"/>
  <c r="T299" i="21" s="1"/>
  <c r="W24" i="28" s="1"/>
  <c r="G405" i="21"/>
  <c r="G408" i="21" s="1"/>
  <c r="J25" i="28" s="1"/>
  <c r="E510" i="21"/>
  <c r="E513" i="21" s="1"/>
  <c r="H26" i="28" s="1"/>
  <c r="C510" i="21"/>
  <c r="C513" i="21" s="1"/>
  <c r="F26" i="28" s="1"/>
  <c r="AB188" i="21"/>
  <c r="AB191" i="21" s="1"/>
  <c r="AE23" i="28" s="1"/>
  <c r="I296" i="21"/>
  <c r="I299" i="21" s="1"/>
  <c r="L24" i="28" s="1"/>
  <c r="K510" i="21"/>
  <c r="K513" i="21" s="1"/>
  <c r="N26" i="28" s="1"/>
  <c r="X188" i="21"/>
  <c r="X191" i="21" s="1"/>
  <c r="AA23" i="28" s="1"/>
  <c r="E405" i="21"/>
  <c r="E408" i="21" s="1"/>
  <c r="H25" i="28" s="1"/>
  <c r="V188" i="21"/>
  <c r="V191" i="21" s="1"/>
  <c r="Y23" i="28" s="1"/>
  <c r="J296" i="21"/>
  <c r="J299" i="21" s="1"/>
  <c r="M24" i="28" s="1"/>
  <c r="N82" i="21"/>
  <c r="N85" i="21" s="1"/>
  <c r="Q22" i="28" s="1"/>
  <c r="Y296" i="21"/>
  <c r="Y299" i="21" s="1"/>
  <c r="AB24" i="28" s="1"/>
  <c r="J82" i="21"/>
  <c r="J85" i="21" s="1"/>
  <c r="M22" i="28" s="1"/>
  <c r="F82" i="21"/>
  <c r="F85" i="21" s="1"/>
  <c r="I22" i="28" s="1"/>
  <c r="L188" i="21"/>
  <c r="L191" i="21" s="1"/>
  <c r="O23" i="28" s="1"/>
  <c r="AB510" i="21"/>
  <c r="AB513" i="21" s="1"/>
  <c r="AE26" i="28" s="1"/>
  <c r="P405" i="21"/>
  <c r="P408" i="21" s="1"/>
  <c r="S25" i="28" s="1"/>
  <c r="AA82" i="21"/>
  <c r="AA85" i="21" s="1"/>
  <c r="AD22" i="28" s="1"/>
  <c r="Q82" i="21"/>
  <c r="Q85" i="21" s="1"/>
  <c r="T22" i="28" s="1"/>
  <c r="V510" i="21"/>
  <c r="V513" i="21" s="1"/>
  <c r="Y26" i="28" s="1"/>
  <c r="F405" i="21"/>
  <c r="F408" i="21" s="1"/>
  <c r="I25" i="28" s="1"/>
  <c r="AB405" i="21"/>
  <c r="AB408" i="21" s="1"/>
  <c r="AE25" i="28" s="1"/>
  <c r="X405" i="21"/>
  <c r="X408" i="21" s="1"/>
  <c r="AA25" i="28" s="1"/>
  <c r="AA405" i="21"/>
  <c r="AA408" i="21" s="1"/>
  <c r="AD25" i="28" s="1"/>
  <c r="T510" i="21"/>
  <c r="T513" i="21" s="1"/>
  <c r="W26" i="28" s="1"/>
  <c r="AC510" i="21"/>
  <c r="AC513" i="21" s="1"/>
  <c r="AF26" i="28" s="1"/>
  <c r="P188" i="21"/>
  <c r="P191" i="21" s="1"/>
  <c r="S23" i="28" s="1"/>
  <c r="S510" i="21"/>
  <c r="S513" i="21" s="1"/>
  <c r="V26" i="28" s="1"/>
  <c r="AC82" i="21"/>
  <c r="AC85" i="21" s="1"/>
  <c r="AF22" i="28" s="1"/>
  <c r="K82" i="21"/>
  <c r="K85" i="21" s="1"/>
  <c r="N22" i="28" s="1"/>
  <c r="B510" i="21"/>
  <c r="B513" i="21" s="1"/>
  <c r="E26" i="28" s="1"/>
  <c r="I82" i="21"/>
  <c r="I85" i="21" s="1"/>
  <c r="L22" i="28" s="1"/>
  <c r="Y188" i="21"/>
  <c r="Y191" i="21" s="1"/>
  <c r="AB23" i="28" s="1"/>
  <c r="P296" i="21"/>
  <c r="P299" i="21" s="1"/>
  <c r="S24" i="28" s="1"/>
  <c r="V405" i="21"/>
  <c r="V408" i="21" s="1"/>
  <c r="Y25" i="28" s="1"/>
  <c r="D405" i="21"/>
  <c r="D408" i="21" s="1"/>
  <c r="G25" i="28" s="1"/>
  <c r="O296" i="21"/>
  <c r="O299" i="21" s="1"/>
  <c r="R24" i="28" s="1"/>
  <c r="K188" i="21"/>
  <c r="K191" i="21" s="1"/>
  <c r="N23" i="28" s="1"/>
  <c r="O405" i="21"/>
  <c r="O408" i="21" s="1"/>
  <c r="R25" i="28" s="1"/>
  <c r="Q405" i="21"/>
  <c r="Q408" i="21" s="1"/>
  <c r="T25" i="28" s="1"/>
  <c r="E82" i="21"/>
  <c r="E85" i="21" s="1"/>
  <c r="H22" i="28" s="1"/>
  <c r="T405" i="21"/>
  <c r="T408" i="21" s="1"/>
  <c r="W25" i="28" s="1"/>
  <c r="Z82" i="21"/>
  <c r="Z85" i="21" s="1"/>
  <c r="AC22" i="28" s="1"/>
  <c r="O188" i="21"/>
  <c r="O191" i="21" s="1"/>
  <c r="R23" i="28" s="1"/>
  <c r="N510" i="21"/>
  <c r="N513" i="21" s="1"/>
  <c r="Q26" i="28" s="1"/>
  <c r="G296" i="21"/>
  <c r="G299" i="21" s="1"/>
  <c r="J24" i="28" s="1"/>
  <c r="J510" i="21"/>
  <c r="J513" i="21" s="1"/>
  <c r="M26" i="28" s="1"/>
  <c r="I405" i="21"/>
  <c r="I408" i="21" s="1"/>
  <c r="L25" i="28" s="1"/>
  <c r="Y405" i="21"/>
  <c r="Y408" i="21" s="1"/>
  <c r="AB25" i="28" s="1"/>
  <c r="H188" i="21"/>
  <c r="H191" i="21" s="1"/>
  <c r="K23" i="28" s="1"/>
  <c r="M82" i="21"/>
  <c r="M85" i="21" s="1"/>
  <c r="P22" i="28" s="1"/>
  <c r="C82" i="21"/>
  <c r="C85" i="21" s="1"/>
  <c r="F22" i="28" s="1"/>
  <c r="Q188" i="21"/>
  <c r="Q191" i="21" s="1"/>
  <c r="T23" i="28" s="1"/>
  <c r="D296" i="21"/>
  <c r="D299" i="21" s="1"/>
  <c r="G24" i="28" s="1"/>
  <c r="H82" i="21"/>
  <c r="H85" i="21" s="1"/>
  <c r="K22" i="28" s="1"/>
  <c r="N405" i="21"/>
  <c r="N408" i="21" s="1"/>
  <c r="Q25" i="28" s="1"/>
  <c r="F296" i="21"/>
  <c r="F299" i="21" s="1"/>
  <c r="I24" i="28" s="1"/>
  <c r="N188" i="21"/>
  <c r="N191" i="21" s="1"/>
  <c r="Q23" i="28" s="1"/>
  <c r="D510" i="21"/>
  <c r="D513" i="21" s="1"/>
  <c r="G26" i="28" s="1"/>
  <c r="K405" i="21"/>
  <c r="K408" i="21" s="1"/>
  <c r="N25" i="28" s="1"/>
  <c r="X510" i="21"/>
  <c r="X513" i="21" s="1"/>
  <c r="AA26" i="28" s="1"/>
  <c r="AC405" i="21"/>
  <c r="AC408" i="21" s="1"/>
  <c r="AF25" i="28" s="1"/>
  <c r="E296" i="21"/>
  <c r="E299" i="21" s="1"/>
  <c r="H24" i="28" s="1"/>
  <c r="Z510" i="21"/>
  <c r="Z513" i="21" s="1"/>
  <c r="AC26" i="28" s="1"/>
  <c r="K296" i="21"/>
  <c r="K299" i="21" s="1"/>
  <c r="N24" i="28" s="1"/>
  <c r="N296" i="21"/>
  <c r="N299" i="21" s="1"/>
  <c r="Q24" i="28" s="1"/>
  <c r="I188" i="21"/>
  <c r="I191" i="21" s="1"/>
  <c r="L23" i="28" s="1"/>
  <c r="E188" i="21"/>
  <c r="E191" i="21" s="1"/>
  <c r="H23" i="28" s="1"/>
  <c r="R296" i="21"/>
  <c r="R299" i="21" s="1"/>
  <c r="U24" i="28" s="1"/>
  <c r="V82" i="21"/>
  <c r="V85" i="21" s="1"/>
  <c r="Y22" i="28" s="1"/>
  <c r="B188" i="21"/>
  <c r="B191" i="21" s="1"/>
  <c r="E23" i="28" s="1"/>
  <c r="C405" i="21"/>
  <c r="C408" i="21" s="1"/>
  <c r="F25" i="28" s="1"/>
  <c r="F188" i="21"/>
  <c r="F191" i="21" s="1"/>
  <c r="I23" i="28" s="1"/>
  <c r="B296" i="21"/>
  <c r="B299" i="21" s="1"/>
  <c r="E24" i="28" s="1"/>
  <c r="O510" i="21"/>
  <c r="O513" i="21" s="1"/>
  <c r="R26" i="28" s="1"/>
  <c r="U82" i="21"/>
  <c r="U85" i="21" s="1"/>
  <c r="X22" i="28" s="1"/>
  <c r="R188" i="21"/>
  <c r="R191" i="21" s="1"/>
  <c r="U23" i="28" s="1"/>
  <c r="W510" i="21"/>
  <c r="W513" i="21" s="1"/>
  <c r="Z26" i="28" s="1"/>
  <c r="L296" i="21"/>
  <c r="L299" i="21" s="1"/>
  <c r="O24" i="28" s="1"/>
  <c r="G510" i="21"/>
  <c r="G513" i="21" s="1"/>
  <c r="J26" i="28" s="1"/>
  <c r="M405" i="21"/>
  <c r="M408" i="21" s="1"/>
  <c r="P25" i="28" s="1"/>
  <c r="S82" i="21"/>
  <c r="S85" i="21" s="1"/>
  <c r="V22" i="28" s="1"/>
  <c r="G188" i="21"/>
  <c r="G191" i="21" s="1"/>
  <c r="J23" i="28" s="1"/>
  <c r="Y82" i="21"/>
  <c r="Y85" i="21" s="1"/>
  <c r="AB22" i="28" s="1"/>
  <c r="T188" i="21"/>
  <c r="T191" i="21" s="1"/>
  <c r="W23" i="28" s="1"/>
  <c r="AA510" i="21"/>
  <c r="AA513" i="21" s="1"/>
  <c r="AD26" i="28" s="1"/>
  <c r="M296" i="21"/>
  <c r="M299" i="21" s="1"/>
  <c r="P24" i="28" s="1"/>
  <c r="J188" i="21"/>
  <c r="J191" i="21" s="1"/>
  <c r="M23" i="28" s="1"/>
  <c r="W82" i="21"/>
  <c r="W85" i="21" s="1"/>
  <c r="Z22" i="28" s="1"/>
  <c r="U510" i="21"/>
  <c r="U513" i="21" s="1"/>
  <c r="X26" i="28" s="1"/>
  <c r="W296" i="21"/>
  <c r="W299" i="21" s="1"/>
  <c r="Z24" i="28" s="1"/>
  <c r="Q296" i="21"/>
  <c r="Q299" i="21" s="1"/>
  <c r="T24" i="28" s="1"/>
  <c r="G82" i="21"/>
  <c r="G85" i="21" s="1"/>
  <c r="J22" i="28" s="1"/>
  <c r="M188" i="21"/>
  <c r="M191" i="21" s="1"/>
  <c r="P23" i="28" s="1"/>
  <c r="D188" i="21"/>
  <c r="D191" i="21" s="1"/>
  <c r="G23" i="28" s="1"/>
  <c r="V296" i="21"/>
  <c r="V299" i="21" s="1"/>
  <c r="Y24" i="28" s="1"/>
  <c r="B82" i="21"/>
  <c r="B85" i="21" s="1"/>
  <c r="E22" i="28" s="1"/>
  <c r="S188" i="21"/>
  <c r="S191" i="21" s="1"/>
  <c r="V23" i="28" s="1"/>
  <c r="O82" i="21"/>
  <c r="O85" i="21" s="1"/>
  <c r="R22" i="28" s="1"/>
  <c r="H405" i="21"/>
  <c r="H408" i="21" s="1"/>
  <c r="K25" i="28" s="1"/>
  <c r="C296" i="21"/>
  <c r="C299" i="21" s="1"/>
  <c r="F24" i="28" s="1"/>
  <c r="AC296" i="21"/>
  <c r="AC299" i="21" s="1"/>
  <c r="AF24" i="28" s="1"/>
  <c r="R405" i="21"/>
  <c r="R408" i="21" s="1"/>
  <c r="U25" i="28" s="1"/>
  <c r="H296" i="21"/>
  <c r="H299" i="21" s="1"/>
  <c r="K24" i="28" s="1"/>
  <c r="R82" i="21"/>
  <c r="R85" i="21" s="1"/>
  <c r="U22" i="28" s="1"/>
  <c r="Z405" i="21"/>
  <c r="Z408" i="21" s="1"/>
  <c r="AC25" i="28" s="1"/>
  <c r="C188" i="21"/>
  <c r="C191" i="21" s="1"/>
  <c r="F23" i="28" s="1"/>
  <c r="L82" i="21"/>
  <c r="L85" i="21" s="1"/>
  <c r="O22" i="28" s="1"/>
  <c r="U296" i="21"/>
  <c r="U299" i="21" s="1"/>
  <c r="X24" i="28" s="1"/>
  <c r="AA296" i="21"/>
  <c r="AA299" i="21" s="1"/>
  <c r="AD24" i="28" s="1"/>
  <c r="T82" i="21"/>
  <c r="T85" i="21" s="1"/>
  <c r="W22" i="28" s="1"/>
  <c r="S296" i="21"/>
  <c r="S299" i="21" s="1"/>
  <c r="V24" i="28" s="1"/>
  <c r="Z188" i="21"/>
  <c r="Z191" i="21" s="1"/>
  <c r="AC23" i="28" s="1"/>
  <c r="H510" i="21"/>
  <c r="H513" i="21" s="1"/>
  <c r="K26" i="28" s="1"/>
  <c r="F510" i="21"/>
  <c r="F513" i="21" s="1"/>
  <c r="I26" i="28" s="1"/>
  <c r="U188" i="21"/>
  <c r="U191" i="21" s="1"/>
  <c r="X23" i="28" s="1"/>
  <c r="W405" i="21"/>
  <c r="W408" i="21" s="1"/>
  <c r="Z25" i="28" s="1"/>
  <c r="Z296" i="21"/>
  <c r="Z299" i="21" s="1"/>
  <c r="AC24" i="28" s="1"/>
  <c r="W188" i="21"/>
  <c r="W191" i="21" s="1"/>
  <c r="Z23" i="28" s="1"/>
  <c r="L510" i="21"/>
  <c r="L513" i="21" s="1"/>
  <c r="O26" i="28" s="1"/>
  <c r="M510" i="21"/>
  <c r="M513" i="21" s="1"/>
  <c r="P26" i="28" s="1"/>
  <c r="R510" i="21"/>
  <c r="R513" i="21" s="1"/>
  <c r="U26" i="28" s="1"/>
  <c r="S405" i="21"/>
  <c r="S408" i="21" s="1"/>
  <c r="V25" i="28" s="1"/>
  <c r="T296" i="20"/>
  <c r="T299" i="20" s="1"/>
  <c r="W14" i="28" s="1"/>
  <c r="O510" i="20"/>
  <c r="O513" i="20" s="1"/>
  <c r="R16" i="28" s="1"/>
  <c r="AA296" i="20"/>
  <c r="AA299" i="20" s="1"/>
  <c r="AD14" i="28" s="1"/>
  <c r="C510" i="20"/>
  <c r="C513" i="20" s="1"/>
  <c r="F16" i="28" s="1"/>
  <c r="G82" i="20"/>
  <c r="G85" i="20" s="1"/>
  <c r="J12" i="28" s="1"/>
  <c r="D82" i="20"/>
  <c r="D85" i="20" s="1"/>
  <c r="G12" i="28" s="1"/>
  <c r="S82" i="20"/>
  <c r="S85" i="20" s="1"/>
  <c r="V12" i="28" s="1"/>
  <c r="U188" i="19"/>
  <c r="U191" i="19" s="1"/>
  <c r="X8" i="28" s="1"/>
  <c r="B296" i="19"/>
  <c r="B299" i="19" s="1"/>
  <c r="E9" i="28" s="1"/>
  <c r="V188" i="20"/>
  <c r="V191" i="20" s="1"/>
  <c r="Y13" i="28" s="1"/>
  <c r="U405" i="20"/>
  <c r="U408" i="20" s="1"/>
  <c r="X15" i="28" s="1"/>
  <c r="H405" i="20"/>
  <c r="H408" i="20" s="1"/>
  <c r="K15" i="28" s="1"/>
  <c r="Q296" i="20"/>
  <c r="Q299" i="20" s="1"/>
  <c r="T14" i="28" s="1"/>
  <c r="G405" i="20"/>
  <c r="G408" i="20" s="1"/>
  <c r="J15" i="28" s="1"/>
  <c r="D405" i="20"/>
  <c r="D408" i="20" s="1"/>
  <c r="G15" i="28" s="1"/>
  <c r="X405" i="20"/>
  <c r="X408" i="20" s="1"/>
  <c r="AA15" i="28" s="1"/>
  <c r="AB188" i="20"/>
  <c r="AB191" i="20" s="1"/>
  <c r="AE13" i="28" s="1"/>
  <c r="M82" i="20"/>
  <c r="M85" i="20" s="1"/>
  <c r="P12" i="28" s="1"/>
  <c r="J188" i="20"/>
  <c r="J191" i="20" s="1"/>
  <c r="M13" i="28" s="1"/>
  <c r="T188" i="20"/>
  <c r="T191" i="20" s="1"/>
  <c r="W13" i="28" s="1"/>
  <c r="W405" i="20"/>
  <c r="W408" i="20" s="1"/>
  <c r="Z15" i="28" s="1"/>
  <c r="H296" i="20"/>
  <c r="H299" i="20" s="1"/>
  <c r="K14" i="28" s="1"/>
  <c r="Y510" i="20"/>
  <c r="Y513" i="20" s="1"/>
  <c r="AB16" i="28" s="1"/>
  <c r="P296" i="20"/>
  <c r="P299" i="20" s="1"/>
  <c r="S14" i="28" s="1"/>
  <c r="Z405" i="20"/>
  <c r="Z408" i="20" s="1"/>
  <c r="AC15" i="28" s="1"/>
  <c r="R405" i="20"/>
  <c r="R408" i="20" s="1"/>
  <c r="U15" i="28" s="1"/>
  <c r="X82" i="20"/>
  <c r="X85" i="20" s="1"/>
  <c r="AA12" i="28" s="1"/>
  <c r="O188" i="20"/>
  <c r="O191" i="20" s="1"/>
  <c r="R13" i="28" s="1"/>
  <c r="Y82" i="20"/>
  <c r="Y85" i="20" s="1"/>
  <c r="AB12" i="28" s="1"/>
  <c r="C296" i="20"/>
  <c r="C299" i="20" s="1"/>
  <c r="F14" i="28" s="1"/>
  <c r="AC510" i="20"/>
  <c r="AC513" i="20" s="1"/>
  <c r="AF16" i="28" s="1"/>
  <c r="M296" i="20"/>
  <c r="M299" i="20" s="1"/>
  <c r="P14" i="28" s="1"/>
  <c r="K296" i="20"/>
  <c r="K299" i="20" s="1"/>
  <c r="N14" i="28" s="1"/>
  <c r="M405" i="20"/>
  <c r="M408" i="20" s="1"/>
  <c r="P15" i="28" s="1"/>
  <c r="K82" i="20"/>
  <c r="K85" i="20" s="1"/>
  <c r="N12" i="28" s="1"/>
  <c r="N296" i="20"/>
  <c r="N299" i="20" s="1"/>
  <c r="Q14" i="28" s="1"/>
  <c r="H188" i="20"/>
  <c r="H191" i="20" s="1"/>
  <c r="K13" i="28" s="1"/>
  <c r="N188" i="20"/>
  <c r="N191" i="20" s="1"/>
  <c r="Q13" i="28" s="1"/>
  <c r="K405" i="20"/>
  <c r="K408" i="20" s="1"/>
  <c r="N15" i="28" s="1"/>
  <c r="AA405" i="20"/>
  <c r="AA408" i="20" s="1"/>
  <c r="AD15" i="28" s="1"/>
  <c r="AB510" i="20"/>
  <c r="AB513" i="20" s="1"/>
  <c r="AE16" i="28" s="1"/>
  <c r="E188" i="20"/>
  <c r="E191" i="20" s="1"/>
  <c r="H13" i="28" s="1"/>
  <c r="U296" i="20"/>
  <c r="U299" i="20" s="1"/>
  <c r="X14" i="28" s="1"/>
  <c r="J510" i="20"/>
  <c r="J513" i="20" s="1"/>
  <c r="M16" i="28" s="1"/>
  <c r="F510" i="20"/>
  <c r="F513" i="20" s="1"/>
  <c r="I16" i="28" s="1"/>
  <c r="Q188" i="20"/>
  <c r="Q191" i="20" s="1"/>
  <c r="T13" i="28" s="1"/>
  <c r="AC82" i="20"/>
  <c r="AC85" i="20" s="1"/>
  <c r="AF12" i="28" s="1"/>
  <c r="R510" i="20"/>
  <c r="R513" i="20" s="1"/>
  <c r="U16" i="28" s="1"/>
  <c r="K510" i="20"/>
  <c r="K513" i="20" s="1"/>
  <c r="N16" i="28" s="1"/>
  <c r="T510" i="20"/>
  <c r="T513" i="20" s="1"/>
  <c r="W16" i="28" s="1"/>
  <c r="U510" i="20"/>
  <c r="U513" i="20" s="1"/>
  <c r="X16" i="28" s="1"/>
  <c r="Q510" i="20"/>
  <c r="Q513" i="20" s="1"/>
  <c r="T16" i="28" s="1"/>
  <c r="Y296" i="20"/>
  <c r="Y299" i="20" s="1"/>
  <c r="AB14" i="28" s="1"/>
  <c r="P188" i="20"/>
  <c r="P191" i="20" s="1"/>
  <c r="S13" i="28" s="1"/>
  <c r="J405" i="20"/>
  <c r="J408" i="20" s="1"/>
  <c r="M15" i="28" s="1"/>
  <c r="D296" i="20"/>
  <c r="D299" i="20" s="1"/>
  <c r="G14" i="28" s="1"/>
  <c r="W510" i="20"/>
  <c r="W513" i="20" s="1"/>
  <c r="Z16" i="28" s="1"/>
  <c r="R188" i="20"/>
  <c r="R191" i="20" s="1"/>
  <c r="U13" i="28" s="1"/>
  <c r="AC405" i="20"/>
  <c r="AC408" i="20" s="1"/>
  <c r="AF15" i="28" s="1"/>
  <c r="D188" i="20"/>
  <c r="D191" i="20" s="1"/>
  <c r="G13" i="28" s="1"/>
  <c r="H510" i="20"/>
  <c r="H513" i="20" s="1"/>
  <c r="K16" i="28" s="1"/>
  <c r="T82" i="20"/>
  <c r="T85" i="20" s="1"/>
  <c r="W12" i="28" s="1"/>
  <c r="B82" i="20"/>
  <c r="B85" i="20" s="1"/>
  <c r="E12" i="28" s="1"/>
  <c r="AC296" i="20"/>
  <c r="AC299" i="20" s="1"/>
  <c r="AF14" i="28" s="1"/>
  <c r="F188" i="20"/>
  <c r="F191" i="20" s="1"/>
  <c r="I13" i="28" s="1"/>
  <c r="B188" i="20"/>
  <c r="B191" i="20" s="1"/>
  <c r="E13" i="28" s="1"/>
  <c r="I510" i="20"/>
  <c r="I513" i="20" s="1"/>
  <c r="L16" i="28" s="1"/>
  <c r="L188" i="20"/>
  <c r="L191" i="20" s="1"/>
  <c r="O13" i="28" s="1"/>
  <c r="B510" i="20"/>
  <c r="B513" i="20" s="1"/>
  <c r="E16" i="28" s="1"/>
  <c r="V405" i="20"/>
  <c r="V408" i="20" s="1"/>
  <c r="Y15" i="28" s="1"/>
  <c r="Z510" i="20"/>
  <c r="Z513" i="20" s="1"/>
  <c r="AC16" i="28" s="1"/>
  <c r="O296" i="20"/>
  <c r="O299" i="20" s="1"/>
  <c r="R14" i="28" s="1"/>
  <c r="AB296" i="20"/>
  <c r="AB299" i="20" s="1"/>
  <c r="AE14" i="28" s="1"/>
  <c r="U188" i="20"/>
  <c r="U191" i="20" s="1"/>
  <c r="X13" i="28" s="1"/>
  <c r="B296" i="20"/>
  <c r="B299" i="20" s="1"/>
  <c r="E14" i="28" s="1"/>
  <c r="X296" i="20"/>
  <c r="X299" i="20" s="1"/>
  <c r="AA14" i="28" s="1"/>
  <c r="AB405" i="20"/>
  <c r="AB408" i="20" s="1"/>
  <c r="AE15" i="28" s="1"/>
  <c r="Y405" i="20"/>
  <c r="Y408" i="20" s="1"/>
  <c r="AB15" i="28" s="1"/>
  <c r="M188" i="20"/>
  <c r="M191" i="20" s="1"/>
  <c r="P13" i="28" s="1"/>
  <c r="E510" i="20"/>
  <c r="E513" i="20" s="1"/>
  <c r="H16" i="28" s="1"/>
  <c r="G510" i="20"/>
  <c r="G513" i="20" s="1"/>
  <c r="J16" i="28" s="1"/>
  <c r="G296" i="20"/>
  <c r="G299" i="20" s="1"/>
  <c r="J14" i="28" s="1"/>
  <c r="C405" i="20"/>
  <c r="C408" i="20" s="1"/>
  <c r="F15" i="28" s="1"/>
  <c r="V82" i="20"/>
  <c r="V85" i="20" s="1"/>
  <c r="Y12" i="28" s="1"/>
  <c r="F296" i="20"/>
  <c r="F299" i="20" s="1"/>
  <c r="I14" i="28" s="1"/>
  <c r="J296" i="20"/>
  <c r="J299" i="20" s="1"/>
  <c r="M14" i="28" s="1"/>
  <c r="N82" i="20"/>
  <c r="N85" i="20" s="1"/>
  <c r="Q12" i="28" s="1"/>
  <c r="S188" i="20"/>
  <c r="S191" i="20" s="1"/>
  <c r="V13" i="28" s="1"/>
  <c r="Z188" i="20"/>
  <c r="Z191" i="20" s="1"/>
  <c r="AC13" i="28" s="1"/>
  <c r="I188" i="20"/>
  <c r="I191" i="20" s="1"/>
  <c r="L13" i="28" s="1"/>
  <c r="S405" i="20"/>
  <c r="S408" i="20" s="1"/>
  <c r="V15" i="28" s="1"/>
  <c r="W296" i="20"/>
  <c r="W299" i="20" s="1"/>
  <c r="Z14" i="28" s="1"/>
  <c r="AC188" i="20"/>
  <c r="AC191" i="20" s="1"/>
  <c r="AF13" i="28" s="1"/>
  <c r="O405" i="20"/>
  <c r="O408" i="20" s="1"/>
  <c r="R15" i="28" s="1"/>
  <c r="E405" i="20"/>
  <c r="E408" i="20" s="1"/>
  <c r="H15" i="28" s="1"/>
  <c r="C82" i="20"/>
  <c r="C85" i="20" s="1"/>
  <c r="F12" i="28" s="1"/>
  <c r="I296" i="20"/>
  <c r="I299" i="20" s="1"/>
  <c r="L14" i="28" s="1"/>
  <c r="P405" i="20"/>
  <c r="P408" i="20" s="1"/>
  <c r="S15" i="28" s="1"/>
  <c r="S510" i="20"/>
  <c r="S513" i="20" s="1"/>
  <c r="V16" i="28" s="1"/>
  <c r="P82" i="20"/>
  <c r="P85" i="20" s="1"/>
  <c r="S12" i="28" s="1"/>
  <c r="T405" i="20"/>
  <c r="T408" i="20" s="1"/>
  <c r="W15" i="28" s="1"/>
  <c r="X188" i="20"/>
  <c r="X191" i="20" s="1"/>
  <c r="AA13" i="28" s="1"/>
  <c r="K188" i="20"/>
  <c r="K191" i="20" s="1"/>
  <c r="N13" i="28" s="1"/>
  <c r="S296" i="20"/>
  <c r="S299" i="20" s="1"/>
  <c r="V14" i="28" s="1"/>
  <c r="W188" i="20"/>
  <c r="W191" i="20" s="1"/>
  <c r="Z13" i="28" s="1"/>
  <c r="L82" i="20"/>
  <c r="L85" i="20" s="1"/>
  <c r="O12" i="28" s="1"/>
  <c r="AA188" i="20"/>
  <c r="AA191" i="20" s="1"/>
  <c r="AD13" i="28" s="1"/>
  <c r="E296" i="20"/>
  <c r="E299" i="20" s="1"/>
  <c r="H14" i="28" s="1"/>
  <c r="O82" i="20"/>
  <c r="O85" i="20" s="1"/>
  <c r="R12" i="28" s="1"/>
  <c r="Q405" i="20"/>
  <c r="Q408" i="20" s="1"/>
  <c r="T15" i="28" s="1"/>
  <c r="Z82" i="20"/>
  <c r="Z85" i="20" s="1"/>
  <c r="AC12" i="28" s="1"/>
  <c r="L405" i="20"/>
  <c r="L408" i="20" s="1"/>
  <c r="O15" i="28" s="1"/>
  <c r="P510" i="20"/>
  <c r="P513" i="20" s="1"/>
  <c r="S16" i="28" s="1"/>
  <c r="F82" i="20"/>
  <c r="F85" i="20" s="1"/>
  <c r="I12" i="28" s="1"/>
  <c r="I405" i="20"/>
  <c r="I408" i="20" s="1"/>
  <c r="L15" i="28" s="1"/>
  <c r="Q82" i="20"/>
  <c r="Q85" i="20" s="1"/>
  <c r="T12" i="28" s="1"/>
  <c r="H82" i="20"/>
  <c r="H85" i="20" s="1"/>
  <c r="K12" i="28" s="1"/>
  <c r="R296" i="20"/>
  <c r="R299" i="20" s="1"/>
  <c r="U14" i="28" s="1"/>
  <c r="J82" i="20"/>
  <c r="J85" i="20" s="1"/>
  <c r="M12" i="28" s="1"/>
  <c r="Y188" i="20"/>
  <c r="Y191" i="20" s="1"/>
  <c r="AB13" i="28" s="1"/>
  <c r="N405" i="20"/>
  <c r="N408" i="20" s="1"/>
  <c r="Q15" i="28" s="1"/>
  <c r="AA510" i="20"/>
  <c r="AA513" i="20" s="1"/>
  <c r="AD16" i="28" s="1"/>
  <c r="W82" i="20"/>
  <c r="W85" i="20" s="1"/>
  <c r="Z12" i="28" s="1"/>
  <c r="I82" i="20"/>
  <c r="I85" i="20" s="1"/>
  <c r="L12" i="28" s="1"/>
  <c r="E82" i="20"/>
  <c r="E85" i="20" s="1"/>
  <c r="H12" i="28" s="1"/>
  <c r="C188" i="20"/>
  <c r="C191" i="20" s="1"/>
  <c r="F13" i="28" s="1"/>
  <c r="D510" i="20"/>
  <c r="D513" i="20" s="1"/>
  <c r="G16" i="28" s="1"/>
  <c r="L510" i="20"/>
  <c r="L513" i="20" s="1"/>
  <c r="O16" i="28" s="1"/>
  <c r="L296" i="19"/>
  <c r="L299" i="19" s="1"/>
  <c r="O9" i="28" s="1"/>
  <c r="J296" i="19"/>
  <c r="J299" i="19" s="1"/>
  <c r="M9" i="28" s="1"/>
  <c r="AC405" i="19"/>
  <c r="AC408" i="19" s="1"/>
  <c r="AF10" i="28" s="1"/>
  <c r="F82" i="19"/>
  <c r="F85" i="19" s="1"/>
  <c r="I7" i="28" s="1"/>
  <c r="C405" i="19"/>
  <c r="C408" i="19" s="1"/>
  <c r="F10" i="28" s="1"/>
  <c r="Q82" i="19"/>
  <c r="Q85" i="19" s="1"/>
  <c r="T7" i="28" s="1"/>
  <c r="W405" i="19"/>
  <c r="W408" i="19" s="1"/>
  <c r="Z10" i="28" s="1"/>
  <c r="I405" i="19"/>
  <c r="I408" i="19" s="1"/>
  <c r="L10" i="28" s="1"/>
  <c r="Z188" i="19"/>
  <c r="Z191" i="19" s="1"/>
  <c r="AC8" i="28" s="1"/>
  <c r="Z405" i="19"/>
  <c r="Z408" i="19" s="1"/>
  <c r="AC10" i="28" s="1"/>
  <c r="Q296" i="19"/>
  <c r="Q299" i="19" s="1"/>
  <c r="T9" i="28" s="1"/>
  <c r="E188" i="19"/>
  <c r="E191" i="19" s="1"/>
  <c r="H8" i="28" s="1"/>
  <c r="B405" i="19"/>
  <c r="B408" i="19" s="1"/>
  <c r="E10" i="28" s="1"/>
  <c r="H510" i="19"/>
  <c r="H513" i="19" s="1"/>
  <c r="K11" i="28" s="1"/>
  <c r="X188" i="19"/>
  <c r="X191" i="19" s="1"/>
  <c r="AA8" i="28" s="1"/>
  <c r="K82" i="19"/>
  <c r="K85" i="19" s="1"/>
  <c r="N7" i="28" s="1"/>
  <c r="U82" i="19"/>
  <c r="U85" i="19" s="1"/>
  <c r="X7" i="28" s="1"/>
  <c r="M405" i="19"/>
  <c r="M408" i="19" s="1"/>
  <c r="P10" i="28" s="1"/>
  <c r="Z296" i="19"/>
  <c r="Z299" i="19" s="1"/>
  <c r="AC9" i="28" s="1"/>
  <c r="N82" i="19"/>
  <c r="N85" i="19" s="1"/>
  <c r="Q7" i="28" s="1"/>
  <c r="G405" i="19"/>
  <c r="G408" i="19" s="1"/>
  <c r="J10" i="28" s="1"/>
  <c r="Q510" i="19"/>
  <c r="Q513" i="19" s="1"/>
  <c r="T11" i="28" s="1"/>
  <c r="W510" i="19"/>
  <c r="W513" i="19" s="1"/>
  <c r="Z11" i="28" s="1"/>
  <c r="C296" i="19"/>
  <c r="C299" i="19" s="1"/>
  <c r="F9" i="28" s="1"/>
  <c r="M296" i="19"/>
  <c r="M299" i="19" s="1"/>
  <c r="P9" i="28" s="1"/>
  <c r="G510" i="19"/>
  <c r="G513" i="19" s="1"/>
  <c r="J11" i="28" s="1"/>
  <c r="E510" i="19"/>
  <c r="E513" i="19" s="1"/>
  <c r="H11" i="28" s="1"/>
  <c r="L405" i="19"/>
  <c r="L408" i="19" s="1"/>
  <c r="O10" i="28" s="1"/>
  <c r="S188" i="19"/>
  <c r="S191" i="19" s="1"/>
  <c r="V8" i="28" s="1"/>
  <c r="R405" i="19"/>
  <c r="R408" i="19" s="1"/>
  <c r="U10" i="28" s="1"/>
  <c r="H188" i="19"/>
  <c r="H191" i="19" s="1"/>
  <c r="K8" i="28" s="1"/>
  <c r="I82" i="19"/>
  <c r="I85" i="19" s="1"/>
  <c r="L7" i="28" s="1"/>
  <c r="V405" i="19"/>
  <c r="V408" i="19" s="1"/>
  <c r="Y10" i="28" s="1"/>
  <c r="S510" i="19"/>
  <c r="S513" i="19" s="1"/>
  <c r="V11" i="28" s="1"/>
  <c r="D510" i="19"/>
  <c r="D513" i="19" s="1"/>
  <c r="G11" i="28" s="1"/>
  <c r="AC296" i="19"/>
  <c r="AC299" i="19" s="1"/>
  <c r="AF9" i="28" s="1"/>
  <c r="AB296" i="19"/>
  <c r="AB299" i="19" s="1"/>
  <c r="AE9" i="28" s="1"/>
  <c r="W296" i="19"/>
  <c r="W299" i="19" s="1"/>
  <c r="Z9" i="28" s="1"/>
  <c r="AA405" i="19"/>
  <c r="AA408" i="19" s="1"/>
  <c r="AD10" i="28" s="1"/>
  <c r="E82" i="19"/>
  <c r="E85" i="19" s="1"/>
  <c r="H7" i="28" s="1"/>
  <c r="O296" i="19"/>
  <c r="O299" i="19" s="1"/>
  <c r="R9" i="28" s="1"/>
  <c r="U510" i="19"/>
  <c r="U513" i="19" s="1"/>
  <c r="X11" i="28" s="1"/>
  <c r="P405" i="19"/>
  <c r="P408" i="19" s="1"/>
  <c r="S10" i="28" s="1"/>
  <c r="J188" i="19"/>
  <c r="J191" i="19" s="1"/>
  <c r="M8" i="28" s="1"/>
  <c r="M188" i="19"/>
  <c r="M191" i="19" s="1"/>
  <c r="P8" i="28" s="1"/>
  <c r="C82" i="19"/>
  <c r="C85" i="19" s="1"/>
  <c r="F7" i="28" s="1"/>
  <c r="P296" i="19"/>
  <c r="P299" i="19" s="1"/>
  <c r="S9" i="28" s="1"/>
  <c r="V188" i="19"/>
  <c r="V191" i="19" s="1"/>
  <c r="Y8" i="28" s="1"/>
  <c r="O188" i="19"/>
  <c r="O191" i="19" s="1"/>
  <c r="R8" i="28" s="1"/>
  <c r="R296" i="19"/>
  <c r="R299" i="19" s="1"/>
  <c r="U9" i="28" s="1"/>
  <c r="C188" i="19"/>
  <c r="C191" i="19" s="1"/>
  <c r="F8" i="28" s="1"/>
  <c r="O405" i="19"/>
  <c r="O408" i="19" s="1"/>
  <c r="R10" i="28" s="1"/>
  <c r="AB188" i="19"/>
  <c r="AB191" i="19" s="1"/>
  <c r="AE8" i="28" s="1"/>
  <c r="AB82" i="19"/>
  <c r="AB85" i="19" s="1"/>
  <c r="AE7" i="28" s="1"/>
  <c r="F188" i="19"/>
  <c r="F191" i="19" s="1"/>
  <c r="I8" i="28" s="1"/>
  <c r="C510" i="19"/>
  <c r="C513" i="19" s="1"/>
  <c r="F11" i="28" s="1"/>
  <c r="K296" i="19"/>
  <c r="K299" i="19" s="1"/>
  <c r="N9" i="28" s="1"/>
  <c r="AC188" i="19"/>
  <c r="AC191" i="19" s="1"/>
  <c r="AF8" i="28" s="1"/>
  <c r="D296" i="19"/>
  <c r="D299" i="19" s="1"/>
  <c r="G9" i="28" s="1"/>
  <c r="AA510" i="19"/>
  <c r="AA513" i="19" s="1"/>
  <c r="AD11" i="28" s="1"/>
  <c r="V82" i="19"/>
  <c r="V85" i="19" s="1"/>
  <c r="Y7" i="28" s="1"/>
  <c r="F405" i="19"/>
  <c r="F408" i="19" s="1"/>
  <c r="I10" i="28" s="1"/>
  <c r="S82" i="19"/>
  <c r="S85" i="19" s="1"/>
  <c r="V7" i="28" s="1"/>
  <c r="AC82" i="19"/>
  <c r="AC85" i="19" s="1"/>
  <c r="AF7" i="28" s="1"/>
  <c r="AC510" i="19"/>
  <c r="AC513" i="19" s="1"/>
  <c r="AF11" i="28" s="1"/>
  <c r="N188" i="19"/>
  <c r="N191" i="19" s="1"/>
  <c r="Q8" i="28" s="1"/>
  <c r="X296" i="19"/>
  <c r="X299" i="19" s="1"/>
  <c r="AA9" i="28" s="1"/>
  <c r="F296" i="19"/>
  <c r="F299" i="19" s="1"/>
  <c r="I9" i="28" s="1"/>
  <c r="N510" i="19"/>
  <c r="N513" i="19" s="1"/>
  <c r="Q11" i="28" s="1"/>
  <c r="D188" i="19"/>
  <c r="D191" i="19" s="1"/>
  <c r="G8" i="28" s="1"/>
  <c r="D405" i="19"/>
  <c r="D408" i="19" s="1"/>
  <c r="G10" i="28" s="1"/>
  <c r="L510" i="19"/>
  <c r="L513" i="19" s="1"/>
  <c r="O11" i="28" s="1"/>
  <c r="V510" i="19"/>
  <c r="V513" i="19" s="1"/>
  <c r="Y11" i="28" s="1"/>
  <c r="G296" i="19"/>
  <c r="G299" i="19" s="1"/>
  <c r="J9" i="28" s="1"/>
  <c r="T82" i="19"/>
  <c r="T85" i="19" s="1"/>
  <c r="W7" i="28" s="1"/>
  <c r="J405" i="19"/>
  <c r="J408" i="19" s="1"/>
  <c r="M10" i="28" s="1"/>
  <c r="D82" i="19"/>
  <c r="D85" i="19" s="1"/>
  <c r="G7" i="28" s="1"/>
  <c r="H82" i="19"/>
  <c r="H85" i="19" s="1"/>
  <c r="K7" i="28" s="1"/>
  <c r="X82" i="19"/>
  <c r="X85" i="19" s="1"/>
  <c r="AA7" i="28" s="1"/>
  <c r="L82" i="19"/>
  <c r="L85" i="19" s="1"/>
  <c r="O7" i="28" s="1"/>
  <c r="K188" i="19"/>
  <c r="K191" i="19" s="1"/>
  <c r="N8" i="28" s="1"/>
  <c r="M82" i="19"/>
  <c r="M85" i="19" s="1"/>
  <c r="P7" i="28" s="1"/>
  <c r="U296" i="19"/>
  <c r="U299" i="19" s="1"/>
  <c r="X9" i="28" s="1"/>
  <c r="Y82" i="19"/>
  <c r="Y85" i="19" s="1"/>
  <c r="AB7" i="28" s="1"/>
  <c r="K510" i="19"/>
  <c r="K513" i="19" s="1"/>
  <c r="N11" i="28" s="1"/>
  <c r="Y188" i="19"/>
  <c r="Y191" i="19" s="1"/>
  <c r="AB8" i="28" s="1"/>
  <c r="S405" i="19"/>
  <c r="S408" i="19" s="1"/>
  <c r="V10" i="28" s="1"/>
  <c r="T405" i="19"/>
  <c r="T408" i="19" s="1"/>
  <c r="W10" i="28" s="1"/>
  <c r="Y510" i="19"/>
  <c r="Y513" i="19" s="1"/>
  <c r="AB11" i="28" s="1"/>
  <c r="Y405" i="19"/>
  <c r="Y408" i="19" s="1"/>
  <c r="AB10" i="28" s="1"/>
  <c r="W188" i="19"/>
  <c r="W191" i="19" s="1"/>
  <c r="Z8" i="28" s="1"/>
  <c r="V296" i="19"/>
  <c r="V299" i="19" s="1"/>
  <c r="Y9" i="28" s="1"/>
  <c r="J510" i="19"/>
  <c r="J513" i="19" s="1"/>
  <c r="M11" i="28" s="1"/>
  <c r="Q188" i="19"/>
  <c r="Q191" i="19" s="1"/>
  <c r="T8" i="28" s="1"/>
  <c r="B188" i="19"/>
  <c r="B191" i="19" s="1"/>
  <c r="E8" i="28" s="1"/>
  <c r="AB510" i="19"/>
  <c r="AB513" i="19" s="1"/>
  <c r="AE11" i="28" s="1"/>
  <c r="G82" i="19"/>
  <c r="G85" i="19" s="1"/>
  <c r="J7" i="28" s="1"/>
  <c r="F510" i="19"/>
  <c r="F513" i="19" s="1"/>
  <c r="I11" i="28" s="1"/>
  <c r="U405" i="19"/>
  <c r="U408" i="19" s="1"/>
  <c r="X10" i="28" s="1"/>
  <c r="Q405" i="19"/>
  <c r="Q408" i="19" s="1"/>
  <c r="T10" i="28" s="1"/>
  <c r="E296" i="19"/>
  <c r="E299" i="19" s="1"/>
  <c r="H9" i="28" s="1"/>
  <c r="X510" i="19"/>
  <c r="X513" i="19" s="1"/>
  <c r="AA11" i="28" s="1"/>
  <c r="O510" i="19"/>
  <c r="O513" i="19" s="1"/>
  <c r="R11" i="28" s="1"/>
  <c r="AA296" i="19"/>
  <c r="AA299" i="19" s="1"/>
  <c r="AD9" i="28" s="1"/>
  <c r="W82" i="19"/>
  <c r="W85" i="19" s="1"/>
  <c r="Z7" i="28" s="1"/>
  <c r="R510" i="19"/>
  <c r="R513" i="19" s="1"/>
  <c r="U11" i="28" s="1"/>
  <c r="E405" i="19"/>
  <c r="E408" i="19" s="1"/>
  <c r="H10" i="28" s="1"/>
  <c r="X405" i="19"/>
  <c r="X408" i="19" s="1"/>
  <c r="AA10" i="28" s="1"/>
  <c r="P82" i="19"/>
  <c r="P85" i="19" s="1"/>
  <c r="S7" i="28" s="1"/>
  <c r="H296" i="19"/>
  <c r="H299" i="19" s="1"/>
  <c r="K9" i="28" s="1"/>
  <c r="G188" i="19"/>
  <c r="G191" i="19" s="1"/>
  <c r="J8" i="28" s="1"/>
  <c r="N405" i="19"/>
  <c r="N408" i="19" s="1"/>
  <c r="Q10" i="28" s="1"/>
  <c r="K405" i="19"/>
  <c r="K408" i="19" s="1"/>
  <c r="N10" i="28" s="1"/>
  <c r="Z510" i="19"/>
  <c r="Z513" i="19" s="1"/>
  <c r="AC11" i="28" s="1"/>
  <c r="N296" i="19"/>
  <c r="N299" i="19" s="1"/>
  <c r="Q9" i="28" s="1"/>
  <c r="Y296" i="19"/>
  <c r="Y299" i="19" s="1"/>
  <c r="AB9" i="28" s="1"/>
  <c r="P510" i="19"/>
  <c r="P513" i="19" s="1"/>
  <c r="S11" i="28" s="1"/>
  <c r="P188" i="19"/>
  <c r="P191" i="19" s="1"/>
  <c r="S8" i="28" s="1"/>
  <c r="T296" i="19"/>
  <c r="T299" i="19" s="1"/>
  <c r="W9" i="28" s="1"/>
  <c r="T188" i="19"/>
  <c r="T191" i="19" s="1"/>
  <c r="W8" i="28" s="1"/>
  <c r="L188" i="19"/>
  <c r="L191" i="19" s="1"/>
  <c r="O8" i="28" s="1"/>
  <c r="Z82" i="19"/>
  <c r="Z85" i="19" s="1"/>
  <c r="AC7" i="28" s="1"/>
  <c r="AB405" i="19"/>
  <c r="AB408" i="19" s="1"/>
  <c r="AE10" i="28" s="1"/>
  <c r="AA188" i="19"/>
  <c r="AA191" i="19" s="1"/>
  <c r="AD8" i="28" s="1"/>
  <c r="R188" i="19"/>
  <c r="R191" i="19" s="1"/>
  <c r="U8" i="28" s="1"/>
  <c r="AV14" i="9"/>
  <c r="AV15" i="9"/>
  <c r="AV32" i="9"/>
  <c r="AU27" i="9"/>
  <c r="AU26" i="9"/>
  <c r="AU25" i="9"/>
  <c r="AU24" i="9"/>
  <c r="AU31" i="9"/>
  <c r="A511" i="9"/>
  <c r="A406" i="9"/>
  <c r="A297" i="9"/>
  <c r="A189" i="9"/>
  <c r="A83" i="9"/>
  <c r="A406" i="13"/>
  <c r="A297" i="13"/>
  <c r="A189" i="13"/>
  <c r="A83" i="13"/>
  <c r="A511" i="3"/>
  <c r="A406" i="3"/>
  <c r="A297" i="3"/>
  <c r="A189" i="3"/>
  <c r="A370" i="13"/>
  <c r="A368" i="13"/>
  <c r="A405" i="13" s="1"/>
  <c r="A367" i="13"/>
  <c r="A366" i="13"/>
  <c r="A365" i="13"/>
  <c r="A363" i="13"/>
  <c r="A380" i="13" s="1"/>
  <c r="A404" i="13" s="1"/>
  <c r="A362" i="13"/>
  <c r="A361" i="13"/>
  <c r="A379" i="13" s="1"/>
  <c r="A403" i="13" s="1"/>
  <c r="A360" i="13"/>
  <c r="A378" i="13" s="1"/>
  <c r="A390" i="13" s="1"/>
  <c r="A359" i="13"/>
  <c r="A377" i="13" s="1"/>
  <c r="A401" i="13" s="1"/>
  <c r="A358" i="13"/>
  <c r="A357" i="13"/>
  <c r="A376" i="13" s="1"/>
  <c r="A388" i="13" s="1"/>
  <c r="A356" i="13"/>
  <c r="A375" i="13" s="1"/>
  <c r="A355" i="13"/>
  <c r="A374" i="13" s="1"/>
  <c r="A398" i="13" s="1"/>
  <c r="A354" i="13"/>
  <c r="A373" i="13" s="1"/>
  <c r="A385" i="13" s="1"/>
  <c r="AR350" i="13"/>
  <c r="AQ350" i="13"/>
  <c r="AP350" i="13"/>
  <c r="AO350" i="13"/>
  <c r="AN350" i="13"/>
  <c r="AM350" i="13"/>
  <c r="AL350" i="13"/>
  <c r="AK350" i="13"/>
  <c r="AJ350" i="13"/>
  <c r="AI350" i="13"/>
  <c r="AH350" i="13"/>
  <c r="AG350" i="13"/>
  <c r="AF350" i="13"/>
  <c r="AE350" i="13"/>
  <c r="AD350" i="13"/>
  <c r="AC350" i="13"/>
  <c r="AB350" i="13"/>
  <c r="AA350" i="13"/>
  <c r="Z350" i="13"/>
  <c r="Y350" i="13"/>
  <c r="X350" i="13"/>
  <c r="W350" i="13"/>
  <c r="V350" i="13"/>
  <c r="U350" i="13"/>
  <c r="T350" i="13"/>
  <c r="S350" i="13"/>
  <c r="R350" i="13"/>
  <c r="Q350" i="13"/>
  <c r="AR349" i="13"/>
  <c r="AQ349" i="13"/>
  <c r="AP349" i="13"/>
  <c r="AO349" i="13"/>
  <c r="AN349" i="13"/>
  <c r="AM349" i="13"/>
  <c r="AL349" i="13"/>
  <c r="AK349" i="13"/>
  <c r="AJ349" i="13"/>
  <c r="AI349" i="13"/>
  <c r="AH349" i="13"/>
  <c r="AG349" i="13"/>
  <c r="AF349" i="13"/>
  <c r="AE349" i="13"/>
  <c r="AD349" i="13"/>
  <c r="AC349" i="13"/>
  <c r="AB349" i="13"/>
  <c r="AA349" i="13"/>
  <c r="Z349" i="13"/>
  <c r="Y349" i="13"/>
  <c r="X349" i="13"/>
  <c r="W349" i="13"/>
  <c r="V349" i="13"/>
  <c r="U349" i="13"/>
  <c r="T349" i="13"/>
  <c r="S349" i="13"/>
  <c r="R349" i="13"/>
  <c r="Q349" i="13"/>
  <c r="AR348" i="13"/>
  <c r="AQ348" i="13"/>
  <c r="AP348" i="13"/>
  <c r="AO348" i="13"/>
  <c r="AN348" i="13"/>
  <c r="AM348" i="13"/>
  <c r="AL348" i="13"/>
  <c r="AK348" i="13"/>
  <c r="AJ348" i="13"/>
  <c r="AI348" i="13"/>
  <c r="AH348" i="13"/>
  <c r="AG348" i="13"/>
  <c r="AF348" i="13"/>
  <c r="AE348" i="13"/>
  <c r="AD348" i="13"/>
  <c r="AC348" i="13"/>
  <c r="AB348" i="13"/>
  <c r="AA348" i="13"/>
  <c r="Z348" i="13"/>
  <c r="Y348" i="13"/>
  <c r="X348" i="13"/>
  <c r="W348" i="13"/>
  <c r="V348" i="13"/>
  <c r="U348" i="13"/>
  <c r="T348" i="13"/>
  <c r="S348" i="13"/>
  <c r="R348" i="13"/>
  <c r="Q348" i="13"/>
  <c r="AR347" i="13"/>
  <c r="AQ347" i="13"/>
  <c r="AP347" i="13"/>
  <c r="AO347" i="13"/>
  <c r="AN347" i="13"/>
  <c r="AM347" i="13"/>
  <c r="AL347" i="13"/>
  <c r="AK347" i="13"/>
  <c r="AJ347" i="13"/>
  <c r="AI347" i="13"/>
  <c r="AH347" i="13"/>
  <c r="AG347" i="13"/>
  <c r="AF347" i="13"/>
  <c r="AE347" i="13"/>
  <c r="AD347" i="13"/>
  <c r="AC347" i="13"/>
  <c r="AB347" i="13"/>
  <c r="AA347" i="13"/>
  <c r="Z347" i="13"/>
  <c r="Y347" i="13"/>
  <c r="X347" i="13"/>
  <c r="W347" i="13"/>
  <c r="V347" i="13"/>
  <c r="U347" i="13"/>
  <c r="T347" i="13"/>
  <c r="S347" i="13"/>
  <c r="R347" i="13"/>
  <c r="Q347" i="13"/>
  <c r="AR346" i="13"/>
  <c r="AQ346" i="13"/>
  <c r="AP346" i="13"/>
  <c r="AO346" i="13"/>
  <c r="AN346" i="13"/>
  <c r="AM346" i="13"/>
  <c r="AL346" i="13"/>
  <c r="AK346" i="13"/>
  <c r="AJ346" i="13"/>
  <c r="AI346" i="13"/>
  <c r="AH346" i="13"/>
  <c r="AG346" i="13"/>
  <c r="AF346" i="13"/>
  <c r="AE346" i="13"/>
  <c r="AD346" i="13"/>
  <c r="AC346" i="13"/>
  <c r="AB346" i="13"/>
  <c r="AA346" i="13"/>
  <c r="Z346" i="13"/>
  <c r="Y346" i="13"/>
  <c r="X346" i="13"/>
  <c r="W346" i="13"/>
  <c r="V346" i="13"/>
  <c r="U346" i="13"/>
  <c r="T346" i="13"/>
  <c r="S346" i="13"/>
  <c r="R346" i="13"/>
  <c r="Q346" i="13"/>
  <c r="AR345" i="13"/>
  <c r="AQ345" i="13"/>
  <c r="AP345" i="13"/>
  <c r="AO345" i="13"/>
  <c r="AN345" i="13"/>
  <c r="AM345" i="13"/>
  <c r="AL345" i="13"/>
  <c r="AK345" i="13"/>
  <c r="AJ345" i="13"/>
  <c r="AI345" i="13"/>
  <c r="AH345" i="13"/>
  <c r="AG345" i="13"/>
  <c r="AF345" i="13"/>
  <c r="AE345" i="13"/>
  <c r="AD345" i="13"/>
  <c r="AC345" i="13"/>
  <c r="AB345" i="13"/>
  <c r="AA345" i="13"/>
  <c r="Z345" i="13"/>
  <c r="Y345" i="13"/>
  <c r="X345" i="13"/>
  <c r="W345" i="13"/>
  <c r="V345" i="13"/>
  <c r="U345" i="13"/>
  <c r="T345" i="13"/>
  <c r="S345" i="13"/>
  <c r="R345" i="13"/>
  <c r="Q345" i="13"/>
  <c r="AR343" i="13"/>
  <c r="AQ343" i="13"/>
  <c r="AP343" i="13"/>
  <c r="AO343" i="13"/>
  <c r="AN343" i="13"/>
  <c r="AM343" i="13"/>
  <c r="AL343" i="13"/>
  <c r="AK343" i="13"/>
  <c r="AJ343" i="13"/>
  <c r="AI343" i="13"/>
  <c r="AH343" i="13"/>
  <c r="AG343" i="13"/>
  <c r="AF343" i="13"/>
  <c r="AE343" i="13"/>
  <c r="AD343" i="13"/>
  <c r="AC343" i="13"/>
  <c r="AB343" i="13"/>
  <c r="AA343" i="13"/>
  <c r="Z343" i="13"/>
  <c r="Y343" i="13"/>
  <c r="X343" i="13"/>
  <c r="W343" i="13"/>
  <c r="V343" i="13"/>
  <c r="U343" i="13"/>
  <c r="T343" i="13"/>
  <c r="S343" i="13"/>
  <c r="R343" i="13"/>
  <c r="Q343" i="13"/>
  <c r="AR342" i="13"/>
  <c r="AQ342" i="13"/>
  <c r="AP342" i="13"/>
  <c r="AO342" i="13"/>
  <c r="AN342" i="13"/>
  <c r="AM342" i="13"/>
  <c r="AL342" i="13"/>
  <c r="AK342" i="13"/>
  <c r="AJ342" i="13"/>
  <c r="AI342" i="13"/>
  <c r="AH342" i="13"/>
  <c r="AG342" i="13"/>
  <c r="AF342" i="13"/>
  <c r="AE342" i="13"/>
  <c r="AD342" i="13"/>
  <c r="AC342" i="13"/>
  <c r="AB342" i="13"/>
  <c r="AA342" i="13"/>
  <c r="Z342" i="13"/>
  <c r="Y342" i="13"/>
  <c r="X342" i="13"/>
  <c r="W342" i="13"/>
  <c r="V342" i="13"/>
  <c r="U342" i="13"/>
  <c r="T342" i="13"/>
  <c r="S342" i="13"/>
  <c r="R342" i="13"/>
  <c r="Q342" i="13"/>
  <c r="AR341" i="13"/>
  <c r="AQ341" i="13"/>
  <c r="AP341" i="13"/>
  <c r="AO341" i="13"/>
  <c r="AN341" i="13"/>
  <c r="AM341" i="13"/>
  <c r="AL341" i="13"/>
  <c r="AK341" i="13"/>
  <c r="AJ341" i="13"/>
  <c r="AI341" i="13"/>
  <c r="AH341" i="13"/>
  <c r="AG341" i="13"/>
  <c r="AF341" i="13"/>
  <c r="AE341" i="13"/>
  <c r="AD341" i="13"/>
  <c r="AC341" i="13"/>
  <c r="AB341" i="13"/>
  <c r="AA341" i="13"/>
  <c r="Z341" i="13"/>
  <c r="Y341" i="13"/>
  <c r="X341" i="13"/>
  <c r="W341" i="13"/>
  <c r="V341" i="13"/>
  <c r="U341" i="13"/>
  <c r="T341" i="13"/>
  <c r="S341" i="13"/>
  <c r="R341" i="13"/>
  <c r="Q341" i="13"/>
  <c r="AR340" i="13"/>
  <c r="AQ340" i="13"/>
  <c r="AP340" i="13"/>
  <c r="AO340" i="13"/>
  <c r="AN340" i="13"/>
  <c r="AM340" i="13"/>
  <c r="AL340" i="13"/>
  <c r="AK340" i="13"/>
  <c r="AJ340" i="13"/>
  <c r="AI340" i="13"/>
  <c r="AH340" i="13"/>
  <c r="AG340" i="13"/>
  <c r="AF340" i="13"/>
  <c r="AE340" i="13"/>
  <c r="AD340" i="13"/>
  <c r="AC340" i="13"/>
  <c r="AB340" i="13"/>
  <c r="AA340" i="13"/>
  <c r="Z340" i="13"/>
  <c r="Y340" i="13"/>
  <c r="X340" i="13"/>
  <c r="W340" i="13"/>
  <c r="V340" i="13"/>
  <c r="U340" i="13"/>
  <c r="T340" i="13"/>
  <c r="S340" i="13"/>
  <c r="R340" i="13"/>
  <c r="Q340" i="13"/>
  <c r="AR339" i="13"/>
  <c r="AQ339" i="13"/>
  <c r="AP339" i="13"/>
  <c r="AO339" i="13"/>
  <c r="AN339" i="13"/>
  <c r="AM339" i="13"/>
  <c r="AL339" i="13"/>
  <c r="AK339" i="13"/>
  <c r="AJ339" i="13"/>
  <c r="AI339" i="13"/>
  <c r="AH339" i="13"/>
  <c r="AG339" i="13"/>
  <c r="AF339" i="13"/>
  <c r="AE339" i="13"/>
  <c r="AD339" i="13"/>
  <c r="AC339" i="13"/>
  <c r="AB339" i="13"/>
  <c r="AA339" i="13"/>
  <c r="Z339" i="13"/>
  <c r="Y339" i="13"/>
  <c r="X339" i="13"/>
  <c r="W339" i="13"/>
  <c r="V339" i="13"/>
  <c r="U339" i="13"/>
  <c r="T339" i="13"/>
  <c r="S339" i="13"/>
  <c r="R339" i="13"/>
  <c r="Q339" i="13"/>
  <c r="AR338" i="13"/>
  <c r="AQ338" i="13"/>
  <c r="AP338" i="13"/>
  <c r="AO338" i="13"/>
  <c r="AN338" i="13"/>
  <c r="AM338" i="13"/>
  <c r="AL338" i="13"/>
  <c r="AK338" i="13"/>
  <c r="AJ338" i="13"/>
  <c r="AI338" i="13"/>
  <c r="AH338" i="13"/>
  <c r="AG338" i="13"/>
  <c r="AF338" i="13"/>
  <c r="AE338" i="13"/>
  <c r="AD338" i="13"/>
  <c r="AC338" i="13"/>
  <c r="AB338" i="13"/>
  <c r="AA338" i="13"/>
  <c r="Z338" i="13"/>
  <c r="Y338" i="13"/>
  <c r="X338" i="13"/>
  <c r="W338" i="13"/>
  <c r="V338" i="13"/>
  <c r="U338" i="13"/>
  <c r="T338" i="13"/>
  <c r="S338" i="13"/>
  <c r="R338" i="13"/>
  <c r="Q338" i="13"/>
  <c r="AR337" i="13"/>
  <c r="AQ337" i="13"/>
  <c r="AP337" i="13"/>
  <c r="AO337" i="13"/>
  <c r="AN337" i="13"/>
  <c r="AM337" i="13"/>
  <c r="AL337" i="13"/>
  <c r="AK337" i="13"/>
  <c r="AJ337" i="13"/>
  <c r="AI337" i="13"/>
  <c r="AH337" i="13"/>
  <c r="AG337" i="13"/>
  <c r="AF337" i="13"/>
  <c r="AE337" i="13"/>
  <c r="AD337" i="13"/>
  <c r="AC337" i="13"/>
  <c r="AB337" i="13"/>
  <c r="AA337" i="13"/>
  <c r="Z337" i="13"/>
  <c r="Y337" i="13"/>
  <c r="X337" i="13"/>
  <c r="W337" i="13"/>
  <c r="V337" i="13"/>
  <c r="U337" i="13"/>
  <c r="T337" i="13"/>
  <c r="S337" i="13"/>
  <c r="R337" i="13"/>
  <c r="Q337" i="13"/>
  <c r="AR336" i="13"/>
  <c r="AQ336" i="13"/>
  <c r="AP336" i="13"/>
  <c r="AO336" i="13"/>
  <c r="AN336" i="13"/>
  <c r="AM336" i="13"/>
  <c r="AL336" i="13"/>
  <c r="AK336" i="13"/>
  <c r="AJ336" i="13"/>
  <c r="AI336" i="13"/>
  <c r="AH336" i="13"/>
  <c r="AG336" i="13"/>
  <c r="AF336" i="13"/>
  <c r="AE336" i="13"/>
  <c r="AD336" i="13"/>
  <c r="AC336" i="13"/>
  <c r="AB336" i="13"/>
  <c r="AA336" i="13"/>
  <c r="Z336" i="13"/>
  <c r="Y336" i="13"/>
  <c r="X336" i="13"/>
  <c r="W336" i="13"/>
  <c r="V336" i="13"/>
  <c r="U336" i="13"/>
  <c r="T336" i="13"/>
  <c r="S336" i="13"/>
  <c r="R336" i="13"/>
  <c r="Q336" i="13"/>
  <c r="AR335" i="13"/>
  <c r="AQ335" i="13"/>
  <c r="AP335" i="13"/>
  <c r="AO335" i="13"/>
  <c r="AN335" i="13"/>
  <c r="AM335" i="13"/>
  <c r="AL335" i="13"/>
  <c r="AK335" i="13"/>
  <c r="AJ335" i="13"/>
  <c r="AI335" i="13"/>
  <c r="AH335" i="13"/>
  <c r="AG335" i="13"/>
  <c r="AF335" i="13"/>
  <c r="AE335" i="13"/>
  <c r="AD335" i="13"/>
  <c r="AC335" i="13"/>
  <c r="AB335" i="13"/>
  <c r="AA335" i="13"/>
  <c r="Z335" i="13"/>
  <c r="Y335" i="13"/>
  <c r="X335" i="13"/>
  <c r="W335" i="13"/>
  <c r="V335" i="13"/>
  <c r="U335" i="13"/>
  <c r="T335" i="13"/>
  <c r="S335" i="13"/>
  <c r="R335" i="13"/>
  <c r="Q335" i="13"/>
  <c r="AR334" i="13"/>
  <c r="AQ334" i="13"/>
  <c r="AP334" i="13"/>
  <c r="AO334" i="13"/>
  <c r="AN334" i="13"/>
  <c r="AM334" i="13"/>
  <c r="AL334" i="13"/>
  <c r="AK334" i="13"/>
  <c r="AJ334" i="13"/>
  <c r="AI334" i="13"/>
  <c r="AH334" i="13"/>
  <c r="AG334" i="13"/>
  <c r="AF334" i="13"/>
  <c r="AE334" i="13"/>
  <c r="AD334" i="13"/>
  <c r="AC334" i="13"/>
  <c r="AB334" i="13"/>
  <c r="AA334" i="13"/>
  <c r="Z334" i="13"/>
  <c r="Y334" i="13"/>
  <c r="X334" i="13"/>
  <c r="W334" i="13"/>
  <c r="V334" i="13"/>
  <c r="U334" i="13"/>
  <c r="T334" i="13"/>
  <c r="S334" i="13"/>
  <c r="R334" i="13"/>
  <c r="Q334" i="13"/>
  <c r="A261" i="13"/>
  <c r="A259" i="13"/>
  <c r="A296" i="13" s="1"/>
  <c r="A258" i="13"/>
  <c r="A257" i="13"/>
  <c r="A256" i="13"/>
  <c r="A254" i="13"/>
  <c r="A271" i="13" s="1"/>
  <c r="A295" i="13" s="1"/>
  <c r="A253" i="13"/>
  <c r="A252" i="13"/>
  <c r="A270" i="13" s="1"/>
  <c r="A282" i="13" s="1"/>
  <c r="A251" i="13"/>
  <c r="A269" i="13" s="1"/>
  <c r="A281" i="13" s="1"/>
  <c r="A250" i="13"/>
  <c r="A268" i="13" s="1"/>
  <c r="A292" i="13" s="1"/>
  <c r="A249" i="13"/>
  <c r="A248" i="13"/>
  <c r="A267" i="13" s="1"/>
  <c r="A247" i="13"/>
  <c r="A266" i="13" s="1"/>
  <c r="A246" i="13"/>
  <c r="A265" i="13" s="1"/>
  <c r="A245" i="13"/>
  <c r="A264" i="13" s="1"/>
  <c r="AR241" i="13"/>
  <c r="AQ241" i="13"/>
  <c r="AP241" i="13"/>
  <c r="AO241" i="13"/>
  <c r="AN241" i="13"/>
  <c r="AM241" i="13"/>
  <c r="AL241" i="13"/>
  <c r="AK241" i="13"/>
  <c r="AJ241" i="13"/>
  <c r="U261" i="13" s="1"/>
  <c r="AI241" i="13"/>
  <c r="AH241" i="13"/>
  <c r="AG241" i="13"/>
  <c r="AF241" i="13"/>
  <c r="AE241" i="13"/>
  <c r="AD241" i="13"/>
  <c r="AC241" i="13"/>
  <c r="AB241" i="13"/>
  <c r="AA241" i="13"/>
  <c r="Z241" i="13"/>
  <c r="Y241" i="13"/>
  <c r="X241" i="13"/>
  <c r="W241" i="13"/>
  <c r="V241" i="13"/>
  <c r="U241" i="13"/>
  <c r="T241" i="13"/>
  <c r="S241" i="13"/>
  <c r="R241" i="13"/>
  <c r="Q241" i="13"/>
  <c r="AR240" i="13"/>
  <c r="AQ240" i="13"/>
  <c r="AP240" i="13"/>
  <c r="AO240" i="13"/>
  <c r="AN240" i="13"/>
  <c r="AM240" i="13"/>
  <c r="AL240" i="13"/>
  <c r="AK240" i="13"/>
  <c r="AJ240" i="13"/>
  <c r="AI240" i="13"/>
  <c r="AH240" i="13"/>
  <c r="AG240" i="13"/>
  <c r="AF240" i="13"/>
  <c r="AE240" i="13"/>
  <c r="AD240" i="13"/>
  <c r="AC240" i="13"/>
  <c r="AB240" i="13"/>
  <c r="AA240" i="13"/>
  <c r="Z240" i="13"/>
  <c r="Y240" i="13"/>
  <c r="X240" i="13"/>
  <c r="W240" i="13"/>
  <c r="V240" i="13"/>
  <c r="U240" i="13"/>
  <c r="T240" i="13"/>
  <c r="S240" i="13"/>
  <c r="R240" i="13"/>
  <c r="Q240" i="13"/>
  <c r="AR239" i="13"/>
  <c r="AQ239" i="13"/>
  <c r="AP239" i="13"/>
  <c r="AO239" i="13"/>
  <c r="AN239" i="13"/>
  <c r="AM239" i="13"/>
  <c r="AL239" i="13"/>
  <c r="AK239" i="13"/>
  <c r="AJ239" i="13"/>
  <c r="AI239" i="13"/>
  <c r="AH239" i="13"/>
  <c r="AG239" i="13"/>
  <c r="AF239" i="13"/>
  <c r="AE239" i="13"/>
  <c r="AD239" i="13"/>
  <c r="AC239" i="13"/>
  <c r="AB239" i="13"/>
  <c r="AA239" i="13"/>
  <c r="Z239" i="13"/>
  <c r="Y239" i="13"/>
  <c r="X239" i="13"/>
  <c r="W239" i="13"/>
  <c r="V239" i="13"/>
  <c r="U239" i="13"/>
  <c r="T239" i="13"/>
  <c r="S239" i="13"/>
  <c r="R239" i="13"/>
  <c r="Q239" i="13"/>
  <c r="AR238" i="13"/>
  <c r="AQ238" i="13"/>
  <c r="AP238" i="13"/>
  <c r="AO238" i="13"/>
  <c r="AN238" i="13"/>
  <c r="AM238" i="13"/>
  <c r="AL238" i="13"/>
  <c r="AK238" i="13"/>
  <c r="AJ238" i="13"/>
  <c r="AI238" i="13"/>
  <c r="AH238" i="13"/>
  <c r="AG238" i="13"/>
  <c r="AF238" i="13"/>
  <c r="AE238" i="13"/>
  <c r="AD238" i="13"/>
  <c r="AC238" i="13"/>
  <c r="AB238" i="13"/>
  <c r="AA238" i="13"/>
  <c r="Z238" i="13"/>
  <c r="Y238" i="13"/>
  <c r="X238" i="13"/>
  <c r="W238" i="13"/>
  <c r="V238" i="13"/>
  <c r="U238" i="13"/>
  <c r="T238" i="13"/>
  <c r="S238" i="13"/>
  <c r="R238" i="13"/>
  <c r="Q238" i="13"/>
  <c r="AR237" i="13"/>
  <c r="AQ237" i="13"/>
  <c r="AP237" i="13"/>
  <c r="AO237" i="13"/>
  <c r="AN237" i="13"/>
  <c r="AM237" i="13"/>
  <c r="AL237" i="13"/>
  <c r="AK237" i="13"/>
  <c r="AJ237" i="13"/>
  <c r="AI237" i="13"/>
  <c r="AH237" i="13"/>
  <c r="AG237" i="13"/>
  <c r="AF237" i="13"/>
  <c r="AE237" i="13"/>
  <c r="AD237" i="13"/>
  <c r="AC237" i="13"/>
  <c r="AB237" i="13"/>
  <c r="AA237" i="13"/>
  <c r="Z237" i="13"/>
  <c r="Y237" i="13"/>
  <c r="X237" i="13"/>
  <c r="W237" i="13"/>
  <c r="V237" i="13"/>
  <c r="U237" i="13"/>
  <c r="T237" i="13"/>
  <c r="S237" i="13"/>
  <c r="R237" i="13"/>
  <c r="Q237" i="13"/>
  <c r="AR236" i="13"/>
  <c r="AQ236" i="13"/>
  <c r="AP236" i="13"/>
  <c r="AO236" i="13"/>
  <c r="AN236" i="13"/>
  <c r="AM236" i="13"/>
  <c r="AL236" i="13"/>
  <c r="AK236" i="13"/>
  <c r="AJ236" i="13"/>
  <c r="AI236" i="13"/>
  <c r="AH236" i="13"/>
  <c r="AG236" i="13"/>
  <c r="AF236" i="13"/>
  <c r="AE236" i="13"/>
  <c r="AD236" i="13"/>
  <c r="AC236" i="13"/>
  <c r="AB236" i="13"/>
  <c r="AA236" i="13"/>
  <c r="Z236" i="13"/>
  <c r="Y236" i="13"/>
  <c r="X236" i="13"/>
  <c r="W236" i="13"/>
  <c r="V236" i="13"/>
  <c r="U236" i="13"/>
  <c r="T236" i="13"/>
  <c r="S236" i="13"/>
  <c r="R236" i="13"/>
  <c r="Q236" i="13"/>
  <c r="AR234" i="13"/>
  <c r="AQ234" i="13"/>
  <c r="AP234" i="13"/>
  <c r="AO234" i="13"/>
  <c r="AN234" i="13"/>
  <c r="AM234" i="13"/>
  <c r="AL234" i="13"/>
  <c r="AK234" i="13"/>
  <c r="AJ234" i="13"/>
  <c r="AI234" i="13"/>
  <c r="AH234" i="13"/>
  <c r="AG234" i="13"/>
  <c r="AF234" i="13"/>
  <c r="AE234" i="13"/>
  <c r="AD234" i="13"/>
  <c r="AC234" i="13"/>
  <c r="AB234" i="13"/>
  <c r="AA234" i="13"/>
  <c r="Z234" i="13"/>
  <c r="Y234" i="13"/>
  <c r="X234" i="13"/>
  <c r="W234" i="13"/>
  <c r="V234" i="13"/>
  <c r="U234" i="13"/>
  <c r="T234" i="13"/>
  <c r="S234" i="13"/>
  <c r="R234" i="13"/>
  <c r="Q234" i="13"/>
  <c r="AR233" i="13"/>
  <c r="AQ233" i="13"/>
  <c r="AP233" i="13"/>
  <c r="AO233" i="13"/>
  <c r="AN233" i="13"/>
  <c r="AM233" i="13"/>
  <c r="AL233" i="13"/>
  <c r="AK233" i="13"/>
  <c r="AJ233" i="13"/>
  <c r="AI233" i="13"/>
  <c r="AH233" i="13"/>
  <c r="AG233" i="13"/>
  <c r="AF233" i="13"/>
  <c r="AE233" i="13"/>
  <c r="AD233" i="13"/>
  <c r="AC233" i="13"/>
  <c r="AB233" i="13"/>
  <c r="AA233" i="13"/>
  <c r="Z233" i="13"/>
  <c r="Y233" i="13"/>
  <c r="X233" i="13"/>
  <c r="W233" i="13"/>
  <c r="V233" i="13"/>
  <c r="U233" i="13"/>
  <c r="T233" i="13"/>
  <c r="S233" i="13"/>
  <c r="R233" i="13"/>
  <c r="Q233" i="13"/>
  <c r="AR232" i="13"/>
  <c r="AQ232" i="13"/>
  <c r="AP232" i="13"/>
  <c r="AO232" i="13"/>
  <c r="AN232" i="13"/>
  <c r="AM232" i="13"/>
  <c r="AL232" i="13"/>
  <c r="AK232" i="13"/>
  <c r="AJ232" i="13"/>
  <c r="AI232" i="13"/>
  <c r="AH232" i="13"/>
  <c r="AG232" i="13"/>
  <c r="AF232" i="13"/>
  <c r="AE232" i="13"/>
  <c r="AD232" i="13"/>
  <c r="AC232" i="13"/>
  <c r="AB232" i="13"/>
  <c r="AA232" i="13"/>
  <c r="Z232" i="13"/>
  <c r="Y232" i="13"/>
  <c r="X232" i="13"/>
  <c r="W232" i="13"/>
  <c r="V232" i="13"/>
  <c r="U232" i="13"/>
  <c r="T232" i="13"/>
  <c r="S232" i="13"/>
  <c r="R232" i="13"/>
  <c r="Q232" i="13"/>
  <c r="AR231" i="13"/>
  <c r="AQ231" i="13"/>
  <c r="AP231" i="13"/>
  <c r="AO231" i="13"/>
  <c r="AN231" i="13"/>
  <c r="AM231" i="13"/>
  <c r="AL231" i="13"/>
  <c r="AK231" i="13"/>
  <c r="AJ231" i="13"/>
  <c r="AI231" i="13"/>
  <c r="AH231" i="13"/>
  <c r="AG231" i="13"/>
  <c r="AF231" i="13"/>
  <c r="AE231" i="13"/>
  <c r="AD231" i="13"/>
  <c r="AC231" i="13"/>
  <c r="AB231" i="13"/>
  <c r="AA231" i="13"/>
  <c r="Z231" i="13"/>
  <c r="Y231" i="13"/>
  <c r="X231" i="13"/>
  <c r="W231" i="13"/>
  <c r="V231" i="13"/>
  <c r="U231" i="13"/>
  <c r="T231" i="13"/>
  <c r="S231" i="13"/>
  <c r="R231" i="13"/>
  <c r="Q231" i="13"/>
  <c r="AR230" i="13"/>
  <c r="AQ230" i="13"/>
  <c r="AP230" i="13"/>
  <c r="AO230" i="13"/>
  <c r="AN230" i="13"/>
  <c r="AM230" i="13"/>
  <c r="AL230" i="13"/>
  <c r="AK230" i="13"/>
  <c r="AJ230" i="13"/>
  <c r="AI230" i="13"/>
  <c r="AH230" i="13"/>
  <c r="AG230" i="13"/>
  <c r="AF230" i="13"/>
  <c r="AE230" i="13"/>
  <c r="AD230" i="13"/>
  <c r="AC230" i="13"/>
  <c r="AB230" i="13"/>
  <c r="AA230" i="13"/>
  <c r="Z230" i="13"/>
  <c r="Y230" i="13"/>
  <c r="X230" i="13"/>
  <c r="W230" i="13"/>
  <c r="V230" i="13"/>
  <c r="U230" i="13"/>
  <c r="T230" i="13"/>
  <c r="S230" i="13"/>
  <c r="R230" i="13"/>
  <c r="Q230" i="13"/>
  <c r="AR229" i="13"/>
  <c r="AQ229" i="13"/>
  <c r="AP229" i="13"/>
  <c r="AO229" i="13"/>
  <c r="AN229" i="13"/>
  <c r="AM229" i="13"/>
  <c r="AL229" i="13"/>
  <c r="AK229" i="13"/>
  <c r="AJ229" i="13"/>
  <c r="AI229" i="13"/>
  <c r="AH229" i="13"/>
  <c r="AG229" i="13"/>
  <c r="AF229" i="13"/>
  <c r="AE229" i="13"/>
  <c r="AD229" i="13"/>
  <c r="AC229" i="13"/>
  <c r="AB229" i="13"/>
  <c r="AA229" i="13"/>
  <c r="Z229" i="13"/>
  <c r="Y229" i="13"/>
  <c r="X229" i="13"/>
  <c r="W229" i="13"/>
  <c r="V229" i="13"/>
  <c r="U229" i="13"/>
  <c r="T229" i="13"/>
  <c r="S229" i="13"/>
  <c r="R229" i="13"/>
  <c r="Q229" i="13"/>
  <c r="AR228" i="13"/>
  <c r="AQ228" i="13"/>
  <c r="AP228" i="13"/>
  <c r="AO228" i="13"/>
  <c r="AN228" i="13"/>
  <c r="AM228" i="13"/>
  <c r="AL228" i="13"/>
  <c r="AK228" i="13"/>
  <c r="AJ228" i="13"/>
  <c r="AI228" i="13"/>
  <c r="AH228" i="13"/>
  <c r="AG228" i="13"/>
  <c r="AF228" i="13"/>
  <c r="AE228" i="13"/>
  <c r="AD228" i="13"/>
  <c r="AC228" i="13"/>
  <c r="AB228" i="13"/>
  <c r="AA228" i="13"/>
  <c r="Z228" i="13"/>
  <c r="Y228" i="13"/>
  <c r="X228" i="13"/>
  <c r="W228" i="13"/>
  <c r="V228" i="13"/>
  <c r="U228" i="13"/>
  <c r="T228" i="13"/>
  <c r="S228" i="13"/>
  <c r="R228" i="13"/>
  <c r="Q228" i="13"/>
  <c r="AR227" i="13"/>
  <c r="AQ227" i="13"/>
  <c r="AP227" i="13"/>
  <c r="AO227" i="13"/>
  <c r="AN227" i="13"/>
  <c r="AM227" i="13"/>
  <c r="AL227" i="13"/>
  <c r="AK227" i="13"/>
  <c r="AJ227" i="13"/>
  <c r="AI227" i="13"/>
  <c r="AH227" i="13"/>
  <c r="AG227" i="13"/>
  <c r="AF227" i="13"/>
  <c r="AE227" i="13"/>
  <c r="AD227" i="13"/>
  <c r="AC227" i="13"/>
  <c r="AB227" i="13"/>
  <c r="AA227" i="13"/>
  <c r="Z227" i="13"/>
  <c r="Y227" i="13"/>
  <c r="X227" i="13"/>
  <c r="W227" i="13"/>
  <c r="V227" i="13"/>
  <c r="U227" i="13"/>
  <c r="T227" i="13"/>
  <c r="S227" i="13"/>
  <c r="R227" i="13"/>
  <c r="Q227" i="13"/>
  <c r="AR226" i="13"/>
  <c r="AQ226" i="13"/>
  <c r="AP226" i="13"/>
  <c r="AO226" i="13"/>
  <c r="AN226" i="13"/>
  <c r="AM226" i="13"/>
  <c r="AL226" i="13"/>
  <c r="AK226" i="13"/>
  <c r="AJ226" i="13"/>
  <c r="AI226" i="13"/>
  <c r="AH226" i="13"/>
  <c r="AG226" i="13"/>
  <c r="AF226" i="13"/>
  <c r="AE226" i="13"/>
  <c r="AD226" i="13"/>
  <c r="AC226" i="13"/>
  <c r="AB226" i="13"/>
  <c r="AA226" i="13"/>
  <c r="Z226" i="13"/>
  <c r="Y226" i="13"/>
  <c r="X226" i="13"/>
  <c r="W226" i="13"/>
  <c r="V226" i="13"/>
  <c r="U226" i="13"/>
  <c r="T226" i="13"/>
  <c r="S226" i="13"/>
  <c r="R226" i="13"/>
  <c r="Q226" i="13"/>
  <c r="AR225" i="13"/>
  <c r="AQ225" i="13"/>
  <c r="AP225" i="13"/>
  <c r="AO225" i="13"/>
  <c r="AN225" i="13"/>
  <c r="AM225" i="13"/>
  <c r="AL225" i="13"/>
  <c r="AK225" i="13"/>
  <c r="AJ225" i="13"/>
  <c r="AI225" i="13"/>
  <c r="AH225" i="13"/>
  <c r="AG225" i="13"/>
  <c r="AF225" i="13"/>
  <c r="AE225" i="13"/>
  <c r="AD225" i="13"/>
  <c r="AC225" i="13"/>
  <c r="AB225" i="13"/>
  <c r="AA225" i="13"/>
  <c r="Z225" i="13"/>
  <c r="Y225" i="13"/>
  <c r="X225" i="13"/>
  <c r="W225" i="13"/>
  <c r="V225" i="13"/>
  <c r="U225" i="13"/>
  <c r="T225" i="13"/>
  <c r="S225" i="13"/>
  <c r="R225" i="13"/>
  <c r="Q225" i="13"/>
  <c r="A153" i="13"/>
  <c r="A151" i="13"/>
  <c r="A188" i="13" s="1"/>
  <c r="A150" i="13"/>
  <c r="A149" i="13"/>
  <c r="A148" i="13"/>
  <c r="A146" i="13"/>
  <c r="A163" i="13" s="1"/>
  <c r="A187" i="13" s="1"/>
  <c r="A145" i="13"/>
  <c r="A144" i="13"/>
  <c r="A162" i="13" s="1"/>
  <c r="A186" i="13" s="1"/>
  <c r="A143" i="13"/>
  <c r="A161" i="13" s="1"/>
  <c r="A173" i="13" s="1"/>
  <c r="A142" i="13"/>
  <c r="A160" i="13" s="1"/>
  <c r="A184" i="13" s="1"/>
  <c r="A141" i="13"/>
  <c r="A140" i="13"/>
  <c r="A159" i="13" s="1"/>
  <c r="A139" i="13"/>
  <c r="A158" i="13" s="1"/>
  <c r="A138" i="13"/>
  <c r="A157" i="13" s="1"/>
  <c r="A181" i="13" s="1"/>
  <c r="A137" i="13"/>
  <c r="A156" i="13" s="1"/>
  <c r="AR133" i="13"/>
  <c r="AQ133" i="13"/>
  <c r="AP133" i="13"/>
  <c r="AO133" i="13"/>
  <c r="AN133" i="13"/>
  <c r="AM133" i="13"/>
  <c r="AL133" i="13"/>
  <c r="AK133" i="13"/>
  <c r="AJ133" i="13"/>
  <c r="AI133" i="13"/>
  <c r="AH133" i="13"/>
  <c r="AG133" i="13"/>
  <c r="AF133" i="13"/>
  <c r="AE133" i="13"/>
  <c r="AD133" i="13"/>
  <c r="AC133" i="13"/>
  <c r="AB133" i="13"/>
  <c r="AA133" i="13"/>
  <c r="Z133" i="13"/>
  <c r="Y133" i="13"/>
  <c r="X133" i="13"/>
  <c r="W133" i="13"/>
  <c r="V133" i="13"/>
  <c r="U133" i="13"/>
  <c r="T133" i="13"/>
  <c r="S133" i="13"/>
  <c r="R133" i="13"/>
  <c r="Q133" i="13"/>
  <c r="AR132" i="13"/>
  <c r="AQ132" i="13"/>
  <c r="AP132" i="13"/>
  <c r="AO132" i="13"/>
  <c r="AN132" i="13"/>
  <c r="AM132" i="13"/>
  <c r="AL132" i="13"/>
  <c r="AK132" i="13"/>
  <c r="AJ132" i="13"/>
  <c r="AI132" i="13"/>
  <c r="AH132" i="13"/>
  <c r="AG132" i="13"/>
  <c r="AF132" i="13"/>
  <c r="AE132" i="13"/>
  <c r="AD132" i="13"/>
  <c r="AC132" i="13"/>
  <c r="AB132" i="13"/>
  <c r="AA132" i="13"/>
  <c r="Z132" i="13"/>
  <c r="Y132" i="13"/>
  <c r="X132" i="13"/>
  <c r="W132" i="13"/>
  <c r="V132" i="13"/>
  <c r="U132" i="13"/>
  <c r="T132" i="13"/>
  <c r="S132" i="13"/>
  <c r="R132" i="13"/>
  <c r="Q132" i="13"/>
  <c r="AR131" i="13"/>
  <c r="AQ131" i="13"/>
  <c r="AP131" i="13"/>
  <c r="AO131" i="13"/>
  <c r="AN131" i="13"/>
  <c r="AM131" i="13"/>
  <c r="AL131" i="13"/>
  <c r="AK131" i="13"/>
  <c r="AJ131" i="13"/>
  <c r="AI131" i="13"/>
  <c r="AH131" i="13"/>
  <c r="AG131" i="13"/>
  <c r="AF131" i="13"/>
  <c r="AE131" i="13"/>
  <c r="AD131" i="13"/>
  <c r="AC131" i="13"/>
  <c r="AB131" i="13"/>
  <c r="AA131" i="13"/>
  <c r="Z131" i="13"/>
  <c r="Y131" i="13"/>
  <c r="X131" i="13"/>
  <c r="W131" i="13"/>
  <c r="V131" i="13"/>
  <c r="U131" i="13"/>
  <c r="T131" i="13"/>
  <c r="S131" i="13"/>
  <c r="R131" i="13"/>
  <c r="Q131" i="13"/>
  <c r="AR130" i="13"/>
  <c r="AQ130" i="13"/>
  <c r="AP130" i="13"/>
  <c r="AO130" i="13"/>
  <c r="AN130" i="13"/>
  <c r="AM130" i="13"/>
  <c r="X150" i="13" s="1"/>
  <c r="AL130" i="13"/>
  <c r="AK130" i="13"/>
  <c r="AJ130" i="13"/>
  <c r="AI130" i="13"/>
  <c r="AH130" i="13"/>
  <c r="AG130" i="13"/>
  <c r="AF130" i="13"/>
  <c r="AE130" i="13"/>
  <c r="AD130" i="13"/>
  <c r="AC130" i="13"/>
  <c r="AB130" i="13"/>
  <c r="AA130" i="13"/>
  <c r="Z130" i="13"/>
  <c r="Y130" i="13"/>
  <c r="X130" i="13"/>
  <c r="W130" i="13"/>
  <c r="V130" i="13"/>
  <c r="U130" i="13"/>
  <c r="T130" i="13"/>
  <c r="S130" i="13"/>
  <c r="R130" i="13"/>
  <c r="Q130" i="13"/>
  <c r="AR129" i="13"/>
  <c r="AQ129" i="13"/>
  <c r="AP129" i="13"/>
  <c r="AO129" i="13"/>
  <c r="AN129" i="13"/>
  <c r="AM129" i="13"/>
  <c r="AL129" i="13"/>
  <c r="AK129" i="13"/>
  <c r="AJ129" i="13"/>
  <c r="AI129" i="13"/>
  <c r="AH129" i="13"/>
  <c r="AG129" i="13"/>
  <c r="AF129" i="13"/>
  <c r="AE129" i="13"/>
  <c r="AD129" i="13"/>
  <c r="AC129" i="13"/>
  <c r="AB129" i="13"/>
  <c r="AA129" i="13"/>
  <c r="Z129" i="13"/>
  <c r="Y129" i="13"/>
  <c r="X129" i="13"/>
  <c r="W129" i="13"/>
  <c r="V129" i="13"/>
  <c r="U129" i="13"/>
  <c r="T129" i="13"/>
  <c r="S129" i="13"/>
  <c r="R129" i="13"/>
  <c r="Q129" i="13"/>
  <c r="AR126" i="13"/>
  <c r="AQ126" i="13"/>
  <c r="AP126" i="13"/>
  <c r="AO126" i="13"/>
  <c r="AN126" i="13"/>
  <c r="AM126" i="13"/>
  <c r="AL126" i="13"/>
  <c r="AK126" i="13"/>
  <c r="AJ126" i="13"/>
  <c r="AI126" i="13"/>
  <c r="AH126" i="13"/>
  <c r="AG126" i="13"/>
  <c r="AF126" i="13"/>
  <c r="AE126" i="13"/>
  <c r="AD126" i="13"/>
  <c r="AC126" i="13"/>
  <c r="AB126" i="13"/>
  <c r="AA126" i="13"/>
  <c r="Z126" i="13"/>
  <c r="Y126" i="13"/>
  <c r="X126" i="13"/>
  <c r="W126" i="13"/>
  <c r="V126" i="13"/>
  <c r="U126" i="13"/>
  <c r="T126" i="13"/>
  <c r="S126" i="13"/>
  <c r="R126" i="13"/>
  <c r="Q126" i="13"/>
  <c r="AR125" i="13"/>
  <c r="AQ125" i="13"/>
  <c r="AP125" i="13"/>
  <c r="AO125" i="13"/>
  <c r="AN125" i="13"/>
  <c r="AM125" i="13"/>
  <c r="AL125" i="13"/>
  <c r="AK125" i="13"/>
  <c r="AJ125" i="13"/>
  <c r="AI125" i="13"/>
  <c r="AH125" i="13"/>
  <c r="AG125" i="13"/>
  <c r="AF125" i="13"/>
  <c r="AE125" i="13"/>
  <c r="AD125" i="13"/>
  <c r="AC125" i="13"/>
  <c r="AB125" i="13"/>
  <c r="AA125" i="13"/>
  <c r="Z125" i="13"/>
  <c r="Y125" i="13"/>
  <c r="X125" i="13"/>
  <c r="W125" i="13"/>
  <c r="V125" i="13"/>
  <c r="U125" i="13"/>
  <c r="T125" i="13"/>
  <c r="S125" i="13"/>
  <c r="R125" i="13"/>
  <c r="Q125" i="13"/>
  <c r="AR124" i="13"/>
  <c r="AQ124" i="13"/>
  <c r="AP124" i="13"/>
  <c r="AO124" i="13"/>
  <c r="AN124" i="13"/>
  <c r="AM124" i="13"/>
  <c r="AL124" i="13"/>
  <c r="AK124" i="13"/>
  <c r="AJ124" i="13"/>
  <c r="AI124" i="13"/>
  <c r="AH124" i="13"/>
  <c r="AG124" i="13"/>
  <c r="AF124" i="13"/>
  <c r="AE124" i="13"/>
  <c r="AD124" i="13"/>
  <c r="AC124" i="13"/>
  <c r="AB124" i="13"/>
  <c r="AA124" i="13"/>
  <c r="Z124" i="13"/>
  <c r="Y124" i="13"/>
  <c r="X124" i="13"/>
  <c r="W124" i="13"/>
  <c r="V124" i="13"/>
  <c r="U124" i="13"/>
  <c r="T124" i="13"/>
  <c r="S124" i="13"/>
  <c r="R124" i="13"/>
  <c r="Q124" i="13"/>
  <c r="AR123" i="13"/>
  <c r="AQ123" i="13"/>
  <c r="AP123" i="13"/>
  <c r="AO123" i="13"/>
  <c r="AN123" i="13"/>
  <c r="AM123" i="13"/>
  <c r="AL123" i="13"/>
  <c r="AK123" i="13"/>
  <c r="AJ123" i="13"/>
  <c r="AI123" i="13"/>
  <c r="AH123" i="13"/>
  <c r="AG123" i="13"/>
  <c r="AF123" i="13"/>
  <c r="AE123" i="13"/>
  <c r="AD123" i="13"/>
  <c r="AC123" i="13"/>
  <c r="AB123" i="13"/>
  <c r="AA123" i="13"/>
  <c r="Z123" i="13"/>
  <c r="Y123" i="13"/>
  <c r="X123" i="13"/>
  <c r="W123" i="13"/>
  <c r="V123" i="13"/>
  <c r="U123" i="13"/>
  <c r="T123" i="13"/>
  <c r="S123" i="13"/>
  <c r="R123" i="13"/>
  <c r="Q123" i="13"/>
  <c r="AR122" i="13"/>
  <c r="AQ122" i="13"/>
  <c r="AP122" i="13"/>
  <c r="AO122" i="13"/>
  <c r="AN122" i="13"/>
  <c r="AM122" i="13"/>
  <c r="AL122" i="13"/>
  <c r="AK122" i="13"/>
  <c r="AJ122" i="13"/>
  <c r="AI122" i="13"/>
  <c r="AH122" i="13"/>
  <c r="AG122" i="13"/>
  <c r="AF122" i="13"/>
  <c r="AE122" i="13"/>
  <c r="AD122" i="13"/>
  <c r="AC122" i="13"/>
  <c r="AB122" i="13"/>
  <c r="AA122" i="13"/>
  <c r="Z122" i="13"/>
  <c r="Y122" i="13"/>
  <c r="X122" i="13"/>
  <c r="W122" i="13"/>
  <c r="V122" i="13"/>
  <c r="U122" i="13"/>
  <c r="T122" i="13"/>
  <c r="S122" i="13"/>
  <c r="R122" i="13"/>
  <c r="Q122" i="13"/>
  <c r="AR121" i="13"/>
  <c r="AQ121" i="13"/>
  <c r="AP121" i="13"/>
  <c r="AO121" i="13"/>
  <c r="AN121" i="13"/>
  <c r="AM121" i="13"/>
  <c r="AL121" i="13"/>
  <c r="AK121" i="13"/>
  <c r="AJ121" i="13"/>
  <c r="AI121" i="13"/>
  <c r="AH121" i="13"/>
  <c r="AG121" i="13"/>
  <c r="AF121" i="13"/>
  <c r="AE121" i="13"/>
  <c r="AD121" i="13"/>
  <c r="AC121" i="13"/>
  <c r="AB121" i="13"/>
  <c r="AA121" i="13"/>
  <c r="Z121" i="13"/>
  <c r="Y121" i="13"/>
  <c r="X121" i="13"/>
  <c r="W121" i="13"/>
  <c r="V121" i="13"/>
  <c r="U121" i="13"/>
  <c r="T121" i="13"/>
  <c r="S121" i="13"/>
  <c r="R121" i="13"/>
  <c r="Q121" i="13"/>
  <c r="AR120" i="13"/>
  <c r="AQ120" i="13"/>
  <c r="AP120" i="13"/>
  <c r="AO120" i="13"/>
  <c r="AN120" i="13"/>
  <c r="AM120" i="13"/>
  <c r="AL120" i="13"/>
  <c r="AK120" i="13"/>
  <c r="AJ120" i="13"/>
  <c r="AI120" i="13"/>
  <c r="AH120" i="13"/>
  <c r="AG120" i="13"/>
  <c r="AF120" i="13"/>
  <c r="AE120" i="13"/>
  <c r="AD120" i="13"/>
  <c r="AC120" i="13"/>
  <c r="AB120" i="13"/>
  <c r="AA120" i="13"/>
  <c r="Z120" i="13"/>
  <c r="Y120" i="13"/>
  <c r="X120" i="13"/>
  <c r="W120" i="13"/>
  <c r="V120" i="13"/>
  <c r="U120" i="13"/>
  <c r="T120" i="13"/>
  <c r="S120" i="13"/>
  <c r="R120" i="13"/>
  <c r="Q120" i="13"/>
  <c r="B140" i="13" s="1"/>
  <c r="AR119" i="13"/>
  <c r="AQ119" i="13"/>
  <c r="AP119" i="13"/>
  <c r="AO119" i="13"/>
  <c r="AN119" i="13"/>
  <c r="AM119" i="13"/>
  <c r="AL119" i="13"/>
  <c r="AK119" i="13"/>
  <c r="AJ119" i="13"/>
  <c r="AI119" i="13"/>
  <c r="AH119" i="13"/>
  <c r="AG119" i="13"/>
  <c r="AF119" i="13"/>
  <c r="AE119" i="13"/>
  <c r="AD119" i="13"/>
  <c r="AC119" i="13"/>
  <c r="AB119" i="13"/>
  <c r="AA119" i="13"/>
  <c r="Z119" i="13"/>
  <c r="Y119" i="13"/>
  <c r="X119" i="13"/>
  <c r="W119" i="13"/>
  <c r="V119" i="13"/>
  <c r="U119" i="13"/>
  <c r="T119" i="13"/>
  <c r="S119" i="13"/>
  <c r="R119" i="13"/>
  <c r="Q119" i="13"/>
  <c r="AR118" i="13"/>
  <c r="AQ118" i="13"/>
  <c r="AP118" i="13"/>
  <c r="AO118" i="13"/>
  <c r="AN118" i="13"/>
  <c r="AM118" i="13"/>
  <c r="AL118" i="13"/>
  <c r="AK118" i="13"/>
  <c r="AJ118" i="13"/>
  <c r="AI118" i="13"/>
  <c r="AH118" i="13"/>
  <c r="AG118" i="13"/>
  <c r="AF118" i="13"/>
  <c r="AE118" i="13"/>
  <c r="AD118" i="13"/>
  <c r="AC118" i="13"/>
  <c r="AB118" i="13"/>
  <c r="AA118" i="13"/>
  <c r="Z118" i="13"/>
  <c r="Y118" i="13"/>
  <c r="X118" i="13"/>
  <c r="W118" i="13"/>
  <c r="V118" i="13"/>
  <c r="U118" i="13"/>
  <c r="T118" i="13"/>
  <c r="S118" i="13"/>
  <c r="R118" i="13"/>
  <c r="Q118" i="13"/>
  <c r="AR117" i="13"/>
  <c r="AQ117" i="13"/>
  <c r="AP117" i="13"/>
  <c r="AO117" i="13"/>
  <c r="AN117" i="13"/>
  <c r="AM117" i="13"/>
  <c r="AL117" i="13"/>
  <c r="AK117" i="13"/>
  <c r="AJ117" i="13"/>
  <c r="AI117" i="13"/>
  <c r="AH117" i="13"/>
  <c r="AG117" i="13"/>
  <c r="AF117" i="13"/>
  <c r="AE117" i="13"/>
  <c r="AD117" i="13"/>
  <c r="AC117" i="13"/>
  <c r="AB117" i="13"/>
  <c r="AA117" i="13"/>
  <c r="Z117" i="13"/>
  <c r="Y117" i="13"/>
  <c r="X117" i="13"/>
  <c r="W117" i="13"/>
  <c r="V117" i="13"/>
  <c r="U117" i="13"/>
  <c r="T117" i="13"/>
  <c r="S117" i="13"/>
  <c r="R117" i="13"/>
  <c r="Q117" i="13"/>
  <c r="A47" i="13"/>
  <c r="A45" i="13"/>
  <c r="A82" i="13" s="1"/>
  <c r="A44" i="13"/>
  <c r="A43" i="13"/>
  <c r="A42" i="13"/>
  <c r="A40" i="13"/>
  <c r="A57" i="13" s="1"/>
  <c r="A81" i="13" s="1"/>
  <c r="A39" i="13"/>
  <c r="A38" i="13"/>
  <c r="A56" i="13" s="1"/>
  <c r="A68" i="13" s="1"/>
  <c r="A37" i="13"/>
  <c r="A55" i="13" s="1"/>
  <c r="A67" i="13" s="1"/>
  <c r="A36" i="13"/>
  <c r="A54" i="13" s="1"/>
  <c r="A78" i="13" s="1"/>
  <c r="A35" i="13"/>
  <c r="A34" i="13"/>
  <c r="A53" i="13" s="1"/>
  <c r="A65" i="13" s="1"/>
  <c r="A33" i="13"/>
  <c r="A52" i="13" s="1"/>
  <c r="A32" i="13"/>
  <c r="A51" i="13" s="1"/>
  <c r="A75" i="13" s="1"/>
  <c r="A31" i="13"/>
  <c r="A50" i="13" s="1"/>
  <c r="A62" i="13" s="1"/>
  <c r="AR27" i="13"/>
  <c r="AQ27" i="13"/>
  <c r="AP27" i="13"/>
  <c r="AO27" i="13"/>
  <c r="AN27" i="13"/>
  <c r="AM27" i="13"/>
  <c r="AL27" i="13"/>
  <c r="AK27" i="13"/>
  <c r="AJ27" i="13"/>
  <c r="U47" i="13" s="1"/>
  <c r="AI27" i="13"/>
  <c r="AH27" i="13"/>
  <c r="AG27" i="13"/>
  <c r="AF27" i="13"/>
  <c r="AE27" i="13"/>
  <c r="AD27" i="13"/>
  <c r="AC27" i="13"/>
  <c r="AB27" i="13"/>
  <c r="AA27" i="13"/>
  <c r="Z27" i="13"/>
  <c r="Y27" i="13"/>
  <c r="X27" i="13"/>
  <c r="W27" i="13"/>
  <c r="V27" i="13"/>
  <c r="U27" i="13"/>
  <c r="T27" i="13"/>
  <c r="S27" i="13"/>
  <c r="R27" i="13"/>
  <c r="Q27" i="13"/>
  <c r="AR26" i="13"/>
  <c r="AQ26" i="13"/>
  <c r="AP26" i="13"/>
  <c r="AO26" i="13"/>
  <c r="AN26" i="13"/>
  <c r="AM26" i="13"/>
  <c r="AL26" i="13"/>
  <c r="AK26" i="13"/>
  <c r="AJ26" i="13"/>
  <c r="AI26" i="13"/>
  <c r="AH26" i="13"/>
  <c r="AG26" i="13"/>
  <c r="AF26" i="13"/>
  <c r="AE26" i="13"/>
  <c r="AD26" i="13"/>
  <c r="AC26" i="13"/>
  <c r="AB26" i="13"/>
  <c r="AA26" i="13"/>
  <c r="Z26" i="13"/>
  <c r="Y26" i="13"/>
  <c r="X26" i="13"/>
  <c r="W26" i="13"/>
  <c r="V26" i="13"/>
  <c r="U26" i="13"/>
  <c r="T26" i="13"/>
  <c r="S26" i="13"/>
  <c r="R26" i="13"/>
  <c r="Q26" i="13"/>
  <c r="AR25" i="13"/>
  <c r="AQ25" i="13"/>
  <c r="AP25" i="13"/>
  <c r="AO25" i="13"/>
  <c r="AN25" i="13"/>
  <c r="AM25" i="13"/>
  <c r="AL25" i="13"/>
  <c r="AK25" i="13"/>
  <c r="AJ25" i="13"/>
  <c r="AI25" i="13"/>
  <c r="AH25" i="13"/>
  <c r="AG25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AR24" i="13"/>
  <c r="AQ24" i="13"/>
  <c r="AP24" i="13"/>
  <c r="AO24" i="13"/>
  <c r="AN24" i="13"/>
  <c r="AM24" i="13"/>
  <c r="AL24" i="13"/>
  <c r="AK24" i="13"/>
  <c r="AJ24" i="13"/>
  <c r="U44" i="13" s="1"/>
  <c r="AI24" i="13"/>
  <c r="AH24" i="13"/>
  <c r="AG24" i="13"/>
  <c r="AF24" i="13"/>
  <c r="AE24" i="13"/>
  <c r="AD24" i="13"/>
  <c r="AC24" i="13"/>
  <c r="AB24" i="13"/>
  <c r="AA24" i="13"/>
  <c r="Z24" i="13"/>
  <c r="Y24" i="13"/>
  <c r="X24" i="13"/>
  <c r="W24" i="13"/>
  <c r="V24" i="13"/>
  <c r="U24" i="13"/>
  <c r="T24" i="13"/>
  <c r="S24" i="13"/>
  <c r="R24" i="13"/>
  <c r="Q24" i="13"/>
  <c r="AR23" i="13"/>
  <c r="AC43" i="13" s="1"/>
  <c r="AQ23" i="13"/>
  <c r="AB43" i="13" s="1"/>
  <c r="AP23" i="13"/>
  <c r="AA43" i="13" s="1"/>
  <c r="AO23" i="13"/>
  <c r="Z43" i="13" s="1"/>
  <c r="AN23" i="13"/>
  <c r="Y43" i="13" s="1"/>
  <c r="AM23" i="13"/>
  <c r="X43" i="13" s="1"/>
  <c r="AL23" i="13"/>
  <c r="W43" i="13" s="1"/>
  <c r="AK23" i="13"/>
  <c r="V43" i="13" s="1"/>
  <c r="AJ23" i="13"/>
  <c r="U43" i="13" s="1"/>
  <c r="AI23" i="13"/>
  <c r="T43" i="13" s="1"/>
  <c r="AH23" i="13"/>
  <c r="S43" i="13" s="1"/>
  <c r="AG23" i="13"/>
  <c r="R43" i="13" s="1"/>
  <c r="AF23" i="13"/>
  <c r="Q43" i="13" s="1"/>
  <c r="AE23" i="13"/>
  <c r="P43" i="13" s="1"/>
  <c r="AD23" i="13"/>
  <c r="O43" i="13" s="1"/>
  <c r="AC23" i="13"/>
  <c r="N43" i="13" s="1"/>
  <c r="AB23" i="13"/>
  <c r="M43" i="13" s="1"/>
  <c r="AA23" i="13"/>
  <c r="L43" i="13" s="1"/>
  <c r="Z23" i="13"/>
  <c r="K43" i="13" s="1"/>
  <c r="Y23" i="13"/>
  <c r="J43" i="13" s="1"/>
  <c r="X23" i="13"/>
  <c r="I43" i="13" s="1"/>
  <c r="W23" i="13"/>
  <c r="H43" i="13" s="1"/>
  <c r="V23" i="13"/>
  <c r="G43" i="13" s="1"/>
  <c r="U23" i="13"/>
  <c r="F43" i="13" s="1"/>
  <c r="T23" i="13"/>
  <c r="E43" i="13" s="1"/>
  <c r="S23" i="13"/>
  <c r="D43" i="13" s="1"/>
  <c r="R23" i="13"/>
  <c r="C43" i="13" s="1"/>
  <c r="Q23" i="13"/>
  <c r="B43" i="13" s="1"/>
  <c r="AR22" i="13"/>
  <c r="AC42" i="13" s="1"/>
  <c r="AQ22" i="13"/>
  <c r="AB42" i="13" s="1"/>
  <c r="AP22" i="13"/>
  <c r="AA42" i="13" s="1"/>
  <c r="AO22" i="13"/>
  <c r="Z42" i="13" s="1"/>
  <c r="AN22" i="13"/>
  <c r="Y42" i="13" s="1"/>
  <c r="AM22" i="13"/>
  <c r="X42" i="13" s="1"/>
  <c r="AL22" i="13"/>
  <c r="W42" i="13" s="1"/>
  <c r="AK22" i="13"/>
  <c r="V42" i="13" s="1"/>
  <c r="AJ22" i="13"/>
  <c r="U42" i="13" s="1"/>
  <c r="AI22" i="13"/>
  <c r="T42" i="13" s="1"/>
  <c r="AH22" i="13"/>
  <c r="S42" i="13" s="1"/>
  <c r="AG22" i="13"/>
  <c r="R42" i="13" s="1"/>
  <c r="AF22" i="13"/>
  <c r="Q42" i="13" s="1"/>
  <c r="AE22" i="13"/>
  <c r="P42" i="13" s="1"/>
  <c r="AD22" i="13"/>
  <c r="O42" i="13" s="1"/>
  <c r="AC22" i="13"/>
  <c r="N42" i="13" s="1"/>
  <c r="AB22" i="13"/>
  <c r="M42" i="13" s="1"/>
  <c r="AA22" i="13"/>
  <c r="L42" i="13" s="1"/>
  <c r="Z22" i="13"/>
  <c r="K42" i="13" s="1"/>
  <c r="Y22" i="13"/>
  <c r="J42" i="13" s="1"/>
  <c r="X22" i="13"/>
  <c r="I42" i="13" s="1"/>
  <c r="W22" i="13"/>
  <c r="H42" i="13" s="1"/>
  <c r="V22" i="13"/>
  <c r="G42" i="13" s="1"/>
  <c r="U22" i="13"/>
  <c r="F42" i="13" s="1"/>
  <c r="T22" i="13"/>
  <c r="E42" i="13" s="1"/>
  <c r="S22" i="13"/>
  <c r="D42" i="13" s="1"/>
  <c r="R22" i="13"/>
  <c r="C42" i="13" s="1"/>
  <c r="Q22" i="13"/>
  <c r="B42" i="13" s="1"/>
  <c r="AR20" i="13"/>
  <c r="AC40" i="13" s="1"/>
  <c r="AQ20" i="13"/>
  <c r="AB40" i="13" s="1"/>
  <c r="AP20" i="13"/>
  <c r="AA40" i="13" s="1"/>
  <c r="AO20" i="13"/>
  <c r="Z40" i="13" s="1"/>
  <c r="AN20" i="13"/>
  <c r="Y40" i="13" s="1"/>
  <c r="AM20" i="13"/>
  <c r="X40" i="13" s="1"/>
  <c r="AL20" i="13"/>
  <c r="W40" i="13" s="1"/>
  <c r="AK20" i="13"/>
  <c r="V40" i="13" s="1"/>
  <c r="AJ20" i="13"/>
  <c r="U40" i="13" s="1"/>
  <c r="AI20" i="13"/>
  <c r="T40" i="13" s="1"/>
  <c r="AH20" i="13"/>
  <c r="S40" i="13" s="1"/>
  <c r="AG20" i="13"/>
  <c r="R40" i="13" s="1"/>
  <c r="AF20" i="13"/>
  <c r="Q40" i="13" s="1"/>
  <c r="AE20" i="13"/>
  <c r="P40" i="13" s="1"/>
  <c r="AD20" i="13"/>
  <c r="O40" i="13" s="1"/>
  <c r="AC20" i="13"/>
  <c r="N40" i="13" s="1"/>
  <c r="AB20" i="13"/>
  <c r="M40" i="13" s="1"/>
  <c r="AA20" i="13"/>
  <c r="L40" i="13" s="1"/>
  <c r="Z20" i="13"/>
  <c r="K40" i="13" s="1"/>
  <c r="Y20" i="13"/>
  <c r="J40" i="13" s="1"/>
  <c r="X20" i="13"/>
  <c r="I40" i="13" s="1"/>
  <c r="W20" i="13"/>
  <c r="H40" i="13" s="1"/>
  <c r="V20" i="13"/>
  <c r="G40" i="13" s="1"/>
  <c r="U20" i="13"/>
  <c r="F40" i="13" s="1"/>
  <c r="T20" i="13"/>
  <c r="E40" i="13" s="1"/>
  <c r="S20" i="13"/>
  <c r="D40" i="13" s="1"/>
  <c r="R20" i="13"/>
  <c r="C40" i="13" s="1"/>
  <c r="Q20" i="13"/>
  <c r="B40" i="13" s="1"/>
  <c r="AR19" i="13"/>
  <c r="AC39" i="13" s="1"/>
  <c r="AQ19" i="13"/>
  <c r="AB39" i="13" s="1"/>
  <c r="AP19" i="13"/>
  <c r="AA39" i="13" s="1"/>
  <c r="AO19" i="13"/>
  <c r="Z39" i="13" s="1"/>
  <c r="AN19" i="13"/>
  <c r="Y39" i="13" s="1"/>
  <c r="AM19" i="13"/>
  <c r="X39" i="13" s="1"/>
  <c r="AL19" i="13"/>
  <c r="W39" i="13" s="1"/>
  <c r="AK19" i="13"/>
  <c r="V39" i="13" s="1"/>
  <c r="AJ19" i="13"/>
  <c r="U39" i="13" s="1"/>
  <c r="AI19" i="13"/>
  <c r="T39" i="13" s="1"/>
  <c r="AH19" i="13"/>
  <c r="S39" i="13" s="1"/>
  <c r="AG19" i="13"/>
  <c r="R39" i="13" s="1"/>
  <c r="AF19" i="13"/>
  <c r="Q39" i="13" s="1"/>
  <c r="AE19" i="13"/>
  <c r="P39" i="13" s="1"/>
  <c r="AD19" i="13"/>
  <c r="O39" i="13" s="1"/>
  <c r="AC19" i="13"/>
  <c r="N39" i="13" s="1"/>
  <c r="AB19" i="13"/>
  <c r="M39" i="13" s="1"/>
  <c r="AA19" i="13"/>
  <c r="L39" i="13" s="1"/>
  <c r="Z19" i="13"/>
  <c r="K39" i="13" s="1"/>
  <c r="Y19" i="13"/>
  <c r="J39" i="13" s="1"/>
  <c r="X19" i="13"/>
  <c r="I39" i="13" s="1"/>
  <c r="W19" i="13"/>
  <c r="H39" i="13" s="1"/>
  <c r="V19" i="13"/>
  <c r="G39" i="13" s="1"/>
  <c r="U19" i="13"/>
  <c r="F39" i="13" s="1"/>
  <c r="T19" i="13"/>
  <c r="E39" i="13" s="1"/>
  <c r="S19" i="13"/>
  <c r="D39" i="13" s="1"/>
  <c r="R19" i="13"/>
  <c r="C39" i="13" s="1"/>
  <c r="Q19" i="13"/>
  <c r="B39" i="13" s="1"/>
  <c r="AR18" i="13"/>
  <c r="AC38" i="13" s="1"/>
  <c r="AQ18" i="13"/>
  <c r="AB38" i="13" s="1"/>
  <c r="AP18" i="13"/>
  <c r="AA38" i="13" s="1"/>
  <c r="AO18" i="13"/>
  <c r="Z38" i="13" s="1"/>
  <c r="AN18" i="13"/>
  <c r="Y38" i="13" s="1"/>
  <c r="AM18" i="13"/>
  <c r="X38" i="13" s="1"/>
  <c r="AL18" i="13"/>
  <c r="W38" i="13" s="1"/>
  <c r="AK18" i="13"/>
  <c r="V38" i="13" s="1"/>
  <c r="AJ18" i="13"/>
  <c r="U38" i="13" s="1"/>
  <c r="AI18" i="13"/>
  <c r="T38" i="13" s="1"/>
  <c r="AH18" i="13"/>
  <c r="S38" i="13" s="1"/>
  <c r="AG18" i="13"/>
  <c r="R38" i="13" s="1"/>
  <c r="AF18" i="13"/>
  <c r="Q38" i="13" s="1"/>
  <c r="AE18" i="13"/>
  <c r="P38" i="13" s="1"/>
  <c r="AD18" i="13"/>
  <c r="O38" i="13" s="1"/>
  <c r="AC18" i="13"/>
  <c r="N38" i="13" s="1"/>
  <c r="AB18" i="13"/>
  <c r="M38" i="13" s="1"/>
  <c r="AA18" i="13"/>
  <c r="L38" i="13" s="1"/>
  <c r="Z18" i="13"/>
  <c r="K38" i="13" s="1"/>
  <c r="Y18" i="13"/>
  <c r="J38" i="13" s="1"/>
  <c r="X18" i="13"/>
  <c r="I38" i="13" s="1"/>
  <c r="W18" i="13"/>
  <c r="H38" i="13" s="1"/>
  <c r="V18" i="13"/>
  <c r="G38" i="13" s="1"/>
  <c r="U18" i="13"/>
  <c r="F38" i="13" s="1"/>
  <c r="T18" i="13"/>
  <c r="E38" i="13" s="1"/>
  <c r="S18" i="13"/>
  <c r="D38" i="13" s="1"/>
  <c r="R18" i="13"/>
  <c r="C38" i="13" s="1"/>
  <c r="Q18" i="13"/>
  <c r="B38" i="13" s="1"/>
  <c r="AR17" i="13"/>
  <c r="AC37" i="13" s="1"/>
  <c r="AC55" i="13" s="1"/>
  <c r="AQ17" i="13"/>
  <c r="AB37" i="13" s="1"/>
  <c r="AB55" i="13" s="1"/>
  <c r="AP17" i="13"/>
  <c r="AA37" i="13" s="1"/>
  <c r="AA55" i="13" s="1"/>
  <c r="AO17" i="13"/>
  <c r="Z37" i="13" s="1"/>
  <c r="Z55" i="13" s="1"/>
  <c r="AN17" i="13"/>
  <c r="Y37" i="13" s="1"/>
  <c r="Y55" i="13" s="1"/>
  <c r="AM17" i="13"/>
  <c r="X37" i="13" s="1"/>
  <c r="X55" i="13" s="1"/>
  <c r="AL17" i="13"/>
  <c r="W37" i="13" s="1"/>
  <c r="W55" i="13" s="1"/>
  <c r="AK17" i="13"/>
  <c r="V37" i="13" s="1"/>
  <c r="V55" i="13" s="1"/>
  <c r="AJ17" i="13"/>
  <c r="U37" i="13" s="1"/>
  <c r="U55" i="13" s="1"/>
  <c r="AI17" i="13"/>
  <c r="T37" i="13" s="1"/>
  <c r="T55" i="13" s="1"/>
  <c r="AH17" i="13"/>
  <c r="S37" i="13" s="1"/>
  <c r="S55" i="13" s="1"/>
  <c r="AG17" i="13"/>
  <c r="R37" i="13" s="1"/>
  <c r="R55" i="13" s="1"/>
  <c r="AF17" i="13"/>
  <c r="Q37" i="13" s="1"/>
  <c r="Q55" i="13" s="1"/>
  <c r="AE17" i="13"/>
  <c r="P37" i="13" s="1"/>
  <c r="P55" i="13" s="1"/>
  <c r="AD17" i="13"/>
  <c r="O37" i="13" s="1"/>
  <c r="O55" i="13" s="1"/>
  <c r="AC17" i="13"/>
  <c r="N37" i="13" s="1"/>
  <c r="N55" i="13" s="1"/>
  <c r="AB17" i="13"/>
  <c r="M37" i="13" s="1"/>
  <c r="M55" i="13" s="1"/>
  <c r="AA17" i="13"/>
  <c r="L37" i="13" s="1"/>
  <c r="L55" i="13" s="1"/>
  <c r="Z17" i="13"/>
  <c r="K37" i="13" s="1"/>
  <c r="K55" i="13" s="1"/>
  <c r="Y17" i="13"/>
  <c r="J37" i="13" s="1"/>
  <c r="J55" i="13" s="1"/>
  <c r="X17" i="13"/>
  <c r="I37" i="13" s="1"/>
  <c r="I55" i="13" s="1"/>
  <c r="W17" i="13"/>
  <c r="H37" i="13" s="1"/>
  <c r="H55" i="13" s="1"/>
  <c r="V17" i="13"/>
  <c r="G37" i="13" s="1"/>
  <c r="G55" i="13" s="1"/>
  <c r="U17" i="13"/>
  <c r="F37" i="13" s="1"/>
  <c r="F55" i="13" s="1"/>
  <c r="T17" i="13"/>
  <c r="E37" i="13" s="1"/>
  <c r="E55" i="13" s="1"/>
  <c r="S17" i="13"/>
  <c r="D37" i="13" s="1"/>
  <c r="D55" i="13" s="1"/>
  <c r="R17" i="13"/>
  <c r="C37" i="13" s="1"/>
  <c r="C55" i="13" s="1"/>
  <c r="Q17" i="13"/>
  <c r="B37" i="13" s="1"/>
  <c r="B55" i="13" s="1"/>
  <c r="AR16" i="13"/>
  <c r="AC36" i="13" s="1"/>
  <c r="AC54" i="13" s="1"/>
  <c r="AQ16" i="13"/>
  <c r="AB36" i="13" s="1"/>
  <c r="AB54" i="13" s="1"/>
  <c r="AP16" i="13"/>
  <c r="AA36" i="13" s="1"/>
  <c r="AA54" i="13" s="1"/>
  <c r="AO16" i="13"/>
  <c r="Z36" i="13" s="1"/>
  <c r="Z54" i="13" s="1"/>
  <c r="AN16" i="13"/>
  <c r="Y36" i="13" s="1"/>
  <c r="Y54" i="13" s="1"/>
  <c r="AM16" i="13"/>
  <c r="X36" i="13" s="1"/>
  <c r="X54" i="13" s="1"/>
  <c r="AL16" i="13"/>
  <c r="W36" i="13" s="1"/>
  <c r="W54" i="13" s="1"/>
  <c r="AK16" i="13"/>
  <c r="V36" i="13" s="1"/>
  <c r="V54" i="13" s="1"/>
  <c r="AJ16" i="13"/>
  <c r="U36" i="13" s="1"/>
  <c r="U54" i="13" s="1"/>
  <c r="AI16" i="13"/>
  <c r="T36" i="13" s="1"/>
  <c r="T54" i="13" s="1"/>
  <c r="AH16" i="13"/>
  <c r="S36" i="13" s="1"/>
  <c r="S54" i="13" s="1"/>
  <c r="AG16" i="13"/>
  <c r="R36" i="13" s="1"/>
  <c r="R54" i="13" s="1"/>
  <c r="AF16" i="13"/>
  <c r="Q36" i="13" s="1"/>
  <c r="Q54" i="13" s="1"/>
  <c r="AE16" i="13"/>
  <c r="P36" i="13" s="1"/>
  <c r="P54" i="13" s="1"/>
  <c r="AD16" i="13"/>
  <c r="O36" i="13" s="1"/>
  <c r="O54" i="13" s="1"/>
  <c r="AC16" i="13"/>
  <c r="N36" i="13" s="1"/>
  <c r="N54" i="13" s="1"/>
  <c r="AB16" i="13"/>
  <c r="M36" i="13" s="1"/>
  <c r="M54" i="13" s="1"/>
  <c r="AA16" i="13"/>
  <c r="L36" i="13" s="1"/>
  <c r="L54" i="13" s="1"/>
  <c r="Z16" i="13"/>
  <c r="K36" i="13" s="1"/>
  <c r="K54" i="13" s="1"/>
  <c r="Y16" i="13"/>
  <c r="J36" i="13" s="1"/>
  <c r="J54" i="13" s="1"/>
  <c r="X16" i="13"/>
  <c r="I36" i="13" s="1"/>
  <c r="I54" i="13" s="1"/>
  <c r="W16" i="13"/>
  <c r="H36" i="13" s="1"/>
  <c r="H54" i="13" s="1"/>
  <c r="V16" i="13"/>
  <c r="G36" i="13" s="1"/>
  <c r="G54" i="13" s="1"/>
  <c r="U16" i="13"/>
  <c r="F36" i="13" s="1"/>
  <c r="F54" i="13" s="1"/>
  <c r="T16" i="13"/>
  <c r="E36" i="13" s="1"/>
  <c r="E54" i="13" s="1"/>
  <c r="S16" i="13"/>
  <c r="D36" i="13" s="1"/>
  <c r="D54" i="13" s="1"/>
  <c r="R16" i="13"/>
  <c r="C36" i="13" s="1"/>
  <c r="C54" i="13" s="1"/>
  <c r="Q16" i="13"/>
  <c r="B36" i="13" s="1"/>
  <c r="B54" i="13" s="1"/>
  <c r="AR15" i="13"/>
  <c r="AC35" i="13" s="1"/>
  <c r="AQ15" i="13"/>
  <c r="AB35" i="13" s="1"/>
  <c r="AP15" i="13"/>
  <c r="AA35" i="13" s="1"/>
  <c r="AO15" i="13"/>
  <c r="Z35" i="13" s="1"/>
  <c r="AN15" i="13"/>
  <c r="Y35" i="13" s="1"/>
  <c r="AM15" i="13"/>
  <c r="X35" i="13" s="1"/>
  <c r="AL15" i="13"/>
  <c r="W35" i="13" s="1"/>
  <c r="AK15" i="13"/>
  <c r="V35" i="13" s="1"/>
  <c r="AJ15" i="13"/>
  <c r="U35" i="13" s="1"/>
  <c r="AI15" i="13"/>
  <c r="T35" i="13" s="1"/>
  <c r="AH15" i="13"/>
  <c r="S35" i="13" s="1"/>
  <c r="AG15" i="13"/>
  <c r="R35" i="13" s="1"/>
  <c r="AF15" i="13"/>
  <c r="Q35" i="13" s="1"/>
  <c r="AE15" i="13"/>
  <c r="P35" i="13" s="1"/>
  <c r="AD15" i="13"/>
  <c r="O35" i="13" s="1"/>
  <c r="AC15" i="13"/>
  <c r="N35" i="13" s="1"/>
  <c r="AB15" i="13"/>
  <c r="M35" i="13" s="1"/>
  <c r="AA15" i="13"/>
  <c r="L35" i="13" s="1"/>
  <c r="Z15" i="13"/>
  <c r="K35" i="13" s="1"/>
  <c r="Y15" i="13"/>
  <c r="J35" i="13" s="1"/>
  <c r="X15" i="13"/>
  <c r="I35" i="13" s="1"/>
  <c r="W15" i="13"/>
  <c r="H35" i="13" s="1"/>
  <c r="V15" i="13"/>
  <c r="G35" i="13" s="1"/>
  <c r="U15" i="13"/>
  <c r="F35" i="13" s="1"/>
  <c r="T15" i="13"/>
  <c r="E35" i="13" s="1"/>
  <c r="S15" i="13"/>
  <c r="D35" i="13" s="1"/>
  <c r="R15" i="13"/>
  <c r="C35" i="13" s="1"/>
  <c r="Q15" i="13"/>
  <c r="B35" i="13" s="1"/>
  <c r="AR14" i="13"/>
  <c r="AC34" i="13" s="1"/>
  <c r="AQ14" i="13"/>
  <c r="AB34" i="13" s="1"/>
  <c r="AP14" i="13"/>
  <c r="AA34" i="13" s="1"/>
  <c r="AO14" i="13"/>
  <c r="Z34" i="13" s="1"/>
  <c r="AN14" i="13"/>
  <c r="Y34" i="13" s="1"/>
  <c r="AM14" i="13"/>
  <c r="X34" i="13" s="1"/>
  <c r="AL14" i="13"/>
  <c r="W34" i="13" s="1"/>
  <c r="AK14" i="13"/>
  <c r="V34" i="13" s="1"/>
  <c r="AJ14" i="13"/>
  <c r="U34" i="13" s="1"/>
  <c r="AI14" i="13"/>
  <c r="T34" i="13" s="1"/>
  <c r="AH14" i="13"/>
  <c r="S34" i="13" s="1"/>
  <c r="AG14" i="13"/>
  <c r="R34" i="13" s="1"/>
  <c r="AF14" i="13"/>
  <c r="Q34" i="13" s="1"/>
  <c r="AE14" i="13"/>
  <c r="P34" i="13" s="1"/>
  <c r="AD14" i="13"/>
  <c r="O34" i="13" s="1"/>
  <c r="AC14" i="13"/>
  <c r="N34" i="13" s="1"/>
  <c r="AB14" i="13"/>
  <c r="M34" i="13" s="1"/>
  <c r="AA14" i="13"/>
  <c r="L34" i="13" s="1"/>
  <c r="Z14" i="13"/>
  <c r="K34" i="13" s="1"/>
  <c r="Y14" i="13"/>
  <c r="J34" i="13" s="1"/>
  <c r="X14" i="13"/>
  <c r="I34" i="13" s="1"/>
  <c r="W14" i="13"/>
  <c r="H34" i="13" s="1"/>
  <c r="V14" i="13"/>
  <c r="G34" i="13" s="1"/>
  <c r="U14" i="13"/>
  <c r="F34" i="13" s="1"/>
  <c r="T14" i="13"/>
  <c r="E34" i="13" s="1"/>
  <c r="S14" i="13"/>
  <c r="D34" i="13" s="1"/>
  <c r="R14" i="13"/>
  <c r="C34" i="13" s="1"/>
  <c r="Q14" i="13"/>
  <c r="B34" i="13" s="1"/>
  <c r="AR13" i="13"/>
  <c r="AC33" i="13" s="1"/>
  <c r="AQ13" i="13"/>
  <c r="AB33" i="13" s="1"/>
  <c r="AP13" i="13"/>
  <c r="AA33" i="13" s="1"/>
  <c r="AO13" i="13"/>
  <c r="Z33" i="13" s="1"/>
  <c r="AN13" i="13"/>
  <c r="Y33" i="13" s="1"/>
  <c r="AM13" i="13"/>
  <c r="X33" i="13" s="1"/>
  <c r="AL13" i="13"/>
  <c r="W33" i="13" s="1"/>
  <c r="AK13" i="13"/>
  <c r="V33" i="13" s="1"/>
  <c r="AJ13" i="13"/>
  <c r="U33" i="13" s="1"/>
  <c r="AI13" i="13"/>
  <c r="T33" i="13" s="1"/>
  <c r="AH13" i="13"/>
  <c r="S33" i="13" s="1"/>
  <c r="AG13" i="13"/>
  <c r="R33" i="13" s="1"/>
  <c r="AF13" i="13"/>
  <c r="Q33" i="13" s="1"/>
  <c r="AE13" i="13"/>
  <c r="P33" i="13" s="1"/>
  <c r="AD13" i="13"/>
  <c r="O33" i="13" s="1"/>
  <c r="AC13" i="13"/>
  <c r="N33" i="13" s="1"/>
  <c r="AB13" i="13"/>
  <c r="M33" i="13" s="1"/>
  <c r="AA13" i="13"/>
  <c r="L33" i="13" s="1"/>
  <c r="Z13" i="13"/>
  <c r="K33" i="13" s="1"/>
  <c r="Y13" i="13"/>
  <c r="J33" i="13" s="1"/>
  <c r="X13" i="13"/>
  <c r="I33" i="13" s="1"/>
  <c r="W13" i="13"/>
  <c r="H33" i="13" s="1"/>
  <c r="V13" i="13"/>
  <c r="G33" i="13" s="1"/>
  <c r="U13" i="13"/>
  <c r="F33" i="13" s="1"/>
  <c r="T13" i="13"/>
  <c r="E33" i="13" s="1"/>
  <c r="S13" i="13"/>
  <c r="D33" i="13" s="1"/>
  <c r="R13" i="13"/>
  <c r="C33" i="13" s="1"/>
  <c r="Q13" i="13"/>
  <c r="B33" i="13" s="1"/>
  <c r="AR12" i="13"/>
  <c r="AC32" i="13" s="1"/>
  <c r="AQ12" i="13"/>
  <c r="AB32" i="13" s="1"/>
  <c r="AP12" i="13"/>
  <c r="AA32" i="13" s="1"/>
  <c r="AO12" i="13"/>
  <c r="Z32" i="13" s="1"/>
  <c r="AN12" i="13"/>
  <c r="Y32" i="13" s="1"/>
  <c r="AM12" i="13"/>
  <c r="X32" i="13" s="1"/>
  <c r="AL12" i="13"/>
  <c r="W32" i="13" s="1"/>
  <c r="AK12" i="13"/>
  <c r="V32" i="13" s="1"/>
  <c r="AJ12" i="13"/>
  <c r="U32" i="13" s="1"/>
  <c r="AI12" i="13"/>
  <c r="T32" i="13" s="1"/>
  <c r="AH12" i="13"/>
  <c r="S32" i="13" s="1"/>
  <c r="AG12" i="13"/>
  <c r="R32" i="13" s="1"/>
  <c r="AF12" i="13"/>
  <c r="Q32" i="13" s="1"/>
  <c r="AE12" i="13"/>
  <c r="P32" i="13" s="1"/>
  <c r="AD12" i="13"/>
  <c r="O32" i="13" s="1"/>
  <c r="AC12" i="13"/>
  <c r="N32" i="13" s="1"/>
  <c r="AB12" i="13"/>
  <c r="M32" i="13" s="1"/>
  <c r="AA12" i="13"/>
  <c r="L32" i="13" s="1"/>
  <c r="Z12" i="13"/>
  <c r="K32" i="13" s="1"/>
  <c r="Y12" i="13"/>
  <c r="J32" i="13" s="1"/>
  <c r="X12" i="13"/>
  <c r="I32" i="13" s="1"/>
  <c r="W12" i="13"/>
  <c r="H32" i="13" s="1"/>
  <c r="V12" i="13"/>
  <c r="G32" i="13" s="1"/>
  <c r="U12" i="13"/>
  <c r="F32" i="13" s="1"/>
  <c r="T12" i="13"/>
  <c r="E32" i="13" s="1"/>
  <c r="S12" i="13"/>
  <c r="D32" i="13" s="1"/>
  <c r="R12" i="13"/>
  <c r="C32" i="13" s="1"/>
  <c r="Q12" i="13"/>
  <c r="B32" i="13" s="1"/>
  <c r="AR11" i="13"/>
  <c r="AC31" i="13" s="1"/>
  <c r="AQ11" i="13"/>
  <c r="AB31" i="13" s="1"/>
  <c r="AP11" i="13"/>
  <c r="AA31" i="13" s="1"/>
  <c r="AO11" i="13"/>
  <c r="Z31" i="13" s="1"/>
  <c r="AN11" i="13"/>
  <c r="Y31" i="13" s="1"/>
  <c r="AM11" i="13"/>
  <c r="X31" i="13" s="1"/>
  <c r="AL11" i="13"/>
  <c r="W31" i="13" s="1"/>
  <c r="AK11" i="13"/>
  <c r="V31" i="13" s="1"/>
  <c r="AJ11" i="13"/>
  <c r="U31" i="13" s="1"/>
  <c r="AI11" i="13"/>
  <c r="T31" i="13" s="1"/>
  <c r="AH11" i="13"/>
  <c r="S31" i="13" s="1"/>
  <c r="AG11" i="13"/>
  <c r="R31" i="13" s="1"/>
  <c r="AF11" i="13"/>
  <c r="Q31" i="13" s="1"/>
  <c r="AE11" i="13"/>
  <c r="P31" i="13" s="1"/>
  <c r="AD11" i="13"/>
  <c r="O31" i="13" s="1"/>
  <c r="AC11" i="13"/>
  <c r="N31" i="13" s="1"/>
  <c r="AB11" i="13"/>
  <c r="M31" i="13" s="1"/>
  <c r="AA11" i="13"/>
  <c r="L31" i="13" s="1"/>
  <c r="Z11" i="13"/>
  <c r="K31" i="13" s="1"/>
  <c r="Y11" i="13"/>
  <c r="J31" i="13" s="1"/>
  <c r="X11" i="13"/>
  <c r="I31" i="13" s="1"/>
  <c r="W11" i="13"/>
  <c r="H31" i="13" s="1"/>
  <c r="V11" i="13"/>
  <c r="G31" i="13" s="1"/>
  <c r="U11" i="13"/>
  <c r="F31" i="13" s="1"/>
  <c r="T11" i="13"/>
  <c r="E31" i="13" s="1"/>
  <c r="S11" i="13"/>
  <c r="D31" i="13" s="1"/>
  <c r="R11" i="13"/>
  <c r="C31" i="13" s="1"/>
  <c r="Q11" i="13"/>
  <c r="B31" i="13" s="1"/>
  <c r="A475" i="9"/>
  <c r="A473" i="9"/>
  <c r="A510" i="9" s="1"/>
  <c r="A472" i="9"/>
  <c r="A471" i="9"/>
  <c r="A470" i="9"/>
  <c r="A468" i="9"/>
  <c r="A485" i="9" s="1"/>
  <c r="A509" i="9" s="1"/>
  <c r="A467" i="9"/>
  <c r="A466" i="9"/>
  <c r="A484" i="9" s="1"/>
  <c r="A508" i="9" s="1"/>
  <c r="A465" i="9"/>
  <c r="A483" i="9" s="1"/>
  <c r="A495" i="9" s="1"/>
  <c r="A464" i="9"/>
  <c r="A482" i="9" s="1"/>
  <c r="A506" i="9" s="1"/>
  <c r="A463" i="9"/>
  <c r="A462" i="9"/>
  <c r="A481" i="9" s="1"/>
  <c r="A493" i="9" s="1"/>
  <c r="A461" i="9"/>
  <c r="A480" i="9" s="1"/>
  <c r="A460" i="9"/>
  <c r="A479" i="9" s="1"/>
  <c r="A503" i="9" s="1"/>
  <c r="A459" i="9"/>
  <c r="A478" i="9" s="1"/>
  <c r="A490" i="9" s="1"/>
  <c r="AR455" i="9"/>
  <c r="AQ455" i="9"/>
  <c r="AP455" i="9"/>
  <c r="AO455" i="9"/>
  <c r="AN455" i="9"/>
  <c r="AM455" i="9"/>
  <c r="AL455" i="9"/>
  <c r="AK455" i="9"/>
  <c r="V475" i="9" s="1"/>
  <c r="AJ455" i="9"/>
  <c r="AI455" i="9"/>
  <c r="AH455" i="9"/>
  <c r="AG455" i="9"/>
  <c r="AF455" i="9"/>
  <c r="AE455" i="9"/>
  <c r="AD455" i="9"/>
  <c r="AC455" i="9"/>
  <c r="AB455" i="9"/>
  <c r="AA455" i="9"/>
  <c r="Z455" i="9"/>
  <c r="Y455" i="9"/>
  <c r="X455" i="9"/>
  <c r="W455" i="9"/>
  <c r="V455" i="9"/>
  <c r="U455" i="9"/>
  <c r="T455" i="9"/>
  <c r="S455" i="9"/>
  <c r="R455" i="9"/>
  <c r="Q455" i="9"/>
  <c r="AR454" i="9"/>
  <c r="AQ454" i="9"/>
  <c r="AP454" i="9"/>
  <c r="AO454" i="9"/>
  <c r="AN454" i="9"/>
  <c r="AM454" i="9"/>
  <c r="AL454" i="9"/>
  <c r="AK454" i="9"/>
  <c r="AJ454" i="9"/>
  <c r="AI454" i="9"/>
  <c r="AH454" i="9"/>
  <c r="AG454" i="9"/>
  <c r="AF454" i="9"/>
  <c r="AE454" i="9"/>
  <c r="AD454" i="9"/>
  <c r="AC454" i="9"/>
  <c r="AB454" i="9"/>
  <c r="AA454" i="9"/>
  <c r="Z454" i="9"/>
  <c r="Y454" i="9"/>
  <c r="X454" i="9"/>
  <c r="W454" i="9"/>
  <c r="V454" i="9"/>
  <c r="U454" i="9"/>
  <c r="T454" i="9"/>
  <c r="S454" i="9"/>
  <c r="R454" i="9"/>
  <c r="Q454" i="9"/>
  <c r="AR453" i="9"/>
  <c r="AQ453" i="9"/>
  <c r="AP453" i="9"/>
  <c r="AO453" i="9"/>
  <c r="AN453" i="9"/>
  <c r="AM453" i="9"/>
  <c r="AL453" i="9"/>
  <c r="AK453" i="9"/>
  <c r="AJ453" i="9"/>
  <c r="AI453" i="9"/>
  <c r="AH453" i="9"/>
  <c r="AG453" i="9"/>
  <c r="AF453" i="9"/>
  <c r="AE453" i="9"/>
  <c r="AD453" i="9"/>
  <c r="AC453" i="9"/>
  <c r="AB453" i="9"/>
  <c r="AA453" i="9"/>
  <c r="Z453" i="9"/>
  <c r="Y453" i="9"/>
  <c r="X453" i="9"/>
  <c r="W453" i="9"/>
  <c r="V453" i="9"/>
  <c r="U453" i="9"/>
  <c r="T453" i="9"/>
  <c r="S453" i="9"/>
  <c r="R453" i="9"/>
  <c r="Q453" i="9"/>
  <c r="AR452" i="9"/>
  <c r="AQ452" i="9"/>
  <c r="AP452" i="9"/>
  <c r="AO452" i="9"/>
  <c r="AN452" i="9"/>
  <c r="AM452" i="9"/>
  <c r="AL452" i="9"/>
  <c r="AK452" i="9"/>
  <c r="AJ452" i="9"/>
  <c r="AI452" i="9"/>
  <c r="AH452" i="9"/>
  <c r="AG452" i="9"/>
  <c r="AF452" i="9"/>
  <c r="AE452" i="9"/>
  <c r="AD452" i="9"/>
  <c r="AC452" i="9"/>
  <c r="AB452" i="9"/>
  <c r="AA452" i="9"/>
  <c r="Z452" i="9"/>
  <c r="Y452" i="9"/>
  <c r="X452" i="9"/>
  <c r="W452" i="9"/>
  <c r="V452" i="9"/>
  <c r="U452" i="9"/>
  <c r="T452" i="9"/>
  <c r="S452" i="9"/>
  <c r="R452" i="9"/>
  <c r="Q452" i="9"/>
  <c r="AR451" i="9"/>
  <c r="AQ451" i="9"/>
  <c r="AP451" i="9"/>
  <c r="AO451" i="9"/>
  <c r="AN451" i="9"/>
  <c r="AM451" i="9"/>
  <c r="AL451" i="9"/>
  <c r="AK451" i="9"/>
  <c r="AJ451" i="9"/>
  <c r="AI451" i="9"/>
  <c r="AH451" i="9"/>
  <c r="AG451" i="9"/>
  <c r="AF451" i="9"/>
  <c r="AE451" i="9"/>
  <c r="AD451" i="9"/>
  <c r="AC451" i="9"/>
  <c r="AB451" i="9"/>
  <c r="AA451" i="9"/>
  <c r="Z451" i="9"/>
  <c r="Y451" i="9"/>
  <c r="X451" i="9"/>
  <c r="W451" i="9"/>
  <c r="V451" i="9"/>
  <c r="U451" i="9"/>
  <c r="T451" i="9"/>
  <c r="S451" i="9"/>
  <c r="R451" i="9"/>
  <c r="Q451" i="9"/>
  <c r="AR450" i="9"/>
  <c r="AQ450" i="9"/>
  <c r="AP450" i="9"/>
  <c r="AO450" i="9"/>
  <c r="AN450" i="9"/>
  <c r="AM450" i="9"/>
  <c r="AL450" i="9"/>
  <c r="AK450" i="9"/>
  <c r="AJ450" i="9"/>
  <c r="AI450" i="9"/>
  <c r="AH450" i="9"/>
  <c r="AG450" i="9"/>
  <c r="AF450" i="9"/>
  <c r="AE450" i="9"/>
  <c r="AD450" i="9"/>
  <c r="AC450" i="9"/>
  <c r="AB450" i="9"/>
  <c r="AA450" i="9"/>
  <c r="Z450" i="9"/>
  <c r="Y450" i="9"/>
  <c r="X450" i="9"/>
  <c r="W450" i="9"/>
  <c r="V450" i="9"/>
  <c r="U450" i="9"/>
  <c r="T450" i="9"/>
  <c r="S450" i="9"/>
  <c r="R450" i="9"/>
  <c r="Q450" i="9"/>
  <c r="AR448" i="9"/>
  <c r="AQ448" i="9"/>
  <c r="AP448" i="9"/>
  <c r="AO448" i="9"/>
  <c r="AN448" i="9"/>
  <c r="AM448" i="9"/>
  <c r="AL448" i="9"/>
  <c r="AK448" i="9"/>
  <c r="AJ448" i="9"/>
  <c r="AI448" i="9"/>
  <c r="AH448" i="9"/>
  <c r="AG448" i="9"/>
  <c r="AF448" i="9"/>
  <c r="AE448" i="9"/>
  <c r="AD448" i="9"/>
  <c r="AC448" i="9"/>
  <c r="AB448" i="9"/>
  <c r="AA448" i="9"/>
  <c r="Z448" i="9"/>
  <c r="Y448" i="9"/>
  <c r="X448" i="9"/>
  <c r="W448" i="9"/>
  <c r="V448" i="9"/>
  <c r="U448" i="9"/>
  <c r="T448" i="9"/>
  <c r="S448" i="9"/>
  <c r="R448" i="9"/>
  <c r="Q448" i="9"/>
  <c r="AR447" i="9"/>
  <c r="AQ447" i="9"/>
  <c r="AP447" i="9"/>
  <c r="AO447" i="9"/>
  <c r="AN447" i="9"/>
  <c r="AM447" i="9"/>
  <c r="AL447" i="9"/>
  <c r="AK447" i="9"/>
  <c r="AJ447" i="9"/>
  <c r="AI447" i="9"/>
  <c r="AH447" i="9"/>
  <c r="AG447" i="9"/>
  <c r="AF447" i="9"/>
  <c r="AE447" i="9"/>
  <c r="AD447" i="9"/>
  <c r="AC447" i="9"/>
  <c r="AB447" i="9"/>
  <c r="AA447" i="9"/>
  <c r="Z447" i="9"/>
  <c r="Y447" i="9"/>
  <c r="X447" i="9"/>
  <c r="W447" i="9"/>
  <c r="V447" i="9"/>
  <c r="U447" i="9"/>
  <c r="T447" i="9"/>
  <c r="S447" i="9"/>
  <c r="R447" i="9"/>
  <c r="Q447" i="9"/>
  <c r="AR446" i="9"/>
  <c r="AQ446" i="9"/>
  <c r="AP446" i="9"/>
  <c r="AO446" i="9"/>
  <c r="AN446" i="9"/>
  <c r="AM446" i="9"/>
  <c r="AL446" i="9"/>
  <c r="AK446" i="9"/>
  <c r="AJ446" i="9"/>
  <c r="AI446" i="9"/>
  <c r="AH446" i="9"/>
  <c r="AG446" i="9"/>
  <c r="AF446" i="9"/>
  <c r="AE446" i="9"/>
  <c r="AD446" i="9"/>
  <c r="AC446" i="9"/>
  <c r="AB446" i="9"/>
  <c r="AA446" i="9"/>
  <c r="Z446" i="9"/>
  <c r="Y446" i="9"/>
  <c r="X446" i="9"/>
  <c r="W446" i="9"/>
  <c r="V446" i="9"/>
  <c r="U446" i="9"/>
  <c r="T446" i="9"/>
  <c r="S446" i="9"/>
  <c r="R446" i="9"/>
  <c r="Q446" i="9"/>
  <c r="AR445" i="9"/>
  <c r="AQ445" i="9"/>
  <c r="AP445" i="9"/>
  <c r="AO445" i="9"/>
  <c r="AN445" i="9"/>
  <c r="AM445" i="9"/>
  <c r="AL445" i="9"/>
  <c r="AK445" i="9"/>
  <c r="AJ445" i="9"/>
  <c r="AI445" i="9"/>
  <c r="AH445" i="9"/>
  <c r="AG445" i="9"/>
  <c r="AF445" i="9"/>
  <c r="AE445" i="9"/>
  <c r="AD445" i="9"/>
  <c r="AC445" i="9"/>
  <c r="AB445" i="9"/>
  <c r="AA445" i="9"/>
  <c r="Z445" i="9"/>
  <c r="Y445" i="9"/>
  <c r="X445" i="9"/>
  <c r="W445" i="9"/>
  <c r="V445" i="9"/>
  <c r="U445" i="9"/>
  <c r="T445" i="9"/>
  <c r="S445" i="9"/>
  <c r="R445" i="9"/>
  <c r="Q445" i="9"/>
  <c r="AR444" i="9"/>
  <c r="AQ444" i="9"/>
  <c r="AP444" i="9"/>
  <c r="AO444" i="9"/>
  <c r="AN444" i="9"/>
  <c r="AM444" i="9"/>
  <c r="AL444" i="9"/>
  <c r="AK444" i="9"/>
  <c r="AJ444" i="9"/>
  <c r="AI444" i="9"/>
  <c r="AH444" i="9"/>
  <c r="AG444" i="9"/>
  <c r="AF444" i="9"/>
  <c r="AE444" i="9"/>
  <c r="AD444" i="9"/>
  <c r="AC444" i="9"/>
  <c r="AB444" i="9"/>
  <c r="AA444" i="9"/>
  <c r="Z444" i="9"/>
  <c r="Y444" i="9"/>
  <c r="X444" i="9"/>
  <c r="W444" i="9"/>
  <c r="V444" i="9"/>
  <c r="U444" i="9"/>
  <c r="T444" i="9"/>
  <c r="S444" i="9"/>
  <c r="R444" i="9"/>
  <c r="Q444" i="9"/>
  <c r="AR443" i="9"/>
  <c r="AQ443" i="9"/>
  <c r="AP443" i="9"/>
  <c r="AO443" i="9"/>
  <c r="AN443" i="9"/>
  <c r="AM443" i="9"/>
  <c r="AL443" i="9"/>
  <c r="AK443" i="9"/>
  <c r="AJ443" i="9"/>
  <c r="AI443" i="9"/>
  <c r="AH443" i="9"/>
  <c r="AG443" i="9"/>
  <c r="AF443" i="9"/>
  <c r="AE443" i="9"/>
  <c r="AD443" i="9"/>
  <c r="AC443" i="9"/>
  <c r="AB443" i="9"/>
  <c r="AA443" i="9"/>
  <c r="Z443" i="9"/>
  <c r="Y443" i="9"/>
  <c r="X443" i="9"/>
  <c r="W443" i="9"/>
  <c r="V443" i="9"/>
  <c r="U443" i="9"/>
  <c r="T443" i="9"/>
  <c r="S443" i="9"/>
  <c r="R443" i="9"/>
  <c r="Q443" i="9"/>
  <c r="AR442" i="9"/>
  <c r="AQ442" i="9"/>
  <c r="AP442" i="9"/>
  <c r="AO442" i="9"/>
  <c r="AN442" i="9"/>
  <c r="AM442" i="9"/>
  <c r="AL442" i="9"/>
  <c r="AK442" i="9"/>
  <c r="AJ442" i="9"/>
  <c r="AI442" i="9"/>
  <c r="AH442" i="9"/>
  <c r="AG442" i="9"/>
  <c r="AF442" i="9"/>
  <c r="AE442" i="9"/>
  <c r="AD442" i="9"/>
  <c r="AC442" i="9"/>
  <c r="AB442" i="9"/>
  <c r="AA442" i="9"/>
  <c r="Z442" i="9"/>
  <c r="Y442" i="9"/>
  <c r="X442" i="9"/>
  <c r="W442" i="9"/>
  <c r="V442" i="9"/>
  <c r="U442" i="9"/>
  <c r="T442" i="9"/>
  <c r="S442" i="9"/>
  <c r="R442" i="9"/>
  <c r="Q442" i="9"/>
  <c r="AR441" i="9"/>
  <c r="AQ441" i="9"/>
  <c r="AP441" i="9"/>
  <c r="AO441" i="9"/>
  <c r="AN441" i="9"/>
  <c r="AM441" i="9"/>
  <c r="AL441" i="9"/>
  <c r="AK441" i="9"/>
  <c r="AJ441" i="9"/>
  <c r="AI441" i="9"/>
  <c r="AH441" i="9"/>
  <c r="AG441" i="9"/>
  <c r="AF441" i="9"/>
  <c r="AE441" i="9"/>
  <c r="AD441" i="9"/>
  <c r="AC441" i="9"/>
  <c r="AB441" i="9"/>
  <c r="AA441" i="9"/>
  <c r="Z441" i="9"/>
  <c r="Y441" i="9"/>
  <c r="X441" i="9"/>
  <c r="W441" i="9"/>
  <c r="V441" i="9"/>
  <c r="U441" i="9"/>
  <c r="T441" i="9"/>
  <c r="S441" i="9"/>
  <c r="R441" i="9"/>
  <c r="Q441" i="9"/>
  <c r="AR440" i="9"/>
  <c r="AQ440" i="9"/>
  <c r="AP440" i="9"/>
  <c r="AO440" i="9"/>
  <c r="AN440" i="9"/>
  <c r="AM440" i="9"/>
  <c r="AL440" i="9"/>
  <c r="AK440" i="9"/>
  <c r="AJ440" i="9"/>
  <c r="AI440" i="9"/>
  <c r="AH440" i="9"/>
  <c r="AG440" i="9"/>
  <c r="AF440" i="9"/>
  <c r="AE440" i="9"/>
  <c r="AD440" i="9"/>
  <c r="AC440" i="9"/>
  <c r="AB440" i="9"/>
  <c r="AA440" i="9"/>
  <c r="Z440" i="9"/>
  <c r="Y440" i="9"/>
  <c r="X440" i="9"/>
  <c r="W440" i="9"/>
  <c r="V440" i="9"/>
  <c r="U440" i="9"/>
  <c r="T440" i="9"/>
  <c r="S440" i="9"/>
  <c r="R440" i="9"/>
  <c r="Q440" i="9"/>
  <c r="AR439" i="9"/>
  <c r="AQ439" i="9"/>
  <c r="AP439" i="9"/>
  <c r="AO439" i="9"/>
  <c r="AN439" i="9"/>
  <c r="AM439" i="9"/>
  <c r="AL439" i="9"/>
  <c r="AK439" i="9"/>
  <c r="AJ439" i="9"/>
  <c r="AI439" i="9"/>
  <c r="AH439" i="9"/>
  <c r="AG439" i="9"/>
  <c r="AF439" i="9"/>
  <c r="AE439" i="9"/>
  <c r="AD439" i="9"/>
  <c r="AC439" i="9"/>
  <c r="AB439" i="9"/>
  <c r="AA439" i="9"/>
  <c r="Z439" i="9"/>
  <c r="Y439" i="9"/>
  <c r="X439" i="9"/>
  <c r="W439" i="9"/>
  <c r="V439" i="9"/>
  <c r="U439" i="9"/>
  <c r="T439" i="9"/>
  <c r="S439" i="9"/>
  <c r="R439" i="9"/>
  <c r="Q439" i="9"/>
  <c r="A370" i="9"/>
  <c r="A368" i="9"/>
  <c r="A405" i="9" s="1"/>
  <c r="A367" i="9"/>
  <c r="A366" i="9"/>
  <c r="A365" i="9"/>
  <c r="A363" i="9"/>
  <c r="A380" i="9" s="1"/>
  <c r="A362" i="9"/>
  <c r="A361" i="9"/>
  <c r="A379" i="9" s="1"/>
  <c r="A403" i="9" s="1"/>
  <c r="A360" i="9"/>
  <c r="A378" i="9" s="1"/>
  <c r="A390" i="9" s="1"/>
  <c r="A359" i="9"/>
  <c r="A377" i="9" s="1"/>
  <c r="A358" i="9"/>
  <c r="A357" i="9"/>
  <c r="A376" i="9" s="1"/>
  <c r="A388" i="9" s="1"/>
  <c r="A356" i="9"/>
  <c r="A375" i="9" s="1"/>
  <c r="A355" i="9"/>
  <c r="A374" i="9" s="1"/>
  <c r="A398" i="9" s="1"/>
  <c r="A354" i="9"/>
  <c r="A373" i="9" s="1"/>
  <c r="A385" i="9" s="1"/>
  <c r="AR350" i="9"/>
  <c r="AQ350" i="9"/>
  <c r="AP350" i="9"/>
  <c r="AO350" i="9"/>
  <c r="AN350" i="9"/>
  <c r="AM350" i="9"/>
  <c r="AL350" i="9"/>
  <c r="AK350" i="9"/>
  <c r="AJ350" i="9"/>
  <c r="AI350" i="9"/>
  <c r="AH350" i="9"/>
  <c r="AG350" i="9"/>
  <c r="AF350" i="9"/>
  <c r="AE350" i="9"/>
  <c r="AD350" i="9"/>
  <c r="AC350" i="9"/>
  <c r="AB350" i="9"/>
  <c r="AA350" i="9"/>
  <c r="Z350" i="9"/>
  <c r="Y350" i="9"/>
  <c r="X350" i="9"/>
  <c r="W350" i="9"/>
  <c r="V350" i="9"/>
  <c r="U350" i="9"/>
  <c r="T350" i="9"/>
  <c r="S350" i="9"/>
  <c r="R350" i="9"/>
  <c r="Q350" i="9"/>
  <c r="AR349" i="9"/>
  <c r="AQ349" i="9"/>
  <c r="AP349" i="9"/>
  <c r="AO349" i="9"/>
  <c r="AN349" i="9"/>
  <c r="AM349" i="9"/>
  <c r="AL349" i="9"/>
  <c r="AK349" i="9"/>
  <c r="AJ349" i="9"/>
  <c r="AI349" i="9"/>
  <c r="AH349" i="9"/>
  <c r="AG349" i="9"/>
  <c r="AF349" i="9"/>
  <c r="AE349" i="9"/>
  <c r="AD349" i="9"/>
  <c r="AC349" i="9"/>
  <c r="AB349" i="9"/>
  <c r="AA349" i="9"/>
  <c r="Z349" i="9"/>
  <c r="Y349" i="9"/>
  <c r="X349" i="9"/>
  <c r="W349" i="9"/>
  <c r="V349" i="9"/>
  <c r="U349" i="9"/>
  <c r="T349" i="9"/>
  <c r="S349" i="9"/>
  <c r="R349" i="9"/>
  <c r="Q349" i="9"/>
  <c r="AR348" i="9"/>
  <c r="AQ348" i="9"/>
  <c r="AP348" i="9"/>
  <c r="AO348" i="9"/>
  <c r="AN348" i="9"/>
  <c r="AM348" i="9"/>
  <c r="AL348" i="9"/>
  <c r="AK348" i="9"/>
  <c r="AJ348" i="9"/>
  <c r="AI348" i="9"/>
  <c r="AH348" i="9"/>
  <c r="AG348" i="9"/>
  <c r="AF348" i="9"/>
  <c r="AE348" i="9"/>
  <c r="AD348" i="9"/>
  <c r="AC348" i="9"/>
  <c r="AB348" i="9"/>
  <c r="AA348" i="9"/>
  <c r="Z348" i="9"/>
  <c r="Y348" i="9"/>
  <c r="X348" i="9"/>
  <c r="W348" i="9"/>
  <c r="V348" i="9"/>
  <c r="U348" i="9"/>
  <c r="T348" i="9"/>
  <c r="S348" i="9"/>
  <c r="R348" i="9"/>
  <c r="Q348" i="9"/>
  <c r="AR347" i="9"/>
  <c r="AQ347" i="9"/>
  <c r="AP347" i="9"/>
  <c r="AO347" i="9"/>
  <c r="AN347" i="9"/>
  <c r="AM347" i="9"/>
  <c r="AL347" i="9"/>
  <c r="AK347" i="9"/>
  <c r="AJ347" i="9"/>
  <c r="AI347" i="9"/>
  <c r="AH347" i="9"/>
  <c r="AG347" i="9"/>
  <c r="AF347" i="9"/>
  <c r="AE347" i="9"/>
  <c r="AD347" i="9"/>
  <c r="AC347" i="9"/>
  <c r="AB347" i="9"/>
  <c r="AA347" i="9"/>
  <c r="Z347" i="9"/>
  <c r="Y347" i="9"/>
  <c r="X347" i="9"/>
  <c r="W347" i="9"/>
  <c r="V347" i="9"/>
  <c r="U347" i="9"/>
  <c r="T347" i="9"/>
  <c r="S347" i="9"/>
  <c r="R347" i="9"/>
  <c r="Q347" i="9"/>
  <c r="AR346" i="9"/>
  <c r="AQ346" i="9"/>
  <c r="AP346" i="9"/>
  <c r="AO346" i="9"/>
  <c r="AN346" i="9"/>
  <c r="AM346" i="9"/>
  <c r="AL346" i="9"/>
  <c r="AK346" i="9"/>
  <c r="AJ346" i="9"/>
  <c r="AI346" i="9"/>
  <c r="AH346" i="9"/>
  <c r="AG346" i="9"/>
  <c r="AF346" i="9"/>
  <c r="AE346" i="9"/>
  <c r="AD346" i="9"/>
  <c r="AC346" i="9"/>
  <c r="AB346" i="9"/>
  <c r="AA346" i="9"/>
  <c r="Z346" i="9"/>
  <c r="Y346" i="9"/>
  <c r="X346" i="9"/>
  <c r="W346" i="9"/>
  <c r="V346" i="9"/>
  <c r="U346" i="9"/>
  <c r="T346" i="9"/>
  <c r="S346" i="9"/>
  <c r="R346" i="9"/>
  <c r="Q346" i="9"/>
  <c r="AR345" i="9"/>
  <c r="AQ345" i="9"/>
  <c r="AP345" i="9"/>
  <c r="AO345" i="9"/>
  <c r="AN345" i="9"/>
  <c r="AM345" i="9"/>
  <c r="AL345" i="9"/>
  <c r="AK345" i="9"/>
  <c r="AJ345" i="9"/>
  <c r="AI345" i="9"/>
  <c r="AH345" i="9"/>
  <c r="AG345" i="9"/>
  <c r="AF345" i="9"/>
  <c r="AE345" i="9"/>
  <c r="AD345" i="9"/>
  <c r="AC345" i="9"/>
  <c r="AB345" i="9"/>
  <c r="AA345" i="9"/>
  <c r="Z345" i="9"/>
  <c r="Y345" i="9"/>
  <c r="X345" i="9"/>
  <c r="W345" i="9"/>
  <c r="V345" i="9"/>
  <c r="U345" i="9"/>
  <c r="T345" i="9"/>
  <c r="S345" i="9"/>
  <c r="R345" i="9"/>
  <c r="Q345" i="9"/>
  <c r="Q343" i="9"/>
  <c r="AR342" i="9"/>
  <c r="AQ342" i="9"/>
  <c r="AP342" i="9"/>
  <c r="AO342" i="9"/>
  <c r="AN342" i="9"/>
  <c r="AM342" i="9"/>
  <c r="AL342" i="9"/>
  <c r="AK342" i="9"/>
  <c r="AJ342" i="9"/>
  <c r="AI342" i="9"/>
  <c r="AH342" i="9"/>
  <c r="AG342" i="9"/>
  <c r="AF342" i="9"/>
  <c r="AE342" i="9"/>
  <c r="AD342" i="9"/>
  <c r="AC342" i="9"/>
  <c r="AB342" i="9"/>
  <c r="AA342" i="9"/>
  <c r="Z342" i="9"/>
  <c r="Y342" i="9"/>
  <c r="X342" i="9"/>
  <c r="W342" i="9"/>
  <c r="V342" i="9"/>
  <c r="U342" i="9"/>
  <c r="T342" i="9"/>
  <c r="S342" i="9"/>
  <c r="R342" i="9"/>
  <c r="Q342" i="9"/>
  <c r="AR341" i="9"/>
  <c r="AQ341" i="9"/>
  <c r="AP341" i="9"/>
  <c r="AO341" i="9"/>
  <c r="AN341" i="9"/>
  <c r="AM341" i="9"/>
  <c r="AL341" i="9"/>
  <c r="AK341" i="9"/>
  <c r="AJ341" i="9"/>
  <c r="AI341" i="9"/>
  <c r="AH341" i="9"/>
  <c r="AG341" i="9"/>
  <c r="AF341" i="9"/>
  <c r="AE341" i="9"/>
  <c r="AD341" i="9"/>
  <c r="AC341" i="9"/>
  <c r="AB341" i="9"/>
  <c r="AA341" i="9"/>
  <c r="Z341" i="9"/>
  <c r="Y341" i="9"/>
  <c r="X341" i="9"/>
  <c r="W341" i="9"/>
  <c r="V341" i="9"/>
  <c r="U341" i="9"/>
  <c r="T341" i="9"/>
  <c r="S341" i="9"/>
  <c r="R341" i="9"/>
  <c r="Q341" i="9"/>
  <c r="AR340" i="9"/>
  <c r="AQ340" i="9"/>
  <c r="AP340" i="9"/>
  <c r="AO340" i="9"/>
  <c r="AN340" i="9"/>
  <c r="AM340" i="9"/>
  <c r="AL340" i="9"/>
  <c r="AK340" i="9"/>
  <c r="AJ340" i="9"/>
  <c r="AI340" i="9"/>
  <c r="AH340" i="9"/>
  <c r="AG340" i="9"/>
  <c r="AF340" i="9"/>
  <c r="AE340" i="9"/>
  <c r="AD340" i="9"/>
  <c r="AC340" i="9"/>
  <c r="AB340" i="9"/>
  <c r="AA340" i="9"/>
  <c r="Z340" i="9"/>
  <c r="Y340" i="9"/>
  <c r="X340" i="9"/>
  <c r="W340" i="9"/>
  <c r="V340" i="9"/>
  <c r="U340" i="9"/>
  <c r="T340" i="9"/>
  <c r="S340" i="9"/>
  <c r="R340" i="9"/>
  <c r="Q340" i="9"/>
  <c r="AR339" i="9"/>
  <c r="AQ339" i="9"/>
  <c r="AP339" i="9"/>
  <c r="AO339" i="9"/>
  <c r="AN339" i="9"/>
  <c r="AM339" i="9"/>
  <c r="AL339" i="9"/>
  <c r="AK339" i="9"/>
  <c r="AJ339" i="9"/>
  <c r="AI339" i="9"/>
  <c r="AH339" i="9"/>
  <c r="AG339" i="9"/>
  <c r="AF339" i="9"/>
  <c r="AE339" i="9"/>
  <c r="AD339" i="9"/>
  <c r="AC339" i="9"/>
  <c r="AB339" i="9"/>
  <c r="AA339" i="9"/>
  <c r="Z339" i="9"/>
  <c r="Y339" i="9"/>
  <c r="X339" i="9"/>
  <c r="W339" i="9"/>
  <c r="V339" i="9"/>
  <c r="U339" i="9"/>
  <c r="T339" i="9"/>
  <c r="S339" i="9"/>
  <c r="R339" i="9"/>
  <c r="Q339" i="9"/>
  <c r="AR338" i="9"/>
  <c r="AQ338" i="9"/>
  <c r="AP338" i="9"/>
  <c r="AO338" i="9"/>
  <c r="AN338" i="9"/>
  <c r="AM338" i="9"/>
  <c r="AL338" i="9"/>
  <c r="AK338" i="9"/>
  <c r="AJ338" i="9"/>
  <c r="AI338" i="9"/>
  <c r="AH338" i="9"/>
  <c r="AG338" i="9"/>
  <c r="AF338" i="9"/>
  <c r="AE338" i="9"/>
  <c r="AD338" i="9"/>
  <c r="AC338" i="9"/>
  <c r="AB338" i="9"/>
  <c r="AA338" i="9"/>
  <c r="Z338" i="9"/>
  <c r="Y338" i="9"/>
  <c r="X338" i="9"/>
  <c r="W338" i="9"/>
  <c r="V338" i="9"/>
  <c r="U338" i="9"/>
  <c r="T338" i="9"/>
  <c r="S338" i="9"/>
  <c r="R338" i="9"/>
  <c r="Q338" i="9"/>
  <c r="AR337" i="9"/>
  <c r="AQ337" i="9"/>
  <c r="AP337" i="9"/>
  <c r="AO337" i="9"/>
  <c r="AN337" i="9"/>
  <c r="AM337" i="9"/>
  <c r="AL337" i="9"/>
  <c r="AK337" i="9"/>
  <c r="AJ337" i="9"/>
  <c r="AI337" i="9"/>
  <c r="AH337" i="9"/>
  <c r="AG337" i="9"/>
  <c r="AF337" i="9"/>
  <c r="AE337" i="9"/>
  <c r="AD337" i="9"/>
  <c r="AC337" i="9"/>
  <c r="AB337" i="9"/>
  <c r="AA337" i="9"/>
  <c r="Z337" i="9"/>
  <c r="Y337" i="9"/>
  <c r="X337" i="9"/>
  <c r="W337" i="9"/>
  <c r="V337" i="9"/>
  <c r="U337" i="9"/>
  <c r="T337" i="9"/>
  <c r="S337" i="9"/>
  <c r="R337" i="9"/>
  <c r="Q337" i="9"/>
  <c r="AR336" i="9"/>
  <c r="AQ336" i="9"/>
  <c r="AB356" i="9" s="1"/>
  <c r="AP336" i="9"/>
  <c r="AO336" i="9"/>
  <c r="AN336" i="9"/>
  <c r="AM336" i="9"/>
  <c r="AL336" i="9"/>
  <c r="AK336" i="9"/>
  <c r="AJ336" i="9"/>
  <c r="AI336" i="9"/>
  <c r="AH336" i="9"/>
  <c r="AG336" i="9"/>
  <c r="AF336" i="9"/>
  <c r="AE336" i="9"/>
  <c r="AD336" i="9"/>
  <c r="AC336" i="9"/>
  <c r="AB336" i="9"/>
  <c r="AA336" i="9"/>
  <c r="Z336" i="9"/>
  <c r="Y336" i="9"/>
  <c r="X336" i="9"/>
  <c r="W336" i="9"/>
  <c r="V336" i="9"/>
  <c r="U336" i="9"/>
  <c r="T336" i="9"/>
  <c r="S336" i="9"/>
  <c r="R336" i="9"/>
  <c r="Q336" i="9"/>
  <c r="AR335" i="9"/>
  <c r="AQ335" i="9"/>
  <c r="AP335" i="9"/>
  <c r="AO335" i="9"/>
  <c r="AN335" i="9"/>
  <c r="AM335" i="9"/>
  <c r="AL335" i="9"/>
  <c r="AK335" i="9"/>
  <c r="AJ335" i="9"/>
  <c r="AI335" i="9"/>
  <c r="AH335" i="9"/>
  <c r="AG335" i="9"/>
  <c r="AF335" i="9"/>
  <c r="AE335" i="9"/>
  <c r="AD335" i="9"/>
  <c r="AC335" i="9"/>
  <c r="AB335" i="9"/>
  <c r="AA335" i="9"/>
  <c r="Z335" i="9"/>
  <c r="Y335" i="9"/>
  <c r="X335" i="9"/>
  <c r="W335" i="9"/>
  <c r="V335" i="9"/>
  <c r="U335" i="9"/>
  <c r="T335" i="9"/>
  <c r="S335" i="9"/>
  <c r="R335" i="9"/>
  <c r="Q335" i="9"/>
  <c r="AR334" i="9"/>
  <c r="AQ334" i="9"/>
  <c r="AP334" i="9"/>
  <c r="AO334" i="9"/>
  <c r="AN334" i="9"/>
  <c r="AM334" i="9"/>
  <c r="AL334" i="9"/>
  <c r="AK334" i="9"/>
  <c r="AJ334" i="9"/>
  <c r="AI334" i="9"/>
  <c r="AH334" i="9"/>
  <c r="AG334" i="9"/>
  <c r="AF334" i="9"/>
  <c r="AE334" i="9"/>
  <c r="AD334" i="9"/>
  <c r="AC334" i="9"/>
  <c r="AB334" i="9"/>
  <c r="AA334" i="9"/>
  <c r="Z334" i="9"/>
  <c r="Y334" i="9"/>
  <c r="X334" i="9"/>
  <c r="W334" i="9"/>
  <c r="V334" i="9"/>
  <c r="U334" i="9"/>
  <c r="T334" i="9"/>
  <c r="S334" i="9"/>
  <c r="R334" i="9"/>
  <c r="Q334" i="9"/>
  <c r="A261" i="9"/>
  <c r="A259" i="9"/>
  <c r="A296" i="9" s="1"/>
  <c r="A258" i="9"/>
  <c r="A257" i="9"/>
  <c r="A256" i="9"/>
  <c r="A254" i="9"/>
  <c r="A271" i="9" s="1"/>
  <c r="A295" i="9" s="1"/>
  <c r="A253" i="9"/>
  <c r="A252" i="9"/>
  <c r="A270" i="9" s="1"/>
  <c r="A282" i="9" s="1"/>
  <c r="A251" i="9"/>
  <c r="A269" i="9" s="1"/>
  <c r="A281" i="9" s="1"/>
  <c r="A250" i="9"/>
  <c r="A268" i="9" s="1"/>
  <c r="A292" i="9" s="1"/>
  <c r="A249" i="9"/>
  <c r="A248" i="9"/>
  <c r="A267" i="9" s="1"/>
  <c r="A279" i="9" s="1"/>
  <c r="A247" i="9"/>
  <c r="A266" i="9" s="1"/>
  <c r="A246" i="9"/>
  <c r="A265" i="9" s="1"/>
  <c r="A289" i="9" s="1"/>
  <c r="A245" i="9"/>
  <c r="A264" i="9" s="1"/>
  <c r="A276" i="9" s="1"/>
  <c r="AR241" i="9"/>
  <c r="AQ241" i="9"/>
  <c r="AP241" i="9"/>
  <c r="AO241" i="9"/>
  <c r="AN241" i="9"/>
  <c r="AM241" i="9"/>
  <c r="AL241" i="9"/>
  <c r="AK241" i="9"/>
  <c r="AJ241" i="9"/>
  <c r="AI241" i="9"/>
  <c r="AH241" i="9"/>
  <c r="AG241" i="9"/>
  <c r="AF241" i="9"/>
  <c r="AE241" i="9"/>
  <c r="AD241" i="9"/>
  <c r="AC241" i="9"/>
  <c r="N261" i="9" s="1"/>
  <c r="AB241" i="9"/>
  <c r="AA241" i="9"/>
  <c r="Z241" i="9"/>
  <c r="Y241" i="9"/>
  <c r="X241" i="9"/>
  <c r="W241" i="9"/>
  <c r="V241" i="9"/>
  <c r="U241" i="9"/>
  <c r="T241" i="9"/>
  <c r="S241" i="9"/>
  <c r="R241" i="9"/>
  <c r="Q241" i="9"/>
  <c r="AR240" i="9"/>
  <c r="AQ240" i="9"/>
  <c r="AP240" i="9"/>
  <c r="AO240" i="9"/>
  <c r="AN240" i="9"/>
  <c r="AM240" i="9"/>
  <c r="AL240" i="9"/>
  <c r="AK240" i="9"/>
  <c r="AJ240" i="9"/>
  <c r="AI240" i="9"/>
  <c r="AH240" i="9"/>
  <c r="AG240" i="9"/>
  <c r="AF240" i="9"/>
  <c r="AE240" i="9"/>
  <c r="AD240" i="9"/>
  <c r="AC240" i="9"/>
  <c r="AB240" i="9"/>
  <c r="AA240" i="9"/>
  <c r="Z240" i="9"/>
  <c r="Y240" i="9"/>
  <c r="X240" i="9"/>
  <c r="W240" i="9"/>
  <c r="V240" i="9"/>
  <c r="U240" i="9"/>
  <c r="T240" i="9"/>
  <c r="S240" i="9"/>
  <c r="R240" i="9"/>
  <c r="Q240" i="9"/>
  <c r="AR239" i="9"/>
  <c r="AQ239" i="9"/>
  <c r="AP239" i="9"/>
  <c r="AO239" i="9"/>
  <c r="AN239" i="9"/>
  <c r="AM239" i="9"/>
  <c r="AL239" i="9"/>
  <c r="AK239" i="9"/>
  <c r="AJ239" i="9"/>
  <c r="AI239" i="9"/>
  <c r="AH239" i="9"/>
  <c r="AG239" i="9"/>
  <c r="AF239" i="9"/>
  <c r="AE239" i="9"/>
  <c r="AD239" i="9"/>
  <c r="AC239" i="9"/>
  <c r="AB239" i="9"/>
  <c r="AA239" i="9"/>
  <c r="Z239" i="9"/>
  <c r="Y239" i="9"/>
  <c r="X239" i="9"/>
  <c r="W239" i="9"/>
  <c r="V239" i="9"/>
  <c r="U239" i="9"/>
  <c r="T239" i="9"/>
  <c r="S239" i="9"/>
  <c r="R239" i="9"/>
  <c r="Q239" i="9"/>
  <c r="AR238" i="9"/>
  <c r="AQ238" i="9"/>
  <c r="AP238" i="9"/>
  <c r="AO238" i="9"/>
  <c r="AN238" i="9"/>
  <c r="AM238" i="9"/>
  <c r="AL238" i="9"/>
  <c r="AK238" i="9"/>
  <c r="AJ238" i="9"/>
  <c r="AI238" i="9"/>
  <c r="AH238" i="9"/>
  <c r="AG238" i="9"/>
  <c r="AF238" i="9"/>
  <c r="AE238" i="9"/>
  <c r="AD238" i="9"/>
  <c r="AC238" i="9"/>
  <c r="AB238" i="9"/>
  <c r="AA238" i="9"/>
  <c r="Z238" i="9"/>
  <c r="Y238" i="9"/>
  <c r="X238" i="9"/>
  <c r="W238" i="9"/>
  <c r="V238" i="9"/>
  <c r="U238" i="9"/>
  <c r="T238" i="9"/>
  <c r="S238" i="9"/>
  <c r="R238" i="9"/>
  <c r="Q238" i="9"/>
  <c r="AR237" i="9"/>
  <c r="AQ237" i="9"/>
  <c r="AP237" i="9"/>
  <c r="AO237" i="9"/>
  <c r="AN237" i="9"/>
  <c r="AM237" i="9"/>
  <c r="AL237" i="9"/>
  <c r="AK237" i="9"/>
  <c r="AJ237" i="9"/>
  <c r="AI237" i="9"/>
  <c r="AH237" i="9"/>
  <c r="AG237" i="9"/>
  <c r="AF237" i="9"/>
  <c r="AE237" i="9"/>
  <c r="AD237" i="9"/>
  <c r="AC237" i="9"/>
  <c r="AB237" i="9"/>
  <c r="AA237" i="9"/>
  <c r="Z237" i="9"/>
  <c r="Y237" i="9"/>
  <c r="X237" i="9"/>
  <c r="W237" i="9"/>
  <c r="V237" i="9"/>
  <c r="U237" i="9"/>
  <c r="T237" i="9"/>
  <c r="S237" i="9"/>
  <c r="R237" i="9"/>
  <c r="Q237" i="9"/>
  <c r="AR236" i="9"/>
  <c r="AQ236" i="9"/>
  <c r="AP236" i="9"/>
  <c r="AO236" i="9"/>
  <c r="AN236" i="9"/>
  <c r="AM236" i="9"/>
  <c r="AL236" i="9"/>
  <c r="AK236" i="9"/>
  <c r="AJ236" i="9"/>
  <c r="AI236" i="9"/>
  <c r="AH236" i="9"/>
  <c r="AG236" i="9"/>
  <c r="AF236" i="9"/>
  <c r="AE236" i="9"/>
  <c r="AD236" i="9"/>
  <c r="AC236" i="9"/>
  <c r="AB236" i="9"/>
  <c r="AA236" i="9"/>
  <c r="Z236" i="9"/>
  <c r="Y236" i="9"/>
  <c r="X236" i="9"/>
  <c r="W236" i="9"/>
  <c r="V236" i="9"/>
  <c r="U236" i="9"/>
  <c r="T236" i="9"/>
  <c r="S236" i="9"/>
  <c r="R236" i="9"/>
  <c r="Q236" i="9"/>
  <c r="AR234" i="9"/>
  <c r="AQ234" i="9"/>
  <c r="AP234" i="9"/>
  <c r="AO234" i="9"/>
  <c r="AN234" i="9"/>
  <c r="AM234" i="9"/>
  <c r="AL234" i="9"/>
  <c r="AK234" i="9"/>
  <c r="V254" i="9" s="1"/>
  <c r="AJ234" i="9"/>
  <c r="AI234" i="9"/>
  <c r="AH234" i="9"/>
  <c r="AG234" i="9"/>
  <c r="AF234" i="9"/>
  <c r="AE234" i="9"/>
  <c r="AD234" i="9"/>
  <c r="AC234" i="9"/>
  <c r="AB234" i="9"/>
  <c r="AA234" i="9"/>
  <c r="Z234" i="9"/>
  <c r="Y234" i="9"/>
  <c r="X234" i="9"/>
  <c r="W234" i="9"/>
  <c r="V234" i="9"/>
  <c r="U234" i="9"/>
  <c r="T234" i="9"/>
  <c r="S234" i="9"/>
  <c r="R234" i="9"/>
  <c r="Q234" i="9"/>
  <c r="AR233" i="9"/>
  <c r="AQ233" i="9"/>
  <c r="AP233" i="9"/>
  <c r="AO233" i="9"/>
  <c r="AN233" i="9"/>
  <c r="AM233" i="9"/>
  <c r="AL233" i="9"/>
  <c r="AK233" i="9"/>
  <c r="AJ233" i="9"/>
  <c r="AI233" i="9"/>
  <c r="AH233" i="9"/>
  <c r="AG233" i="9"/>
  <c r="AF233" i="9"/>
  <c r="AE233" i="9"/>
  <c r="AD233" i="9"/>
  <c r="AC233" i="9"/>
  <c r="AB233" i="9"/>
  <c r="AA233" i="9"/>
  <c r="Z233" i="9"/>
  <c r="Y233" i="9"/>
  <c r="X233" i="9"/>
  <c r="W233" i="9"/>
  <c r="V233" i="9"/>
  <c r="U233" i="9"/>
  <c r="T233" i="9"/>
  <c r="S233" i="9"/>
  <c r="R233" i="9"/>
  <c r="Q233" i="9"/>
  <c r="AR232" i="9"/>
  <c r="AQ232" i="9"/>
  <c r="AP232" i="9"/>
  <c r="AO232" i="9"/>
  <c r="AN232" i="9"/>
  <c r="AM232" i="9"/>
  <c r="AL232" i="9"/>
  <c r="AK232" i="9"/>
  <c r="AJ232" i="9"/>
  <c r="AI232" i="9"/>
  <c r="AH232" i="9"/>
  <c r="AG232" i="9"/>
  <c r="AF232" i="9"/>
  <c r="AE232" i="9"/>
  <c r="AD232" i="9"/>
  <c r="AC232" i="9"/>
  <c r="AB232" i="9"/>
  <c r="AA232" i="9"/>
  <c r="Z232" i="9"/>
  <c r="Y232" i="9"/>
  <c r="X232" i="9"/>
  <c r="W232" i="9"/>
  <c r="V232" i="9"/>
  <c r="U232" i="9"/>
  <c r="T232" i="9"/>
  <c r="S232" i="9"/>
  <c r="R232" i="9"/>
  <c r="Q232" i="9"/>
  <c r="AR231" i="9"/>
  <c r="AQ231" i="9"/>
  <c r="AP231" i="9"/>
  <c r="AO231" i="9"/>
  <c r="AN231" i="9"/>
  <c r="AM231" i="9"/>
  <c r="AL231" i="9"/>
  <c r="AK231" i="9"/>
  <c r="AJ231" i="9"/>
  <c r="AI231" i="9"/>
  <c r="AH231" i="9"/>
  <c r="AG231" i="9"/>
  <c r="AF231" i="9"/>
  <c r="AE231" i="9"/>
  <c r="AD231" i="9"/>
  <c r="AC231" i="9"/>
  <c r="AB231" i="9"/>
  <c r="AA231" i="9"/>
  <c r="Z231" i="9"/>
  <c r="Y231" i="9"/>
  <c r="X231" i="9"/>
  <c r="W231" i="9"/>
  <c r="V231" i="9"/>
  <c r="U231" i="9"/>
  <c r="T231" i="9"/>
  <c r="S231" i="9"/>
  <c r="R231" i="9"/>
  <c r="Q231" i="9"/>
  <c r="AR230" i="9"/>
  <c r="AQ230" i="9"/>
  <c r="AP230" i="9"/>
  <c r="AO230" i="9"/>
  <c r="AN230" i="9"/>
  <c r="AM230" i="9"/>
  <c r="AL230" i="9"/>
  <c r="AK230" i="9"/>
  <c r="AJ230" i="9"/>
  <c r="AI230" i="9"/>
  <c r="AH230" i="9"/>
  <c r="AG230" i="9"/>
  <c r="AF230" i="9"/>
  <c r="AE230" i="9"/>
  <c r="AD230" i="9"/>
  <c r="AC230" i="9"/>
  <c r="AB230" i="9"/>
  <c r="AA230" i="9"/>
  <c r="Z230" i="9"/>
  <c r="Y230" i="9"/>
  <c r="X230" i="9"/>
  <c r="W230" i="9"/>
  <c r="V230" i="9"/>
  <c r="U230" i="9"/>
  <c r="T230" i="9"/>
  <c r="S230" i="9"/>
  <c r="R230" i="9"/>
  <c r="Q230" i="9"/>
  <c r="AR229" i="9"/>
  <c r="AQ229" i="9"/>
  <c r="AP229" i="9"/>
  <c r="AO229" i="9"/>
  <c r="AN229" i="9"/>
  <c r="AM229" i="9"/>
  <c r="AL229" i="9"/>
  <c r="AK229" i="9"/>
  <c r="AJ229" i="9"/>
  <c r="AI229" i="9"/>
  <c r="AH229" i="9"/>
  <c r="AG229" i="9"/>
  <c r="AF229" i="9"/>
  <c r="AE229" i="9"/>
  <c r="AD229" i="9"/>
  <c r="AC229" i="9"/>
  <c r="AB229" i="9"/>
  <c r="AA229" i="9"/>
  <c r="Z229" i="9"/>
  <c r="Y229" i="9"/>
  <c r="X229" i="9"/>
  <c r="W229" i="9"/>
  <c r="V229" i="9"/>
  <c r="U229" i="9"/>
  <c r="T229" i="9"/>
  <c r="S229" i="9"/>
  <c r="R229" i="9"/>
  <c r="Q229" i="9"/>
  <c r="AR228" i="9"/>
  <c r="AQ228" i="9"/>
  <c r="AP228" i="9"/>
  <c r="AO228" i="9"/>
  <c r="AN228" i="9"/>
  <c r="AM228" i="9"/>
  <c r="AL228" i="9"/>
  <c r="AK228" i="9"/>
  <c r="AJ228" i="9"/>
  <c r="AI228" i="9"/>
  <c r="AH228" i="9"/>
  <c r="AG228" i="9"/>
  <c r="AF228" i="9"/>
  <c r="AE228" i="9"/>
  <c r="AD228" i="9"/>
  <c r="AC228" i="9"/>
  <c r="AB228" i="9"/>
  <c r="AA228" i="9"/>
  <c r="Z228" i="9"/>
  <c r="Y228" i="9"/>
  <c r="X228" i="9"/>
  <c r="W228" i="9"/>
  <c r="V228" i="9"/>
  <c r="U228" i="9"/>
  <c r="T228" i="9"/>
  <c r="S228" i="9"/>
  <c r="R228" i="9"/>
  <c r="Q228" i="9"/>
  <c r="AR227" i="9"/>
  <c r="AQ227" i="9"/>
  <c r="AP227" i="9"/>
  <c r="AO227" i="9"/>
  <c r="AN227" i="9"/>
  <c r="AM227" i="9"/>
  <c r="AL227" i="9"/>
  <c r="AK227" i="9"/>
  <c r="AJ227" i="9"/>
  <c r="AI227" i="9"/>
  <c r="AH227" i="9"/>
  <c r="AG227" i="9"/>
  <c r="AF227" i="9"/>
  <c r="AE227" i="9"/>
  <c r="AD227" i="9"/>
  <c r="AC227" i="9"/>
  <c r="AB227" i="9"/>
  <c r="AA227" i="9"/>
  <c r="Z227" i="9"/>
  <c r="Y227" i="9"/>
  <c r="X227" i="9"/>
  <c r="W227" i="9"/>
  <c r="V227" i="9"/>
  <c r="U227" i="9"/>
  <c r="T227" i="9"/>
  <c r="S227" i="9"/>
  <c r="R227" i="9"/>
  <c r="Q227" i="9"/>
  <c r="AR226" i="9"/>
  <c r="AQ226" i="9"/>
  <c r="AP226" i="9"/>
  <c r="AO226" i="9"/>
  <c r="AN226" i="9"/>
  <c r="AM226" i="9"/>
  <c r="AL226" i="9"/>
  <c r="AK226" i="9"/>
  <c r="AJ226" i="9"/>
  <c r="AI226" i="9"/>
  <c r="AH226" i="9"/>
  <c r="AG226" i="9"/>
  <c r="AF226" i="9"/>
  <c r="AE226" i="9"/>
  <c r="AD226" i="9"/>
  <c r="AC226" i="9"/>
  <c r="AB226" i="9"/>
  <c r="AA226" i="9"/>
  <c r="Z226" i="9"/>
  <c r="Y226" i="9"/>
  <c r="X226" i="9"/>
  <c r="W226" i="9"/>
  <c r="V226" i="9"/>
  <c r="U226" i="9"/>
  <c r="T226" i="9"/>
  <c r="S226" i="9"/>
  <c r="R226" i="9"/>
  <c r="Q226" i="9"/>
  <c r="AR225" i="9"/>
  <c r="AQ225" i="9"/>
  <c r="AP225" i="9"/>
  <c r="AO225" i="9"/>
  <c r="AN225" i="9"/>
  <c r="AM225" i="9"/>
  <c r="AL225" i="9"/>
  <c r="AK225" i="9"/>
  <c r="AJ225" i="9"/>
  <c r="AI225" i="9"/>
  <c r="AH225" i="9"/>
  <c r="AG225" i="9"/>
  <c r="AF225" i="9"/>
  <c r="AE225" i="9"/>
  <c r="AD225" i="9"/>
  <c r="AC225" i="9"/>
  <c r="AB225" i="9"/>
  <c r="AA225" i="9"/>
  <c r="Z225" i="9"/>
  <c r="Y225" i="9"/>
  <c r="X225" i="9"/>
  <c r="W225" i="9"/>
  <c r="V225" i="9"/>
  <c r="U225" i="9"/>
  <c r="T225" i="9"/>
  <c r="S225" i="9"/>
  <c r="R225" i="9"/>
  <c r="Q225" i="9"/>
  <c r="A153" i="9"/>
  <c r="A151" i="9"/>
  <c r="A188" i="9" s="1"/>
  <c r="A150" i="9"/>
  <c r="A149" i="9"/>
  <c r="A148" i="9"/>
  <c r="A146" i="9"/>
  <c r="A163" i="9" s="1"/>
  <c r="A145" i="9"/>
  <c r="A144" i="9"/>
  <c r="A162" i="9" s="1"/>
  <c r="A174" i="9" s="1"/>
  <c r="A143" i="9"/>
  <c r="A161" i="9" s="1"/>
  <c r="A173" i="9" s="1"/>
  <c r="A142" i="9"/>
  <c r="A160" i="9" s="1"/>
  <c r="A184" i="9" s="1"/>
  <c r="A141" i="9"/>
  <c r="A140" i="9"/>
  <c r="A159" i="9" s="1"/>
  <c r="A171" i="9" s="1"/>
  <c r="A139" i="9"/>
  <c r="A158" i="9" s="1"/>
  <c r="A138" i="9"/>
  <c r="A157" i="9" s="1"/>
  <c r="A181" i="9" s="1"/>
  <c r="A137" i="9"/>
  <c r="A156" i="9" s="1"/>
  <c r="A168" i="9" s="1"/>
  <c r="AR133" i="9"/>
  <c r="AQ133" i="9"/>
  <c r="AP133" i="9"/>
  <c r="AO133" i="9"/>
  <c r="AN133" i="9"/>
  <c r="AM133" i="9"/>
  <c r="X153" i="9" s="1"/>
  <c r="AL133" i="9"/>
  <c r="AK133" i="9"/>
  <c r="AJ133" i="9"/>
  <c r="AI133" i="9"/>
  <c r="AH133" i="9"/>
  <c r="AG133" i="9"/>
  <c r="AF133" i="9"/>
  <c r="AE133" i="9"/>
  <c r="AD133" i="9"/>
  <c r="AC133" i="9"/>
  <c r="AB133" i="9"/>
  <c r="AA133" i="9"/>
  <c r="Z133" i="9"/>
  <c r="Y133" i="9"/>
  <c r="X133" i="9"/>
  <c r="W133" i="9"/>
  <c r="V133" i="9"/>
  <c r="U133" i="9"/>
  <c r="T133" i="9"/>
  <c r="S133" i="9"/>
  <c r="R133" i="9"/>
  <c r="Q133" i="9"/>
  <c r="AR132" i="9"/>
  <c r="AQ132" i="9"/>
  <c r="AP132" i="9"/>
  <c r="AO132" i="9"/>
  <c r="AN132" i="9"/>
  <c r="AM132" i="9"/>
  <c r="AL132" i="9"/>
  <c r="AK132" i="9"/>
  <c r="AJ132" i="9"/>
  <c r="AI132" i="9"/>
  <c r="AH132" i="9"/>
  <c r="AG132" i="9"/>
  <c r="AF132" i="9"/>
  <c r="AE132" i="9"/>
  <c r="AD132" i="9"/>
  <c r="AC132" i="9"/>
  <c r="AB132" i="9"/>
  <c r="AA132" i="9"/>
  <c r="Z132" i="9"/>
  <c r="Y132" i="9"/>
  <c r="X132" i="9"/>
  <c r="W132" i="9"/>
  <c r="V132" i="9"/>
  <c r="U132" i="9"/>
  <c r="T132" i="9"/>
  <c r="S132" i="9"/>
  <c r="R132" i="9"/>
  <c r="Q132" i="9"/>
  <c r="AR131" i="9"/>
  <c r="AQ131" i="9"/>
  <c r="AP131" i="9"/>
  <c r="AO131" i="9"/>
  <c r="AN131" i="9"/>
  <c r="AM131" i="9"/>
  <c r="AL131" i="9"/>
  <c r="AK131" i="9"/>
  <c r="AJ131" i="9"/>
  <c r="AI131" i="9"/>
  <c r="AH131" i="9"/>
  <c r="AG131" i="9"/>
  <c r="AF131" i="9"/>
  <c r="AE131" i="9"/>
  <c r="AD131" i="9"/>
  <c r="AC131" i="9"/>
  <c r="AB131" i="9"/>
  <c r="AA131" i="9"/>
  <c r="Z131" i="9"/>
  <c r="Y131" i="9"/>
  <c r="X131" i="9"/>
  <c r="W131" i="9"/>
  <c r="V131" i="9"/>
  <c r="U131" i="9"/>
  <c r="T131" i="9"/>
  <c r="S131" i="9"/>
  <c r="R131" i="9"/>
  <c r="Q131" i="9"/>
  <c r="AR130" i="9"/>
  <c r="AQ130" i="9"/>
  <c r="AP130" i="9"/>
  <c r="AO130" i="9"/>
  <c r="AN130" i="9"/>
  <c r="AM130" i="9"/>
  <c r="AL130" i="9"/>
  <c r="AK130" i="9"/>
  <c r="AJ130" i="9"/>
  <c r="AI130" i="9"/>
  <c r="AH130" i="9"/>
  <c r="AG130" i="9"/>
  <c r="AF130" i="9"/>
  <c r="AE130" i="9"/>
  <c r="AD130" i="9"/>
  <c r="AC130" i="9"/>
  <c r="AB130" i="9"/>
  <c r="AA130" i="9"/>
  <c r="Z130" i="9"/>
  <c r="Y130" i="9"/>
  <c r="X130" i="9"/>
  <c r="W130" i="9"/>
  <c r="V130" i="9"/>
  <c r="U130" i="9"/>
  <c r="T130" i="9"/>
  <c r="S130" i="9"/>
  <c r="R130" i="9"/>
  <c r="Q130" i="9"/>
  <c r="AR129" i="9"/>
  <c r="AQ129" i="9"/>
  <c r="AP129" i="9"/>
  <c r="AO129" i="9"/>
  <c r="AN129" i="9"/>
  <c r="AM129" i="9"/>
  <c r="AL129" i="9"/>
  <c r="AK129" i="9"/>
  <c r="AJ129" i="9"/>
  <c r="AI129" i="9"/>
  <c r="AH129" i="9"/>
  <c r="AG129" i="9"/>
  <c r="AF129" i="9"/>
  <c r="AE129" i="9"/>
  <c r="AD129" i="9"/>
  <c r="AC129" i="9"/>
  <c r="AB129" i="9"/>
  <c r="M149" i="9" s="1"/>
  <c r="AA129" i="9"/>
  <c r="Z129" i="9"/>
  <c r="Y129" i="9"/>
  <c r="X129" i="9"/>
  <c r="W129" i="9"/>
  <c r="V129" i="9"/>
  <c r="U129" i="9"/>
  <c r="T129" i="9"/>
  <c r="S129" i="9"/>
  <c r="R129" i="9"/>
  <c r="Q129" i="9"/>
  <c r="AR128" i="9"/>
  <c r="AQ128" i="9"/>
  <c r="AP128" i="9"/>
  <c r="AO128" i="9"/>
  <c r="AN128" i="9"/>
  <c r="AM128" i="9"/>
  <c r="AL128" i="9"/>
  <c r="AK128" i="9"/>
  <c r="AJ128" i="9"/>
  <c r="AI128" i="9"/>
  <c r="AH128" i="9"/>
  <c r="AG128" i="9"/>
  <c r="AF128" i="9"/>
  <c r="AE128" i="9"/>
  <c r="AD128" i="9"/>
  <c r="AC128" i="9"/>
  <c r="AB128" i="9"/>
  <c r="AA128" i="9"/>
  <c r="Z128" i="9"/>
  <c r="Y128" i="9"/>
  <c r="X128" i="9"/>
  <c r="W128" i="9"/>
  <c r="V128" i="9"/>
  <c r="U128" i="9"/>
  <c r="T128" i="9"/>
  <c r="S128" i="9"/>
  <c r="R128" i="9"/>
  <c r="Q128" i="9"/>
  <c r="AR126" i="9"/>
  <c r="AQ126" i="9"/>
  <c r="AP126" i="9"/>
  <c r="AO126" i="9"/>
  <c r="AN126" i="9"/>
  <c r="AM126" i="9"/>
  <c r="AL126" i="9"/>
  <c r="AK126" i="9"/>
  <c r="AJ126" i="9"/>
  <c r="AI126" i="9"/>
  <c r="AH126" i="9"/>
  <c r="AG126" i="9"/>
  <c r="AF126" i="9"/>
  <c r="AE126" i="9"/>
  <c r="AD126" i="9"/>
  <c r="AC126" i="9"/>
  <c r="AB126" i="9"/>
  <c r="AA126" i="9"/>
  <c r="Z126" i="9"/>
  <c r="Y126" i="9"/>
  <c r="X126" i="9"/>
  <c r="W126" i="9"/>
  <c r="V126" i="9"/>
  <c r="U126" i="9"/>
  <c r="T126" i="9"/>
  <c r="S126" i="9"/>
  <c r="R126" i="9"/>
  <c r="Q126" i="9"/>
  <c r="AR125" i="9"/>
  <c r="AQ125" i="9"/>
  <c r="AP125" i="9"/>
  <c r="AO125" i="9"/>
  <c r="AN125" i="9"/>
  <c r="AM125" i="9"/>
  <c r="AL125" i="9"/>
  <c r="AK125" i="9"/>
  <c r="AJ125" i="9"/>
  <c r="AI125" i="9"/>
  <c r="AH125" i="9"/>
  <c r="AG125" i="9"/>
  <c r="AF125" i="9"/>
  <c r="AE125" i="9"/>
  <c r="AD125" i="9"/>
  <c r="AC125" i="9"/>
  <c r="AB125" i="9"/>
  <c r="AA125" i="9"/>
  <c r="Z125" i="9"/>
  <c r="Y125" i="9"/>
  <c r="X125" i="9"/>
  <c r="W125" i="9"/>
  <c r="V125" i="9"/>
  <c r="U125" i="9"/>
  <c r="T125" i="9"/>
  <c r="S125" i="9"/>
  <c r="R125" i="9"/>
  <c r="Q125" i="9"/>
  <c r="AR124" i="9"/>
  <c r="AQ124" i="9"/>
  <c r="AP124" i="9"/>
  <c r="AO124" i="9"/>
  <c r="AN124" i="9"/>
  <c r="AM124" i="9"/>
  <c r="AL124" i="9"/>
  <c r="AK124" i="9"/>
  <c r="AJ124" i="9"/>
  <c r="AI124" i="9"/>
  <c r="AH124" i="9"/>
  <c r="AG124" i="9"/>
  <c r="AF124" i="9"/>
  <c r="AE124" i="9"/>
  <c r="AD124" i="9"/>
  <c r="AC124" i="9"/>
  <c r="AB124" i="9"/>
  <c r="AA124" i="9"/>
  <c r="Z124" i="9"/>
  <c r="Y124" i="9"/>
  <c r="X124" i="9"/>
  <c r="W124" i="9"/>
  <c r="V124" i="9"/>
  <c r="U124" i="9"/>
  <c r="T124" i="9"/>
  <c r="S124" i="9"/>
  <c r="R124" i="9"/>
  <c r="Q124" i="9"/>
  <c r="AR123" i="9"/>
  <c r="AQ123" i="9"/>
  <c r="AP123" i="9"/>
  <c r="AO123" i="9"/>
  <c r="AN123" i="9"/>
  <c r="AM123" i="9"/>
  <c r="AL123" i="9"/>
  <c r="AK123" i="9"/>
  <c r="AJ123" i="9"/>
  <c r="AI123" i="9"/>
  <c r="AH123" i="9"/>
  <c r="AG123" i="9"/>
  <c r="AF123" i="9"/>
  <c r="AE123" i="9"/>
  <c r="AD123" i="9"/>
  <c r="AC123" i="9"/>
  <c r="AB123" i="9"/>
  <c r="AA123" i="9"/>
  <c r="Z123" i="9"/>
  <c r="Y123" i="9"/>
  <c r="X123" i="9"/>
  <c r="W123" i="9"/>
  <c r="V123" i="9"/>
  <c r="U123" i="9"/>
  <c r="T123" i="9"/>
  <c r="S123" i="9"/>
  <c r="R123" i="9"/>
  <c r="Q123" i="9"/>
  <c r="AR122" i="9"/>
  <c r="AQ122" i="9"/>
  <c r="AP122" i="9"/>
  <c r="AO122" i="9"/>
  <c r="AN122" i="9"/>
  <c r="AM122" i="9"/>
  <c r="AL122" i="9"/>
  <c r="AK122" i="9"/>
  <c r="AJ122" i="9"/>
  <c r="AI122" i="9"/>
  <c r="AH122" i="9"/>
  <c r="AG122" i="9"/>
  <c r="AF122" i="9"/>
  <c r="AE122" i="9"/>
  <c r="AD122" i="9"/>
  <c r="AC122" i="9"/>
  <c r="AB122" i="9"/>
  <c r="AA122" i="9"/>
  <c r="Z122" i="9"/>
  <c r="Y122" i="9"/>
  <c r="X122" i="9"/>
  <c r="W122" i="9"/>
  <c r="V122" i="9"/>
  <c r="U122" i="9"/>
  <c r="T122" i="9"/>
  <c r="S122" i="9"/>
  <c r="R122" i="9"/>
  <c r="Q122" i="9"/>
  <c r="AR121" i="9"/>
  <c r="AQ121" i="9"/>
  <c r="AP121" i="9"/>
  <c r="AO121" i="9"/>
  <c r="AN121" i="9"/>
  <c r="AM121" i="9"/>
  <c r="AL121" i="9"/>
  <c r="AK121" i="9"/>
  <c r="AJ121" i="9"/>
  <c r="AI121" i="9"/>
  <c r="AH121" i="9"/>
  <c r="AG121" i="9"/>
  <c r="AF121" i="9"/>
  <c r="AE121" i="9"/>
  <c r="AD121" i="9"/>
  <c r="AC121" i="9"/>
  <c r="AB121" i="9"/>
  <c r="AA121" i="9"/>
  <c r="Z121" i="9"/>
  <c r="Y121" i="9"/>
  <c r="X121" i="9"/>
  <c r="W121" i="9"/>
  <c r="V121" i="9"/>
  <c r="U121" i="9"/>
  <c r="T121" i="9"/>
  <c r="S121" i="9"/>
  <c r="R121" i="9"/>
  <c r="Q121" i="9"/>
  <c r="AR120" i="9"/>
  <c r="AQ120" i="9"/>
  <c r="AP120" i="9"/>
  <c r="AO120" i="9"/>
  <c r="AN120" i="9"/>
  <c r="AM120" i="9"/>
  <c r="AL120" i="9"/>
  <c r="AK120" i="9"/>
  <c r="AJ120" i="9"/>
  <c r="AI120" i="9"/>
  <c r="AH120" i="9"/>
  <c r="AG120" i="9"/>
  <c r="AF120" i="9"/>
  <c r="AE120" i="9"/>
  <c r="AD120" i="9"/>
  <c r="AC120" i="9"/>
  <c r="AB120" i="9"/>
  <c r="AA120" i="9"/>
  <c r="Z120" i="9"/>
  <c r="Y120" i="9"/>
  <c r="X120" i="9"/>
  <c r="W120" i="9"/>
  <c r="V120" i="9"/>
  <c r="U120" i="9"/>
  <c r="T120" i="9"/>
  <c r="S120" i="9"/>
  <c r="R120" i="9"/>
  <c r="Q120" i="9"/>
  <c r="AR119" i="9"/>
  <c r="AQ119" i="9"/>
  <c r="AP119" i="9"/>
  <c r="AO119" i="9"/>
  <c r="AN119" i="9"/>
  <c r="AM119" i="9"/>
  <c r="AL119" i="9"/>
  <c r="AK119" i="9"/>
  <c r="AJ119" i="9"/>
  <c r="AI119" i="9"/>
  <c r="AH119" i="9"/>
  <c r="AG119" i="9"/>
  <c r="AF119" i="9"/>
  <c r="AE119" i="9"/>
  <c r="AD119" i="9"/>
  <c r="AC119" i="9"/>
  <c r="AB119" i="9"/>
  <c r="AA119" i="9"/>
  <c r="Z119" i="9"/>
  <c r="Y119" i="9"/>
  <c r="X119" i="9"/>
  <c r="W119" i="9"/>
  <c r="V119" i="9"/>
  <c r="U119" i="9"/>
  <c r="T119" i="9"/>
  <c r="S119" i="9"/>
  <c r="R119" i="9"/>
  <c r="Q119" i="9"/>
  <c r="AR118" i="9"/>
  <c r="AQ118" i="9"/>
  <c r="AP118" i="9"/>
  <c r="AO118" i="9"/>
  <c r="AN118" i="9"/>
  <c r="AM118" i="9"/>
  <c r="AL118" i="9"/>
  <c r="AK118" i="9"/>
  <c r="AJ118" i="9"/>
  <c r="AI118" i="9"/>
  <c r="AH118" i="9"/>
  <c r="AG118" i="9"/>
  <c r="AF118" i="9"/>
  <c r="AE118" i="9"/>
  <c r="AD118" i="9"/>
  <c r="AC118" i="9"/>
  <c r="AB118" i="9"/>
  <c r="AA118" i="9"/>
  <c r="Z118" i="9"/>
  <c r="Y118" i="9"/>
  <c r="X118" i="9"/>
  <c r="W118" i="9"/>
  <c r="V118" i="9"/>
  <c r="U118" i="9"/>
  <c r="T118" i="9"/>
  <c r="S118" i="9"/>
  <c r="R118" i="9"/>
  <c r="Q118" i="9"/>
  <c r="AR117" i="9"/>
  <c r="AQ117" i="9"/>
  <c r="AP117" i="9"/>
  <c r="AO117" i="9"/>
  <c r="AN117" i="9"/>
  <c r="AM117" i="9"/>
  <c r="AL117" i="9"/>
  <c r="AK117" i="9"/>
  <c r="AJ117" i="9"/>
  <c r="AI117" i="9"/>
  <c r="AH117" i="9"/>
  <c r="AG117" i="9"/>
  <c r="AF117" i="9"/>
  <c r="AE117" i="9"/>
  <c r="AD117" i="9"/>
  <c r="AC117" i="9"/>
  <c r="AB117" i="9"/>
  <c r="AA117" i="9"/>
  <c r="Z117" i="9"/>
  <c r="Y117" i="9"/>
  <c r="X117" i="9"/>
  <c r="W117" i="9"/>
  <c r="V117" i="9"/>
  <c r="U117" i="9"/>
  <c r="T117" i="9"/>
  <c r="S117" i="9"/>
  <c r="R117" i="9"/>
  <c r="Q117" i="9"/>
  <c r="A47" i="9"/>
  <c r="A45" i="9"/>
  <c r="A82" i="9" s="1"/>
  <c r="A44" i="9"/>
  <c r="A43" i="9"/>
  <c r="A42" i="9"/>
  <c r="A40" i="9"/>
  <c r="A57" i="9" s="1"/>
  <c r="A81" i="9" s="1"/>
  <c r="A39" i="9"/>
  <c r="A38" i="9"/>
  <c r="A56" i="9" s="1"/>
  <c r="A68" i="9" s="1"/>
  <c r="A37" i="9"/>
  <c r="A55" i="9" s="1"/>
  <c r="A67" i="9" s="1"/>
  <c r="A36" i="9"/>
  <c r="A54" i="9" s="1"/>
  <c r="A78" i="9" s="1"/>
  <c r="A35" i="9"/>
  <c r="A34" i="9"/>
  <c r="A53" i="9" s="1"/>
  <c r="A65" i="9" s="1"/>
  <c r="A33" i="9"/>
  <c r="A52" i="9" s="1"/>
  <c r="A32" i="9"/>
  <c r="A51" i="9" s="1"/>
  <c r="A75" i="9" s="1"/>
  <c r="A31" i="9"/>
  <c r="A50" i="9" s="1"/>
  <c r="A62" i="9" s="1"/>
  <c r="AR27" i="9"/>
  <c r="AQ27" i="9"/>
  <c r="AP27" i="9"/>
  <c r="AO27" i="9"/>
  <c r="AN27" i="9"/>
  <c r="AM27" i="9"/>
  <c r="AL27" i="9"/>
  <c r="AK27" i="9"/>
  <c r="AJ27" i="9"/>
  <c r="AI27" i="9"/>
  <c r="AH27" i="9"/>
  <c r="AG27" i="9"/>
  <c r="AF27" i="9"/>
  <c r="AE27" i="9"/>
  <c r="AD27" i="9"/>
  <c r="AC27" i="9"/>
  <c r="AB27" i="9"/>
  <c r="AA27" i="9"/>
  <c r="Z27" i="9"/>
  <c r="Y27" i="9"/>
  <c r="X27" i="9"/>
  <c r="W27" i="9"/>
  <c r="V27" i="9"/>
  <c r="U27" i="9"/>
  <c r="T27" i="9"/>
  <c r="S27" i="9"/>
  <c r="R27" i="9"/>
  <c r="Q27" i="9"/>
  <c r="AR26" i="9"/>
  <c r="AQ26" i="9"/>
  <c r="AP26" i="9"/>
  <c r="AO26" i="9"/>
  <c r="AN26" i="9"/>
  <c r="AM26" i="9"/>
  <c r="AL26" i="9"/>
  <c r="AK26" i="9"/>
  <c r="AJ26" i="9"/>
  <c r="AI26" i="9"/>
  <c r="AH26" i="9"/>
  <c r="AG26" i="9"/>
  <c r="AF26" i="9"/>
  <c r="AE26" i="9"/>
  <c r="AD26" i="9"/>
  <c r="AC26" i="9"/>
  <c r="AB26" i="9"/>
  <c r="AA26" i="9"/>
  <c r="Z26" i="9"/>
  <c r="Y26" i="9"/>
  <c r="X26" i="9"/>
  <c r="W26" i="9"/>
  <c r="V26" i="9"/>
  <c r="U26" i="9"/>
  <c r="T26" i="9"/>
  <c r="S26" i="9"/>
  <c r="R26" i="9"/>
  <c r="Q26" i="9"/>
  <c r="AR25" i="9"/>
  <c r="AQ25" i="9"/>
  <c r="AP25" i="9"/>
  <c r="AO25" i="9"/>
  <c r="AN25" i="9"/>
  <c r="AM25" i="9"/>
  <c r="AL25" i="9"/>
  <c r="AK25" i="9"/>
  <c r="AJ25" i="9"/>
  <c r="AI25" i="9"/>
  <c r="AH25" i="9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AR24" i="9"/>
  <c r="AQ24" i="9"/>
  <c r="AP24" i="9"/>
  <c r="AO24" i="9"/>
  <c r="AN24" i="9"/>
  <c r="AM24" i="9"/>
  <c r="AL24" i="9"/>
  <c r="AK24" i="9"/>
  <c r="AJ24" i="9"/>
  <c r="AI24" i="9"/>
  <c r="AH24" i="9"/>
  <c r="AG24" i="9"/>
  <c r="AF24" i="9"/>
  <c r="AE24" i="9"/>
  <c r="AD24" i="9"/>
  <c r="AC24" i="9"/>
  <c r="AB24" i="9"/>
  <c r="AA24" i="9"/>
  <c r="Z24" i="9"/>
  <c r="Y24" i="9"/>
  <c r="X24" i="9"/>
  <c r="W24" i="9"/>
  <c r="V24" i="9"/>
  <c r="U24" i="9"/>
  <c r="T24" i="9"/>
  <c r="S24" i="9"/>
  <c r="R24" i="9"/>
  <c r="Q24" i="9"/>
  <c r="AR23" i="9"/>
  <c r="AC43" i="9" s="1"/>
  <c r="AQ23" i="9"/>
  <c r="AB43" i="9" s="1"/>
  <c r="AP23" i="9"/>
  <c r="AA43" i="9" s="1"/>
  <c r="AO23" i="9"/>
  <c r="Z43" i="9" s="1"/>
  <c r="AN23" i="9"/>
  <c r="Y43" i="9" s="1"/>
  <c r="AM23" i="9"/>
  <c r="X43" i="9" s="1"/>
  <c r="AL23" i="9"/>
  <c r="W43" i="9" s="1"/>
  <c r="AK23" i="9"/>
  <c r="V43" i="9" s="1"/>
  <c r="AJ23" i="9"/>
  <c r="U43" i="9" s="1"/>
  <c r="AI23" i="9"/>
  <c r="T43" i="9" s="1"/>
  <c r="AH23" i="9"/>
  <c r="S43" i="9" s="1"/>
  <c r="AG23" i="9"/>
  <c r="R43" i="9" s="1"/>
  <c r="AF23" i="9"/>
  <c r="Q43" i="9" s="1"/>
  <c r="AE23" i="9"/>
  <c r="P43" i="9" s="1"/>
  <c r="AD23" i="9"/>
  <c r="O43" i="9" s="1"/>
  <c r="AC23" i="9"/>
  <c r="N43" i="9" s="1"/>
  <c r="AB23" i="9"/>
  <c r="M43" i="9" s="1"/>
  <c r="AA23" i="9"/>
  <c r="L43" i="9" s="1"/>
  <c r="Z23" i="9"/>
  <c r="K43" i="9" s="1"/>
  <c r="Y23" i="9"/>
  <c r="J43" i="9" s="1"/>
  <c r="X23" i="9"/>
  <c r="I43" i="9" s="1"/>
  <c r="W23" i="9"/>
  <c r="H43" i="9" s="1"/>
  <c r="V23" i="9"/>
  <c r="G43" i="9" s="1"/>
  <c r="U23" i="9"/>
  <c r="F43" i="9" s="1"/>
  <c r="T23" i="9"/>
  <c r="E43" i="9" s="1"/>
  <c r="S23" i="9"/>
  <c r="D43" i="9" s="1"/>
  <c r="R23" i="9"/>
  <c r="C43" i="9" s="1"/>
  <c r="Q23" i="9"/>
  <c r="B43" i="9" s="1"/>
  <c r="AR22" i="9"/>
  <c r="AC42" i="9" s="1"/>
  <c r="AQ22" i="9"/>
  <c r="AB42" i="9" s="1"/>
  <c r="AP22" i="9"/>
  <c r="AA42" i="9" s="1"/>
  <c r="AO22" i="9"/>
  <c r="Z42" i="9" s="1"/>
  <c r="AN22" i="9"/>
  <c r="Y42" i="9" s="1"/>
  <c r="AM22" i="9"/>
  <c r="X42" i="9" s="1"/>
  <c r="AL22" i="9"/>
  <c r="W42" i="9" s="1"/>
  <c r="AK22" i="9"/>
  <c r="V42" i="9" s="1"/>
  <c r="AJ22" i="9"/>
  <c r="U42" i="9" s="1"/>
  <c r="AI22" i="9"/>
  <c r="T42" i="9" s="1"/>
  <c r="AH22" i="9"/>
  <c r="S42" i="9" s="1"/>
  <c r="AG22" i="9"/>
  <c r="R42" i="9" s="1"/>
  <c r="AF22" i="9"/>
  <c r="Q42" i="9" s="1"/>
  <c r="AE22" i="9"/>
  <c r="P42" i="9" s="1"/>
  <c r="AD22" i="9"/>
  <c r="O42" i="9" s="1"/>
  <c r="AC22" i="9"/>
  <c r="N42" i="9" s="1"/>
  <c r="AB22" i="9"/>
  <c r="M42" i="9" s="1"/>
  <c r="AA22" i="9"/>
  <c r="L42" i="9" s="1"/>
  <c r="Z22" i="9"/>
  <c r="K42" i="9" s="1"/>
  <c r="Y22" i="9"/>
  <c r="J42" i="9" s="1"/>
  <c r="X22" i="9"/>
  <c r="I42" i="9" s="1"/>
  <c r="W22" i="9"/>
  <c r="H42" i="9" s="1"/>
  <c r="V22" i="9"/>
  <c r="G42" i="9" s="1"/>
  <c r="U22" i="9"/>
  <c r="F42" i="9" s="1"/>
  <c r="T22" i="9"/>
  <c r="E42" i="9" s="1"/>
  <c r="S22" i="9"/>
  <c r="D42" i="9" s="1"/>
  <c r="R22" i="9"/>
  <c r="C42" i="9" s="1"/>
  <c r="Q22" i="9"/>
  <c r="B42" i="9" s="1"/>
  <c r="AR20" i="9"/>
  <c r="AC40" i="9" s="1"/>
  <c r="AQ20" i="9"/>
  <c r="AB40" i="9" s="1"/>
  <c r="AP20" i="9"/>
  <c r="AA40" i="9" s="1"/>
  <c r="AO20" i="9"/>
  <c r="Z40" i="9" s="1"/>
  <c r="AN20" i="9"/>
  <c r="Y40" i="9" s="1"/>
  <c r="AM20" i="9"/>
  <c r="X40" i="9" s="1"/>
  <c r="AL20" i="9"/>
  <c r="W40" i="9" s="1"/>
  <c r="AK20" i="9"/>
  <c r="V40" i="9" s="1"/>
  <c r="AJ20" i="9"/>
  <c r="U40" i="9" s="1"/>
  <c r="AI20" i="9"/>
  <c r="T40" i="9" s="1"/>
  <c r="AH20" i="9"/>
  <c r="S40" i="9" s="1"/>
  <c r="AG20" i="9"/>
  <c r="R40" i="9" s="1"/>
  <c r="AF20" i="9"/>
  <c r="Q40" i="9" s="1"/>
  <c r="AE20" i="9"/>
  <c r="P40" i="9" s="1"/>
  <c r="AD20" i="9"/>
  <c r="O40" i="9" s="1"/>
  <c r="AC20" i="9"/>
  <c r="N40" i="9" s="1"/>
  <c r="AB20" i="9"/>
  <c r="M40" i="9" s="1"/>
  <c r="AA20" i="9"/>
  <c r="L40" i="9" s="1"/>
  <c r="Z20" i="9"/>
  <c r="K40" i="9" s="1"/>
  <c r="Y20" i="9"/>
  <c r="J40" i="9" s="1"/>
  <c r="X20" i="9"/>
  <c r="I40" i="9" s="1"/>
  <c r="W20" i="9"/>
  <c r="H40" i="9" s="1"/>
  <c r="V20" i="9"/>
  <c r="G40" i="9" s="1"/>
  <c r="U20" i="9"/>
  <c r="F40" i="9" s="1"/>
  <c r="T20" i="9"/>
  <c r="E40" i="9" s="1"/>
  <c r="S20" i="9"/>
  <c r="D40" i="9" s="1"/>
  <c r="R20" i="9"/>
  <c r="C40" i="9" s="1"/>
  <c r="Q20" i="9"/>
  <c r="B40" i="9" s="1"/>
  <c r="AR19" i="9"/>
  <c r="AC39" i="9" s="1"/>
  <c r="AQ19" i="9"/>
  <c r="AB39" i="9" s="1"/>
  <c r="AP19" i="9"/>
  <c r="AA39" i="9" s="1"/>
  <c r="AO19" i="9"/>
  <c r="Z39" i="9" s="1"/>
  <c r="AN19" i="9"/>
  <c r="Y39" i="9" s="1"/>
  <c r="AM19" i="9"/>
  <c r="X39" i="9" s="1"/>
  <c r="AL19" i="9"/>
  <c r="W39" i="9" s="1"/>
  <c r="AK19" i="9"/>
  <c r="V39" i="9" s="1"/>
  <c r="AJ19" i="9"/>
  <c r="U39" i="9" s="1"/>
  <c r="AI19" i="9"/>
  <c r="T39" i="9" s="1"/>
  <c r="AH19" i="9"/>
  <c r="S39" i="9" s="1"/>
  <c r="AG19" i="9"/>
  <c r="R39" i="9" s="1"/>
  <c r="AF19" i="9"/>
  <c r="Q39" i="9" s="1"/>
  <c r="AE19" i="9"/>
  <c r="P39" i="9" s="1"/>
  <c r="AD19" i="9"/>
  <c r="O39" i="9" s="1"/>
  <c r="AC19" i="9"/>
  <c r="N39" i="9" s="1"/>
  <c r="AB19" i="9"/>
  <c r="M39" i="9" s="1"/>
  <c r="AA19" i="9"/>
  <c r="L39" i="9" s="1"/>
  <c r="Z19" i="9"/>
  <c r="K39" i="9" s="1"/>
  <c r="Y19" i="9"/>
  <c r="J39" i="9" s="1"/>
  <c r="X19" i="9"/>
  <c r="I39" i="9" s="1"/>
  <c r="W19" i="9"/>
  <c r="H39" i="9" s="1"/>
  <c r="V19" i="9"/>
  <c r="G39" i="9" s="1"/>
  <c r="U19" i="9"/>
  <c r="F39" i="9" s="1"/>
  <c r="T19" i="9"/>
  <c r="E39" i="9" s="1"/>
  <c r="S19" i="9"/>
  <c r="D39" i="9" s="1"/>
  <c r="R19" i="9"/>
  <c r="C39" i="9" s="1"/>
  <c r="Q19" i="9"/>
  <c r="B39" i="9" s="1"/>
  <c r="AR18" i="9"/>
  <c r="AC38" i="9" s="1"/>
  <c r="AQ18" i="9"/>
  <c r="AB38" i="9" s="1"/>
  <c r="AP18" i="9"/>
  <c r="AA38" i="9" s="1"/>
  <c r="AO18" i="9"/>
  <c r="Z38" i="9" s="1"/>
  <c r="AN18" i="9"/>
  <c r="Y38" i="9" s="1"/>
  <c r="AM18" i="9"/>
  <c r="X38" i="9" s="1"/>
  <c r="AL18" i="9"/>
  <c r="W38" i="9" s="1"/>
  <c r="AK18" i="9"/>
  <c r="V38" i="9" s="1"/>
  <c r="AJ18" i="9"/>
  <c r="U38" i="9" s="1"/>
  <c r="AI18" i="9"/>
  <c r="T38" i="9" s="1"/>
  <c r="AH18" i="9"/>
  <c r="S38" i="9" s="1"/>
  <c r="AG18" i="9"/>
  <c r="R38" i="9" s="1"/>
  <c r="AF18" i="9"/>
  <c r="Q38" i="9" s="1"/>
  <c r="AE18" i="9"/>
  <c r="P38" i="9" s="1"/>
  <c r="AD18" i="9"/>
  <c r="O38" i="9" s="1"/>
  <c r="AC18" i="9"/>
  <c r="N38" i="9" s="1"/>
  <c r="AB18" i="9"/>
  <c r="M38" i="9" s="1"/>
  <c r="AA18" i="9"/>
  <c r="L38" i="9" s="1"/>
  <c r="Z18" i="9"/>
  <c r="K38" i="9" s="1"/>
  <c r="Y18" i="9"/>
  <c r="J38" i="9" s="1"/>
  <c r="X18" i="9"/>
  <c r="I38" i="9" s="1"/>
  <c r="W18" i="9"/>
  <c r="H38" i="9" s="1"/>
  <c r="V18" i="9"/>
  <c r="G38" i="9" s="1"/>
  <c r="U18" i="9"/>
  <c r="F38" i="9" s="1"/>
  <c r="T18" i="9"/>
  <c r="E38" i="9" s="1"/>
  <c r="S18" i="9"/>
  <c r="D38" i="9" s="1"/>
  <c r="R18" i="9"/>
  <c r="C38" i="9" s="1"/>
  <c r="Q18" i="9"/>
  <c r="B38" i="9" s="1"/>
  <c r="AR17" i="9"/>
  <c r="AQ17" i="9"/>
  <c r="AP17" i="9"/>
  <c r="AO17" i="9"/>
  <c r="AN17" i="9"/>
  <c r="AM17" i="9"/>
  <c r="AL17" i="9"/>
  <c r="AK17" i="9"/>
  <c r="AJ17" i="9"/>
  <c r="AI17" i="9"/>
  <c r="AH17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AR16" i="9"/>
  <c r="AC36" i="9" s="1"/>
  <c r="AQ16" i="9"/>
  <c r="AB36" i="9" s="1"/>
  <c r="AP16" i="9"/>
  <c r="AA36" i="9" s="1"/>
  <c r="AO16" i="9"/>
  <c r="Z36" i="9" s="1"/>
  <c r="Z54" i="9" s="1"/>
  <c r="AN16" i="9"/>
  <c r="Y36" i="9" s="1"/>
  <c r="Y54" i="9" s="1"/>
  <c r="AM16" i="9"/>
  <c r="X36" i="9" s="1"/>
  <c r="X54" i="9" s="1"/>
  <c r="AL16" i="9"/>
  <c r="W36" i="9" s="1"/>
  <c r="W54" i="9" s="1"/>
  <c r="AK16" i="9"/>
  <c r="V36" i="9" s="1"/>
  <c r="AJ16" i="9"/>
  <c r="U36" i="9" s="1"/>
  <c r="AI16" i="9"/>
  <c r="T36" i="9" s="1"/>
  <c r="AH16" i="9"/>
  <c r="S36" i="9" s="1"/>
  <c r="AG16" i="9"/>
  <c r="R36" i="9" s="1"/>
  <c r="R54" i="9" s="1"/>
  <c r="AF16" i="9"/>
  <c r="Q36" i="9" s="1"/>
  <c r="Q54" i="9" s="1"/>
  <c r="AE16" i="9"/>
  <c r="P36" i="9" s="1"/>
  <c r="P54" i="9" s="1"/>
  <c r="AD16" i="9"/>
  <c r="O36" i="9" s="1"/>
  <c r="O54" i="9" s="1"/>
  <c r="AC16" i="9"/>
  <c r="N36" i="9" s="1"/>
  <c r="AB16" i="9"/>
  <c r="M36" i="9" s="1"/>
  <c r="AA16" i="9"/>
  <c r="L36" i="9" s="1"/>
  <c r="Z16" i="9"/>
  <c r="K36" i="9" s="1"/>
  <c r="Y16" i="9"/>
  <c r="J36" i="9" s="1"/>
  <c r="J54" i="9" s="1"/>
  <c r="X16" i="9"/>
  <c r="I36" i="9" s="1"/>
  <c r="I54" i="9" s="1"/>
  <c r="W16" i="9"/>
  <c r="H36" i="9" s="1"/>
  <c r="H54" i="9" s="1"/>
  <c r="V16" i="9"/>
  <c r="G36" i="9" s="1"/>
  <c r="G54" i="9" s="1"/>
  <c r="U16" i="9"/>
  <c r="F36" i="9" s="1"/>
  <c r="T16" i="9"/>
  <c r="E36" i="9" s="1"/>
  <c r="S16" i="9"/>
  <c r="D36" i="9" s="1"/>
  <c r="R16" i="9"/>
  <c r="C36" i="9" s="1"/>
  <c r="Q16" i="9"/>
  <c r="B36" i="9" s="1"/>
  <c r="B54" i="9" s="1"/>
  <c r="AR15" i="9"/>
  <c r="AC35" i="9" s="1"/>
  <c r="AQ15" i="9"/>
  <c r="AB35" i="9" s="1"/>
  <c r="AP15" i="9"/>
  <c r="AA35" i="9" s="1"/>
  <c r="AO15" i="9"/>
  <c r="Z35" i="9" s="1"/>
  <c r="AN15" i="9"/>
  <c r="Y35" i="9" s="1"/>
  <c r="AM15" i="9"/>
  <c r="X35" i="9" s="1"/>
  <c r="AL15" i="9"/>
  <c r="W35" i="9" s="1"/>
  <c r="AK15" i="9"/>
  <c r="V35" i="9" s="1"/>
  <c r="AJ15" i="9"/>
  <c r="U35" i="9" s="1"/>
  <c r="AI15" i="9"/>
  <c r="T35" i="9" s="1"/>
  <c r="AH15" i="9"/>
  <c r="S35" i="9" s="1"/>
  <c r="AG15" i="9"/>
  <c r="R35" i="9" s="1"/>
  <c r="AF15" i="9"/>
  <c r="Q35" i="9" s="1"/>
  <c r="AE15" i="9"/>
  <c r="P35" i="9" s="1"/>
  <c r="AD15" i="9"/>
  <c r="O35" i="9" s="1"/>
  <c r="AC15" i="9"/>
  <c r="N35" i="9" s="1"/>
  <c r="AB15" i="9"/>
  <c r="M35" i="9" s="1"/>
  <c r="AA15" i="9"/>
  <c r="L35" i="9" s="1"/>
  <c r="Z15" i="9"/>
  <c r="K35" i="9" s="1"/>
  <c r="Y15" i="9"/>
  <c r="J35" i="9" s="1"/>
  <c r="X15" i="9"/>
  <c r="I35" i="9" s="1"/>
  <c r="W15" i="9"/>
  <c r="H35" i="9" s="1"/>
  <c r="V15" i="9"/>
  <c r="G35" i="9" s="1"/>
  <c r="U15" i="9"/>
  <c r="F35" i="9" s="1"/>
  <c r="T15" i="9"/>
  <c r="E35" i="9" s="1"/>
  <c r="S15" i="9"/>
  <c r="D35" i="9" s="1"/>
  <c r="R15" i="9"/>
  <c r="C35" i="9" s="1"/>
  <c r="Q15" i="9"/>
  <c r="B35" i="9" s="1"/>
  <c r="AR14" i="9"/>
  <c r="AC34" i="9" s="1"/>
  <c r="AQ14" i="9"/>
  <c r="AB34" i="9" s="1"/>
  <c r="AP14" i="9"/>
  <c r="AA34" i="9" s="1"/>
  <c r="AO14" i="9"/>
  <c r="Z34" i="9" s="1"/>
  <c r="AN14" i="9"/>
  <c r="Y34" i="9" s="1"/>
  <c r="AM14" i="9"/>
  <c r="X34" i="9" s="1"/>
  <c r="AL14" i="9"/>
  <c r="W34" i="9" s="1"/>
  <c r="AK14" i="9"/>
  <c r="V34" i="9" s="1"/>
  <c r="AJ14" i="9"/>
  <c r="U34" i="9" s="1"/>
  <c r="AI14" i="9"/>
  <c r="T34" i="9" s="1"/>
  <c r="AH14" i="9"/>
  <c r="S34" i="9" s="1"/>
  <c r="AG14" i="9"/>
  <c r="R34" i="9" s="1"/>
  <c r="AF14" i="9"/>
  <c r="Q34" i="9" s="1"/>
  <c r="AE14" i="9"/>
  <c r="P34" i="9" s="1"/>
  <c r="AD14" i="9"/>
  <c r="O34" i="9" s="1"/>
  <c r="AC14" i="9"/>
  <c r="N34" i="9" s="1"/>
  <c r="AB14" i="9"/>
  <c r="M34" i="9" s="1"/>
  <c r="AA14" i="9"/>
  <c r="L34" i="9" s="1"/>
  <c r="Z14" i="9"/>
  <c r="K34" i="9" s="1"/>
  <c r="Y14" i="9"/>
  <c r="J34" i="9" s="1"/>
  <c r="X14" i="9"/>
  <c r="I34" i="9" s="1"/>
  <c r="W14" i="9"/>
  <c r="H34" i="9" s="1"/>
  <c r="V14" i="9"/>
  <c r="G34" i="9" s="1"/>
  <c r="U14" i="9"/>
  <c r="F34" i="9" s="1"/>
  <c r="T14" i="9"/>
  <c r="E34" i="9" s="1"/>
  <c r="S14" i="9"/>
  <c r="D34" i="9" s="1"/>
  <c r="R14" i="9"/>
  <c r="C34" i="9" s="1"/>
  <c r="Q14" i="9"/>
  <c r="B34" i="9" s="1"/>
  <c r="AR13" i="9"/>
  <c r="AC33" i="9" s="1"/>
  <c r="AQ13" i="9"/>
  <c r="AB33" i="9" s="1"/>
  <c r="AP13" i="9"/>
  <c r="AA33" i="9" s="1"/>
  <c r="AO13" i="9"/>
  <c r="Z33" i="9" s="1"/>
  <c r="AN13" i="9"/>
  <c r="Y33" i="9" s="1"/>
  <c r="AM13" i="9"/>
  <c r="X33" i="9" s="1"/>
  <c r="AL13" i="9"/>
  <c r="W33" i="9" s="1"/>
  <c r="AK13" i="9"/>
  <c r="V33" i="9" s="1"/>
  <c r="AJ13" i="9"/>
  <c r="U33" i="9" s="1"/>
  <c r="AI13" i="9"/>
  <c r="T33" i="9" s="1"/>
  <c r="AH13" i="9"/>
  <c r="S33" i="9" s="1"/>
  <c r="AG13" i="9"/>
  <c r="R33" i="9" s="1"/>
  <c r="AF13" i="9"/>
  <c r="Q33" i="9" s="1"/>
  <c r="AE13" i="9"/>
  <c r="P33" i="9" s="1"/>
  <c r="AD13" i="9"/>
  <c r="O33" i="9" s="1"/>
  <c r="AC13" i="9"/>
  <c r="N33" i="9" s="1"/>
  <c r="AB13" i="9"/>
  <c r="M33" i="9" s="1"/>
  <c r="AA13" i="9"/>
  <c r="L33" i="9" s="1"/>
  <c r="Z13" i="9"/>
  <c r="K33" i="9" s="1"/>
  <c r="Y13" i="9"/>
  <c r="J33" i="9" s="1"/>
  <c r="X13" i="9"/>
  <c r="I33" i="9" s="1"/>
  <c r="W13" i="9"/>
  <c r="H33" i="9" s="1"/>
  <c r="V13" i="9"/>
  <c r="G33" i="9" s="1"/>
  <c r="U13" i="9"/>
  <c r="F33" i="9" s="1"/>
  <c r="T13" i="9"/>
  <c r="E33" i="9" s="1"/>
  <c r="S13" i="9"/>
  <c r="D33" i="9" s="1"/>
  <c r="R13" i="9"/>
  <c r="C33" i="9" s="1"/>
  <c r="Q13" i="9"/>
  <c r="B33" i="9" s="1"/>
  <c r="AR12" i="9"/>
  <c r="AC32" i="9" s="1"/>
  <c r="AQ12" i="9"/>
  <c r="AB32" i="9" s="1"/>
  <c r="AP12" i="9"/>
  <c r="AA32" i="9" s="1"/>
  <c r="AO12" i="9"/>
  <c r="Z32" i="9" s="1"/>
  <c r="AN12" i="9"/>
  <c r="Y32" i="9" s="1"/>
  <c r="AM12" i="9"/>
  <c r="X32" i="9" s="1"/>
  <c r="AL12" i="9"/>
  <c r="W32" i="9" s="1"/>
  <c r="AK12" i="9"/>
  <c r="V32" i="9" s="1"/>
  <c r="AJ12" i="9"/>
  <c r="U32" i="9" s="1"/>
  <c r="AI12" i="9"/>
  <c r="T32" i="9" s="1"/>
  <c r="AH12" i="9"/>
  <c r="S32" i="9" s="1"/>
  <c r="AG12" i="9"/>
  <c r="R32" i="9" s="1"/>
  <c r="AF12" i="9"/>
  <c r="Q32" i="9" s="1"/>
  <c r="AE12" i="9"/>
  <c r="P32" i="9" s="1"/>
  <c r="AD12" i="9"/>
  <c r="O32" i="9" s="1"/>
  <c r="AC12" i="9"/>
  <c r="N32" i="9" s="1"/>
  <c r="AB12" i="9"/>
  <c r="M32" i="9" s="1"/>
  <c r="AA12" i="9"/>
  <c r="L32" i="9" s="1"/>
  <c r="Z12" i="9"/>
  <c r="K32" i="9" s="1"/>
  <c r="Y12" i="9"/>
  <c r="J32" i="9" s="1"/>
  <c r="X12" i="9"/>
  <c r="I32" i="9" s="1"/>
  <c r="W12" i="9"/>
  <c r="H32" i="9" s="1"/>
  <c r="V12" i="9"/>
  <c r="G32" i="9" s="1"/>
  <c r="U12" i="9"/>
  <c r="F32" i="9" s="1"/>
  <c r="T12" i="9"/>
  <c r="E32" i="9" s="1"/>
  <c r="S12" i="9"/>
  <c r="D32" i="9" s="1"/>
  <c r="R12" i="9"/>
  <c r="C32" i="9" s="1"/>
  <c r="Q12" i="9"/>
  <c r="B32" i="9" s="1"/>
  <c r="AR11" i="9"/>
  <c r="AC31" i="9" s="1"/>
  <c r="AQ11" i="9"/>
  <c r="AB31" i="9" s="1"/>
  <c r="AP11" i="9"/>
  <c r="AA31" i="9" s="1"/>
  <c r="AO11" i="9"/>
  <c r="Z31" i="9" s="1"/>
  <c r="AN11" i="9"/>
  <c r="Y31" i="9" s="1"/>
  <c r="AM11" i="9"/>
  <c r="X31" i="9" s="1"/>
  <c r="AL11" i="9"/>
  <c r="W31" i="9" s="1"/>
  <c r="AK11" i="9"/>
  <c r="V31" i="9" s="1"/>
  <c r="AJ11" i="9"/>
  <c r="U31" i="9" s="1"/>
  <c r="AI11" i="9"/>
  <c r="T31" i="9" s="1"/>
  <c r="AH11" i="9"/>
  <c r="S31" i="9" s="1"/>
  <c r="AG11" i="9"/>
  <c r="R31" i="9" s="1"/>
  <c r="AF11" i="9"/>
  <c r="Q31" i="9" s="1"/>
  <c r="AE11" i="9"/>
  <c r="P31" i="9" s="1"/>
  <c r="AD11" i="9"/>
  <c r="O31" i="9" s="1"/>
  <c r="AC11" i="9"/>
  <c r="N31" i="9" s="1"/>
  <c r="AB11" i="9"/>
  <c r="M31" i="9" s="1"/>
  <c r="AA11" i="9"/>
  <c r="L31" i="9" s="1"/>
  <c r="Z11" i="9"/>
  <c r="K31" i="9" s="1"/>
  <c r="Y11" i="9"/>
  <c r="J31" i="9" s="1"/>
  <c r="X11" i="9"/>
  <c r="I31" i="9" s="1"/>
  <c r="W11" i="9"/>
  <c r="H31" i="9" s="1"/>
  <c r="V11" i="9"/>
  <c r="G31" i="9" s="1"/>
  <c r="U11" i="9"/>
  <c r="F31" i="9" s="1"/>
  <c r="T11" i="9"/>
  <c r="E31" i="9" s="1"/>
  <c r="S11" i="9"/>
  <c r="D31" i="9" s="1"/>
  <c r="R11" i="9"/>
  <c r="C31" i="9" s="1"/>
  <c r="Q11" i="9"/>
  <c r="B31" i="9" s="1"/>
  <c r="M513" i="20" l="1"/>
  <c r="P16" i="28" s="1"/>
  <c r="W85" i="22"/>
  <c r="Z27" i="28" s="1"/>
  <c r="X85" i="22"/>
  <c r="AA27" i="28" s="1"/>
  <c r="AA85" i="20"/>
  <c r="AD12" i="28" s="1"/>
  <c r="O85" i="19"/>
  <c r="R7" i="28" s="1"/>
  <c r="T513" i="19"/>
  <c r="W11" i="28" s="1"/>
  <c r="R85" i="20"/>
  <c r="U12" i="28" s="1"/>
  <c r="I191" i="19"/>
  <c r="L8" i="28" s="1"/>
  <c r="B408" i="20"/>
  <c r="E15" i="28" s="1"/>
  <c r="C408" i="23"/>
  <c r="F35" i="28" s="1"/>
  <c r="N85" i="23"/>
  <c r="Q32" i="28" s="1"/>
  <c r="AA513" i="23"/>
  <c r="AD36" i="28" s="1"/>
  <c r="Q85" i="23"/>
  <c r="T32" i="28" s="1"/>
  <c r="Y513" i="21"/>
  <c r="AB26" i="28" s="1"/>
  <c r="S299" i="19"/>
  <c r="V9" i="28" s="1"/>
  <c r="I513" i="19"/>
  <c r="L11" i="28" s="1"/>
  <c r="M513" i="19"/>
  <c r="P11" i="28" s="1"/>
  <c r="Q513" i="21"/>
  <c r="T26" i="28" s="1"/>
  <c r="D85" i="21"/>
  <c r="G22" i="28" s="1"/>
  <c r="E299" i="23"/>
  <c r="H34" i="28" s="1"/>
  <c r="N513" i="20"/>
  <c r="Q16" i="28" s="1"/>
  <c r="X513" i="20"/>
  <c r="AA16" i="28" s="1"/>
  <c r="V299" i="20"/>
  <c r="Y14" i="28" s="1"/>
  <c r="G191" i="20"/>
  <c r="J13" i="28" s="1"/>
  <c r="J85" i="19"/>
  <c r="M7" i="28" s="1"/>
  <c r="V513" i="20"/>
  <c r="Y16" i="28" s="1"/>
  <c r="U85" i="20"/>
  <c r="X12" i="28" s="1"/>
  <c r="F408" i="20"/>
  <c r="I15" i="28" s="1"/>
  <c r="AB85" i="20"/>
  <c r="AE12" i="28" s="1"/>
  <c r="I299" i="19"/>
  <c r="L9" i="28" s="1"/>
  <c r="AA85" i="19"/>
  <c r="AD7" i="28" s="1"/>
  <c r="H408" i="19"/>
  <c r="K10" i="28" s="1"/>
  <c r="R85" i="19"/>
  <c r="U7" i="28" s="1"/>
  <c r="B85" i="19"/>
  <c r="E7" i="28" s="1"/>
  <c r="Y513" i="23"/>
  <c r="AB36" i="28" s="1"/>
  <c r="AB513" i="22"/>
  <c r="AE31" i="28" s="1"/>
  <c r="R408" i="22"/>
  <c r="U30" i="28" s="1"/>
  <c r="P299" i="22"/>
  <c r="S29" i="28" s="1"/>
  <c r="L513" i="22"/>
  <c r="O31" i="28" s="1"/>
  <c r="M191" i="23"/>
  <c r="P33" i="28" s="1"/>
  <c r="K191" i="23"/>
  <c r="N33" i="28" s="1"/>
  <c r="P408" i="23"/>
  <c r="S35" i="28" s="1"/>
  <c r="F513" i="23"/>
  <c r="I36" i="28" s="1"/>
  <c r="L408" i="23"/>
  <c r="O35" i="28" s="1"/>
  <c r="C513" i="22"/>
  <c r="F31" i="28" s="1"/>
  <c r="R85" i="22"/>
  <c r="U27" i="28" s="1"/>
  <c r="W408" i="22"/>
  <c r="Z30" i="28" s="1"/>
  <c r="H513" i="22"/>
  <c r="K31" i="28" s="1"/>
  <c r="Q191" i="22"/>
  <c r="T28" i="28" s="1"/>
  <c r="L408" i="21"/>
  <c r="O25" i="28" s="1"/>
  <c r="P85" i="21"/>
  <c r="S22" i="28" s="1"/>
  <c r="AB85" i="21"/>
  <c r="AE22" i="28" s="1"/>
  <c r="X85" i="21"/>
  <c r="AA22" i="28" s="1"/>
  <c r="I513" i="21"/>
  <c r="L26" i="28" s="1"/>
  <c r="U84" i="13"/>
  <c r="X164" i="9"/>
  <c r="V486" i="9"/>
  <c r="U272" i="13"/>
  <c r="N272" i="9"/>
  <c r="U58" i="13"/>
  <c r="A288" i="13"/>
  <c r="A276" i="13"/>
  <c r="A180" i="13"/>
  <c r="A168" i="13"/>
  <c r="A289" i="13"/>
  <c r="A277" i="13"/>
  <c r="A399" i="13"/>
  <c r="A387" i="13"/>
  <c r="A290" i="13"/>
  <c r="A278" i="13"/>
  <c r="A182" i="13"/>
  <c r="A170" i="13"/>
  <c r="A291" i="13"/>
  <c r="A279" i="13"/>
  <c r="A183" i="13"/>
  <c r="A171" i="13"/>
  <c r="A76" i="13"/>
  <c r="A64" i="13"/>
  <c r="P51" i="9"/>
  <c r="D52" i="9"/>
  <c r="L52" i="9"/>
  <c r="T52" i="9"/>
  <c r="AB52" i="9"/>
  <c r="H52" i="9"/>
  <c r="P52" i="9"/>
  <c r="X52" i="9"/>
  <c r="B52" i="13"/>
  <c r="M52" i="13"/>
  <c r="U52" i="13"/>
  <c r="AC52" i="13"/>
  <c r="R149" i="13"/>
  <c r="X249" i="13"/>
  <c r="AC253" i="13"/>
  <c r="I363" i="13"/>
  <c r="U142" i="13"/>
  <c r="U160" i="13" s="1"/>
  <c r="Y144" i="13"/>
  <c r="U252" i="13"/>
  <c r="U282" i="13" s="1"/>
  <c r="G52" i="13"/>
  <c r="R52" i="13"/>
  <c r="D52" i="13"/>
  <c r="L52" i="13"/>
  <c r="T52" i="13"/>
  <c r="AB52" i="13"/>
  <c r="H51" i="13"/>
  <c r="P51" i="13"/>
  <c r="X51" i="13"/>
  <c r="U56" i="13"/>
  <c r="J52" i="13"/>
  <c r="Z52" i="13"/>
  <c r="C52" i="13"/>
  <c r="K52" i="13"/>
  <c r="S52" i="13"/>
  <c r="AA52" i="13"/>
  <c r="E52" i="13"/>
  <c r="U256" i="13"/>
  <c r="AC148" i="13"/>
  <c r="AB146" i="13"/>
  <c r="P254" i="13"/>
  <c r="X145" i="13"/>
  <c r="P143" i="13"/>
  <c r="P161" i="13" s="1"/>
  <c r="W52" i="13"/>
  <c r="G51" i="13"/>
  <c r="O51" i="13"/>
  <c r="W51" i="13"/>
  <c r="O52" i="13"/>
  <c r="F53" i="13"/>
  <c r="L358" i="13"/>
  <c r="T358" i="13"/>
  <c r="AB358" i="13"/>
  <c r="V52" i="13"/>
  <c r="V257" i="13"/>
  <c r="V362" i="13"/>
  <c r="V53" i="13"/>
  <c r="Z361" i="13"/>
  <c r="V366" i="13"/>
  <c r="N138" i="13"/>
  <c r="U468" i="9"/>
  <c r="V363" i="9"/>
  <c r="AA359" i="9"/>
  <c r="AA377" i="9" s="1"/>
  <c r="AC463" i="9"/>
  <c r="Q52" i="9"/>
  <c r="I52" i="9"/>
  <c r="Y52" i="9"/>
  <c r="I51" i="9"/>
  <c r="Q51" i="9"/>
  <c r="Y51" i="9"/>
  <c r="D139" i="9"/>
  <c r="P37" i="9"/>
  <c r="P55" i="9" s="1"/>
  <c r="V472" i="9"/>
  <c r="V512" i="9" s="1"/>
  <c r="G258" i="9"/>
  <c r="U63" i="13"/>
  <c r="U65" i="13"/>
  <c r="L367" i="9"/>
  <c r="U150" i="9"/>
  <c r="AB47" i="13"/>
  <c r="U74" i="13"/>
  <c r="AC472" i="9"/>
  <c r="AV27" i="9"/>
  <c r="N150" i="13"/>
  <c r="V367" i="13"/>
  <c r="AB370" i="13"/>
  <c r="Y261" i="13"/>
  <c r="AA258" i="13"/>
  <c r="A290" i="9"/>
  <c r="A278" i="9"/>
  <c r="A404" i="9"/>
  <c r="A392" i="9"/>
  <c r="A399" i="9"/>
  <c r="A387" i="9"/>
  <c r="A76" i="9"/>
  <c r="A64" i="9"/>
  <c r="A187" i="9"/>
  <c r="A175" i="9"/>
  <c r="A401" i="9"/>
  <c r="A389" i="9"/>
  <c r="A504" i="9"/>
  <c r="A492" i="9"/>
  <c r="A182" i="9"/>
  <c r="A170" i="9"/>
  <c r="AC150" i="9"/>
  <c r="N254" i="9"/>
  <c r="V463" i="9"/>
  <c r="I475" i="9"/>
  <c r="AV25" i="9"/>
  <c r="J52" i="9"/>
  <c r="Z52" i="9"/>
  <c r="Z146" i="9"/>
  <c r="C254" i="9"/>
  <c r="K254" i="9"/>
  <c r="S254" i="9"/>
  <c r="AA254" i="9"/>
  <c r="U361" i="9"/>
  <c r="R366" i="9"/>
  <c r="W461" i="9"/>
  <c r="G53" i="9"/>
  <c r="W53" i="9"/>
  <c r="U153" i="9"/>
  <c r="H146" i="9"/>
  <c r="M252" i="9"/>
  <c r="AA257" i="9"/>
  <c r="AT19" i="9"/>
  <c r="AT29" i="9"/>
  <c r="AV26" i="9"/>
  <c r="H51" i="9"/>
  <c r="X51" i="9"/>
  <c r="E137" i="9"/>
  <c r="Z150" i="9"/>
  <c r="F153" i="9"/>
  <c r="X365" i="9"/>
  <c r="F472" i="9"/>
  <c r="Z153" i="9"/>
  <c r="G153" i="9"/>
  <c r="N472" i="9"/>
  <c r="G140" i="9"/>
  <c r="B150" i="9"/>
  <c r="O153" i="9"/>
  <c r="E363" i="9"/>
  <c r="G52" i="9"/>
  <c r="W52" i="9"/>
  <c r="C150" i="9"/>
  <c r="K150" i="9"/>
  <c r="T150" i="9"/>
  <c r="P153" i="9"/>
  <c r="AC254" i="9"/>
  <c r="AC355" i="9"/>
  <c r="Q363" i="9"/>
  <c r="F463" i="9"/>
  <c r="M468" i="9"/>
  <c r="J44" i="9"/>
  <c r="J260" i="9" s="1"/>
  <c r="L150" i="9"/>
  <c r="F254" i="9"/>
  <c r="AA363" i="9"/>
  <c r="N463" i="9"/>
  <c r="K355" i="13"/>
  <c r="S363" i="13"/>
  <c r="AB363" i="13"/>
  <c r="B254" i="13"/>
  <c r="F254" i="13"/>
  <c r="V254" i="13"/>
  <c r="E361" i="13"/>
  <c r="M361" i="13"/>
  <c r="V361" i="13"/>
  <c r="Z360" i="13"/>
  <c r="O359" i="13"/>
  <c r="U66" i="13"/>
  <c r="U68" i="13"/>
  <c r="U79" i="13"/>
  <c r="U67" i="13"/>
  <c r="X44" i="13"/>
  <c r="X260" i="13" s="1"/>
  <c r="U78" i="13"/>
  <c r="U80" i="13"/>
  <c r="U81" i="13"/>
  <c r="F366" i="13"/>
  <c r="N53" i="13"/>
  <c r="F52" i="13"/>
  <c r="R366" i="13"/>
  <c r="N52" i="13"/>
  <c r="AB366" i="13"/>
  <c r="B362" i="13"/>
  <c r="U57" i="13"/>
  <c r="K362" i="13"/>
  <c r="U69" i="13"/>
  <c r="T362" i="13"/>
  <c r="AC362" i="13"/>
  <c r="G53" i="13"/>
  <c r="O53" i="13"/>
  <c r="W53" i="13"/>
  <c r="H53" i="13"/>
  <c r="P53" i="13"/>
  <c r="X53" i="13"/>
  <c r="I53" i="13"/>
  <c r="Q53" i="13"/>
  <c r="Y53" i="13"/>
  <c r="B53" i="13"/>
  <c r="J53" i="13"/>
  <c r="R53" i="13"/>
  <c r="Z53" i="13"/>
  <c r="U77" i="13"/>
  <c r="C53" i="13"/>
  <c r="K53" i="13"/>
  <c r="S53" i="13"/>
  <c r="AA53" i="13"/>
  <c r="D53" i="13"/>
  <c r="L53" i="13"/>
  <c r="T53" i="13"/>
  <c r="AB53" i="13"/>
  <c r="E53" i="13"/>
  <c r="M53" i="13"/>
  <c r="U53" i="13"/>
  <c r="AC53" i="13"/>
  <c r="H52" i="13"/>
  <c r="P52" i="13"/>
  <c r="X52" i="13"/>
  <c r="I52" i="13"/>
  <c r="Q52" i="13"/>
  <c r="Y52" i="13"/>
  <c r="U64" i="13"/>
  <c r="U76" i="13"/>
  <c r="I51" i="13"/>
  <c r="Q51" i="13"/>
  <c r="Y51" i="13"/>
  <c r="B51" i="13"/>
  <c r="J51" i="13"/>
  <c r="R51" i="13"/>
  <c r="Z51" i="13"/>
  <c r="C51" i="13"/>
  <c r="K51" i="13"/>
  <c r="S51" i="13"/>
  <c r="AA51" i="13"/>
  <c r="D51" i="13"/>
  <c r="L51" i="13"/>
  <c r="T51" i="13"/>
  <c r="AB51" i="13"/>
  <c r="U75" i="13"/>
  <c r="E51" i="13"/>
  <c r="M51" i="13"/>
  <c r="U51" i="13"/>
  <c r="AC51" i="13"/>
  <c r="F51" i="13"/>
  <c r="N51" i="13"/>
  <c r="V51" i="13"/>
  <c r="B50" i="13"/>
  <c r="J50" i="13"/>
  <c r="R50" i="13"/>
  <c r="Z50" i="13"/>
  <c r="C50" i="13"/>
  <c r="K50" i="13"/>
  <c r="S50" i="13"/>
  <c r="AA50" i="13"/>
  <c r="D50" i="13"/>
  <c r="L50" i="13"/>
  <c r="T50" i="13"/>
  <c r="AB50" i="13"/>
  <c r="U62" i="13"/>
  <c r="E50" i="13"/>
  <c r="M50" i="13"/>
  <c r="U50" i="13"/>
  <c r="AC50" i="13"/>
  <c r="F50" i="13"/>
  <c r="N50" i="13"/>
  <c r="V50" i="13"/>
  <c r="G50" i="13"/>
  <c r="O50" i="13"/>
  <c r="W50" i="13"/>
  <c r="H50" i="13"/>
  <c r="P50" i="13"/>
  <c r="X50" i="13"/>
  <c r="I50" i="13"/>
  <c r="Q50" i="13"/>
  <c r="Y50" i="13"/>
  <c r="V466" i="9"/>
  <c r="V496" i="9" s="1"/>
  <c r="U144" i="9"/>
  <c r="G466" i="9"/>
  <c r="O466" i="9"/>
  <c r="W466" i="9"/>
  <c r="L144" i="9"/>
  <c r="K361" i="9"/>
  <c r="T144" i="9"/>
  <c r="O52" i="9"/>
  <c r="Y366" i="9"/>
  <c r="B52" i="9"/>
  <c r="R52" i="9"/>
  <c r="O53" i="9"/>
  <c r="C366" i="9"/>
  <c r="Y467" i="9"/>
  <c r="Z471" i="9"/>
  <c r="C52" i="9"/>
  <c r="K52" i="9"/>
  <c r="S52" i="9"/>
  <c r="AA52" i="9"/>
  <c r="Y257" i="9"/>
  <c r="AB257" i="9"/>
  <c r="C149" i="9"/>
  <c r="D257" i="9"/>
  <c r="I257" i="9"/>
  <c r="C471" i="9"/>
  <c r="L257" i="9"/>
  <c r="Q366" i="9"/>
  <c r="K471" i="9"/>
  <c r="Q257" i="9"/>
  <c r="AB366" i="9"/>
  <c r="S471" i="9"/>
  <c r="T257" i="9"/>
  <c r="AA471" i="9"/>
  <c r="W470" i="9"/>
  <c r="H470" i="9"/>
  <c r="P470" i="9"/>
  <c r="X470" i="9"/>
  <c r="Y256" i="9"/>
  <c r="H365" i="9"/>
  <c r="U365" i="9"/>
  <c r="B467" i="9"/>
  <c r="J467" i="9"/>
  <c r="R467" i="9"/>
  <c r="Z467" i="9"/>
  <c r="C54" i="9"/>
  <c r="K54" i="9"/>
  <c r="S54" i="9"/>
  <c r="AA54" i="9"/>
  <c r="D54" i="9"/>
  <c r="L54" i="9"/>
  <c r="T54" i="9"/>
  <c r="AB54" i="9"/>
  <c r="E54" i="9"/>
  <c r="M54" i="9"/>
  <c r="U54" i="9"/>
  <c r="AC54" i="9"/>
  <c r="F54" i="9"/>
  <c r="N54" i="9"/>
  <c r="V54" i="9"/>
  <c r="C359" i="9"/>
  <c r="M359" i="9"/>
  <c r="N142" i="9"/>
  <c r="V359" i="9"/>
  <c r="H357" i="9"/>
  <c r="Z462" i="9"/>
  <c r="Q357" i="9"/>
  <c r="K462" i="9"/>
  <c r="H53" i="9"/>
  <c r="P53" i="9"/>
  <c r="X53" i="9"/>
  <c r="Z357" i="9"/>
  <c r="S462" i="9"/>
  <c r="I53" i="9"/>
  <c r="Q53" i="9"/>
  <c r="Y53" i="9"/>
  <c r="AA462" i="9"/>
  <c r="B53" i="9"/>
  <c r="J53" i="9"/>
  <c r="R53" i="9"/>
  <c r="Z53" i="9"/>
  <c r="F140" i="9"/>
  <c r="C53" i="9"/>
  <c r="K53" i="9"/>
  <c r="S53" i="9"/>
  <c r="AA53" i="9"/>
  <c r="D53" i="9"/>
  <c r="L53" i="9"/>
  <c r="T53" i="9"/>
  <c r="AB53" i="9"/>
  <c r="E53" i="9"/>
  <c r="M53" i="9"/>
  <c r="U53" i="9"/>
  <c r="AC53" i="9"/>
  <c r="F53" i="9"/>
  <c r="N53" i="9"/>
  <c r="V53" i="9"/>
  <c r="C462" i="9"/>
  <c r="K139" i="9"/>
  <c r="P461" i="9"/>
  <c r="E52" i="9"/>
  <c r="M52" i="9"/>
  <c r="U52" i="9"/>
  <c r="AC52" i="9"/>
  <c r="X461" i="9"/>
  <c r="F52" i="9"/>
  <c r="N52" i="9"/>
  <c r="V52" i="9"/>
  <c r="H461" i="9"/>
  <c r="B355" i="9"/>
  <c r="B51" i="9"/>
  <c r="J51" i="9"/>
  <c r="R51" i="9"/>
  <c r="Z51" i="9"/>
  <c r="C51" i="9"/>
  <c r="K51" i="9"/>
  <c r="S51" i="9"/>
  <c r="AA51" i="9"/>
  <c r="D51" i="9"/>
  <c r="L51" i="9"/>
  <c r="T51" i="9"/>
  <c r="AB51" i="9"/>
  <c r="E51" i="9"/>
  <c r="M51" i="9"/>
  <c r="U51" i="9"/>
  <c r="AC51" i="9"/>
  <c r="F51" i="9"/>
  <c r="N51" i="9"/>
  <c r="V51" i="9"/>
  <c r="G51" i="9"/>
  <c r="O51" i="9"/>
  <c r="W51" i="9"/>
  <c r="I138" i="9"/>
  <c r="Z459" i="9"/>
  <c r="G50" i="9"/>
  <c r="O50" i="9"/>
  <c r="W50" i="9"/>
  <c r="H50" i="9"/>
  <c r="P50" i="9"/>
  <c r="X50" i="9"/>
  <c r="I50" i="9"/>
  <c r="Q50" i="9"/>
  <c r="Y50" i="9"/>
  <c r="B50" i="9"/>
  <c r="J50" i="9"/>
  <c r="R50" i="9"/>
  <c r="Z50" i="9"/>
  <c r="C50" i="9"/>
  <c r="K50" i="9"/>
  <c r="S50" i="9"/>
  <c r="AA50" i="9"/>
  <c r="D50" i="9"/>
  <c r="L50" i="9"/>
  <c r="T50" i="9"/>
  <c r="AB50" i="9"/>
  <c r="J459" i="9"/>
  <c r="E50" i="9"/>
  <c r="M50" i="9"/>
  <c r="U50" i="9"/>
  <c r="AC50" i="9"/>
  <c r="F50" i="9"/>
  <c r="N50" i="9"/>
  <c r="V50" i="9"/>
  <c r="A497" i="9"/>
  <c r="A505" i="9"/>
  <c r="A494" i="9"/>
  <c r="A502" i="9"/>
  <c r="A491" i="9"/>
  <c r="A507" i="9"/>
  <c r="A496" i="9"/>
  <c r="A400" i="9"/>
  <c r="A397" i="9"/>
  <c r="A386" i="9"/>
  <c r="A402" i="9"/>
  <c r="A391" i="9"/>
  <c r="A283" i="9"/>
  <c r="A291" i="9"/>
  <c r="A280" i="9"/>
  <c r="A288" i="9"/>
  <c r="A277" i="9"/>
  <c r="A293" i="9"/>
  <c r="A294" i="9"/>
  <c r="A186" i="9"/>
  <c r="A183" i="9"/>
  <c r="A172" i="9"/>
  <c r="A180" i="9"/>
  <c r="A169" i="9"/>
  <c r="A185" i="9"/>
  <c r="A69" i="9"/>
  <c r="A77" i="9"/>
  <c r="A66" i="9"/>
  <c r="A74" i="9"/>
  <c r="A80" i="9"/>
  <c r="A63" i="9"/>
  <c r="A79" i="9"/>
  <c r="A392" i="13"/>
  <c r="A400" i="13"/>
  <c r="A389" i="13"/>
  <c r="A397" i="13"/>
  <c r="A386" i="13"/>
  <c r="A402" i="13"/>
  <c r="A391" i="13"/>
  <c r="A294" i="13"/>
  <c r="A283" i="13"/>
  <c r="A280" i="13"/>
  <c r="A293" i="13"/>
  <c r="A175" i="13"/>
  <c r="A172" i="13"/>
  <c r="A169" i="13"/>
  <c r="A185" i="13"/>
  <c r="A174" i="13"/>
  <c r="A80" i="13"/>
  <c r="A69" i="13"/>
  <c r="A77" i="13"/>
  <c r="A66" i="13"/>
  <c r="A74" i="13"/>
  <c r="A63" i="13"/>
  <c r="A79" i="13"/>
  <c r="N370" i="9"/>
  <c r="U46" i="13"/>
  <c r="I44" i="13"/>
  <c r="I260" i="13" s="1"/>
  <c r="R44" i="13"/>
  <c r="R369" i="13" s="1"/>
  <c r="AA44" i="13"/>
  <c r="D47" i="13"/>
  <c r="M47" i="13"/>
  <c r="V47" i="13"/>
  <c r="J44" i="13"/>
  <c r="J369" i="13" s="1"/>
  <c r="S44" i="13"/>
  <c r="S260" i="13" s="1"/>
  <c r="AB44" i="13"/>
  <c r="E47" i="13"/>
  <c r="N47" i="13"/>
  <c r="W47" i="13"/>
  <c r="B44" i="13"/>
  <c r="B369" i="13" s="1"/>
  <c r="K44" i="13"/>
  <c r="K260" i="13" s="1"/>
  <c r="T44" i="13"/>
  <c r="T369" i="13" s="1"/>
  <c r="AC44" i="13"/>
  <c r="F47" i="13"/>
  <c r="O47" i="13"/>
  <c r="X47" i="13"/>
  <c r="AC137" i="13"/>
  <c r="U137" i="13"/>
  <c r="M137" i="13"/>
  <c r="E137" i="13"/>
  <c r="AB137" i="13"/>
  <c r="T137" i="13"/>
  <c r="L137" i="13"/>
  <c r="D137" i="13"/>
  <c r="Z137" i="13"/>
  <c r="R137" i="13"/>
  <c r="J137" i="13"/>
  <c r="B137" i="13"/>
  <c r="Y137" i="13"/>
  <c r="Q137" i="13"/>
  <c r="I137" i="13"/>
  <c r="W137" i="13"/>
  <c r="O137" i="13"/>
  <c r="G137" i="13"/>
  <c r="P137" i="13"/>
  <c r="N137" i="13"/>
  <c r="K137" i="13"/>
  <c r="H137" i="13"/>
  <c r="AA137" i="13"/>
  <c r="F137" i="13"/>
  <c r="X137" i="13"/>
  <c r="C137" i="13"/>
  <c r="V137" i="13"/>
  <c r="S137" i="13"/>
  <c r="O141" i="13"/>
  <c r="C44" i="13"/>
  <c r="C260" i="13" s="1"/>
  <c r="L44" i="13"/>
  <c r="L260" i="13" s="1"/>
  <c r="G47" i="13"/>
  <c r="P47" i="13"/>
  <c r="Z47" i="13"/>
  <c r="D44" i="13"/>
  <c r="D152" i="13" s="1"/>
  <c r="M44" i="13"/>
  <c r="M369" i="13" s="1"/>
  <c r="V44" i="13"/>
  <c r="V368" i="13" s="1"/>
  <c r="H47" i="13"/>
  <c r="R47" i="13"/>
  <c r="R84" i="13" s="1"/>
  <c r="AA47" i="13"/>
  <c r="AA84" i="13" s="1"/>
  <c r="V140" i="13"/>
  <c r="N140" i="13"/>
  <c r="F140" i="13"/>
  <c r="AC140" i="13"/>
  <c r="U140" i="13"/>
  <c r="M140" i="13"/>
  <c r="E140" i="13"/>
  <c r="AA140" i="13"/>
  <c r="S140" i="13"/>
  <c r="K140" i="13"/>
  <c r="C140" i="13"/>
  <c r="Z140" i="13"/>
  <c r="R140" i="13"/>
  <c r="J140" i="13"/>
  <c r="X140" i="13"/>
  <c r="P140" i="13"/>
  <c r="H140" i="13"/>
  <c r="O140" i="13"/>
  <c r="L140" i="13"/>
  <c r="I140" i="13"/>
  <c r="AB140" i="13"/>
  <c r="G140" i="13"/>
  <c r="Y140" i="13"/>
  <c r="D140" i="13"/>
  <c r="W140" i="13"/>
  <c r="T140" i="13"/>
  <c r="Q140" i="13"/>
  <c r="E44" i="13"/>
  <c r="N44" i="13"/>
  <c r="N46" i="13" s="1"/>
  <c r="J47" i="13"/>
  <c r="S47" i="13"/>
  <c r="W44" i="13"/>
  <c r="O44" i="13"/>
  <c r="O369" i="13" s="1"/>
  <c r="G44" i="13"/>
  <c r="G368" i="13" s="1"/>
  <c r="Y47" i="13"/>
  <c r="Q47" i="13"/>
  <c r="I47" i="13"/>
  <c r="F44" i="13"/>
  <c r="P44" i="13"/>
  <c r="P369" i="13" s="1"/>
  <c r="Y44" i="13"/>
  <c r="Y260" i="13" s="1"/>
  <c r="B47" i="13"/>
  <c r="K47" i="13"/>
  <c r="T47" i="13"/>
  <c r="AC47" i="13"/>
  <c r="H44" i="13"/>
  <c r="Q44" i="13"/>
  <c r="Q368" i="13" s="1"/>
  <c r="Z44" i="13"/>
  <c r="Z152" i="13" s="1"/>
  <c r="C47" i="13"/>
  <c r="L47" i="13"/>
  <c r="AA139" i="13"/>
  <c r="S139" i="13"/>
  <c r="K139" i="13"/>
  <c r="C139" i="13"/>
  <c r="Z139" i="13"/>
  <c r="R139" i="13"/>
  <c r="J139" i="13"/>
  <c r="B139" i="13"/>
  <c r="X139" i="13"/>
  <c r="P139" i="13"/>
  <c r="H139" i="13"/>
  <c r="W139" i="13"/>
  <c r="O139" i="13"/>
  <c r="G139" i="13"/>
  <c r="AC139" i="13"/>
  <c r="U139" i="13"/>
  <c r="M139" i="13"/>
  <c r="E139" i="13"/>
  <c r="X143" i="13"/>
  <c r="W143" i="13"/>
  <c r="O143" i="13"/>
  <c r="G143" i="13"/>
  <c r="V143" i="13"/>
  <c r="N143" i="13"/>
  <c r="F143" i="13"/>
  <c r="U143" i="13"/>
  <c r="M143" i="13"/>
  <c r="E143" i="13"/>
  <c r="AC143" i="13"/>
  <c r="T143" i="13"/>
  <c r="L143" i="13"/>
  <c r="D143" i="13"/>
  <c r="AB143" i="13"/>
  <c r="S143" i="13"/>
  <c r="K143" i="13"/>
  <c r="C143" i="13"/>
  <c r="Z143" i="13"/>
  <c r="Q143" i="13"/>
  <c r="I143" i="13"/>
  <c r="K138" i="13"/>
  <c r="D139" i="13"/>
  <c r="Y139" i="13"/>
  <c r="G141" i="13"/>
  <c r="AB141" i="13"/>
  <c r="R142" i="13"/>
  <c r="J143" i="13"/>
  <c r="N144" i="13"/>
  <c r="O145" i="13"/>
  <c r="U146" i="13"/>
  <c r="Y148" i="13"/>
  <c r="P148" i="13"/>
  <c r="G148" i="13"/>
  <c r="X148" i="13"/>
  <c r="O148" i="13"/>
  <c r="F148" i="13"/>
  <c r="W148" i="13"/>
  <c r="N148" i="13"/>
  <c r="E148" i="13"/>
  <c r="U148" i="13"/>
  <c r="K148" i="13"/>
  <c r="B148" i="13"/>
  <c r="F139" i="13"/>
  <c r="AB139" i="13"/>
  <c r="J141" i="13"/>
  <c r="P144" i="13"/>
  <c r="U145" i="13"/>
  <c r="E150" i="13"/>
  <c r="X138" i="13"/>
  <c r="P138" i="13"/>
  <c r="H138" i="13"/>
  <c r="W138" i="13"/>
  <c r="O138" i="13"/>
  <c r="G138" i="13"/>
  <c r="AC138" i="13"/>
  <c r="U138" i="13"/>
  <c r="M138" i="13"/>
  <c r="E138" i="13"/>
  <c r="AB138" i="13"/>
  <c r="T138" i="13"/>
  <c r="L138" i="13"/>
  <c r="D138" i="13"/>
  <c r="Z138" i="13"/>
  <c r="R138" i="13"/>
  <c r="J138" i="13"/>
  <c r="B138" i="13"/>
  <c r="AB142" i="13"/>
  <c r="T142" i="13"/>
  <c r="L142" i="13"/>
  <c r="D142" i="13"/>
  <c r="AA142" i="13"/>
  <c r="S142" i="13"/>
  <c r="K142" i="13"/>
  <c r="C142" i="13"/>
  <c r="Y142" i="13"/>
  <c r="Q142" i="13"/>
  <c r="I142" i="13"/>
  <c r="X142" i="13"/>
  <c r="P142" i="13"/>
  <c r="H142" i="13"/>
  <c r="V142" i="13"/>
  <c r="N142" i="13"/>
  <c r="F142" i="13"/>
  <c r="Y146" i="13"/>
  <c r="Q146" i="13"/>
  <c r="I146" i="13"/>
  <c r="AA146" i="13"/>
  <c r="R146" i="13"/>
  <c r="H146" i="13"/>
  <c r="Z146" i="13"/>
  <c r="P146" i="13"/>
  <c r="G146" i="13"/>
  <c r="X146" i="13"/>
  <c r="O146" i="13"/>
  <c r="F146" i="13"/>
  <c r="W146" i="13"/>
  <c r="N146" i="13"/>
  <c r="E146" i="13"/>
  <c r="V146" i="13"/>
  <c r="M146" i="13"/>
  <c r="D146" i="13"/>
  <c r="AC146" i="13"/>
  <c r="T146" i="13"/>
  <c r="K146" i="13"/>
  <c r="B146" i="13"/>
  <c r="U152" i="13"/>
  <c r="Q138" i="13"/>
  <c r="I139" i="13"/>
  <c r="L141" i="13"/>
  <c r="B142" i="13"/>
  <c r="W142" i="13"/>
  <c r="R143" i="13"/>
  <c r="W144" i="13"/>
  <c r="F149" i="13"/>
  <c r="G150" i="13"/>
  <c r="S138" i="13"/>
  <c r="L139" i="13"/>
  <c r="E142" i="13"/>
  <c r="Z142" i="13"/>
  <c r="Y143" i="13"/>
  <c r="H148" i="13"/>
  <c r="I149" i="13"/>
  <c r="Y141" i="13"/>
  <c r="Q141" i="13"/>
  <c r="I141" i="13"/>
  <c r="X141" i="13"/>
  <c r="P141" i="13"/>
  <c r="H141" i="13"/>
  <c r="V141" i="13"/>
  <c r="N141" i="13"/>
  <c r="F141" i="13"/>
  <c r="AC141" i="13"/>
  <c r="U141" i="13"/>
  <c r="M141" i="13"/>
  <c r="E141" i="13"/>
  <c r="AA141" i="13"/>
  <c r="S141" i="13"/>
  <c r="K141" i="13"/>
  <c r="C141" i="13"/>
  <c r="V145" i="13"/>
  <c r="N145" i="13"/>
  <c r="F145" i="13"/>
  <c r="AC145" i="13"/>
  <c r="T145" i="13"/>
  <c r="K145" i="13"/>
  <c r="B145" i="13"/>
  <c r="AB145" i="13"/>
  <c r="S145" i="13"/>
  <c r="J145" i="13"/>
  <c r="AA145" i="13"/>
  <c r="R145" i="13"/>
  <c r="I145" i="13"/>
  <c r="Z145" i="13"/>
  <c r="Q145" i="13"/>
  <c r="H145" i="13"/>
  <c r="Y145" i="13"/>
  <c r="P145" i="13"/>
  <c r="G145" i="13"/>
  <c r="W145" i="13"/>
  <c r="M145" i="13"/>
  <c r="D145" i="13"/>
  <c r="Z150" i="13"/>
  <c r="R150" i="13"/>
  <c r="AB150" i="13"/>
  <c r="S150" i="13"/>
  <c r="J150" i="13"/>
  <c r="B150" i="13"/>
  <c r="W150" i="13"/>
  <c r="M150" i="13"/>
  <c r="D150" i="13"/>
  <c r="V150" i="13"/>
  <c r="L150" i="13"/>
  <c r="C150" i="13"/>
  <c r="U150" i="13"/>
  <c r="K150" i="13"/>
  <c r="T150" i="13"/>
  <c r="I150" i="13"/>
  <c r="AC150" i="13"/>
  <c r="Q150" i="13"/>
  <c r="H150" i="13"/>
  <c r="Y150" i="13"/>
  <c r="O150" i="13"/>
  <c r="F150" i="13"/>
  <c r="X153" i="13"/>
  <c r="X190" i="13" s="1"/>
  <c r="V138" i="13"/>
  <c r="N139" i="13"/>
  <c r="R141" i="13"/>
  <c r="G142" i="13"/>
  <c r="AC142" i="13"/>
  <c r="AA143" i="13"/>
  <c r="C146" i="13"/>
  <c r="J148" i="13"/>
  <c r="P149" i="13"/>
  <c r="P150" i="13"/>
  <c r="C138" i="13"/>
  <c r="Y138" i="13"/>
  <c r="Q139" i="13"/>
  <c r="T141" i="13"/>
  <c r="J142" i="13"/>
  <c r="C145" i="13"/>
  <c r="J146" i="13"/>
  <c r="Q148" i="13"/>
  <c r="AA144" i="13"/>
  <c r="S144" i="13"/>
  <c r="K144" i="13"/>
  <c r="C144" i="13"/>
  <c r="V144" i="13"/>
  <c r="M144" i="13"/>
  <c r="D144" i="13"/>
  <c r="U144" i="13"/>
  <c r="L144" i="13"/>
  <c r="B144" i="13"/>
  <c r="AC144" i="13"/>
  <c r="T144" i="13"/>
  <c r="J144" i="13"/>
  <c r="AB144" i="13"/>
  <c r="R144" i="13"/>
  <c r="I144" i="13"/>
  <c r="Z144" i="13"/>
  <c r="Q144" i="13"/>
  <c r="H144" i="13"/>
  <c r="X144" i="13"/>
  <c r="O144" i="13"/>
  <c r="F144" i="13"/>
  <c r="W149" i="13"/>
  <c r="O149" i="13"/>
  <c r="G149" i="13"/>
  <c r="X149" i="13"/>
  <c r="N149" i="13"/>
  <c r="E149" i="13"/>
  <c r="V149" i="13"/>
  <c r="M149" i="13"/>
  <c r="D149" i="13"/>
  <c r="U149" i="13"/>
  <c r="L149" i="13"/>
  <c r="C149" i="13"/>
  <c r="AC149" i="13"/>
  <c r="T149" i="13"/>
  <c r="K149" i="13"/>
  <c r="B149" i="13"/>
  <c r="AB149" i="13"/>
  <c r="S149" i="13"/>
  <c r="J149" i="13"/>
  <c r="Z149" i="13"/>
  <c r="Q149" i="13"/>
  <c r="H149" i="13"/>
  <c r="F138" i="13"/>
  <c r="AA138" i="13"/>
  <c r="T139" i="13"/>
  <c r="B141" i="13"/>
  <c r="W141" i="13"/>
  <c r="M142" i="13"/>
  <c r="B143" i="13"/>
  <c r="E144" i="13"/>
  <c r="E145" i="13"/>
  <c r="L146" i="13"/>
  <c r="S148" i="13"/>
  <c r="Y149" i="13"/>
  <c r="AA150" i="13"/>
  <c r="I138" i="13"/>
  <c r="V139" i="13"/>
  <c r="D141" i="13"/>
  <c r="Z141" i="13"/>
  <c r="O142" i="13"/>
  <c r="H143" i="13"/>
  <c r="G144" i="13"/>
  <c r="L145" i="13"/>
  <c r="S146" i="13"/>
  <c r="Z148" i="13"/>
  <c r="AA149" i="13"/>
  <c r="AB148" i="13"/>
  <c r="T148" i="13"/>
  <c r="L148" i="13"/>
  <c r="D148" i="13"/>
  <c r="I148" i="13"/>
  <c r="R148" i="13"/>
  <c r="AA148" i="13"/>
  <c r="AC246" i="13"/>
  <c r="U246" i="13"/>
  <c r="M246" i="13"/>
  <c r="E246" i="13"/>
  <c r="AA246" i="13"/>
  <c r="S246" i="13"/>
  <c r="K246" i="13"/>
  <c r="C246" i="13"/>
  <c r="X246" i="13"/>
  <c r="N246" i="13"/>
  <c r="B246" i="13"/>
  <c r="W246" i="13"/>
  <c r="L246" i="13"/>
  <c r="V246" i="13"/>
  <c r="J246" i="13"/>
  <c r="T246" i="13"/>
  <c r="I246" i="13"/>
  <c r="R246" i="13"/>
  <c r="H246" i="13"/>
  <c r="AB246" i="13"/>
  <c r="Q246" i="13"/>
  <c r="G246" i="13"/>
  <c r="Z246" i="13"/>
  <c r="P246" i="13"/>
  <c r="F246" i="13"/>
  <c r="Y246" i="13"/>
  <c r="O246" i="13"/>
  <c r="D246" i="13"/>
  <c r="C148" i="13"/>
  <c r="M148" i="13"/>
  <c r="V148" i="13"/>
  <c r="Z245" i="13"/>
  <c r="R245" i="13"/>
  <c r="J245" i="13"/>
  <c r="B245" i="13"/>
  <c r="X245" i="13"/>
  <c r="P245" i="13"/>
  <c r="H245" i="13"/>
  <c r="U245" i="13"/>
  <c r="K245" i="13"/>
  <c r="T245" i="13"/>
  <c r="I245" i="13"/>
  <c r="AC245" i="13"/>
  <c r="S245" i="13"/>
  <c r="G245" i="13"/>
  <c r="AB245" i="13"/>
  <c r="Q245" i="13"/>
  <c r="F245" i="13"/>
  <c r="AA245" i="13"/>
  <c r="O245" i="13"/>
  <c r="E245" i="13"/>
  <c r="Y245" i="13"/>
  <c r="N245" i="13"/>
  <c r="D245" i="13"/>
  <c r="W245" i="13"/>
  <c r="M245" i="13"/>
  <c r="C245" i="13"/>
  <c r="V245" i="13"/>
  <c r="L245" i="13"/>
  <c r="X247" i="13"/>
  <c r="P247" i="13"/>
  <c r="H247" i="13"/>
  <c r="V247" i="13"/>
  <c r="N247" i="13"/>
  <c r="F247" i="13"/>
  <c r="AA247" i="13"/>
  <c r="Q247" i="13"/>
  <c r="E247" i="13"/>
  <c r="Z247" i="13"/>
  <c r="O247" i="13"/>
  <c r="D247" i="13"/>
  <c r="Y247" i="13"/>
  <c r="M247" i="13"/>
  <c r="C247" i="13"/>
  <c r="W247" i="13"/>
  <c r="L247" i="13"/>
  <c r="B247" i="13"/>
  <c r="U247" i="13"/>
  <c r="K247" i="13"/>
  <c r="T247" i="13"/>
  <c r="J247" i="13"/>
  <c r="AC247" i="13"/>
  <c r="S247" i="13"/>
  <c r="I247" i="13"/>
  <c r="AB247" i="13"/>
  <c r="R247" i="13"/>
  <c r="G247" i="13"/>
  <c r="AA250" i="13"/>
  <c r="S250" i="13"/>
  <c r="K250" i="13"/>
  <c r="C250" i="13"/>
  <c r="AC250" i="13"/>
  <c r="T250" i="13"/>
  <c r="J250" i="13"/>
  <c r="Z250" i="13"/>
  <c r="Q250" i="13"/>
  <c r="H250" i="13"/>
  <c r="Y250" i="13"/>
  <c r="N250" i="13"/>
  <c r="B250" i="13"/>
  <c r="X250" i="13"/>
  <c r="M250" i="13"/>
  <c r="W250" i="13"/>
  <c r="L250" i="13"/>
  <c r="V250" i="13"/>
  <c r="I250" i="13"/>
  <c r="U250" i="13"/>
  <c r="G250" i="13"/>
  <c r="R250" i="13"/>
  <c r="F250" i="13"/>
  <c r="P250" i="13"/>
  <c r="E250" i="13"/>
  <c r="AB250" i="13"/>
  <c r="O250" i="13"/>
  <c r="D250" i="13"/>
  <c r="W248" i="13"/>
  <c r="V251" i="13"/>
  <c r="N251" i="13"/>
  <c r="F251" i="13"/>
  <c r="AA251" i="13"/>
  <c r="R251" i="13"/>
  <c r="I251" i="13"/>
  <c r="Y251" i="13"/>
  <c r="P251" i="13"/>
  <c r="G251" i="13"/>
  <c r="U251" i="13"/>
  <c r="J251" i="13"/>
  <c r="T251" i="13"/>
  <c r="H251" i="13"/>
  <c r="S251" i="13"/>
  <c r="E251" i="13"/>
  <c r="AC251" i="13"/>
  <c r="Q251" i="13"/>
  <c r="D251" i="13"/>
  <c r="AB251" i="13"/>
  <c r="O251" i="13"/>
  <c r="C251" i="13"/>
  <c r="Z251" i="13"/>
  <c r="M251" i="13"/>
  <c r="B251" i="13"/>
  <c r="X251" i="13"/>
  <c r="L251" i="13"/>
  <c r="W251" i="13"/>
  <c r="K251" i="13"/>
  <c r="W254" i="13"/>
  <c r="O254" i="13"/>
  <c r="G254" i="13"/>
  <c r="Z254" i="13"/>
  <c r="Q254" i="13"/>
  <c r="H254" i="13"/>
  <c r="U254" i="13"/>
  <c r="L254" i="13"/>
  <c r="C254" i="13"/>
  <c r="AB254" i="13"/>
  <c r="S254" i="13"/>
  <c r="J254" i="13"/>
  <c r="H248" i="13"/>
  <c r="T248" i="13"/>
  <c r="K249" i="13"/>
  <c r="W249" i="13"/>
  <c r="E252" i="13"/>
  <c r="R252" i="13"/>
  <c r="AC252" i="13"/>
  <c r="M253" i="13"/>
  <c r="Z253" i="13"/>
  <c r="K254" i="13"/>
  <c r="Y254" i="13"/>
  <c r="I256" i="13"/>
  <c r="AB256" i="13"/>
  <c r="Q257" i="13"/>
  <c r="F261" i="13"/>
  <c r="X261" i="13"/>
  <c r="U260" i="13"/>
  <c r="J248" i="13"/>
  <c r="U248" i="13"/>
  <c r="B249" i="13"/>
  <c r="M249" i="13"/>
  <c r="G252" i="13"/>
  <c r="S252" i="13"/>
  <c r="O253" i="13"/>
  <c r="M254" i="13"/>
  <c r="AA254" i="13"/>
  <c r="L256" i="13"/>
  <c r="S257" i="13"/>
  <c r="G261" i="13"/>
  <c r="V249" i="13"/>
  <c r="N249" i="13"/>
  <c r="F249" i="13"/>
  <c r="AB249" i="13"/>
  <c r="T249" i="13"/>
  <c r="L249" i="13"/>
  <c r="D249" i="13"/>
  <c r="AB253" i="13"/>
  <c r="T253" i="13"/>
  <c r="L253" i="13"/>
  <c r="D253" i="13"/>
  <c r="AA253" i="13"/>
  <c r="R253" i="13"/>
  <c r="W253" i="13"/>
  <c r="N253" i="13"/>
  <c r="E253" i="13"/>
  <c r="U253" i="13"/>
  <c r="K253" i="13"/>
  <c r="B253" i="13"/>
  <c r="Z261" i="13"/>
  <c r="R261" i="13"/>
  <c r="J261" i="13"/>
  <c r="B261" i="13"/>
  <c r="AB261" i="13"/>
  <c r="S261" i="13"/>
  <c r="I261" i="13"/>
  <c r="AA261" i="13"/>
  <c r="AA298" i="13" s="1"/>
  <c r="Q261" i="13"/>
  <c r="H261" i="13"/>
  <c r="V261" i="13"/>
  <c r="M261" i="13"/>
  <c r="D261" i="13"/>
  <c r="AC261" i="13"/>
  <c r="T261" i="13"/>
  <c r="K261" i="13"/>
  <c r="L248" i="13"/>
  <c r="V248" i="13"/>
  <c r="C249" i="13"/>
  <c r="O249" i="13"/>
  <c r="Y249" i="13"/>
  <c r="H252" i="13"/>
  <c r="T252" i="13"/>
  <c r="C253" i="13"/>
  <c r="P253" i="13"/>
  <c r="N254" i="13"/>
  <c r="AC254" i="13"/>
  <c r="M256" i="13"/>
  <c r="B257" i="13"/>
  <c r="T257" i="13"/>
  <c r="L261" i="13"/>
  <c r="B248" i="13"/>
  <c r="M248" i="13"/>
  <c r="E249" i="13"/>
  <c r="P249" i="13"/>
  <c r="Z249" i="13"/>
  <c r="J252" i="13"/>
  <c r="F253" i="13"/>
  <c r="Q253" i="13"/>
  <c r="N256" i="13"/>
  <c r="C257" i="13"/>
  <c r="N261" i="13"/>
  <c r="AA248" i="13"/>
  <c r="S248" i="13"/>
  <c r="K248" i="13"/>
  <c r="C248" i="13"/>
  <c r="Y248" i="13"/>
  <c r="Q248" i="13"/>
  <c r="I248" i="13"/>
  <c r="Y252" i="13"/>
  <c r="Q252" i="13"/>
  <c r="I252" i="13"/>
  <c r="X252" i="13"/>
  <c r="O252" i="13"/>
  <c r="F252" i="13"/>
  <c r="V252" i="13"/>
  <c r="M252" i="13"/>
  <c r="D252" i="13"/>
  <c r="AC257" i="13"/>
  <c r="U257" i="13"/>
  <c r="M257" i="13"/>
  <c r="E257" i="13"/>
  <c r="X257" i="13"/>
  <c r="O257" i="13"/>
  <c r="F257" i="13"/>
  <c r="W257" i="13"/>
  <c r="N257" i="13"/>
  <c r="D257" i="13"/>
  <c r="AA257" i="13"/>
  <c r="R257" i="13"/>
  <c r="I257" i="13"/>
  <c r="Y257" i="13"/>
  <c r="P257" i="13"/>
  <c r="G257" i="13"/>
  <c r="D248" i="13"/>
  <c r="N248" i="13"/>
  <c r="X248" i="13"/>
  <c r="G249" i="13"/>
  <c r="Q249" i="13"/>
  <c r="AA249" i="13"/>
  <c r="K252" i="13"/>
  <c r="W252" i="13"/>
  <c r="G253" i="13"/>
  <c r="S253" i="13"/>
  <c r="D254" i="13"/>
  <c r="R254" i="13"/>
  <c r="C256" i="13"/>
  <c r="S256" i="13"/>
  <c r="H257" i="13"/>
  <c r="Z257" i="13"/>
  <c r="O261" i="13"/>
  <c r="E248" i="13"/>
  <c r="O248" i="13"/>
  <c r="Z248" i="13"/>
  <c r="H249" i="13"/>
  <c r="R249" i="13"/>
  <c r="AC249" i="13"/>
  <c r="L252" i="13"/>
  <c r="Z252" i="13"/>
  <c r="H253" i="13"/>
  <c r="V253" i="13"/>
  <c r="E254" i="13"/>
  <c r="T254" i="13"/>
  <c r="D256" i="13"/>
  <c r="J257" i="13"/>
  <c r="AB257" i="13"/>
  <c r="P261" i="13"/>
  <c r="Z256" i="13"/>
  <c r="R256" i="13"/>
  <c r="J256" i="13"/>
  <c r="B256" i="13"/>
  <c r="Y256" i="13"/>
  <c r="P256" i="13"/>
  <c r="X256" i="13"/>
  <c r="O256" i="13"/>
  <c r="F256" i="13"/>
  <c r="AC256" i="13"/>
  <c r="T256" i="13"/>
  <c r="K256" i="13"/>
  <c r="AA256" i="13"/>
  <c r="Q256" i="13"/>
  <c r="H256" i="13"/>
  <c r="F248" i="13"/>
  <c r="P248" i="13"/>
  <c r="AB248" i="13"/>
  <c r="I249" i="13"/>
  <c r="S249" i="13"/>
  <c r="B252" i="13"/>
  <c r="N252" i="13"/>
  <c r="AA252" i="13"/>
  <c r="I253" i="13"/>
  <c r="X253" i="13"/>
  <c r="E256" i="13"/>
  <c r="V256" i="13"/>
  <c r="K257" i="13"/>
  <c r="C261" i="13"/>
  <c r="G248" i="13"/>
  <c r="R248" i="13"/>
  <c r="AC248" i="13"/>
  <c r="J249" i="13"/>
  <c r="U249" i="13"/>
  <c r="C252" i="13"/>
  <c r="P252" i="13"/>
  <c r="AB252" i="13"/>
  <c r="J253" i="13"/>
  <c r="Y253" i="13"/>
  <c r="I254" i="13"/>
  <c r="X254" i="13"/>
  <c r="G256" i="13"/>
  <c r="W256" i="13"/>
  <c r="L257" i="13"/>
  <c r="E261" i="13"/>
  <c r="W261" i="13"/>
  <c r="X357" i="13"/>
  <c r="P357" i="13"/>
  <c r="H357" i="13"/>
  <c r="W357" i="13"/>
  <c r="O357" i="13"/>
  <c r="G357" i="13"/>
  <c r="V357" i="13"/>
  <c r="N357" i="13"/>
  <c r="F357" i="13"/>
  <c r="AC357" i="13"/>
  <c r="U357" i="13"/>
  <c r="M357" i="13"/>
  <c r="E357" i="13"/>
  <c r="AB357" i="13"/>
  <c r="T357" i="13"/>
  <c r="L357" i="13"/>
  <c r="D357" i="13"/>
  <c r="AA357" i="13"/>
  <c r="S357" i="13"/>
  <c r="K357" i="13"/>
  <c r="C357" i="13"/>
  <c r="Z357" i="13"/>
  <c r="R357" i="13"/>
  <c r="J357" i="13"/>
  <c r="B357" i="13"/>
  <c r="Y357" i="13"/>
  <c r="Q357" i="13"/>
  <c r="I357" i="13"/>
  <c r="AC356" i="13"/>
  <c r="U356" i="13"/>
  <c r="M356" i="13"/>
  <c r="E356" i="13"/>
  <c r="AB356" i="13"/>
  <c r="T356" i="13"/>
  <c r="L356" i="13"/>
  <c r="D356" i="13"/>
  <c r="AA356" i="13"/>
  <c r="S356" i="13"/>
  <c r="K356" i="13"/>
  <c r="C356" i="13"/>
  <c r="Z356" i="13"/>
  <c r="R356" i="13"/>
  <c r="J356" i="13"/>
  <c r="B356" i="13"/>
  <c r="Y356" i="13"/>
  <c r="Q356" i="13"/>
  <c r="I356" i="13"/>
  <c r="X356" i="13"/>
  <c r="P356" i="13"/>
  <c r="H356" i="13"/>
  <c r="W356" i="13"/>
  <c r="O356" i="13"/>
  <c r="G356" i="13"/>
  <c r="V356" i="13"/>
  <c r="N356" i="13"/>
  <c r="F356" i="13"/>
  <c r="Z365" i="13"/>
  <c r="H365" i="13"/>
  <c r="Q365" i="13"/>
  <c r="R360" i="13"/>
  <c r="G359" i="13"/>
  <c r="X354" i="13"/>
  <c r="P354" i="13"/>
  <c r="H354" i="13"/>
  <c r="Z355" i="13"/>
  <c r="R355" i="13"/>
  <c r="J355" i="13"/>
  <c r="B355" i="13"/>
  <c r="Y355" i="13"/>
  <c r="Q355" i="13"/>
  <c r="I355" i="13"/>
  <c r="X355" i="13"/>
  <c r="P355" i="13"/>
  <c r="H355" i="13"/>
  <c r="W355" i="13"/>
  <c r="O355" i="13"/>
  <c r="G355" i="13"/>
  <c r="V355" i="13"/>
  <c r="N355" i="13"/>
  <c r="F355" i="13"/>
  <c r="AC355" i="13"/>
  <c r="U355" i="13"/>
  <c r="M355" i="13"/>
  <c r="E355" i="13"/>
  <c r="AB355" i="13"/>
  <c r="T355" i="13"/>
  <c r="L355" i="13"/>
  <c r="D355" i="13"/>
  <c r="AA355" i="13"/>
  <c r="S355" i="13"/>
  <c r="C355" i="13"/>
  <c r="Y360" i="13"/>
  <c r="Q360" i="13"/>
  <c r="I360" i="13"/>
  <c r="X360" i="13"/>
  <c r="P360" i="13"/>
  <c r="H360" i="13"/>
  <c r="W360" i="13"/>
  <c r="O360" i="13"/>
  <c r="G360" i="13"/>
  <c r="V360" i="13"/>
  <c r="N360" i="13"/>
  <c r="F360" i="13"/>
  <c r="AC360" i="13"/>
  <c r="U360" i="13"/>
  <c r="M360" i="13"/>
  <c r="E360" i="13"/>
  <c r="AB360" i="13"/>
  <c r="T360" i="13"/>
  <c r="L360" i="13"/>
  <c r="D360" i="13"/>
  <c r="AA360" i="13"/>
  <c r="S360" i="13"/>
  <c r="K360" i="13"/>
  <c r="C360" i="13"/>
  <c r="J360" i="13"/>
  <c r="B360" i="13"/>
  <c r="X365" i="13"/>
  <c r="W359" i="13"/>
  <c r="W354" i="13"/>
  <c r="AA358" i="13"/>
  <c r="D358" i="13"/>
  <c r="V359" i="13"/>
  <c r="Z363" i="13"/>
  <c r="R363" i="13"/>
  <c r="J363" i="13"/>
  <c r="B363" i="13"/>
  <c r="I354" i="13"/>
  <c r="Q354" i="13"/>
  <c r="Y354" i="13"/>
  <c r="E358" i="13"/>
  <c r="M358" i="13"/>
  <c r="U358" i="13"/>
  <c r="AC358" i="13"/>
  <c r="H359" i="13"/>
  <c r="P359" i="13"/>
  <c r="X359" i="13"/>
  <c r="F361" i="13"/>
  <c r="N361" i="13"/>
  <c r="W361" i="13"/>
  <c r="C362" i="13"/>
  <c r="L362" i="13"/>
  <c r="U362" i="13"/>
  <c r="K363" i="13"/>
  <c r="T363" i="13"/>
  <c r="AC363" i="13"/>
  <c r="I365" i="13"/>
  <c r="R365" i="13"/>
  <c r="AA365" i="13"/>
  <c r="G366" i="13"/>
  <c r="S366" i="13"/>
  <c r="AC366" i="13"/>
  <c r="Q370" i="13"/>
  <c r="U369" i="13"/>
  <c r="B354" i="13"/>
  <c r="J354" i="13"/>
  <c r="R354" i="13"/>
  <c r="Z354" i="13"/>
  <c r="F358" i="13"/>
  <c r="N358" i="13"/>
  <c r="V358" i="13"/>
  <c r="I359" i="13"/>
  <c r="Q359" i="13"/>
  <c r="Y359" i="13"/>
  <c r="G361" i="13"/>
  <c r="O361" i="13"/>
  <c r="X361" i="13"/>
  <c r="D362" i="13"/>
  <c r="M362" i="13"/>
  <c r="C363" i="13"/>
  <c r="L363" i="13"/>
  <c r="U363" i="13"/>
  <c r="J365" i="13"/>
  <c r="S365" i="13"/>
  <c r="AB365" i="13"/>
  <c r="J366" i="13"/>
  <c r="T366" i="13"/>
  <c r="B370" i="13"/>
  <c r="R370" i="13"/>
  <c r="W362" i="13"/>
  <c r="O362" i="13"/>
  <c r="G362" i="13"/>
  <c r="X370" i="13"/>
  <c r="P370" i="13"/>
  <c r="H370" i="13"/>
  <c r="V370" i="13"/>
  <c r="N370" i="13"/>
  <c r="F370" i="13"/>
  <c r="AC370" i="13"/>
  <c r="U370" i="13"/>
  <c r="M370" i="13"/>
  <c r="E370" i="13"/>
  <c r="AA370" i="13"/>
  <c r="S370" i="13"/>
  <c r="K370" i="13"/>
  <c r="C370" i="13"/>
  <c r="C354" i="13"/>
  <c r="K354" i="13"/>
  <c r="S354" i="13"/>
  <c r="AA354" i="13"/>
  <c r="G358" i="13"/>
  <c r="O358" i="13"/>
  <c r="W358" i="13"/>
  <c r="B359" i="13"/>
  <c r="J359" i="13"/>
  <c r="R359" i="13"/>
  <c r="Z359" i="13"/>
  <c r="H361" i="13"/>
  <c r="P361" i="13"/>
  <c r="Y361" i="13"/>
  <c r="E362" i="13"/>
  <c r="N362" i="13"/>
  <c r="X362" i="13"/>
  <c r="D363" i="13"/>
  <c r="M363" i="13"/>
  <c r="V363" i="13"/>
  <c r="B365" i="13"/>
  <c r="K365" i="13"/>
  <c r="T365" i="13"/>
  <c r="K366" i="13"/>
  <c r="U366" i="13"/>
  <c r="D370" i="13"/>
  <c r="T370" i="13"/>
  <c r="D354" i="13"/>
  <c r="L354" i="13"/>
  <c r="T354" i="13"/>
  <c r="AB354" i="13"/>
  <c r="H358" i="13"/>
  <c r="P358" i="13"/>
  <c r="X358" i="13"/>
  <c r="C359" i="13"/>
  <c r="K359" i="13"/>
  <c r="S359" i="13"/>
  <c r="AA359" i="13"/>
  <c r="I361" i="13"/>
  <c r="Q361" i="13"/>
  <c r="F362" i="13"/>
  <c r="P362" i="13"/>
  <c r="Y362" i="13"/>
  <c r="E363" i="13"/>
  <c r="N363" i="13"/>
  <c r="W363" i="13"/>
  <c r="C365" i="13"/>
  <c r="L365" i="13"/>
  <c r="V365" i="13"/>
  <c r="B366" i="13"/>
  <c r="L366" i="13"/>
  <c r="G370" i="13"/>
  <c r="W370" i="13"/>
  <c r="AB361" i="13"/>
  <c r="T361" i="13"/>
  <c r="Y366" i="13"/>
  <c r="Q366" i="13"/>
  <c r="I366" i="13"/>
  <c r="X366" i="13"/>
  <c r="P366" i="13"/>
  <c r="H366" i="13"/>
  <c r="E354" i="13"/>
  <c r="M354" i="13"/>
  <c r="U354" i="13"/>
  <c r="AC354" i="13"/>
  <c r="I358" i="13"/>
  <c r="Q358" i="13"/>
  <c r="Y358" i="13"/>
  <c r="D359" i="13"/>
  <c r="L359" i="13"/>
  <c r="T359" i="13"/>
  <c r="AB359" i="13"/>
  <c r="B361" i="13"/>
  <c r="J361" i="13"/>
  <c r="R361" i="13"/>
  <c r="AA361" i="13"/>
  <c r="H362" i="13"/>
  <c r="Q362" i="13"/>
  <c r="Z362" i="13"/>
  <c r="F363" i="13"/>
  <c r="O363" i="13"/>
  <c r="X363" i="13"/>
  <c r="D365" i="13"/>
  <c r="N365" i="13"/>
  <c r="W365" i="13"/>
  <c r="C366" i="13"/>
  <c r="M366" i="13"/>
  <c r="W366" i="13"/>
  <c r="I370" i="13"/>
  <c r="Y370" i="13"/>
  <c r="F354" i="13"/>
  <c r="N354" i="13"/>
  <c r="V354" i="13"/>
  <c r="B358" i="13"/>
  <c r="J358" i="13"/>
  <c r="R358" i="13"/>
  <c r="Z358" i="13"/>
  <c r="E359" i="13"/>
  <c r="M359" i="13"/>
  <c r="U359" i="13"/>
  <c r="AC359" i="13"/>
  <c r="C361" i="13"/>
  <c r="K361" i="13"/>
  <c r="S361" i="13"/>
  <c r="AC361" i="13"/>
  <c r="I362" i="13"/>
  <c r="R362" i="13"/>
  <c r="AA362" i="13"/>
  <c r="G363" i="13"/>
  <c r="P363" i="13"/>
  <c r="Y363" i="13"/>
  <c r="F365" i="13"/>
  <c r="O365" i="13"/>
  <c r="D366" i="13"/>
  <c r="N366" i="13"/>
  <c r="Z366" i="13"/>
  <c r="J370" i="13"/>
  <c r="Z370" i="13"/>
  <c r="AC365" i="13"/>
  <c r="U365" i="13"/>
  <c r="M365" i="13"/>
  <c r="E365" i="13"/>
  <c r="G354" i="13"/>
  <c r="O354" i="13"/>
  <c r="C358" i="13"/>
  <c r="K358" i="13"/>
  <c r="S358" i="13"/>
  <c r="F359" i="13"/>
  <c r="N359" i="13"/>
  <c r="D361" i="13"/>
  <c r="L361" i="13"/>
  <c r="U361" i="13"/>
  <c r="J362" i="13"/>
  <c r="S362" i="13"/>
  <c r="AB362" i="13"/>
  <c r="H363" i="13"/>
  <c r="Q363" i="13"/>
  <c r="AA363" i="13"/>
  <c r="G365" i="13"/>
  <c r="P365" i="13"/>
  <c r="Y365" i="13"/>
  <c r="E366" i="13"/>
  <c r="O366" i="13"/>
  <c r="AA366" i="13"/>
  <c r="U368" i="13"/>
  <c r="L370" i="13"/>
  <c r="T139" i="9"/>
  <c r="V44" i="9"/>
  <c r="Y138" i="9"/>
  <c r="X142" i="9"/>
  <c r="W137" i="9"/>
  <c r="O137" i="9"/>
  <c r="G137" i="9"/>
  <c r="AB137" i="9"/>
  <c r="T137" i="9"/>
  <c r="L137" i="9"/>
  <c r="D137" i="9"/>
  <c r="AA137" i="9"/>
  <c r="S137" i="9"/>
  <c r="K137" i="9"/>
  <c r="C137" i="9"/>
  <c r="Z137" i="9"/>
  <c r="R137" i="9"/>
  <c r="J137" i="9"/>
  <c r="B137" i="9"/>
  <c r="Y137" i="9"/>
  <c r="Q137" i="9"/>
  <c r="I137" i="9"/>
  <c r="X137" i="9"/>
  <c r="P137" i="9"/>
  <c r="H137" i="9"/>
  <c r="AC137" i="9"/>
  <c r="V137" i="9"/>
  <c r="U137" i="9"/>
  <c r="N137" i="9"/>
  <c r="M137" i="9"/>
  <c r="F137" i="9"/>
  <c r="AA141" i="9"/>
  <c r="S141" i="9"/>
  <c r="K141" i="9"/>
  <c r="C141" i="9"/>
  <c r="X141" i="9"/>
  <c r="P141" i="9"/>
  <c r="H141" i="9"/>
  <c r="W141" i="9"/>
  <c r="O141" i="9"/>
  <c r="G141" i="9"/>
  <c r="V141" i="9"/>
  <c r="N141" i="9"/>
  <c r="F141" i="9"/>
  <c r="AC141" i="9"/>
  <c r="U141" i="9"/>
  <c r="M141" i="9"/>
  <c r="E141" i="9"/>
  <c r="AB141" i="9"/>
  <c r="T141" i="9"/>
  <c r="L141" i="9"/>
  <c r="D141" i="9"/>
  <c r="B141" i="9"/>
  <c r="Z141" i="9"/>
  <c r="Y141" i="9"/>
  <c r="R141" i="9"/>
  <c r="Q141" i="9"/>
  <c r="J141" i="9"/>
  <c r="AA145" i="9"/>
  <c r="S145" i="9"/>
  <c r="K145" i="9"/>
  <c r="C145" i="9"/>
  <c r="U145" i="9"/>
  <c r="L145" i="9"/>
  <c r="B145" i="9"/>
  <c r="AC145" i="9"/>
  <c r="T145" i="9"/>
  <c r="J145" i="9"/>
  <c r="Z145" i="9"/>
  <c r="Q145" i="9"/>
  <c r="H145" i="9"/>
  <c r="Y145" i="9"/>
  <c r="P145" i="9"/>
  <c r="G145" i="9"/>
  <c r="X145" i="9"/>
  <c r="O145" i="9"/>
  <c r="F145" i="9"/>
  <c r="W145" i="9"/>
  <c r="N145" i="9"/>
  <c r="E145" i="9"/>
  <c r="V145" i="9"/>
  <c r="M145" i="9"/>
  <c r="D145" i="9"/>
  <c r="AB145" i="9"/>
  <c r="R145" i="9"/>
  <c r="I145" i="9"/>
  <c r="I141" i="9"/>
  <c r="H138" i="9"/>
  <c r="N140" i="9"/>
  <c r="F142" i="9"/>
  <c r="P138" i="9"/>
  <c r="L139" i="9"/>
  <c r="O142" i="9"/>
  <c r="Q146" i="9"/>
  <c r="X140" i="9"/>
  <c r="P140" i="9"/>
  <c r="H140" i="9"/>
  <c r="AC140" i="9"/>
  <c r="U140" i="9"/>
  <c r="M140" i="9"/>
  <c r="E140" i="9"/>
  <c r="AB140" i="9"/>
  <c r="T140" i="9"/>
  <c r="L140" i="9"/>
  <c r="D140" i="9"/>
  <c r="AA140" i="9"/>
  <c r="S140" i="9"/>
  <c r="K140" i="9"/>
  <c r="C140" i="9"/>
  <c r="Z140" i="9"/>
  <c r="R140" i="9"/>
  <c r="J140" i="9"/>
  <c r="B140" i="9"/>
  <c r="Y140" i="9"/>
  <c r="Q140" i="9"/>
  <c r="I140" i="9"/>
  <c r="X144" i="9"/>
  <c r="P144" i="9"/>
  <c r="H144" i="9"/>
  <c r="V144" i="9"/>
  <c r="M144" i="9"/>
  <c r="D144" i="9"/>
  <c r="AB144" i="9"/>
  <c r="S144" i="9"/>
  <c r="J144" i="9"/>
  <c r="AA144" i="9"/>
  <c r="R144" i="9"/>
  <c r="I144" i="9"/>
  <c r="Z144" i="9"/>
  <c r="Q144" i="9"/>
  <c r="G144" i="9"/>
  <c r="Y144" i="9"/>
  <c r="O144" i="9"/>
  <c r="F144" i="9"/>
  <c r="W144" i="9"/>
  <c r="N144" i="9"/>
  <c r="E144" i="9"/>
  <c r="AB149" i="9"/>
  <c r="T149" i="9"/>
  <c r="L149" i="9"/>
  <c r="D149" i="9"/>
  <c r="X149" i="9"/>
  <c r="O149" i="9"/>
  <c r="F149" i="9"/>
  <c r="W149" i="9"/>
  <c r="N149" i="9"/>
  <c r="E149" i="9"/>
  <c r="U149" i="9"/>
  <c r="K149" i="9"/>
  <c r="B149" i="9"/>
  <c r="AC149" i="9"/>
  <c r="S149" i="9"/>
  <c r="J149" i="9"/>
  <c r="AA149" i="9"/>
  <c r="R149" i="9"/>
  <c r="I149" i="9"/>
  <c r="Z149" i="9"/>
  <c r="Q149" i="9"/>
  <c r="H149" i="9"/>
  <c r="Y149" i="9"/>
  <c r="P149" i="9"/>
  <c r="G149" i="9"/>
  <c r="Q138" i="9"/>
  <c r="S139" i="9"/>
  <c r="O140" i="9"/>
  <c r="W142" i="9"/>
  <c r="AC144" i="9"/>
  <c r="V149" i="9"/>
  <c r="X138" i="9"/>
  <c r="V140" i="9"/>
  <c r="AC139" i="9"/>
  <c r="U139" i="9"/>
  <c r="M139" i="9"/>
  <c r="E139" i="9"/>
  <c r="Z139" i="9"/>
  <c r="R139" i="9"/>
  <c r="J139" i="9"/>
  <c r="B139" i="9"/>
  <c r="Y139" i="9"/>
  <c r="Q139" i="9"/>
  <c r="I139" i="9"/>
  <c r="X139" i="9"/>
  <c r="P139" i="9"/>
  <c r="H139" i="9"/>
  <c r="W139" i="9"/>
  <c r="O139" i="9"/>
  <c r="G139" i="9"/>
  <c r="V139" i="9"/>
  <c r="N139" i="9"/>
  <c r="F139" i="9"/>
  <c r="Y148" i="9"/>
  <c r="Q148" i="9"/>
  <c r="I148" i="9"/>
  <c r="Z148" i="9"/>
  <c r="P148" i="9"/>
  <c r="G148" i="9"/>
  <c r="X148" i="9"/>
  <c r="O148" i="9"/>
  <c r="F148" i="9"/>
  <c r="V148" i="9"/>
  <c r="M148" i="9"/>
  <c r="D148" i="9"/>
  <c r="U148" i="9"/>
  <c r="L148" i="9"/>
  <c r="C148" i="9"/>
  <c r="AC148" i="9"/>
  <c r="T148" i="9"/>
  <c r="K148" i="9"/>
  <c r="B148" i="9"/>
  <c r="AB148" i="9"/>
  <c r="S148" i="9"/>
  <c r="J148" i="9"/>
  <c r="AA148" i="9"/>
  <c r="R148" i="9"/>
  <c r="H148" i="9"/>
  <c r="AA139" i="9"/>
  <c r="W140" i="9"/>
  <c r="B144" i="9"/>
  <c r="E148" i="9"/>
  <c r="AB139" i="9"/>
  <c r="C144" i="9"/>
  <c r="N148" i="9"/>
  <c r="Z138" i="9"/>
  <c r="R138" i="9"/>
  <c r="J138" i="9"/>
  <c r="B138" i="9"/>
  <c r="W138" i="9"/>
  <c r="O138" i="9"/>
  <c r="G138" i="9"/>
  <c r="V138" i="9"/>
  <c r="N138" i="9"/>
  <c r="F138" i="9"/>
  <c r="AC138" i="9"/>
  <c r="U138" i="9"/>
  <c r="M138" i="9"/>
  <c r="E138" i="9"/>
  <c r="AB138" i="9"/>
  <c r="T138" i="9"/>
  <c r="L138" i="9"/>
  <c r="D138" i="9"/>
  <c r="AA138" i="9"/>
  <c r="S138" i="9"/>
  <c r="K138" i="9"/>
  <c r="C138" i="9"/>
  <c r="Z142" i="9"/>
  <c r="R142" i="9"/>
  <c r="J142" i="9"/>
  <c r="B142" i="9"/>
  <c r="Y142" i="9"/>
  <c r="P142" i="9"/>
  <c r="G142" i="9"/>
  <c r="V142" i="9"/>
  <c r="M142" i="9"/>
  <c r="D142" i="9"/>
  <c r="U142" i="9"/>
  <c r="L142" i="9"/>
  <c r="C142" i="9"/>
  <c r="AC142" i="9"/>
  <c r="T142" i="9"/>
  <c r="K142" i="9"/>
  <c r="AB142" i="9"/>
  <c r="S142" i="9"/>
  <c r="I142" i="9"/>
  <c r="AA142" i="9"/>
  <c r="Q142" i="9"/>
  <c r="H142" i="9"/>
  <c r="V146" i="9"/>
  <c r="N146" i="9"/>
  <c r="F146" i="9"/>
  <c r="AB146" i="9"/>
  <c r="S146" i="9"/>
  <c r="J146" i="9"/>
  <c r="AA146" i="9"/>
  <c r="R146" i="9"/>
  <c r="I146" i="9"/>
  <c r="Y146" i="9"/>
  <c r="P146" i="9"/>
  <c r="G146" i="9"/>
  <c r="X146" i="9"/>
  <c r="O146" i="9"/>
  <c r="E146" i="9"/>
  <c r="W146" i="9"/>
  <c r="M146" i="9"/>
  <c r="D146" i="9"/>
  <c r="U146" i="9"/>
  <c r="L146" i="9"/>
  <c r="C146" i="9"/>
  <c r="AC146" i="9"/>
  <c r="T146" i="9"/>
  <c r="K146" i="9"/>
  <c r="B146" i="9"/>
  <c r="C139" i="9"/>
  <c r="E142" i="9"/>
  <c r="K144" i="9"/>
  <c r="W148" i="9"/>
  <c r="E150" i="9"/>
  <c r="N150" i="9"/>
  <c r="X150" i="9"/>
  <c r="X190" i="9" s="1"/>
  <c r="J153" i="9"/>
  <c r="S153" i="9"/>
  <c r="AB153" i="9"/>
  <c r="F150" i="9"/>
  <c r="P150" i="9"/>
  <c r="Y150" i="9"/>
  <c r="B153" i="9"/>
  <c r="K153" i="9"/>
  <c r="T153" i="9"/>
  <c r="AC153" i="9"/>
  <c r="V247" i="9"/>
  <c r="H150" i="9"/>
  <c r="Q150" i="9"/>
  <c r="C153" i="9"/>
  <c r="L153" i="9"/>
  <c r="W150" i="9"/>
  <c r="O150" i="9"/>
  <c r="G150" i="9"/>
  <c r="Y153" i="9"/>
  <c r="Q153" i="9"/>
  <c r="I153" i="9"/>
  <c r="I150" i="9"/>
  <c r="R150" i="9"/>
  <c r="AA150" i="9"/>
  <c r="D153" i="9"/>
  <c r="M153" i="9"/>
  <c r="V153" i="9"/>
  <c r="AA246" i="9"/>
  <c r="J150" i="9"/>
  <c r="S150" i="9"/>
  <c r="AB150" i="9"/>
  <c r="E153" i="9"/>
  <c r="N153" i="9"/>
  <c r="W153" i="9"/>
  <c r="Z245" i="9"/>
  <c r="R245" i="9"/>
  <c r="J245" i="9"/>
  <c r="B245" i="9"/>
  <c r="Y245" i="9"/>
  <c r="Q245" i="9"/>
  <c r="I245" i="9"/>
  <c r="W245" i="9"/>
  <c r="O245" i="9"/>
  <c r="G245" i="9"/>
  <c r="V245" i="9"/>
  <c r="N245" i="9"/>
  <c r="F245" i="9"/>
  <c r="AC245" i="9"/>
  <c r="U245" i="9"/>
  <c r="M245" i="9"/>
  <c r="E245" i="9"/>
  <c r="AB245" i="9"/>
  <c r="T245" i="9"/>
  <c r="L245" i="9"/>
  <c r="D245" i="9"/>
  <c r="X245" i="9"/>
  <c r="S245" i="9"/>
  <c r="P245" i="9"/>
  <c r="K245" i="9"/>
  <c r="H245" i="9"/>
  <c r="C245" i="9"/>
  <c r="AA245" i="9"/>
  <c r="V249" i="9"/>
  <c r="N249" i="9"/>
  <c r="F249" i="9"/>
  <c r="AC249" i="9"/>
  <c r="U249" i="9"/>
  <c r="M249" i="9"/>
  <c r="E249" i="9"/>
  <c r="AA249" i="9"/>
  <c r="S249" i="9"/>
  <c r="K249" i="9"/>
  <c r="C249" i="9"/>
  <c r="Z249" i="9"/>
  <c r="R249" i="9"/>
  <c r="J249" i="9"/>
  <c r="B249" i="9"/>
  <c r="Y249" i="9"/>
  <c r="Q249" i="9"/>
  <c r="I249" i="9"/>
  <c r="X249" i="9"/>
  <c r="P249" i="9"/>
  <c r="H249" i="9"/>
  <c r="AB249" i="9"/>
  <c r="W249" i="9"/>
  <c r="T249" i="9"/>
  <c r="O249" i="9"/>
  <c r="L249" i="9"/>
  <c r="G249" i="9"/>
  <c r="D249" i="9"/>
  <c r="Z253" i="9"/>
  <c r="R253" i="9"/>
  <c r="J253" i="9"/>
  <c r="B253" i="9"/>
  <c r="Y253" i="9"/>
  <c r="Q253" i="9"/>
  <c r="I253" i="9"/>
  <c r="W253" i="9"/>
  <c r="O253" i="9"/>
  <c r="G253" i="9"/>
  <c r="V253" i="9"/>
  <c r="N253" i="9"/>
  <c r="F253" i="9"/>
  <c r="AC253" i="9"/>
  <c r="U253" i="9"/>
  <c r="M253" i="9"/>
  <c r="E253" i="9"/>
  <c r="AB253" i="9"/>
  <c r="T253" i="9"/>
  <c r="L253" i="9"/>
  <c r="D253" i="9"/>
  <c r="X253" i="9"/>
  <c r="S253" i="9"/>
  <c r="P253" i="9"/>
  <c r="K253" i="9"/>
  <c r="H253" i="9"/>
  <c r="C253" i="9"/>
  <c r="AA253" i="9"/>
  <c r="D150" i="9"/>
  <c r="M150" i="9"/>
  <c r="V150" i="9"/>
  <c r="H153" i="9"/>
  <c r="R153" i="9"/>
  <c r="AA153" i="9"/>
  <c r="AA248" i="9"/>
  <c r="S248" i="9"/>
  <c r="K248" i="9"/>
  <c r="C248" i="9"/>
  <c r="Z248" i="9"/>
  <c r="R248" i="9"/>
  <c r="J248" i="9"/>
  <c r="B248" i="9"/>
  <c r="X248" i="9"/>
  <c r="P248" i="9"/>
  <c r="H248" i="9"/>
  <c r="W248" i="9"/>
  <c r="O248" i="9"/>
  <c r="G248" i="9"/>
  <c r="V248" i="9"/>
  <c r="N248" i="9"/>
  <c r="F248" i="9"/>
  <c r="AC248" i="9"/>
  <c r="U248" i="9"/>
  <c r="M248" i="9"/>
  <c r="E248" i="9"/>
  <c r="AB248" i="9"/>
  <c r="Y248" i="9"/>
  <c r="T248" i="9"/>
  <c r="Q248" i="9"/>
  <c r="L248" i="9"/>
  <c r="I248" i="9"/>
  <c r="D248" i="9"/>
  <c r="AC252" i="9"/>
  <c r="F261" i="9"/>
  <c r="AC246" i="9"/>
  <c r="U246" i="9"/>
  <c r="M246" i="9"/>
  <c r="E246" i="9"/>
  <c r="AB246" i="9"/>
  <c r="T246" i="9"/>
  <c r="L246" i="9"/>
  <c r="D246" i="9"/>
  <c r="Z246" i="9"/>
  <c r="R246" i="9"/>
  <c r="J246" i="9"/>
  <c r="B246" i="9"/>
  <c r="Y246" i="9"/>
  <c r="Q246" i="9"/>
  <c r="I246" i="9"/>
  <c r="X246" i="9"/>
  <c r="P246" i="9"/>
  <c r="H246" i="9"/>
  <c r="W246" i="9"/>
  <c r="O246" i="9"/>
  <c r="G246" i="9"/>
  <c r="Y250" i="9"/>
  <c r="Q250" i="9"/>
  <c r="I250" i="9"/>
  <c r="X250" i="9"/>
  <c r="P250" i="9"/>
  <c r="H250" i="9"/>
  <c r="V250" i="9"/>
  <c r="N250" i="9"/>
  <c r="F250" i="9"/>
  <c r="AC250" i="9"/>
  <c r="U250" i="9"/>
  <c r="M250" i="9"/>
  <c r="E250" i="9"/>
  <c r="AB250" i="9"/>
  <c r="T250" i="9"/>
  <c r="L250" i="9"/>
  <c r="D250" i="9"/>
  <c r="AA250" i="9"/>
  <c r="S250" i="9"/>
  <c r="K250" i="9"/>
  <c r="C250" i="9"/>
  <c r="B250" i="9"/>
  <c r="D258" i="9"/>
  <c r="I261" i="9"/>
  <c r="C246" i="9"/>
  <c r="F247" i="9"/>
  <c r="G250" i="9"/>
  <c r="E252" i="9"/>
  <c r="F256" i="9"/>
  <c r="AC354" i="9"/>
  <c r="U354" i="9"/>
  <c r="M354" i="9"/>
  <c r="E354" i="9"/>
  <c r="T354" i="9"/>
  <c r="K354" i="9"/>
  <c r="B354" i="9"/>
  <c r="AB354" i="9"/>
  <c r="S354" i="9"/>
  <c r="J354" i="9"/>
  <c r="AA354" i="9"/>
  <c r="R354" i="9"/>
  <c r="I354" i="9"/>
  <c r="Z354" i="9"/>
  <c r="Q354" i="9"/>
  <c r="H354" i="9"/>
  <c r="Y354" i="9"/>
  <c r="P354" i="9"/>
  <c r="G354" i="9"/>
  <c r="X354" i="9"/>
  <c r="O354" i="9"/>
  <c r="F354" i="9"/>
  <c r="W354" i="9"/>
  <c r="N354" i="9"/>
  <c r="D354" i="9"/>
  <c r="V354" i="9"/>
  <c r="L354" i="9"/>
  <c r="C354" i="9"/>
  <c r="Y358" i="9"/>
  <c r="Q358" i="9"/>
  <c r="I358" i="9"/>
  <c r="V358" i="9"/>
  <c r="M358" i="9"/>
  <c r="D358" i="9"/>
  <c r="U358" i="9"/>
  <c r="L358" i="9"/>
  <c r="C358" i="9"/>
  <c r="AC358" i="9"/>
  <c r="T358" i="9"/>
  <c r="K358" i="9"/>
  <c r="B358" i="9"/>
  <c r="AB358" i="9"/>
  <c r="S358" i="9"/>
  <c r="J358" i="9"/>
  <c r="AA358" i="9"/>
  <c r="R358" i="9"/>
  <c r="H358" i="9"/>
  <c r="Z358" i="9"/>
  <c r="P358" i="9"/>
  <c r="G358" i="9"/>
  <c r="X358" i="9"/>
  <c r="O358" i="9"/>
  <c r="F358" i="9"/>
  <c r="W358" i="9"/>
  <c r="N358" i="9"/>
  <c r="E358" i="9"/>
  <c r="V258" i="9"/>
  <c r="N258" i="9"/>
  <c r="N298" i="9" s="1"/>
  <c r="F258" i="9"/>
  <c r="AC258" i="9"/>
  <c r="U258" i="9"/>
  <c r="M258" i="9"/>
  <c r="E258" i="9"/>
  <c r="AA258" i="9"/>
  <c r="S258" i="9"/>
  <c r="K258" i="9"/>
  <c r="C258" i="9"/>
  <c r="Z258" i="9"/>
  <c r="R258" i="9"/>
  <c r="J258" i="9"/>
  <c r="B258" i="9"/>
  <c r="Y258" i="9"/>
  <c r="Q258" i="9"/>
  <c r="I258" i="9"/>
  <c r="X258" i="9"/>
  <c r="P258" i="9"/>
  <c r="H258" i="9"/>
  <c r="X261" i="9"/>
  <c r="P261" i="9"/>
  <c r="H261" i="9"/>
  <c r="W261" i="9"/>
  <c r="O261" i="9"/>
  <c r="G261" i="9"/>
  <c r="AC261" i="9"/>
  <c r="U261" i="9"/>
  <c r="M261" i="9"/>
  <c r="E261" i="9"/>
  <c r="AB261" i="9"/>
  <c r="T261" i="9"/>
  <c r="L261" i="9"/>
  <c r="D261" i="9"/>
  <c r="AA261" i="9"/>
  <c r="S261" i="9"/>
  <c r="K261" i="9"/>
  <c r="C261" i="9"/>
  <c r="Z261" i="9"/>
  <c r="R261" i="9"/>
  <c r="J261" i="9"/>
  <c r="B261" i="9"/>
  <c r="F246" i="9"/>
  <c r="I247" i="9"/>
  <c r="J250" i="9"/>
  <c r="H252" i="9"/>
  <c r="I256" i="9"/>
  <c r="L258" i="9"/>
  <c r="Q261" i="9"/>
  <c r="K246" i="9"/>
  <c r="N247" i="9"/>
  <c r="O250" i="9"/>
  <c r="N256" i="9"/>
  <c r="O258" i="9"/>
  <c r="V261" i="9"/>
  <c r="W252" i="9"/>
  <c r="O252" i="9"/>
  <c r="G252" i="9"/>
  <c r="V252" i="9"/>
  <c r="N252" i="9"/>
  <c r="F252" i="9"/>
  <c r="AB252" i="9"/>
  <c r="T252" i="9"/>
  <c r="L252" i="9"/>
  <c r="D252" i="9"/>
  <c r="AA252" i="9"/>
  <c r="S252" i="9"/>
  <c r="K252" i="9"/>
  <c r="C252" i="9"/>
  <c r="Z252" i="9"/>
  <c r="R252" i="9"/>
  <c r="J252" i="9"/>
  <c r="B252" i="9"/>
  <c r="Y252" i="9"/>
  <c r="Q252" i="9"/>
  <c r="I252" i="9"/>
  <c r="N246" i="9"/>
  <c r="Q247" i="9"/>
  <c r="R250" i="9"/>
  <c r="P252" i="9"/>
  <c r="Q256" i="9"/>
  <c r="T258" i="9"/>
  <c r="Y261" i="9"/>
  <c r="S246" i="9"/>
  <c r="W250" i="9"/>
  <c r="U252" i="9"/>
  <c r="V256" i="9"/>
  <c r="W258" i="9"/>
  <c r="X247" i="9"/>
  <c r="P247" i="9"/>
  <c r="H247" i="9"/>
  <c r="W247" i="9"/>
  <c r="O247" i="9"/>
  <c r="G247" i="9"/>
  <c r="AC247" i="9"/>
  <c r="U247" i="9"/>
  <c r="M247" i="9"/>
  <c r="E247" i="9"/>
  <c r="AB247" i="9"/>
  <c r="T247" i="9"/>
  <c r="L247" i="9"/>
  <c r="D247" i="9"/>
  <c r="AA247" i="9"/>
  <c r="S247" i="9"/>
  <c r="K247" i="9"/>
  <c r="C247" i="9"/>
  <c r="Z247" i="9"/>
  <c r="R247" i="9"/>
  <c r="J247" i="9"/>
  <c r="B247" i="9"/>
  <c r="X256" i="9"/>
  <c r="V246" i="9"/>
  <c r="Y247" i="9"/>
  <c r="Z250" i="9"/>
  <c r="X252" i="9"/>
  <c r="AB258" i="9"/>
  <c r="G254" i="9"/>
  <c r="O254" i="9"/>
  <c r="W254" i="9"/>
  <c r="B256" i="9"/>
  <c r="J256" i="9"/>
  <c r="R256" i="9"/>
  <c r="Z256" i="9"/>
  <c r="E257" i="9"/>
  <c r="M257" i="9"/>
  <c r="U257" i="9"/>
  <c r="AC257" i="9"/>
  <c r="V356" i="9"/>
  <c r="K355" i="9"/>
  <c r="H254" i="9"/>
  <c r="P254" i="9"/>
  <c r="X254" i="9"/>
  <c r="C256" i="9"/>
  <c r="K256" i="9"/>
  <c r="S256" i="9"/>
  <c r="AA256" i="9"/>
  <c r="F257" i="9"/>
  <c r="N257" i="9"/>
  <c r="V257" i="9"/>
  <c r="T355" i="9"/>
  <c r="I254" i="9"/>
  <c r="Q254" i="9"/>
  <c r="Y254" i="9"/>
  <c r="D256" i="9"/>
  <c r="L256" i="9"/>
  <c r="T256" i="9"/>
  <c r="AB256" i="9"/>
  <c r="G257" i="9"/>
  <c r="O257" i="9"/>
  <c r="W257" i="9"/>
  <c r="Z355" i="9"/>
  <c r="B254" i="9"/>
  <c r="J254" i="9"/>
  <c r="R254" i="9"/>
  <c r="Z254" i="9"/>
  <c r="E256" i="9"/>
  <c r="M256" i="9"/>
  <c r="U256" i="9"/>
  <c r="AC256" i="9"/>
  <c r="H257" i="9"/>
  <c r="P257" i="9"/>
  <c r="X257" i="9"/>
  <c r="AB362" i="9"/>
  <c r="T362" i="9"/>
  <c r="L362" i="9"/>
  <c r="D362" i="9"/>
  <c r="AC362" i="9"/>
  <c r="U362" i="9"/>
  <c r="M362" i="9"/>
  <c r="E362" i="9"/>
  <c r="W362" i="9"/>
  <c r="K362" i="9"/>
  <c r="V362" i="9"/>
  <c r="J362" i="9"/>
  <c r="S362" i="9"/>
  <c r="I362" i="9"/>
  <c r="R362" i="9"/>
  <c r="H362" i="9"/>
  <c r="AA362" i="9"/>
  <c r="Q362" i="9"/>
  <c r="G362" i="9"/>
  <c r="Z362" i="9"/>
  <c r="P362" i="9"/>
  <c r="F362" i="9"/>
  <c r="Y362" i="9"/>
  <c r="O362" i="9"/>
  <c r="C362" i="9"/>
  <c r="X367" i="9"/>
  <c r="P367" i="9"/>
  <c r="H367" i="9"/>
  <c r="Z367" i="9"/>
  <c r="R367" i="9"/>
  <c r="J367" i="9"/>
  <c r="B367" i="9"/>
  <c r="Y367" i="9"/>
  <c r="Q367" i="9"/>
  <c r="I367" i="9"/>
  <c r="V367" i="9"/>
  <c r="K367" i="9"/>
  <c r="U367" i="9"/>
  <c r="G367" i="9"/>
  <c r="T367" i="9"/>
  <c r="F367" i="9"/>
  <c r="S367" i="9"/>
  <c r="E367" i="9"/>
  <c r="AC367" i="9"/>
  <c r="O367" i="9"/>
  <c r="D367" i="9"/>
  <c r="AB367" i="9"/>
  <c r="N367" i="9"/>
  <c r="C367" i="9"/>
  <c r="AA367" i="9"/>
  <c r="M367" i="9"/>
  <c r="Z370" i="9"/>
  <c r="R370" i="9"/>
  <c r="J370" i="9"/>
  <c r="B370" i="9"/>
  <c r="X370" i="9"/>
  <c r="P370" i="9"/>
  <c r="H370" i="9"/>
  <c r="AB370" i="9"/>
  <c r="T370" i="9"/>
  <c r="L370" i="9"/>
  <c r="D370" i="9"/>
  <c r="AA370" i="9"/>
  <c r="S370" i="9"/>
  <c r="K370" i="9"/>
  <c r="C370" i="9"/>
  <c r="AC370" i="9"/>
  <c r="M370" i="9"/>
  <c r="Y370" i="9"/>
  <c r="I370" i="9"/>
  <c r="W370" i="9"/>
  <c r="G370" i="9"/>
  <c r="V370" i="9"/>
  <c r="F370" i="9"/>
  <c r="U370" i="9"/>
  <c r="E370" i="9"/>
  <c r="Q370" i="9"/>
  <c r="O370" i="9"/>
  <c r="I356" i="9"/>
  <c r="B362" i="9"/>
  <c r="W367" i="9"/>
  <c r="D254" i="9"/>
  <c r="L254" i="9"/>
  <c r="T254" i="9"/>
  <c r="AB254" i="9"/>
  <c r="G256" i="9"/>
  <c r="O256" i="9"/>
  <c r="W256" i="9"/>
  <c r="B257" i="9"/>
  <c r="J257" i="9"/>
  <c r="R257" i="9"/>
  <c r="Z257" i="9"/>
  <c r="R356" i="9"/>
  <c r="N362" i="9"/>
  <c r="E254" i="9"/>
  <c r="M254" i="9"/>
  <c r="U254" i="9"/>
  <c r="H256" i="9"/>
  <c r="P256" i="9"/>
  <c r="C257" i="9"/>
  <c r="K257" i="9"/>
  <c r="S257" i="9"/>
  <c r="AA357" i="9"/>
  <c r="V361" i="9"/>
  <c r="X362" i="9"/>
  <c r="C355" i="9"/>
  <c r="L355" i="9"/>
  <c r="U355" i="9"/>
  <c r="J356" i="9"/>
  <c r="T356" i="9"/>
  <c r="AC356" i="9"/>
  <c r="I357" i="9"/>
  <c r="R357" i="9"/>
  <c r="E359" i="9"/>
  <c r="N359" i="9"/>
  <c r="W359" i="9"/>
  <c r="L361" i="9"/>
  <c r="F363" i="9"/>
  <c r="R363" i="9"/>
  <c r="AB363" i="9"/>
  <c r="I365" i="9"/>
  <c r="V365" i="9"/>
  <c r="D366" i="9"/>
  <c r="V357" i="9"/>
  <c r="N357" i="9"/>
  <c r="F357" i="9"/>
  <c r="Y361" i="9"/>
  <c r="Q361" i="9"/>
  <c r="I361" i="9"/>
  <c r="Z361" i="9"/>
  <c r="R361" i="9"/>
  <c r="J361" i="9"/>
  <c r="B361" i="9"/>
  <c r="AC366" i="9"/>
  <c r="U366" i="9"/>
  <c r="M366" i="9"/>
  <c r="E366" i="9"/>
  <c r="W366" i="9"/>
  <c r="O366" i="9"/>
  <c r="G366" i="9"/>
  <c r="V366" i="9"/>
  <c r="N366" i="9"/>
  <c r="F366" i="9"/>
  <c r="D355" i="9"/>
  <c r="M355" i="9"/>
  <c r="V355" i="9"/>
  <c r="B356" i="9"/>
  <c r="L356" i="9"/>
  <c r="U356" i="9"/>
  <c r="J357" i="9"/>
  <c r="S357" i="9"/>
  <c r="AB357" i="9"/>
  <c r="F359" i="9"/>
  <c r="O359" i="9"/>
  <c r="X359" i="9"/>
  <c r="C361" i="9"/>
  <c r="M361" i="9"/>
  <c r="W361" i="9"/>
  <c r="I363" i="9"/>
  <c r="S363" i="9"/>
  <c r="AC363" i="9"/>
  <c r="L365" i="9"/>
  <c r="W365" i="9"/>
  <c r="H366" i="9"/>
  <c r="S366" i="9"/>
  <c r="E355" i="9"/>
  <c r="N355" i="9"/>
  <c r="W355" i="9"/>
  <c r="D356" i="9"/>
  <c r="M356" i="9"/>
  <c r="B357" i="9"/>
  <c r="K357" i="9"/>
  <c r="T357" i="9"/>
  <c r="AC357" i="9"/>
  <c r="G359" i="9"/>
  <c r="P359" i="9"/>
  <c r="Y359" i="9"/>
  <c r="D361" i="9"/>
  <c r="N361" i="9"/>
  <c r="X361" i="9"/>
  <c r="J363" i="9"/>
  <c r="T363" i="9"/>
  <c r="M365" i="9"/>
  <c r="I366" i="9"/>
  <c r="T366" i="9"/>
  <c r="AA356" i="9"/>
  <c r="S356" i="9"/>
  <c r="K356" i="9"/>
  <c r="C356" i="9"/>
  <c r="Z365" i="9"/>
  <c r="R365" i="9"/>
  <c r="J365" i="9"/>
  <c r="B365" i="9"/>
  <c r="AB365" i="9"/>
  <c r="T365" i="9"/>
  <c r="AA365" i="9"/>
  <c r="S365" i="9"/>
  <c r="K365" i="9"/>
  <c r="C365" i="9"/>
  <c r="F355" i="9"/>
  <c r="O355" i="9"/>
  <c r="Y355" i="9"/>
  <c r="E356" i="9"/>
  <c r="N356" i="9"/>
  <c r="W356" i="9"/>
  <c r="C357" i="9"/>
  <c r="L357" i="9"/>
  <c r="U357" i="9"/>
  <c r="H359" i="9"/>
  <c r="Q359" i="9"/>
  <c r="Z359" i="9"/>
  <c r="E361" i="9"/>
  <c r="O361" i="9"/>
  <c r="AA361" i="9"/>
  <c r="K363" i="9"/>
  <c r="U363" i="9"/>
  <c r="D365" i="9"/>
  <c r="N365" i="9"/>
  <c r="Y365" i="9"/>
  <c r="J366" i="9"/>
  <c r="X366" i="9"/>
  <c r="G355" i="9"/>
  <c r="Q355" i="9"/>
  <c r="F356" i="9"/>
  <c r="O356" i="9"/>
  <c r="X356" i="9"/>
  <c r="D357" i="9"/>
  <c r="M357" i="9"/>
  <c r="W357" i="9"/>
  <c r="I359" i="9"/>
  <c r="R359" i="9"/>
  <c r="F361" i="9"/>
  <c r="P361" i="9"/>
  <c r="AB361" i="9"/>
  <c r="B363" i="9"/>
  <c r="L363" i="9"/>
  <c r="E365" i="9"/>
  <c r="O365" i="9"/>
  <c r="AC365" i="9"/>
  <c r="K366" i="9"/>
  <c r="AC460" i="9"/>
  <c r="U460" i="9"/>
  <c r="E460" i="9"/>
  <c r="M460" i="9"/>
  <c r="X355" i="9"/>
  <c r="P355" i="9"/>
  <c r="H355" i="9"/>
  <c r="AB359" i="9"/>
  <c r="T359" i="9"/>
  <c r="L359" i="9"/>
  <c r="D359" i="9"/>
  <c r="W363" i="9"/>
  <c r="O363" i="9"/>
  <c r="G363" i="9"/>
  <c r="X363" i="9"/>
  <c r="P363" i="9"/>
  <c r="H363" i="9"/>
  <c r="I355" i="9"/>
  <c r="R355" i="9"/>
  <c r="AA355" i="9"/>
  <c r="G356" i="9"/>
  <c r="P356" i="9"/>
  <c r="Y356" i="9"/>
  <c r="E357" i="9"/>
  <c r="O357" i="9"/>
  <c r="X357" i="9"/>
  <c r="J359" i="9"/>
  <c r="S359" i="9"/>
  <c r="AC359" i="9"/>
  <c r="G361" i="9"/>
  <c r="S361" i="9"/>
  <c r="AC361" i="9"/>
  <c r="C363" i="9"/>
  <c r="M363" i="9"/>
  <c r="Y363" i="9"/>
  <c r="F365" i="9"/>
  <c r="P365" i="9"/>
  <c r="L366" i="9"/>
  <c r="Z366" i="9"/>
  <c r="J355" i="9"/>
  <c r="S355" i="9"/>
  <c r="AB355" i="9"/>
  <c r="H356" i="9"/>
  <c r="Q356" i="9"/>
  <c r="Z356" i="9"/>
  <c r="G357" i="9"/>
  <c r="P357" i="9"/>
  <c r="Y357" i="9"/>
  <c r="B359" i="9"/>
  <c r="K359" i="9"/>
  <c r="U359" i="9"/>
  <c r="H361" i="9"/>
  <c r="T361" i="9"/>
  <c r="D363" i="9"/>
  <c r="N363" i="9"/>
  <c r="Z363" i="9"/>
  <c r="G365" i="9"/>
  <c r="Q365" i="9"/>
  <c r="B366" i="9"/>
  <c r="P366" i="9"/>
  <c r="AA366" i="9"/>
  <c r="Q464" i="9"/>
  <c r="I464" i="9"/>
  <c r="Y464" i="9"/>
  <c r="AC468" i="9"/>
  <c r="E468" i="9"/>
  <c r="B459" i="9"/>
  <c r="R459" i="9"/>
  <c r="Y459" i="9"/>
  <c r="AB460" i="9"/>
  <c r="X464" i="9"/>
  <c r="AB468" i="9"/>
  <c r="AA475" i="9"/>
  <c r="S475" i="9"/>
  <c r="K475" i="9"/>
  <c r="C475" i="9"/>
  <c r="Z475" i="9"/>
  <c r="R475" i="9"/>
  <c r="J475" i="9"/>
  <c r="B475" i="9"/>
  <c r="X475" i="9"/>
  <c r="P475" i="9"/>
  <c r="H475" i="9"/>
  <c r="C459" i="9"/>
  <c r="K459" i="9"/>
  <c r="S459" i="9"/>
  <c r="AA459" i="9"/>
  <c r="F460" i="9"/>
  <c r="N460" i="9"/>
  <c r="V460" i="9"/>
  <c r="I461" i="9"/>
  <c r="Q461" i="9"/>
  <c r="Y461" i="9"/>
  <c r="D462" i="9"/>
  <c r="L462" i="9"/>
  <c r="T462" i="9"/>
  <c r="AB462" i="9"/>
  <c r="G463" i="9"/>
  <c r="O463" i="9"/>
  <c r="W463" i="9"/>
  <c r="B464" i="9"/>
  <c r="J464" i="9"/>
  <c r="R464" i="9"/>
  <c r="Z464" i="9"/>
  <c r="H466" i="9"/>
  <c r="P466" i="9"/>
  <c r="X466" i="9"/>
  <c r="C467" i="9"/>
  <c r="K467" i="9"/>
  <c r="S467" i="9"/>
  <c r="AA467" i="9"/>
  <c r="F468" i="9"/>
  <c r="N468" i="9"/>
  <c r="V468" i="9"/>
  <c r="I470" i="9"/>
  <c r="Q470" i="9"/>
  <c r="Y470" i="9"/>
  <c r="D471" i="9"/>
  <c r="L471" i="9"/>
  <c r="T471" i="9"/>
  <c r="AB471" i="9"/>
  <c r="G472" i="9"/>
  <c r="O472" i="9"/>
  <c r="W472" i="9"/>
  <c r="L475" i="9"/>
  <c r="W475" i="9"/>
  <c r="D459" i="9"/>
  <c r="L459" i="9"/>
  <c r="T459" i="9"/>
  <c r="AB459" i="9"/>
  <c r="G460" i="9"/>
  <c r="O460" i="9"/>
  <c r="W460" i="9"/>
  <c r="B461" i="9"/>
  <c r="J461" i="9"/>
  <c r="R461" i="9"/>
  <c r="Z461" i="9"/>
  <c r="E462" i="9"/>
  <c r="M462" i="9"/>
  <c r="U462" i="9"/>
  <c r="AC462" i="9"/>
  <c r="H463" i="9"/>
  <c r="P463" i="9"/>
  <c r="X463" i="9"/>
  <c r="C464" i="9"/>
  <c r="K464" i="9"/>
  <c r="S464" i="9"/>
  <c r="AA464" i="9"/>
  <c r="I466" i="9"/>
  <c r="Q466" i="9"/>
  <c r="Y466" i="9"/>
  <c r="D467" i="9"/>
  <c r="L467" i="9"/>
  <c r="T467" i="9"/>
  <c r="AB467" i="9"/>
  <c r="G468" i="9"/>
  <c r="O468" i="9"/>
  <c r="W468" i="9"/>
  <c r="B470" i="9"/>
  <c r="J470" i="9"/>
  <c r="R470" i="9"/>
  <c r="Z470" i="9"/>
  <c r="E471" i="9"/>
  <c r="M471" i="9"/>
  <c r="U471" i="9"/>
  <c r="AC471" i="9"/>
  <c r="H472" i="9"/>
  <c r="P472" i="9"/>
  <c r="X472" i="9"/>
  <c r="M475" i="9"/>
  <c r="Y475" i="9"/>
  <c r="E459" i="9"/>
  <c r="M459" i="9"/>
  <c r="U459" i="9"/>
  <c r="AC459" i="9"/>
  <c r="H460" i="9"/>
  <c r="P460" i="9"/>
  <c r="X460" i="9"/>
  <c r="C461" i="9"/>
  <c r="K461" i="9"/>
  <c r="S461" i="9"/>
  <c r="AA461" i="9"/>
  <c r="F462" i="9"/>
  <c r="N462" i="9"/>
  <c r="V462" i="9"/>
  <c r="I463" i="9"/>
  <c r="Q463" i="9"/>
  <c r="Y463" i="9"/>
  <c r="D464" i="9"/>
  <c r="L464" i="9"/>
  <c r="T464" i="9"/>
  <c r="AB464" i="9"/>
  <c r="B466" i="9"/>
  <c r="J466" i="9"/>
  <c r="R466" i="9"/>
  <c r="Z466" i="9"/>
  <c r="E467" i="9"/>
  <c r="M467" i="9"/>
  <c r="U467" i="9"/>
  <c r="AC467" i="9"/>
  <c r="H468" i="9"/>
  <c r="P468" i="9"/>
  <c r="X468" i="9"/>
  <c r="C470" i="9"/>
  <c r="K470" i="9"/>
  <c r="S470" i="9"/>
  <c r="AA470" i="9"/>
  <c r="F471" i="9"/>
  <c r="N471" i="9"/>
  <c r="V471" i="9"/>
  <c r="I472" i="9"/>
  <c r="Q472" i="9"/>
  <c r="Y472" i="9"/>
  <c r="N475" i="9"/>
  <c r="AB475" i="9"/>
  <c r="F459" i="9"/>
  <c r="N459" i="9"/>
  <c r="V459" i="9"/>
  <c r="I460" i="9"/>
  <c r="Q460" i="9"/>
  <c r="Y460" i="9"/>
  <c r="D461" i="9"/>
  <c r="L461" i="9"/>
  <c r="T461" i="9"/>
  <c r="AB461" i="9"/>
  <c r="G462" i="9"/>
  <c r="O462" i="9"/>
  <c r="W462" i="9"/>
  <c r="B463" i="9"/>
  <c r="J463" i="9"/>
  <c r="R463" i="9"/>
  <c r="Z463" i="9"/>
  <c r="E464" i="9"/>
  <c r="M464" i="9"/>
  <c r="U464" i="9"/>
  <c r="AC464" i="9"/>
  <c r="C466" i="9"/>
  <c r="K466" i="9"/>
  <c r="S466" i="9"/>
  <c r="AA466" i="9"/>
  <c r="F467" i="9"/>
  <c r="N467" i="9"/>
  <c r="V467" i="9"/>
  <c r="I468" i="9"/>
  <c r="Q468" i="9"/>
  <c r="Y468" i="9"/>
  <c r="D470" i="9"/>
  <c r="L470" i="9"/>
  <c r="T470" i="9"/>
  <c r="AB470" i="9"/>
  <c r="G471" i="9"/>
  <c r="O471" i="9"/>
  <c r="W471" i="9"/>
  <c r="B472" i="9"/>
  <c r="J472" i="9"/>
  <c r="R472" i="9"/>
  <c r="Z472" i="9"/>
  <c r="D475" i="9"/>
  <c r="O475" i="9"/>
  <c r="AC475" i="9"/>
  <c r="G459" i="9"/>
  <c r="O459" i="9"/>
  <c r="W459" i="9"/>
  <c r="B460" i="9"/>
  <c r="J460" i="9"/>
  <c r="R460" i="9"/>
  <c r="Z460" i="9"/>
  <c r="E461" i="9"/>
  <c r="M461" i="9"/>
  <c r="U461" i="9"/>
  <c r="AC461" i="9"/>
  <c r="H462" i="9"/>
  <c r="P462" i="9"/>
  <c r="X462" i="9"/>
  <c r="C463" i="9"/>
  <c r="K463" i="9"/>
  <c r="S463" i="9"/>
  <c r="AA463" i="9"/>
  <c r="F464" i="9"/>
  <c r="N464" i="9"/>
  <c r="V464" i="9"/>
  <c r="D466" i="9"/>
  <c r="L466" i="9"/>
  <c r="T466" i="9"/>
  <c r="AB466" i="9"/>
  <c r="G467" i="9"/>
  <c r="O467" i="9"/>
  <c r="W467" i="9"/>
  <c r="B468" i="9"/>
  <c r="J468" i="9"/>
  <c r="R468" i="9"/>
  <c r="Z468" i="9"/>
  <c r="E470" i="9"/>
  <c r="M470" i="9"/>
  <c r="U470" i="9"/>
  <c r="AC470" i="9"/>
  <c r="H471" i="9"/>
  <c r="P471" i="9"/>
  <c r="X471" i="9"/>
  <c r="C472" i="9"/>
  <c r="K472" i="9"/>
  <c r="S472" i="9"/>
  <c r="AA472" i="9"/>
  <c r="E475" i="9"/>
  <c r="Q475" i="9"/>
  <c r="H459" i="9"/>
  <c r="P459" i="9"/>
  <c r="X459" i="9"/>
  <c r="C460" i="9"/>
  <c r="K460" i="9"/>
  <c r="S460" i="9"/>
  <c r="AA460" i="9"/>
  <c r="F461" i="9"/>
  <c r="N461" i="9"/>
  <c r="V461" i="9"/>
  <c r="I462" i="9"/>
  <c r="Q462" i="9"/>
  <c r="Y462" i="9"/>
  <c r="D463" i="9"/>
  <c r="L463" i="9"/>
  <c r="T463" i="9"/>
  <c r="AB463" i="9"/>
  <c r="G464" i="9"/>
  <c r="O464" i="9"/>
  <c r="W464" i="9"/>
  <c r="E466" i="9"/>
  <c r="M466" i="9"/>
  <c r="U466" i="9"/>
  <c r="AC466" i="9"/>
  <c r="H467" i="9"/>
  <c r="P467" i="9"/>
  <c r="X467" i="9"/>
  <c r="C468" i="9"/>
  <c r="K468" i="9"/>
  <c r="S468" i="9"/>
  <c r="AA468" i="9"/>
  <c r="F470" i="9"/>
  <c r="N470" i="9"/>
  <c r="V470" i="9"/>
  <c r="I471" i="9"/>
  <c r="Q471" i="9"/>
  <c r="Y471" i="9"/>
  <c r="D472" i="9"/>
  <c r="L472" i="9"/>
  <c r="T472" i="9"/>
  <c r="AB472" i="9"/>
  <c r="F475" i="9"/>
  <c r="T475" i="9"/>
  <c r="I459" i="9"/>
  <c r="Q459" i="9"/>
  <c r="D460" i="9"/>
  <c r="L460" i="9"/>
  <c r="T460" i="9"/>
  <c r="G461" i="9"/>
  <c r="O461" i="9"/>
  <c r="B462" i="9"/>
  <c r="J462" i="9"/>
  <c r="R462" i="9"/>
  <c r="E463" i="9"/>
  <c r="M463" i="9"/>
  <c r="U463" i="9"/>
  <c r="H464" i="9"/>
  <c r="P464" i="9"/>
  <c r="F466" i="9"/>
  <c r="N466" i="9"/>
  <c r="I467" i="9"/>
  <c r="Q467" i="9"/>
  <c r="D468" i="9"/>
  <c r="L468" i="9"/>
  <c r="T468" i="9"/>
  <c r="G470" i="9"/>
  <c r="O470" i="9"/>
  <c r="B471" i="9"/>
  <c r="J471" i="9"/>
  <c r="R471" i="9"/>
  <c r="E472" i="9"/>
  <c r="M472" i="9"/>
  <c r="U472" i="9"/>
  <c r="G475" i="9"/>
  <c r="U475" i="9"/>
  <c r="A475" i="3"/>
  <c r="A473" i="3"/>
  <c r="A510" i="3" s="1"/>
  <c r="A472" i="3"/>
  <c r="A471" i="3"/>
  <c r="A470" i="3"/>
  <c r="A468" i="3"/>
  <c r="A485" i="3" s="1"/>
  <c r="A509" i="3" s="1"/>
  <c r="A467" i="3"/>
  <c r="A466" i="3"/>
  <c r="A484" i="3" s="1"/>
  <c r="A496" i="3" s="1"/>
  <c r="A465" i="3"/>
  <c r="A483" i="3" s="1"/>
  <c r="A495" i="3" s="1"/>
  <c r="A464" i="3"/>
  <c r="A482" i="3" s="1"/>
  <c r="A506" i="3" s="1"/>
  <c r="A463" i="3"/>
  <c r="A462" i="3"/>
  <c r="A481" i="3" s="1"/>
  <c r="A493" i="3" s="1"/>
  <c r="A461" i="3"/>
  <c r="A480" i="3" s="1"/>
  <c r="A460" i="3"/>
  <c r="A479" i="3" s="1"/>
  <c r="A459" i="3"/>
  <c r="A478" i="3" s="1"/>
  <c r="AR455" i="3"/>
  <c r="AQ455" i="3"/>
  <c r="AP455" i="3"/>
  <c r="AO455" i="3"/>
  <c r="AN455" i="3"/>
  <c r="AM455" i="3"/>
  <c r="AL455" i="3"/>
  <c r="AK455" i="3"/>
  <c r="AJ455" i="3"/>
  <c r="AI455" i="3"/>
  <c r="AH455" i="3"/>
  <c r="AG455" i="3"/>
  <c r="AF455" i="3"/>
  <c r="AE455" i="3"/>
  <c r="AD455" i="3"/>
  <c r="AC455" i="3"/>
  <c r="AB455" i="3"/>
  <c r="AA455" i="3"/>
  <c r="Z455" i="3"/>
  <c r="Y455" i="3"/>
  <c r="X455" i="3"/>
  <c r="W455" i="3"/>
  <c r="V455" i="3"/>
  <c r="U455" i="3"/>
  <c r="T455" i="3"/>
  <c r="S455" i="3"/>
  <c r="R455" i="3"/>
  <c r="Q455" i="3"/>
  <c r="AR454" i="3"/>
  <c r="AQ454" i="3"/>
  <c r="AP454" i="3"/>
  <c r="AO454" i="3"/>
  <c r="AN454" i="3"/>
  <c r="AM454" i="3"/>
  <c r="AL454" i="3"/>
  <c r="AK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S454" i="3"/>
  <c r="R454" i="3"/>
  <c r="Q454" i="3"/>
  <c r="AR453" i="3"/>
  <c r="AQ453" i="3"/>
  <c r="AP453" i="3"/>
  <c r="AO453" i="3"/>
  <c r="AN453" i="3"/>
  <c r="AM453" i="3"/>
  <c r="AL453" i="3"/>
  <c r="AK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S453" i="3"/>
  <c r="R453" i="3"/>
  <c r="Q453" i="3"/>
  <c r="AR452" i="3"/>
  <c r="AQ452" i="3"/>
  <c r="AP452" i="3"/>
  <c r="AO452" i="3"/>
  <c r="AN452" i="3"/>
  <c r="AM452" i="3"/>
  <c r="AL452" i="3"/>
  <c r="AK452" i="3"/>
  <c r="AJ452" i="3"/>
  <c r="AI452" i="3"/>
  <c r="AH452" i="3"/>
  <c r="AG452" i="3"/>
  <c r="AF452" i="3"/>
  <c r="AE452" i="3"/>
  <c r="AD452" i="3"/>
  <c r="AC452" i="3"/>
  <c r="AB452" i="3"/>
  <c r="AA452" i="3"/>
  <c r="Z452" i="3"/>
  <c r="Y452" i="3"/>
  <c r="X452" i="3"/>
  <c r="W452" i="3"/>
  <c r="V452" i="3"/>
  <c r="U452" i="3"/>
  <c r="T452" i="3"/>
  <c r="S452" i="3"/>
  <c r="R452" i="3"/>
  <c r="Q452" i="3"/>
  <c r="AR451" i="3"/>
  <c r="AC471" i="3" s="1"/>
  <c r="AQ451" i="3"/>
  <c r="AB471" i="3" s="1"/>
  <c r="AP451" i="3"/>
  <c r="AA471" i="3" s="1"/>
  <c r="AO451" i="3"/>
  <c r="Z471" i="3" s="1"/>
  <c r="AN451" i="3"/>
  <c r="Y471" i="3" s="1"/>
  <c r="AM451" i="3"/>
  <c r="X471" i="3" s="1"/>
  <c r="AL451" i="3"/>
  <c r="W471" i="3" s="1"/>
  <c r="AK451" i="3"/>
  <c r="V471" i="3" s="1"/>
  <c r="AJ451" i="3"/>
  <c r="U471" i="3" s="1"/>
  <c r="AI451" i="3"/>
  <c r="T471" i="3" s="1"/>
  <c r="AH451" i="3"/>
  <c r="S471" i="3" s="1"/>
  <c r="AG451" i="3"/>
  <c r="R471" i="3" s="1"/>
  <c r="AF451" i="3"/>
  <c r="Q471" i="3" s="1"/>
  <c r="AE451" i="3"/>
  <c r="P471" i="3" s="1"/>
  <c r="AD451" i="3"/>
  <c r="O471" i="3" s="1"/>
  <c r="AC451" i="3"/>
  <c r="N471" i="3" s="1"/>
  <c r="AB451" i="3"/>
  <c r="M471" i="3" s="1"/>
  <c r="AA451" i="3"/>
  <c r="L471" i="3" s="1"/>
  <c r="Z451" i="3"/>
  <c r="K471" i="3" s="1"/>
  <c r="Y451" i="3"/>
  <c r="J471" i="3" s="1"/>
  <c r="X451" i="3"/>
  <c r="I471" i="3" s="1"/>
  <c r="W451" i="3"/>
  <c r="H471" i="3" s="1"/>
  <c r="V451" i="3"/>
  <c r="G471" i="3" s="1"/>
  <c r="U451" i="3"/>
  <c r="F471" i="3" s="1"/>
  <c r="T451" i="3"/>
  <c r="E471" i="3" s="1"/>
  <c r="S451" i="3"/>
  <c r="D471" i="3" s="1"/>
  <c r="R451" i="3"/>
  <c r="C471" i="3" s="1"/>
  <c r="Q451" i="3"/>
  <c r="B471" i="3" s="1"/>
  <c r="AR450" i="3"/>
  <c r="AQ450" i="3"/>
  <c r="AP450" i="3"/>
  <c r="AO450" i="3"/>
  <c r="AN450" i="3"/>
  <c r="AM450" i="3"/>
  <c r="AL450" i="3"/>
  <c r="W470" i="3" s="1"/>
  <c r="AK450" i="3"/>
  <c r="AJ450" i="3"/>
  <c r="AI450" i="3"/>
  <c r="AH450" i="3"/>
  <c r="AG450" i="3"/>
  <c r="AF450" i="3"/>
  <c r="AE450" i="3"/>
  <c r="AD450" i="3"/>
  <c r="O470" i="3" s="1"/>
  <c r="AC450" i="3"/>
  <c r="AB450" i="3"/>
  <c r="AA450" i="3"/>
  <c r="Z450" i="3"/>
  <c r="Y450" i="3"/>
  <c r="X450" i="3"/>
  <c r="W450" i="3"/>
  <c r="V450" i="3"/>
  <c r="G470" i="3" s="1"/>
  <c r="U450" i="3"/>
  <c r="T450" i="3"/>
  <c r="S450" i="3"/>
  <c r="R450" i="3"/>
  <c r="Q450" i="3"/>
  <c r="AR448" i="3"/>
  <c r="AQ448" i="3"/>
  <c r="AP448" i="3"/>
  <c r="AO448" i="3"/>
  <c r="AN448" i="3"/>
  <c r="Y468" i="3" s="1"/>
  <c r="AM448" i="3"/>
  <c r="X468" i="3" s="1"/>
  <c r="AL448" i="3"/>
  <c r="AK448" i="3"/>
  <c r="AJ448" i="3"/>
  <c r="AI448" i="3"/>
  <c r="AH448" i="3"/>
  <c r="AG448" i="3"/>
  <c r="AF448" i="3"/>
  <c r="AE448" i="3"/>
  <c r="P468" i="3" s="1"/>
  <c r="AD448" i="3"/>
  <c r="AC448" i="3"/>
  <c r="AB448" i="3"/>
  <c r="AA448" i="3"/>
  <c r="Z448" i="3"/>
  <c r="Y448" i="3"/>
  <c r="X448" i="3"/>
  <c r="I468" i="3" s="1"/>
  <c r="W448" i="3"/>
  <c r="H468" i="3" s="1"/>
  <c r="V448" i="3"/>
  <c r="U448" i="3"/>
  <c r="T448" i="3"/>
  <c r="S448" i="3"/>
  <c r="R448" i="3"/>
  <c r="Q448" i="3"/>
  <c r="AR447" i="3"/>
  <c r="AQ447" i="3"/>
  <c r="AP447" i="3"/>
  <c r="AO447" i="3"/>
  <c r="AN447" i="3"/>
  <c r="Y467" i="3" s="1"/>
  <c r="AM447" i="3"/>
  <c r="AL447" i="3"/>
  <c r="AK447" i="3"/>
  <c r="AJ447" i="3"/>
  <c r="AI447" i="3"/>
  <c r="AH447" i="3"/>
  <c r="AG447" i="3"/>
  <c r="AF447" i="3"/>
  <c r="Q467" i="3" s="1"/>
  <c r="AE447" i="3"/>
  <c r="AD447" i="3"/>
  <c r="AC447" i="3"/>
  <c r="AB447" i="3"/>
  <c r="AA447" i="3"/>
  <c r="Z447" i="3"/>
  <c r="Y447" i="3"/>
  <c r="X447" i="3"/>
  <c r="I467" i="3" s="1"/>
  <c r="W447" i="3"/>
  <c r="V447" i="3"/>
  <c r="U447" i="3"/>
  <c r="T447" i="3"/>
  <c r="S447" i="3"/>
  <c r="R447" i="3"/>
  <c r="Q447" i="3"/>
  <c r="AR446" i="3"/>
  <c r="AC466" i="3" s="1"/>
  <c r="AQ446" i="3"/>
  <c r="AB466" i="3" s="1"/>
  <c r="AP446" i="3"/>
  <c r="AA466" i="3" s="1"/>
  <c r="AO446" i="3"/>
  <c r="Z466" i="3" s="1"/>
  <c r="AN446" i="3"/>
  <c r="Y466" i="3" s="1"/>
  <c r="AM446" i="3"/>
  <c r="X466" i="3" s="1"/>
  <c r="AL446" i="3"/>
  <c r="W466" i="3" s="1"/>
  <c r="AK446" i="3"/>
  <c r="V466" i="3" s="1"/>
  <c r="AJ446" i="3"/>
  <c r="U466" i="3" s="1"/>
  <c r="AI446" i="3"/>
  <c r="T466" i="3" s="1"/>
  <c r="AH446" i="3"/>
  <c r="S466" i="3" s="1"/>
  <c r="AG446" i="3"/>
  <c r="R466" i="3" s="1"/>
  <c r="AF446" i="3"/>
  <c r="Q466" i="3" s="1"/>
  <c r="AE446" i="3"/>
  <c r="P466" i="3" s="1"/>
  <c r="AD446" i="3"/>
  <c r="O466" i="3" s="1"/>
  <c r="AC446" i="3"/>
  <c r="N466" i="3" s="1"/>
  <c r="AB446" i="3"/>
  <c r="M466" i="3" s="1"/>
  <c r="AA446" i="3"/>
  <c r="L466" i="3" s="1"/>
  <c r="Z446" i="3"/>
  <c r="K466" i="3" s="1"/>
  <c r="Y446" i="3"/>
  <c r="J466" i="3" s="1"/>
  <c r="X446" i="3"/>
  <c r="I466" i="3" s="1"/>
  <c r="W446" i="3"/>
  <c r="H466" i="3" s="1"/>
  <c r="V446" i="3"/>
  <c r="G466" i="3" s="1"/>
  <c r="U446" i="3"/>
  <c r="F466" i="3" s="1"/>
  <c r="T446" i="3"/>
  <c r="E466" i="3" s="1"/>
  <c r="S446" i="3"/>
  <c r="D466" i="3" s="1"/>
  <c r="R446" i="3"/>
  <c r="C466" i="3" s="1"/>
  <c r="Q446" i="3"/>
  <c r="B466" i="3" s="1"/>
  <c r="AR445" i="3"/>
  <c r="AC465" i="3" s="1"/>
  <c r="AC483" i="3" s="1"/>
  <c r="AQ445" i="3"/>
  <c r="AB465" i="3" s="1"/>
  <c r="AB483" i="3" s="1"/>
  <c r="AP445" i="3"/>
  <c r="AA465" i="3" s="1"/>
  <c r="AA483" i="3" s="1"/>
  <c r="AO445" i="3"/>
  <c r="Z465" i="3" s="1"/>
  <c r="Z483" i="3" s="1"/>
  <c r="AN445" i="3"/>
  <c r="Y465" i="3" s="1"/>
  <c r="Y483" i="3" s="1"/>
  <c r="AM445" i="3"/>
  <c r="X465" i="3" s="1"/>
  <c r="X483" i="3" s="1"/>
  <c r="AL445" i="3"/>
  <c r="W465" i="3" s="1"/>
  <c r="W483" i="3" s="1"/>
  <c r="AK445" i="3"/>
  <c r="V465" i="3" s="1"/>
  <c r="V483" i="3" s="1"/>
  <c r="AJ445" i="3"/>
  <c r="U465" i="3" s="1"/>
  <c r="U483" i="3" s="1"/>
  <c r="AI445" i="3"/>
  <c r="T465" i="3" s="1"/>
  <c r="T483" i="3" s="1"/>
  <c r="AH445" i="3"/>
  <c r="S465" i="3" s="1"/>
  <c r="S483" i="3" s="1"/>
  <c r="AG445" i="3"/>
  <c r="R465" i="3" s="1"/>
  <c r="R483" i="3" s="1"/>
  <c r="AF445" i="3"/>
  <c r="Q465" i="3" s="1"/>
  <c r="Q483" i="3" s="1"/>
  <c r="AE445" i="3"/>
  <c r="P465" i="3" s="1"/>
  <c r="P483" i="3" s="1"/>
  <c r="AD445" i="3"/>
  <c r="O465" i="3" s="1"/>
  <c r="O483" i="3" s="1"/>
  <c r="AC445" i="3"/>
  <c r="N465" i="3" s="1"/>
  <c r="N483" i="3" s="1"/>
  <c r="AB445" i="3"/>
  <c r="M465" i="3" s="1"/>
  <c r="M483" i="3" s="1"/>
  <c r="AA445" i="3"/>
  <c r="L465" i="3" s="1"/>
  <c r="L483" i="3" s="1"/>
  <c r="Z445" i="3"/>
  <c r="K465" i="3" s="1"/>
  <c r="K483" i="3" s="1"/>
  <c r="Y445" i="3"/>
  <c r="J465" i="3" s="1"/>
  <c r="J483" i="3" s="1"/>
  <c r="X445" i="3"/>
  <c r="I465" i="3" s="1"/>
  <c r="I483" i="3" s="1"/>
  <c r="W445" i="3"/>
  <c r="H465" i="3" s="1"/>
  <c r="H483" i="3" s="1"/>
  <c r="V445" i="3"/>
  <c r="G465" i="3" s="1"/>
  <c r="G483" i="3" s="1"/>
  <c r="U445" i="3"/>
  <c r="F465" i="3" s="1"/>
  <c r="F483" i="3" s="1"/>
  <c r="T445" i="3"/>
  <c r="E465" i="3" s="1"/>
  <c r="E483" i="3" s="1"/>
  <c r="S445" i="3"/>
  <c r="D465" i="3" s="1"/>
  <c r="D483" i="3" s="1"/>
  <c r="R445" i="3"/>
  <c r="C465" i="3" s="1"/>
  <c r="C483" i="3" s="1"/>
  <c r="Q445" i="3"/>
  <c r="B465" i="3" s="1"/>
  <c r="B483" i="3" s="1"/>
  <c r="AR444" i="3"/>
  <c r="AQ444" i="3"/>
  <c r="AP444" i="3"/>
  <c r="AO444" i="3"/>
  <c r="AN444" i="3"/>
  <c r="Y464" i="3" s="1"/>
  <c r="Y482" i="3" s="1"/>
  <c r="AM444" i="3"/>
  <c r="AL444" i="3"/>
  <c r="AK444" i="3"/>
  <c r="AJ444" i="3"/>
  <c r="AI444" i="3"/>
  <c r="AH444" i="3"/>
  <c r="AG444" i="3"/>
  <c r="AF444" i="3"/>
  <c r="Q464" i="3" s="1"/>
  <c r="Q482" i="3" s="1"/>
  <c r="AE444" i="3"/>
  <c r="AD444" i="3"/>
  <c r="AC444" i="3"/>
  <c r="AB444" i="3"/>
  <c r="AA444" i="3"/>
  <c r="Z444" i="3"/>
  <c r="Y444" i="3"/>
  <c r="X444" i="3"/>
  <c r="I464" i="3" s="1"/>
  <c r="I482" i="3" s="1"/>
  <c r="W444" i="3"/>
  <c r="V444" i="3"/>
  <c r="U444" i="3"/>
  <c r="T444" i="3"/>
  <c r="S444" i="3"/>
  <c r="R444" i="3"/>
  <c r="Q444" i="3"/>
  <c r="AR443" i="3"/>
  <c r="AQ443" i="3"/>
  <c r="AP443" i="3"/>
  <c r="AO443" i="3"/>
  <c r="AN443" i="3"/>
  <c r="AM443" i="3"/>
  <c r="AL443" i="3"/>
  <c r="AK443" i="3"/>
  <c r="AJ443" i="3"/>
  <c r="AI443" i="3"/>
  <c r="AH443" i="3"/>
  <c r="AG443" i="3"/>
  <c r="AF443" i="3"/>
  <c r="AE443" i="3"/>
  <c r="AD443" i="3"/>
  <c r="AC443" i="3"/>
  <c r="AB443" i="3"/>
  <c r="AA443" i="3"/>
  <c r="Z443" i="3"/>
  <c r="Y443" i="3"/>
  <c r="X443" i="3"/>
  <c r="W443" i="3"/>
  <c r="V443" i="3"/>
  <c r="U443" i="3"/>
  <c r="T443" i="3"/>
  <c r="S443" i="3"/>
  <c r="R443" i="3"/>
  <c r="Q443" i="3"/>
  <c r="AR442" i="3"/>
  <c r="AQ442" i="3"/>
  <c r="AP442" i="3"/>
  <c r="AO442" i="3"/>
  <c r="AN442" i="3"/>
  <c r="AM442" i="3"/>
  <c r="AL442" i="3"/>
  <c r="AK442" i="3"/>
  <c r="V462" i="3" s="1"/>
  <c r="AJ442" i="3"/>
  <c r="AI442" i="3"/>
  <c r="AH442" i="3"/>
  <c r="AG442" i="3"/>
  <c r="AF442" i="3"/>
  <c r="AE442" i="3"/>
  <c r="AD442" i="3"/>
  <c r="AC442" i="3"/>
  <c r="N462" i="3" s="1"/>
  <c r="AB442" i="3"/>
  <c r="AA442" i="3"/>
  <c r="Z442" i="3"/>
  <c r="Y442" i="3"/>
  <c r="X442" i="3"/>
  <c r="W442" i="3"/>
  <c r="V442" i="3"/>
  <c r="U442" i="3"/>
  <c r="F462" i="3" s="1"/>
  <c r="T442" i="3"/>
  <c r="S442" i="3"/>
  <c r="R442" i="3"/>
  <c r="Q442" i="3"/>
  <c r="AR441" i="3"/>
  <c r="AC461" i="3" s="1"/>
  <c r="AQ441" i="3"/>
  <c r="AB461" i="3" s="1"/>
  <c r="AP441" i="3"/>
  <c r="AA461" i="3" s="1"/>
  <c r="AO441" i="3"/>
  <c r="Z461" i="3" s="1"/>
  <c r="AN441" i="3"/>
  <c r="Y461" i="3" s="1"/>
  <c r="AM441" i="3"/>
  <c r="X461" i="3" s="1"/>
  <c r="AL441" i="3"/>
  <c r="W461" i="3" s="1"/>
  <c r="AK441" i="3"/>
  <c r="V461" i="3" s="1"/>
  <c r="AJ441" i="3"/>
  <c r="U461" i="3" s="1"/>
  <c r="AI441" i="3"/>
  <c r="T461" i="3" s="1"/>
  <c r="AH441" i="3"/>
  <c r="S461" i="3" s="1"/>
  <c r="AG441" i="3"/>
  <c r="R461" i="3" s="1"/>
  <c r="AF441" i="3"/>
  <c r="Q461" i="3" s="1"/>
  <c r="AE441" i="3"/>
  <c r="P461" i="3" s="1"/>
  <c r="AD441" i="3"/>
  <c r="O461" i="3" s="1"/>
  <c r="AC441" i="3"/>
  <c r="N461" i="3" s="1"/>
  <c r="AB441" i="3"/>
  <c r="M461" i="3" s="1"/>
  <c r="AA441" i="3"/>
  <c r="L461" i="3" s="1"/>
  <c r="Z441" i="3"/>
  <c r="K461" i="3" s="1"/>
  <c r="Y441" i="3"/>
  <c r="J461" i="3" s="1"/>
  <c r="X441" i="3"/>
  <c r="I461" i="3" s="1"/>
  <c r="W441" i="3"/>
  <c r="H461" i="3" s="1"/>
  <c r="V441" i="3"/>
  <c r="G461" i="3" s="1"/>
  <c r="U441" i="3"/>
  <c r="F461" i="3" s="1"/>
  <c r="T441" i="3"/>
  <c r="E461" i="3" s="1"/>
  <c r="S441" i="3"/>
  <c r="D461" i="3" s="1"/>
  <c r="R441" i="3"/>
  <c r="C461" i="3" s="1"/>
  <c r="Q441" i="3"/>
  <c r="B461" i="3" s="1"/>
  <c r="AR440" i="3"/>
  <c r="AQ440" i="3"/>
  <c r="AP440" i="3"/>
  <c r="AO440" i="3"/>
  <c r="Z460" i="3" s="1"/>
  <c r="AN440" i="3"/>
  <c r="AM440" i="3"/>
  <c r="AL440" i="3"/>
  <c r="AK440" i="3"/>
  <c r="AJ440" i="3"/>
  <c r="AI440" i="3"/>
  <c r="AH440" i="3"/>
  <c r="AG440" i="3"/>
  <c r="R460" i="3" s="1"/>
  <c r="AF440" i="3"/>
  <c r="AE440" i="3"/>
  <c r="AD440" i="3"/>
  <c r="AC440" i="3"/>
  <c r="AB440" i="3"/>
  <c r="AA440" i="3"/>
  <c r="Z440" i="3"/>
  <c r="Y440" i="3"/>
  <c r="J460" i="3" s="1"/>
  <c r="X440" i="3"/>
  <c r="W440" i="3"/>
  <c r="V440" i="3"/>
  <c r="U440" i="3"/>
  <c r="T440" i="3"/>
  <c r="S440" i="3"/>
  <c r="R440" i="3"/>
  <c r="Q440" i="3"/>
  <c r="B460" i="3" s="1"/>
  <c r="AR439" i="3"/>
  <c r="AQ439" i="3"/>
  <c r="AP439" i="3"/>
  <c r="AO439" i="3"/>
  <c r="AN439" i="3"/>
  <c r="AM439" i="3"/>
  <c r="AL439" i="3"/>
  <c r="AK439" i="3"/>
  <c r="AJ439" i="3"/>
  <c r="AI439" i="3"/>
  <c r="AH439" i="3"/>
  <c r="AG439" i="3"/>
  <c r="AF439" i="3"/>
  <c r="AE439" i="3"/>
  <c r="AD439" i="3"/>
  <c r="AC439" i="3"/>
  <c r="AB439" i="3"/>
  <c r="AA439" i="3"/>
  <c r="Z439" i="3"/>
  <c r="Y439" i="3"/>
  <c r="X439" i="3"/>
  <c r="W439" i="3"/>
  <c r="V439" i="3"/>
  <c r="U439" i="3"/>
  <c r="T439" i="3"/>
  <c r="S439" i="3"/>
  <c r="R439" i="3"/>
  <c r="Q439" i="3"/>
  <c r="A370" i="3"/>
  <c r="A368" i="3"/>
  <c r="A405" i="3" s="1"/>
  <c r="A367" i="3"/>
  <c r="A366" i="3"/>
  <c r="A365" i="3"/>
  <c r="A363" i="3"/>
  <c r="A380" i="3" s="1"/>
  <c r="A404" i="3" s="1"/>
  <c r="A362" i="3"/>
  <c r="A361" i="3"/>
  <c r="A379" i="3" s="1"/>
  <c r="A403" i="3" s="1"/>
  <c r="A360" i="3"/>
  <c r="A378" i="3" s="1"/>
  <c r="A390" i="3" s="1"/>
  <c r="A359" i="3"/>
  <c r="A377" i="3" s="1"/>
  <c r="A401" i="3" s="1"/>
  <c r="A358" i="3"/>
  <c r="A357" i="3"/>
  <c r="A376" i="3" s="1"/>
  <c r="A356" i="3"/>
  <c r="A375" i="3" s="1"/>
  <c r="A355" i="3"/>
  <c r="A374" i="3" s="1"/>
  <c r="A398" i="3" s="1"/>
  <c r="A354" i="3"/>
  <c r="A373" i="3" s="1"/>
  <c r="AR350" i="3"/>
  <c r="AQ350" i="3"/>
  <c r="AP350" i="3"/>
  <c r="AO350" i="3"/>
  <c r="AN350" i="3"/>
  <c r="AM350" i="3"/>
  <c r="AL350" i="3"/>
  <c r="AK350" i="3"/>
  <c r="AJ350" i="3"/>
  <c r="AI350" i="3"/>
  <c r="AH350" i="3"/>
  <c r="AG350" i="3"/>
  <c r="AF350" i="3"/>
  <c r="AE350" i="3"/>
  <c r="AD350" i="3"/>
  <c r="AC350" i="3"/>
  <c r="AB350" i="3"/>
  <c r="AA350" i="3"/>
  <c r="Z350" i="3"/>
  <c r="Y350" i="3"/>
  <c r="X350" i="3"/>
  <c r="W350" i="3"/>
  <c r="V350" i="3"/>
  <c r="U350" i="3"/>
  <c r="T350" i="3"/>
  <c r="S350" i="3"/>
  <c r="R350" i="3"/>
  <c r="Q350" i="3"/>
  <c r="AR349" i="3"/>
  <c r="AQ349" i="3"/>
  <c r="AP349" i="3"/>
  <c r="AO349" i="3"/>
  <c r="AN349" i="3"/>
  <c r="AM349" i="3"/>
  <c r="AL349" i="3"/>
  <c r="AK349" i="3"/>
  <c r="AJ349" i="3"/>
  <c r="AI349" i="3"/>
  <c r="AH349" i="3"/>
  <c r="AG349" i="3"/>
  <c r="AF349" i="3"/>
  <c r="AE349" i="3"/>
  <c r="AD349" i="3"/>
  <c r="AC349" i="3"/>
  <c r="AB349" i="3"/>
  <c r="AA349" i="3"/>
  <c r="Z349" i="3"/>
  <c r="Y349" i="3"/>
  <c r="X349" i="3"/>
  <c r="W349" i="3"/>
  <c r="V349" i="3"/>
  <c r="U349" i="3"/>
  <c r="T349" i="3"/>
  <c r="S349" i="3"/>
  <c r="R349" i="3"/>
  <c r="Q349" i="3"/>
  <c r="AR348" i="3"/>
  <c r="AQ348" i="3"/>
  <c r="AP348" i="3"/>
  <c r="AO348" i="3"/>
  <c r="AN348" i="3"/>
  <c r="AM348" i="3"/>
  <c r="AL348" i="3"/>
  <c r="AK348" i="3"/>
  <c r="AJ348" i="3"/>
  <c r="AI348" i="3"/>
  <c r="AH348" i="3"/>
  <c r="AG348" i="3"/>
  <c r="AF348" i="3"/>
  <c r="AE348" i="3"/>
  <c r="AD348" i="3"/>
  <c r="AC348" i="3"/>
  <c r="AB348" i="3"/>
  <c r="AA348" i="3"/>
  <c r="Z348" i="3"/>
  <c r="Y348" i="3"/>
  <c r="X348" i="3"/>
  <c r="W348" i="3"/>
  <c r="V348" i="3"/>
  <c r="U348" i="3"/>
  <c r="T348" i="3"/>
  <c r="S348" i="3"/>
  <c r="R348" i="3"/>
  <c r="Q348" i="3"/>
  <c r="AR347" i="3"/>
  <c r="AQ347" i="3"/>
  <c r="AP347" i="3"/>
  <c r="AO347" i="3"/>
  <c r="AN347" i="3"/>
  <c r="AM347" i="3"/>
  <c r="AL347" i="3"/>
  <c r="AK347" i="3"/>
  <c r="AJ347" i="3"/>
  <c r="AI347" i="3"/>
  <c r="AH347" i="3"/>
  <c r="AG347" i="3"/>
  <c r="AF347" i="3"/>
  <c r="AE347" i="3"/>
  <c r="AD347" i="3"/>
  <c r="AC347" i="3"/>
  <c r="AB347" i="3"/>
  <c r="AA347" i="3"/>
  <c r="Z347" i="3"/>
  <c r="Y347" i="3"/>
  <c r="X347" i="3"/>
  <c r="W347" i="3"/>
  <c r="V347" i="3"/>
  <c r="U347" i="3"/>
  <c r="T347" i="3"/>
  <c r="S347" i="3"/>
  <c r="R347" i="3"/>
  <c r="Q347" i="3"/>
  <c r="AR346" i="3"/>
  <c r="AC366" i="3" s="1"/>
  <c r="AQ346" i="3"/>
  <c r="AB366" i="3" s="1"/>
  <c r="AP346" i="3"/>
  <c r="AA366" i="3" s="1"/>
  <c r="AO346" i="3"/>
  <c r="Z366" i="3" s="1"/>
  <c r="AN346" i="3"/>
  <c r="Y366" i="3" s="1"/>
  <c r="AM346" i="3"/>
  <c r="X366" i="3" s="1"/>
  <c r="AL346" i="3"/>
  <c r="W366" i="3" s="1"/>
  <c r="AK346" i="3"/>
  <c r="V366" i="3" s="1"/>
  <c r="AJ346" i="3"/>
  <c r="U366" i="3" s="1"/>
  <c r="AI346" i="3"/>
  <c r="T366" i="3" s="1"/>
  <c r="AH346" i="3"/>
  <c r="S366" i="3" s="1"/>
  <c r="AG346" i="3"/>
  <c r="R366" i="3" s="1"/>
  <c r="AF346" i="3"/>
  <c r="Q366" i="3" s="1"/>
  <c r="AE346" i="3"/>
  <c r="P366" i="3" s="1"/>
  <c r="AD346" i="3"/>
  <c r="O366" i="3" s="1"/>
  <c r="AC346" i="3"/>
  <c r="N366" i="3" s="1"/>
  <c r="AB346" i="3"/>
  <c r="M366" i="3" s="1"/>
  <c r="AA346" i="3"/>
  <c r="L366" i="3" s="1"/>
  <c r="Z346" i="3"/>
  <c r="K366" i="3" s="1"/>
  <c r="Y346" i="3"/>
  <c r="J366" i="3" s="1"/>
  <c r="X346" i="3"/>
  <c r="I366" i="3" s="1"/>
  <c r="W346" i="3"/>
  <c r="H366" i="3" s="1"/>
  <c r="V346" i="3"/>
  <c r="G366" i="3" s="1"/>
  <c r="U346" i="3"/>
  <c r="F366" i="3" s="1"/>
  <c r="T346" i="3"/>
  <c r="E366" i="3" s="1"/>
  <c r="S346" i="3"/>
  <c r="D366" i="3" s="1"/>
  <c r="R346" i="3"/>
  <c r="C366" i="3" s="1"/>
  <c r="Q346" i="3"/>
  <c r="B366" i="3" s="1"/>
  <c r="AR345" i="3"/>
  <c r="AQ345" i="3"/>
  <c r="AP345" i="3"/>
  <c r="AO345" i="3"/>
  <c r="AN345" i="3"/>
  <c r="AM345" i="3"/>
  <c r="AL345" i="3"/>
  <c r="AK345" i="3"/>
  <c r="V365" i="3" s="1"/>
  <c r="AJ345" i="3"/>
  <c r="AI345" i="3"/>
  <c r="AH345" i="3"/>
  <c r="AG345" i="3"/>
  <c r="AF345" i="3"/>
  <c r="AE345" i="3"/>
  <c r="AD345" i="3"/>
  <c r="AC345" i="3"/>
  <c r="AB345" i="3"/>
  <c r="M365" i="3" s="1"/>
  <c r="AA345" i="3"/>
  <c r="Z345" i="3"/>
  <c r="Y345" i="3"/>
  <c r="X345" i="3"/>
  <c r="W345" i="3"/>
  <c r="V345" i="3"/>
  <c r="U345" i="3"/>
  <c r="T345" i="3"/>
  <c r="S345" i="3"/>
  <c r="D365" i="3" s="1"/>
  <c r="R345" i="3"/>
  <c r="Q345" i="3"/>
  <c r="AR343" i="3"/>
  <c r="AQ343" i="3"/>
  <c r="AP343" i="3"/>
  <c r="AO343" i="3"/>
  <c r="AN343" i="3"/>
  <c r="AM343" i="3"/>
  <c r="AL343" i="3"/>
  <c r="AK343" i="3"/>
  <c r="AJ343" i="3"/>
  <c r="AI343" i="3"/>
  <c r="AH343" i="3"/>
  <c r="AG343" i="3"/>
  <c r="AF343" i="3"/>
  <c r="AE343" i="3"/>
  <c r="AD343" i="3"/>
  <c r="O363" i="3" s="1"/>
  <c r="AC343" i="3"/>
  <c r="N363" i="3" s="1"/>
  <c r="AB343" i="3"/>
  <c r="AA343" i="3"/>
  <c r="Z343" i="3"/>
  <c r="Y343" i="3"/>
  <c r="X343" i="3"/>
  <c r="W343" i="3"/>
  <c r="V343" i="3"/>
  <c r="U343" i="3"/>
  <c r="F363" i="3" s="1"/>
  <c r="T343" i="3"/>
  <c r="S343" i="3"/>
  <c r="R343" i="3"/>
  <c r="Q343" i="3"/>
  <c r="AR342" i="3"/>
  <c r="AQ342" i="3"/>
  <c r="AP342" i="3"/>
  <c r="AO342" i="3"/>
  <c r="AN342" i="3"/>
  <c r="AM342" i="3"/>
  <c r="X362" i="3" s="1"/>
  <c r="AL342" i="3"/>
  <c r="AK342" i="3"/>
  <c r="V362" i="3" s="1"/>
  <c r="AJ342" i="3"/>
  <c r="AI342" i="3"/>
  <c r="AH342" i="3"/>
  <c r="AG342" i="3"/>
  <c r="AF342" i="3"/>
  <c r="AE342" i="3"/>
  <c r="AD342" i="3"/>
  <c r="AC342" i="3"/>
  <c r="N362" i="3" s="1"/>
  <c r="AB342" i="3"/>
  <c r="AA342" i="3"/>
  <c r="Z342" i="3"/>
  <c r="Y342" i="3"/>
  <c r="X342" i="3"/>
  <c r="W342" i="3"/>
  <c r="V342" i="3"/>
  <c r="U342" i="3"/>
  <c r="T342" i="3"/>
  <c r="E362" i="3" s="1"/>
  <c r="S342" i="3"/>
  <c r="R342" i="3"/>
  <c r="Q342" i="3"/>
  <c r="AR341" i="3"/>
  <c r="AC361" i="3" s="1"/>
  <c r="AQ341" i="3"/>
  <c r="AB361" i="3" s="1"/>
  <c r="AP341" i="3"/>
  <c r="AA361" i="3" s="1"/>
  <c r="AO341" i="3"/>
  <c r="Z361" i="3" s="1"/>
  <c r="AN341" i="3"/>
  <c r="Y361" i="3" s="1"/>
  <c r="AM341" i="3"/>
  <c r="X361" i="3" s="1"/>
  <c r="AL341" i="3"/>
  <c r="W361" i="3" s="1"/>
  <c r="AK341" i="3"/>
  <c r="V361" i="3" s="1"/>
  <c r="AJ341" i="3"/>
  <c r="U361" i="3" s="1"/>
  <c r="AI341" i="3"/>
  <c r="T361" i="3" s="1"/>
  <c r="AH341" i="3"/>
  <c r="S361" i="3" s="1"/>
  <c r="AG341" i="3"/>
  <c r="R361" i="3" s="1"/>
  <c r="AF341" i="3"/>
  <c r="Q361" i="3" s="1"/>
  <c r="AE341" i="3"/>
  <c r="P361" i="3" s="1"/>
  <c r="AD341" i="3"/>
  <c r="O361" i="3" s="1"/>
  <c r="AC341" i="3"/>
  <c r="N361" i="3" s="1"/>
  <c r="AB341" i="3"/>
  <c r="M361" i="3" s="1"/>
  <c r="AA341" i="3"/>
  <c r="L361" i="3" s="1"/>
  <c r="Z341" i="3"/>
  <c r="K361" i="3" s="1"/>
  <c r="Y341" i="3"/>
  <c r="J361" i="3" s="1"/>
  <c r="X341" i="3"/>
  <c r="I361" i="3" s="1"/>
  <c r="W341" i="3"/>
  <c r="H361" i="3" s="1"/>
  <c r="V341" i="3"/>
  <c r="G361" i="3" s="1"/>
  <c r="U341" i="3"/>
  <c r="F361" i="3" s="1"/>
  <c r="T341" i="3"/>
  <c r="E361" i="3" s="1"/>
  <c r="S341" i="3"/>
  <c r="D361" i="3" s="1"/>
  <c r="R341" i="3"/>
  <c r="C361" i="3" s="1"/>
  <c r="Q341" i="3"/>
  <c r="B361" i="3" s="1"/>
  <c r="AR340" i="3"/>
  <c r="AC360" i="3" s="1"/>
  <c r="AC378" i="3" s="1"/>
  <c r="AQ340" i="3"/>
  <c r="AB360" i="3" s="1"/>
  <c r="AB378" i="3" s="1"/>
  <c r="AP340" i="3"/>
  <c r="AA360" i="3" s="1"/>
  <c r="AA378" i="3" s="1"/>
  <c r="AO340" i="3"/>
  <c r="Z360" i="3" s="1"/>
  <c r="Z378" i="3" s="1"/>
  <c r="AN340" i="3"/>
  <c r="Y360" i="3" s="1"/>
  <c r="Y378" i="3" s="1"/>
  <c r="AM340" i="3"/>
  <c r="X360" i="3" s="1"/>
  <c r="X378" i="3" s="1"/>
  <c r="AL340" i="3"/>
  <c r="W360" i="3" s="1"/>
  <c r="W378" i="3" s="1"/>
  <c r="AK340" i="3"/>
  <c r="V360" i="3" s="1"/>
  <c r="V378" i="3" s="1"/>
  <c r="AJ340" i="3"/>
  <c r="U360" i="3" s="1"/>
  <c r="U378" i="3" s="1"/>
  <c r="AI340" i="3"/>
  <c r="T360" i="3" s="1"/>
  <c r="T378" i="3" s="1"/>
  <c r="AH340" i="3"/>
  <c r="S360" i="3" s="1"/>
  <c r="S378" i="3" s="1"/>
  <c r="AG340" i="3"/>
  <c r="R360" i="3" s="1"/>
  <c r="R378" i="3" s="1"/>
  <c r="AF340" i="3"/>
  <c r="Q360" i="3" s="1"/>
  <c r="Q378" i="3" s="1"/>
  <c r="AE340" i="3"/>
  <c r="P360" i="3" s="1"/>
  <c r="P378" i="3" s="1"/>
  <c r="AD340" i="3"/>
  <c r="O360" i="3" s="1"/>
  <c r="O378" i="3" s="1"/>
  <c r="AC340" i="3"/>
  <c r="N360" i="3" s="1"/>
  <c r="N378" i="3" s="1"/>
  <c r="AB340" i="3"/>
  <c r="M360" i="3" s="1"/>
  <c r="M378" i="3" s="1"/>
  <c r="AA340" i="3"/>
  <c r="L360" i="3" s="1"/>
  <c r="L378" i="3" s="1"/>
  <c r="Z340" i="3"/>
  <c r="K360" i="3" s="1"/>
  <c r="K378" i="3" s="1"/>
  <c r="Y340" i="3"/>
  <c r="J360" i="3" s="1"/>
  <c r="J378" i="3" s="1"/>
  <c r="X340" i="3"/>
  <c r="I360" i="3" s="1"/>
  <c r="I378" i="3" s="1"/>
  <c r="W340" i="3"/>
  <c r="H360" i="3" s="1"/>
  <c r="H378" i="3" s="1"/>
  <c r="V340" i="3"/>
  <c r="G360" i="3" s="1"/>
  <c r="G378" i="3" s="1"/>
  <c r="U340" i="3"/>
  <c r="F360" i="3" s="1"/>
  <c r="F378" i="3" s="1"/>
  <c r="T340" i="3"/>
  <c r="E360" i="3" s="1"/>
  <c r="E378" i="3" s="1"/>
  <c r="S340" i="3"/>
  <c r="D360" i="3" s="1"/>
  <c r="D378" i="3" s="1"/>
  <c r="R340" i="3"/>
  <c r="C360" i="3" s="1"/>
  <c r="C378" i="3" s="1"/>
  <c r="Q340" i="3"/>
  <c r="B360" i="3" s="1"/>
  <c r="B378" i="3" s="1"/>
  <c r="AR339" i="3"/>
  <c r="AQ339" i="3"/>
  <c r="AP339" i="3"/>
  <c r="AO339" i="3"/>
  <c r="AN339" i="3"/>
  <c r="AM339" i="3"/>
  <c r="AL339" i="3"/>
  <c r="AK339" i="3"/>
  <c r="AJ339" i="3"/>
  <c r="AI339" i="3"/>
  <c r="AH339" i="3"/>
  <c r="AG339" i="3"/>
  <c r="AF339" i="3"/>
  <c r="AE339" i="3"/>
  <c r="AD339" i="3"/>
  <c r="AC339" i="3"/>
  <c r="AB339" i="3"/>
  <c r="AA339" i="3"/>
  <c r="Z339" i="3"/>
  <c r="Y339" i="3"/>
  <c r="X339" i="3"/>
  <c r="W339" i="3"/>
  <c r="V339" i="3"/>
  <c r="U339" i="3"/>
  <c r="T339" i="3"/>
  <c r="S339" i="3"/>
  <c r="R339" i="3"/>
  <c r="Q339" i="3"/>
  <c r="AR338" i="3"/>
  <c r="AQ338" i="3"/>
  <c r="AP338" i="3"/>
  <c r="AO338" i="3"/>
  <c r="AN338" i="3"/>
  <c r="AM338" i="3"/>
  <c r="AL338" i="3"/>
  <c r="AK338" i="3"/>
  <c r="AJ338" i="3"/>
  <c r="AI338" i="3"/>
  <c r="AH338" i="3"/>
  <c r="AG338" i="3"/>
  <c r="AF338" i="3"/>
  <c r="AE338" i="3"/>
  <c r="AD338" i="3"/>
  <c r="AC338" i="3"/>
  <c r="AB338" i="3"/>
  <c r="AA338" i="3"/>
  <c r="Z338" i="3"/>
  <c r="Y338" i="3"/>
  <c r="X338" i="3"/>
  <c r="W338" i="3"/>
  <c r="V338" i="3"/>
  <c r="U338" i="3"/>
  <c r="T338" i="3"/>
  <c r="S338" i="3"/>
  <c r="R338" i="3"/>
  <c r="Q338" i="3"/>
  <c r="AR337" i="3"/>
  <c r="AQ337" i="3"/>
  <c r="AP337" i="3"/>
  <c r="AO337" i="3"/>
  <c r="AN337" i="3"/>
  <c r="AM337" i="3"/>
  <c r="AL337" i="3"/>
  <c r="AK337" i="3"/>
  <c r="V357" i="3" s="1"/>
  <c r="AJ337" i="3"/>
  <c r="AI337" i="3"/>
  <c r="AH337" i="3"/>
  <c r="AG337" i="3"/>
  <c r="AF337" i="3"/>
  <c r="AE337" i="3"/>
  <c r="AD337" i="3"/>
  <c r="AC337" i="3"/>
  <c r="AB337" i="3"/>
  <c r="M357" i="3" s="1"/>
  <c r="AA337" i="3"/>
  <c r="Z337" i="3"/>
  <c r="Y337" i="3"/>
  <c r="X337" i="3"/>
  <c r="W337" i="3"/>
  <c r="V337" i="3"/>
  <c r="U337" i="3"/>
  <c r="T337" i="3"/>
  <c r="S337" i="3"/>
  <c r="D357" i="3" s="1"/>
  <c r="R337" i="3"/>
  <c r="Q337" i="3"/>
  <c r="AR336" i="3"/>
  <c r="AC356" i="3" s="1"/>
  <c r="AQ336" i="3"/>
  <c r="AB356" i="3" s="1"/>
  <c r="AP336" i="3"/>
  <c r="AA356" i="3" s="1"/>
  <c r="AO336" i="3"/>
  <c r="Z356" i="3" s="1"/>
  <c r="AN336" i="3"/>
  <c r="Y356" i="3" s="1"/>
  <c r="AM336" i="3"/>
  <c r="X356" i="3" s="1"/>
  <c r="AL336" i="3"/>
  <c r="W356" i="3" s="1"/>
  <c r="AK336" i="3"/>
  <c r="V356" i="3" s="1"/>
  <c r="AJ336" i="3"/>
  <c r="U356" i="3" s="1"/>
  <c r="AI336" i="3"/>
  <c r="T356" i="3" s="1"/>
  <c r="AH336" i="3"/>
  <c r="S356" i="3" s="1"/>
  <c r="AG336" i="3"/>
  <c r="R356" i="3" s="1"/>
  <c r="AF336" i="3"/>
  <c r="Q356" i="3" s="1"/>
  <c r="AE336" i="3"/>
  <c r="P356" i="3" s="1"/>
  <c r="AD336" i="3"/>
  <c r="O356" i="3" s="1"/>
  <c r="AC336" i="3"/>
  <c r="N356" i="3" s="1"/>
  <c r="AB336" i="3"/>
  <c r="M356" i="3" s="1"/>
  <c r="AA336" i="3"/>
  <c r="L356" i="3" s="1"/>
  <c r="Z336" i="3"/>
  <c r="K356" i="3" s="1"/>
  <c r="Y336" i="3"/>
  <c r="J356" i="3" s="1"/>
  <c r="X336" i="3"/>
  <c r="I356" i="3" s="1"/>
  <c r="W336" i="3"/>
  <c r="H356" i="3" s="1"/>
  <c r="V336" i="3"/>
  <c r="G356" i="3" s="1"/>
  <c r="U336" i="3"/>
  <c r="F356" i="3" s="1"/>
  <c r="T336" i="3"/>
  <c r="E356" i="3" s="1"/>
  <c r="S336" i="3"/>
  <c r="D356" i="3" s="1"/>
  <c r="R336" i="3"/>
  <c r="C356" i="3" s="1"/>
  <c r="Q336" i="3"/>
  <c r="B356" i="3" s="1"/>
  <c r="AR335" i="3"/>
  <c r="AC355" i="3" s="1"/>
  <c r="AQ335" i="3"/>
  <c r="AP335" i="3"/>
  <c r="AO335" i="3"/>
  <c r="AN335" i="3"/>
  <c r="AM335" i="3"/>
  <c r="AL335" i="3"/>
  <c r="AK335" i="3"/>
  <c r="AJ335" i="3"/>
  <c r="AI335" i="3"/>
  <c r="T355" i="3" s="1"/>
  <c r="AH335" i="3"/>
  <c r="AG335" i="3"/>
  <c r="AF335" i="3"/>
  <c r="AE335" i="3"/>
  <c r="AD335" i="3"/>
  <c r="AC335" i="3"/>
  <c r="AB335" i="3"/>
  <c r="AA335" i="3"/>
  <c r="Z335" i="3"/>
  <c r="Y335" i="3"/>
  <c r="J355" i="3" s="1"/>
  <c r="X335" i="3"/>
  <c r="W335" i="3"/>
  <c r="V335" i="3"/>
  <c r="U335" i="3"/>
  <c r="T335" i="3"/>
  <c r="S335" i="3"/>
  <c r="R335" i="3"/>
  <c r="Q335" i="3"/>
  <c r="AR334" i="3"/>
  <c r="AQ334" i="3"/>
  <c r="AP334" i="3"/>
  <c r="AO334" i="3"/>
  <c r="AN334" i="3"/>
  <c r="AM334" i="3"/>
  <c r="AL334" i="3"/>
  <c r="AK334" i="3"/>
  <c r="AJ334" i="3"/>
  <c r="AI334" i="3"/>
  <c r="AH334" i="3"/>
  <c r="AG334" i="3"/>
  <c r="AF334" i="3"/>
  <c r="AE334" i="3"/>
  <c r="AD334" i="3"/>
  <c r="AC334" i="3"/>
  <c r="AB334" i="3"/>
  <c r="AA334" i="3"/>
  <c r="Z334" i="3"/>
  <c r="Y334" i="3"/>
  <c r="X334" i="3"/>
  <c r="W334" i="3"/>
  <c r="V334" i="3"/>
  <c r="U334" i="3"/>
  <c r="T334" i="3"/>
  <c r="S334" i="3"/>
  <c r="R334" i="3"/>
  <c r="Q334" i="3"/>
  <c r="A261" i="3"/>
  <c r="A259" i="3"/>
  <c r="A296" i="3" s="1"/>
  <c r="A258" i="3"/>
  <c r="A257" i="3"/>
  <c r="A256" i="3"/>
  <c r="A254" i="3"/>
  <c r="A271" i="3" s="1"/>
  <c r="A295" i="3" s="1"/>
  <c r="A253" i="3"/>
  <c r="A252" i="3"/>
  <c r="A270" i="3" s="1"/>
  <c r="A294" i="3" s="1"/>
  <c r="A251" i="3"/>
  <c r="A269" i="3" s="1"/>
  <c r="A281" i="3" s="1"/>
  <c r="A250" i="3"/>
  <c r="A268" i="3" s="1"/>
  <c r="A292" i="3" s="1"/>
  <c r="A249" i="3"/>
  <c r="A248" i="3"/>
  <c r="A267" i="3" s="1"/>
  <c r="A279" i="3" s="1"/>
  <c r="A247" i="3"/>
  <c r="A266" i="3" s="1"/>
  <c r="A246" i="3"/>
  <c r="A265" i="3" s="1"/>
  <c r="A289" i="3" s="1"/>
  <c r="A245" i="3"/>
  <c r="A264" i="3" s="1"/>
  <c r="A276" i="3" s="1"/>
  <c r="AR241" i="3"/>
  <c r="AQ241" i="3"/>
  <c r="AP241" i="3"/>
  <c r="AO241" i="3"/>
  <c r="AN241" i="3"/>
  <c r="AM241" i="3"/>
  <c r="AL241" i="3"/>
  <c r="AK241" i="3"/>
  <c r="AJ241" i="3"/>
  <c r="AI241" i="3"/>
  <c r="AH241" i="3"/>
  <c r="AG241" i="3"/>
  <c r="AF241" i="3"/>
  <c r="AE241" i="3"/>
  <c r="AD241" i="3"/>
  <c r="AC241" i="3"/>
  <c r="AB241" i="3"/>
  <c r="AA241" i="3"/>
  <c r="Z241" i="3"/>
  <c r="Y241" i="3"/>
  <c r="X241" i="3"/>
  <c r="W241" i="3"/>
  <c r="V241" i="3"/>
  <c r="U241" i="3"/>
  <c r="T241" i="3"/>
  <c r="S241" i="3"/>
  <c r="R241" i="3"/>
  <c r="Q241" i="3"/>
  <c r="AR240" i="3"/>
  <c r="AQ240" i="3"/>
  <c r="AP240" i="3"/>
  <c r="AO240" i="3"/>
  <c r="AN240" i="3"/>
  <c r="AM240" i="3"/>
  <c r="AL240" i="3"/>
  <c r="AK240" i="3"/>
  <c r="AJ240" i="3"/>
  <c r="AI240" i="3"/>
  <c r="AH240" i="3"/>
  <c r="AG240" i="3"/>
  <c r="AF240" i="3"/>
  <c r="AE240" i="3"/>
  <c r="AD240" i="3"/>
  <c r="AC240" i="3"/>
  <c r="AB240" i="3"/>
  <c r="AA240" i="3"/>
  <c r="Z240" i="3"/>
  <c r="Y240" i="3"/>
  <c r="X240" i="3"/>
  <c r="W240" i="3"/>
  <c r="V240" i="3"/>
  <c r="U240" i="3"/>
  <c r="T240" i="3"/>
  <c r="S240" i="3"/>
  <c r="R240" i="3"/>
  <c r="Q240" i="3"/>
  <c r="AR239" i="3"/>
  <c r="AQ239" i="3"/>
  <c r="AP239" i="3"/>
  <c r="AO239" i="3"/>
  <c r="AN239" i="3"/>
  <c r="AM239" i="3"/>
  <c r="AL239" i="3"/>
  <c r="AK239" i="3"/>
  <c r="AJ239" i="3"/>
  <c r="AI239" i="3"/>
  <c r="AH239" i="3"/>
  <c r="AG239" i="3"/>
  <c r="AF239" i="3"/>
  <c r="AE239" i="3"/>
  <c r="AD239" i="3"/>
  <c r="AC239" i="3"/>
  <c r="AB239" i="3"/>
  <c r="AA239" i="3"/>
  <c r="Z239" i="3"/>
  <c r="Y239" i="3"/>
  <c r="X239" i="3"/>
  <c r="W239" i="3"/>
  <c r="V239" i="3"/>
  <c r="U239" i="3"/>
  <c r="T239" i="3"/>
  <c r="S239" i="3"/>
  <c r="R239" i="3"/>
  <c r="Q239" i="3"/>
  <c r="AR238" i="3"/>
  <c r="AQ238" i="3"/>
  <c r="AP238" i="3"/>
  <c r="AO238" i="3"/>
  <c r="AN238" i="3"/>
  <c r="AM238" i="3"/>
  <c r="AL238" i="3"/>
  <c r="AK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S238" i="3"/>
  <c r="R238" i="3"/>
  <c r="Q238" i="3"/>
  <c r="AR237" i="3"/>
  <c r="AC257" i="3" s="1"/>
  <c r="AQ237" i="3"/>
  <c r="AB257" i="3" s="1"/>
  <c r="AP237" i="3"/>
  <c r="AA257" i="3" s="1"/>
  <c r="AO237" i="3"/>
  <c r="Z257" i="3" s="1"/>
  <c r="AN237" i="3"/>
  <c r="Y257" i="3" s="1"/>
  <c r="AM237" i="3"/>
  <c r="X257" i="3" s="1"/>
  <c r="AL237" i="3"/>
  <c r="W257" i="3" s="1"/>
  <c r="AK237" i="3"/>
  <c r="V257" i="3" s="1"/>
  <c r="AJ237" i="3"/>
  <c r="U257" i="3" s="1"/>
  <c r="AI237" i="3"/>
  <c r="T257" i="3" s="1"/>
  <c r="AH237" i="3"/>
  <c r="S257" i="3" s="1"/>
  <c r="AG237" i="3"/>
  <c r="R257" i="3" s="1"/>
  <c r="AF237" i="3"/>
  <c r="Q257" i="3" s="1"/>
  <c r="AE237" i="3"/>
  <c r="P257" i="3" s="1"/>
  <c r="AD237" i="3"/>
  <c r="O257" i="3" s="1"/>
  <c r="AC237" i="3"/>
  <c r="N257" i="3" s="1"/>
  <c r="AB237" i="3"/>
  <c r="M257" i="3" s="1"/>
  <c r="AA237" i="3"/>
  <c r="L257" i="3" s="1"/>
  <c r="Z237" i="3"/>
  <c r="K257" i="3" s="1"/>
  <c r="Y237" i="3"/>
  <c r="J257" i="3" s="1"/>
  <c r="X237" i="3"/>
  <c r="I257" i="3" s="1"/>
  <c r="W237" i="3"/>
  <c r="H257" i="3" s="1"/>
  <c r="V237" i="3"/>
  <c r="G257" i="3" s="1"/>
  <c r="U237" i="3"/>
  <c r="F257" i="3" s="1"/>
  <c r="T237" i="3"/>
  <c r="E257" i="3" s="1"/>
  <c r="S237" i="3"/>
  <c r="D257" i="3" s="1"/>
  <c r="R237" i="3"/>
  <c r="C257" i="3" s="1"/>
  <c r="Q237" i="3"/>
  <c r="B257" i="3" s="1"/>
  <c r="AR236" i="3"/>
  <c r="AC256" i="3" s="1"/>
  <c r="AQ236" i="3"/>
  <c r="AP236" i="3"/>
  <c r="AO236" i="3"/>
  <c r="AN236" i="3"/>
  <c r="AM236" i="3"/>
  <c r="AL236" i="3"/>
  <c r="AK236" i="3"/>
  <c r="AJ236" i="3"/>
  <c r="U256" i="3" s="1"/>
  <c r="AI236" i="3"/>
  <c r="AH236" i="3"/>
  <c r="AG236" i="3"/>
  <c r="AF236" i="3"/>
  <c r="AE236" i="3"/>
  <c r="AD236" i="3"/>
  <c r="AC236" i="3"/>
  <c r="AB236" i="3"/>
  <c r="M256" i="3" s="1"/>
  <c r="AA236" i="3"/>
  <c r="Z236" i="3"/>
  <c r="Y236" i="3"/>
  <c r="X236" i="3"/>
  <c r="W236" i="3"/>
  <c r="V236" i="3"/>
  <c r="U236" i="3"/>
  <c r="T236" i="3"/>
  <c r="E256" i="3" s="1"/>
  <c r="S236" i="3"/>
  <c r="R236" i="3"/>
  <c r="Q236" i="3"/>
  <c r="AR234" i="3"/>
  <c r="AC254" i="3" s="1"/>
  <c r="AQ234" i="3"/>
  <c r="AB254" i="3" s="1"/>
  <c r="AP234" i="3"/>
  <c r="AA254" i="3" s="1"/>
  <c r="AO234" i="3"/>
  <c r="Z254" i="3" s="1"/>
  <c r="AN234" i="3"/>
  <c r="Y254" i="3" s="1"/>
  <c r="AM234" i="3"/>
  <c r="X254" i="3" s="1"/>
  <c r="AL234" i="3"/>
  <c r="W254" i="3" s="1"/>
  <c r="AK234" i="3"/>
  <c r="V254" i="3" s="1"/>
  <c r="AJ234" i="3"/>
  <c r="U254" i="3" s="1"/>
  <c r="AI234" i="3"/>
  <c r="T254" i="3" s="1"/>
  <c r="AH234" i="3"/>
  <c r="S254" i="3" s="1"/>
  <c r="AG234" i="3"/>
  <c r="R254" i="3" s="1"/>
  <c r="AF234" i="3"/>
  <c r="Q254" i="3" s="1"/>
  <c r="AE234" i="3"/>
  <c r="P254" i="3" s="1"/>
  <c r="AD234" i="3"/>
  <c r="O254" i="3" s="1"/>
  <c r="AC234" i="3"/>
  <c r="N254" i="3" s="1"/>
  <c r="AB234" i="3"/>
  <c r="M254" i="3" s="1"/>
  <c r="AA234" i="3"/>
  <c r="L254" i="3" s="1"/>
  <c r="Z234" i="3"/>
  <c r="K254" i="3" s="1"/>
  <c r="Y234" i="3"/>
  <c r="J254" i="3" s="1"/>
  <c r="X234" i="3"/>
  <c r="I254" i="3" s="1"/>
  <c r="W234" i="3"/>
  <c r="H254" i="3" s="1"/>
  <c r="V234" i="3"/>
  <c r="G254" i="3" s="1"/>
  <c r="U234" i="3"/>
  <c r="F254" i="3" s="1"/>
  <c r="T234" i="3"/>
  <c r="E254" i="3" s="1"/>
  <c r="S234" i="3"/>
  <c r="D254" i="3" s="1"/>
  <c r="R234" i="3"/>
  <c r="C254" i="3" s="1"/>
  <c r="Q234" i="3"/>
  <c r="AR233" i="3"/>
  <c r="AQ233" i="3"/>
  <c r="AP233" i="3"/>
  <c r="AO233" i="3"/>
  <c r="Z253" i="3" s="1"/>
  <c r="AN233" i="3"/>
  <c r="AM233" i="3"/>
  <c r="AL233" i="3"/>
  <c r="AK233" i="3"/>
  <c r="AJ233" i="3"/>
  <c r="AI233" i="3"/>
  <c r="AH233" i="3"/>
  <c r="AG233" i="3"/>
  <c r="R253" i="3" s="1"/>
  <c r="AF233" i="3"/>
  <c r="AE233" i="3"/>
  <c r="AD233" i="3"/>
  <c r="AC233" i="3"/>
  <c r="AB233" i="3"/>
  <c r="AA233" i="3"/>
  <c r="Z233" i="3"/>
  <c r="Y233" i="3"/>
  <c r="J253" i="3" s="1"/>
  <c r="X233" i="3"/>
  <c r="W233" i="3"/>
  <c r="V233" i="3"/>
  <c r="U233" i="3"/>
  <c r="T233" i="3"/>
  <c r="S233" i="3"/>
  <c r="R233" i="3"/>
  <c r="Q233" i="3"/>
  <c r="B253" i="3" s="1"/>
  <c r="AR232" i="3"/>
  <c r="AC252" i="3" s="1"/>
  <c r="AQ232" i="3"/>
  <c r="AB252" i="3" s="1"/>
  <c r="AP232" i="3"/>
  <c r="AA252" i="3" s="1"/>
  <c r="AO232" i="3"/>
  <c r="Z252" i="3" s="1"/>
  <c r="AN232" i="3"/>
  <c r="Y252" i="3" s="1"/>
  <c r="AM232" i="3"/>
  <c r="X252" i="3" s="1"/>
  <c r="AL232" i="3"/>
  <c r="W252" i="3" s="1"/>
  <c r="AK232" i="3"/>
  <c r="V252" i="3" s="1"/>
  <c r="AJ232" i="3"/>
  <c r="U252" i="3" s="1"/>
  <c r="AI232" i="3"/>
  <c r="T252" i="3" s="1"/>
  <c r="AH232" i="3"/>
  <c r="S252" i="3" s="1"/>
  <c r="AG232" i="3"/>
  <c r="R252" i="3" s="1"/>
  <c r="AF232" i="3"/>
  <c r="Q252" i="3" s="1"/>
  <c r="AE232" i="3"/>
  <c r="P252" i="3" s="1"/>
  <c r="AD232" i="3"/>
  <c r="O252" i="3" s="1"/>
  <c r="AC232" i="3"/>
  <c r="N252" i="3" s="1"/>
  <c r="AB232" i="3"/>
  <c r="M252" i="3" s="1"/>
  <c r="AA232" i="3"/>
  <c r="L252" i="3" s="1"/>
  <c r="Z232" i="3"/>
  <c r="K252" i="3" s="1"/>
  <c r="Y232" i="3"/>
  <c r="J252" i="3" s="1"/>
  <c r="X232" i="3"/>
  <c r="I252" i="3" s="1"/>
  <c r="W232" i="3"/>
  <c r="H252" i="3" s="1"/>
  <c r="V232" i="3"/>
  <c r="G252" i="3" s="1"/>
  <c r="U232" i="3"/>
  <c r="F252" i="3" s="1"/>
  <c r="T232" i="3"/>
  <c r="E252" i="3" s="1"/>
  <c r="S232" i="3"/>
  <c r="D252" i="3" s="1"/>
  <c r="R232" i="3"/>
  <c r="C252" i="3" s="1"/>
  <c r="Q232" i="3"/>
  <c r="B252" i="3" s="1"/>
  <c r="AR231" i="3"/>
  <c r="AC251" i="3" s="1"/>
  <c r="AC269" i="3" s="1"/>
  <c r="AQ231" i="3"/>
  <c r="AB251" i="3" s="1"/>
  <c r="AB269" i="3" s="1"/>
  <c r="AP231" i="3"/>
  <c r="AA251" i="3" s="1"/>
  <c r="AA269" i="3" s="1"/>
  <c r="AO231" i="3"/>
  <c r="Z251" i="3" s="1"/>
  <c r="Z269" i="3" s="1"/>
  <c r="AN231" i="3"/>
  <c r="Y251" i="3" s="1"/>
  <c r="Y269" i="3" s="1"/>
  <c r="AM231" i="3"/>
  <c r="X251" i="3" s="1"/>
  <c r="X269" i="3" s="1"/>
  <c r="AL231" i="3"/>
  <c r="W251" i="3" s="1"/>
  <c r="W269" i="3" s="1"/>
  <c r="AK231" i="3"/>
  <c r="V251" i="3" s="1"/>
  <c r="V269" i="3" s="1"/>
  <c r="AJ231" i="3"/>
  <c r="U251" i="3" s="1"/>
  <c r="U269" i="3" s="1"/>
  <c r="AI231" i="3"/>
  <c r="T251" i="3" s="1"/>
  <c r="T269" i="3" s="1"/>
  <c r="AH231" i="3"/>
  <c r="S251" i="3" s="1"/>
  <c r="S269" i="3" s="1"/>
  <c r="AG231" i="3"/>
  <c r="R251" i="3" s="1"/>
  <c r="R269" i="3" s="1"/>
  <c r="AF231" i="3"/>
  <c r="Q251" i="3" s="1"/>
  <c r="Q269" i="3" s="1"/>
  <c r="AE231" i="3"/>
  <c r="P251" i="3" s="1"/>
  <c r="P269" i="3" s="1"/>
  <c r="AD231" i="3"/>
  <c r="O251" i="3" s="1"/>
  <c r="O269" i="3" s="1"/>
  <c r="AC231" i="3"/>
  <c r="N251" i="3" s="1"/>
  <c r="N269" i="3" s="1"/>
  <c r="AB231" i="3"/>
  <c r="M251" i="3" s="1"/>
  <c r="M269" i="3" s="1"/>
  <c r="AA231" i="3"/>
  <c r="L251" i="3" s="1"/>
  <c r="L269" i="3" s="1"/>
  <c r="Z231" i="3"/>
  <c r="K251" i="3" s="1"/>
  <c r="K269" i="3" s="1"/>
  <c r="Y231" i="3"/>
  <c r="J251" i="3" s="1"/>
  <c r="J269" i="3" s="1"/>
  <c r="X231" i="3"/>
  <c r="I251" i="3" s="1"/>
  <c r="I269" i="3" s="1"/>
  <c r="W231" i="3"/>
  <c r="H251" i="3" s="1"/>
  <c r="H269" i="3" s="1"/>
  <c r="V231" i="3"/>
  <c r="G251" i="3" s="1"/>
  <c r="G269" i="3" s="1"/>
  <c r="U231" i="3"/>
  <c r="F251" i="3" s="1"/>
  <c r="F269" i="3" s="1"/>
  <c r="T231" i="3"/>
  <c r="E251" i="3" s="1"/>
  <c r="E269" i="3" s="1"/>
  <c r="S231" i="3"/>
  <c r="D251" i="3" s="1"/>
  <c r="D269" i="3" s="1"/>
  <c r="R231" i="3"/>
  <c r="C251" i="3" s="1"/>
  <c r="C269" i="3" s="1"/>
  <c r="Q231" i="3"/>
  <c r="B251" i="3" s="1"/>
  <c r="B269" i="3" s="1"/>
  <c r="AR230" i="3"/>
  <c r="AQ230" i="3"/>
  <c r="AP230" i="3"/>
  <c r="AO230" i="3"/>
  <c r="AN230" i="3"/>
  <c r="AM230" i="3"/>
  <c r="AL230" i="3"/>
  <c r="AK230" i="3"/>
  <c r="AJ230" i="3"/>
  <c r="AI230" i="3"/>
  <c r="AH230" i="3"/>
  <c r="AG230" i="3"/>
  <c r="AF230" i="3"/>
  <c r="AE230" i="3"/>
  <c r="AD230" i="3"/>
  <c r="AC230" i="3"/>
  <c r="AB230" i="3"/>
  <c r="AA230" i="3"/>
  <c r="Z230" i="3"/>
  <c r="Y230" i="3"/>
  <c r="X230" i="3"/>
  <c r="W230" i="3"/>
  <c r="V230" i="3"/>
  <c r="U230" i="3"/>
  <c r="T230" i="3"/>
  <c r="S230" i="3"/>
  <c r="R230" i="3"/>
  <c r="Q230" i="3"/>
  <c r="AR229" i="3"/>
  <c r="AQ229" i="3"/>
  <c r="AP229" i="3"/>
  <c r="AO229" i="3"/>
  <c r="AN229" i="3"/>
  <c r="AM229" i="3"/>
  <c r="AL229" i="3"/>
  <c r="AK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S229" i="3"/>
  <c r="R229" i="3"/>
  <c r="Q229" i="3"/>
  <c r="AR228" i="3"/>
  <c r="AC248" i="3" s="1"/>
  <c r="AQ228" i="3"/>
  <c r="AP228" i="3"/>
  <c r="AO228" i="3"/>
  <c r="AN228" i="3"/>
  <c r="AM228" i="3"/>
  <c r="AL228" i="3"/>
  <c r="AK228" i="3"/>
  <c r="AJ228" i="3"/>
  <c r="U248" i="3" s="1"/>
  <c r="AI228" i="3"/>
  <c r="AH228" i="3"/>
  <c r="AG228" i="3"/>
  <c r="AF228" i="3"/>
  <c r="AE228" i="3"/>
  <c r="AD228" i="3"/>
  <c r="AC228" i="3"/>
  <c r="AB228" i="3"/>
  <c r="M248" i="3" s="1"/>
  <c r="AA228" i="3"/>
  <c r="Z228" i="3"/>
  <c r="Y228" i="3"/>
  <c r="X228" i="3"/>
  <c r="W228" i="3"/>
  <c r="V228" i="3"/>
  <c r="U228" i="3"/>
  <c r="T228" i="3"/>
  <c r="E248" i="3" s="1"/>
  <c r="S228" i="3"/>
  <c r="R228" i="3"/>
  <c r="Q228" i="3"/>
  <c r="AR227" i="3"/>
  <c r="AC247" i="3" s="1"/>
  <c r="AQ227" i="3"/>
  <c r="AB247" i="3" s="1"/>
  <c r="AP227" i="3"/>
  <c r="AA247" i="3" s="1"/>
  <c r="AO227" i="3"/>
  <c r="Z247" i="3" s="1"/>
  <c r="AN227" i="3"/>
  <c r="Y247" i="3" s="1"/>
  <c r="AM227" i="3"/>
  <c r="X247" i="3" s="1"/>
  <c r="AL227" i="3"/>
  <c r="W247" i="3" s="1"/>
  <c r="AK227" i="3"/>
  <c r="V247" i="3" s="1"/>
  <c r="AJ227" i="3"/>
  <c r="U247" i="3" s="1"/>
  <c r="AI227" i="3"/>
  <c r="T247" i="3" s="1"/>
  <c r="AH227" i="3"/>
  <c r="S247" i="3" s="1"/>
  <c r="AG227" i="3"/>
  <c r="R247" i="3" s="1"/>
  <c r="AF227" i="3"/>
  <c r="Q247" i="3" s="1"/>
  <c r="AE227" i="3"/>
  <c r="P247" i="3" s="1"/>
  <c r="AD227" i="3"/>
  <c r="O247" i="3" s="1"/>
  <c r="AC227" i="3"/>
  <c r="N247" i="3" s="1"/>
  <c r="AB227" i="3"/>
  <c r="M247" i="3" s="1"/>
  <c r="AA227" i="3"/>
  <c r="L247" i="3" s="1"/>
  <c r="Z227" i="3"/>
  <c r="K247" i="3" s="1"/>
  <c r="Y227" i="3"/>
  <c r="J247" i="3" s="1"/>
  <c r="X227" i="3"/>
  <c r="I247" i="3" s="1"/>
  <c r="W227" i="3"/>
  <c r="H247" i="3" s="1"/>
  <c r="V227" i="3"/>
  <c r="G247" i="3" s="1"/>
  <c r="U227" i="3"/>
  <c r="F247" i="3" s="1"/>
  <c r="T227" i="3"/>
  <c r="E247" i="3" s="1"/>
  <c r="S227" i="3"/>
  <c r="D247" i="3" s="1"/>
  <c r="R227" i="3"/>
  <c r="C247" i="3" s="1"/>
  <c r="Q227" i="3"/>
  <c r="B247" i="3" s="1"/>
  <c r="AR226" i="3"/>
  <c r="AQ226" i="3"/>
  <c r="AP226" i="3"/>
  <c r="AO226" i="3"/>
  <c r="AN226" i="3"/>
  <c r="Y246" i="3" s="1"/>
  <c r="AM226" i="3"/>
  <c r="AL226" i="3"/>
  <c r="AK226" i="3"/>
  <c r="AJ226" i="3"/>
  <c r="AI226" i="3"/>
  <c r="AH226" i="3"/>
  <c r="AG226" i="3"/>
  <c r="AF226" i="3"/>
  <c r="Q246" i="3" s="1"/>
  <c r="AE226" i="3"/>
  <c r="AD226" i="3"/>
  <c r="AC226" i="3"/>
  <c r="AB226" i="3"/>
  <c r="AA226" i="3"/>
  <c r="Z226" i="3"/>
  <c r="Y226" i="3"/>
  <c r="X226" i="3"/>
  <c r="I246" i="3" s="1"/>
  <c r="W226" i="3"/>
  <c r="V226" i="3"/>
  <c r="U226" i="3"/>
  <c r="T226" i="3"/>
  <c r="S226" i="3"/>
  <c r="R226" i="3"/>
  <c r="Q226" i="3"/>
  <c r="AR225" i="3"/>
  <c r="AQ225" i="3"/>
  <c r="AP225" i="3"/>
  <c r="AO225" i="3"/>
  <c r="AN225" i="3"/>
  <c r="AM225" i="3"/>
  <c r="AL225" i="3"/>
  <c r="AK225" i="3"/>
  <c r="AJ225" i="3"/>
  <c r="AI225" i="3"/>
  <c r="AH225" i="3"/>
  <c r="AG225" i="3"/>
  <c r="AF225" i="3"/>
  <c r="AE225" i="3"/>
  <c r="AD225" i="3"/>
  <c r="AC225" i="3"/>
  <c r="AB225" i="3"/>
  <c r="AA225" i="3"/>
  <c r="Z225" i="3"/>
  <c r="Y225" i="3"/>
  <c r="X225" i="3"/>
  <c r="W225" i="3"/>
  <c r="V225" i="3"/>
  <c r="U225" i="3"/>
  <c r="T225" i="3"/>
  <c r="S225" i="3"/>
  <c r="R225" i="3"/>
  <c r="Q225" i="3"/>
  <c r="A153" i="3"/>
  <c r="A151" i="3"/>
  <c r="A188" i="3" s="1"/>
  <c r="A150" i="3"/>
  <c r="A149" i="3"/>
  <c r="A148" i="3"/>
  <c r="A146" i="3"/>
  <c r="A163" i="3" s="1"/>
  <c r="A187" i="3" s="1"/>
  <c r="A145" i="3"/>
  <c r="A144" i="3"/>
  <c r="A162" i="3" s="1"/>
  <c r="A186" i="3" s="1"/>
  <c r="A143" i="3"/>
  <c r="A161" i="3" s="1"/>
  <c r="A173" i="3" s="1"/>
  <c r="A142" i="3"/>
  <c r="A160" i="3" s="1"/>
  <c r="A184" i="3" s="1"/>
  <c r="A141" i="3"/>
  <c r="A140" i="3"/>
  <c r="A159" i="3" s="1"/>
  <c r="A171" i="3" s="1"/>
  <c r="A139" i="3"/>
  <c r="A158" i="3" s="1"/>
  <c r="A138" i="3"/>
  <c r="A157" i="3" s="1"/>
  <c r="A181" i="3" s="1"/>
  <c r="A137" i="3"/>
  <c r="A156" i="3" s="1"/>
  <c r="A168" i="3" s="1"/>
  <c r="AR133" i="3"/>
  <c r="AQ133" i="3"/>
  <c r="AP133" i="3"/>
  <c r="AO133" i="3"/>
  <c r="AN133" i="3"/>
  <c r="AM133" i="3"/>
  <c r="AL133" i="3"/>
  <c r="AK133" i="3"/>
  <c r="AJ133" i="3"/>
  <c r="AI133" i="3"/>
  <c r="AH133" i="3"/>
  <c r="AG133" i="3"/>
  <c r="AF133" i="3"/>
  <c r="AE133" i="3"/>
  <c r="AD133" i="3"/>
  <c r="AC133" i="3"/>
  <c r="AB133" i="3"/>
  <c r="AA133" i="3"/>
  <c r="Z133" i="3"/>
  <c r="Y133" i="3"/>
  <c r="X133" i="3"/>
  <c r="W133" i="3"/>
  <c r="V133" i="3"/>
  <c r="U133" i="3"/>
  <c r="T133" i="3"/>
  <c r="S133" i="3"/>
  <c r="R133" i="3"/>
  <c r="Q133" i="3"/>
  <c r="AR132" i="3"/>
  <c r="AQ132" i="3"/>
  <c r="AP132" i="3"/>
  <c r="AO132" i="3"/>
  <c r="AN132" i="3"/>
  <c r="AM132" i="3"/>
  <c r="AL132" i="3"/>
  <c r="AK132" i="3"/>
  <c r="AJ132" i="3"/>
  <c r="AI132" i="3"/>
  <c r="AH132" i="3"/>
  <c r="AG132" i="3"/>
  <c r="AF132" i="3"/>
  <c r="AE132" i="3"/>
  <c r="AD132" i="3"/>
  <c r="AC132" i="3"/>
  <c r="AB132" i="3"/>
  <c r="AA132" i="3"/>
  <c r="Z132" i="3"/>
  <c r="Y132" i="3"/>
  <c r="X132" i="3"/>
  <c r="W132" i="3"/>
  <c r="V132" i="3"/>
  <c r="U132" i="3"/>
  <c r="T132" i="3"/>
  <c r="S132" i="3"/>
  <c r="R132" i="3"/>
  <c r="Q132" i="3"/>
  <c r="AR131" i="3"/>
  <c r="AQ131" i="3"/>
  <c r="AP131" i="3"/>
  <c r="AO131" i="3"/>
  <c r="AN131" i="3"/>
  <c r="AM131" i="3"/>
  <c r="AL131" i="3"/>
  <c r="AK131" i="3"/>
  <c r="AJ131" i="3"/>
  <c r="AI131" i="3"/>
  <c r="AH131" i="3"/>
  <c r="AG131" i="3"/>
  <c r="AF131" i="3"/>
  <c r="AE131" i="3"/>
  <c r="AD131" i="3"/>
  <c r="AC131" i="3"/>
  <c r="AB131" i="3"/>
  <c r="AA131" i="3"/>
  <c r="Z131" i="3"/>
  <c r="Y131" i="3"/>
  <c r="X131" i="3"/>
  <c r="W131" i="3"/>
  <c r="V131" i="3"/>
  <c r="U131" i="3"/>
  <c r="T131" i="3"/>
  <c r="S131" i="3"/>
  <c r="R131" i="3"/>
  <c r="Q131" i="3"/>
  <c r="AR130" i="3"/>
  <c r="AQ130" i="3"/>
  <c r="AP130" i="3"/>
  <c r="AO130" i="3"/>
  <c r="AN130" i="3"/>
  <c r="AM130" i="3"/>
  <c r="AL130" i="3"/>
  <c r="AK130" i="3"/>
  <c r="AJ130" i="3"/>
  <c r="AI130" i="3"/>
  <c r="AH130" i="3"/>
  <c r="AG130" i="3"/>
  <c r="AF130" i="3"/>
  <c r="AE130" i="3"/>
  <c r="AD130" i="3"/>
  <c r="AC130" i="3"/>
  <c r="AB130" i="3"/>
  <c r="AA130" i="3"/>
  <c r="Z130" i="3"/>
  <c r="Y130" i="3"/>
  <c r="X130" i="3"/>
  <c r="W130" i="3"/>
  <c r="V130" i="3"/>
  <c r="U130" i="3"/>
  <c r="T130" i="3"/>
  <c r="S130" i="3"/>
  <c r="R130" i="3"/>
  <c r="Q130" i="3"/>
  <c r="AR129" i="3"/>
  <c r="AQ129" i="3"/>
  <c r="AP129" i="3"/>
  <c r="AA149" i="3" s="1"/>
  <c r="AO129" i="3"/>
  <c r="AN129" i="3"/>
  <c r="AM129" i="3"/>
  <c r="AL129" i="3"/>
  <c r="AK129" i="3"/>
  <c r="AJ129" i="3"/>
  <c r="AI129" i="3"/>
  <c r="AH129" i="3"/>
  <c r="S149" i="3" s="1"/>
  <c r="AG129" i="3"/>
  <c r="AF129" i="3"/>
  <c r="AE129" i="3"/>
  <c r="AD129" i="3"/>
  <c r="AC129" i="3"/>
  <c r="AB129" i="3"/>
  <c r="AA129" i="3"/>
  <c r="Z129" i="3"/>
  <c r="K149" i="3" s="1"/>
  <c r="Y129" i="3"/>
  <c r="X129" i="3"/>
  <c r="W129" i="3"/>
  <c r="V129" i="3"/>
  <c r="U129" i="3"/>
  <c r="T129" i="3"/>
  <c r="S129" i="3"/>
  <c r="R129" i="3"/>
  <c r="C149" i="3" s="1"/>
  <c r="Q129" i="3"/>
  <c r="AR128" i="3"/>
  <c r="AC148" i="3" s="1"/>
  <c r="AQ128" i="3"/>
  <c r="AP128" i="3"/>
  <c r="AO128" i="3"/>
  <c r="AN128" i="3"/>
  <c r="AM128" i="3"/>
  <c r="AL128" i="3"/>
  <c r="AK128" i="3"/>
  <c r="AJ128" i="3"/>
  <c r="U148" i="3" s="1"/>
  <c r="AI128" i="3"/>
  <c r="AH128" i="3"/>
  <c r="AG128" i="3"/>
  <c r="AF128" i="3"/>
  <c r="AE128" i="3"/>
  <c r="AD128" i="3"/>
  <c r="AC128" i="3"/>
  <c r="AB128" i="3"/>
  <c r="M148" i="3" s="1"/>
  <c r="AA128" i="3"/>
  <c r="Z128" i="3"/>
  <c r="Y128" i="3"/>
  <c r="X128" i="3"/>
  <c r="W128" i="3"/>
  <c r="V128" i="3"/>
  <c r="U128" i="3"/>
  <c r="T128" i="3"/>
  <c r="E148" i="3" s="1"/>
  <c r="S128" i="3"/>
  <c r="R128" i="3"/>
  <c r="Q128" i="3"/>
  <c r="Q126" i="3"/>
  <c r="B146" i="3" s="1"/>
  <c r="AR125" i="3"/>
  <c r="AQ125" i="3"/>
  <c r="AP125" i="3"/>
  <c r="AO125" i="3"/>
  <c r="AN125" i="3"/>
  <c r="AM125" i="3"/>
  <c r="AL125" i="3"/>
  <c r="AK125" i="3"/>
  <c r="AJ125" i="3"/>
  <c r="AI125" i="3"/>
  <c r="AH125" i="3"/>
  <c r="AG125" i="3"/>
  <c r="AF125" i="3"/>
  <c r="AE125" i="3"/>
  <c r="AD125" i="3"/>
  <c r="AC125" i="3"/>
  <c r="AB125" i="3"/>
  <c r="AA125" i="3"/>
  <c r="Z125" i="3"/>
  <c r="Y125" i="3"/>
  <c r="X125" i="3"/>
  <c r="W125" i="3"/>
  <c r="V125" i="3"/>
  <c r="U125" i="3"/>
  <c r="T125" i="3"/>
  <c r="S125" i="3"/>
  <c r="R125" i="3"/>
  <c r="Q125" i="3"/>
  <c r="AR124" i="3"/>
  <c r="AQ124" i="3"/>
  <c r="AP124" i="3"/>
  <c r="AA144" i="3" s="1"/>
  <c r="AO124" i="3"/>
  <c r="AN124" i="3"/>
  <c r="AM124" i="3"/>
  <c r="AL124" i="3"/>
  <c r="AK124" i="3"/>
  <c r="AJ124" i="3"/>
  <c r="AI124" i="3"/>
  <c r="AH124" i="3"/>
  <c r="S144" i="3" s="1"/>
  <c r="AG124" i="3"/>
  <c r="AF124" i="3"/>
  <c r="AE124" i="3"/>
  <c r="AD124" i="3"/>
  <c r="AC124" i="3"/>
  <c r="AB124" i="3"/>
  <c r="AA124" i="3"/>
  <c r="Z124" i="3"/>
  <c r="K144" i="3" s="1"/>
  <c r="Y124" i="3"/>
  <c r="X124" i="3"/>
  <c r="W124" i="3"/>
  <c r="V124" i="3"/>
  <c r="U124" i="3"/>
  <c r="T124" i="3"/>
  <c r="S124" i="3"/>
  <c r="R124" i="3"/>
  <c r="C144" i="3" s="1"/>
  <c r="Q124" i="3"/>
  <c r="AR123" i="3"/>
  <c r="AC143" i="3" s="1"/>
  <c r="AC161" i="3" s="1"/>
  <c r="AQ123" i="3"/>
  <c r="AB143" i="3" s="1"/>
  <c r="AB161" i="3" s="1"/>
  <c r="AP123" i="3"/>
  <c r="AA143" i="3" s="1"/>
  <c r="AA161" i="3" s="1"/>
  <c r="AO123" i="3"/>
  <c r="Z143" i="3" s="1"/>
  <c r="Z161" i="3" s="1"/>
  <c r="AN123" i="3"/>
  <c r="Y143" i="3" s="1"/>
  <c r="Y161" i="3" s="1"/>
  <c r="AM123" i="3"/>
  <c r="X143" i="3" s="1"/>
  <c r="X161" i="3" s="1"/>
  <c r="AL123" i="3"/>
  <c r="W143" i="3" s="1"/>
  <c r="W161" i="3" s="1"/>
  <c r="AK123" i="3"/>
  <c r="V143" i="3" s="1"/>
  <c r="V161" i="3" s="1"/>
  <c r="AJ123" i="3"/>
  <c r="U143" i="3" s="1"/>
  <c r="U161" i="3" s="1"/>
  <c r="AI123" i="3"/>
  <c r="T143" i="3" s="1"/>
  <c r="T161" i="3" s="1"/>
  <c r="AH123" i="3"/>
  <c r="S143" i="3" s="1"/>
  <c r="S161" i="3" s="1"/>
  <c r="AG123" i="3"/>
  <c r="R143" i="3" s="1"/>
  <c r="R161" i="3" s="1"/>
  <c r="AF123" i="3"/>
  <c r="Q143" i="3" s="1"/>
  <c r="Q161" i="3" s="1"/>
  <c r="AE123" i="3"/>
  <c r="P143" i="3" s="1"/>
  <c r="P161" i="3" s="1"/>
  <c r="AD123" i="3"/>
  <c r="O143" i="3" s="1"/>
  <c r="O161" i="3" s="1"/>
  <c r="AC123" i="3"/>
  <c r="N143" i="3" s="1"/>
  <c r="N161" i="3" s="1"/>
  <c r="AB123" i="3"/>
  <c r="M143" i="3" s="1"/>
  <c r="M161" i="3" s="1"/>
  <c r="AA123" i="3"/>
  <c r="L143" i="3" s="1"/>
  <c r="L161" i="3" s="1"/>
  <c r="Z123" i="3"/>
  <c r="K143" i="3" s="1"/>
  <c r="K161" i="3" s="1"/>
  <c r="Y123" i="3"/>
  <c r="J143" i="3" s="1"/>
  <c r="J161" i="3" s="1"/>
  <c r="X123" i="3"/>
  <c r="I143" i="3" s="1"/>
  <c r="I161" i="3" s="1"/>
  <c r="W123" i="3"/>
  <c r="H143" i="3" s="1"/>
  <c r="H161" i="3" s="1"/>
  <c r="V123" i="3"/>
  <c r="G143" i="3" s="1"/>
  <c r="G161" i="3" s="1"/>
  <c r="U123" i="3"/>
  <c r="F143" i="3" s="1"/>
  <c r="F161" i="3" s="1"/>
  <c r="T123" i="3"/>
  <c r="E143" i="3" s="1"/>
  <c r="E161" i="3" s="1"/>
  <c r="S123" i="3"/>
  <c r="D143" i="3" s="1"/>
  <c r="D161" i="3" s="1"/>
  <c r="R123" i="3"/>
  <c r="C143" i="3" s="1"/>
  <c r="C161" i="3" s="1"/>
  <c r="Q123" i="3"/>
  <c r="B143" i="3" s="1"/>
  <c r="AR122" i="3"/>
  <c r="AC142" i="3" s="1"/>
  <c r="AC160" i="3" s="1"/>
  <c r="AQ122" i="3"/>
  <c r="AB142" i="3" s="1"/>
  <c r="AB160" i="3" s="1"/>
  <c r="AP122" i="3"/>
  <c r="AA142" i="3" s="1"/>
  <c r="AA160" i="3" s="1"/>
  <c r="AO122" i="3"/>
  <c r="Z142" i="3" s="1"/>
  <c r="Z160" i="3" s="1"/>
  <c r="AN122" i="3"/>
  <c r="Y142" i="3" s="1"/>
  <c r="Y160" i="3" s="1"/>
  <c r="AM122" i="3"/>
  <c r="X142" i="3" s="1"/>
  <c r="X160" i="3" s="1"/>
  <c r="AL122" i="3"/>
  <c r="W142" i="3" s="1"/>
  <c r="W160" i="3" s="1"/>
  <c r="AK122" i="3"/>
  <c r="V142" i="3" s="1"/>
  <c r="V160" i="3" s="1"/>
  <c r="AJ122" i="3"/>
  <c r="U142" i="3" s="1"/>
  <c r="U160" i="3" s="1"/>
  <c r="AI122" i="3"/>
  <c r="T142" i="3" s="1"/>
  <c r="T160" i="3" s="1"/>
  <c r="AH122" i="3"/>
  <c r="S142" i="3" s="1"/>
  <c r="S160" i="3" s="1"/>
  <c r="AG122" i="3"/>
  <c r="R142" i="3" s="1"/>
  <c r="R160" i="3" s="1"/>
  <c r="AF122" i="3"/>
  <c r="Q142" i="3" s="1"/>
  <c r="Q160" i="3" s="1"/>
  <c r="AE122" i="3"/>
  <c r="P142" i="3" s="1"/>
  <c r="P160" i="3" s="1"/>
  <c r="AD122" i="3"/>
  <c r="O142" i="3" s="1"/>
  <c r="O160" i="3" s="1"/>
  <c r="AC122" i="3"/>
  <c r="N142" i="3" s="1"/>
  <c r="N160" i="3" s="1"/>
  <c r="AB122" i="3"/>
  <c r="M142" i="3" s="1"/>
  <c r="M160" i="3" s="1"/>
  <c r="AA122" i="3"/>
  <c r="L142" i="3" s="1"/>
  <c r="L160" i="3" s="1"/>
  <c r="Z122" i="3"/>
  <c r="K142" i="3" s="1"/>
  <c r="K160" i="3" s="1"/>
  <c r="Y122" i="3"/>
  <c r="J142" i="3" s="1"/>
  <c r="J160" i="3" s="1"/>
  <c r="X122" i="3"/>
  <c r="I142" i="3" s="1"/>
  <c r="I160" i="3" s="1"/>
  <c r="W122" i="3"/>
  <c r="H142" i="3" s="1"/>
  <c r="H160" i="3" s="1"/>
  <c r="V122" i="3"/>
  <c r="G142" i="3" s="1"/>
  <c r="G160" i="3" s="1"/>
  <c r="U122" i="3"/>
  <c r="F142" i="3" s="1"/>
  <c r="F160" i="3" s="1"/>
  <c r="T122" i="3"/>
  <c r="E142" i="3" s="1"/>
  <c r="E160" i="3" s="1"/>
  <c r="S122" i="3"/>
  <c r="D142" i="3" s="1"/>
  <c r="D160" i="3" s="1"/>
  <c r="R122" i="3"/>
  <c r="C142" i="3" s="1"/>
  <c r="C160" i="3" s="1"/>
  <c r="Q122" i="3"/>
  <c r="B142" i="3" s="1"/>
  <c r="B160" i="3" s="1"/>
  <c r="AR121" i="3"/>
  <c r="AQ121" i="3"/>
  <c r="AP121" i="3"/>
  <c r="AO121" i="3"/>
  <c r="AN121" i="3"/>
  <c r="AM121" i="3"/>
  <c r="AL121" i="3"/>
  <c r="AK121" i="3"/>
  <c r="AJ121" i="3"/>
  <c r="AI121" i="3"/>
  <c r="AH121" i="3"/>
  <c r="AG121" i="3"/>
  <c r="AF121" i="3"/>
  <c r="AE121" i="3"/>
  <c r="AD121" i="3"/>
  <c r="AC121" i="3"/>
  <c r="AB121" i="3"/>
  <c r="AA121" i="3"/>
  <c r="Z121" i="3"/>
  <c r="Y121" i="3"/>
  <c r="X121" i="3"/>
  <c r="W121" i="3"/>
  <c r="V121" i="3"/>
  <c r="U121" i="3"/>
  <c r="T121" i="3"/>
  <c r="S121" i="3"/>
  <c r="R121" i="3"/>
  <c r="Q121" i="3"/>
  <c r="AR120" i="3"/>
  <c r="AQ120" i="3"/>
  <c r="AP120" i="3"/>
  <c r="AO120" i="3"/>
  <c r="AN120" i="3"/>
  <c r="AM120" i="3"/>
  <c r="AL120" i="3"/>
  <c r="AK120" i="3"/>
  <c r="AJ120" i="3"/>
  <c r="AI120" i="3"/>
  <c r="AH120" i="3"/>
  <c r="AG120" i="3"/>
  <c r="AF120" i="3"/>
  <c r="AE120" i="3"/>
  <c r="AD120" i="3"/>
  <c r="AC120" i="3"/>
  <c r="AB120" i="3"/>
  <c r="AA120" i="3"/>
  <c r="Z120" i="3"/>
  <c r="Y120" i="3"/>
  <c r="X120" i="3"/>
  <c r="W120" i="3"/>
  <c r="V120" i="3"/>
  <c r="U120" i="3"/>
  <c r="T120" i="3"/>
  <c r="S120" i="3"/>
  <c r="R120" i="3"/>
  <c r="Q120" i="3"/>
  <c r="AR119" i="3"/>
  <c r="AC139" i="3" s="1"/>
  <c r="AQ119" i="3"/>
  <c r="AB139" i="3" s="1"/>
  <c r="AP119" i="3"/>
  <c r="AA139" i="3" s="1"/>
  <c r="AO119" i="3"/>
  <c r="Z139" i="3" s="1"/>
  <c r="AN119" i="3"/>
  <c r="Y139" i="3" s="1"/>
  <c r="AM119" i="3"/>
  <c r="X139" i="3" s="1"/>
  <c r="AL119" i="3"/>
  <c r="W139" i="3" s="1"/>
  <c r="AK119" i="3"/>
  <c r="V139" i="3" s="1"/>
  <c r="AJ119" i="3"/>
  <c r="U139" i="3" s="1"/>
  <c r="AI119" i="3"/>
  <c r="T139" i="3" s="1"/>
  <c r="AH119" i="3"/>
  <c r="S139" i="3" s="1"/>
  <c r="AG119" i="3"/>
  <c r="R139" i="3" s="1"/>
  <c r="AF119" i="3"/>
  <c r="Q139" i="3" s="1"/>
  <c r="AE119" i="3"/>
  <c r="P139" i="3" s="1"/>
  <c r="AD119" i="3"/>
  <c r="O139" i="3" s="1"/>
  <c r="AC119" i="3"/>
  <c r="N139" i="3" s="1"/>
  <c r="AB119" i="3"/>
  <c r="M139" i="3" s="1"/>
  <c r="AA119" i="3"/>
  <c r="L139" i="3" s="1"/>
  <c r="Z119" i="3"/>
  <c r="K139" i="3" s="1"/>
  <c r="Y119" i="3"/>
  <c r="J139" i="3" s="1"/>
  <c r="X119" i="3"/>
  <c r="I139" i="3" s="1"/>
  <c r="W119" i="3"/>
  <c r="H139" i="3" s="1"/>
  <c r="V119" i="3"/>
  <c r="G139" i="3" s="1"/>
  <c r="U119" i="3"/>
  <c r="F139" i="3" s="1"/>
  <c r="T119" i="3"/>
  <c r="E139" i="3" s="1"/>
  <c r="S119" i="3"/>
  <c r="D139" i="3" s="1"/>
  <c r="R119" i="3"/>
  <c r="C139" i="3" s="1"/>
  <c r="Q119" i="3"/>
  <c r="B139" i="3" s="1"/>
  <c r="AR118" i="3"/>
  <c r="AC138" i="3" s="1"/>
  <c r="AQ118" i="3"/>
  <c r="AB138" i="3" s="1"/>
  <c r="AP118" i="3"/>
  <c r="AA138" i="3" s="1"/>
  <c r="AO118" i="3"/>
  <c r="Z138" i="3" s="1"/>
  <c r="AN118" i="3"/>
  <c r="Y138" i="3" s="1"/>
  <c r="AM118" i="3"/>
  <c r="X138" i="3" s="1"/>
  <c r="AL118" i="3"/>
  <c r="W138" i="3" s="1"/>
  <c r="AK118" i="3"/>
  <c r="V138" i="3" s="1"/>
  <c r="AJ118" i="3"/>
  <c r="U138" i="3" s="1"/>
  <c r="AI118" i="3"/>
  <c r="T138" i="3" s="1"/>
  <c r="AH118" i="3"/>
  <c r="S138" i="3" s="1"/>
  <c r="AG118" i="3"/>
  <c r="R138" i="3" s="1"/>
  <c r="AF118" i="3"/>
  <c r="Q138" i="3" s="1"/>
  <c r="AE118" i="3"/>
  <c r="P138" i="3" s="1"/>
  <c r="AD118" i="3"/>
  <c r="O138" i="3" s="1"/>
  <c r="AC118" i="3"/>
  <c r="N138" i="3" s="1"/>
  <c r="AB118" i="3"/>
  <c r="M138" i="3" s="1"/>
  <c r="AA118" i="3"/>
  <c r="L138" i="3" s="1"/>
  <c r="Z118" i="3"/>
  <c r="K138" i="3" s="1"/>
  <c r="Y118" i="3"/>
  <c r="J138" i="3" s="1"/>
  <c r="X118" i="3"/>
  <c r="I138" i="3" s="1"/>
  <c r="W118" i="3"/>
  <c r="H138" i="3" s="1"/>
  <c r="V118" i="3"/>
  <c r="G138" i="3" s="1"/>
  <c r="U118" i="3"/>
  <c r="F138" i="3" s="1"/>
  <c r="T118" i="3"/>
  <c r="E138" i="3" s="1"/>
  <c r="S118" i="3"/>
  <c r="D138" i="3" s="1"/>
  <c r="R118" i="3"/>
  <c r="C138" i="3" s="1"/>
  <c r="Q118" i="3"/>
  <c r="B138" i="3" s="1"/>
  <c r="AR117" i="3"/>
  <c r="AQ117" i="3"/>
  <c r="AP117" i="3"/>
  <c r="AO117" i="3"/>
  <c r="AN117" i="3"/>
  <c r="AM117" i="3"/>
  <c r="AL117" i="3"/>
  <c r="W137" i="3" s="1"/>
  <c r="AK117" i="3"/>
  <c r="V137" i="3" s="1"/>
  <c r="AJ117" i="3"/>
  <c r="AI117" i="3"/>
  <c r="AH117" i="3"/>
  <c r="AG117" i="3"/>
  <c r="AF117" i="3"/>
  <c r="AE117" i="3"/>
  <c r="AD117" i="3"/>
  <c r="O137" i="3" s="1"/>
  <c r="AC117" i="3"/>
  <c r="N137" i="3" s="1"/>
  <c r="AB117" i="3"/>
  <c r="AA117" i="3"/>
  <c r="Z117" i="3"/>
  <c r="Y117" i="3"/>
  <c r="X117" i="3"/>
  <c r="W117" i="3"/>
  <c r="V117" i="3"/>
  <c r="G137" i="3" s="1"/>
  <c r="U117" i="3"/>
  <c r="F137" i="3" s="1"/>
  <c r="T117" i="3"/>
  <c r="S117" i="3"/>
  <c r="R117" i="3"/>
  <c r="Q117" i="3"/>
  <c r="A83" i="3"/>
  <c r="A47" i="3"/>
  <c r="A45" i="3"/>
  <c r="A82" i="3" s="1"/>
  <c r="A44" i="3"/>
  <c r="A43" i="3"/>
  <c r="A42" i="3"/>
  <c r="A40" i="3"/>
  <c r="A57" i="3" s="1"/>
  <c r="A39" i="3"/>
  <c r="A38" i="3"/>
  <c r="A56" i="3" s="1"/>
  <c r="A37" i="3"/>
  <c r="A55" i="3" s="1"/>
  <c r="A36" i="3"/>
  <c r="A54" i="3" s="1"/>
  <c r="A35" i="3"/>
  <c r="A34" i="3"/>
  <c r="A53" i="3" s="1"/>
  <c r="A33" i="3"/>
  <c r="A52" i="3" s="1"/>
  <c r="A32" i="3"/>
  <c r="A51" i="3" s="1"/>
  <c r="A31" i="3"/>
  <c r="A50" i="3" s="1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J44" i="3" s="1"/>
  <c r="X24" i="3"/>
  <c r="W24" i="3"/>
  <c r="V24" i="3"/>
  <c r="U24" i="3"/>
  <c r="T24" i="3"/>
  <c r="S24" i="3"/>
  <c r="R24" i="3"/>
  <c r="Q24" i="3"/>
  <c r="AR23" i="3"/>
  <c r="AC43" i="3" s="1"/>
  <c r="AQ23" i="3"/>
  <c r="AB43" i="3" s="1"/>
  <c r="AP23" i="3"/>
  <c r="AA43" i="3" s="1"/>
  <c r="AO23" i="3"/>
  <c r="Z43" i="3" s="1"/>
  <c r="AN23" i="3"/>
  <c r="Y43" i="3" s="1"/>
  <c r="AM23" i="3"/>
  <c r="X43" i="3" s="1"/>
  <c r="AL23" i="3"/>
  <c r="W43" i="3" s="1"/>
  <c r="AK23" i="3"/>
  <c r="V43" i="3" s="1"/>
  <c r="AJ23" i="3"/>
  <c r="U43" i="3" s="1"/>
  <c r="AI23" i="3"/>
  <c r="T43" i="3" s="1"/>
  <c r="AH23" i="3"/>
  <c r="S43" i="3" s="1"/>
  <c r="AG23" i="3"/>
  <c r="R43" i="3" s="1"/>
  <c r="AF23" i="3"/>
  <c r="Q43" i="3" s="1"/>
  <c r="AE23" i="3"/>
  <c r="P43" i="3" s="1"/>
  <c r="AD23" i="3"/>
  <c r="O43" i="3" s="1"/>
  <c r="AC23" i="3"/>
  <c r="N43" i="3" s="1"/>
  <c r="AB23" i="3"/>
  <c r="M43" i="3" s="1"/>
  <c r="AA23" i="3"/>
  <c r="L43" i="3" s="1"/>
  <c r="Z23" i="3"/>
  <c r="K43" i="3" s="1"/>
  <c r="Y23" i="3"/>
  <c r="J43" i="3" s="1"/>
  <c r="X23" i="3"/>
  <c r="I43" i="3" s="1"/>
  <c r="W23" i="3"/>
  <c r="H43" i="3" s="1"/>
  <c r="V23" i="3"/>
  <c r="G43" i="3" s="1"/>
  <c r="U23" i="3"/>
  <c r="F43" i="3" s="1"/>
  <c r="T23" i="3"/>
  <c r="E43" i="3" s="1"/>
  <c r="S23" i="3"/>
  <c r="D43" i="3" s="1"/>
  <c r="R23" i="3"/>
  <c r="C43" i="3" s="1"/>
  <c r="Q23" i="3"/>
  <c r="B43" i="3" s="1"/>
  <c r="AR22" i="3"/>
  <c r="AC42" i="3" s="1"/>
  <c r="AQ22" i="3"/>
  <c r="AB42" i="3" s="1"/>
  <c r="AP22" i="3"/>
  <c r="AA42" i="3" s="1"/>
  <c r="AO22" i="3"/>
  <c r="Z42" i="3" s="1"/>
  <c r="AN22" i="3"/>
  <c r="Y42" i="3" s="1"/>
  <c r="AM22" i="3"/>
  <c r="X42" i="3" s="1"/>
  <c r="AL22" i="3"/>
  <c r="W42" i="3" s="1"/>
  <c r="AK22" i="3"/>
  <c r="V42" i="3" s="1"/>
  <c r="AJ22" i="3"/>
  <c r="U42" i="3" s="1"/>
  <c r="AI22" i="3"/>
  <c r="T42" i="3" s="1"/>
  <c r="AH22" i="3"/>
  <c r="S42" i="3" s="1"/>
  <c r="AG22" i="3"/>
  <c r="R42" i="3" s="1"/>
  <c r="AF22" i="3"/>
  <c r="Q42" i="3" s="1"/>
  <c r="AE22" i="3"/>
  <c r="P42" i="3" s="1"/>
  <c r="AD22" i="3"/>
  <c r="O42" i="3" s="1"/>
  <c r="AC22" i="3"/>
  <c r="N42" i="3" s="1"/>
  <c r="AB22" i="3"/>
  <c r="M42" i="3" s="1"/>
  <c r="AA22" i="3"/>
  <c r="L42" i="3" s="1"/>
  <c r="Z22" i="3"/>
  <c r="K42" i="3" s="1"/>
  <c r="Y22" i="3"/>
  <c r="J42" i="3" s="1"/>
  <c r="X22" i="3"/>
  <c r="I42" i="3" s="1"/>
  <c r="W22" i="3"/>
  <c r="H42" i="3" s="1"/>
  <c r="V22" i="3"/>
  <c r="G42" i="3" s="1"/>
  <c r="U22" i="3"/>
  <c r="F42" i="3" s="1"/>
  <c r="T22" i="3"/>
  <c r="E42" i="3" s="1"/>
  <c r="S22" i="3"/>
  <c r="D42" i="3" s="1"/>
  <c r="R22" i="3"/>
  <c r="C42" i="3" s="1"/>
  <c r="Q22" i="3"/>
  <c r="B42" i="3" s="1"/>
  <c r="Q20" i="3"/>
  <c r="B40" i="3" s="1"/>
  <c r="AR19" i="3"/>
  <c r="AC39" i="3" s="1"/>
  <c r="AQ19" i="3"/>
  <c r="AB39" i="3" s="1"/>
  <c r="AP19" i="3"/>
  <c r="AA39" i="3" s="1"/>
  <c r="AO19" i="3"/>
  <c r="Z39" i="3" s="1"/>
  <c r="AN19" i="3"/>
  <c r="Y39" i="3" s="1"/>
  <c r="AM19" i="3"/>
  <c r="X39" i="3" s="1"/>
  <c r="AL19" i="3"/>
  <c r="W39" i="3" s="1"/>
  <c r="AK19" i="3"/>
  <c r="V39" i="3" s="1"/>
  <c r="AJ19" i="3"/>
  <c r="U39" i="3" s="1"/>
  <c r="AI19" i="3"/>
  <c r="T39" i="3" s="1"/>
  <c r="AH19" i="3"/>
  <c r="S39" i="3" s="1"/>
  <c r="AG19" i="3"/>
  <c r="R39" i="3" s="1"/>
  <c r="AF19" i="3"/>
  <c r="Q39" i="3" s="1"/>
  <c r="AE19" i="3"/>
  <c r="P39" i="3" s="1"/>
  <c r="AD19" i="3"/>
  <c r="O39" i="3" s="1"/>
  <c r="AC19" i="3"/>
  <c r="N39" i="3" s="1"/>
  <c r="AB19" i="3"/>
  <c r="M39" i="3" s="1"/>
  <c r="AA19" i="3"/>
  <c r="L39" i="3" s="1"/>
  <c r="Z19" i="3"/>
  <c r="K39" i="3" s="1"/>
  <c r="Y19" i="3"/>
  <c r="J39" i="3" s="1"/>
  <c r="X19" i="3"/>
  <c r="I39" i="3" s="1"/>
  <c r="W19" i="3"/>
  <c r="H39" i="3" s="1"/>
  <c r="V19" i="3"/>
  <c r="G39" i="3" s="1"/>
  <c r="U19" i="3"/>
  <c r="F39" i="3" s="1"/>
  <c r="T19" i="3"/>
  <c r="E39" i="3" s="1"/>
  <c r="S19" i="3"/>
  <c r="D39" i="3" s="1"/>
  <c r="R19" i="3"/>
  <c r="C39" i="3" s="1"/>
  <c r="Q19" i="3"/>
  <c r="B39" i="3" s="1"/>
  <c r="AR18" i="3"/>
  <c r="AC38" i="3" s="1"/>
  <c r="AQ18" i="3"/>
  <c r="AB38" i="3" s="1"/>
  <c r="AP18" i="3"/>
  <c r="AA38" i="3" s="1"/>
  <c r="AO18" i="3"/>
  <c r="Z38" i="3" s="1"/>
  <c r="AN18" i="3"/>
  <c r="Y38" i="3" s="1"/>
  <c r="AM18" i="3"/>
  <c r="X38" i="3" s="1"/>
  <c r="AL18" i="3"/>
  <c r="W38" i="3" s="1"/>
  <c r="AK18" i="3"/>
  <c r="V38" i="3" s="1"/>
  <c r="AJ18" i="3"/>
  <c r="U38" i="3" s="1"/>
  <c r="AI18" i="3"/>
  <c r="T38" i="3" s="1"/>
  <c r="AH18" i="3"/>
  <c r="S38" i="3" s="1"/>
  <c r="AG18" i="3"/>
  <c r="R38" i="3" s="1"/>
  <c r="AF18" i="3"/>
  <c r="Q38" i="3" s="1"/>
  <c r="AE18" i="3"/>
  <c r="P38" i="3" s="1"/>
  <c r="AD18" i="3"/>
  <c r="O38" i="3" s="1"/>
  <c r="AC18" i="3"/>
  <c r="N38" i="3" s="1"/>
  <c r="AB18" i="3"/>
  <c r="M38" i="3" s="1"/>
  <c r="AA18" i="3"/>
  <c r="L38" i="3" s="1"/>
  <c r="Z18" i="3"/>
  <c r="K38" i="3" s="1"/>
  <c r="Y18" i="3"/>
  <c r="J38" i="3" s="1"/>
  <c r="X18" i="3"/>
  <c r="I38" i="3" s="1"/>
  <c r="W18" i="3"/>
  <c r="H38" i="3" s="1"/>
  <c r="V18" i="3"/>
  <c r="G38" i="3" s="1"/>
  <c r="U18" i="3"/>
  <c r="F38" i="3" s="1"/>
  <c r="T18" i="3"/>
  <c r="E38" i="3" s="1"/>
  <c r="S18" i="3"/>
  <c r="D38" i="3" s="1"/>
  <c r="R18" i="3"/>
  <c r="C38" i="3" s="1"/>
  <c r="Q18" i="3"/>
  <c r="B38" i="3" s="1"/>
  <c r="AR17" i="3"/>
  <c r="AC37" i="3" s="1"/>
  <c r="AC55" i="3" s="1"/>
  <c r="AQ17" i="3"/>
  <c r="AB37" i="3" s="1"/>
  <c r="AB55" i="3" s="1"/>
  <c r="AP17" i="3"/>
  <c r="AA37" i="3" s="1"/>
  <c r="AA55" i="3" s="1"/>
  <c r="AO17" i="3"/>
  <c r="Z37" i="3" s="1"/>
  <c r="Z55" i="3" s="1"/>
  <c r="AN17" i="3"/>
  <c r="Y37" i="3" s="1"/>
  <c r="Y55" i="3" s="1"/>
  <c r="AM17" i="3"/>
  <c r="X37" i="3" s="1"/>
  <c r="X55" i="3" s="1"/>
  <c r="AL17" i="3"/>
  <c r="W37" i="3" s="1"/>
  <c r="W55" i="3" s="1"/>
  <c r="AK17" i="3"/>
  <c r="V37" i="3" s="1"/>
  <c r="V55" i="3" s="1"/>
  <c r="AJ17" i="3"/>
  <c r="U37" i="3" s="1"/>
  <c r="U55" i="3" s="1"/>
  <c r="AI17" i="3"/>
  <c r="T37" i="3" s="1"/>
  <c r="T55" i="3" s="1"/>
  <c r="AH17" i="3"/>
  <c r="S37" i="3" s="1"/>
  <c r="S55" i="3" s="1"/>
  <c r="AG17" i="3"/>
  <c r="R37" i="3" s="1"/>
  <c r="R55" i="3" s="1"/>
  <c r="AF17" i="3"/>
  <c r="Q37" i="3" s="1"/>
  <c r="Q55" i="3" s="1"/>
  <c r="AE17" i="3"/>
  <c r="P37" i="3" s="1"/>
  <c r="P55" i="3" s="1"/>
  <c r="AD17" i="3"/>
  <c r="O37" i="3" s="1"/>
  <c r="O55" i="3" s="1"/>
  <c r="AC17" i="3"/>
  <c r="N37" i="3" s="1"/>
  <c r="N55" i="3" s="1"/>
  <c r="AB17" i="3"/>
  <c r="M37" i="3" s="1"/>
  <c r="M55" i="3" s="1"/>
  <c r="AA17" i="3"/>
  <c r="L37" i="3" s="1"/>
  <c r="L55" i="3" s="1"/>
  <c r="Z17" i="3"/>
  <c r="K37" i="3" s="1"/>
  <c r="K55" i="3" s="1"/>
  <c r="Y17" i="3"/>
  <c r="J37" i="3" s="1"/>
  <c r="J55" i="3" s="1"/>
  <c r="X17" i="3"/>
  <c r="I37" i="3" s="1"/>
  <c r="I55" i="3" s="1"/>
  <c r="W17" i="3"/>
  <c r="H37" i="3" s="1"/>
  <c r="H55" i="3" s="1"/>
  <c r="V17" i="3"/>
  <c r="G37" i="3" s="1"/>
  <c r="G55" i="3" s="1"/>
  <c r="U17" i="3"/>
  <c r="F37" i="3" s="1"/>
  <c r="F55" i="3" s="1"/>
  <c r="T17" i="3"/>
  <c r="E37" i="3" s="1"/>
  <c r="E55" i="3" s="1"/>
  <c r="S17" i="3"/>
  <c r="D37" i="3" s="1"/>
  <c r="D55" i="3" s="1"/>
  <c r="R17" i="3"/>
  <c r="C37" i="3" s="1"/>
  <c r="C55" i="3" s="1"/>
  <c r="Q17" i="3"/>
  <c r="B37" i="3" s="1"/>
  <c r="B55" i="3" s="1"/>
  <c r="AR16" i="3"/>
  <c r="AC36" i="3" s="1"/>
  <c r="AC54" i="3" s="1"/>
  <c r="AQ16" i="3"/>
  <c r="AB36" i="3" s="1"/>
  <c r="AB54" i="3" s="1"/>
  <c r="AP16" i="3"/>
  <c r="AA36" i="3" s="1"/>
  <c r="AA54" i="3" s="1"/>
  <c r="AO16" i="3"/>
  <c r="Z36" i="3" s="1"/>
  <c r="Z54" i="3" s="1"/>
  <c r="AN16" i="3"/>
  <c r="Y36" i="3" s="1"/>
  <c r="Y54" i="3" s="1"/>
  <c r="AM16" i="3"/>
  <c r="X36" i="3" s="1"/>
  <c r="X54" i="3" s="1"/>
  <c r="AL16" i="3"/>
  <c r="W36" i="3" s="1"/>
  <c r="W54" i="3" s="1"/>
  <c r="AK16" i="3"/>
  <c r="V36" i="3" s="1"/>
  <c r="V54" i="3" s="1"/>
  <c r="AJ16" i="3"/>
  <c r="U36" i="3" s="1"/>
  <c r="U54" i="3" s="1"/>
  <c r="AI16" i="3"/>
  <c r="T36" i="3" s="1"/>
  <c r="T54" i="3" s="1"/>
  <c r="AH16" i="3"/>
  <c r="S36" i="3" s="1"/>
  <c r="S54" i="3" s="1"/>
  <c r="AG16" i="3"/>
  <c r="R36" i="3" s="1"/>
  <c r="R54" i="3" s="1"/>
  <c r="AF16" i="3"/>
  <c r="Q36" i="3" s="1"/>
  <c r="Q54" i="3" s="1"/>
  <c r="AE16" i="3"/>
  <c r="P36" i="3" s="1"/>
  <c r="P54" i="3" s="1"/>
  <c r="AD16" i="3"/>
  <c r="O36" i="3" s="1"/>
  <c r="O54" i="3" s="1"/>
  <c r="AC16" i="3"/>
  <c r="N36" i="3" s="1"/>
  <c r="N54" i="3" s="1"/>
  <c r="AB16" i="3"/>
  <c r="M36" i="3" s="1"/>
  <c r="M54" i="3" s="1"/>
  <c r="AA16" i="3"/>
  <c r="L36" i="3" s="1"/>
  <c r="L54" i="3" s="1"/>
  <c r="Z16" i="3"/>
  <c r="K36" i="3" s="1"/>
  <c r="K54" i="3" s="1"/>
  <c r="Y16" i="3"/>
  <c r="J36" i="3" s="1"/>
  <c r="J54" i="3" s="1"/>
  <c r="X16" i="3"/>
  <c r="I36" i="3" s="1"/>
  <c r="I54" i="3" s="1"/>
  <c r="W16" i="3"/>
  <c r="H36" i="3" s="1"/>
  <c r="H54" i="3" s="1"/>
  <c r="V16" i="3"/>
  <c r="G36" i="3" s="1"/>
  <c r="G54" i="3" s="1"/>
  <c r="U16" i="3"/>
  <c r="F36" i="3" s="1"/>
  <c r="F54" i="3" s="1"/>
  <c r="T16" i="3"/>
  <c r="E36" i="3" s="1"/>
  <c r="E54" i="3" s="1"/>
  <c r="S16" i="3"/>
  <c r="D36" i="3" s="1"/>
  <c r="D54" i="3" s="1"/>
  <c r="R16" i="3"/>
  <c r="C36" i="3" s="1"/>
  <c r="C54" i="3" s="1"/>
  <c r="Q16" i="3"/>
  <c r="B36" i="3" s="1"/>
  <c r="B54" i="3" s="1"/>
  <c r="AR15" i="3"/>
  <c r="AC35" i="3" s="1"/>
  <c r="AQ15" i="3"/>
  <c r="AB35" i="3" s="1"/>
  <c r="AP15" i="3"/>
  <c r="AA35" i="3" s="1"/>
  <c r="AO15" i="3"/>
  <c r="Z35" i="3" s="1"/>
  <c r="AN15" i="3"/>
  <c r="Y35" i="3" s="1"/>
  <c r="AM15" i="3"/>
  <c r="X35" i="3" s="1"/>
  <c r="AL15" i="3"/>
  <c r="W35" i="3" s="1"/>
  <c r="AK15" i="3"/>
  <c r="V35" i="3" s="1"/>
  <c r="AJ15" i="3"/>
  <c r="U35" i="3" s="1"/>
  <c r="AI15" i="3"/>
  <c r="T35" i="3" s="1"/>
  <c r="AH15" i="3"/>
  <c r="S35" i="3" s="1"/>
  <c r="AG15" i="3"/>
  <c r="R35" i="3" s="1"/>
  <c r="AF15" i="3"/>
  <c r="Q35" i="3" s="1"/>
  <c r="AE15" i="3"/>
  <c r="P35" i="3" s="1"/>
  <c r="AD15" i="3"/>
  <c r="O35" i="3" s="1"/>
  <c r="AC15" i="3"/>
  <c r="N35" i="3" s="1"/>
  <c r="AB15" i="3"/>
  <c r="M35" i="3" s="1"/>
  <c r="AA15" i="3"/>
  <c r="L35" i="3" s="1"/>
  <c r="Z15" i="3"/>
  <c r="K35" i="3" s="1"/>
  <c r="Y15" i="3"/>
  <c r="J35" i="3" s="1"/>
  <c r="X15" i="3"/>
  <c r="I35" i="3" s="1"/>
  <c r="W15" i="3"/>
  <c r="H35" i="3" s="1"/>
  <c r="V15" i="3"/>
  <c r="G35" i="3" s="1"/>
  <c r="U15" i="3"/>
  <c r="F35" i="3" s="1"/>
  <c r="T15" i="3"/>
  <c r="E35" i="3" s="1"/>
  <c r="S15" i="3"/>
  <c r="D35" i="3" s="1"/>
  <c r="R15" i="3"/>
  <c r="C35" i="3" s="1"/>
  <c r="Q15" i="3"/>
  <c r="B35" i="3" s="1"/>
  <c r="AR14" i="3"/>
  <c r="AC34" i="3" s="1"/>
  <c r="AQ14" i="3"/>
  <c r="AB34" i="3" s="1"/>
  <c r="AP14" i="3"/>
  <c r="AA34" i="3" s="1"/>
  <c r="AO14" i="3"/>
  <c r="Z34" i="3" s="1"/>
  <c r="AN14" i="3"/>
  <c r="Y34" i="3" s="1"/>
  <c r="AM14" i="3"/>
  <c r="X34" i="3" s="1"/>
  <c r="AL14" i="3"/>
  <c r="W34" i="3" s="1"/>
  <c r="AK14" i="3"/>
  <c r="V34" i="3" s="1"/>
  <c r="AJ14" i="3"/>
  <c r="U34" i="3" s="1"/>
  <c r="AI14" i="3"/>
  <c r="T34" i="3" s="1"/>
  <c r="AH14" i="3"/>
  <c r="S34" i="3" s="1"/>
  <c r="AG14" i="3"/>
  <c r="R34" i="3" s="1"/>
  <c r="AF14" i="3"/>
  <c r="Q34" i="3" s="1"/>
  <c r="AE14" i="3"/>
  <c r="P34" i="3" s="1"/>
  <c r="AD14" i="3"/>
  <c r="O34" i="3" s="1"/>
  <c r="AC14" i="3"/>
  <c r="N34" i="3" s="1"/>
  <c r="AB14" i="3"/>
  <c r="M34" i="3" s="1"/>
  <c r="AA14" i="3"/>
  <c r="L34" i="3" s="1"/>
  <c r="Z14" i="3"/>
  <c r="K34" i="3" s="1"/>
  <c r="Y14" i="3"/>
  <c r="J34" i="3" s="1"/>
  <c r="X14" i="3"/>
  <c r="I34" i="3" s="1"/>
  <c r="W14" i="3"/>
  <c r="H34" i="3" s="1"/>
  <c r="V14" i="3"/>
  <c r="G34" i="3" s="1"/>
  <c r="U14" i="3"/>
  <c r="F34" i="3" s="1"/>
  <c r="T14" i="3"/>
  <c r="E34" i="3" s="1"/>
  <c r="S14" i="3"/>
  <c r="D34" i="3" s="1"/>
  <c r="R14" i="3"/>
  <c r="C34" i="3" s="1"/>
  <c r="Q14" i="3"/>
  <c r="B34" i="3" s="1"/>
  <c r="AR13" i="3"/>
  <c r="AC33" i="3" s="1"/>
  <c r="AQ13" i="3"/>
  <c r="AB33" i="3" s="1"/>
  <c r="AP13" i="3"/>
  <c r="AA33" i="3" s="1"/>
  <c r="AO13" i="3"/>
  <c r="Z33" i="3" s="1"/>
  <c r="AN13" i="3"/>
  <c r="Y33" i="3" s="1"/>
  <c r="AM13" i="3"/>
  <c r="X33" i="3" s="1"/>
  <c r="AL13" i="3"/>
  <c r="W33" i="3" s="1"/>
  <c r="AK13" i="3"/>
  <c r="V33" i="3" s="1"/>
  <c r="AJ13" i="3"/>
  <c r="U33" i="3" s="1"/>
  <c r="AI13" i="3"/>
  <c r="T33" i="3" s="1"/>
  <c r="AH13" i="3"/>
  <c r="S33" i="3" s="1"/>
  <c r="AG13" i="3"/>
  <c r="R33" i="3" s="1"/>
  <c r="AF13" i="3"/>
  <c r="Q33" i="3" s="1"/>
  <c r="AE13" i="3"/>
  <c r="P33" i="3" s="1"/>
  <c r="AD13" i="3"/>
  <c r="O33" i="3" s="1"/>
  <c r="AC13" i="3"/>
  <c r="N33" i="3" s="1"/>
  <c r="AB13" i="3"/>
  <c r="M33" i="3" s="1"/>
  <c r="AA13" i="3"/>
  <c r="L33" i="3" s="1"/>
  <c r="Z13" i="3"/>
  <c r="K33" i="3" s="1"/>
  <c r="Y13" i="3"/>
  <c r="J33" i="3" s="1"/>
  <c r="X13" i="3"/>
  <c r="I33" i="3" s="1"/>
  <c r="W13" i="3"/>
  <c r="H33" i="3" s="1"/>
  <c r="V13" i="3"/>
  <c r="G33" i="3" s="1"/>
  <c r="U13" i="3"/>
  <c r="F33" i="3" s="1"/>
  <c r="T13" i="3"/>
  <c r="E33" i="3" s="1"/>
  <c r="S13" i="3"/>
  <c r="D33" i="3" s="1"/>
  <c r="R13" i="3"/>
  <c r="C33" i="3" s="1"/>
  <c r="Q13" i="3"/>
  <c r="B33" i="3" s="1"/>
  <c r="AR12" i="3"/>
  <c r="AC32" i="3" s="1"/>
  <c r="AQ12" i="3"/>
  <c r="AB32" i="3" s="1"/>
  <c r="AP12" i="3"/>
  <c r="AA32" i="3" s="1"/>
  <c r="AO12" i="3"/>
  <c r="Z32" i="3" s="1"/>
  <c r="AN12" i="3"/>
  <c r="Y32" i="3" s="1"/>
  <c r="AM12" i="3"/>
  <c r="X32" i="3" s="1"/>
  <c r="AL12" i="3"/>
  <c r="W32" i="3" s="1"/>
  <c r="AK12" i="3"/>
  <c r="V32" i="3" s="1"/>
  <c r="AJ12" i="3"/>
  <c r="U32" i="3" s="1"/>
  <c r="AI12" i="3"/>
  <c r="T32" i="3" s="1"/>
  <c r="AH12" i="3"/>
  <c r="S32" i="3" s="1"/>
  <c r="AG12" i="3"/>
  <c r="R32" i="3" s="1"/>
  <c r="AF12" i="3"/>
  <c r="Q32" i="3" s="1"/>
  <c r="AE12" i="3"/>
  <c r="P32" i="3" s="1"/>
  <c r="AD12" i="3"/>
  <c r="O32" i="3" s="1"/>
  <c r="AC12" i="3"/>
  <c r="N32" i="3" s="1"/>
  <c r="AB12" i="3"/>
  <c r="M32" i="3" s="1"/>
  <c r="AA12" i="3"/>
  <c r="L32" i="3" s="1"/>
  <c r="Z12" i="3"/>
  <c r="K32" i="3" s="1"/>
  <c r="Y12" i="3"/>
  <c r="J32" i="3" s="1"/>
  <c r="X12" i="3"/>
  <c r="I32" i="3" s="1"/>
  <c r="W12" i="3"/>
  <c r="H32" i="3" s="1"/>
  <c r="V12" i="3"/>
  <c r="G32" i="3" s="1"/>
  <c r="U12" i="3"/>
  <c r="F32" i="3" s="1"/>
  <c r="T12" i="3"/>
  <c r="E32" i="3" s="1"/>
  <c r="S12" i="3"/>
  <c r="D32" i="3" s="1"/>
  <c r="R12" i="3"/>
  <c r="C32" i="3" s="1"/>
  <c r="Q12" i="3"/>
  <c r="B32" i="3" s="1"/>
  <c r="AR11" i="3"/>
  <c r="AC31" i="3" s="1"/>
  <c r="AQ11" i="3"/>
  <c r="AB31" i="3" s="1"/>
  <c r="AP11" i="3"/>
  <c r="AA31" i="3" s="1"/>
  <c r="AO11" i="3"/>
  <c r="Z31" i="3" s="1"/>
  <c r="AN11" i="3"/>
  <c r="Y31" i="3" s="1"/>
  <c r="AM11" i="3"/>
  <c r="X31" i="3" s="1"/>
  <c r="AL11" i="3"/>
  <c r="W31" i="3" s="1"/>
  <c r="AK11" i="3"/>
  <c r="V31" i="3" s="1"/>
  <c r="AJ11" i="3"/>
  <c r="U31" i="3" s="1"/>
  <c r="AI11" i="3"/>
  <c r="T31" i="3" s="1"/>
  <c r="AH11" i="3"/>
  <c r="S31" i="3" s="1"/>
  <c r="AG11" i="3"/>
  <c r="R31" i="3" s="1"/>
  <c r="AF11" i="3"/>
  <c r="Q31" i="3" s="1"/>
  <c r="AE11" i="3"/>
  <c r="P31" i="3" s="1"/>
  <c r="AD11" i="3"/>
  <c r="O31" i="3" s="1"/>
  <c r="AC11" i="3"/>
  <c r="N31" i="3" s="1"/>
  <c r="AB11" i="3"/>
  <c r="M31" i="3" s="1"/>
  <c r="AA11" i="3"/>
  <c r="L31" i="3" s="1"/>
  <c r="Z11" i="3"/>
  <c r="K31" i="3" s="1"/>
  <c r="Y11" i="3"/>
  <c r="J31" i="3" s="1"/>
  <c r="X11" i="3"/>
  <c r="I31" i="3" s="1"/>
  <c r="W11" i="3"/>
  <c r="H31" i="3" s="1"/>
  <c r="V11" i="3"/>
  <c r="G31" i="3" s="1"/>
  <c r="U11" i="3"/>
  <c r="F31" i="3" s="1"/>
  <c r="E31" i="3"/>
  <c r="S11" i="3"/>
  <c r="D31" i="3" s="1"/>
  <c r="R11" i="3"/>
  <c r="C31" i="3" s="1"/>
  <c r="Q11" i="3"/>
  <c r="B31" i="3" s="1"/>
  <c r="Z368" i="13" l="1"/>
  <c r="I84" i="13"/>
  <c r="C84" i="13"/>
  <c r="X84" i="13"/>
  <c r="K84" i="13"/>
  <c r="P50" i="3"/>
  <c r="X50" i="3"/>
  <c r="H50" i="3"/>
  <c r="L84" i="13"/>
  <c r="J84" i="13"/>
  <c r="AC84" i="13"/>
  <c r="V407" i="13"/>
  <c r="B84" i="13"/>
  <c r="S84" i="13"/>
  <c r="T84" i="13"/>
  <c r="U59" i="13"/>
  <c r="G84" i="13"/>
  <c r="N84" i="13"/>
  <c r="O84" i="13"/>
  <c r="E84" i="13"/>
  <c r="H84" i="13"/>
  <c r="F84" i="13"/>
  <c r="AB84" i="13"/>
  <c r="Q84" i="13"/>
  <c r="Y84" i="13"/>
  <c r="V84" i="13"/>
  <c r="Z84" i="13"/>
  <c r="M84" i="13"/>
  <c r="P84" i="13"/>
  <c r="W84" i="13"/>
  <c r="D84" i="13"/>
  <c r="B80" i="13"/>
  <c r="I50" i="3"/>
  <c r="B50" i="3"/>
  <c r="J50" i="3"/>
  <c r="R50" i="3"/>
  <c r="Z50" i="3"/>
  <c r="L50" i="3"/>
  <c r="AB50" i="3"/>
  <c r="D50" i="3"/>
  <c r="T50" i="3"/>
  <c r="Y50" i="3"/>
  <c r="B294" i="9"/>
  <c r="B403" i="9"/>
  <c r="U71" i="13"/>
  <c r="U83" i="13" s="1"/>
  <c r="D512" i="9"/>
  <c r="D486" i="9"/>
  <c r="M512" i="9"/>
  <c r="M486" i="9"/>
  <c r="P512" i="9"/>
  <c r="P486" i="9"/>
  <c r="S486" i="9"/>
  <c r="S512" i="9"/>
  <c r="F407" i="9"/>
  <c r="F381" i="9"/>
  <c r="C407" i="9"/>
  <c r="C381" i="9"/>
  <c r="H407" i="9"/>
  <c r="H381" i="9"/>
  <c r="S272" i="9"/>
  <c r="S298" i="9"/>
  <c r="U298" i="9"/>
  <c r="U272" i="9"/>
  <c r="N164" i="9"/>
  <c r="N190" i="9"/>
  <c r="D190" i="9"/>
  <c r="D164" i="9"/>
  <c r="T190" i="9"/>
  <c r="T164" i="9"/>
  <c r="J190" i="9"/>
  <c r="J164" i="9"/>
  <c r="J381" i="13"/>
  <c r="W381" i="13"/>
  <c r="AA381" i="13"/>
  <c r="H381" i="13"/>
  <c r="Q381" i="13"/>
  <c r="P272" i="13"/>
  <c r="O272" i="13"/>
  <c r="V272" i="13"/>
  <c r="J272" i="13"/>
  <c r="C62" i="13"/>
  <c r="C58" i="13"/>
  <c r="AA58" i="13"/>
  <c r="G57" i="13"/>
  <c r="G58" i="13"/>
  <c r="X64" i="13"/>
  <c r="X58" i="13"/>
  <c r="N58" i="13"/>
  <c r="B161" i="3"/>
  <c r="Q486" i="9"/>
  <c r="Q512" i="9"/>
  <c r="B508" i="9"/>
  <c r="X512" i="9"/>
  <c r="X486" i="9"/>
  <c r="AA512" i="9"/>
  <c r="AA486" i="9"/>
  <c r="V407" i="9"/>
  <c r="V381" i="9"/>
  <c r="K407" i="9"/>
  <c r="K381" i="9"/>
  <c r="P381" i="9"/>
  <c r="P407" i="9"/>
  <c r="Y272" i="9"/>
  <c r="Y298" i="9"/>
  <c r="AA298" i="9"/>
  <c r="AA272" i="9"/>
  <c r="AC298" i="9"/>
  <c r="AC272" i="9"/>
  <c r="E164" i="9"/>
  <c r="E190" i="9"/>
  <c r="K164" i="9"/>
  <c r="K190" i="9"/>
  <c r="B186" i="9"/>
  <c r="G381" i="13"/>
  <c r="E381" i="13"/>
  <c r="P381" i="13"/>
  <c r="N272" i="13"/>
  <c r="H272" i="13"/>
  <c r="R272" i="13"/>
  <c r="S57" i="13"/>
  <c r="S58" i="13"/>
  <c r="R58" i="13"/>
  <c r="O58" i="13"/>
  <c r="E58" i="13"/>
  <c r="U190" i="9"/>
  <c r="U164" i="9"/>
  <c r="E512" i="9"/>
  <c r="E486" i="9"/>
  <c r="B512" i="9"/>
  <c r="B486" i="9"/>
  <c r="G407" i="9"/>
  <c r="G381" i="9"/>
  <c r="S407" i="9"/>
  <c r="S381" i="9"/>
  <c r="X407" i="9"/>
  <c r="X381" i="9"/>
  <c r="B298" i="9"/>
  <c r="B272" i="9"/>
  <c r="D298" i="9"/>
  <c r="D272" i="9"/>
  <c r="G298" i="9"/>
  <c r="G272" i="9"/>
  <c r="I298" i="9"/>
  <c r="I272" i="9"/>
  <c r="L190" i="9"/>
  <c r="L164" i="9"/>
  <c r="B164" i="9"/>
  <c r="B190" i="9"/>
  <c r="T381" i="13"/>
  <c r="M381" i="13"/>
  <c r="X381" i="13"/>
  <c r="W272" i="13"/>
  <c r="Q272" i="13"/>
  <c r="Z272" i="13"/>
  <c r="J62" i="13"/>
  <c r="J58" i="13"/>
  <c r="H57" i="13"/>
  <c r="H58" i="13"/>
  <c r="F69" i="13"/>
  <c r="F58" i="13"/>
  <c r="G164" i="9"/>
  <c r="G190" i="9"/>
  <c r="AB512" i="9"/>
  <c r="AB486" i="9"/>
  <c r="J512" i="9"/>
  <c r="J486" i="9"/>
  <c r="W407" i="9"/>
  <c r="W381" i="9"/>
  <c r="AA389" i="9"/>
  <c r="AA381" i="9"/>
  <c r="AA407" i="9"/>
  <c r="B381" i="9"/>
  <c r="B407" i="9"/>
  <c r="Q298" i="9"/>
  <c r="Q272" i="9"/>
  <c r="J272" i="9"/>
  <c r="J298" i="9"/>
  <c r="L298" i="9"/>
  <c r="L272" i="9"/>
  <c r="O298" i="9"/>
  <c r="O272" i="9"/>
  <c r="C190" i="9"/>
  <c r="C164" i="9"/>
  <c r="L381" i="13"/>
  <c r="Y381" i="13"/>
  <c r="D381" i="13"/>
  <c r="U381" i="13"/>
  <c r="E272" i="13"/>
  <c r="C272" i="13"/>
  <c r="K272" i="13"/>
  <c r="AA272" i="13"/>
  <c r="X272" i="13"/>
  <c r="I58" i="13"/>
  <c r="Z164" i="9"/>
  <c r="Z190" i="9"/>
  <c r="AB57" i="13"/>
  <c r="AB58" i="13"/>
  <c r="N512" i="9"/>
  <c r="N486" i="9"/>
  <c r="W512" i="9"/>
  <c r="W486" i="9"/>
  <c r="R512" i="9"/>
  <c r="R486" i="9"/>
  <c r="O381" i="9"/>
  <c r="O407" i="9"/>
  <c r="I407" i="9"/>
  <c r="I381" i="9"/>
  <c r="D407" i="9"/>
  <c r="D381" i="9"/>
  <c r="J381" i="9"/>
  <c r="J407" i="9"/>
  <c r="R298" i="9"/>
  <c r="R272" i="9"/>
  <c r="T298" i="9"/>
  <c r="T272" i="9"/>
  <c r="W298" i="9"/>
  <c r="W272" i="9"/>
  <c r="I190" i="9"/>
  <c r="I164" i="9"/>
  <c r="I381" i="13"/>
  <c r="AC381" i="13"/>
  <c r="L272" i="13"/>
  <c r="T272" i="13"/>
  <c r="I272" i="13"/>
  <c r="F272" i="13"/>
  <c r="X164" i="13"/>
  <c r="AC63" i="13"/>
  <c r="AC58" i="13"/>
  <c r="Q57" i="13"/>
  <c r="Q58" i="13"/>
  <c r="N407" i="9"/>
  <c r="N381" i="9"/>
  <c r="Y272" i="13"/>
  <c r="L512" i="9"/>
  <c r="L486" i="9"/>
  <c r="Z512" i="9"/>
  <c r="Z486" i="9"/>
  <c r="Q407" i="9"/>
  <c r="Q381" i="9"/>
  <c r="Y381" i="9"/>
  <c r="Y407" i="9"/>
  <c r="L407" i="9"/>
  <c r="L381" i="9"/>
  <c r="R407" i="9"/>
  <c r="R381" i="9"/>
  <c r="V272" i="9"/>
  <c r="V298" i="9"/>
  <c r="Z298" i="9"/>
  <c r="Z272" i="9"/>
  <c r="AB298" i="9"/>
  <c r="AB272" i="9"/>
  <c r="H298" i="9"/>
  <c r="H272" i="9"/>
  <c r="AA190" i="9"/>
  <c r="AA164" i="9"/>
  <c r="Q190" i="9"/>
  <c r="Q164" i="9"/>
  <c r="C381" i="13"/>
  <c r="F381" i="13"/>
  <c r="AC272" i="13"/>
  <c r="S272" i="13"/>
  <c r="T58" i="13"/>
  <c r="Y64" i="13"/>
  <c r="Y58" i="13"/>
  <c r="V63" i="13"/>
  <c r="V58" i="13"/>
  <c r="AB381" i="13"/>
  <c r="U512" i="9"/>
  <c r="U486" i="9"/>
  <c r="T512" i="9"/>
  <c r="T486" i="9"/>
  <c r="AC512" i="9"/>
  <c r="AC486" i="9"/>
  <c r="C512" i="9"/>
  <c r="C486" i="9"/>
  <c r="E407" i="9"/>
  <c r="E381" i="9"/>
  <c r="M381" i="9"/>
  <c r="M407" i="9"/>
  <c r="T381" i="9"/>
  <c r="T407" i="9"/>
  <c r="Z407" i="9"/>
  <c r="Z381" i="9"/>
  <c r="C272" i="9"/>
  <c r="C298" i="9"/>
  <c r="E298" i="9"/>
  <c r="E272" i="9"/>
  <c r="P272" i="9"/>
  <c r="P298" i="9"/>
  <c r="R164" i="9"/>
  <c r="R190" i="9"/>
  <c r="V190" i="9"/>
  <c r="V164" i="9"/>
  <c r="Y190" i="9"/>
  <c r="Y164" i="9"/>
  <c r="AB190" i="9"/>
  <c r="AB164" i="9"/>
  <c r="K381" i="13"/>
  <c r="N381" i="13"/>
  <c r="R381" i="13"/>
  <c r="D272" i="13"/>
  <c r="AB272" i="13"/>
  <c r="G272" i="13"/>
  <c r="K65" i="13"/>
  <c r="K58" i="13"/>
  <c r="Z62" i="13"/>
  <c r="Z58" i="13"/>
  <c r="M65" i="13"/>
  <c r="M58" i="13"/>
  <c r="O164" i="9"/>
  <c r="O190" i="9"/>
  <c r="F190" i="9"/>
  <c r="F164" i="9"/>
  <c r="E50" i="3"/>
  <c r="M50" i="3"/>
  <c r="U50" i="3"/>
  <c r="AC50" i="3"/>
  <c r="G512" i="9"/>
  <c r="G486" i="9"/>
  <c r="F486" i="9"/>
  <c r="F512" i="9"/>
  <c r="O512" i="9"/>
  <c r="O486" i="9"/>
  <c r="Y486" i="9"/>
  <c r="Y512" i="9"/>
  <c r="H512" i="9"/>
  <c r="H486" i="9"/>
  <c r="K512" i="9"/>
  <c r="K486" i="9"/>
  <c r="U407" i="9"/>
  <c r="U381" i="9"/>
  <c r="AC407" i="9"/>
  <c r="AC381" i="9"/>
  <c r="AB407" i="9"/>
  <c r="AB381" i="9"/>
  <c r="K298" i="9"/>
  <c r="K272" i="9"/>
  <c r="M272" i="9"/>
  <c r="M298" i="9"/>
  <c r="X272" i="9"/>
  <c r="X298" i="9"/>
  <c r="F298" i="9"/>
  <c r="F272" i="9"/>
  <c r="H164" i="9"/>
  <c r="H190" i="9"/>
  <c r="W190" i="9"/>
  <c r="W164" i="9"/>
  <c r="M190" i="9"/>
  <c r="M164" i="9"/>
  <c r="AC164" i="9"/>
  <c r="AC190" i="9"/>
  <c r="S164" i="9"/>
  <c r="S190" i="9"/>
  <c r="Z381" i="13"/>
  <c r="S381" i="13"/>
  <c r="V381" i="13"/>
  <c r="B381" i="13"/>
  <c r="M272" i="13"/>
  <c r="B272" i="13"/>
  <c r="L58" i="13"/>
  <c r="B69" i="13"/>
  <c r="B58" i="13"/>
  <c r="P65" i="13"/>
  <c r="P58" i="13"/>
  <c r="W58" i="13"/>
  <c r="D58" i="13"/>
  <c r="P190" i="9"/>
  <c r="P164" i="9"/>
  <c r="I512" i="9"/>
  <c r="I486" i="9"/>
  <c r="N50" i="3"/>
  <c r="V50" i="3"/>
  <c r="F50" i="3"/>
  <c r="O50" i="3"/>
  <c r="W50" i="3"/>
  <c r="A502" i="3"/>
  <c r="A490" i="3"/>
  <c r="A283" i="3"/>
  <c r="A505" i="3"/>
  <c r="A397" i="3"/>
  <c r="A385" i="3"/>
  <c r="A503" i="3"/>
  <c r="A491" i="3"/>
  <c r="A391" i="3"/>
  <c r="A497" i="3"/>
  <c r="A504" i="3"/>
  <c r="A492" i="3"/>
  <c r="A282" i="3"/>
  <c r="A402" i="3"/>
  <c r="A508" i="3"/>
  <c r="A399" i="3"/>
  <c r="A387" i="3"/>
  <c r="A293" i="3"/>
  <c r="A386" i="3"/>
  <c r="A290" i="3"/>
  <c r="A278" i="3"/>
  <c r="A400" i="3"/>
  <c r="A388" i="3"/>
  <c r="A277" i="3"/>
  <c r="A389" i="3"/>
  <c r="A288" i="3"/>
  <c r="A392" i="3"/>
  <c r="A280" i="3"/>
  <c r="A507" i="3"/>
  <c r="A291" i="3"/>
  <c r="A494" i="3"/>
  <c r="A183" i="3"/>
  <c r="A175" i="3"/>
  <c r="A174" i="3"/>
  <c r="A185" i="3"/>
  <c r="A169" i="3"/>
  <c r="A182" i="3"/>
  <c r="A170" i="3"/>
  <c r="A180" i="3"/>
  <c r="A172" i="3"/>
  <c r="Z369" i="13"/>
  <c r="Z481" i="9"/>
  <c r="G50" i="3"/>
  <c r="U270" i="13"/>
  <c r="M367" i="13"/>
  <c r="M399" i="13" s="1"/>
  <c r="Z260" i="13"/>
  <c r="B52" i="3"/>
  <c r="J52" i="3"/>
  <c r="R52" i="3"/>
  <c r="Z52" i="3"/>
  <c r="H52" i="3"/>
  <c r="W77" i="13"/>
  <c r="V484" i="9"/>
  <c r="M282" i="9"/>
  <c r="U379" i="9"/>
  <c r="U174" i="9"/>
  <c r="K37" i="9"/>
  <c r="K55" i="9" s="1"/>
  <c r="F37" i="9"/>
  <c r="F55" i="9" s="1"/>
  <c r="B37" i="9"/>
  <c r="B55" i="9" s="1"/>
  <c r="AC37" i="9"/>
  <c r="AC55" i="9" s="1"/>
  <c r="Y37" i="9"/>
  <c r="Y55" i="9" s="1"/>
  <c r="U37" i="9"/>
  <c r="U55" i="9" s="1"/>
  <c r="I37" i="9"/>
  <c r="I55" i="9" s="1"/>
  <c r="E37" i="9"/>
  <c r="E55" i="9" s="1"/>
  <c r="W37" i="9"/>
  <c r="W55" i="9" s="1"/>
  <c r="T37" i="9"/>
  <c r="T55" i="9" s="1"/>
  <c r="K158" i="9"/>
  <c r="G37" i="9"/>
  <c r="G55" i="9" s="1"/>
  <c r="AA37" i="9"/>
  <c r="AA55" i="9" s="1"/>
  <c r="L37" i="9"/>
  <c r="L55" i="9" s="1"/>
  <c r="Z37" i="9"/>
  <c r="Z55" i="9" s="1"/>
  <c r="X37" i="9"/>
  <c r="X55" i="9" s="1"/>
  <c r="D37" i="9"/>
  <c r="D55" i="9" s="1"/>
  <c r="R37" i="9"/>
  <c r="R55" i="9" s="1"/>
  <c r="AV31" i="9"/>
  <c r="J37" i="9"/>
  <c r="J55" i="9" s="1"/>
  <c r="H37" i="9"/>
  <c r="H55" i="9" s="1"/>
  <c r="M37" i="9"/>
  <c r="M55" i="9" s="1"/>
  <c r="S37" i="9"/>
  <c r="S55" i="9" s="1"/>
  <c r="N37" i="9"/>
  <c r="N55" i="9" s="1"/>
  <c r="O37" i="9"/>
  <c r="O55" i="9" s="1"/>
  <c r="AB37" i="9"/>
  <c r="AB55" i="9" s="1"/>
  <c r="C37" i="9"/>
  <c r="C55" i="9" s="1"/>
  <c r="Q37" i="9"/>
  <c r="Q55" i="9" s="1"/>
  <c r="V37" i="9"/>
  <c r="V55" i="9" s="1"/>
  <c r="B53" i="3"/>
  <c r="AB354" i="3"/>
  <c r="U358" i="3"/>
  <c r="U375" i="3" s="1"/>
  <c r="J53" i="3"/>
  <c r="V359" i="3"/>
  <c r="V377" i="3" s="1"/>
  <c r="V363" i="3"/>
  <c r="Q468" i="3"/>
  <c r="R53" i="3"/>
  <c r="O52" i="3"/>
  <c r="Q50" i="3"/>
  <c r="P52" i="3"/>
  <c r="X52" i="3"/>
  <c r="H51" i="3"/>
  <c r="P51" i="3"/>
  <c r="X51" i="3"/>
  <c r="I51" i="3"/>
  <c r="Q51" i="3"/>
  <c r="Y51" i="3"/>
  <c r="I53" i="3"/>
  <c r="Q53" i="3"/>
  <c r="Y53" i="3"/>
  <c r="C53" i="3"/>
  <c r="K53" i="3"/>
  <c r="C50" i="3"/>
  <c r="K50" i="3"/>
  <c r="C52" i="3"/>
  <c r="K52" i="3"/>
  <c r="W52" i="3"/>
  <c r="G52" i="3"/>
  <c r="D52" i="3"/>
  <c r="L52" i="3"/>
  <c r="T52" i="3"/>
  <c r="AB52" i="3"/>
  <c r="N52" i="3"/>
  <c r="F52" i="3"/>
  <c r="V52" i="3"/>
  <c r="G149" i="3"/>
  <c r="I52" i="3"/>
  <c r="Q52" i="3"/>
  <c r="Y52" i="3"/>
  <c r="AB256" i="3"/>
  <c r="U365" i="3"/>
  <c r="C51" i="3"/>
  <c r="K51" i="3"/>
  <c r="H363" i="3"/>
  <c r="Q363" i="3"/>
  <c r="W363" i="3"/>
  <c r="C468" i="3"/>
  <c r="K468" i="3"/>
  <c r="S468" i="3"/>
  <c r="AA468" i="3"/>
  <c r="X363" i="3"/>
  <c r="E363" i="3"/>
  <c r="Z363" i="3"/>
  <c r="G363" i="3"/>
  <c r="P363" i="3"/>
  <c r="Y363" i="3"/>
  <c r="B468" i="3"/>
  <c r="J468" i="3"/>
  <c r="R468" i="3"/>
  <c r="Z468" i="3"/>
  <c r="B254" i="3"/>
  <c r="I363" i="3"/>
  <c r="R363" i="3"/>
  <c r="AB363" i="3"/>
  <c r="D468" i="3"/>
  <c r="AB468" i="3"/>
  <c r="L468" i="3"/>
  <c r="J363" i="3"/>
  <c r="T363" i="3"/>
  <c r="AC363" i="3"/>
  <c r="E468" i="3"/>
  <c r="M468" i="3"/>
  <c r="U468" i="3"/>
  <c r="AC468" i="3"/>
  <c r="C363" i="3"/>
  <c r="K363" i="3"/>
  <c r="S363" i="3"/>
  <c r="AA363" i="3"/>
  <c r="B363" i="3"/>
  <c r="L363" i="3"/>
  <c r="U363" i="3"/>
  <c r="F468" i="3"/>
  <c r="N468" i="3"/>
  <c r="V468" i="3"/>
  <c r="T468" i="3"/>
  <c r="D363" i="3"/>
  <c r="M363" i="3"/>
  <c r="G468" i="3"/>
  <c r="O468" i="3"/>
  <c r="W468" i="3"/>
  <c r="F145" i="3"/>
  <c r="N145" i="3"/>
  <c r="V145" i="3"/>
  <c r="G145" i="3"/>
  <c r="O145" i="3"/>
  <c r="W145" i="3"/>
  <c r="L467" i="3"/>
  <c r="F359" i="3"/>
  <c r="F377" i="3" s="1"/>
  <c r="O359" i="3"/>
  <c r="O377" i="3" s="1"/>
  <c r="X359" i="3"/>
  <c r="X377" i="3" s="1"/>
  <c r="H250" i="3"/>
  <c r="H268" i="3" s="1"/>
  <c r="P250" i="3"/>
  <c r="P268" i="3" s="1"/>
  <c r="X250" i="3"/>
  <c r="X268" i="3" s="1"/>
  <c r="Z53" i="3"/>
  <c r="AA51" i="3"/>
  <c r="F141" i="3"/>
  <c r="N141" i="3"/>
  <c r="V141" i="3"/>
  <c r="S51" i="3"/>
  <c r="S53" i="3"/>
  <c r="AA53" i="3"/>
  <c r="G141" i="3"/>
  <c r="D51" i="3"/>
  <c r="L51" i="3"/>
  <c r="T51" i="3"/>
  <c r="AB51" i="3"/>
  <c r="D53" i="3"/>
  <c r="L53" i="3"/>
  <c r="T53" i="3"/>
  <c r="AB53" i="3"/>
  <c r="O141" i="3"/>
  <c r="E51" i="3"/>
  <c r="M51" i="3"/>
  <c r="U51" i="3"/>
  <c r="AC51" i="3"/>
  <c r="W141" i="3"/>
  <c r="S50" i="3"/>
  <c r="AA50" i="3"/>
  <c r="S52" i="3"/>
  <c r="B463" i="3"/>
  <c r="H359" i="3"/>
  <c r="H377" i="3" s="1"/>
  <c r="K464" i="3"/>
  <c r="K482" i="3" s="1"/>
  <c r="G250" i="3"/>
  <c r="G268" i="3" s="1"/>
  <c r="O250" i="3"/>
  <c r="O268" i="3" s="1"/>
  <c r="W250" i="3"/>
  <c r="W268" i="3" s="1"/>
  <c r="E359" i="3"/>
  <c r="E377" i="3" s="1"/>
  <c r="N359" i="3"/>
  <c r="N377" i="3" s="1"/>
  <c r="W359" i="3"/>
  <c r="W377" i="3" s="1"/>
  <c r="H464" i="3"/>
  <c r="H482" i="3" s="1"/>
  <c r="P464" i="3"/>
  <c r="P482" i="3" s="1"/>
  <c r="X464" i="3"/>
  <c r="X482" i="3" s="1"/>
  <c r="I250" i="3"/>
  <c r="I268" i="3" s="1"/>
  <c r="Q250" i="3"/>
  <c r="Q268" i="3" s="1"/>
  <c r="Y250" i="3"/>
  <c r="Y268" i="3" s="1"/>
  <c r="G359" i="3"/>
  <c r="G377" i="3" s="1"/>
  <c r="P359" i="3"/>
  <c r="P377" i="3" s="1"/>
  <c r="Y359" i="3"/>
  <c r="Y377" i="3" s="1"/>
  <c r="B464" i="3"/>
  <c r="B482" i="3" s="1"/>
  <c r="J464" i="3"/>
  <c r="J482" i="3" s="1"/>
  <c r="R464" i="3"/>
  <c r="R482" i="3" s="1"/>
  <c r="Z464" i="3"/>
  <c r="Z482" i="3" s="1"/>
  <c r="AA464" i="3"/>
  <c r="AA482" i="3" s="1"/>
  <c r="J250" i="3"/>
  <c r="J268" i="3" s="1"/>
  <c r="C250" i="3"/>
  <c r="C268" i="3" s="1"/>
  <c r="K250" i="3"/>
  <c r="K268" i="3" s="1"/>
  <c r="S250" i="3"/>
  <c r="S268" i="3" s="1"/>
  <c r="AA250" i="3"/>
  <c r="AA268" i="3" s="1"/>
  <c r="I359" i="3"/>
  <c r="I377" i="3" s="1"/>
  <c r="R359" i="3"/>
  <c r="R377" i="3" s="1"/>
  <c r="AB359" i="3"/>
  <c r="AB377" i="3" s="1"/>
  <c r="D464" i="3"/>
  <c r="D482" i="3" s="1"/>
  <c r="L464" i="3"/>
  <c r="L482" i="3" s="1"/>
  <c r="T464" i="3"/>
  <c r="T482" i="3" s="1"/>
  <c r="AB464" i="3"/>
  <c r="AB482" i="3" s="1"/>
  <c r="Z250" i="3"/>
  <c r="Z268" i="3" s="1"/>
  <c r="Z359" i="3"/>
  <c r="Z377" i="3" s="1"/>
  <c r="S464" i="3"/>
  <c r="S482" i="3" s="1"/>
  <c r="D250" i="3"/>
  <c r="D268" i="3" s="1"/>
  <c r="L250" i="3"/>
  <c r="L268" i="3" s="1"/>
  <c r="T250" i="3"/>
  <c r="T268" i="3" s="1"/>
  <c r="AB250" i="3"/>
  <c r="AB268" i="3" s="1"/>
  <c r="C359" i="3"/>
  <c r="C377" i="3" s="1"/>
  <c r="K359" i="3"/>
  <c r="K377" i="3" s="1"/>
  <c r="S359" i="3"/>
  <c r="S377" i="3" s="1"/>
  <c r="AA359" i="3"/>
  <c r="AA377" i="3" s="1"/>
  <c r="J359" i="3"/>
  <c r="J377" i="3" s="1"/>
  <c r="T359" i="3"/>
  <c r="T377" i="3" s="1"/>
  <c r="AC359" i="3"/>
  <c r="AC377" i="3" s="1"/>
  <c r="E464" i="3"/>
  <c r="E482" i="3" s="1"/>
  <c r="M464" i="3"/>
  <c r="M482" i="3" s="1"/>
  <c r="U464" i="3"/>
  <c r="U482" i="3" s="1"/>
  <c r="AC464" i="3"/>
  <c r="AC482" i="3" s="1"/>
  <c r="B250" i="3"/>
  <c r="B268" i="3" s="1"/>
  <c r="E250" i="3"/>
  <c r="E268" i="3" s="1"/>
  <c r="M250" i="3"/>
  <c r="M268" i="3" s="1"/>
  <c r="U250" i="3"/>
  <c r="U268" i="3" s="1"/>
  <c r="AC250" i="3"/>
  <c r="AC268" i="3" s="1"/>
  <c r="B359" i="3"/>
  <c r="B377" i="3" s="1"/>
  <c r="L359" i="3"/>
  <c r="L377" i="3" s="1"/>
  <c r="U359" i="3"/>
  <c r="U377" i="3" s="1"/>
  <c r="F464" i="3"/>
  <c r="F482" i="3" s="1"/>
  <c r="N464" i="3"/>
  <c r="N482" i="3" s="1"/>
  <c r="V464" i="3"/>
  <c r="V482" i="3" s="1"/>
  <c r="R250" i="3"/>
  <c r="R268" i="3" s="1"/>
  <c r="Q359" i="3"/>
  <c r="Q377" i="3" s="1"/>
  <c r="C464" i="3"/>
  <c r="C482" i="3" s="1"/>
  <c r="F250" i="3"/>
  <c r="F268" i="3" s="1"/>
  <c r="N250" i="3"/>
  <c r="N268" i="3" s="1"/>
  <c r="V250" i="3"/>
  <c r="V268" i="3" s="1"/>
  <c r="D359" i="3"/>
  <c r="D377" i="3" s="1"/>
  <c r="M359" i="3"/>
  <c r="M377" i="3" s="1"/>
  <c r="G464" i="3"/>
  <c r="G482" i="3" s="1"/>
  <c r="O464" i="3"/>
  <c r="O482" i="3" s="1"/>
  <c r="W464" i="3"/>
  <c r="W482" i="3" s="1"/>
  <c r="Z51" i="3"/>
  <c r="P53" i="3"/>
  <c r="C358" i="3"/>
  <c r="C375" i="3" s="1"/>
  <c r="L358" i="3"/>
  <c r="L375" i="3" s="1"/>
  <c r="E53" i="3"/>
  <c r="M53" i="3"/>
  <c r="U53" i="3"/>
  <c r="AC53" i="3"/>
  <c r="B249" i="3"/>
  <c r="B266" i="3" s="1"/>
  <c r="J249" i="3"/>
  <c r="J266" i="3" s="1"/>
  <c r="Z249" i="3"/>
  <c r="Z266" i="3" s="1"/>
  <c r="F51" i="3"/>
  <c r="N51" i="3"/>
  <c r="V51" i="3"/>
  <c r="F53" i="3"/>
  <c r="N53" i="3"/>
  <c r="V53" i="3"/>
  <c r="I463" i="3"/>
  <c r="I480" i="3" s="1"/>
  <c r="Q463" i="3"/>
  <c r="Q480" i="3" s="1"/>
  <c r="Y463" i="3"/>
  <c r="Y480" i="3" s="1"/>
  <c r="AA52" i="3"/>
  <c r="R249" i="3"/>
  <c r="R266" i="3" s="1"/>
  <c r="AC358" i="3"/>
  <c r="R51" i="3"/>
  <c r="H53" i="3"/>
  <c r="X53" i="3"/>
  <c r="E52" i="3"/>
  <c r="M52" i="3"/>
  <c r="G51" i="3"/>
  <c r="O51" i="3"/>
  <c r="W51" i="3"/>
  <c r="G53" i="3"/>
  <c r="O53" i="3"/>
  <c r="W53" i="3"/>
  <c r="U52" i="3"/>
  <c r="B51" i="3"/>
  <c r="AC52" i="3"/>
  <c r="J51" i="3"/>
  <c r="Z355" i="3"/>
  <c r="H246" i="3"/>
  <c r="P246" i="3"/>
  <c r="X246" i="3"/>
  <c r="I355" i="3"/>
  <c r="R355" i="3"/>
  <c r="AB355" i="3"/>
  <c r="I460" i="3"/>
  <c r="Q460" i="3"/>
  <c r="Y460" i="3"/>
  <c r="B246" i="3"/>
  <c r="J246" i="3"/>
  <c r="R246" i="3"/>
  <c r="Z246" i="3"/>
  <c r="B355" i="3"/>
  <c r="L355" i="3"/>
  <c r="U355" i="3"/>
  <c r="C460" i="3"/>
  <c r="K460" i="3"/>
  <c r="S460" i="3"/>
  <c r="AA460" i="3"/>
  <c r="C246" i="3"/>
  <c r="K246" i="3"/>
  <c r="S246" i="3"/>
  <c r="AA246" i="3"/>
  <c r="D355" i="3"/>
  <c r="M355" i="3"/>
  <c r="V355" i="3"/>
  <c r="D460" i="3"/>
  <c r="L460" i="3"/>
  <c r="T460" i="3"/>
  <c r="AB460" i="3"/>
  <c r="D246" i="3"/>
  <c r="L246" i="3"/>
  <c r="T246" i="3"/>
  <c r="AB246" i="3"/>
  <c r="C355" i="3"/>
  <c r="K355" i="3"/>
  <c r="S355" i="3"/>
  <c r="AA355" i="3"/>
  <c r="E355" i="3"/>
  <c r="N355" i="3"/>
  <c r="W355" i="3"/>
  <c r="E460" i="3"/>
  <c r="M460" i="3"/>
  <c r="U460" i="3"/>
  <c r="AC460" i="3"/>
  <c r="E246" i="3"/>
  <c r="M246" i="3"/>
  <c r="U246" i="3"/>
  <c r="AC246" i="3"/>
  <c r="F355" i="3"/>
  <c r="O355" i="3"/>
  <c r="X355" i="3"/>
  <c r="F460" i="3"/>
  <c r="N460" i="3"/>
  <c r="V460" i="3"/>
  <c r="F246" i="3"/>
  <c r="N246" i="3"/>
  <c r="V246" i="3"/>
  <c r="G355" i="3"/>
  <c r="P355" i="3"/>
  <c r="Y355" i="3"/>
  <c r="G460" i="3"/>
  <c r="O460" i="3"/>
  <c r="W460" i="3"/>
  <c r="G246" i="3"/>
  <c r="O246" i="3"/>
  <c r="W246" i="3"/>
  <c r="H355" i="3"/>
  <c r="Q355" i="3"/>
  <c r="H460" i="3"/>
  <c r="P460" i="3"/>
  <c r="X460" i="3"/>
  <c r="S354" i="3"/>
  <c r="B245" i="3"/>
  <c r="J245" i="3"/>
  <c r="R245" i="3"/>
  <c r="Z245" i="3"/>
  <c r="I459" i="3"/>
  <c r="Q459" i="3"/>
  <c r="Y459" i="3"/>
  <c r="J354" i="3"/>
  <c r="AA354" i="3"/>
  <c r="AB459" i="3"/>
  <c r="T260" i="13"/>
  <c r="M368" i="13"/>
  <c r="J368" i="13"/>
  <c r="T152" i="13"/>
  <c r="X152" i="13"/>
  <c r="X369" i="13"/>
  <c r="J260" i="13"/>
  <c r="T368" i="13"/>
  <c r="O367" i="13"/>
  <c r="D367" i="13"/>
  <c r="D401" i="13" s="1"/>
  <c r="Y151" i="13"/>
  <c r="K369" i="13"/>
  <c r="V508" i="9"/>
  <c r="D44" i="9"/>
  <c r="D368" i="9" s="1"/>
  <c r="M44" i="9"/>
  <c r="M368" i="9" s="1"/>
  <c r="P44" i="9"/>
  <c r="P46" i="9" s="1"/>
  <c r="C44" i="3"/>
  <c r="C45" i="3" s="1"/>
  <c r="K44" i="3"/>
  <c r="K151" i="3" s="1"/>
  <c r="S44" i="3"/>
  <c r="S259" i="3" s="1"/>
  <c r="AA44" i="3"/>
  <c r="AA151" i="3" s="1"/>
  <c r="R44" i="9"/>
  <c r="R151" i="9" s="1"/>
  <c r="AB153" i="3"/>
  <c r="E44" i="3"/>
  <c r="E151" i="3" s="1"/>
  <c r="M44" i="3"/>
  <c r="M368" i="3" s="1"/>
  <c r="U44" i="3"/>
  <c r="U45" i="3" s="1"/>
  <c r="AC44" i="3"/>
  <c r="AC369" i="3" s="1"/>
  <c r="F44" i="3"/>
  <c r="F152" i="3" s="1"/>
  <c r="N44" i="3"/>
  <c r="N46" i="3" s="1"/>
  <c r="V44" i="3"/>
  <c r="V152" i="3" s="1"/>
  <c r="G44" i="3"/>
  <c r="G368" i="3" s="1"/>
  <c r="O44" i="3"/>
  <c r="O474" i="3" s="1"/>
  <c r="W44" i="3"/>
  <c r="W474" i="3" s="1"/>
  <c r="H44" i="3"/>
  <c r="H260" i="3" s="1"/>
  <c r="X44" i="3"/>
  <c r="X474" i="3" s="1"/>
  <c r="I44" i="3"/>
  <c r="Q44" i="3"/>
  <c r="Q260" i="3" s="1"/>
  <c r="Y44" i="3"/>
  <c r="Y152" i="3" s="1"/>
  <c r="P44" i="3"/>
  <c r="P152" i="3" s="1"/>
  <c r="B44" i="3"/>
  <c r="B473" i="3" s="1"/>
  <c r="R44" i="3"/>
  <c r="R260" i="3" s="1"/>
  <c r="Z44" i="3"/>
  <c r="Z45" i="3" s="1"/>
  <c r="D44" i="3"/>
  <c r="D45" i="3" s="1"/>
  <c r="L44" i="3"/>
  <c r="T44" i="3"/>
  <c r="T45" i="3" s="1"/>
  <c r="AB44" i="3"/>
  <c r="AB260" i="3" s="1"/>
  <c r="S367" i="3"/>
  <c r="F153" i="3"/>
  <c r="N153" i="3"/>
  <c r="V153" i="3"/>
  <c r="J367" i="13"/>
  <c r="J402" i="13" s="1"/>
  <c r="R367" i="13"/>
  <c r="R400" i="13" s="1"/>
  <c r="B367" i="13"/>
  <c r="B402" i="13" s="1"/>
  <c r="I367" i="13"/>
  <c r="I402" i="13" s="1"/>
  <c r="L367" i="13"/>
  <c r="L404" i="13" s="1"/>
  <c r="Z367" i="13"/>
  <c r="Z403" i="13" s="1"/>
  <c r="W152" i="13"/>
  <c r="P76" i="13"/>
  <c r="F367" i="13"/>
  <c r="F400" i="13" s="1"/>
  <c r="P367" i="13"/>
  <c r="P400" i="13" s="1"/>
  <c r="Q367" i="13"/>
  <c r="Q397" i="13" s="1"/>
  <c r="T367" i="13"/>
  <c r="T401" i="13" s="1"/>
  <c r="N367" i="13"/>
  <c r="N404" i="13" s="1"/>
  <c r="W260" i="13"/>
  <c r="U367" i="13"/>
  <c r="U403" i="13" s="1"/>
  <c r="E367" i="13"/>
  <c r="E403" i="13" s="1"/>
  <c r="Y367" i="13"/>
  <c r="Y403" i="13" s="1"/>
  <c r="AB367" i="13"/>
  <c r="AB397" i="13" s="1"/>
  <c r="W369" i="13"/>
  <c r="H367" i="13"/>
  <c r="H399" i="13" s="1"/>
  <c r="G367" i="13"/>
  <c r="G397" i="13" s="1"/>
  <c r="C367" i="13"/>
  <c r="C399" i="13" s="1"/>
  <c r="K367" i="13"/>
  <c r="K401" i="13" s="1"/>
  <c r="S367" i="13"/>
  <c r="S402" i="13" s="1"/>
  <c r="D81" i="13"/>
  <c r="AC367" i="13"/>
  <c r="AC403" i="13" s="1"/>
  <c r="AA367" i="13"/>
  <c r="AA401" i="13" s="1"/>
  <c r="X367" i="13"/>
  <c r="X397" i="13" s="1"/>
  <c r="AB81" i="13"/>
  <c r="AB62" i="13"/>
  <c r="AB68" i="13"/>
  <c r="AB56" i="13"/>
  <c r="AB64" i="13"/>
  <c r="AB63" i="13"/>
  <c r="AB66" i="13"/>
  <c r="AB65" i="13"/>
  <c r="AB67" i="13"/>
  <c r="AB69" i="13"/>
  <c r="I153" i="3"/>
  <c r="J259" i="9"/>
  <c r="J151" i="9"/>
  <c r="AC44" i="9"/>
  <c r="AC151" i="9" s="1"/>
  <c r="R47" i="9"/>
  <c r="R63" i="9" s="1"/>
  <c r="H44" i="9"/>
  <c r="H45" i="9" s="1"/>
  <c r="B368" i="13"/>
  <c r="J368" i="9"/>
  <c r="B44" i="9"/>
  <c r="B473" i="9" s="1"/>
  <c r="F44" i="9"/>
  <c r="F259" i="9" s="1"/>
  <c r="L44" i="9"/>
  <c r="L369" i="9" s="1"/>
  <c r="X44" i="9"/>
  <c r="X259" i="9" s="1"/>
  <c r="H153" i="3"/>
  <c r="P153" i="3"/>
  <c r="X153" i="3"/>
  <c r="J474" i="9"/>
  <c r="T44" i="9"/>
  <c r="T474" i="9" s="1"/>
  <c r="I44" i="9"/>
  <c r="I45" i="9" s="1"/>
  <c r="O152" i="13"/>
  <c r="H388" i="9"/>
  <c r="J369" i="9"/>
  <c r="AB44" i="9"/>
  <c r="AB45" i="9" s="1"/>
  <c r="Q44" i="9"/>
  <c r="Y153" i="3"/>
  <c r="B153" i="3"/>
  <c r="J153" i="3"/>
  <c r="R153" i="3"/>
  <c r="Z153" i="3"/>
  <c r="D261" i="3"/>
  <c r="W47" i="9"/>
  <c r="U44" i="9"/>
  <c r="U45" i="9" s="1"/>
  <c r="G44" i="9"/>
  <c r="G151" i="9" s="1"/>
  <c r="Y44" i="9"/>
  <c r="Y151" i="9" s="1"/>
  <c r="K386" i="13"/>
  <c r="Q153" i="3"/>
  <c r="C153" i="3"/>
  <c r="K153" i="3"/>
  <c r="S153" i="3"/>
  <c r="AA153" i="3"/>
  <c r="J473" i="9"/>
  <c r="N44" i="9"/>
  <c r="N369" i="9" s="1"/>
  <c r="E44" i="9"/>
  <c r="E151" i="9" s="1"/>
  <c r="O44" i="9"/>
  <c r="O45" i="9" s="1"/>
  <c r="D153" i="3"/>
  <c r="L153" i="3"/>
  <c r="C261" i="3"/>
  <c r="K261" i="3"/>
  <c r="S261" i="3"/>
  <c r="AA261" i="3"/>
  <c r="F47" i="9"/>
  <c r="F57" i="9" s="1"/>
  <c r="W44" i="9"/>
  <c r="W45" i="9" s="1"/>
  <c r="C44" i="9"/>
  <c r="C45" i="9" s="1"/>
  <c r="O47" i="9"/>
  <c r="J47" i="9"/>
  <c r="I367" i="3"/>
  <c r="X47" i="9"/>
  <c r="G47" i="9"/>
  <c r="N47" i="9"/>
  <c r="N64" i="9" s="1"/>
  <c r="Z47" i="9"/>
  <c r="H47" i="9"/>
  <c r="V47" i="9"/>
  <c r="C47" i="9"/>
  <c r="C69" i="9" s="1"/>
  <c r="N152" i="13"/>
  <c r="T47" i="9"/>
  <c r="I47" i="9"/>
  <c r="K47" i="9"/>
  <c r="K62" i="9" s="1"/>
  <c r="N368" i="13"/>
  <c r="I152" i="13"/>
  <c r="AB47" i="9"/>
  <c r="U47" i="9"/>
  <c r="AC47" i="9"/>
  <c r="Q47" i="9"/>
  <c r="S47" i="9"/>
  <c r="L47" i="9"/>
  <c r="N259" i="13"/>
  <c r="E47" i="9"/>
  <c r="M47" i="9"/>
  <c r="Y47" i="9"/>
  <c r="AA47" i="9"/>
  <c r="AA62" i="9" s="1"/>
  <c r="B47" i="9"/>
  <c r="D47" i="9"/>
  <c r="B261" i="3"/>
  <c r="J261" i="3"/>
  <c r="R261" i="3"/>
  <c r="Z261" i="3"/>
  <c r="L261" i="3"/>
  <c r="T261" i="3"/>
  <c r="AB261" i="3"/>
  <c r="E261" i="3"/>
  <c r="M261" i="3"/>
  <c r="U261" i="3"/>
  <c r="AC261" i="3"/>
  <c r="L368" i="13"/>
  <c r="F261" i="3"/>
  <c r="N261" i="3"/>
  <c r="V261" i="3"/>
  <c r="G261" i="3"/>
  <c r="O261" i="3"/>
  <c r="W261" i="3"/>
  <c r="H261" i="3"/>
  <c r="P261" i="3"/>
  <c r="X261" i="3"/>
  <c r="G171" i="9"/>
  <c r="I261" i="3"/>
  <c r="Q261" i="3"/>
  <c r="Y261" i="3"/>
  <c r="E472" i="3"/>
  <c r="M472" i="3"/>
  <c r="U472" i="3"/>
  <c r="AC472" i="3"/>
  <c r="Q369" i="13"/>
  <c r="F472" i="3"/>
  <c r="N472" i="3"/>
  <c r="V472" i="3"/>
  <c r="W45" i="13"/>
  <c r="H472" i="3"/>
  <c r="G74" i="13"/>
  <c r="Q260" i="13"/>
  <c r="U367" i="3"/>
  <c r="J45" i="9"/>
  <c r="Z74" i="13"/>
  <c r="O260" i="13"/>
  <c r="Z258" i="13"/>
  <c r="Z290" i="13" s="1"/>
  <c r="C367" i="3"/>
  <c r="AC398" i="9"/>
  <c r="B260" i="13"/>
  <c r="P258" i="13"/>
  <c r="P294" i="13" s="1"/>
  <c r="H367" i="3"/>
  <c r="V45" i="9"/>
  <c r="Y369" i="13"/>
  <c r="O258" i="13"/>
  <c r="O294" i="13" s="1"/>
  <c r="M76" i="13"/>
  <c r="Y368" i="13"/>
  <c r="Q152" i="13"/>
  <c r="N76" i="13"/>
  <c r="E81" i="13"/>
  <c r="R260" i="13"/>
  <c r="K152" i="13"/>
  <c r="R368" i="13"/>
  <c r="G260" i="13"/>
  <c r="O75" i="13"/>
  <c r="R367" i="3"/>
  <c r="D368" i="13"/>
  <c r="G369" i="13"/>
  <c r="S258" i="13"/>
  <c r="S293" i="13" s="1"/>
  <c r="R258" i="13"/>
  <c r="R295" i="13" s="1"/>
  <c r="Q258" i="13"/>
  <c r="Q290" i="13" s="1"/>
  <c r="H258" i="13"/>
  <c r="H294" i="13" s="1"/>
  <c r="F258" i="13"/>
  <c r="F293" i="13" s="1"/>
  <c r="S369" i="13"/>
  <c r="C258" i="13"/>
  <c r="C294" i="13" s="1"/>
  <c r="X258" i="13"/>
  <c r="X295" i="13" s="1"/>
  <c r="L258" i="13"/>
  <c r="L292" i="13" s="1"/>
  <c r="AC258" i="13"/>
  <c r="AC295" i="13" s="1"/>
  <c r="AB258" i="13"/>
  <c r="AB291" i="13" s="1"/>
  <c r="E258" i="13"/>
  <c r="E288" i="13" s="1"/>
  <c r="U258" i="13"/>
  <c r="U298" i="13" s="1"/>
  <c r="T258" i="13"/>
  <c r="T295" i="13" s="1"/>
  <c r="K258" i="13"/>
  <c r="K293" i="13" s="1"/>
  <c r="J258" i="13"/>
  <c r="J293" i="13" s="1"/>
  <c r="N258" i="13"/>
  <c r="N294" i="13" s="1"/>
  <c r="D258" i="13"/>
  <c r="D294" i="13" s="1"/>
  <c r="B386" i="9"/>
  <c r="B258" i="13"/>
  <c r="B290" i="13" s="1"/>
  <c r="W258" i="13"/>
  <c r="W289" i="13" s="1"/>
  <c r="M258" i="13"/>
  <c r="M292" i="13" s="1"/>
  <c r="G258" i="13"/>
  <c r="G293" i="13" s="1"/>
  <c r="V258" i="13"/>
  <c r="V292" i="13" s="1"/>
  <c r="I258" i="13"/>
  <c r="I289" i="13" s="1"/>
  <c r="Y258" i="13"/>
  <c r="Y289" i="13" s="1"/>
  <c r="AC271" i="13"/>
  <c r="P47" i="9"/>
  <c r="J151" i="13"/>
  <c r="Q151" i="13"/>
  <c r="Z151" i="13"/>
  <c r="K151" i="13"/>
  <c r="U151" i="13"/>
  <c r="V151" i="13"/>
  <c r="P151" i="13"/>
  <c r="L151" i="13"/>
  <c r="W151" i="13"/>
  <c r="N151" i="13"/>
  <c r="R151" i="13"/>
  <c r="D151" i="13"/>
  <c r="W367" i="13"/>
  <c r="W403" i="13" s="1"/>
  <c r="E367" i="3"/>
  <c r="X367" i="3"/>
  <c r="J367" i="3"/>
  <c r="B472" i="3"/>
  <c r="W492" i="9"/>
  <c r="V369" i="9"/>
  <c r="N367" i="3"/>
  <c r="P368" i="13"/>
  <c r="K368" i="13"/>
  <c r="O368" i="13"/>
  <c r="I369" i="13"/>
  <c r="N260" i="13"/>
  <c r="Y152" i="13"/>
  <c r="G152" i="13"/>
  <c r="U153" i="13"/>
  <c r="U190" i="13" s="1"/>
  <c r="T151" i="13"/>
  <c r="O151" i="13"/>
  <c r="AA62" i="13"/>
  <c r="AA64" i="13"/>
  <c r="N57" i="13"/>
  <c r="N65" i="13"/>
  <c r="W368" i="13"/>
  <c r="D369" i="13"/>
  <c r="P152" i="13"/>
  <c r="F153" i="13"/>
  <c r="F190" i="13" s="1"/>
  <c r="X175" i="13"/>
  <c r="I65" i="13"/>
  <c r="I63" i="13"/>
  <c r="R69" i="13"/>
  <c r="R63" i="13"/>
  <c r="R64" i="13"/>
  <c r="O63" i="13"/>
  <c r="O69" i="13"/>
  <c r="O62" i="13"/>
  <c r="E65" i="13"/>
  <c r="E57" i="13"/>
  <c r="E62" i="13"/>
  <c r="K153" i="13"/>
  <c r="K190" i="13" s="1"/>
  <c r="C75" i="13"/>
  <c r="V74" i="13"/>
  <c r="J152" i="9"/>
  <c r="J46" i="9"/>
  <c r="Z391" i="13"/>
  <c r="Z379" i="13"/>
  <c r="B153" i="13"/>
  <c r="V380" i="13"/>
  <c r="Q153" i="13"/>
  <c r="Q190" i="13" s="1"/>
  <c r="X45" i="13"/>
  <c r="Y153" i="13"/>
  <c r="Y190" i="13" s="1"/>
  <c r="N153" i="13"/>
  <c r="N190" i="13" s="1"/>
  <c r="AA153" i="13"/>
  <c r="AA190" i="13" s="1"/>
  <c r="W63" i="13"/>
  <c r="W64" i="13"/>
  <c r="D69" i="13"/>
  <c r="D62" i="13"/>
  <c r="O370" i="13"/>
  <c r="U186" i="9"/>
  <c r="K44" i="9"/>
  <c r="Z44" i="9"/>
  <c r="Z478" i="9"/>
  <c r="Z493" i="9"/>
  <c r="AA401" i="9"/>
  <c r="AV24" i="9"/>
  <c r="S44" i="9"/>
  <c r="AA44" i="9"/>
  <c r="V404" i="13"/>
  <c r="X187" i="13"/>
  <c r="X163" i="13"/>
  <c r="AC283" i="13"/>
  <c r="V392" i="13"/>
  <c r="V379" i="13"/>
  <c r="V391" i="13"/>
  <c r="V403" i="13"/>
  <c r="P282" i="13"/>
  <c r="P270" i="13"/>
  <c r="V282" i="13"/>
  <c r="V270" i="13"/>
  <c r="T282" i="13"/>
  <c r="T270" i="13"/>
  <c r="B379" i="13"/>
  <c r="B391" i="13"/>
  <c r="C282" i="13"/>
  <c r="C270" i="13"/>
  <c r="AA294" i="13"/>
  <c r="AA282" i="13"/>
  <c r="AA270" i="13"/>
  <c r="F282" i="13"/>
  <c r="F270" i="13"/>
  <c r="H282" i="13"/>
  <c r="H270" i="13"/>
  <c r="M379" i="13"/>
  <c r="M391" i="13"/>
  <c r="U379" i="13"/>
  <c r="U391" i="13"/>
  <c r="N282" i="13"/>
  <c r="N270" i="13"/>
  <c r="O282" i="13"/>
  <c r="O270" i="13"/>
  <c r="S282" i="13"/>
  <c r="S270" i="13"/>
  <c r="X174" i="13"/>
  <c r="X162" i="13"/>
  <c r="X186" i="13"/>
  <c r="L379" i="13"/>
  <c r="L391" i="13"/>
  <c r="AC379" i="13"/>
  <c r="AC391" i="13"/>
  <c r="T379" i="13"/>
  <c r="T391" i="13"/>
  <c r="Y379" i="13"/>
  <c r="Y391" i="13"/>
  <c r="B270" i="13"/>
  <c r="B282" i="13"/>
  <c r="Z270" i="13"/>
  <c r="Z282" i="13"/>
  <c r="X282" i="13"/>
  <c r="X270" i="13"/>
  <c r="G282" i="13"/>
  <c r="G270" i="13"/>
  <c r="E379" i="13"/>
  <c r="E391" i="13"/>
  <c r="AB282" i="13"/>
  <c r="AB270" i="13"/>
  <c r="M282" i="13"/>
  <c r="M270" i="13"/>
  <c r="E282" i="13"/>
  <c r="E270" i="13"/>
  <c r="D379" i="13"/>
  <c r="D391" i="13"/>
  <c r="S379" i="13"/>
  <c r="S391" i="13"/>
  <c r="AA379" i="13"/>
  <c r="AA391" i="13"/>
  <c r="AB379" i="13"/>
  <c r="AB391" i="13"/>
  <c r="P391" i="13"/>
  <c r="P379" i="13"/>
  <c r="X391" i="13"/>
  <c r="X379" i="13"/>
  <c r="W379" i="13"/>
  <c r="W391" i="13"/>
  <c r="L282" i="13"/>
  <c r="L270" i="13"/>
  <c r="I270" i="13"/>
  <c r="I282" i="13"/>
  <c r="K379" i="13"/>
  <c r="K391" i="13"/>
  <c r="R379" i="13"/>
  <c r="R391" i="13"/>
  <c r="Q391" i="13"/>
  <c r="Q379" i="13"/>
  <c r="H391" i="13"/>
  <c r="H379" i="13"/>
  <c r="N379" i="13"/>
  <c r="N391" i="13"/>
  <c r="W282" i="13"/>
  <c r="W270" i="13"/>
  <c r="Q270" i="13"/>
  <c r="Q282" i="13"/>
  <c r="J282" i="13"/>
  <c r="J270" i="13"/>
  <c r="AC282" i="13"/>
  <c r="AC270" i="13"/>
  <c r="C379" i="13"/>
  <c r="C391" i="13"/>
  <c r="J379" i="13"/>
  <c r="J391" i="13"/>
  <c r="I391" i="13"/>
  <c r="I379" i="13"/>
  <c r="G379" i="13"/>
  <c r="G391" i="13"/>
  <c r="F379" i="13"/>
  <c r="F391" i="13"/>
  <c r="K282" i="13"/>
  <c r="K270" i="13"/>
  <c r="D282" i="13"/>
  <c r="D270" i="13"/>
  <c r="Y270" i="13"/>
  <c r="Y282" i="13"/>
  <c r="R270" i="13"/>
  <c r="R282" i="13"/>
  <c r="C378" i="13"/>
  <c r="C390" i="13"/>
  <c r="AC281" i="13"/>
  <c r="AC269" i="13"/>
  <c r="E161" i="13"/>
  <c r="K378" i="13"/>
  <c r="K390" i="13"/>
  <c r="M378" i="13"/>
  <c r="M390" i="13"/>
  <c r="W390" i="13"/>
  <c r="W378" i="13"/>
  <c r="M281" i="13"/>
  <c r="M269" i="13"/>
  <c r="E269" i="13"/>
  <c r="E281" i="13"/>
  <c r="Y269" i="13"/>
  <c r="Y281" i="13"/>
  <c r="Y161" i="13"/>
  <c r="K161" i="13"/>
  <c r="M161" i="13"/>
  <c r="X161" i="13"/>
  <c r="X185" i="13"/>
  <c r="X173" i="13"/>
  <c r="AA161" i="13"/>
  <c r="S378" i="13"/>
  <c r="S390" i="13"/>
  <c r="U378" i="13"/>
  <c r="U390" i="13"/>
  <c r="H390" i="13"/>
  <c r="H378" i="13"/>
  <c r="Z269" i="13"/>
  <c r="Z281" i="13"/>
  <c r="S269" i="13"/>
  <c r="S281" i="13"/>
  <c r="I269" i="13"/>
  <c r="I281" i="13"/>
  <c r="B161" i="13"/>
  <c r="S161" i="13"/>
  <c r="U161" i="13"/>
  <c r="AA378" i="13"/>
  <c r="AA390" i="13"/>
  <c r="AC390" i="13"/>
  <c r="AC378" i="13"/>
  <c r="P390" i="13"/>
  <c r="P378" i="13"/>
  <c r="C281" i="13"/>
  <c r="C269" i="13"/>
  <c r="H269" i="13"/>
  <c r="H281" i="13"/>
  <c r="R269" i="13"/>
  <c r="R281" i="13"/>
  <c r="AB161" i="13"/>
  <c r="F161" i="13"/>
  <c r="B269" i="13"/>
  <c r="B281" i="13"/>
  <c r="W161" i="13"/>
  <c r="D378" i="13"/>
  <c r="D390" i="13"/>
  <c r="F390" i="13"/>
  <c r="F378" i="13"/>
  <c r="X390" i="13"/>
  <c r="X378" i="13"/>
  <c r="K281" i="13"/>
  <c r="K269" i="13"/>
  <c r="O269" i="13"/>
  <c r="O281" i="13"/>
  <c r="T281" i="13"/>
  <c r="T269" i="13"/>
  <c r="AA293" i="13"/>
  <c r="AA281" i="13"/>
  <c r="AA269" i="13"/>
  <c r="D161" i="13"/>
  <c r="N161" i="13"/>
  <c r="P269" i="13"/>
  <c r="P281" i="13"/>
  <c r="R161" i="13"/>
  <c r="L378" i="13"/>
  <c r="L390" i="13"/>
  <c r="N390" i="13"/>
  <c r="N378" i="13"/>
  <c r="I378" i="13"/>
  <c r="I390" i="13"/>
  <c r="W269" i="13"/>
  <c r="W281" i="13"/>
  <c r="AB281" i="13"/>
  <c r="AB269" i="13"/>
  <c r="J269" i="13"/>
  <c r="J281" i="13"/>
  <c r="F269" i="13"/>
  <c r="F281" i="13"/>
  <c r="J161" i="13"/>
  <c r="I161" i="13"/>
  <c r="L161" i="13"/>
  <c r="V161" i="13"/>
  <c r="E378" i="13"/>
  <c r="E390" i="13"/>
  <c r="C161" i="13"/>
  <c r="B378" i="13"/>
  <c r="B390" i="13"/>
  <c r="T378" i="13"/>
  <c r="T390" i="13"/>
  <c r="V402" i="13"/>
  <c r="V390" i="13"/>
  <c r="V378" i="13"/>
  <c r="Q390" i="13"/>
  <c r="Q378" i="13"/>
  <c r="L281" i="13"/>
  <c r="L269" i="13"/>
  <c r="D281" i="13"/>
  <c r="D269" i="13"/>
  <c r="U281" i="13"/>
  <c r="U269" i="13"/>
  <c r="N269" i="13"/>
  <c r="N281" i="13"/>
  <c r="H161" i="13"/>
  <c r="Q161" i="13"/>
  <c r="T161" i="13"/>
  <c r="G161" i="13"/>
  <c r="Z378" i="13"/>
  <c r="Z390" i="13"/>
  <c r="O378" i="13"/>
  <c r="J378" i="13"/>
  <c r="J390" i="13"/>
  <c r="AB378" i="13"/>
  <c r="AB390" i="13"/>
  <c r="G390" i="13"/>
  <c r="G378" i="13"/>
  <c r="Y378" i="13"/>
  <c r="Y390" i="13"/>
  <c r="R378" i="13"/>
  <c r="R390" i="13"/>
  <c r="X269" i="13"/>
  <c r="X281" i="13"/>
  <c r="Q269" i="13"/>
  <c r="Q281" i="13"/>
  <c r="G269" i="13"/>
  <c r="G281" i="13"/>
  <c r="V269" i="13"/>
  <c r="V281" i="13"/>
  <c r="Z161" i="13"/>
  <c r="AC161" i="13"/>
  <c r="O161" i="13"/>
  <c r="G389" i="13"/>
  <c r="G377" i="13"/>
  <c r="O280" i="13"/>
  <c r="O268" i="13"/>
  <c r="I280" i="13"/>
  <c r="I268" i="13"/>
  <c r="Y280" i="13"/>
  <c r="Y268" i="13"/>
  <c r="K268" i="13"/>
  <c r="K280" i="13"/>
  <c r="V160" i="13"/>
  <c r="K160" i="13"/>
  <c r="R160" i="13"/>
  <c r="N389" i="13"/>
  <c r="N377" i="13"/>
  <c r="AB280" i="13"/>
  <c r="AB268" i="13"/>
  <c r="V280" i="13"/>
  <c r="V268" i="13"/>
  <c r="H280" i="13"/>
  <c r="H268" i="13"/>
  <c r="S268" i="13"/>
  <c r="S280" i="13"/>
  <c r="O160" i="13"/>
  <c r="H160" i="13"/>
  <c r="S160" i="13"/>
  <c r="Z389" i="13"/>
  <c r="Z377" i="13"/>
  <c r="AA268" i="13"/>
  <c r="AA292" i="13"/>
  <c r="AA280" i="13"/>
  <c r="AC389" i="13"/>
  <c r="AC377" i="13"/>
  <c r="AA377" i="13"/>
  <c r="AA389" i="13"/>
  <c r="R377" i="13"/>
  <c r="R389" i="13"/>
  <c r="Y377" i="13"/>
  <c r="Y389" i="13"/>
  <c r="X389" i="13"/>
  <c r="X377" i="13"/>
  <c r="P280" i="13"/>
  <c r="P268" i="13"/>
  <c r="W280" i="13"/>
  <c r="W268" i="13"/>
  <c r="Z268" i="13"/>
  <c r="Z280" i="13"/>
  <c r="AC160" i="13"/>
  <c r="W160" i="13"/>
  <c r="X184" i="13"/>
  <c r="X172" i="13"/>
  <c r="X160" i="13"/>
  <c r="D160" i="13"/>
  <c r="F389" i="13"/>
  <c r="F377" i="13"/>
  <c r="E280" i="13"/>
  <c r="E268" i="13"/>
  <c r="AA160" i="13"/>
  <c r="U389" i="13"/>
  <c r="U377" i="13"/>
  <c r="AB389" i="13"/>
  <c r="AB377" i="13"/>
  <c r="S377" i="13"/>
  <c r="S389" i="13"/>
  <c r="J389" i="13"/>
  <c r="J377" i="13"/>
  <c r="Q377" i="13"/>
  <c r="Q389" i="13"/>
  <c r="P389" i="13"/>
  <c r="P377" i="13"/>
  <c r="F280" i="13"/>
  <c r="F268" i="13"/>
  <c r="M280" i="13"/>
  <c r="M268" i="13"/>
  <c r="J268" i="13"/>
  <c r="J280" i="13"/>
  <c r="G160" i="13"/>
  <c r="Z160" i="13"/>
  <c r="B160" i="13"/>
  <c r="I160" i="13"/>
  <c r="L160" i="13"/>
  <c r="Q268" i="13"/>
  <c r="Q280" i="13"/>
  <c r="M389" i="13"/>
  <c r="M377" i="13"/>
  <c r="T389" i="13"/>
  <c r="T377" i="13"/>
  <c r="K389" i="13"/>
  <c r="K377" i="13"/>
  <c r="B389" i="13"/>
  <c r="B377" i="13"/>
  <c r="I377" i="13"/>
  <c r="I389" i="13"/>
  <c r="H389" i="13"/>
  <c r="H377" i="13"/>
  <c r="V401" i="13"/>
  <c r="V389" i="13"/>
  <c r="V377" i="13"/>
  <c r="R268" i="13"/>
  <c r="R280" i="13"/>
  <c r="X280" i="13"/>
  <c r="X268" i="13"/>
  <c r="T268" i="13"/>
  <c r="T280" i="13"/>
  <c r="M160" i="13"/>
  <c r="E160" i="13"/>
  <c r="Q160" i="13"/>
  <c r="T160" i="13"/>
  <c r="L280" i="13"/>
  <c r="L268" i="13"/>
  <c r="E389" i="13"/>
  <c r="E377" i="13"/>
  <c r="L389" i="13"/>
  <c r="L377" i="13"/>
  <c r="C377" i="13"/>
  <c r="C389" i="13"/>
  <c r="W389" i="13"/>
  <c r="W377" i="13"/>
  <c r="G280" i="13"/>
  <c r="G268" i="13"/>
  <c r="B268" i="13"/>
  <c r="B280" i="13"/>
  <c r="AC268" i="13"/>
  <c r="AC280" i="13"/>
  <c r="J160" i="13"/>
  <c r="F160" i="13"/>
  <c r="Y160" i="13"/>
  <c r="AB160" i="13"/>
  <c r="O377" i="13"/>
  <c r="P160" i="13"/>
  <c r="D389" i="13"/>
  <c r="D377" i="13"/>
  <c r="D268" i="13"/>
  <c r="D280" i="13"/>
  <c r="U268" i="13"/>
  <c r="U280" i="13"/>
  <c r="N280" i="13"/>
  <c r="N268" i="13"/>
  <c r="C268" i="13"/>
  <c r="C280" i="13"/>
  <c r="N160" i="13"/>
  <c r="C160" i="13"/>
  <c r="T68" i="13"/>
  <c r="T56" i="13"/>
  <c r="T66" i="13"/>
  <c r="T67" i="13"/>
  <c r="T57" i="13"/>
  <c r="L56" i="13"/>
  <c r="L68" i="13"/>
  <c r="L67" i="13"/>
  <c r="L57" i="13"/>
  <c r="L66" i="13"/>
  <c r="K68" i="13"/>
  <c r="K66" i="13"/>
  <c r="K56" i="13"/>
  <c r="K69" i="13"/>
  <c r="K67" i="13"/>
  <c r="AC77" i="13"/>
  <c r="S74" i="13"/>
  <c r="X62" i="13"/>
  <c r="G62" i="13"/>
  <c r="O64" i="13"/>
  <c r="M64" i="13"/>
  <c r="S64" i="13"/>
  <c r="J64" i="13"/>
  <c r="W65" i="13"/>
  <c r="F65" i="13"/>
  <c r="Y69" i="13"/>
  <c r="X69" i="13"/>
  <c r="G69" i="13"/>
  <c r="W57" i="13"/>
  <c r="M69" i="13"/>
  <c r="J63" i="13"/>
  <c r="N63" i="13"/>
  <c r="S65" i="13"/>
  <c r="C68" i="13"/>
  <c r="C66" i="13"/>
  <c r="C56" i="13"/>
  <c r="C67" i="13"/>
  <c r="C69" i="13"/>
  <c r="B68" i="13"/>
  <c r="B66" i="13"/>
  <c r="B56" i="13"/>
  <c r="B67" i="13"/>
  <c r="T81" i="13"/>
  <c r="J81" i="13"/>
  <c r="P62" i="13"/>
  <c r="G64" i="13"/>
  <c r="E64" i="13"/>
  <c r="K64" i="13"/>
  <c r="B64" i="13"/>
  <c r="L77" i="13"/>
  <c r="O65" i="13"/>
  <c r="Q69" i="13"/>
  <c r="P69" i="13"/>
  <c r="X57" i="13"/>
  <c r="O57" i="13"/>
  <c r="E69" i="13"/>
  <c r="T69" i="13"/>
  <c r="B63" i="13"/>
  <c r="AA57" i="13"/>
  <c r="F63" i="13"/>
  <c r="AC65" i="13"/>
  <c r="Y68" i="13"/>
  <c r="Y66" i="13"/>
  <c r="Y56" i="13"/>
  <c r="Y67" i="13"/>
  <c r="Y81" i="13"/>
  <c r="K74" i="13"/>
  <c r="V67" i="13"/>
  <c r="V56" i="13"/>
  <c r="V68" i="13"/>
  <c r="V66" i="13"/>
  <c r="Y62" i="13"/>
  <c r="H62" i="13"/>
  <c r="Q64" i="13"/>
  <c r="V64" i="13"/>
  <c r="L76" i="13"/>
  <c r="C64" i="13"/>
  <c r="Y65" i="13"/>
  <c r="X65" i="13"/>
  <c r="G65" i="13"/>
  <c r="I69" i="13"/>
  <c r="H69" i="13"/>
  <c r="P57" i="13"/>
  <c r="V57" i="13"/>
  <c r="L69" i="13"/>
  <c r="T63" i="13"/>
  <c r="Z65" i="13"/>
  <c r="C65" i="13"/>
  <c r="Z68" i="13"/>
  <c r="Z66" i="13"/>
  <c r="Z56" i="13"/>
  <c r="Z67" i="13"/>
  <c r="B81" i="13"/>
  <c r="M56" i="13"/>
  <c r="M67" i="13"/>
  <c r="M68" i="13"/>
  <c r="M66" i="13"/>
  <c r="Q62" i="13"/>
  <c r="I64" i="13"/>
  <c r="N64" i="13"/>
  <c r="Q65" i="13"/>
  <c r="Z57" i="13"/>
  <c r="Y57" i="13"/>
  <c r="L63" i="13"/>
  <c r="X74" i="13"/>
  <c r="R65" i="13"/>
  <c r="C63" i="13"/>
  <c r="K57" i="13"/>
  <c r="R62" i="13"/>
  <c r="T65" i="13"/>
  <c r="H68" i="13"/>
  <c r="H66" i="13"/>
  <c r="H56" i="13"/>
  <c r="H67" i="13"/>
  <c r="Q76" i="13"/>
  <c r="F81" i="13"/>
  <c r="S68" i="13"/>
  <c r="S66" i="13"/>
  <c r="S56" i="13"/>
  <c r="S69" i="13"/>
  <c r="S67" i="13"/>
  <c r="P68" i="13"/>
  <c r="P66" i="13"/>
  <c r="P67" i="13"/>
  <c r="P56" i="13"/>
  <c r="W67" i="13"/>
  <c r="W68" i="13"/>
  <c r="W66" i="13"/>
  <c r="W56" i="13"/>
  <c r="D66" i="13"/>
  <c r="D56" i="13"/>
  <c r="D67" i="13"/>
  <c r="D57" i="13"/>
  <c r="D68" i="13"/>
  <c r="I62" i="13"/>
  <c r="V62" i="13"/>
  <c r="AC62" i="13"/>
  <c r="X75" i="13"/>
  <c r="X63" i="13"/>
  <c r="F64" i="13"/>
  <c r="T64" i="13"/>
  <c r="H65" i="13"/>
  <c r="Z69" i="13"/>
  <c r="R57" i="13"/>
  <c r="F57" i="13"/>
  <c r="AC57" i="13"/>
  <c r="D63" i="13"/>
  <c r="J65" i="13"/>
  <c r="K63" i="13"/>
  <c r="C57" i="13"/>
  <c r="L65" i="13"/>
  <c r="I68" i="13"/>
  <c r="I66" i="13"/>
  <c r="I56" i="13"/>
  <c r="I67" i="13"/>
  <c r="J68" i="13"/>
  <c r="J66" i="13"/>
  <c r="J56" i="13"/>
  <c r="J67" i="13"/>
  <c r="AA68" i="13"/>
  <c r="AA66" i="13"/>
  <c r="AA69" i="13"/>
  <c r="AA56" i="13"/>
  <c r="AA67" i="13"/>
  <c r="G67" i="13"/>
  <c r="G68" i="13"/>
  <c r="G66" i="13"/>
  <c r="G56" i="13"/>
  <c r="X67" i="13"/>
  <c r="X68" i="13"/>
  <c r="X66" i="13"/>
  <c r="X56" i="13"/>
  <c r="N67" i="13"/>
  <c r="N56" i="13"/>
  <c r="N68" i="13"/>
  <c r="N66" i="13"/>
  <c r="AA77" i="13"/>
  <c r="N62" i="13"/>
  <c r="T62" i="13"/>
  <c r="S62" i="13"/>
  <c r="Y63" i="13"/>
  <c r="P63" i="13"/>
  <c r="G63" i="13"/>
  <c r="P64" i="13"/>
  <c r="L64" i="13"/>
  <c r="J57" i="13"/>
  <c r="I57" i="13"/>
  <c r="V69" i="13"/>
  <c r="M81" i="13"/>
  <c r="B65" i="13"/>
  <c r="AA65" i="13"/>
  <c r="B62" i="13"/>
  <c r="M63" i="13"/>
  <c r="D65" i="13"/>
  <c r="F67" i="13"/>
  <c r="F68" i="13"/>
  <c r="F66" i="13"/>
  <c r="F56" i="13"/>
  <c r="AC56" i="13"/>
  <c r="AC67" i="13"/>
  <c r="AC68" i="13"/>
  <c r="AC66" i="13"/>
  <c r="Q68" i="13"/>
  <c r="Q66" i="13"/>
  <c r="Q56" i="13"/>
  <c r="Q67" i="13"/>
  <c r="R68" i="13"/>
  <c r="R66" i="13"/>
  <c r="R56" i="13"/>
  <c r="R67" i="13"/>
  <c r="L74" i="13"/>
  <c r="O67" i="13"/>
  <c r="O68" i="13"/>
  <c r="O66" i="13"/>
  <c r="O56" i="13"/>
  <c r="E56" i="13"/>
  <c r="E67" i="13"/>
  <c r="E68" i="13"/>
  <c r="E66" i="13"/>
  <c r="W62" i="13"/>
  <c r="F62" i="13"/>
  <c r="M62" i="13"/>
  <c r="L62" i="13"/>
  <c r="K62" i="13"/>
  <c r="Q63" i="13"/>
  <c r="H63" i="13"/>
  <c r="H64" i="13"/>
  <c r="AC64" i="13"/>
  <c r="D64" i="13"/>
  <c r="Z64" i="13"/>
  <c r="V65" i="13"/>
  <c r="J69" i="13"/>
  <c r="B57" i="13"/>
  <c r="W69" i="13"/>
  <c r="N69" i="13"/>
  <c r="AC69" i="13"/>
  <c r="M57" i="13"/>
  <c r="T74" i="13"/>
  <c r="Z63" i="13"/>
  <c r="AA63" i="13"/>
  <c r="E63" i="13"/>
  <c r="S63" i="13"/>
  <c r="AA368" i="13"/>
  <c r="AB368" i="13"/>
  <c r="AA369" i="13"/>
  <c r="AC260" i="13"/>
  <c r="V260" i="13"/>
  <c r="AA151" i="13"/>
  <c r="C152" i="13"/>
  <c r="Y74" i="13"/>
  <c r="E368" i="13"/>
  <c r="E260" i="13"/>
  <c r="Q77" i="13"/>
  <c r="G77" i="13"/>
  <c r="AC369" i="13"/>
  <c r="C369" i="13"/>
  <c r="AA259" i="13"/>
  <c r="S368" i="13"/>
  <c r="AC368" i="13"/>
  <c r="K76" i="13"/>
  <c r="O81" i="13"/>
  <c r="C368" i="13"/>
  <c r="AA260" i="13"/>
  <c r="AB151" i="13"/>
  <c r="C151" i="13"/>
  <c r="AC151" i="13"/>
  <c r="AB152" i="13"/>
  <c r="AA152" i="13"/>
  <c r="V76" i="13"/>
  <c r="N81" i="13"/>
  <c r="P81" i="13"/>
  <c r="E369" i="13"/>
  <c r="I368" i="13"/>
  <c r="AB260" i="13"/>
  <c r="S152" i="13"/>
  <c r="S75" i="13"/>
  <c r="H80" i="13"/>
  <c r="H78" i="13"/>
  <c r="H79" i="13"/>
  <c r="H369" i="13"/>
  <c r="F152" i="13"/>
  <c r="AA46" i="13"/>
  <c r="AA80" i="13"/>
  <c r="AA78" i="13"/>
  <c r="AA81" i="13"/>
  <c r="AA79" i="13"/>
  <c r="P75" i="13"/>
  <c r="K75" i="13"/>
  <c r="E76" i="13"/>
  <c r="D76" i="13"/>
  <c r="C76" i="13"/>
  <c r="Z76" i="13"/>
  <c r="D77" i="13"/>
  <c r="S77" i="13"/>
  <c r="G81" i="13"/>
  <c r="AA74" i="13"/>
  <c r="X368" i="13"/>
  <c r="X80" i="13"/>
  <c r="X78" i="13"/>
  <c r="X79" i="13"/>
  <c r="F369" i="13"/>
  <c r="F79" i="13"/>
  <c r="F80" i="13"/>
  <c r="F78" i="13"/>
  <c r="N369" i="13"/>
  <c r="N79" i="13"/>
  <c r="N80" i="13"/>
  <c r="N78" i="13"/>
  <c r="L78" i="13"/>
  <c r="L79" i="13"/>
  <c r="L80" i="13"/>
  <c r="R152" i="13"/>
  <c r="R80" i="13"/>
  <c r="R78" i="13"/>
  <c r="R79" i="13"/>
  <c r="H75" i="13"/>
  <c r="V75" i="13"/>
  <c r="Z75" i="13"/>
  <c r="W76" i="13"/>
  <c r="F76" i="13"/>
  <c r="R76" i="13"/>
  <c r="K77" i="13"/>
  <c r="Z77" i="13"/>
  <c r="P74" i="13"/>
  <c r="W74" i="13"/>
  <c r="Y75" i="13"/>
  <c r="D74" i="13"/>
  <c r="Z81" i="13"/>
  <c r="H151" i="13"/>
  <c r="E79" i="13"/>
  <c r="E80" i="13"/>
  <c r="E78" i="13"/>
  <c r="C46" i="13"/>
  <c r="C80" i="13"/>
  <c r="C78" i="13"/>
  <c r="C79" i="13"/>
  <c r="C81" i="13"/>
  <c r="AB78" i="13"/>
  <c r="AB80" i="13"/>
  <c r="AB79" i="13"/>
  <c r="I46" i="13"/>
  <c r="I80" i="13"/>
  <c r="I78" i="13"/>
  <c r="I79" i="13"/>
  <c r="N75" i="13"/>
  <c r="R75" i="13"/>
  <c r="O76" i="13"/>
  <c r="J76" i="13"/>
  <c r="C77" i="13"/>
  <c r="R77" i="13"/>
  <c r="H74" i="13"/>
  <c r="O74" i="13"/>
  <c r="N74" i="13"/>
  <c r="Q75" i="13"/>
  <c r="L81" i="13"/>
  <c r="I74" i="13"/>
  <c r="R81" i="13"/>
  <c r="H45" i="13"/>
  <c r="V369" i="13"/>
  <c r="V79" i="13"/>
  <c r="V80" i="13"/>
  <c r="V78" i="13"/>
  <c r="AC79" i="13"/>
  <c r="AC80" i="13"/>
  <c r="AC78" i="13"/>
  <c r="S46" i="13"/>
  <c r="S80" i="13"/>
  <c r="S78" i="13"/>
  <c r="S81" i="13"/>
  <c r="S79" i="13"/>
  <c r="Q46" i="13"/>
  <c r="W75" i="13"/>
  <c r="F75" i="13"/>
  <c r="AC75" i="13"/>
  <c r="AB75" i="13"/>
  <c r="J75" i="13"/>
  <c r="G76" i="13"/>
  <c r="B76" i="13"/>
  <c r="V77" i="13"/>
  <c r="J77" i="13"/>
  <c r="Y77" i="13"/>
  <c r="H81" i="13"/>
  <c r="F74" i="13"/>
  <c r="I75" i="13"/>
  <c r="X81" i="13"/>
  <c r="C74" i="13"/>
  <c r="G151" i="13"/>
  <c r="G79" i="13"/>
  <c r="G80" i="13"/>
  <c r="G78" i="13"/>
  <c r="M46" i="13"/>
  <c r="M79" i="13"/>
  <c r="M80" i="13"/>
  <c r="M78" i="13"/>
  <c r="T46" i="13"/>
  <c r="T78" i="13"/>
  <c r="T80" i="13"/>
  <c r="T79" i="13"/>
  <c r="J80" i="13"/>
  <c r="J78" i="13"/>
  <c r="J79" i="13"/>
  <c r="R74" i="13"/>
  <c r="T75" i="13"/>
  <c r="B75" i="13"/>
  <c r="N77" i="13"/>
  <c r="M77" i="13"/>
  <c r="B77" i="13"/>
  <c r="X76" i="13"/>
  <c r="Q81" i="13"/>
  <c r="Q74" i="13"/>
  <c r="AC74" i="13"/>
  <c r="X77" i="13"/>
  <c r="X46" i="13"/>
  <c r="F368" i="13"/>
  <c r="H152" i="13"/>
  <c r="Z46" i="13"/>
  <c r="Z80" i="13"/>
  <c r="Z78" i="13"/>
  <c r="Z79" i="13"/>
  <c r="Y46" i="13"/>
  <c r="Y80" i="13"/>
  <c r="Y78" i="13"/>
  <c r="Y79" i="13"/>
  <c r="O46" i="13"/>
  <c r="O79" i="13"/>
  <c r="O80" i="13"/>
  <c r="O78" i="13"/>
  <c r="D46" i="13"/>
  <c r="D80" i="13"/>
  <c r="D79" i="13"/>
  <c r="D78" i="13"/>
  <c r="K46" i="13"/>
  <c r="K80" i="13"/>
  <c r="K78" i="13"/>
  <c r="K81" i="13"/>
  <c r="K79" i="13"/>
  <c r="J74" i="13"/>
  <c r="G75" i="13"/>
  <c r="M75" i="13"/>
  <c r="L75" i="13"/>
  <c r="AC76" i="13"/>
  <c r="AB76" i="13"/>
  <c r="AA76" i="13"/>
  <c r="F77" i="13"/>
  <c r="E77" i="13"/>
  <c r="AB77" i="13"/>
  <c r="I76" i="13"/>
  <c r="I77" i="13"/>
  <c r="AC81" i="13"/>
  <c r="M74" i="13"/>
  <c r="H77" i="13"/>
  <c r="I81" i="13"/>
  <c r="F260" i="13"/>
  <c r="Q80" i="13"/>
  <c r="Q78" i="13"/>
  <c r="Q79" i="13"/>
  <c r="P260" i="13"/>
  <c r="P80" i="13"/>
  <c r="P78" i="13"/>
  <c r="P79" i="13"/>
  <c r="W46" i="13"/>
  <c r="W79" i="13"/>
  <c r="W80" i="13"/>
  <c r="W78" i="13"/>
  <c r="B151" i="13"/>
  <c r="B78" i="13"/>
  <c r="B79" i="13"/>
  <c r="B74" i="13"/>
  <c r="E75" i="13"/>
  <c r="D75" i="13"/>
  <c r="AA75" i="13"/>
  <c r="T76" i="13"/>
  <c r="S76" i="13"/>
  <c r="T77" i="13"/>
  <c r="P77" i="13"/>
  <c r="H76" i="13"/>
  <c r="W81" i="13"/>
  <c r="V81" i="13"/>
  <c r="E74" i="13"/>
  <c r="AB74" i="13"/>
  <c r="O77" i="13"/>
  <c r="Y76" i="13"/>
  <c r="K374" i="13"/>
  <c r="N157" i="13"/>
  <c r="U283" i="13"/>
  <c r="U271" i="13"/>
  <c r="P392" i="13"/>
  <c r="P380" i="13"/>
  <c r="E380" i="13"/>
  <c r="E392" i="13"/>
  <c r="G392" i="13"/>
  <c r="G380" i="13"/>
  <c r="H271" i="13"/>
  <c r="H283" i="13"/>
  <c r="E283" i="13"/>
  <c r="E271" i="13"/>
  <c r="AB283" i="13"/>
  <c r="AB271" i="13"/>
  <c r="H392" i="13"/>
  <c r="H380" i="13"/>
  <c r="AB392" i="13"/>
  <c r="AB380" i="13"/>
  <c r="F380" i="13"/>
  <c r="F392" i="13"/>
  <c r="M380" i="13"/>
  <c r="M392" i="13"/>
  <c r="S271" i="13"/>
  <c r="S283" i="13"/>
  <c r="Q271" i="13"/>
  <c r="Q283" i="13"/>
  <c r="N283" i="13"/>
  <c r="N271" i="13"/>
  <c r="T392" i="13"/>
  <c r="T380" i="13"/>
  <c r="S392" i="13"/>
  <c r="S380" i="13"/>
  <c r="W392" i="13"/>
  <c r="W380" i="13"/>
  <c r="D392" i="13"/>
  <c r="D380" i="13"/>
  <c r="U380" i="13"/>
  <c r="U392" i="13"/>
  <c r="G283" i="13"/>
  <c r="G271" i="13"/>
  <c r="F283" i="13"/>
  <c r="F271" i="13"/>
  <c r="W283" i="13"/>
  <c r="W271" i="13"/>
  <c r="AC380" i="13"/>
  <c r="AC392" i="13"/>
  <c r="O283" i="13"/>
  <c r="O271" i="13"/>
  <c r="J392" i="13"/>
  <c r="J380" i="13"/>
  <c r="L392" i="13"/>
  <c r="L380" i="13"/>
  <c r="Y271" i="13"/>
  <c r="Y283" i="13"/>
  <c r="R271" i="13"/>
  <c r="R283" i="13"/>
  <c r="Z271" i="13"/>
  <c r="Z283" i="13"/>
  <c r="K392" i="13"/>
  <c r="K380" i="13"/>
  <c r="Y392" i="13"/>
  <c r="Y380" i="13"/>
  <c r="AA392" i="13"/>
  <c r="AA380" i="13"/>
  <c r="C392" i="13"/>
  <c r="C380" i="13"/>
  <c r="J271" i="13"/>
  <c r="J283" i="13"/>
  <c r="P283" i="13"/>
  <c r="P271" i="13"/>
  <c r="AA271" i="13"/>
  <c r="AA295" i="13"/>
  <c r="AA283" i="13"/>
  <c r="M283" i="13"/>
  <c r="M271" i="13"/>
  <c r="T283" i="13"/>
  <c r="T271" i="13"/>
  <c r="R392" i="13"/>
  <c r="R380" i="13"/>
  <c r="Z392" i="13"/>
  <c r="Z380" i="13"/>
  <c r="X271" i="13"/>
  <c r="X283" i="13"/>
  <c r="C271" i="13"/>
  <c r="C283" i="13"/>
  <c r="B271" i="13"/>
  <c r="B283" i="13"/>
  <c r="D271" i="13"/>
  <c r="D283" i="13"/>
  <c r="N380" i="13"/>
  <c r="N392" i="13"/>
  <c r="V283" i="13"/>
  <c r="V271" i="13"/>
  <c r="I392" i="13"/>
  <c r="I380" i="13"/>
  <c r="Q392" i="13"/>
  <c r="Q380" i="13"/>
  <c r="X392" i="13"/>
  <c r="X380" i="13"/>
  <c r="I271" i="13"/>
  <c r="I283" i="13"/>
  <c r="K271" i="13"/>
  <c r="K283" i="13"/>
  <c r="L283" i="13"/>
  <c r="L271" i="13"/>
  <c r="B392" i="13"/>
  <c r="B380" i="13"/>
  <c r="D267" i="13"/>
  <c r="D279" i="13"/>
  <c r="E159" i="13"/>
  <c r="Y388" i="13"/>
  <c r="Y376" i="13"/>
  <c r="AA388" i="13"/>
  <c r="AA376" i="13"/>
  <c r="AC388" i="13"/>
  <c r="AC376" i="13"/>
  <c r="P388" i="13"/>
  <c r="P376" i="13"/>
  <c r="E267" i="13"/>
  <c r="E279" i="13"/>
  <c r="X279" i="13"/>
  <c r="X267" i="13"/>
  <c r="C267" i="13"/>
  <c r="C279" i="13"/>
  <c r="B279" i="13"/>
  <c r="B267" i="13"/>
  <c r="D159" i="13"/>
  <c r="P159" i="13"/>
  <c r="S159" i="13"/>
  <c r="V159" i="13"/>
  <c r="AC267" i="13"/>
  <c r="AC279" i="13"/>
  <c r="B388" i="13"/>
  <c r="B376" i="13"/>
  <c r="D376" i="13"/>
  <c r="D388" i="13"/>
  <c r="F388" i="13"/>
  <c r="F376" i="13"/>
  <c r="X388" i="13"/>
  <c r="X376" i="13"/>
  <c r="N267" i="13"/>
  <c r="N279" i="13"/>
  <c r="K267" i="13"/>
  <c r="K279" i="13"/>
  <c r="Y159" i="13"/>
  <c r="X183" i="13"/>
  <c r="X171" i="13"/>
  <c r="X159" i="13"/>
  <c r="AA159" i="13"/>
  <c r="J388" i="13"/>
  <c r="J376" i="13"/>
  <c r="S267" i="13"/>
  <c r="S279" i="13"/>
  <c r="R388" i="13"/>
  <c r="R376" i="13"/>
  <c r="T376" i="13"/>
  <c r="T388" i="13"/>
  <c r="V400" i="13"/>
  <c r="V388" i="13"/>
  <c r="V376" i="13"/>
  <c r="R279" i="13"/>
  <c r="R267" i="13"/>
  <c r="AA291" i="13"/>
  <c r="AA267" i="13"/>
  <c r="AA279" i="13"/>
  <c r="V267" i="13"/>
  <c r="V279" i="13"/>
  <c r="H279" i="13"/>
  <c r="H267" i="13"/>
  <c r="AB159" i="13"/>
  <c r="J159" i="13"/>
  <c r="M159" i="13"/>
  <c r="N388" i="13"/>
  <c r="N376" i="13"/>
  <c r="Z388" i="13"/>
  <c r="Z376" i="13"/>
  <c r="AB376" i="13"/>
  <c r="AB388" i="13"/>
  <c r="G388" i="13"/>
  <c r="G376" i="13"/>
  <c r="G279" i="13"/>
  <c r="G267" i="13"/>
  <c r="AB267" i="13"/>
  <c r="AB279" i="13"/>
  <c r="L267" i="13"/>
  <c r="L279" i="13"/>
  <c r="U267" i="13"/>
  <c r="U279" i="13"/>
  <c r="I159" i="13"/>
  <c r="R159" i="13"/>
  <c r="U159" i="13"/>
  <c r="B159" i="13"/>
  <c r="C388" i="13"/>
  <c r="C376" i="13"/>
  <c r="E388" i="13"/>
  <c r="E376" i="13"/>
  <c r="O376" i="13"/>
  <c r="P279" i="13"/>
  <c r="P267" i="13"/>
  <c r="I279" i="13"/>
  <c r="I267" i="13"/>
  <c r="J279" i="13"/>
  <c r="J267" i="13"/>
  <c r="W279" i="13"/>
  <c r="W267" i="13"/>
  <c r="Q159" i="13"/>
  <c r="L159" i="13"/>
  <c r="Z159" i="13"/>
  <c r="AC159" i="13"/>
  <c r="L376" i="13"/>
  <c r="L388" i="13"/>
  <c r="T267" i="13"/>
  <c r="T279" i="13"/>
  <c r="G159" i="13"/>
  <c r="I388" i="13"/>
  <c r="I376" i="13"/>
  <c r="K388" i="13"/>
  <c r="K376" i="13"/>
  <c r="M388" i="13"/>
  <c r="M376" i="13"/>
  <c r="W388" i="13"/>
  <c r="W376" i="13"/>
  <c r="F267" i="13"/>
  <c r="F279" i="13"/>
  <c r="Z279" i="13"/>
  <c r="Z267" i="13"/>
  <c r="Q279" i="13"/>
  <c r="Q267" i="13"/>
  <c r="T159" i="13"/>
  <c r="O159" i="13"/>
  <c r="C159" i="13"/>
  <c r="F159" i="13"/>
  <c r="Q388" i="13"/>
  <c r="Q376" i="13"/>
  <c r="S388" i="13"/>
  <c r="S376" i="13"/>
  <c r="U388" i="13"/>
  <c r="U376" i="13"/>
  <c r="H388" i="13"/>
  <c r="H376" i="13"/>
  <c r="O279" i="13"/>
  <c r="O267" i="13"/>
  <c r="Y279" i="13"/>
  <c r="Y267" i="13"/>
  <c r="M267" i="13"/>
  <c r="M279" i="13"/>
  <c r="W159" i="13"/>
  <c r="H159" i="13"/>
  <c r="K159" i="13"/>
  <c r="N159" i="13"/>
  <c r="Y375" i="13"/>
  <c r="Y387" i="13"/>
  <c r="O375" i="13"/>
  <c r="B387" i="13"/>
  <c r="B375" i="13"/>
  <c r="D375" i="13"/>
  <c r="D387" i="13"/>
  <c r="T278" i="13"/>
  <c r="T266" i="13"/>
  <c r="Y278" i="13"/>
  <c r="Y266" i="13"/>
  <c r="N278" i="13"/>
  <c r="N266" i="13"/>
  <c r="AC158" i="13"/>
  <c r="J158" i="13"/>
  <c r="G375" i="13"/>
  <c r="G387" i="13"/>
  <c r="F278" i="13"/>
  <c r="F266" i="13"/>
  <c r="W375" i="13"/>
  <c r="W387" i="13"/>
  <c r="J387" i="13"/>
  <c r="J375" i="13"/>
  <c r="L375" i="13"/>
  <c r="L387" i="13"/>
  <c r="G278" i="13"/>
  <c r="G266" i="13"/>
  <c r="K278" i="13"/>
  <c r="K266" i="13"/>
  <c r="D278" i="13"/>
  <c r="D266" i="13"/>
  <c r="V278" i="13"/>
  <c r="V266" i="13"/>
  <c r="Y158" i="13"/>
  <c r="G158" i="13"/>
  <c r="R158" i="13"/>
  <c r="AA387" i="13"/>
  <c r="AA375" i="13"/>
  <c r="U158" i="13"/>
  <c r="H375" i="13"/>
  <c r="H387" i="13"/>
  <c r="R387" i="13"/>
  <c r="R375" i="13"/>
  <c r="T375" i="13"/>
  <c r="T387" i="13"/>
  <c r="R278" i="13"/>
  <c r="R266" i="13"/>
  <c r="U278" i="13"/>
  <c r="U266" i="13"/>
  <c r="O278" i="13"/>
  <c r="O266" i="13"/>
  <c r="H278" i="13"/>
  <c r="H266" i="13"/>
  <c r="V158" i="13"/>
  <c r="AB158" i="13"/>
  <c r="D158" i="13"/>
  <c r="O158" i="13"/>
  <c r="Z158" i="13"/>
  <c r="I158" i="13"/>
  <c r="B158" i="13"/>
  <c r="P375" i="13"/>
  <c r="P387" i="13"/>
  <c r="Z387" i="13"/>
  <c r="Z375" i="13"/>
  <c r="AB375" i="13"/>
  <c r="AB387" i="13"/>
  <c r="AB278" i="13"/>
  <c r="AB266" i="13"/>
  <c r="B278" i="13"/>
  <c r="B266" i="13"/>
  <c r="Z278" i="13"/>
  <c r="Z266" i="13"/>
  <c r="P278" i="13"/>
  <c r="P266" i="13"/>
  <c r="F158" i="13"/>
  <c r="W158" i="13"/>
  <c r="C158" i="13"/>
  <c r="F375" i="13"/>
  <c r="F387" i="13"/>
  <c r="X375" i="13"/>
  <c r="X387" i="13"/>
  <c r="C387" i="13"/>
  <c r="C375" i="13"/>
  <c r="E375" i="13"/>
  <c r="E387" i="13"/>
  <c r="I278" i="13"/>
  <c r="I266" i="13"/>
  <c r="L278" i="13"/>
  <c r="L266" i="13"/>
  <c r="E278" i="13"/>
  <c r="E266" i="13"/>
  <c r="X278" i="13"/>
  <c r="X266" i="13"/>
  <c r="H158" i="13"/>
  <c r="K158" i="13"/>
  <c r="J278" i="13"/>
  <c r="J266" i="13"/>
  <c r="N375" i="13"/>
  <c r="N387" i="13"/>
  <c r="I375" i="13"/>
  <c r="I387" i="13"/>
  <c r="K387" i="13"/>
  <c r="K375" i="13"/>
  <c r="M375" i="13"/>
  <c r="M387" i="13"/>
  <c r="S278" i="13"/>
  <c r="S266" i="13"/>
  <c r="W278" i="13"/>
  <c r="W266" i="13"/>
  <c r="Q278" i="13"/>
  <c r="Q266" i="13"/>
  <c r="E158" i="13"/>
  <c r="P158" i="13"/>
  <c r="S158" i="13"/>
  <c r="AC375" i="13"/>
  <c r="AC387" i="13"/>
  <c r="M278" i="13"/>
  <c r="M266" i="13"/>
  <c r="V375" i="13"/>
  <c r="V399" i="13"/>
  <c r="V387" i="13"/>
  <c r="Q375" i="13"/>
  <c r="Q387" i="13"/>
  <c r="S387" i="13"/>
  <c r="S375" i="13"/>
  <c r="U375" i="13"/>
  <c r="U387" i="13"/>
  <c r="AC278" i="13"/>
  <c r="AC266" i="13"/>
  <c r="C278" i="13"/>
  <c r="C266" i="13"/>
  <c r="AA290" i="13"/>
  <c r="AA278" i="13"/>
  <c r="AA266" i="13"/>
  <c r="T158" i="13"/>
  <c r="Q158" i="13"/>
  <c r="N158" i="13"/>
  <c r="L158" i="13"/>
  <c r="M158" i="13"/>
  <c r="X182" i="13"/>
  <c r="X158" i="13"/>
  <c r="X170" i="13"/>
  <c r="AA158" i="13"/>
  <c r="C157" i="13"/>
  <c r="T386" i="13"/>
  <c r="T374" i="13"/>
  <c r="V374" i="13"/>
  <c r="V398" i="13"/>
  <c r="V386" i="13"/>
  <c r="Q386" i="13"/>
  <c r="Q374" i="13"/>
  <c r="Y277" i="13"/>
  <c r="Y265" i="13"/>
  <c r="R277" i="13"/>
  <c r="R265" i="13"/>
  <c r="N265" i="13"/>
  <c r="N277" i="13"/>
  <c r="U265" i="13"/>
  <c r="U277" i="13"/>
  <c r="R157" i="13"/>
  <c r="U157" i="13"/>
  <c r="T277" i="13"/>
  <c r="T265" i="13"/>
  <c r="AB386" i="13"/>
  <c r="AB374" i="13"/>
  <c r="G386" i="13"/>
  <c r="G374" i="13"/>
  <c r="Y386" i="13"/>
  <c r="Y374" i="13"/>
  <c r="F265" i="13"/>
  <c r="F277" i="13"/>
  <c r="I277" i="13"/>
  <c r="I265" i="13"/>
  <c r="X265" i="13"/>
  <c r="X277" i="13"/>
  <c r="AC265" i="13"/>
  <c r="AC277" i="13"/>
  <c r="AA157" i="13"/>
  <c r="Y157" i="13"/>
  <c r="V157" i="13"/>
  <c r="S157" i="13"/>
  <c r="Z157" i="13"/>
  <c r="AC157" i="13"/>
  <c r="C386" i="13"/>
  <c r="C374" i="13"/>
  <c r="M374" i="13"/>
  <c r="M386" i="13"/>
  <c r="W386" i="13"/>
  <c r="W374" i="13"/>
  <c r="J386" i="13"/>
  <c r="J374" i="13"/>
  <c r="Z277" i="13"/>
  <c r="Z265" i="13"/>
  <c r="J277" i="13"/>
  <c r="J265" i="13"/>
  <c r="K277" i="13"/>
  <c r="K265" i="13"/>
  <c r="L157" i="13"/>
  <c r="O157" i="13"/>
  <c r="C277" i="13"/>
  <c r="C265" i="13"/>
  <c r="G157" i="13"/>
  <c r="S386" i="13"/>
  <c r="S374" i="13"/>
  <c r="U374" i="13"/>
  <c r="U386" i="13"/>
  <c r="H386" i="13"/>
  <c r="H374" i="13"/>
  <c r="R386" i="13"/>
  <c r="R374" i="13"/>
  <c r="G265" i="13"/>
  <c r="G277" i="13"/>
  <c r="V265" i="13"/>
  <c r="V277" i="13"/>
  <c r="S277" i="13"/>
  <c r="S265" i="13"/>
  <c r="T157" i="13"/>
  <c r="W157" i="13"/>
  <c r="B386" i="13"/>
  <c r="B374" i="13"/>
  <c r="Q157" i="13"/>
  <c r="AA386" i="13"/>
  <c r="AA374" i="13"/>
  <c r="AC374" i="13"/>
  <c r="AC386" i="13"/>
  <c r="P386" i="13"/>
  <c r="P374" i="13"/>
  <c r="Z386" i="13"/>
  <c r="Z374" i="13"/>
  <c r="Q277" i="13"/>
  <c r="Q265" i="13"/>
  <c r="L277" i="13"/>
  <c r="L265" i="13"/>
  <c r="AA277" i="13"/>
  <c r="AA289" i="13"/>
  <c r="AA265" i="13"/>
  <c r="I157" i="13"/>
  <c r="AB157" i="13"/>
  <c r="H157" i="13"/>
  <c r="K157" i="13"/>
  <c r="O374" i="13"/>
  <c r="F157" i="13"/>
  <c r="D386" i="13"/>
  <c r="D374" i="13"/>
  <c r="F374" i="13"/>
  <c r="F386" i="13"/>
  <c r="X386" i="13"/>
  <c r="X374" i="13"/>
  <c r="D277" i="13"/>
  <c r="D265" i="13"/>
  <c r="AB277" i="13"/>
  <c r="AB265" i="13"/>
  <c r="W265" i="13"/>
  <c r="W277" i="13"/>
  <c r="E265" i="13"/>
  <c r="E277" i="13"/>
  <c r="B157" i="13"/>
  <c r="E157" i="13"/>
  <c r="P157" i="13"/>
  <c r="E374" i="13"/>
  <c r="E386" i="13"/>
  <c r="P265" i="13"/>
  <c r="P277" i="13"/>
  <c r="D157" i="13"/>
  <c r="L386" i="13"/>
  <c r="L374" i="13"/>
  <c r="N374" i="13"/>
  <c r="N386" i="13"/>
  <c r="I386" i="13"/>
  <c r="I374" i="13"/>
  <c r="O265" i="13"/>
  <c r="O277" i="13"/>
  <c r="H265" i="13"/>
  <c r="H277" i="13"/>
  <c r="B277" i="13"/>
  <c r="B265" i="13"/>
  <c r="M265" i="13"/>
  <c r="M277" i="13"/>
  <c r="J157" i="13"/>
  <c r="M157" i="13"/>
  <c r="X181" i="13"/>
  <c r="X157" i="13"/>
  <c r="X169" i="13"/>
  <c r="U156" i="13"/>
  <c r="G373" i="13"/>
  <c r="G385" i="13"/>
  <c r="F373" i="13"/>
  <c r="F385" i="13"/>
  <c r="M373" i="13"/>
  <c r="M385" i="13"/>
  <c r="L385" i="13"/>
  <c r="L373" i="13"/>
  <c r="K373" i="13"/>
  <c r="K385" i="13"/>
  <c r="R373" i="13"/>
  <c r="R385" i="13"/>
  <c r="D276" i="13"/>
  <c r="D264" i="13"/>
  <c r="AB276" i="13"/>
  <c r="AB264" i="13"/>
  <c r="H276" i="13"/>
  <c r="H264" i="13"/>
  <c r="S156" i="13"/>
  <c r="N156" i="13"/>
  <c r="B156" i="13"/>
  <c r="E156" i="13"/>
  <c r="Y373" i="13"/>
  <c r="Y385" i="13"/>
  <c r="S276" i="13"/>
  <c r="S264" i="13"/>
  <c r="E373" i="13"/>
  <c r="E385" i="13"/>
  <c r="D385" i="13"/>
  <c r="D373" i="13"/>
  <c r="C373" i="13"/>
  <c r="C385" i="13"/>
  <c r="J373" i="13"/>
  <c r="J385" i="13"/>
  <c r="N276" i="13"/>
  <c r="N264" i="13"/>
  <c r="G276" i="13"/>
  <c r="G264" i="13"/>
  <c r="P276" i="13"/>
  <c r="P264" i="13"/>
  <c r="V156" i="13"/>
  <c r="P156" i="13"/>
  <c r="J156" i="13"/>
  <c r="M156" i="13"/>
  <c r="C156" i="13"/>
  <c r="Q373" i="13"/>
  <c r="Q385" i="13"/>
  <c r="P373" i="13"/>
  <c r="P385" i="13"/>
  <c r="L276" i="13"/>
  <c r="L264" i="13"/>
  <c r="E276" i="13"/>
  <c r="E264" i="13"/>
  <c r="AC276" i="13"/>
  <c r="AC264" i="13"/>
  <c r="B276" i="13"/>
  <c r="B264" i="13"/>
  <c r="X180" i="13"/>
  <c r="X168" i="13"/>
  <c r="X156" i="13"/>
  <c r="O156" i="13"/>
  <c r="Z156" i="13"/>
  <c r="AC156" i="13"/>
  <c r="I373" i="13"/>
  <c r="I385" i="13"/>
  <c r="X373" i="13"/>
  <c r="X385" i="13"/>
  <c r="V276" i="13"/>
  <c r="V264" i="13"/>
  <c r="O276" i="13"/>
  <c r="O264" i="13"/>
  <c r="I276" i="13"/>
  <c r="I264" i="13"/>
  <c r="J276" i="13"/>
  <c r="J264" i="13"/>
  <c r="F156" i="13"/>
  <c r="W156" i="13"/>
  <c r="D156" i="13"/>
  <c r="G156" i="13"/>
  <c r="C276" i="13"/>
  <c r="C264" i="13"/>
  <c r="AA288" i="13"/>
  <c r="AA276" i="13"/>
  <c r="AA264" i="13"/>
  <c r="T276" i="13"/>
  <c r="T264" i="13"/>
  <c r="R276" i="13"/>
  <c r="R264" i="13"/>
  <c r="AA156" i="13"/>
  <c r="I156" i="13"/>
  <c r="L156" i="13"/>
  <c r="W373" i="13"/>
  <c r="W385" i="13"/>
  <c r="Y276" i="13"/>
  <c r="Y264" i="13"/>
  <c r="R156" i="13"/>
  <c r="V397" i="13"/>
  <c r="V373" i="13"/>
  <c r="V385" i="13"/>
  <c r="AC373" i="13"/>
  <c r="AC385" i="13"/>
  <c r="AB385" i="13"/>
  <c r="AB373" i="13"/>
  <c r="AA373" i="13"/>
  <c r="AA385" i="13"/>
  <c r="M276" i="13"/>
  <c r="M264" i="13"/>
  <c r="F276" i="13"/>
  <c r="F264" i="13"/>
  <c r="K276" i="13"/>
  <c r="K264" i="13"/>
  <c r="Z276" i="13"/>
  <c r="Z264" i="13"/>
  <c r="H156" i="13"/>
  <c r="Q156" i="13"/>
  <c r="T156" i="13"/>
  <c r="B373" i="13"/>
  <c r="B385" i="13"/>
  <c r="H373" i="13"/>
  <c r="H385" i="13"/>
  <c r="X276" i="13"/>
  <c r="X264" i="13"/>
  <c r="O373" i="13"/>
  <c r="N373" i="13"/>
  <c r="N385" i="13"/>
  <c r="U373" i="13"/>
  <c r="U385" i="13"/>
  <c r="T385" i="13"/>
  <c r="T373" i="13"/>
  <c r="S373" i="13"/>
  <c r="S385" i="13"/>
  <c r="Z373" i="13"/>
  <c r="Z385" i="13"/>
  <c r="W276" i="13"/>
  <c r="W264" i="13"/>
  <c r="Q276" i="13"/>
  <c r="Q264" i="13"/>
  <c r="U276" i="13"/>
  <c r="U264" i="13"/>
  <c r="K156" i="13"/>
  <c r="Y156" i="13"/>
  <c r="AB156" i="13"/>
  <c r="Y509" i="9"/>
  <c r="Z505" i="9"/>
  <c r="U391" i="9"/>
  <c r="U403" i="9"/>
  <c r="AB387" i="9"/>
  <c r="M270" i="9"/>
  <c r="M294" i="9"/>
  <c r="D182" i="9"/>
  <c r="E180" i="9"/>
  <c r="Y497" i="9"/>
  <c r="Y485" i="9"/>
  <c r="U162" i="9"/>
  <c r="C508" i="9"/>
  <c r="C484" i="9"/>
  <c r="C496" i="9"/>
  <c r="G379" i="9"/>
  <c r="G391" i="9"/>
  <c r="G403" i="9"/>
  <c r="U294" i="9"/>
  <c r="U270" i="9"/>
  <c r="U282" i="9"/>
  <c r="O484" i="9"/>
  <c r="O496" i="9"/>
  <c r="O508" i="9"/>
  <c r="N508" i="9"/>
  <c r="N484" i="9"/>
  <c r="N496" i="9"/>
  <c r="B496" i="9"/>
  <c r="B484" i="9"/>
  <c r="H484" i="9"/>
  <c r="H496" i="9"/>
  <c r="H508" i="9"/>
  <c r="AA403" i="9"/>
  <c r="AA379" i="9"/>
  <c r="AA391" i="9"/>
  <c r="X379" i="9"/>
  <c r="X391" i="9"/>
  <c r="X403" i="9"/>
  <c r="Y379" i="9"/>
  <c r="Y391" i="9"/>
  <c r="Y403" i="9"/>
  <c r="Y282" i="9"/>
  <c r="Y294" i="9"/>
  <c r="Y270" i="9"/>
  <c r="AA294" i="9"/>
  <c r="AA270" i="9"/>
  <c r="AA282" i="9"/>
  <c r="G270" i="9"/>
  <c r="G282" i="9"/>
  <c r="G294" i="9"/>
  <c r="H270" i="9"/>
  <c r="H282" i="9"/>
  <c r="H294" i="9"/>
  <c r="C186" i="9"/>
  <c r="C162" i="9"/>
  <c r="C174" i="9"/>
  <c r="G162" i="9"/>
  <c r="G174" i="9"/>
  <c r="G186" i="9"/>
  <c r="AB186" i="9"/>
  <c r="AB162" i="9"/>
  <c r="AB174" i="9"/>
  <c r="Q282" i="9"/>
  <c r="Q294" i="9"/>
  <c r="Q270" i="9"/>
  <c r="Y174" i="9"/>
  <c r="Y186" i="9"/>
  <c r="Y162" i="9"/>
  <c r="T186" i="9"/>
  <c r="T162" i="9"/>
  <c r="T174" i="9"/>
  <c r="F508" i="9"/>
  <c r="F484" i="9"/>
  <c r="F496" i="9"/>
  <c r="AB403" i="9"/>
  <c r="AB379" i="9"/>
  <c r="AB391" i="9"/>
  <c r="O379" i="9"/>
  <c r="O391" i="9"/>
  <c r="O403" i="9"/>
  <c r="N379" i="9"/>
  <c r="N391" i="9"/>
  <c r="N403" i="9"/>
  <c r="B282" i="9"/>
  <c r="B270" i="9"/>
  <c r="D294" i="9"/>
  <c r="D270" i="9"/>
  <c r="D282" i="9"/>
  <c r="O270" i="9"/>
  <c r="O282" i="9"/>
  <c r="O294" i="9"/>
  <c r="E294" i="9"/>
  <c r="E270" i="9"/>
  <c r="E282" i="9"/>
  <c r="Q174" i="9"/>
  <c r="Q186" i="9"/>
  <c r="Q162" i="9"/>
  <c r="D186" i="9"/>
  <c r="D162" i="9"/>
  <c r="D174" i="9"/>
  <c r="K403" i="9"/>
  <c r="K379" i="9"/>
  <c r="K391" i="9"/>
  <c r="S294" i="9"/>
  <c r="S270" i="9"/>
  <c r="S282" i="9"/>
  <c r="AC508" i="9"/>
  <c r="AC484" i="9"/>
  <c r="AC496" i="9"/>
  <c r="AB508" i="9"/>
  <c r="AB484" i="9"/>
  <c r="AB496" i="9"/>
  <c r="T403" i="9"/>
  <c r="T379" i="9"/>
  <c r="T391" i="9"/>
  <c r="P379" i="9"/>
  <c r="P391" i="9"/>
  <c r="P403" i="9"/>
  <c r="E403" i="9"/>
  <c r="E379" i="9"/>
  <c r="E391" i="9"/>
  <c r="D403" i="9"/>
  <c r="D379" i="9"/>
  <c r="D391" i="9"/>
  <c r="B391" i="9"/>
  <c r="B379" i="9"/>
  <c r="L403" i="9"/>
  <c r="L379" i="9"/>
  <c r="L391" i="9"/>
  <c r="X270" i="9"/>
  <c r="X282" i="9"/>
  <c r="X294" i="9"/>
  <c r="J282" i="9"/>
  <c r="J294" i="9"/>
  <c r="J270" i="9"/>
  <c r="L294" i="9"/>
  <c r="L270" i="9"/>
  <c r="L282" i="9"/>
  <c r="W270" i="9"/>
  <c r="W282" i="9"/>
  <c r="W294" i="9"/>
  <c r="AC294" i="9"/>
  <c r="AC270" i="9"/>
  <c r="AC282" i="9"/>
  <c r="AC186" i="9"/>
  <c r="AC162" i="9"/>
  <c r="AC174" i="9"/>
  <c r="E186" i="9"/>
  <c r="E162" i="9"/>
  <c r="E174" i="9"/>
  <c r="Z174" i="9"/>
  <c r="Z186" i="9"/>
  <c r="Z162" i="9"/>
  <c r="M186" i="9"/>
  <c r="M162" i="9"/>
  <c r="M174" i="9"/>
  <c r="L186" i="9"/>
  <c r="L162" i="9"/>
  <c r="L174" i="9"/>
  <c r="G484" i="9"/>
  <c r="G496" i="9"/>
  <c r="G508" i="9"/>
  <c r="V294" i="9"/>
  <c r="V270" i="9"/>
  <c r="V282" i="9"/>
  <c r="U508" i="9"/>
  <c r="U484" i="9"/>
  <c r="U496" i="9"/>
  <c r="T508" i="9"/>
  <c r="T484" i="9"/>
  <c r="T496" i="9"/>
  <c r="Y496" i="9"/>
  <c r="Y508" i="9"/>
  <c r="Y484" i="9"/>
  <c r="H379" i="9"/>
  <c r="H391" i="9"/>
  <c r="H403" i="9"/>
  <c r="F379" i="9"/>
  <c r="F391" i="9"/>
  <c r="F403" i="9"/>
  <c r="J391" i="9"/>
  <c r="J403" i="9"/>
  <c r="J379" i="9"/>
  <c r="R282" i="9"/>
  <c r="R294" i="9"/>
  <c r="R270" i="9"/>
  <c r="T294" i="9"/>
  <c r="T270" i="9"/>
  <c r="T282" i="9"/>
  <c r="N162" i="9"/>
  <c r="N174" i="9"/>
  <c r="N186" i="9"/>
  <c r="I174" i="9"/>
  <c r="I186" i="9"/>
  <c r="I162" i="9"/>
  <c r="V162" i="9"/>
  <c r="V174" i="9"/>
  <c r="V186" i="9"/>
  <c r="M508" i="9"/>
  <c r="M484" i="9"/>
  <c r="M496" i="9"/>
  <c r="L508" i="9"/>
  <c r="L484" i="9"/>
  <c r="L496" i="9"/>
  <c r="AA508" i="9"/>
  <c r="AA484" i="9"/>
  <c r="AA496" i="9"/>
  <c r="Q496" i="9"/>
  <c r="Q508" i="9"/>
  <c r="Q484" i="9"/>
  <c r="W379" i="9"/>
  <c r="W391" i="9"/>
  <c r="W403" i="9"/>
  <c r="R391" i="9"/>
  <c r="R403" i="9"/>
  <c r="R379" i="9"/>
  <c r="Z282" i="9"/>
  <c r="Z294" i="9"/>
  <c r="Z270" i="9"/>
  <c r="AB294" i="9"/>
  <c r="AB270" i="9"/>
  <c r="AB282" i="9"/>
  <c r="W162" i="9"/>
  <c r="W174" i="9"/>
  <c r="W186" i="9"/>
  <c r="R174" i="9"/>
  <c r="R186" i="9"/>
  <c r="R162" i="9"/>
  <c r="H162" i="9"/>
  <c r="H174" i="9"/>
  <c r="H186" i="9"/>
  <c r="P484" i="9"/>
  <c r="P496" i="9"/>
  <c r="P508" i="9"/>
  <c r="P270" i="9"/>
  <c r="P282" i="9"/>
  <c r="P294" i="9"/>
  <c r="E508" i="9"/>
  <c r="E484" i="9"/>
  <c r="E496" i="9"/>
  <c r="D508" i="9"/>
  <c r="D484" i="9"/>
  <c r="D496" i="9"/>
  <c r="S508" i="9"/>
  <c r="S484" i="9"/>
  <c r="S496" i="9"/>
  <c r="Z496" i="9"/>
  <c r="Z508" i="9"/>
  <c r="Z484" i="9"/>
  <c r="I496" i="9"/>
  <c r="I508" i="9"/>
  <c r="I484" i="9"/>
  <c r="AC403" i="9"/>
  <c r="AC379" i="9"/>
  <c r="AC391" i="9"/>
  <c r="M403" i="9"/>
  <c r="M379" i="9"/>
  <c r="M391" i="9"/>
  <c r="Z391" i="9"/>
  <c r="Z403" i="9"/>
  <c r="Z379" i="9"/>
  <c r="V379" i="9"/>
  <c r="V391" i="9"/>
  <c r="V403" i="9"/>
  <c r="C294" i="9"/>
  <c r="C270" i="9"/>
  <c r="C282" i="9"/>
  <c r="F294" i="9"/>
  <c r="F270" i="9"/>
  <c r="F282" i="9"/>
  <c r="K186" i="9"/>
  <c r="K162" i="9"/>
  <c r="K174" i="9"/>
  <c r="B174" i="9"/>
  <c r="B162" i="9"/>
  <c r="F162" i="9"/>
  <c r="F174" i="9"/>
  <c r="F186" i="9"/>
  <c r="AA186" i="9"/>
  <c r="AA162" i="9"/>
  <c r="AA174" i="9"/>
  <c r="P162" i="9"/>
  <c r="P174" i="9"/>
  <c r="P186" i="9"/>
  <c r="W484" i="9"/>
  <c r="W496" i="9"/>
  <c r="W508" i="9"/>
  <c r="J496" i="9"/>
  <c r="J508" i="9"/>
  <c r="J484" i="9"/>
  <c r="Q379" i="9"/>
  <c r="Q391" i="9"/>
  <c r="Q403" i="9"/>
  <c r="S186" i="9"/>
  <c r="S162" i="9"/>
  <c r="S174" i="9"/>
  <c r="K508" i="9"/>
  <c r="K484" i="9"/>
  <c r="K496" i="9"/>
  <c r="R496" i="9"/>
  <c r="R508" i="9"/>
  <c r="R484" i="9"/>
  <c r="X484" i="9"/>
  <c r="X496" i="9"/>
  <c r="X508" i="9"/>
  <c r="S403" i="9"/>
  <c r="S379" i="9"/>
  <c r="S391" i="9"/>
  <c r="C403" i="9"/>
  <c r="C379" i="9"/>
  <c r="C391" i="9"/>
  <c r="I379" i="9"/>
  <c r="I391" i="9"/>
  <c r="I403" i="9"/>
  <c r="I282" i="9"/>
  <c r="I294" i="9"/>
  <c r="I270" i="9"/>
  <c r="K294" i="9"/>
  <c r="K270" i="9"/>
  <c r="K282" i="9"/>
  <c r="N294" i="9"/>
  <c r="N270" i="9"/>
  <c r="N282" i="9"/>
  <c r="O162" i="9"/>
  <c r="O174" i="9"/>
  <c r="O186" i="9"/>
  <c r="J174" i="9"/>
  <c r="J186" i="9"/>
  <c r="J162" i="9"/>
  <c r="X162" i="9"/>
  <c r="X174" i="9"/>
  <c r="X186" i="9"/>
  <c r="F69" i="9"/>
  <c r="F64" i="9"/>
  <c r="E152" i="9"/>
  <c r="V152" i="9"/>
  <c r="V368" i="9"/>
  <c r="V260" i="9"/>
  <c r="V151" i="9"/>
  <c r="V474" i="9"/>
  <c r="V259" i="9"/>
  <c r="V46" i="9"/>
  <c r="V473" i="9"/>
  <c r="AB399" i="9"/>
  <c r="AB375" i="9"/>
  <c r="D158" i="9"/>
  <c r="H400" i="9"/>
  <c r="H376" i="9"/>
  <c r="W504" i="9"/>
  <c r="D170" i="9"/>
  <c r="W480" i="9"/>
  <c r="G183" i="9"/>
  <c r="G159" i="9"/>
  <c r="K170" i="9"/>
  <c r="B374" i="9"/>
  <c r="AC386" i="9"/>
  <c r="E168" i="9"/>
  <c r="E156" i="9"/>
  <c r="AC374" i="9"/>
  <c r="B398" i="9"/>
  <c r="Z490" i="9"/>
  <c r="N485" i="9"/>
  <c r="N509" i="9"/>
  <c r="N497" i="9"/>
  <c r="T509" i="9"/>
  <c r="T497" i="9"/>
  <c r="T485" i="9"/>
  <c r="Z163" i="9"/>
  <c r="Z187" i="9"/>
  <c r="Z175" i="9"/>
  <c r="Q509" i="9"/>
  <c r="Q497" i="9"/>
  <c r="Q485" i="9"/>
  <c r="F485" i="9"/>
  <c r="F509" i="9"/>
  <c r="F497" i="9"/>
  <c r="U509" i="9"/>
  <c r="U497" i="9"/>
  <c r="U485" i="9"/>
  <c r="L509" i="9"/>
  <c r="L497" i="9"/>
  <c r="L485" i="9"/>
  <c r="F404" i="9"/>
  <c r="F392" i="9"/>
  <c r="F380" i="9"/>
  <c r="I380" i="9"/>
  <c r="I404" i="9"/>
  <c r="I392" i="9"/>
  <c r="U404" i="9"/>
  <c r="U392" i="9"/>
  <c r="U380" i="9"/>
  <c r="X295" i="9"/>
  <c r="X283" i="9"/>
  <c r="X271" i="9"/>
  <c r="AC295" i="9"/>
  <c r="AC283" i="9"/>
  <c r="AC271" i="9"/>
  <c r="Q295" i="9"/>
  <c r="Q283" i="9"/>
  <c r="Q271" i="9"/>
  <c r="AB187" i="9"/>
  <c r="AB175" i="9"/>
  <c r="AB163" i="9"/>
  <c r="O187" i="9"/>
  <c r="O175" i="9"/>
  <c r="O163" i="9"/>
  <c r="J163" i="9"/>
  <c r="J187" i="9"/>
  <c r="J175" i="9"/>
  <c r="S187" i="9"/>
  <c r="S175" i="9"/>
  <c r="S163" i="9"/>
  <c r="X404" i="9"/>
  <c r="X392" i="9"/>
  <c r="X380" i="9"/>
  <c r="M404" i="9"/>
  <c r="M392" i="9"/>
  <c r="M380" i="9"/>
  <c r="U295" i="9"/>
  <c r="U283" i="9"/>
  <c r="U271" i="9"/>
  <c r="R163" i="9"/>
  <c r="R187" i="9"/>
  <c r="R175" i="9"/>
  <c r="I509" i="9"/>
  <c r="I497" i="9"/>
  <c r="I485" i="9"/>
  <c r="X509" i="9"/>
  <c r="X497" i="9"/>
  <c r="X485" i="9"/>
  <c r="M509" i="9"/>
  <c r="M497" i="9"/>
  <c r="M485" i="9"/>
  <c r="D509" i="9"/>
  <c r="D497" i="9"/>
  <c r="D485" i="9"/>
  <c r="P404" i="9"/>
  <c r="P392" i="9"/>
  <c r="P380" i="9"/>
  <c r="S380" i="9"/>
  <c r="S404" i="9"/>
  <c r="S392" i="9"/>
  <c r="AC404" i="9"/>
  <c r="AC392" i="9"/>
  <c r="AC380" i="9"/>
  <c r="D295" i="9"/>
  <c r="D283" i="9"/>
  <c r="D271" i="9"/>
  <c r="F271" i="9"/>
  <c r="F295" i="9"/>
  <c r="F283" i="9"/>
  <c r="Y295" i="9"/>
  <c r="Y283" i="9"/>
  <c r="Y271" i="9"/>
  <c r="D187" i="9"/>
  <c r="D175" i="9"/>
  <c r="D163" i="9"/>
  <c r="X187" i="9"/>
  <c r="X175" i="9"/>
  <c r="X163" i="9"/>
  <c r="T187" i="9"/>
  <c r="T175" i="9"/>
  <c r="T163" i="9"/>
  <c r="AA187" i="9"/>
  <c r="AA175" i="9"/>
  <c r="AA163" i="9"/>
  <c r="P509" i="9"/>
  <c r="P497" i="9"/>
  <c r="P485" i="9"/>
  <c r="E509" i="9"/>
  <c r="E497" i="9"/>
  <c r="E485" i="9"/>
  <c r="AA509" i="9"/>
  <c r="AA497" i="9"/>
  <c r="AA485" i="9"/>
  <c r="Z380" i="9"/>
  <c r="Z404" i="9"/>
  <c r="Z392" i="9"/>
  <c r="J380" i="9"/>
  <c r="J404" i="9"/>
  <c r="J392" i="9"/>
  <c r="D404" i="9"/>
  <c r="D392" i="9"/>
  <c r="D380" i="9"/>
  <c r="AA295" i="9"/>
  <c r="AA283" i="9"/>
  <c r="AA271" i="9"/>
  <c r="L295" i="9"/>
  <c r="L283" i="9"/>
  <c r="L271" i="9"/>
  <c r="N271" i="9"/>
  <c r="N295" i="9"/>
  <c r="N283" i="9"/>
  <c r="B295" i="9"/>
  <c r="B283" i="9"/>
  <c r="B271" i="9"/>
  <c r="M187" i="9"/>
  <c r="M175" i="9"/>
  <c r="M163" i="9"/>
  <c r="G187" i="9"/>
  <c r="G175" i="9"/>
  <c r="G163" i="9"/>
  <c r="AC187" i="9"/>
  <c r="AC175" i="9"/>
  <c r="AC163" i="9"/>
  <c r="R380" i="9"/>
  <c r="R404" i="9"/>
  <c r="R392" i="9"/>
  <c r="S295" i="9"/>
  <c r="S283" i="9"/>
  <c r="S271" i="9"/>
  <c r="F187" i="9"/>
  <c r="F175" i="9"/>
  <c r="F163" i="9"/>
  <c r="B509" i="9"/>
  <c r="B497" i="9"/>
  <c r="B485" i="9"/>
  <c r="H509" i="9"/>
  <c r="H497" i="9"/>
  <c r="H485" i="9"/>
  <c r="W509" i="9"/>
  <c r="W497" i="9"/>
  <c r="W485" i="9"/>
  <c r="S509" i="9"/>
  <c r="S497" i="9"/>
  <c r="S485" i="9"/>
  <c r="N404" i="9"/>
  <c r="N392" i="9"/>
  <c r="N380" i="9"/>
  <c r="G404" i="9"/>
  <c r="G392" i="9"/>
  <c r="G380" i="9"/>
  <c r="V404" i="9"/>
  <c r="V392" i="9"/>
  <c r="V380" i="9"/>
  <c r="L404" i="9"/>
  <c r="L392" i="9"/>
  <c r="L380" i="9"/>
  <c r="C295" i="9"/>
  <c r="C283" i="9"/>
  <c r="C271" i="9"/>
  <c r="T295" i="9"/>
  <c r="T283" i="9"/>
  <c r="T271" i="9"/>
  <c r="V271" i="9"/>
  <c r="V295" i="9"/>
  <c r="V283" i="9"/>
  <c r="J295" i="9"/>
  <c r="J283" i="9"/>
  <c r="J271" i="9"/>
  <c r="V187" i="9"/>
  <c r="V175" i="9"/>
  <c r="V163" i="9"/>
  <c r="P187" i="9"/>
  <c r="P175" i="9"/>
  <c r="P163" i="9"/>
  <c r="B163" i="9"/>
  <c r="B187" i="9"/>
  <c r="B175" i="9"/>
  <c r="J509" i="9"/>
  <c r="J497" i="9"/>
  <c r="J485" i="9"/>
  <c r="O509" i="9"/>
  <c r="O497" i="9"/>
  <c r="O485" i="9"/>
  <c r="K509" i="9"/>
  <c r="K497" i="9"/>
  <c r="K485" i="9"/>
  <c r="B380" i="9"/>
  <c r="B404" i="9"/>
  <c r="B392" i="9"/>
  <c r="Q380" i="9"/>
  <c r="Q404" i="9"/>
  <c r="Q392" i="9"/>
  <c r="K380" i="9"/>
  <c r="K404" i="9"/>
  <c r="K392" i="9"/>
  <c r="T404" i="9"/>
  <c r="T392" i="9"/>
  <c r="T380" i="9"/>
  <c r="H295" i="9"/>
  <c r="H283" i="9"/>
  <c r="H271" i="9"/>
  <c r="AB295" i="9"/>
  <c r="AB283" i="9"/>
  <c r="AB271" i="9"/>
  <c r="G295" i="9"/>
  <c r="G283" i="9"/>
  <c r="G271" i="9"/>
  <c r="R295" i="9"/>
  <c r="R283" i="9"/>
  <c r="R271" i="9"/>
  <c r="E187" i="9"/>
  <c r="E175" i="9"/>
  <c r="E163" i="9"/>
  <c r="Y163" i="9"/>
  <c r="Y187" i="9"/>
  <c r="Y175" i="9"/>
  <c r="L187" i="9"/>
  <c r="L175" i="9"/>
  <c r="L163" i="9"/>
  <c r="AC509" i="9"/>
  <c r="AC497" i="9"/>
  <c r="AC485" i="9"/>
  <c r="Y380" i="9"/>
  <c r="Y404" i="9"/>
  <c r="Y392" i="9"/>
  <c r="I295" i="9"/>
  <c r="I283" i="9"/>
  <c r="I271" i="9"/>
  <c r="K187" i="9"/>
  <c r="K175" i="9"/>
  <c r="K163" i="9"/>
  <c r="G509" i="9"/>
  <c r="G497" i="9"/>
  <c r="G485" i="9"/>
  <c r="C509" i="9"/>
  <c r="C497" i="9"/>
  <c r="C485" i="9"/>
  <c r="C380" i="9"/>
  <c r="C404" i="9"/>
  <c r="C392" i="9"/>
  <c r="AA380" i="9"/>
  <c r="AA404" i="9"/>
  <c r="AA392" i="9"/>
  <c r="W404" i="9"/>
  <c r="W392" i="9"/>
  <c r="W380" i="9"/>
  <c r="AB404" i="9"/>
  <c r="AB392" i="9"/>
  <c r="AB380" i="9"/>
  <c r="K295" i="9"/>
  <c r="K283" i="9"/>
  <c r="K271" i="9"/>
  <c r="E295" i="9"/>
  <c r="E283" i="9"/>
  <c r="E271" i="9"/>
  <c r="O295" i="9"/>
  <c r="O283" i="9"/>
  <c r="O271" i="9"/>
  <c r="Z295" i="9"/>
  <c r="Z283" i="9"/>
  <c r="Z271" i="9"/>
  <c r="N187" i="9"/>
  <c r="N175" i="9"/>
  <c r="N163" i="9"/>
  <c r="H187" i="9"/>
  <c r="H175" i="9"/>
  <c r="H163" i="9"/>
  <c r="U187" i="9"/>
  <c r="U175" i="9"/>
  <c r="U163" i="9"/>
  <c r="Z509" i="9"/>
  <c r="Z497" i="9"/>
  <c r="Z485" i="9"/>
  <c r="V485" i="9"/>
  <c r="V509" i="9"/>
  <c r="V497" i="9"/>
  <c r="AB509" i="9"/>
  <c r="AB497" i="9"/>
  <c r="AB485" i="9"/>
  <c r="O404" i="9"/>
  <c r="O392" i="9"/>
  <c r="O380" i="9"/>
  <c r="H404" i="9"/>
  <c r="H392" i="9"/>
  <c r="H380" i="9"/>
  <c r="E404" i="9"/>
  <c r="E392" i="9"/>
  <c r="E380" i="9"/>
  <c r="P295" i="9"/>
  <c r="P283" i="9"/>
  <c r="P271" i="9"/>
  <c r="M295" i="9"/>
  <c r="M283" i="9"/>
  <c r="M271" i="9"/>
  <c r="W295" i="9"/>
  <c r="W283" i="9"/>
  <c r="W271" i="9"/>
  <c r="I163" i="9"/>
  <c r="I187" i="9"/>
  <c r="I175" i="9"/>
  <c r="W187" i="9"/>
  <c r="W175" i="9"/>
  <c r="W163" i="9"/>
  <c r="Q163" i="9"/>
  <c r="Q187" i="9"/>
  <c r="Q175" i="9"/>
  <c r="C187" i="9"/>
  <c r="C175" i="9"/>
  <c r="C163" i="9"/>
  <c r="R509" i="9"/>
  <c r="R497" i="9"/>
  <c r="R485" i="9"/>
  <c r="B184" i="9"/>
  <c r="B172" i="9"/>
  <c r="B160" i="9"/>
  <c r="H482" i="9"/>
  <c r="H506" i="9"/>
  <c r="H494" i="9"/>
  <c r="AC506" i="9"/>
  <c r="AC494" i="9"/>
  <c r="AC482" i="9"/>
  <c r="AA482" i="9"/>
  <c r="AA506" i="9"/>
  <c r="AA494" i="9"/>
  <c r="B482" i="9"/>
  <c r="B506" i="9"/>
  <c r="B494" i="9"/>
  <c r="Q482" i="9"/>
  <c r="Q506" i="9"/>
  <c r="Q494" i="9"/>
  <c r="D377" i="9"/>
  <c r="D401" i="9"/>
  <c r="D389" i="9"/>
  <c r="I401" i="9"/>
  <c r="I389" i="9"/>
  <c r="I377" i="9"/>
  <c r="H377" i="9"/>
  <c r="H401" i="9"/>
  <c r="H389" i="9"/>
  <c r="G377" i="9"/>
  <c r="G401" i="9"/>
  <c r="G389" i="9"/>
  <c r="L292" i="9"/>
  <c r="L280" i="9"/>
  <c r="L268" i="9"/>
  <c r="N292" i="9"/>
  <c r="N280" i="9"/>
  <c r="N268" i="9"/>
  <c r="H184" i="9"/>
  <c r="H172" i="9"/>
  <c r="H160" i="9"/>
  <c r="AC160" i="9"/>
  <c r="AC184" i="9"/>
  <c r="AC172" i="9"/>
  <c r="P184" i="9"/>
  <c r="P172" i="9"/>
  <c r="P160" i="9"/>
  <c r="W160" i="9"/>
  <c r="W184" i="9"/>
  <c r="W172" i="9"/>
  <c r="AB506" i="9"/>
  <c r="AB494" i="9"/>
  <c r="AB482" i="9"/>
  <c r="AB292" i="9"/>
  <c r="AB280" i="9"/>
  <c r="AB268" i="9"/>
  <c r="AA172" i="9"/>
  <c r="AA160" i="9"/>
  <c r="AA184" i="9"/>
  <c r="U506" i="9"/>
  <c r="U494" i="9"/>
  <c r="U482" i="9"/>
  <c r="S482" i="9"/>
  <c r="S506" i="9"/>
  <c r="S494" i="9"/>
  <c r="AC377" i="9"/>
  <c r="AC401" i="9"/>
  <c r="AC389" i="9"/>
  <c r="L377" i="9"/>
  <c r="L401" i="9"/>
  <c r="L389" i="9"/>
  <c r="W377" i="9"/>
  <c r="W401" i="9"/>
  <c r="W389" i="9"/>
  <c r="W292" i="9"/>
  <c r="W280" i="9"/>
  <c r="W268" i="9"/>
  <c r="O292" i="9"/>
  <c r="O280" i="9"/>
  <c r="O268" i="9"/>
  <c r="T292" i="9"/>
  <c r="T280" i="9"/>
  <c r="T268" i="9"/>
  <c r="V292" i="9"/>
  <c r="V280" i="9"/>
  <c r="V268" i="9"/>
  <c r="Q184" i="9"/>
  <c r="Q172" i="9"/>
  <c r="Q160" i="9"/>
  <c r="C172" i="9"/>
  <c r="C160" i="9"/>
  <c r="C184" i="9"/>
  <c r="Y184" i="9"/>
  <c r="Y172" i="9"/>
  <c r="Y160" i="9"/>
  <c r="M506" i="9"/>
  <c r="M494" i="9"/>
  <c r="M482" i="9"/>
  <c r="T377" i="9"/>
  <c r="T401" i="9"/>
  <c r="T389" i="9"/>
  <c r="H268" i="9"/>
  <c r="H292" i="9"/>
  <c r="H280" i="9"/>
  <c r="L160" i="9"/>
  <c r="L184" i="9"/>
  <c r="L172" i="9"/>
  <c r="E506" i="9"/>
  <c r="E494" i="9"/>
  <c r="E482" i="9"/>
  <c r="T506" i="9"/>
  <c r="T494" i="9"/>
  <c r="T482" i="9"/>
  <c r="C482" i="9"/>
  <c r="C506" i="9"/>
  <c r="C494" i="9"/>
  <c r="J401" i="9"/>
  <c r="J389" i="9"/>
  <c r="J377" i="9"/>
  <c r="AB377" i="9"/>
  <c r="AB401" i="9"/>
  <c r="AB389" i="9"/>
  <c r="X377" i="9"/>
  <c r="X401" i="9"/>
  <c r="X389" i="9"/>
  <c r="E377" i="9"/>
  <c r="E401" i="9"/>
  <c r="E389" i="9"/>
  <c r="C268" i="9"/>
  <c r="C292" i="9"/>
  <c r="C280" i="9"/>
  <c r="E292" i="9"/>
  <c r="E280" i="9"/>
  <c r="E268" i="9"/>
  <c r="P268" i="9"/>
  <c r="P292" i="9"/>
  <c r="P280" i="9"/>
  <c r="I184" i="9"/>
  <c r="I172" i="9"/>
  <c r="I160" i="9"/>
  <c r="U160" i="9"/>
  <c r="U184" i="9"/>
  <c r="U172" i="9"/>
  <c r="J184" i="9"/>
  <c r="J172" i="9"/>
  <c r="J160" i="9"/>
  <c r="K482" i="9"/>
  <c r="K506" i="9"/>
  <c r="K494" i="9"/>
  <c r="S389" i="9"/>
  <c r="S377" i="9"/>
  <c r="S401" i="9"/>
  <c r="N377" i="9"/>
  <c r="N401" i="9"/>
  <c r="N389" i="9"/>
  <c r="W506" i="9"/>
  <c r="W494" i="9"/>
  <c r="W482" i="9"/>
  <c r="L506" i="9"/>
  <c r="L494" i="9"/>
  <c r="L482" i="9"/>
  <c r="U377" i="9"/>
  <c r="U401" i="9"/>
  <c r="U389" i="9"/>
  <c r="O377" i="9"/>
  <c r="O401" i="9"/>
  <c r="O389" i="9"/>
  <c r="J268" i="9"/>
  <c r="J292" i="9"/>
  <c r="J280" i="9"/>
  <c r="K268" i="9"/>
  <c r="K292" i="9"/>
  <c r="K280" i="9"/>
  <c r="M292" i="9"/>
  <c r="M280" i="9"/>
  <c r="M268" i="9"/>
  <c r="X268" i="9"/>
  <c r="X292" i="9"/>
  <c r="X280" i="9"/>
  <c r="S172" i="9"/>
  <c r="S160" i="9"/>
  <c r="S184" i="9"/>
  <c r="D160" i="9"/>
  <c r="D184" i="9"/>
  <c r="D172" i="9"/>
  <c r="R184" i="9"/>
  <c r="R172" i="9"/>
  <c r="R160" i="9"/>
  <c r="V377" i="9"/>
  <c r="V401" i="9"/>
  <c r="V389" i="9"/>
  <c r="R268" i="9"/>
  <c r="R292" i="9"/>
  <c r="R280" i="9"/>
  <c r="E160" i="9"/>
  <c r="E184" i="9"/>
  <c r="E172" i="9"/>
  <c r="O506" i="9"/>
  <c r="O494" i="9"/>
  <c r="O482" i="9"/>
  <c r="V506" i="9"/>
  <c r="V494" i="9"/>
  <c r="V482" i="9"/>
  <c r="D506" i="9"/>
  <c r="D494" i="9"/>
  <c r="D482" i="9"/>
  <c r="Z482" i="9"/>
  <c r="Z506" i="9"/>
  <c r="Z494" i="9"/>
  <c r="K389" i="9"/>
  <c r="K377" i="9"/>
  <c r="K401" i="9"/>
  <c r="F377" i="9"/>
  <c r="F401" i="9"/>
  <c r="F389" i="9"/>
  <c r="Z268" i="9"/>
  <c r="Z292" i="9"/>
  <c r="Z280" i="9"/>
  <c r="G292" i="9"/>
  <c r="G280" i="9"/>
  <c r="G268" i="9"/>
  <c r="S268" i="9"/>
  <c r="S292" i="9"/>
  <c r="S280" i="9"/>
  <c r="U292" i="9"/>
  <c r="U280" i="9"/>
  <c r="U268" i="9"/>
  <c r="I268" i="9"/>
  <c r="I292" i="9"/>
  <c r="I280" i="9"/>
  <c r="AB160" i="9"/>
  <c r="AB184" i="9"/>
  <c r="AB172" i="9"/>
  <c r="M160" i="9"/>
  <c r="M184" i="9"/>
  <c r="M172" i="9"/>
  <c r="Z184" i="9"/>
  <c r="Z172" i="9"/>
  <c r="Z160" i="9"/>
  <c r="X184" i="9"/>
  <c r="X172" i="9"/>
  <c r="X160" i="9"/>
  <c r="N160" i="9"/>
  <c r="N184" i="9"/>
  <c r="N172" i="9"/>
  <c r="X482" i="9"/>
  <c r="X506" i="9"/>
  <c r="X494" i="9"/>
  <c r="G506" i="9"/>
  <c r="G494" i="9"/>
  <c r="G482" i="9"/>
  <c r="N506" i="9"/>
  <c r="N494" i="9"/>
  <c r="N482" i="9"/>
  <c r="R482" i="9"/>
  <c r="R506" i="9"/>
  <c r="R494" i="9"/>
  <c r="Y482" i="9"/>
  <c r="Y506" i="9"/>
  <c r="Y494" i="9"/>
  <c r="B401" i="9"/>
  <c r="B389" i="9"/>
  <c r="B377" i="9"/>
  <c r="Z401" i="9"/>
  <c r="Z389" i="9"/>
  <c r="Z377" i="9"/>
  <c r="Y401" i="9"/>
  <c r="Y389" i="9"/>
  <c r="Y377" i="9"/>
  <c r="B268" i="9"/>
  <c r="B292" i="9"/>
  <c r="B280" i="9"/>
  <c r="AA268" i="9"/>
  <c r="AA292" i="9"/>
  <c r="AA280" i="9"/>
  <c r="AC292" i="9"/>
  <c r="AC280" i="9"/>
  <c r="AC268" i="9"/>
  <c r="Q268" i="9"/>
  <c r="Q292" i="9"/>
  <c r="Q280" i="9"/>
  <c r="K172" i="9"/>
  <c r="K160" i="9"/>
  <c r="K184" i="9"/>
  <c r="V160" i="9"/>
  <c r="V184" i="9"/>
  <c r="V172" i="9"/>
  <c r="O160" i="9"/>
  <c r="O184" i="9"/>
  <c r="O172" i="9"/>
  <c r="F160" i="9"/>
  <c r="F184" i="9"/>
  <c r="F172" i="9"/>
  <c r="M377" i="9"/>
  <c r="M401" i="9"/>
  <c r="M389" i="9"/>
  <c r="P482" i="9"/>
  <c r="P506" i="9"/>
  <c r="P494" i="9"/>
  <c r="F506" i="9"/>
  <c r="F494" i="9"/>
  <c r="F482" i="9"/>
  <c r="J482" i="9"/>
  <c r="J506" i="9"/>
  <c r="J494" i="9"/>
  <c r="I482" i="9"/>
  <c r="I506" i="9"/>
  <c r="I494" i="9"/>
  <c r="R401" i="9"/>
  <c r="R389" i="9"/>
  <c r="R377" i="9"/>
  <c r="Q401" i="9"/>
  <c r="Q389" i="9"/>
  <c r="Q377" i="9"/>
  <c r="P377" i="9"/>
  <c r="P401" i="9"/>
  <c r="P389" i="9"/>
  <c r="D292" i="9"/>
  <c r="D280" i="9"/>
  <c r="D268" i="9"/>
  <c r="F292" i="9"/>
  <c r="F280" i="9"/>
  <c r="F268" i="9"/>
  <c r="Y268" i="9"/>
  <c r="Y292" i="9"/>
  <c r="Y280" i="9"/>
  <c r="T160" i="9"/>
  <c r="T184" i="9"/>
  <c r="T172" i="9"/>
  <c r="G160" i="9"/>
  <c r="G184" i="9"/>
  <c r="G172" i="9"/>
  <c r="C389" i="9"/>
  <c r="C377" i="9"/>
  <c r="C401" i="9"/>
  <c r="C388" i="9"/>
  <c r="C376" i="9"/>
  <c r="C400" i="9"/>
  <c r="X159" i="9"/>
  <c r="X183" i="9"/>
  <c r="X171" i="9"/>
  <c r="K505" i="9"/>
  <c r="K493" i="9"/>
  <c r="K481" i="9"/>
  <c r="R505" i="9"/>
  <c r="R493" i="9"/>
  <c r="R481" i="9"/>
  <c r="Q505" i="9"/>
  <c r="Q493" i="9"/>
  <c r="Q481" i="9"/>
  <c r="X481" i="9"/>
  <c r="X505" i="9"/>
  <c r="X493" i="9"/>
  <c r="AB493" i="9"/>
  <c r="AB481" i="9"/>
  <c r="AB505" i="9"/>
  <c r="X388" i="9"/>
  <c r="X376" i="9"/>
  <c r="X400" i="9"/>
  <c r="B400" i="9"/>
  <c r="B388" i="9"/>
  <c r="B376" i="9"/>
  <c r="N388" i="9"/>
  <c r="N376" i="9"/>
  <c r="N400" i="9"/>
  <c r="R400" i="9"/>
  <c r="R388" i="9"/>
  <c r="R376" i="9"/>
  <c r="T279" i="9"/>
  <c r="T267" i="9"/>
  <c r="T291" i="9"/>
  <c r="N279" i="9"/>
  <c r="N267" i="9"/>
  <c r="N291" i="9"/>
  <c r="B291" i="9"/>
  <c r="B279" i="9"/>
  <c r="B267" i="9"/>
  <c r="Z183" i="9"/>
  <c r="Z171" i="9"/>
  <c r="Z159" i="9"/>
  <c r="AB171" i="9"/>
  <c r="AB159" i="9"/>
  <c r="AB183" i="9"/>
  <c r="C505" i="9"/>
  <c r="C493" i="9"/>
  <c r="C481" i="9"/>
  <c r="Q376" i="9"/>
  <c r="Q400" i="9"/>
  <c r="Q388" i="9"/>
  <c r="T171" i="9"/>
  <c r="T159" i="9"/>
  <c r="T183" i="9"/>
  <c r="J505" i="9"/>
  <c r="J493" i="9"/>
  <c r="J481" i="9"/>
  <c r="I505" i="9"/>
  <c r="I493" i="9"/>
  <c r="I481" i="9"/>
  <c r="P481" i="9"/>
  <c r="P505" i="9"/>
  <c r="P493" i="9"/>
  <c r="T493" i="9"/>
  <c r="T481" i="9"/>
  <c r="T505" i="9"/>
  <c r="O388" i="9"/>
  <c r="O376" i="9"/>
  <c r="O400" i="9"/>
  <c r="V388" i="9"/>
  <c r="V376" i="9"/>
  <c r="V400" i="9"/>
  <c r="I376" i="9"/>
  <c r="I400" i="9"/>
  <c r="I388" i="9"/>
  <c r="Y291" i="9"/>
  <c r="Y279" i="9"/>
  <c r="Y267" i="9"/>
  <c r="V279" i="9"/>
  <c r="V267" i="9"/>
  <c r="V291" i="9"/>
  <c r="J291" i="9"/>
  <c r="J279" i="9"/>
  <c r="J267" i="9"/>
  <c r="C171" i="9"/>
  <c r="C159" i="9"/>
  <c r="C183" i="9"/>
  <c r="E171" i="9"/>
  <c r="E159" i="9"/>
  <c r="E183" i="9"/>
  <c r="F493" i="9"/>
  <c r="F481" i="9"/>
  <c r="F505" i="9"/>
  <c r="D388" i="9"/>
  <c r="D376" i="9"/>
  <c r="D400" i="9"/>
  <c r="F279" i="9"/>
  <c r="F267" i="9"/>
  <c r="F291" i="9"/>
  <c r="B505" i="9"/>
  <c r="B493" i="9"/>
  <c r="B481" i="9"/>
  <c r="H481" i="9"/>
  <c r="H505" i="9"/>
  <c r="H493" i="9"/>
  <c r="L493" i="9"/>
  <c r="L481" i="9"/>
  <c r="L505" i="9"/>
  <c r="E388" i="9"/>
  <c r="E376" i="9"/>
  <c r="E400" i="9"/>
  <c r="AB388" i="9"/>
  <c r="AB376" i="9"/>
  <c r="AB400" i="9"/>
  <c r="AB279" i="9"/>
  <c r="AB267" i="9"/>
  <c r="AB291" i="9"/>
  <c r="G279" i="9"/>
  <c r="G267" i="9"/>
  <c r="G291" i="9"/>
  <c r="R291" i="9"/>
  <c r="R279" i="9"/>
  <c r="R267" i="9"/>
  <c r="I183" i="9"/>
  <c r="I171" i="9"/>
  <c r="I159" i="9"/>
  <c r="K171" i="9"/>
  <c r="K159" i="9"/>
  <c r="K183" i="9"/>
  <c r="M171" i="9"/>
  <c r="M159" i="9"/>
  <c r="M183" i="9"/>
  <c r="F171" i="9"/>
  <c r="F159" i="9"/>
  <c r="F183" i="9"/>
  <c r="AA505" i="9"/>
  <c r="AA493" i="9"/>
  <c r="AA481" i="9"/>
  <c r="AC493" i="9"/>
  <c r="AC481" i="9"/>
  <c r="AC505" i="9"/>
  <c r="D493" i="9"/>
  <c r="D481" i="9"/>
  <c r="D505" i="9"/>
  <c r="Y376" i="9"/>
  <c r="Y400" i="9"/>
  <c r="Y388" i="9"/>
  <c r="S388" i="9"/>
  <c r="S376" i="9"/>
  <c r="S400" i="9"/>
  <c r="E279" i="9"/>
  <c r="E267" i="9"/>
  <c r="E291" i="9"/>
  <c r="O279" i="9"/>
  <c r="O267" i="9"/>
  <c r="O291" i="9"/>
  <c r="Z291" i="9"/>
  <c r="Z279" i="9"/>
  <c r="Z267" i="9"/>
  <c r="Q183" i="9"/>
  <c r="Q171" i="9"/>
  <c r="Q159" i="9"/>
  <c r="S171" i="9"/>
  <c r="S159" i="9"/>
  <c r="S183" i="9"/>
  <c r="U171" i="9"/>
  <c r="U159" i="9"/>
  <c r="U183" i="9"/>
  <c r="N171" i="9"/>
  <c r="N159" i="9"/>
  <c r="N183" i="9"/>
  <c r="S505" i="9"/>
  <c r="S493" i="9"/>
  <c r="S481" i="9"/>
  <c r="Y505" i="9"/>
  <c r="Y493" i="9"/>
  <c r="Y481" i="9"/>
  <c r="F388" i="9"/>
  <c r="F376" i="9"/>
  <c r="F400" i="9"/>
  <c r="AA291" i="9"/>
  <c r="AA279" i="9"/>
  <c r="AA267" i="9"/>
  <c r="W171" i="9"/>
  <c r="W159" i="9"/>
  <c r="W183" i="9"/>
  <c r="W493" i="9"/>
  <c r="W481" i="9"/>
  <c r="W505" i="9"/>
  <c r="U493" i="9"/>
  <c r="U481" i="9"/>
  <c r="U505" i="9"/>
  <c r="P388" i="9"/>
  <c r="P376" i="9"/>
  <c r="P400" i="9"/>
  <c r="J400" i="9"/>
  <c r="J388" i="9"/>
  <c r="J376" i="9"/>
  <c r="D279" i="9"/>
  <c r="D267" i="9"/>
  <c r="D291" i="9"/>
  <c r="M279" i="9"/>
  <c r="M267" i="9"/>
  <c r="M291" i="9"/>
  <c r="W279" i="9"/>
  <c r="W267" i="9"/>
  <c r="W291" i="9"/>
  <c r="C291" i="9"/>
  <c r="C279" i="9"/>
  <c r="C267" i="9"/>
  <c r="Y183" i="9"/>
  <c r="Y171" i="9"/>
  <c r="Y159" i="9"/>
  <c r="AA171" i="9"/>
  <c r="AA159" i="9"/>
  <c r="AA183" i="9"/>
  <c r="AC171" i="9"/>
  <c r="AC159" i="9"/>
  <c r="AC183" i="9"/>
  <c r="Z400" i="9"/>
  <c r="Z388" i="9"/>
  <c r="Z376" i="9"/>
  <c r="K388" i="9"/>
  <c r="K376" i="9"/>
  <c r="K400" i="9"/>
  <c r="X267" i="9"/>
  <c r="X291" i="9"/>
  <c r="X279" i="9"/>
  <c r="R183" i="9"/>
  <c r="R171" i="9"/>
  <c r="R159" i="9"/>
  <c r="O493" i="9"/>
  <c r="O481" i="9"/>
  <c r="O505" i="9"/>
  <c r="V493" i="9"/>
  <c r="V481" i="9"/>
  <c r="V505" i="9"/>
  <c r="M493" i="9"/>
  <c r="M481" i="9"/>
  <c r="M505" i="9"/>
  <c r="G388" i="9"/>
  <c r="G376" i="9"/>
  <c r="G400" i="9"/>
  <c r="W388" i="9"/>
  <c r="W376" i="9"/>
  <c r="W400" i="9"/>
  <c r="U388" i="9"/>
  <c r="U376" i="9"/>
  <c r="U400" i="9"/>
  <c r="AC388" i="9"/>
  <c r="AC376" i="9"/>
  <c r="AC400" i="9"/>
  <c r="AA388" i="9"/>
  <c r="AA376" i="9"/>
  <c r="AA400" i="9"/>
  <c r="I291" i="9"/>
  <c r="I279" i="9"/>
  <c r="I267" i="9"/>
  <c r="U279" i="9"/>
  <c r="U267" i="9"/>
  <c r="U291" i="9"/>
  <c r="H267" i="9"/>
  <c r="H291" i="9"/>
  <c r="H279" i="9"/>
  <c r="K291" i="9"/>
  <c r="K279" i="9"/>
  <c r="K267" i="9"/>
  <c r="V171" i="9"/>
  <c r="V159" i="9"/>
  <c r="V183" i="9"/>
  <c r="O171" i="9"/>
  <c r="O159" i="9"/>
  <c r="O183" i="9"/>
  <c r="B183" i="9"/>
  <c r="B171" i="9"/>
  <c r="B159" i="9"/>
  <c r="D171" i="9"/>
  <c r="D159" i="9"/>
  <c r="D183" i="9"/>
  <c r="H159" i="9"/>
  <c r="H183" i="9"/>
  <c r="H171" i="9"/>
  <c r="Q291" i="9"/>
  <c r="Q279" i="9"/>
  <c r="Q267" i="9"/>
  <c r="G493" i="9"/>
  <c r="G481" i="9"/>
  <c r="G505" i="9"/>
  <c r="N493" i="9"/>
  <c r="N481" i="9"/>
  <c r="N505" i="9"/>
  <c r="E493" i="9"/>
  <c r="E481" i="9"/>
  <c r="E505" i="9"/>
  <c r="M388" i="9"/>
  <c r="M376" i="9"/>
  <c r="M400" i="9"/>
  <c r="L388" i="9"/>
  <c r="L376" i="9"/>
  <c r="L400" i="9"/>
  <c r="T388" i="9"/>
  <c r="T376" i="9"/>
  <c r="T400" i="9"/>
  <c r="L279" i="9"/>
  <c r="L267" i="9"/>
  <c r="L291" i="9"/>
  <c r="AC279" i="9"/>
  <c r="AC267" i="9"/>
  <c r="AC291" i="9"/>
  <c r="P267" i="9"/>
  <c r="P291" i="9"/>
  <c r="P279" i="9"/>
  <c r="S291" i="9"/>
  <c r="S279" i="9"/>
  <c r="S267" i="9"/>
  <c r="J183" i="9"/>
  <c r="J171" i="9"/>
  <c r="J159" i="9"/>
  <c r="L171" i="9"/>
  <c r="L159" i="9"/>
  <c r="L183" i="9"/>
  <c r="P159" i="9"/>
  <c r="P183" i="9"/>
  <c r="P171" i="9"/>
  <c r="K182" i="9"/>
  <c r="AC399" i="9"/>
  <c r="AC375" i="9"/>
  <c r="AC387" i="9"/>
  <c r="U266" i="9"/>
  <c r="U290" i="9"/>
  <c r="U278" i="9"/>
  <c r="O504" i="9"/>
  <c r="O492" i="9"/>
  <c r="O480" i="9"/>
  <c r="N504" i="9"/>
  <c r="N492" i="9"/>
  <c r="N480" i="9"/>
  <c r="AC480" i="9"/>
  <c r="AC504" i="9"/>
  <c r="AC492" i="9"/>
  <c r="C480" i="9"/>
  <c r="C504" i="9"/>
  <c r="C492" i="9"/>
  <c r="Y399" i="9"/>
  <c r="Y375" i="9"/>
  <c r="Y387" i="9"/>
  <c r="C387" i="9"/>
  <c r="C399" i="9"/>
  <c r="C375" i="9"/>
  <c r="T387" i="9"/>
  <c r="T399" i="9"/>
  <c r="T375" i="9"/>
  <c r="AA266" i="9"/>
  <c r="AA290" i="9"/>
  <c r="AA278" i="9"/>
  <c r="AC266" i="9"/>
  <c r="AC290" i="9"/>
  <c r="AC278" i="9"/>
  <c r="AB158" i="9"/>
  <c r="AB182" i="9"/>
  <c r="AB170" i="9"/>
  <c r="V158" i="9"/>
  <c r="V182" i="9"/>
  <c r="V170" i="9"/>
  <c r="Q158" i="9"/>
  <c r="Q182" i="9"/>
  <c r="Q170" i="9"/>
  <c r="U158" i="9"/>
  <c r="U182" i="9"/>
  <c r="U170" i="9"/>
  <c r="L158" i="9"/>
  <c r="L182" i="9"/>
  <c r="L170" i="9"/>
  <c r="H480" i="9"/>
  <c r="H504" i="9"/>
  <c r="H492" i="9"/>
  <c r="N158" i="9"/>
  <c r="N182" i="9"/>
  <c r="N170" i="9"/>
  <c r="G504" i="9"/>
  <c r="G492" i="9"/>
  <c r="G480" i="9"/>
  <c r="F504" i="9"/>
  <c r="F492" i="9"/>
  <c r="F480" i="9"/>
  <c r="U480" i="9"/>
  <c r="U504" i="9"/>
  <c r="U492" i="9"/>
  <c r="Y480" i="9"/>
  <c r="Y504" i="9"/>
  <c r="Y492" i="9"/>
  <c r="P399" i="9"/>
  <c r="P375" i="9"/>
  <c r="P387" i="9"/>
  <c r="K387" i="9"/>
  <c r="K399" i="9"/>
  <c r="K375" i="9"/>
  <c r="J399" i="9"/>
  <c r="J375" i="9"/>
  <c r="J387" i="9"/>
  <c r="B266" i="9"/>
  <c r="B290" i="9"/>
  <c r="B278" i="9"/>
  <c r="D266" i="9"/>
  <c r="D290" i="9"/>
  <c r="D278" i="9"/>
  <c r="G290" i="9"/>
  <c r="G278" i="9"/>
  <c r="G266" i="9"/>
  <c r="G158" i="9"/>
  <c r="G182" i="9"/>
  <c r="G170" i="9"/>
  <c r="Y158" i="9"/>
  <c r="Y182" i="9"/>
  <c r="Y170" i="9"/>
  <c r="AC158" i="9"/>
  <c r="AC182" i="9"/>
  <c r="AC170" i="9"/>
  <c r="X480" i="9"/>
  <c r="X504" i="9"/>
  <c r="X492" i="9"/>
  <c r="F399" i="9"/>
  <c r="F375" i="9"/>
  <c r="F387" i="9"/>
  <c r="M480" i="9"/>
  <c r="M504" i="9"/>
  <c r="M492" i="9"/>
  <c r="Q480" i="9"/>
  <c r="Q504" i="9"/>
  <c r="Q492" i="9"/>
  <c r="G399" i="9"/>
  <c r="G375" i="9"/>
  <c r="G387" i="9"/>
  <c r="S387" i="9"/>
  <c r="S399" i="9"/>
  <c r="S375" i="9"/>
  <c r="U399" i="9"/>
  <c r="U375" i="9"/>
  <c r="U387" i="9"/>
  <c r="J266" i="9"/>
  <c r="J290" i="9"/>
  <c r="J278" i="9"/>
  <c r="L266" i="9"/>
  <c r="L290" i="9"/>
  <c r="L278" i="9"/>
  <c r="O290" i="9"/>
  <c r="O278" i="9"/>
  <c r="O266" i="9"/>
  <c r="O158" i="9"/>
  <c r="O182" i="9"/>
  <c r="O170" i="9"/>
  <c r="B182" i="9"/>
  <c r="B170" i="9"/>
  <c r="B158" i="9"/>
  <c r="K480" i="9"/>
  <c r="K504" i="9"/>
  <c r="K492" i="9"/>
  <c r="D387" i="9"/>
  <c r="D399" i="9"/>
  <c r="D375" i="9"/>
  <c r="F290" i="9"/>
  <c r="F278" i="9"/>
  <c r="F266" i="9"/>
  <c r="E480" i="9"/>
  <c r="E504" i="9"/>
  <c r="E492" i="9"/>
  <c r="I480" i="9"/>
  <c r="I504" i="9"/>
  <c r="I492" i="9"/>
  <c r="Z399" i="9"/>
  <c r="Z375" i="9"/>
  <c r="Z387" i="9"/>
  <c r="AA387" i="9"/>
  <c r="AA399" i="9"/>
  <c r="AA375" i="9"/>
  <c r="L387" i="9"/>
  <c r="L399" i="9"/>
  <c r="L375" i="9"/>
  <c r="V399" i="9"/>
  <c r="V375" i="9"/>
  <c r="V387" i="9"/>
  <c r="R266" i="9"/>
  <c r="R290" i="9"/>
  <c r="R278" i="9"/>
  <c r="T266" i="9"/>
  <c r="T290" i="9"/>
  <c r="T278" i="9"/>
  <c r="W290" i="9"/>
  <c r="W278" i="9"/>
  <c r="W266" i="9"/>
  <c r="N290" i="9"/>
  <c r="N278" i="9"/>
  <c r="N266" i="9"/>
  <c r="V290" i="9"/>
  <c r="V278" i="9"/>
  <c r="V266" i="9"/>
  <c r="W158" i="9"/>
  <c r="W182" i="9"/>
  <c r="W170" i="9"/>
  <c r="J182" i="9"/>
  <c r="J170" i="9"/>
  <c r="J158" i="9"/>
  <c r="S170" i="9"/>
  <c r="S158" i="9"/>
  <c r="S182" i="9"/>
  <c r="Y266" i="9"/>
  <c r="Y290" i="9"/>
  <c r="Y278" i="9"/>
  <c r="M158" i="9"/>
  <c r="M182" i="9"/>
  <c r="M170" i="9"/>
  <c r="AB480" i="9"/>
  <c r="AB504" i="9"/>
  <c r="AB492" i="9"/>
  <c r="Z480" i="9"/>
  <c r="Z504" i="9"/>
  <c r="Z492" i="9"/>
  <c r="Q399" i="9"/>
  <c r="Q375" i="9"/>
  <c r="Q387" i="9"/>
  <c r="B399" i="9"/>
  <c r="B375" i="9"/>
  <c r="B387" i="9"/>
  <c r="Z266" i="9"/>
  <c r="Z290" i="9"/>
  <c r="Z278" i="9"/>
  <c r="AB266" i="9"/>
  <c r="AB290" i="9"/>
  <c r="AB278" i="9"/>
  <c r="H266" i="9"/>
  <c r="H290" i="9"/>
  <c r="H278" i="9"/>
  <c r="Q266" i="9"/>
  <c r="Q290" i="9"/>
  <c r="Q278" i="9"/>
  <c r="C170" i="9"/>
  <c r="C158" i="9"/>
  <c r="C182" i="9"/>
  <c r="H158" i="9"/>
  <c r="H182" i="9"/>
  <c r="H170" i="9"/>
  <c r="R182" i="9"/>
  <c r="R170" i="9"/>
  <c r="R158" i="9"/>
  <c r="V504" i="9"/>
  <c r="V492" i="9"/>
  <c r="V480" i="9"/>
  <c r="B480" i="9"/>
  <c r="B504" i="9"/>
  <c r="B492" i="9"/>
  <c r="E399" i="9"/>
  <c r="E375" i="9"/>
  <c r="E387" i="9"/>
  <c r="S266" i="9"/>
  <c r="S290" i="9"/>
  <c r="S278" i="9"/>
  <c r="I158" i="9"/>
  <c r="I182" i="9"/>
  <c r="I170" i="9"/>
  <c r="T480" i="9"/>
  <c r="T504" i="9"/>
  <c r="T492" i="9"/>
  <c r="AA480" i="9"/>
  <c r="AA504" i="9"/>
  <c r="AA492" i="9"/>
  <c r="R480" i="9"/>
  <c r="R504" i="9"/>
  <c r="R492" i="9"/>
  <c r="H399" i="9"/>
  <c r="H375" i="9"/>
  <c r="H387" i="9"/>
  <c r="X399" i="9"/>
  <c r="X375" i="9"/>
  <c r="X387" i="9"/>
  <c r="W399" i="9"/>
  <c r="W375" i="9"/>
  <c r="W387" i="9"/>
  <c r="R399" i="9"/>
  <c r="R375" i="9"/>
  <c r="R387" i="9"/>
  <c r="C266" i="9"/>
  <c r="C290" i="9"/>
  <c r="C278" i="9"/>
  <c r="E266" i="9"/>
  <c r="E290" i="9"/>
  <c r="E278" i="9"/>
  <c r="P266" i="9"/>
  <c r="P290" i="9"/>
  <c r="P278" i="9"/>
  <c r="AA170" i="9"/>
  <c r="AA158" i="9"/>
  <c r="AA182" i="9"/>
  <c r="P158" i="9"/>
  <c r="P182" i="9"/>
  <c r="P170" i="9"/>
  <c r="Z182" i="9"/>
  <c r="Z170" i="9"/>
  <c r="Z158" i="9"/>
  <c r="D480" i="9"/>
  <c r="D504" i="9"/>
  <c r="D492" i="9"/>
  <c r="L480" i="9"/>
  <c r="L504" i="9"/>
  <c r="L492" i="9"/>
  <c r="S480" i="9"/>
  <c r="S504" i="9"/>
  <c r="S492" i="9"/>
  <c r="J480" i="9"/>
  <c r="J504" i="9"/>
  <c r="J492" i="9"/>
  <c r="O399" i="9"/>
  <c r="O375" i="9"/>
  <c r="O387" i="9"/>
  <c r="N399" i="9"/>
  <c r="N375" i="9"/>
  <c r="N387" i="9"/>
  <c r="M399" i="9"/>
  <c r="M375" i="9"/>
  <c r="M387" i="9"/>
  <c r="I399" i="9"/>
  <c r="I375" i="9"/>
  <c r="I387" i="9"/>
  <c r="K266" i="9"/>
  <c r="K290" i="9"/>
  <c r="K278" i="9"/>
  <c r="M266" i="9"/>
  <c r="M290" i="9"/>
  <c r="M278" i="9"/>
  <c r="X266" i="9"/>
  <c r="X290" i="9"/>
  <c r="X278" i="9"/>
  <c r="I266" i="9"/>
  <c r="I290" i="9"/>
  <c r="I278" i="9"/>
  <c r="F158" i="9"/>
  <c r="F182" i="9"/>
  <c r="F170" i="9"/>
  <c r="X158" i="9"/>
  <c r="X182" i="9"/>
  <c r="X170" i="9"/>
  <c r="E158" i="9"/>
  <c r="E182" i="9"/>
  <c r="E170" i="9"/>
  <c r="T158" i="9"/>
  <c r="T182" i="9"/>
  <c r="T170" i="9"/>
  <c r="P480" i="9"/>
  <c r="P504" i="9"/>
  <c r="P492" i="9"/>
  <c r="I386" i="9"/>
  <c r="I398" i="9"/>
  <c r="I374" i="9"/>
  <c r="V169" i="9"/>
  <c r="V181" i="9"/>
  <c r="V157" i="9"/>
  <c r="J479" i="9"/>
  <c r="J503" i="9"/>
  <c r="J491" i="9"/>
  <c r="F491" i="9"/>
  <c r="F479" i="9"/>
  <c r="F503" i="9"/>
  <c r="AB386" i="9"/>
  <c r="AB398" i="9"/>
  <c r="AB374" i="9"/>
  <c r="P386" i="9"/>
  <c r="P398" i="9"/>
  <c r="P374" i="9"/>
  <c r="M386" i="9"/>
  <c r="M398" i="9"/>
  <c r="M374" i="9"/>
  <c r="X277" i="9"/>
  <c r="X265" i="9"/>
  <c r="X289" i="9"/>
  <c r="D277" i="9"/>
  <c r="D265" i="9"/>
  <c r="D289" i="9"/>
  <c r="AB169" i="9"/>
  <c r="AB181" i="9"/>
  <c r="AB157" i="9"/>
  <c r="G169" i="9"/>
  <c r="G181" i="9"/>
  <c r="G157" i="9"/>
  <c r="T169" i="9"/>
  <c r="T181" i="9"/>
  <c r="T157" i="9"/>
  <c r="B479" i="9"/>
  <c r="B503" i="9"/>
  <c r="B491" i="9"/>
  <c r="S374" i="9"/>
  <c r="S386" i="9"/>
  <c r="S398" i="9"/>
  <c r="X386" i="9"/>
  <c r="X398" i="9"/>
  <c r="X374" i="9"/>
  <c r="D386" i="9"/>
  <c r="D398" i="9"/>
  <c r="D374" i="9"/>
  <c r="T386" i="9"/>
  <c r="T398" i="9"/>
  <c r="T374" i="9"/>
  <c r="K374" i="9"/>
  <c r="K386" i="9"/>
  <c r="K398" i="9"/>
  <c r="F277" i="9"/>
  <c r="F265" i="9"/>
  <c r="F289" i="9"/>
  <c r="I265" i="9"/>
  <c r="I289" i="9"/>
  <c r="I277" i="9"/>
  <c r="L277" i="9"/>
  <c r="L265" i="9"/>
  <c r="L289" i="9"/>
  <c r="AA289" i="9"/>
  <c r="AA277" i="9"/>
  <c r="AA265" i="9"/>
  <c r="C169" i="9"/>
  <c r="C181" i="9"/>
  <c r="C157" i="9"/>
  <c r="E169" i="9"/>
  <c r="E181" i="9"/>
  <c r="E157" i="9"/>
  <c r="O169" i="9"/>
  <c r="O181" i="9"/>
  <c r="O157" i="9"/>
  <c r="Y181" i="9"/>
  <c r="Y157" i="9"/>
  <c r="Y169" i="9"/>
  <c r="V386" i="9"/>
  <c r="V398" i="9"/>
  <c r="V374" i="9"/>
  <c r="N277" i="9"/>
  <c r="N265" i="9"/>
  <c r="N289" i="9"/>
  <c r="AC277" i="9"/>
  <c r="AC265" i="9"/>
  <c r="AC289" i="9"/>
  <c r="Y479" i="9"/>
  <c r="Y503" i="9"/>
  <c r="Y491" i="9"/>
  <c r="W491" i="9"/>
  <c r="W479" i="9"/>
  <c r="W503" i="9"/>
  <c r="J398" i="9"/>
  <c r="J374" i="9"/>
  <c r="J386" i="9"/>
  <c r="M491" i="9"/>
  <c r="M479" i="9"/>
  <c r="M503" i="9"/>
  <c r="Q386" i="9"/>
  <c r="Q398" i="9"/>
  <c r="Q374" i="9"/>
  <c r="Y386" i="9"/>
  <c r="Y398" i="9"/>
  <c r="Y374" i="9"/>
  <c r="W386" i="9"/>
  <c r="W398" i="9"/>
  <c r="W374" i="9"/>
  <c r="V277" i="9"/>
  <c r="V265" i="9"/>
  <c r="V289" i="9"/>
  <c r="C289" i="9"/>
  <c r="C277" i="9"/>
  <c r="C265" i="9"/>
  <c r="Q265" i="9"/>
  <c r="Q289" i="9"/>
  <c r="Q277" i="9"/>
  <c r="T277" i="9"/>
  <c r="T265" i="9"/>
  <c r="T289" i="9"/>
  <c r="K169" i="9"/>
  <c r="K181" i="9"/>
  <c r="K157" i="9"/>
  <c r="M169" i="9"/>
  <c r="M181" i="9"/>
  <c r="M157" i="9"/>
  <c r="W169" i="9"/>
  <c r="W181" i="9"/>
  <c r="W157" i="9"/>
  <c r="H169" i="9"/>
  <c r="H181" i="9"/>
  <c r="H157" i="9"/>
  <c r="Z265" i="9"/>
  <c r="Z289" i="9"/>
  <c r="Z277" i="9"/>
  <c r="Q479" i="9"/>
  <c r="Q503" i="9"/>
  <c r="Q491" i="9"/>
  <c r="X491" i="9"/>
  <c r="X479" i="9"/>
  <c r="X503" i="9"/>
  <c r="O491" i="9"/>
  <c r="O479" i="9"/>
  <c r="O503" i="9"/>
  <c r="E491" i="9"/>
  <c r="E479" i="9"/>
  <c r="E503" i="9"/>
  <c r="G386" i="9"/>
  <c r="G398" i="9"/>
  <c r="G374" i="9"/>
  <c r="O386" i="9"/>
  <c r="O398" i="9"/>
  <c r="O374" i="9"/>
  <c r="N386" i="9"/>
  <c r="N398" i="9"/>
  <c r="N374" i="9"/>
  <c r="Z398" i="9"/>
  <c r="Z374" i="9"/>
  <c r="Z386" i="9"/>
  <c r="G277" i="9"/>
  <c r="G265" i="9"/>
  <c r="G289" i="9"/>
  <c r="Y265" i="9"/>
  <c r="Y289" i="9"/>
  <c r="Y277" i="9"/>
  <c r="AB277" i="9"/>
  <c r="AB265" i="9"/>
  <c r="AB289" i="9"/>
  <c r="S169" i="9"/>
  <c r="S181" i="9"/>
  <c r="S157" i="9"/>
  <c r="U169" i="9"/>
  <c r="U181" i="9"/>
  <c r="U157" i="9"/>
  <c r="B181" i="9"/>
  <c r="B157" i="9"/>
  <c r="B169" i="9"/>
  <c r="P169" i="9"/>
  <c r="P181" i="9"/>
  <c r="P157" i="9"/>
  <c r="R479" i="9"/>
  <c r="R503" i="9"/>
  <c r="R491" i="9"/>
  <c r="P277" i="9"/>
  <c r="P265" i="9"/>
  <c r="P289" i="9"/>
  <c r="T491" i="9"/>
  <c r="T479" i="9"/>
  <c r="T503" i="9"/>
  <c r="AA503" i="9"/>
  <c r="AA491" i="9"/>
  <c r="AA479" i="9"/>
  <c r="I479" i="9"/>
  <c r="I503" i="9"/>
  <c r="I491" i="9"/>
  <c r="P491" i="9"/>
  <c r="P479" i="9"/>
  <c r="P503" i="9"/>
  <c r="G491" i="9"/>
  <c r="G479" i="9"/>
  <c r="G503" i="9"/>
  <c r="U491" i="9"/>
  <c r="U479" i="9"/>
  <c r="U503" i="9"/>
  <c r="F386" i="9"/>
  <c r="F398" i="9"/>
  <c r="F374" i="9"/>
  <c r="E386" i="9"/>
  <c r="E398" i="9"/>
  <c r="E374" i="9"/>
  <c r="U386" i="9"/>
  <c r="U398" i="9"/>
  <c r="U374" i="9"/>
  <c r="O277" i="9"/>
  <c r="O265" i="9"/>
  <c r="O289" i="9"/>
  <c r="B265" i="9"/>
  <c r="B289" i="9"/>
  <c r="B277" i="9"/>
  <c r="E277" i="9"/>
  <c r="E265" i="9"/>
  <c r="E289" i="9"/>
  <c r="AA169" i="9"/>
  <c r="AA181" i="9"/>
  <c r="AA157" i="9"/>
  <c r="AC169" i="9"/>
  <c r="AC181" i="9"/>
  <c r="AC157" i="9"/>
  <c r="J181" i="9"/>
  <c r="J157" i="9"/>
  <c r="J169" i="9"/>
  <c r="L491" i="9"/>
  <c r="L479" i="9"/>
  <c r="L503" i="9"/>
  <c r="S503" i="9"/>
  <c r="S491" i="9"/>
  <c r="S479" i="9"/>
  <c r="H491" i="9"/>
  <c r="H479" i="9"/>
  <c r="H503" i="9"/>
  <c r="AA374" i="9"/>
  <c r="AA386" i="9"/>
  <c r="AA398" i="9"/>
  <c r="AC491" i="9"/>
  <c r="AC479" i="9"/>
  <c r="AC503" i="9"/>
  <c r="L386" i="9"/>
  <c r="L398" i="9"/>
  <c r="L374" i="9"/>
  <c r="S289" i="9"/>
  <c r="S277" i="9"/>
  <c r="S265" i="9"/>
  <c r="W277" i="9"/>
  <c r="W265" i="9"/>
  <c r="W289" i="9"/>
  <c r="J265" i="9"/>
  <c r="J289" i="9"/>
  <c r="J277" i="9"/>
  <c r="M277" i="9"/>
  <c r="M265" i="9"/>
  <c r="M289" i="9"/>
  <c r="D169" i="9"/>
  <c r="D181" i="9"/>
  <c r="D157" i="9"/>
  <c r="F169" i="9"/>
  <c r="F181" i="9"/>
  <c r="F157" i="9"/>
  <c r="R181" i="9"/>
  <c r="R157" i="9"/>
  <c r="R169" i="9"/>
  <c r="X169" i="9"/>
  <c r="X181" i="9"/>
  <c r="X157" i="9"/>
  <c r="C503" i="9"/>
  <c r="C491" i="9"/>
  <c r="C479" i="9"/>
  <c r="N491" i="9"/>
  <c r="N479" i="9"/>
  <c r="N503" i="9"/>
  <c r="H386" i="9"/>
  <c r="H398" i="9"/>
  <c r="H374" i="9"/>
  <c r="I181" i="9"/>
  <c r="I157" i="9"/>
  <c r="I169" i="9"/>
  <c r="D491" i="9"/>
  <c r="D479" i="9"/>
  <c r="D503" i="9"/>
  <c r="K503" i="9"/>
  <c r="K491" i="9"/>
  <c r="K479" i="9"/>
  <c r="Z479" i="9"/>
  <c r="Z503" i="9"/>
  <c r="Z491" i="9"/>
  <c r="V491" i="9"/>
  <c r="V479" i="9"/>
  <c r="V503" i="9"/>
  <c r="AB491" i="9"/>
  <c r="AB479" i="9"/>
  <c r="AB503" i="9"/>
  <c r="R398" i="9"/>
  <c r="R374" i="9"/>
  <c r="R386" i="9"/>
  <c r="C374" i="9"/>
  <c r="C386" i="9"/>
  <c r="C398" i="9"/>
  <c r="K289" i="9"/>
  <c r="K277" i="9"/>
  <c r="K265" i="9"/>
  <c r="H277" i="9"/>
  <c r="H265" i="9"/>
  <c r="H289" i="9"/>
  <c r="R265" i="9"/>
  <c r="R289" i="9"/>
  <c r="R277" i="9"/>
  <c r="U277" i="9"/>
  <c r="U265" i="9"/>
  <c r="U289" i="9"/>
  <c r="L169" i="9"/>
  <c r="L181" i="9"/>
  <c r="L157" i="9"/>
  <c r="N169" i="9"/>
  <c r="N181" i="9"/>
  <c r="N157" i="9"/>
  <c r="Z181" i="9"/>
  <c r="Z157" i="9"/>
  <c r="Z169" i="9"/>
  <c r="Q181" i="9"/>
  <c r="Q157" i="9"/>
  <c r="Q169" i="9"/>
  <c r="Z502" i="9"/>
  <c r="C373" i="9"/>
  <c r="C385" i="9"/>
  <c r="C397" i="9"/>
  <c r="P276" i="9"/>
  <c r="P288" i="9"/>
  <c r="P264" i="9"/>
  <c r="Q502" i="9"/>
  <c r="Q478" i="9"/>
  <c r="Q490" i="9"/>
  <c r="F502" i="9"/>
  <c r="F478" i="9"/>
  <c r="F490" i="9"/>
  <c r="U502" i="9"/>
  <c r="U478" i="9"/>
  <c r="U490" i="9"/>
  <c r="L502" i="9"/>
  <c r="L478" i="9"/>
  <c r="L490" i="9"/>
  <c r="F397" i="9"/>
  <c r="F373" i="9"/>
  <c r="F385" i="9"/>
  <c r="Z397" i="9"/>
  <c r="Z373" i="9"/>
  <c r="Z385" i="9"/>
  <c r="K373" i="9"/>
  <c r="K385" i="9"/>
  <c r="K397" i="9"/>
  <c r="H276" i="9"/>
  <c r="H288" i="9"/>
  <c r="H264" i="9"/>
  <c r="AB288" i="9"/>
  <c r="AB264" i="9"/>
  <c r="AB276" i="9"/>
  <c r="G288" i="9"/>
  <c r="G264" i="9"/>
  <c r="G276" i="9"/>
  <c r="R288" i="9"/>
  <c r="R264" i="9"/>
  <c r="R276" i="9"/>
  <c r="P180" i="9"/>
  <c r="P156" i="9"/>
  <c r="P168" i="9"/>
  <c r="Z180" i="9"/>
  <c r="Z156" i="9"/>
  <c r="Z168" i="9"/>
  <c r="AB168" i="9"/>
  <c r="AB180" i="9"/>
  <c r="AB156" i="9"/>
  <c r="X397" i="9"/>
  <c r="X373" i="9"/>
  <c r="X385" i="9"/>
  <c r="M288" i="9"/>
  <c r="M264" i="9"/>
  <c r="M276" i="9"/>
  <c r="K156" i="9"/>
  <c r="K168" i="9"/>
  <c r="K180" i="9"/>
  <c r="I502" i="9"/>
  <c r="I478" i="9"/>
  <c r="I490" i="9"/>
  <c r="X490" i="9"/>
  <c r="X502" i="9"/>
  <c r="X478" i="9"/>
  <c r="M502" i="9"/>
  <c r="M478" i="9"/>
  <c r="M490" i="9"/>
  <c r="D502" i="9"/>
  <c r="D478" i="9"/>
  <c r="D490" i="9"/>
  <c r="R502" i="9"/>
  <c r="R478" i="9"/>
  <c r="R490" i="9"/>
  <c r="O397" i="9"/>
  <c r="O373" i="9"/>
  <c r="O385" i="9"/>
  <c r="I397" i="9"/>
  <c r="I373" i="9"/>
  <c r="I385" i="9"/>
  <c r="T373" i="9"/>
  <c r="T385" i="9"/>
  <c r="T397" i="9"/>
  <c r="K288" i="9"/>
  <c r="K264" i="9"/>
  <c r="K276" i="9"/>
  <c r="E288" i="9"/>
  <c r="E264" i="9"/>
  <c r="E276" i="9"/>
  <c r="O288" i="9"/>
  <c r="O264" i="9"/>
  <c r="O276" i="9"/>
  <c r="Z288" i="9"/>
  <c r="Z264" i="9"/>
  <c r="Z276" i="9"/>
  <c r="F180" i="9"/>
  <c r="F156" i="9"/>
  <c r="F168" i="9"/>
  <c r="X180" i="9"/>
  <c r="X156" i="9"/>
  <c r="X168" i="9"/>
  <c r="C156" i="9"/>
  <c r="C168" i="9"/>
  <c r="C180" i="9"/>
  <c r="G180" i="9"/>
  <c r="G156" i="9"/>
  <c r="G168" i="9"/>
  <c r="P490" i="9"/>
  <c r="P502" i="9"/>
  <c r="P478" i="9"/>
  <c r="AA502" i="9"/>
  <c r="AA478" i="9"/>
  <c r="AA490" i="9"/>
  <c r="E385" i="9"/>
  <c r="E397" i="9"/>
  <c r="E373" i="9"/>
  <c r="I180" i="9"/>
  <c r="I156" i="9"/>
  <c r="I168" i="9"/>
  <c r="H490" i="9"/>
  <c r="H502" i="9"/>
  <c r="H478" i="9"/>
  <c r="W502" i="9"/>
  <c r="W478" i="9"/>
  <c r="W490" i="9"/>
  <c r="S502" i="9"/>
  <c r="S478" i="9"/>
  <c r="S490" i="9"/>
  <c r="L373" i="9"/>
  <c r="L385" i="9"/>
  <c r="L397" i="9"/>
  <c r="G397" i="9"/>
  <c r="G373" i="9"/>
  <c r="G385" i="9"/>
  <c r="AA373" i="9"/>
  <c r="AA385" i="9"/>
  <c r="AA397" i="9"/>
  <c r="M385" i="9"/>
  <c r="M397" i="9"/>
  <c r="M373" i="9"/>
  <c r="S288" i="9"/>
  <c r="S264" i="9"/>
  <c r="S276" i="9"/>
  <c r="U288" i="9"/>
  <c r="U264" i="9"/>
  <c r="U276" i="9"/>
  <c r="I288" i="9"/>
  <c r="I264" i="9"/>
  <c r="I276" i="9"/>
  <c r="N180" i="9"/>
  <c r="N156" i="9"/>
  <c r="N168" i="9"/>
  <c r="Q180" i="9"/>
  <c r="Q156" i="9"/>
  <c r="Q168" i="9"/>
  <c r="S156" i="9"/>
  <c r="S168" i="9"/>
  <c r="S180" i="9"/>
  <c r="W180" i="9"/>
  <c r="W156" i="9"/>
  <c r="W168" i="9"/>
  <c r="O502" i="9"/>
  <c r="O478" i="9"/>
  <c r="O490" i="9"/>
  <c r="K502" i="9"/>
  <c r="K478" i="9"/>
  <c r="K490" i="9"/>
  <c r="Y502" i="9"/>
  <c r="Y478" i="9"/>
  <c r="Y490" i="9"/>
  <c r="V397" i="9"/>
  <c r="V373" i="9"/>
  <c r="V385" i="9"/>
  <c r="P397" i="9"/>
  <c r="P373" i="9"/>
  <c r="P385" i="9"/>
  <c r="J397" i="9"/>
  <c r="J373" i="9"/>
  <c r="J385" i="9"/>
  <c r="U385" i="9"/>
  <c r="U397" i="9"/>
  <c r="U373" i="9"/>
  <c r="X276" i="9"/>
  <c r="X288" i="9"/>
  <c r="X264" i="9"/>
  <c r="AC288" i="9"/>
  <c r="AC264" i="9"/>
  <c r="AC276" i="9"/>
  <c r="Q288" i="9"/>
  <c r="Q264" i="9"/>
  <c r="Q276" i="9"/>
  <c r="U180" i="9"/>
  <c r="U156" i="9"/>
  <c r="U168" i="9"/>
  <c r="Y180" i="9"/>
  <c r="Y156" i="9"/>
  <c r="Y168" i="9"/>
  <c r="AA156" i="9"/>
  <c r="AA168" i="9"/>
  <c r="AA180" i="9"/>
  <c r="B502" i="9"/>
  <c r="B478" i="9"/>
  <c r="B490" i="9"/>
  <c r="R397" i="9"/>
  <c r="R373" i="9"/>
  <c r="R385" i="9"/>
  <c r="G502" i="9"/>
  <c r="G478" i="9"/>
  <c r="G490" i="9"/>
  <c r="C502" i="9"/>
  <c r="C478" i="9"/>
  <c r="C490" i="9"/>
  <c r="D373" i="9"/>
  <c r="D385" i="9"/>
  <c r="D397" i="9"/>
  <c r="Y397" i="9"/>
  <c r="Y373" i="9"/>
  <c r="Y385" i="9"/>
  <c r="S373" i="9"/>
  <c r="S385" i="9"/>
  <c r="S397" i="9"/>
  <c r="AC385" i="9"/>
  <c r="AC397" i="9"/>
  <c r="AC373" i="9"/>
  <c r="D288" i="9"/>
  <c r="D264" i="9"/>
  <c r="D276" i="9"/>
  <c r="F288" i="9"/>
  <c r="F264" i="9"/>
  <c r="F276" i="9"/>
  <c r="Y288" i="9"/>
  <c r="Y264" i="9"/>
  <c r="Y276" i="9"/>
  <c r="V180" i="9"/>
  <c r="V156" i="9"/>
  <c r="V168" i="9"/>
  <c r="B180" i="9"/>
  <c r="B156" i="9"/>
  <c r="B168" i="9"/>
  <c r="D168" i="9"/>
  <c r="D180" i="9"/>
  <c r="D156" i="9"/>
  <c r="O180" i="9"/>
  <c r="O156" i="9"/>
  <c r="O168" i="9"/>
  <c r="V502" i="9"/>
  <c r="V478" i="9"/>
  <c r="V490" i="9"/>
  <c r="AB502" i="9"/>
  <c r="AB478" i="9"/>
  <c r="AB490" i="9"/>
  <c r="N397" i="9"/>
  <c r="N373" i="9"/>
  <c r="N385" i="9"/>
  <c r="H397" i="9"/>
  <c r="H373" i="9"/>
  <c r="H385" i="9"/>
  <c r="AB373" i="9"/>
  <c r="AB385" i="9"/>
  <c r="AB397" i="9"/>
  <c r="AA288" i="9"/>
  <c r="AA264" i="9"/>
  <c r="AA276" i="9"/>
  <c r="L288" i="9"/>
  <c r="L264" i="9"/>
  <c r="L276" i="9"/>
  <c r="N288" i="9"/>
  <c r="N264" i="9"/>
  <c r="N276" i="9"/>
  <c r="B288" i="9"/>
  <c r="B264" i="9"/>
  <c r="B276" i="9"/>
  <c r="AC180" i="9"/>
  <c r="AC156" i="9"/>
  <c r="AC168" i="9"/>
  <c r="J180" i="9"/>
  <c r="J156" i="9"/>
  <c r="J168" i="9"/>
  <c r="L168" i="9"/>
  <c r="L180" i="9"/>
  <c r="L156" i="9"/>
  <c r="J502" i="9"/>
  <c r="J478" i="9"/>
  <c r="J490" i="9"/>
  <c r="E502" i="9"/>
  <c r="E478" i="9"/>
  <c r="E490" i="9"/>
  <c r="W288" i="9"/>
  <c r="W264" i="9"/>
  <c r="W276" i="9"/>
  <c r="M180" i="9"/>
  <c r="M156" i="9"/>
  <c r="M168" i="9"/>
  <c r="N502" i="9"/>
  <c r="N478" i="9"/>
  <c r="N490" i="9"/>
  <c r="AC502" i="9"/>
  <c r="AC478" i="9"/>
  <c r="AC490" i="9"/>
  <c r="T502" i="9"/>
  <c r="T478" i="9"/>
  <c r="T490" i="9"/>
  <c r="W397" i="9"/>
  <c r="W373" i="9"/>
  <c r="W385" i="9"/>
  <c r="Q397" i="9"/>
  <c r="Q373" i="9"/>
  <c r="Q385" i="9"/>
  <c r="B397" i="9"/>
  <c r="B373" i="9"/>
  <c r="B385" i="9"/>
  <c r="C288" i="9"/>
  <c r="C264" i="9"/>
  <c r="C276" i="9"/>
  <c r="T288" i="9"/>
  <c r="T264" i="9"/>
  <c r="T276" i="9"/>
  <c r="V288" i="9"/>
  <c r="V264" i="9"/>
  <c r="V276" i="9"/>
  <c r="J288" i="9"/>
  <c r="J264" i="9"/>
  <c r="J276" i="9"/>
  <c r="H180" i="9"/>
  <c r="H156" i="9"/>
  <c r="H168" i="9"/>
  <c r="R180" i="9"/>
  <c r="R156" i="9"/>
  <c r="R168" i="9"/>
  <c r="T168" i="9"/>
  <c r="T180" i="9"/>
  <c r="T156" i="9"/>
  <c r="J370" i="3"/>
  <c r="AB357" i="3"/>
  <c r="T470" i="3"/>
  <c r="G140" i="3"/>
  <c r="C248" i="3"/>
  <c r="K248" i="3"/>
  <c r="S248" i="3"/>
  <c r="AA248" i="3"/>
  <c r="J357" i="3"/>
  <c r="T357" i="3"/>
  <c r="AC357" i="3"/>
  <c r="D462" i="3"/>
  <c r="L462" i="3"/>
  <c r="T462" i="3"/>
  <c r="AB462" i="3"/>
  <c r="D248" i="3"/>
  <c r="L248" i="3"/>
  <c r="T248" i="3"/>
  <c r="AB248" i="3"/>
  <c r="B357" i="3"/>
  <c r="L357" i="3"/>
  <c r="U357" i="3"/>
  <c r="E462" i="3"/>
  <c r="M462" i="3"/>
  <c r="U462" i="3"/>
  <c r="AC462" i="3"/>
  <c r="F248" i="3"/>
  <c r="N248" i="3"/>
  <c r="V248" i="3"/>
  <c r="E357" i="3"/>
  <c r="N357" i="3"/>
  <c r="W357" i="3"/>
  <c r="G462" i="3"/>
  <c r="O462" i="3"/>
  <c r="W462" i="3"/>
  <c r="G248" i="3"/>
  <c r="O248" i="3"/>
  <c r="W248" i="3"/>
  <c r="F357" i="3"/>
  <c r="O357" i="3"/>
  <c r="X357" i="3"/>
  <c r="H462" i="3"/>
  <c r="P462" i="3"/>
  <c r="X462" i="3"/>
  <c r="H248" i="3"/>
  <c r="P248" i="3"/>
  <c r="X248" i="3"/>
  <c r="G357" i="3"/>
  <c r="P357" i="3"/>
  <c r="Y357" i="3"/>
  <c r="I462" i="3"/>
  <c r="Q462" i="3"/>
  <c r="Y462" i="3"/>
  <c r="I248" i="3"/>
  <c r="Q248" i="3"/>
  <c r="Y248" i="3"/>
  <c r="C357" i="3"/>
  <c r="K357" i="3"/>
  <c r="S357" i="3"/>
  <c r="AA357" i="3"/>
  <c r="H357" i="3"/>
  <c r="Q357" i="3"/>
  <c r="Z357" i="3"/>
  <c r="B462" i="3"/>
  <c r="J462" i="3"/>
  <c r="R462" i="3"/>
  <c r="Z462" i="3"/>
  <c r="B248" i="3"/>
  <c r="J248" i="3"/>
  <c r="R248" i="3"/>
  <c r="Z248" i="3"/>
  <c r="I357" i="3"/>
  <c r="R357" i="3"/>
  <c r="C462" i="3"/>
  <c r="K462" i="3"/>
  <c r="S462" i="3"/>
  <c r="AA462" i="3"/>
  <c r="C140" i="3"/>
  <c r="K140" i="3"/>
  <c r="S140" i="3"/>
  <c r="AA140" i="3"/>
  <c r="F148" i="3"/>
  <c r="N148" i="3"/>
  <c r="V148" i="3"/>
  <c r="F256" i="3"/>
  <c r="N256" i="3"/>
  <c r="V256" i="3"/>
  <c r="E365" i="3"/>
  <c r="N365" i="3"/>
  <c r="X365" i="3"/>
  <c r="H470" i="3"/>
  <c r="P470" i="3"/>
  <c r="X470" i="3"/>
  <c r="G148" i="3"/>
  <c r="O148" i="3"/>
  <c r="W148" i="3"/>
  <c r="G256" i="3"/>
  <c r="O256" i="3"/>
  <c r="W256" i="3"/>
  <c r="F365" i="3"/>
  <c r="P365" i="3"/>
  <c r="Y365" i="3"/>
  <c r="I470" i="3"/>
  <c r="Q470" i="3"/>
  <c r="Y470" i="3"/>
  <c r="H148" i="3"/>
  <c r="X148" i="3"/>
  <c r="P256" i="3"/>
  <c r="H365" i="3"/>
  <c r="Z365" i="3"/>
  <c r="B470" i="3"/>
  <c r="R470" i="3"/>
  <c r="I148" i="3"/>
  <c r="Q148" i="3"/>
  <c r="Y148" i="3"/>
  <c r="I256" i="3"/>
  <c r="Q256" i="3"/>
  <c r="Y256" i="3"/>
  <c r="I365" i="3"/>
  <c r="R365" i="3"/>
  <c r="AA365" i="3"/>
  <c r="C470" i="3"/>
  <c r="K470" i="3"/>
  <c r="S470" i="3"/>
  <c r="AA470" i="3"/>
  <c r="P148" i="3"/>
  <c r="H256" i="3"/>
  <c r="X256" i="3"/>
  <c r="Q365" i="3"/>
  <c r="J470" i="3"/>
  <c r="Z470" i="3"/>
  <c r="B148" i="3"/>
  <c r="J148" i="3"/>
  <c r="R148" i="3"/>
  <c r="Z148" i="3"/>
  <c r="B256" i="3"/>
  <c r="J256" i="3"/>
  <c r="R256" i="3"/>
  <c r="Z256" i="3"/>
  <c r="G365" i="3"/>
  <c r="O365" i="3"/>
  <c r="W365" i="3"/>
  <c r="J365" i="3"/>
  <c r="S365" i="3"/>
  <c r="AB365" i="3"/>
  <c r="D470" i="3"/>
  <c r="L470" i="3"/>
  <c r="AB470" i="3"/>
  <c r="C148" i="3"/>
  <c r="K148" i="3"/>
  <c r="S148" i="3"/>
  <c r="AA148" i="3"/>
  <c r="C256" i="3"/>
  <c r="K256" i="3"/>
  <c r="S256" i="3"/>
  <c r="AA256" i="3"/>
  <c r="B365" i="3"/>
  <c r="K365" i="3"/>
  <c r="T365" i="3"/>
  <c r="AC365" i="3"/>
  <c r="E470" i="3"/>
  <c r="M470" i="3"/>
  <c r="U470" i="3"/>
  <c r="AC470" i="3"/>
  <c r="D148" i="3"/>
  <c r="L148" i="3"/>
  <c r="T148" i="3"/>
  <c r="AB148" i="3"/>
  <c r="D256" i="3"/>
  <c r="L256" i="3"/>
  <c r="T256" i="3"/>
  <c r="C365" i="3"/>
  <c r="L365" i="3"/>
  <c r="F470" i="3"/>
  <c r="N470" i="3"/>
  <c r="V470" i="3"/>
  <c r="AB259" i="13"/>
  <c r="F259" i="13"/>
  <c r="U259" i="13"/>
  <c r="E153" i="13"/>
  <c r="E190" i="13" s="1"/>
  <c r="AC153" i="13"/>
  <c r="AC190" i="13" s="1"/>
  <c r="D153" i="13"/>
  <c r="D190" i="13" s="1"/>
  <c r="S151" i="13"/>
  <c r="I151" i="13"/>
  <c r="X151" i="13"/>
  <c r="M151" i="13"/>
  <c r="L152" i="13"/>
  <c r="F46" i="13"/>
  <c r="V45" i="13"/>
  <c r="J45" i="13"/>
  <c r="S45" i="13"/>
  <c r="F151" i="13"/>
  <c r="G46" i="13"/>
  <c r="I259" i="13"/>
  <c r="O259" i="13"/>
  <c r="C259" i="13"/>
  <c r="P153" i="13"/>
  <c r="P190" i="13" s="1"/>
  <c r="I153" i="13"/>
  <c r="I190" i="13" s="1"/>
  <c r="L153" i="13"/>
  <c r="L190" i="13" s="1"/>
  <c r="M45" i="13"/>
  <c r="U45" i="13"/>
  <c r="R45" i="13"/>
  <c r="I45" i="13"/>
  <c r="X259" i="13"/>
  <c r="K259" i="13"/>
  <c r="Z153" i="13"/>
  <c r="Z190" i="13" s="1"/>
  <c r="S153" i="13"/>
  <c r="S190" i="13" s="1"/>
  <c r="T153" i="13"/>
  <c r="T190" i="13" s="1"/>
  <c r="H368" i="13"/>
  <c r="H260" i="13"/>
  <c r="D45" i="13"/>
  <c r="L45" i="13"/>
  <c r="Z45" i="13"/>
  <c r="AC152" i="13"/>
  <c r="AC46" i="13"/>
  <c r="AA45" i="13"/>
  <c r="J259" i="13"/>
  <c r="S259" i="13"/>
  <c r="D260" i="13"/>
  <c r="V153" i="13"/>
  <c r="V190" i="13" s="1"/>
  <c r="C153" i="13"/>
  <c r="C190" i="13" s="1"/>
  <c r="G153" i="13"/>
  <c r="G190" i="13" s="1"/>
  <c r="J153" i="13"/>
  <c r="J190" i="13" s="1"/>
  <c r="AB153" i="13"/>
  <c r="AB190" i="13" s="1"/>
  <c r="C45" i="13"/>
  <c r="Q45" i="13"/>
  <c r="T259" i="13"/>
  <c r="E152" i="13"/>
  <c r="E46" i="13"/>
  <c r="Z259" i="13"/>
  <c r="H259" i="13"/>
  <c r="Y259" i="13"/>
  <c r="G259" i="13"/>
  <c r="W259" i="13"/>
  <c r="E259" i="13"/>
  <c r="R259" i="13"/>
  <c r="Q259" i="13"/>
  <c r="P259" i="13"/>
  <c r="D259" i="13"/>
  <c r="AC259" i="13"/>
  <c r="AC45" i="13"/>
  <c r="T45" i="13"/>
  <c r="K45" i="13"/>
  <c r="AB45" i="13"/>
  <c r="M260" i="13"/>
  <c r="M152" i="13"/>
  <c r="B152" i="13"/>
  <c r="B46" i="13"/>
  <c r="AB369" i="13"/>
  <c r="AB46" i="13"/>
  <c r="Y45" i="13"/>
  <c r="M259" i="13"/>
  <c r="B259" i="13"/>
  <c r="M153" i="13"/>
  <c r="M190" i="13" s="1"/>
  <c r="H153" i="13"/>
  <c r="H190" i="13" s="1"/>
  <c r="O153" i="13"/>
  <c r="O190" i="13" s="1"/>
  <c r="O45" i="13"/>
  <c r="N45" i="13"/>
  <c r="V46" i="13"/>
  <c r="V152" i="13"/>
  <c r="P45" i="13"/>
  <c r="P46" i="13"/>
  <c r="R46" i="13"/>
  <c r="V259" i="13"/>
  <c r="L259" i="13"/>
  <c r="W153" i="13"/>
  <c r="W190" i="13" s="1"/>
  <c r="R153" i="13"/>
  <c r="R190" i="13" s="1"/>
  <c r="E151" i="13"/>
  <c r="F45" i="13"/>
  <c r="E45" i="13"/>
  <c r="B45" i="13"/>
  <c r="L369" i="13"/>
  <c r="L46" i="13"/>
  <c r="J152" i="13"/>
  <c r="J46" i="13"/>
  <c r="G45" i="13"/>
  <c r="H46" i="13"/>
  <c r="I152" i="9"/>
  <c r="D369" i="9"/>
  <c r="D46" i="9"/>
  <c r="I473" i="9"/>
  <c r="I369" i="9"/>
  <c r="B459" i="3"/>
  <c r="J459" i="3"/>
  <c r="R459" i="3"/>
  <c r="Z459" i="3"/>
  <c r="J463" i="3"/>
  <c r="R463" i="3"/>
  <c r="R480" i="3" s="1"/>
  <c r="Z463" i="3"/>
  <c r="B467" i="3"/>
  <c r="J467" i="3"/>
  <c r="R467" i="3"/>
  <c r="Z467" i="3"/>
  <c r="C459" i="3"/>
  <c r="K459" i="3"/>
  <c r="S459" i="3"/>
  <c r="AA459" i="3"/>
  <c r="C463" i="3"/>
  <c r="C480" i="3" s="1"/>
  <c r="K463" i="3"/>
  <c r="K480" i="3" s="1"/>
  <c r="S463" i="3"/>
  <c r="S480" i="3" s="1"/>
  <c r="AA463" i="3"/>
  <c r="AA480" i="3" s="1"/>
  <c r="C467" i="3"/>
  <c r="K467" i="3"/>
  <c r="S467" i="3"/>
  <c r="AA467" i="3"/>
  <c r="D459" i="3"/>
  <c r="L459" i="3"/>
  <c r="T459" i="3"/>
  <c r="D463" i="3"/>
  <c r="D480" i="3" s="1"/>
  <c r="L463" i="3"/>
  <c r="L480" i="3" s="1"/>
  <c r="T463" i="3"/>
  <c r="T480" i="3" s="1"/>
  <c r="AB463" i="3"/>
  <c r="AB480" i="3" s="1"/>
  <c r="D467" i="3"/>
  <c r="T467" i="3"/>
  <c r="AB467" i="3"/>
  <c r="E459" i="3"/>
  <c r="M459" i="3"/>
  <c r="U459" i="3"/>
  <c r="AC459" i="3"/>
  <c r="E463" i="3"/>
  <c r="E480" i="3" s="1"/>
  <c r="M463" i="3"/>
  <c r="M480" i="3" s="1"/>
  <c r="U463" i="3"/>
  <c r="U480" i="3" s="1"/>
  <c r="AC463" i="3"/>
  <c r="AC480" i="3" s="1"/>
  <c r="E467" i="3"/>
  <c r="M467" i="3"/>
  <c r="U467" i="3"/>
  <c r="AC467" i="3"/>
  <c r="F459" i="3"/>
  <c r="N459" i="3"/>
  <c r="V459" i="3"/>
  <c r="F463" i="3"/>
  <c r="F481" i="3" s="1"/>
  <c r="N463" i="3"/>
  <c r="N480" i="3" s="1"/>
  <c r="V463" i="3"/>
  <c r="V480" i="3" s="1"/>
  <c r="F467" i="3"/>
  <c r="N467" i="3"/>
  <c r="V467" i="3"/>
  <c r="G459" i="3"/>
  <c r="O459" i="3"/>
  <c r="W459" i="3"/>
  <c r="G463" i="3"/>
  <c r="G480" i="3" s="1"/>
  <c r="O463" i="3"/>
  <c r="O480" i="3" s="1"/>
  <c r="W463" i="3"/>
  <c r="W480" i="3" s="1"/>
  <c r="G467" i="3"/>
  <c r="O467" i="3"/>
  <c r="W467" i="3"/>
  <c r="H459" i="3"/>
  <c r="P459" i="3"/>
  <c r="X459" i="3"/>
  <c r="H463" i="3"/>
  <c r="H480" i="3" s="1"/>
  <c r="P463" i="3"/>
  <c r="P480" i="3" s="1"/>
  <c r="X463" i="3"/>
  <c r="X480" i="3" s="1"/>
  <c r="H467" i="3"/>
  <c r="P467" i="3"/>
  <c r="X467" i="3"/>
  <c r="B354" i="3"/>
  <c r="K354" i="3"/>
  <c r="T354" i="3"/>
  <c r="AC354" i="3"/>
  <c r="D358" i="3"/>
  <c r="D375" i="3" s="1"/>
  <c r="M358" i="3"/>
  <c r="M376" i="3" s="1"/>
  <c r="V358" i="3"/>
  <c r="V376" i="3" s="1"/>
  <c r="F362" i="3"/>
  <c r="P362" i="3"/>
  <c r="Y362" i="3"/>
  <c r="C354" i="3"/>
  <c r="L354" i="3"/>
  <c r="U354" i="3"/>
  <c r="E358" i="3"/>
  <c r="E375" i="3" s="1"/>
  <c r="N358" i="3"/>
  <c r="N375" i="3" s="1"/>
  <c r="X358" i="3"/>
  <c r="X375" i="3" s="1"/>
  <c r="H362" i="3"/>
  <c r="Q362" i="3"/>
  <c r="Z362" i="3"/>
  <c r="D354" i="3"/>
  <c r="M354" i="3"/>
  <c r="V354" i="3"/>
  <c r="F358" i="3"/>
  <c r="F375" i="3" s="1"/>
  <c r="P358" i="3"/>
  <c r="P375" i="3" s="1"/>
  <c r="Y358" i="3"/>
  <c r="Y375" i="3" s="1"/>
  <c r="I362" i="3"/>
  <c r="R362" i="3"/>
  <c r="AA362" i="3"/>
  <c r="E354" i="3"/>
  <c r="N354" i="3"/>
  <c r="X354" i="3"/>
  <c r="H358" i="3"/>
  <c r="H375" i="3" s="1"/>
  <c r="Q358" i="3"/>
  <c r="Q375" i="3" s="1"/>
  <c r="Z358" i="3"/>
  <c r="Z375" i="3" s="1"/>
  <c r="J362" i="3"/>
  <c r="S362" i="3"/>
  <c r="AB362" i="3"/>
  <c r="G354" i="3"/>
  <c r="O354" i="3"/>
  <c r="G358" i="3"/>
  <c r="G375" i="3" s="1"/>
  <c r="O358" i="3"/>
  <c r="O375" i="3" s="1"/>
  <c r="W358" i="3"/>
  <c r="W375" i="3" s="1"/>
  <c r="G362" i="3"/>
  <c r="O362" i="3"/>
  <c r="W362" i="3"/>
  <c r="F354" i="3"/>
  <c r="P354" i="3"/>
  <c r="Y354" i="3"/>
  <c r="I358" i="3"/>
  <c r="I375" i="3" s="1"/>
  <c r="R358" i="3"/>
  <c r="R375" i="3" s="1"/>
  <c r="AA358" i="3"/>
  <c r="AA375" i="3" s="1"/>
  <c r="B362" i="3"/>
  <c r="K362" i="3"/>
  <c r="T362" i="3"/>
  <c r="AC362" i="3"/>
  <c r="H354" i="3"/>
  <c r="Q354" i="3"/>
  <c r="Z354" i="3"/>
  <c r="J358" i="3"/>
  <c r="S358" i="3"/>
  <c r="S375" i="3" s="1"/>
  <c r="AB358" i="3"/>
  <c r="C362" i="3"/>
  <c r="L362" i="3"/>
  <c r="U362" i="3"/>
  <c r="W354" i="3"/>
  <c r="I354" i="3"/>
  <c r="R354" i="3"/>
  <c r="B358" i="3"/>
  <c r="B375" i="3" s="1"/>
  <c r="K358" i="3"/>
  <c r="K375" i="3" s="1"/>
  <c r="T358" i="3"/>
  <c r="D362" i="3"/>
  <c r="M362" i="3"/>
  <c r="C245" i="3"/>
  <c r="K245" i="3"/>
  <c r="S245" i="3"/>
  <c r="AA245" i="3"/>
  <c r="C249" i="3"/>
  <c r="C266" i="3" s="1"/>
  <c r="K249" i="3"/>
  <c r="K266" i="3" s="1"/>
  <c r="S249" i="3"/>
  <c r="S266" i="3" s="1"/>
  <c r="AA249" i="3"/>
  <c r="AA266" i="3" s="1"/>
  <c r="C253" i="3"/>
  <c r="K253" i="3"/>
  <c r="S253" i="3"/>
  <c r="AA253" i="3"/>
  <c r="D245" i="3"/>
  <c r="L245" i="3"/>
  <c r="T245" i="3"/>
  <c r="AB245" i="3"/>
  <c r="D249" i="3"/>
  <c r="D266" i="3" s="1"/>
  <c r="L249" i="3"/>
  <c r="L266" i="3" s="1"/>
  <c r="T249" i="3"/>
  <c r="T266" i="3" s="1"/>
  <c r="AB249" i="3"/>
  <c r="D253" i="3"/>
  <c r="L253" i="3"/>
  <c r="T253" i="3"/>
  <c r="AB253" i="3"/>
  <c r="E245" i="3"/>
  <c r="M245" i="3"/>
  <c r="U245" i="3"/>
  <c r="AC245" i="3"/>
  <c r="E249" i="3"/>
  <c r="E266" i="3" s="1"/>
  <c r="M249" i="3"/>
  <c r="M267" i="3" s="1"/>
  <c r="U249" i="3"/>
  <c r="U267" i="3" s="1"/>
  <c r="AC249" i="3"/>
  <c r="AC267" i="3" s="1"/>
  <c r="E253" i="3"/>
  <c r="M253" i="3"/>
  <c r="U253" i="3"/>
  <c r="AC253" i="3"/>
  <c r="F245" i="3"/>
  <c r="N245" i="3"/>
  <c r="V245" i="3"/>
  <c r="F249" i="3"/>
  <c r="F266" i="3" s="1"/>
  <c r="N249" i="3"/>
  <c r="N266" i="3" s="1"/>
  <c r="V249" i="3"/>
  <c r="F253" i="3"/>
  <c r="N253" i="3"/>
  <c r="V253" i="3"/>
  <c r="G245" i="3"/>
  <c r="O245" i="3"/>
  <c r="W245" i="3"/>
  <c r="G249" i="3"/>
  <c r="O249" i="3"/>
  <c r="O266" i="3" s="1"/>
  <c r="W249" i="3"/>
  <c r="W266" i="3" s="1"/>
  <c r="G253" i="3"/>
  <c r="O253" i="3"/>
  <c r="W253" i="3"/>
  <c r="H245" i="3"/>
  <c r="P245" i="3"/>
  <c r="X245" i="3"/>
  <c r="H249" i="3"/>
  <c r="H266" i="3" s="1"/>
  <c r="P249" i="3"/>
  <c r="P266" i="3" s="1"/>
  <c r="X249" i="3"/>
  <c r="X266" i="3" s="1"/>
  <c r="H253" i="3"/>
  <c r="P253" i="3"/>
  <c r="X253" i="3"/>
  <c r="I245" i="3"/>
  <c r="Q245" i="3"/>
  <c r="Y245" i="3"/>
  <c r="I249" i="3"/>
  <c r="I266" i="3" s="1"/>
  <c r="Q249" i="3"/>
  <c r="Y249" i="3"/>
  <c r="I253" i="3"/>
  <c r="Q253" i="3"/>
  <c r="Y253" i="3"/>
  <c r="H137" i="3"/>
  <c r="H141" i="3"/>
  <c r="I137" i="3"/>
  <c r="Q137" i="3"/>
  <c r="Y137" i="3"/>
  <c r="I141" i="3"/>
  <c r="Q141" i="3"/>
  <c r="Y141" i="3"/>
  <c r="I145" i="3"/>
  <c r="Q145" i="3"/>
  <c r="Y145" i="3"/>
  <c r="P137" i="3"/>
  <c r="B137" i="3"/>
  <c r="J137" i="3"/>
  <c r="R137" i="3"/>
  <c r="Z137" i="3"/>
  <c r="B141" i="3"/>
  <c r="J141" i="3"/>
  <c r="R141" i="3"/>
  <c r="Z141" i="3"/>
  <c r="B145" i="3"/>
  <c r="J145" i="3"/>
  <c r="J163" i="3" s="1"/>
  <c r="R145" i="3"/>
  <c r="Z145" i="3"/>
  <c r="X141" i="3"/>
  <c r="P145" i="3"/>
  <c r="C137" i="3"/>
  <c r="K137" i="3"/>
  <c r="S137" i="3"/>
  <c r="AA137" i="3"/>
  <c r="C141" i="3"/>
  <c r="K141" i="3"/>
  <c r="S141" i="3"/>
  <c r="AA141" i="3"/>
  <c r="C145" i="3"/>
  <c r="K145" i="3"/>
  <c r="S145" i="3"/>
  <c r="AA145" i="3"/>
  <c r="X137" i="3"/>
  <c r="D137" i="3"/>
  <c r="L137" i="3"/>
  <c r="T137" i="3"/>
  <c r="AB137" i="3"/>
  <c r="D141" i="3"/>
  <c r="L141" i="3"/>
  <c r="T141" i="3"/>
  <c r="AB141" i="3"/>
  <c r="D145" i="3"/>
  <c r="L145" i="3"/>
  <c r="T145" i="3"/>
  <c r="AB145" i="3"/>
  <c r="P141" i="3"/>
  <c r="H145" i="3"/>
  <c r="X145" i="3"/>
  <c r="E137" i="3"/>
  <c r="M137" i="3"/>
  <c r="U137" i="3"/>
  <c r="AC137" i="3"/>
  <c r="E141" i="3"/>
  <c r="M141" i="3"/>
  <c r="M157" i="3" s="1"/>
  <c r="U141" i="3"/>
  <c r="U157" i="3" s="1"/>
  <c r="AC141" i="3"/>
  <c r="AC157" i="3" s="1"/>
  <c r="E145" i="3"/>
  <c r="M145" i="3"/>
  <c r="U145" i="3"/>
  <c r="AC145" i="3"/>
  <c r="AB144" i="3"/>
  <c r="AB149" i="3"/>
  <c r="E140" i="3"/>
  <c r="M140" i="3"/>
  <c r="U140" i="3"/>
  <c r="AC140" i="3"/>
  <c r="E144" i="3"/>
  <c r="M144" i="3"/>
  <c r="U144" i="3"/>
  <c r="AC144" i="3"/>
  <c r="E149" i="3"/>
  <c r="M149" i="3"/>
  <c r="U149" i="3"/>
  <c r="AC149" i="3"/>
  <c r="T140" i="3"/>
  <c r="L144" i="3"/>
  <c r="F140" i="3"/>
  <c r="N140" i="3"/>
  <c r="V140" i="3"/>
  <c r="F144" i="3"/>
  <c r="N144" i="3"/>
  <c r="V144" i="3"/>
  <c r="F149" i="3"/>
  <c r="N149" i="3"/>
  <c r="V149" i="3"/>
  <c r="L140" i="3"/>
  <c r="O140" i="3"/>
  <c r="W140" i="3"/>
  <c r="G144" i="3"/>
  <c r="O144" i="3"/>
  <c r="W144" i="3"/>
  <c r="O149" i="3"/>
  <c r="W149" i="3"/>
  <c r="D140" i="3"/>
  <c r="L149" i="3"/>
  <c r="H140" i="3"/>
  <c r="P140" i="3"/>
  <c r="X140" i="3"/>
  <c r="H144" i="3"/>
  <c r="P144" i="3"/>
  <c r="X144" i="3"/>
  <c r="H149" i="3"/>
  <c r="P149" i="3"/>
  <c r="X149" i="3"/>
  <c r="AB140" i="3"/>
  <c r="D144" i="3"/>
  <c r="T149" i="3"/>
  <c r="I140" i="3"/>
  <c r="Q140" i="3"/>
  <c r="Y140" i="3"/>
  <c r="I144" i="3"/>
  <c r="Q144" i="3"/>
  <c r="Y144" i="3"/>
  <c r="I149" i="3"/>
  <c r="Q149" i="3"/>
  <c r="Y149" i="3"/>
  <c r="T144" i="3"/>
  <c r="D149" i="3"/>
  <c r="B140" i="3"/>
  <c r="J140" i="3"/>
  <c r="R140" i="3"/>
  <c r="Z140" i="3"/>
  <c r="B144" i="3"/>
  <c r="J144" i="3"/>
  <c r="J174" i="3" s="1"/>
  <c r="R144" i="3"/>
  <c r="Z144" i="3"/>
  <c r="B149" i="3"/>
  <c r="J149" i="3"/>
  <c r="R149" i="3"/>
  <c r="Z149" i="3"/>
  <c r="L475" i="3"/>
  <c r="Z150" i="3"/>
  <c r="T370" i="3"/>
  <c r="T153" i="3"/>
  <c r="Y367" i="3"/>
  <c r="AC370" i="3"/>
  <c r="D150" i="3"/>
  <c r="L150" i="3"/>
  <c r="T150" i="3"/>
  <c r="AB150" i="3"/>
  <c r="R150" i="3"/>
  <c r="AB370" i="3"/>
  <c r="Z367" i="3"/>
  <c r="F258" i="3"/>
  <c r="N258" i="3"/>
  <c r="N294" i="3" s="1"/>
  <c r="V258" i="3"/>
  <c r="L367" i="3"/>
  <c r="AA367" i="3"/>
  <c r="Z472" i="3"/>
  <c r="AB367" i="3"/>
  <c r="D47" i="3"/>
  <c r="L47" i="3"/>
  <c r="T47" i="3"/>
  <c r="AB47" i="3"/>
  <c r="Q367" i="3"/>
  <c r="R258" i="3"/>
  <c r="J475" i="3"/>
  <c r="E150" i="3"/>
  <c r="M150" i="3"/>
  <c r="U150" i="3"/>
  <c r="AC150" i="3"/>
  <c r="B370" i="3"/>
  <c r="L370" i="3"/>
  <c r="U370" i="3"/>
  <c r="F150" i="3"/>
  <c r="N150" i="3"/>
  <c r="V150" i="3"/>
  <c r="C370" i="3"/>
  <c r="K370" i="3"/>
  <c r="S370" i="3"/>
  <c r="AA370" i="3"/>
  <c r="D370" i="3"/>
  <c r="M370" i="3"/>
  <c r="V370" i="3"/>
  <c r="G150" i="3"/>
  <c r="O150" i="3"/>
  <c r="W150" i="3"/>
  <c r="E370" i="3"/>
  <c r="N370" i="3"/>
  <c r="W370" i="3"/>
  <c r="H150" i="3"/>
  <c r="P150" i="3"/>
  <c r="X150" i="3"/>
  <c r="F370" i="3"/>
  <c r="O370" i="3"/>
  <c r="X370" i="3"/>
  <c r="I150" i="3"/>
  <c r="Q150" i="3"/>
  <c r="Y150" i="3"/>
  <c r="B150" i="3"/>
  <c r="G370" i="3"/>
  <c r="P370" i="3"/>
  <c r="Y370" i="3"/>
  <c r="J150" i="3"/>
  <c r="H370" i="3"/>
  <c r="Q370" i="3"/>
  <c r="Z370" i="3"/>
  <c r="C150" i="3"/>
  <c r="K150" i="3"/>
  <c r="S150" i="3"/>
  <c r="AA150" i="3"/>
  <c r="I370" i="3"/>
  <c r="R370" i="3"/>
  <c r="E47" i="3"/>
  <c r="M47" i="3"/>
  <c r="U47" i="3"/>
  <c r="AC47" i="3"/>
  <c r="C475" i="3"/>
  <c r="K475" i="3"/>
  <c r="S475" i="3"/>
  <c r="AA475" i="3"/>
  <c r="X472" i="3"/>
  <c r="R475" i="3"/>
  <c r="F47" i="3"/>
  <c r="N47" i="3"/>
  <c r="V47" i="3"/>
  <c r="F151" i="3"/>
  <c r="J152" i="3"/>
  <c r="T475" i="3"/>
  <c r="G47" i="3"/>
  <c r="O47" i="3"/>
  <c r="W47" i="3"/>
  <c r="E475" i="3"/>
  <c r="M475" i="3"/>
  <c r="U475" i="3"/>
  <c r="AC475" i="3"/>
  <c r="Z475" i="3"/>
  <c r="H47" i="3"/>
  <c r="P47" i="3"/>
  <c r="X47" i="3"/>
  <c r="F475" i="3"/>
  <c r="N475" i="3"/>
  <c r="V475" i="3"/>
  <c r="AB475" i="3"/>
  <c r="I47" i="3"/>
  <c r="Q47" i="3"/>
  <c r="Y47" i="3"/>
  <c r="C258" i="3"/>
  <c r="K258" i="3"/>
  <c r="S258" i="3"/>
  <c r="AA258" i="3"/>
  <c r="C472" i="3"/>
  <c r="K472" i="3"/>
  <c r="S472" i="3"/>
  <c r="AA472" i="3"/>
  <c r="G475" i="3"/>
  <c r="O475" i="3"/>
  <c r="W475" i="3"/>
  <c r="B475" i="3"/>
  <c r="B47" i="3"/>
  <c r="J47" i="3"/>
  <c r="R47" i="3"/>
  <c r="Z47" i="3"/>
  <c r="J258" i="3"/>
  <c r="D472" i="3"/>
  <c r="L472" i="3"/>
  <c r="T472" i="3"/>
  <c r="AB472" i="3"/>
  <c r="H475" i="3"/>
  <c r="P475" i="3"/>
  <c r="X475" i="3"/>
  <c r="D475" i="3"/>
  <c r="C47" i="3"/>
  <c r="K47" i="3"/>
  <c r="S47" i="3"/>
  <c r="AA47" i="3"/>
  <c r="E258" i="3"/>
  <c r="M258" i="3"/>
  <c r="U258" i="3"/>
  <c r="AC258" i="3"/>
  <c r="I475" i="3"/>
  <c r="Q475" i="3"/>
  <c r="Y475" i="3"/>
  <c r="R472" i="3"/>
  <c r="G472" i="3"/>
  <c r="O472" i="3"/>
  <c r="W472" i="3"/>
  <c r="J472" i="3"/>
  <c r="P472" i="3"/>
  <c r="I472" i="3"/>
  <c r="Q472" i="3"/>
  <c r="Y472" i="3"/>
  <c r="B367" i="3"/>
  <c r="K367" i="3"/>
  <c r="T367" i="3"/>
  <c r="AC367" i="3"/>
  <c r="G367" i="3"/>
  <c r="O367" i="3"/>
  <c r="W367" i="3"/>
  <c r="D367" i="3"/>
  <c r="M367" i="3"/>
  <c r="V367" i="3"/>
  <c r="F367" i="3"/>
  <c r="P367" i="3"/>
  <c r="B258" i="3"/>
  <c r="G258" i="3"/>
  <c r="O258" i="3"/>
  <c r="W258" i="3"/>
  <c r="Z258" i="3"/>
  <c r="H258" i="3"/>
  <c r="P258" i="3"/>
  <c r="X258" i="3"/>
  <c r="I258" i="3"/>
  <c r="Q258" i="3"/>
  <c r="Y258" i="3"/>
  <c r="D258" i="3"/>
  <c r="L258" i="3"/>
  <c r="T258" i="3"/>
  <c r="AB258" i="3"/>
  <c r="E153" i="3"/>
  <c r="M153" i="3"/>
  <c r="U153" i="3"/>
  <c r="AC153" i="3"/>
  <c r="G153" i="3"/>
  <c r="O153" i="3"/>
  <c r="W153" i="3"/>
  <c r="H151" i="3"/>
  <c r="L259" i="3"/>
  <c r="I152" i="3"/>
  <c r="L152" i="3"/>
  <c r="J260" i="3"/>
  <c r="L368" i="3"/>
  <c r="L369" i="3"/>
  <c r="I151" i="3"/>
  <c r="AA260" i="3"/>
  <c r="F369" i="3"/>
  <c r="F368" i="3"/>
  <c r="J369" i="3"/>
  <c r="J368" i="3"/>
  <c r="J151" i="3"/>
  <c r="L260" i="3"/>
  <c r="I259" i="3"/>
  <c r="I260" i="3"/>
  <c r="L45" i="3"/>
  <c r="L151" i="3"/>
  <c r="J259" i="3"/>
  <c r="I369" i="3"/>
  <c r="I368" i="3"/>
  <c r="I474" i="3"/>
  <c r="J473" i="3"/>
  <c r="F474" i="3"/>
  <c r="L473" i="3"/>
  <c r="F473" i="3"/>
  <c r="J474" i="3"/>
  <c r="L474" i="3"/>
  <c r="I473" i="3"/>
  <c r="A75" i="3"/>
  <c r="A63" i="3"/>
  <c r="I46" i="3"/>
  <c r="A65" i="3"/>
  <c r="A77" i="3"/>
  <c r="J46" i="3"/>
  <c r="A62" i="3"/>
  <c r="A74" i="3"/>
  <c r="A79" i="3"/>
  <c r="A67" i="3"/>
  <c r="A78" i="3"/>
  <c r="A66" i="3"/>
  <c r="L46" i="3"/>
  <c r="A76" i="3"/>
  <c r="A64" i="3"/>
  <c r="I45" i="3"/>
  <c r="A68" i="3"/>
  <c r="A80" i="3"/>
  <c r="A81" i="3"/>
  <c r="A69" i="3"/>
  <c r="J45" i="3"/>
  <c r="A79" i="1"/>
  <c r="A43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F259" i="3" l="1"/>
  <c r="F260" i="3"/>
  <c r="I474" i="9"/>
  <c r="F45" i="3"/>
  <c r="F46" i="3"/>
  <c r="E473" i="9"/>
  <c r="E260" i="9"/>
  <c r="R473" i="3"/>
  <c r="R151" i="3"/>
  <c r="B59" i="13"/>
  <c r="Z59" i="13"/>
  <c r="C376" i="3"/>
  <c r="H174" i="3"/>
  <c r="P473" i="3"/>
  <c r="G152" i="3"/>
  <c r="AB273" i="13"/>
  <c r="Z382" i="13"/>
  <c r="C59" i="13"/>
  <c r="AA382" i="13"/>
  <c r="I382" i="13"/>
  <c r="P273" i="13"/>
  <c r="W273" i="13"/>
  <c r="D59" i="13"/>
  <c r="K59" i="13"/>
  <c r="O407" i="13"/>
  <c r="AC382" i="13"/>
  <c r="X165" i="13"/>
  <c r="M273" i="13"/>
  <c r="I273" i="13"/>
  <c r="R273" i="13"/>
  <c r="P382" i="13"/>
  <c r="L382" i="13"/>
  <c r="U273" i="13"/>
  <c r="R382" i="13"/>
  <c r="F382" i="13"/>
  <c r="M59" i="13"/>
  <c r="X273" i="13"/>
  <c r="V382" i="13"/>
  <c r="X382" i="13"/>
  <c r="S273" i="13"/>
  <c r="Q273" i="13"/>
  <c r="J382" i="13"/>
  <c r="K382" i="13"/>
  <c r="G382" i="13"/>
  <c r="J59" i="13"/>
  <c r="H382" i="13"/>
  <c r="AB382" i="13"/>
  <c r="O273" i="13"/>
  <c r="L59" i="13"/>
  <c r="T273" i="13"/>
  <c r="Q382" i="13"/>
  <c r="F273" i="13"/>
  <c r="E273" i="13"/>
  <c r="M382" i="13"/>
  <c r="K273" i="13"/>
  <c r="Y273" i="13"/>
  <c r="AC273" i="13"/>
  <c r="C382" i="13"/>
  <c r="Y382" i="13"/>
  <c r="F59" i="13"/>
  <c r="S59" i="13"/>
  <c r="U382" i="13"/>
  <c r="G273" i="13"/>
  <c r="D382" i="13"/>
  <c r="D273" i="13"/>
  <c r="B382" i="13"/>
  <c r="V273" i="13"/>
  <c r="N382" i="13"/>
  <c r="W382" i="13"/>
  <c r="AA273" i="13"/>
  <c r="N273" i="13"/>
  <c r="J273" i="13"/>
  <c r="L273" i="13"/>
  <c r="E382" i="13"/>
  <c r="T59" i="13"/>
  <c r="S382" i="13"/>
  <c r="H273" i="13"/>
  <c r="V59" i="13"/>
  <c r="T382" i="13"/>
  <c r="Z273" i="13"/>
  <c r="C273" i="13"/>
  <c r="B273" i="13"/>
  <c r="I59" i="13"/>
  <c r="B58" i="3"/>
  <c r="B84" i="3"/>
  <c r="Z407" i="13"/>
  <c r="I407" i="13"/>
  <c r="P407" i="13"/>
  <c r="R407" i="13"/>
  <c r="U407" i="13"/>
  <c r="E407" i="13"/>
  <c r="N407" i="13"/>
  <c r="D407" i="13"/>
  <c r="G407" i="13"/>
  <c r="K407" i="13"/>
  <c r="Y407" i="13"/>
  <c r="Q407" i="13"/>
  <c r="AB407" i="13"/>
  <c r="L407" i="13"/>
  <c r="H407" i="13"/>
  <c r="F407" i="13"/>
  <c r="X407" i="13"/>
  <c r="AA407" i="13"/>
  <c r="B407" i="13"/>
  <c r="C407" i="13"/>
  <c r="M407" i="13"/>
  <c r="W407" i="13"/>
  <c r="S407" i="13"/>
  <c r="AC407" i="13"/>
  <c r="T407" i="13"/>
  <c r="J407" i="13"/>
  <c r="O298" i="13"/>
  <c r="AC298" i="13"/>
  <c r="C298" i="13"/>
  <c r="P298" i="13"/>
  <c r="Y298" i="13"/>
  <c r="E298" i="13"/>
  <c r="B298" i="13"/>
  <c r="F298" i="13"/>
  <c r="Z298" i="13"/>
  <c r="M298" i="13"/>
  <c r="I298" i="13"/>
  <c r="Q298" i="13"/>
  <c r="G298" i="13"/>
  <c r="T298" i="13"/>
  <c r="W298" i="13"/>
  <c r="AB298" i="13"/>
  <c r="L298" i="13"/>
  <c r="R298" i="13"/>
  <c r="J298" i="13"/>
  <c r="D298" i="13"/>
  <c r="X298" i="13"/>
  <c r="H298" i="13"/>
  <c r="V298" i="13"/>
  <c r="S298" i="13"/>
  <c r="K298" i="13"/>
  <c r="N298" i="13"/>
  <c r="B186" i="13"/>
  <c r="B190" i="13"/>
  <c r="R59" i="13"/>
  <c r="Y59" i="13"/>
  <c r="O59" i="13"/>
  <c r="X59" i="13"/>
  <c r="Q59" i="13"/>
  <c r="H59" i="13"/>
  <c r="W59" i="13"/>
  <c r="P59" i="13"/>
  <c r="AA59" i="13"/>
  <c r="E59" i="13"/>
  <c r="N59" i="13"/>
  <c r="AC59" i="13"/>
  <c r="AB59" i="13"/>
  <c r="G59" i="13"/>
  <c r="E259" i="9"/>
  <c r="C64" i="9"/>
  <c r="E368" i="9"/>
  <c r="E474" i="9"/>
  <c r="C57" i="9"/>
  <c r="E369" i="9"/>
  <c r="F63" i="9"/>
  <c r="E45" i="9"/>
  <c r="E46" i="9"/>
  <c r="B190" i="3"/>
  <c r="T397" i="13"/>
  <c r="H397" i="13"/>
  <c r="AA397" i="13"/>
  <c r="D78" i="9"/>
  <c r="D77" i="9"/>
  <c r="D57" i="9"/>
  <c r="AB151" i="9"/>
  <c r="E260" i="3"/>
  <c r="E474" i="3"/>
  <c r="E152" i="3"/>
  <c r="Y265" i="3"/>
  <c r="X162" i="3"/>
  <c r="M260" i="3"/>
  <c r="R474" i="3"/>
  <c r="R46" i="3"/>
  <c r="M474" i="3"/>
  <c r="M369" i="3"/>
  <c r="G158" i="3"/>
  <c r="M398" i="13"/>
  <c r="G260" i="3"/>
  <c r="G259" i="3"/>
  <c r="AB46" i="9"/>
  <c r="AA64" i="9"/>
  <c r="K394" i="13"/>
  <c r="K406" i="13" s="1"/>
  <c r="G394" i="13"/>
  <c r="G406" i="13" s="1"/>
  <c r="H163" i="3"/>
  <c r="AB152" i="9"/>
  <c r="G46" i="3"/>
  <c r="G289" i="13"/>
  <c r="G151" i="3"/>
  <c r="AB174" i="3"/>
  <c r="Q481" i="3"/>
  <c r="B394" i="13"/>
  <c r="B406" i="13" s="1"/>
  <c r="K285" i="13"/>
  <c r="K297" i="13" s="1"/>
  <c r="Q394" i="13"/>
  <c r="Q406" i="13" s="1"/>
  <c r="M402" i="13"/>
  <c r="G473" i="3"/>
  <c r="G45" i="3"/>
  <c r="G369" i="3"/>
  <c r="G474" i="3"/>
  <c r="L174" i="3"/>
  <c r="E399" i="13"/>
  <c r="T394" i="13"/>
  <c r="T406" i="13" s="1"/>
  <c r="H394" i="13"/>
  <c r="H406" i="13" s="1"/>
  <c r="J285" i="13"/>
  <c r="J297" i="13" s="1"/>
  <c r="L71" i="13"/>
  <c r="L83" i="13" s="1"/>
  <c r="Z285" i="13"/>
  <c r="Z297" i="13" s="1"/>
  <c r="U285" i="13"/>
  <c r="U297" i="13" s="1"/>
  <c r="T285" i="13"/>
  <c r="T297" i="13" s="1"/>
  <c r="I71" i="13"/>
  <c r="F285" i="13"/>
  <c r="F297" i="13" s="1"/>
  <c r="G285" i="13"/>
  <c r="G297" i="13" s="1"/>
  <c r="D285" i="13"/>
  <c r="AC401" i="13"/>
  <c r="V394" i="13"/>
  <c r="V406" i="13" s="1"/>
  <c r="AA285" i="13"/>
  <c r="AA297" i="13" s="1"/>
  <c r="AA394" i="13"/>
  <c r="AA406" i="13" s="1"/>
  <c r="L285" i="13"/>
  <c r="J394" i="13"/>
  <c r="O71" i="13"/>
  <c r="H285" i="13"/>
  <c r="H297" i="13" s="1"/>
  <c r="Z394" i="13"/>
  <c r="Z406" i="13" s="1"/>
  <c r="B285" i="13"/>
  <c r="B297" i="13" s="1"/>
  <c r="M486" i="3"/>
  <c r="M512" i="3"/>
  <c r="F381" i="3"/>
  <c r="F407" i="3"/>
  <c r="AC407" i="3"/>
  <c r="AC381" i="3"/>
  <c r="AA58" i="3"/>
  <c r="AA84" i="3"/>
  <c r="B80" i="3"/>
  <c r="AB512" i="3"/>
  <c r="AB486" i="3"/>
  <c r="I407" i="3"/>
  <c r="I381" i="3"/>
  <c r="X381" i="3"/>
  <c r="X407" i="3"/>
  <c r="S407" i="3"/>
  <c r="S381" i="3"/>
  <c r="AB58" i="3"/>
  <c r="AB84" i="3"/>
  <c r="AC190" i="3"/>
  <c r="AC164" i="3"/>
  <c r="Y486" i="3"/>
  <c r="Y512" i="3"/>
  <c r="S58" i="3"/>
  <c r="S84" i="3"/>
  <c r="B512" i="3"/>
  <c r="B486" i="3"/>
  <c r="B508" i="3"/>
  <c r="V486" i="3"/>
  <c r="V512" i="3"/>
  <c r="U512" i="3"/>
  <c r="U486" i="3"/>
  <c r="K512" i="3"/>
  <c r="K486" i="3"/>
  <c r="Y381" i="3"/>
  <c r="Y407" i="3"/>
  <c r="O407" i="3"/>
  <c r="O381" i="3"/>
  <c r="K407" i="3"/>
  <c r="K381" i="3"/>
  <c r="T58" i="3"/>
  <c r="T84" i="3"/>
  <c r="O162" i="13"/>
  <c r="O164" i="13"/>
  <c r="AB174" i="13"/>
  <c r="AB164" i="13"/>
  <c r="T173" i="13"/>
  <c r="T164" i="13"/>
  <c r="P381" i="3"/>
  <c r="P407" i="3"/>
  <c r="H186" i="13"/>
  <c r="H164" i="13"/>
  <c r="L171" i="13"/>
  <c r="L164" i="13"/>
  <c r="N512" i="3"/>
  <c r="N486" i="3"/>
  <c r="J172" i="13"/>
  <c r="J164" i="13"/>
  <c r="O486" i="3"/>
  <c r="O512" i="3"/>
  <c r="Z174" i="13"/>
  <c r="Z164" i="13"/>
  <c r="I162" i="13"/>
  <c r="I164" i="13"/>
  <c r="D187" i="13"/>
  <c r="D164" i="13"/>
  <c r="S186" i="13"/>
  <c r="S164" i="13"/>
  <c r="F486" i="3"/>
  <c r="F512" i="3"/>
  <c r="G407" i="3"/>
  <c r="G381" i="3"/>
  <c r="D58" i="3"/>
  <c r="D84" i="3"/>
  <c r="M173" i="13"/>
  <c r="M164" i="13"/>
  <c r="E190" i="3"/>
  <c r="E164" i="3"/>
  <c r="D512" i="3"/>
  <c r="D486" i="3"/>
  <c r="G486" i="3"/>
  <c r="G512" i="3"/>
  <c r="X58" i="3"/>
  <c r="X84" i="3"/>
  <c r="W58" i="3"/>
  <c r="W84" i="3"/>
  <c r="F58" i="3"/>
  <c r="F84" i="3"/>
  <c r="U58" i="3"/>
  <c r="U84" i="3"/>
  <c r="V407" i="3"/>
  <c r="V381" i="3"/>
  <c r="AB381" i="3"/>
  <c r="AB407" i="3"/>
  <c r="T190" i="3"/>
  <c r="T164" i="3"/>
  <c r="C183" i="13"/>
  <c r="C164" i="13"/>
  <c r="P174" i="13"/>
  <c r="P164" i="13"/>
  <c r="AC187" i="13"/>
  <c r="AC164" i="13"/>
  <c r="U190" i="3"/>
  <c r="U164" i="3"/>
  <c r="K58" i="3"/>
  <c r="K84" i="3"/>
  <c r="V58" i="3"/>
  <c r="V84" i="3"/>
  <c r="I512" i="3"/>
  <c r="I486" i="3"/>
  <c r="AC58" i="3"/>
  <c r="AC84" i="3"/>
  <c r="G163" i="13"/>
  <c r="G164" i="13"/>
  <c r="X486" i="3"/>
  <c r="X512" i="3"/>
  <c r="Z58" i="3"/>
  <c r="Z84" i="3"/>
  <c r="Y58" i="3"/>
  <c r="Y84" i="3"/>
  <c r="P58" i="3"/>
  <c r="P84" i="3"/>
  <c r="O58" i="3"/>
  <c r="O84" i="3"/>
  <c r="R486" i="3"/>
  <c r="R512" i="3"/>
  <c r="M58" i="3"/>
  <c r="M84" i="3"/>
  <c r="Z407" i="3"/>
  <c r="Z381" i="3"/>
  <c r="M407" i="3"/>
  <c r="M381" i="3"/>
  <c r="J486" i="3"/>
  <c r="J512" i="3"/>
  <c r="T407" i="3"/>
  <c r="T381" i="3"/>
  <c r="V185" i="13"/>
  <c r="V164" i="13"/>
  <c r="E186" i="13"/>
  <c r="E164" i="13"/>
  <c r="B185" i="3"/>
  <c r="C407" i="3"/>
  <c r="C381" i="3"/>
  <c r="M164" i="3"/>
  <c r="M190" i="3"/>
  <c r="C58" i="3"/>
  <c r="C84" i="3"/>
  <c r="E486" i="3"/>
  <c r="E512" i="3"/>
  <c r="W190" i="3"/>
  <c r="W164" i="3"/>
  <c r="P512" i="3"/>
  <c r="P486" i="3"/>
  <c r="R58" i="3"/>
  <c r="R84" i="3"/>
  <c r="Q58" i="3"/>
  <c r="Q84" i="3"/>
  <c r="H58" i="3"/>
  <c r="H84" i="3"/>
  <c r="G58" i="3"/>
  <c r="G84" i="3"/>
  <c r="E58" i="3"/>
  <c r="E84" i="3"/>
  <c r="Q407" i="3"/>
  <c r="Q381" i="3"/>
  <c r="W407" i="3"/>
  <c r="W381" i="3"/>
  <c r="D407" i="3"/>
  <c r="D381" i="3"/>
  <c r="U407" i="3"/>
  <c r="U381" i="3"/>
  <c r="R163" i="13"/>
  <c r="R164" i="13"/>
  <c r="W486" i="3"/>
  <c r="W512" i="3"/>
  <c r="N58" i="3"/>
  <c r="N84" i="3"/>
  <c r="O190" i="3"/>
  <c r="O164" i="3"/>
  <c r="H512" i="3"/>
  <c r="H486" i="3"/>
  <c r="J58" i="3"/>
  <c r="J84" i="3"/>
  <c r="I58" i="3"/>
  <c r="I84" i="3"/>
  <c r="Z486" i="3"/>
  <c r="Z512" i="3"/>
  <c r="T486" i="3"/>
  <c r="T512" i="3"/>
  <c r="AA486" i="3"/>
  <c r="AA512" i="3"/>
  <c r="R407" i="3"/>
  <c r="R381" i="3"/>
  <c r="H381" i="3"/>
  <c r="H407" i="3"/>
  <c r="N407" i="3"/>
  <c r="N381" i="3"/>
  <c r="AA407" i="3"/>
  <c r="AA381" i="3"/>
  <c r="L381" i="3"/>
  <c r="L407" i="3"/>
  <c r="L512" i="3"/>
  <c r="L486" i="3"/>
  <c r="B186" i="3"/>
  <c r="W172" i="13"/>
  <c r="W164" i="13"/>
  <c r="Q486" i="3"/>
  <c r="Q512" i="3"/>
  <c r="C512" i="3"/>
  <c r="C486" i="3"/>
  <c r="L58" i="3"/>
  <c r="L84" i="3"/>
  <c r="G190" i="3"/>
  <c r="G164" i="3"/>
  <c r="AC512" i="3"/>
  <c r="AC486" i="3"/>
  <c r="S486" i="3"/>
  <c r="S512" i="3"/>
  <c r="E407" i="3"/>
  <c r="E381" i="3"/>
  <c r="B407" i="3"/>
  <c r="B381" i="3"/>
  <c r="B403" i="3"/>
  <c r="J407" i="3"/>
  <c r="J381" i="3"/>
  <c r="N185" i="13"/>
  <c r="N164" i="13"/>
  <c r="AA71" i="13"/>
  <c r="U294" i="13"/>
  <c r="I272" i="3"/>
  <c r="I298" i="3"/>
  <c r="G282" i="3"/>
  <c r="G298" i="3"/>
  <c r="G272" i="3"/>
  <c r="M272" i="3"/>
  <c r="M298" i="3"/>
  <c r="B281" i="3"/>
  <c r="B298" i="3"/>
  <c r="B272" i="3"/>
  <c r="M66" i="9"/>
  <c r="M84" i="9"/>
  <c r="M58" i="9"/>
  <c r="U56" i="9"/>
  <c r="U84" i="9"/>
  <c r="U58" i="9"/>
  <c r="T69" i="9"/>
  <c r="T84" i="9"/>
  <c r="T58" i="9"/>
  <c r="G65" i="9"/>
  <c r="G84" i="9"/>
  <c r="G58" i="9"/>
  <c r="D190" i="3"/>
  <c r="D164" i="3"/>
  <c r="C162" i="3"/>
  <c r="C190" i="3"/>
  <c r="C164" i="3"/>
  <c r="Z190" i="3"/>
  <c r="Z164" i="3"/>
  <c r="F172" i="3"/>
  <c r="F190" i="3"/>
  <c r="F164" i="3"/>
  <c r="C71" i="13"/>
  <c r="W285" i="13"/>
  <c r="W297" i="13" s="1"/>
  <c r="U394" i="13"/>
  <c r="U406" i="13" s="1"/>
  <c r="I394" i="13"/>
  <c r="P394" i="13"/>
  <c r="P406" i="13" s="1"/>
  <c r="S285" i="13"/>
  <c r="M71" i="13"/>
  <c r="M83" i="13" s="1"/>
  <c r="Y185" i="13"/>
  <c r="Y164" i="13"/>
  <c r="F186" i="13"/>
  <c r="F164" i="13"/>
  <c r="V270" i="3"/>
  <c r="V298" i="3"/>
  <c r="V272" i="3"/>
  <c r="E282" i="3"/>
  <c r="E298" i="3"/>
  <c r="E272" i="3"/>
  <c r="E84" i="9"/>
  <c r="E58" i="9"/>
  <c r="AB84" i="9"/>
  <c r="AB58" i="9"/>
  <c r="X63" i="9"/>
  <c r="X58" i="9"/>
  <c r="X84" i="9"/>
  <c r="Q173" i="3"/>
  <c r="Q190" i="3"/>
  <c r="Q164" i="3"/>
  <c r="R172" i="3"/>
  <c r="R190" i="3"/>
  <c r="R164" i="3"/>
  <c r="Z71" i="13"/>
  <c r="B294" i="3"/>
  <c r="C285" i="13"/>
  <c r="I285" i="13"/>
  <c r="C394" i="13"/>
  <c r="Y394" i="13"/>
  <c r="Y406" i="13" s="1"/>
  <c r="F71" i="13"/>
  <c r="F83" i="13" s="1"/>
  <c r="R71" i="13"/>
  <c r="R83" i="13" s="1"/>
  <c r="P71" i="13"/>
  <c r="O381" i="13"/>
  <c r="N282" i="3"/>
  <c r="N298" i="3"/>
  <c r="N272" i="3"/>
  <c r="AB282" i="3"/>
  <c r="AB298" i="3"/>
  <c r="AB272" i="3"/>
  <c r="C84" i="9"/>
  <c r="C58" i="9"/>
  <c r="F65" i="9"/>
  <c r="F84" i="9"/>
  <c r="F58" i="9"/>
  <c r="J172" i="3"/>
  <c r="J164" i="3"/>
  <c r="J190" i="3"/>
  <c r="B403" i="13"/>
  <c r="N394" i="13"/>
  <c r="N406" i="13" s="1"/>
  <c r="R285" i="13"/>
  <c r="R297" i="13" s="1"/>
  <c r="P285" i="13"/>
  <c r="P297" i="13" s="1"/>
  <c r="AB285" i="13"/>
  <c r="AB297" i="13" s="1"/>
  <c r="L394" i="13"/>
  <c r="W71" i="13"/>
  <c r="S71" i="13"/>
  <c r="S83" i="13" s="1"/>
  <c r="D71" i="13"/>
  <c r="D83" i="13" s="1"/>
  <c r="Q174" i="13"/>
  <c r="Q164" i="13"/>
  <c r="U185" i="13"/>
  <c r="U164" i="13"/>
  <c r="X298" i="3"/>
  <c r="X272" i="3"/>
  <c r="F282" i="3"/>
  <c r="F298" i="3"/>
  <c r="F272" i="3"/>
  <c r="T281" i="3"/>
  <c r="T272" i="3"/>
  <c r="T298" i="3"/>
  <c r="D84" i="9"/>
  <c r="D58" i="9"/>
  <c r="V57" i="9"/>
  <c r="V84" i="9"/>
  <c r="V58" i="9"/>
  <c r="AA298" i="3"/>
  <c r="AA272" i="3"/>
  <c r="B173" i="3"/>
  <c r="B164" i="3"/>
  <c r="I164" i="3"/>
  <c r="I190" i="3"/>
  <c r="S394" i="13"/>
  <c r="AB394" i="13"/>
  <c r="AB406" i="13" s="1"/>
  <c r="Y285" i="13"/>
  <c r="Y297" i="13" s="1"/>
  <c r="O285" i="13"/>
  <c r="AC285" i="13"/>
  <c r="M394" i="13"/>
  <c r="T71" i="13"/>
  <c r="G71" i="13"/>
  <c r="G83" i="13" s="1"/>
  <c r="K181" i="13"/>
  <c r="K164" i="13"/>
  <c r="P84" i="9"/>
  <c r="P58" i="9"/>
  <c r="P298" i="3"/>
  <c r="P272" i="3"/>
  <c r="L270" i="3"/>
  <c r="L298" i="3"/>
  <c r="L272" i="3"/>
  <c r="B69" i="9"/>
  <c r="B84" i="9"/>
  <c r="B58" i="9"/>
  <c r="B80" i="9"/>
  <c r="L68" i="9"/>
  <c r="L58" i="9"/>
  <c r="L84" i="9"/>
  <c r="K68" i="9"/>
  <c r="K58" i="9"/>
  <c r="K84" i="9"/>
  <c r="H69" i="9"/>
  <c r="H84" i="9"/>
  <c r="H58" i="9"/>
  <c r="J80" i="9"/>
  <c r="J84" i="9"/>
  <c r="J58" i="9"/>
  <c r="S298" i="3"/>
  <c r="S272" i="3"/>
  <c r="Y164" i="3"/>
  <c r="Y190" i="3"/>
  <c r="AC394" i="13"/>
  <c r="AC406" i="13" s="1"/>
  <c r="W394" i="13"/>
  <c r="W406" i="13" s="1"/>
  <c r="D394" i="13"/>
  <c r="D406" i="13" s="1"/>
  <c r="N71" i="13"/>
  <c r="Q71" i="13"/>
  <c r="Q83" i="13" s="1"/>
  <c r="X71" i="13"/>
  <c r="B185" i="13"/>
  <c r="B164" i="13"/>
  <c r="E71" i="13"/>
  <c r="E83" i="13" s="1"/>
  <c r="H298" i="3"/>
  <c r="H272" i="3"/>
  <c r="Z270" i="3"/>
  <c r="Z298" i="3"/>
  <c r="Z272" i="3"/>
  <c r="S64" i="9"/>
  <c r="S84" i="9"/>
  <c r="S58" i="9"/>
  <c r="I84" i="9"/>
  <c r="I58" i="9"/>
  <c r="O62" i="9"/>
  <c r="O84" i="9"/>
  <c r="O58" i="9"/>
  <c r="K270" i="3"/>
  <c r="K298" i="3"/>
  <c r="K272" i="3"/>
  <c r="AA172" i="3"/>
  <c r="AA190" i="3"/>
  <c r="AA164" i="3"/>
  <c r="X173" i="3"/>
  <c r="X190" i="3"/>
  <c r="X164" i="3"/>
  <c r="AB71" i="13"/>
  <c r="AB83" i="13" s="1"/>
  <c r="V285" i="13"/>
  <c r="V297" i="13" s="1"/>
  <c r="E285" i="13"/>
  <c r="E394" i="13"/>
  <c r="R394" i="13"/>
  <c r="R406" i="13" s="1"/>
  <c r="F394" i="13"/>
  <c r="F406" i="13" s="1"/>
  <c r="AC71" i="13"/>
  <c r="AC83" i="13" s="1"/>
  <c r="H71" i="13"/>
  <c r="H83" i="13" s="1"/>
  <c r="Y298" i="3"/>
  <c r="Y272" i="3"/>
  <c r="W298" i="3"/>
  <c r="W272" i="3"/>
  <c r="AC281" i="3"/>
  <c r="AC272" i="3"/>
  <c r="AC298" i="3"/>
  <c r="R282" i="3"/>
  <c r="R272" i="3"/>
  <c r="R298" i="3"/>
  <c r="AA65" i="9"/>
  <c r="AA58" i="9"/>
  <c r="AA84" i="9"/>
  <c r="Q65" i="9"/>
  <c r="Q58" i="9"/>
  <c r="Q84" i="9"/>
  <c r="Z68" i="9"/>
  <c r="Z58" i="9"/>
  <c r="Z84" i="9"/>
  <c r="C270" i="3"/>
  <c r="C272" i="3"/>
  <c r="C298" i="3"/>
  <c r="S173" i="3"/>
  <c r="S190" i="3"/>
  <c r="S164" i="3"/>
  <c r="W62" i="9"/>
  <c r="W84" i="9"/>
  <c r="W58" i="9"/>
  <c r="P172" i="3"/>
  <c r="P190" i="3"/>
  <c r="P164" i="3"/>
  <c r="V190" i="3"/>
  <c r="V164" i="3"/>
  <c r="B294" i="13"/>
  <c r="J71" i="13"/>
  <c r="Q285" i="13"/>
  <c r="X285" i="13"/>
  <c r="M285" i="13"/>
  <c r="M297" i="13" s="1"/>
  <c r="X394" i="13"/>
  <c r="X406" i="13" s="1"/>
  <c r="X177" i="13"/>
  <c r="X189" i="13" s="1"/>
  <c r="N285" i="13"/>
  <c r="N297" i="13" s="1"/>
  <c r="K71" i="13"/>
  <c r="B71" i="13"/>
  <c r="B83" i="13" s="1"/>
  <c r="V71" i="13"/>
  <c r="Y71" i="13"/>
  <c r="Y83" i="13" s="1"/>
  <c r="AA185" i="13"/>
  <c r="AA164" i="13"/>
  <c r="Q282" i="3"/>
  <c r="Q298" i="3"/>
  <c r="Q272" i="3"/>
  <c r="O298" i="3"/>
  <c r="O272" i="3"/>
  <c r="U272" i="3"/>
  <c r="U298" i="3"/>
  <c r="J282" i="3"/>
  <c r="J272" i="3"/>
  <c r="J298" i="3"/>
  <c r="Y65" i="9"/>
  <c r="Y84" i="9"/>
  <c r="Y58" i="9"/>
  <c r="AC66" i="9"/>
  <c r="AC84" i="9"/>
  <c r="AC58" i="9"/>
  <c r="N65" i="9"/>
  <c r="N84" i="9"/>
  <c r="N58" i="9"/>
  <c r="L172" i="3"/>
  <c r="L190" i="3"/>
  <c r="L164" i="3"/>
  <c r="K162" i="3"/>
  <c r="K190" i="3"/>
  <c r="K164" i="3"/>
  <c r="D298" i="3"/>
  <c r="D272" i="3"/>
  <c r="H172" i="3"/>
  <c r="H190" i="3"/>
  <c r="H164" i="3"/>
  <c r="R65" i="9"/>
  <c r="R84" i="9"/>
  <c r="R58" i="9"/>
  <c r="N172" i="3"/>
  <c r="N190" i="3"/>
  <c r="N164" i="3"/>
  <c r="AB173" i="3"/>
  <c r="AB190" i="3"/>
  <c r="AB164" i="3"/>
  <c r="J291" i="13"/>
  <c r="O289" i="13"/>
  <c r="X290" i="13"/>
  <c r="S289" i="13"/>
  <c r="O288" i="13"/>
  <c r="S288" i="13"/>
  <c r="S404" i="13"/>
  <c r="X288" i="13"/>
  <c r="K65" i="9"/>
  <c r="L56" i="9"/>
  <c r="H57" i="9"/>
  <c r="K67" i="9"/>
  <c r="I77" i="9"/>
  <c r="S66" i="9"/>
  <c r="S57" i="9"/>
  <c r="D81" i="9"/>
  <c r="S63" i="9"/>
  <c r="U46" i="9"/>
  <c r="S62" i="9"/>
  <c r="S65" i="9"/>
  <c r="S56" i="9"/>
  <c r="S68" i="9"/>
  <c r="S69" i="9"/>
  <c r="H76" i="9"/>
  <c r="K57" i="9"/>
  <c r="H65" i="9"/>
  <c r="L65" i="9"/>
  <c r="K69" i="9"/>
  <c r="H62" i="9"/>
  <c r="K64" i="9"/>
  <c r="H66" i="9"/>
  <c r="H68" i="9"/>
  <c r="K63" i="9"/>
  <c r="H64" i="9"/>
  <c r="H56" i="9"/>
  <c r="L64" i="9"/>
  <c r="L66" i="9"/>
  <c r="L62" i="9"/>
  <c r="L69" i="9"/>
  <c r="K56" i="9"/>
  <c r="H63" i="9"/>
  <c r="K66" i="9"/>
  <c r="L63" i="9"/>
  <c r="L57" i="9"/>
  <c r="M46" i="3"/>
  <c r="M473" i="3"/>
  <c r="O158" i="3"/>
  <c r="E46" i="3"/>
  <c r="O45" i="3"/>
  <c r="B474" i="3"/>
  <c r="R259" i="3"/>
  <c r="E368" i="3"/>
  <c r="C369" i="3"/>
  <c r="O369" i="3"/>
  <c r="M45" i="3"/>
  <c r="M151" i="3"/>
  <c r="E369" i="3"/>
  <c r="R152" i="3"/>
  <c r="E45" i="3"/>
  <c r="E473" i="3"/>
  <c r="E259" i="3"/>
  <c r="R45" i="3"/>
  <c r="R368" i="3"/>
  <c r="M259" i="3"/>
  <c r="X175" i="3"/>
  <c r="C46" i="3"/>
  <c r="C473" i="3"/>
  <c r="O152" i="3"/>
  <c r="M152" i="3"/>
  <c r="R369" i="3"/>
  <c r="L376" i="3"/>
  <c r="U152" i="3"/>
  <c r="U151" i="3"/>
  <c r="H473" i="3"/>
  <c r="U474" i="3"/>
  <c r="H259" i="3"/>
  <c r="U46" i="3"/>
  <c r="H152" i="3"/>
  <c r="U260" i="3"/>
  <c r="U369" i="3"/>
  <c r="H46" i="3"/>
  <c r="U473" i="3"/>
  <c r="F157" i="3"/>
  <c r="U368" i="3"/>
  <c r="H368" i="3"/>
  <c r="U259" i="3"/>
  <c r="B481" i="3"/>
  <c r="H45" i="3"/>
  <c r="H474" i="3"/>
  <c r="H369" i="3"/>
  <c r="L283" i="3"/>
  <c r="S473" i="3"/>
  <c r="P157" i="3"/>
  <c r="K169" i="3"/>
  <c r="X368" i="3"/>
  <c r="S474" i="3"/>
  <c r="S260" i="3"/>
  <c r="B174" i="3"/>
  <c r="D74" i="9"/>
  <c r="T151" i="9"/>
  <c r="Y46" i="9"/>
  <c r="AC398" i="13"/>
  <c r="V67" i="9"/>
  <c r="D62" i="9"/>
  <c r="V64" i="9"/>
  <c r="Q399" i="13"/>
  <c r="AC399" i="13"/>
  <c r="M401" i="13"/>
  <c r="T45" i="9"/>
  <c r="T259" i="9"/>
  <c r="T152" i="9"/>
  <c r="V68" i="9"/>
  <c r="D68" i="9"/>
  <c r="M400" i="13"/>
  <c r="AC404" i="13"/>
  <c r="M403" i="13"/>
  <c r="X369" i="3"/>
  <c r="S45" i="3"/>
  <c r="S368" i="3"/>
  <c r="D152" i="3"/>
  <c r="D259" i="3"/>
  <c r="I174" i="3"/>
  <c r="B163" i="3"/>
  <c r="T260" i="9"/>
  <c r="T368" i="9"/>
  <c r="T46" i="9"/>
  <c r="V80" i="9"/>
  <c r="V74" i="9"/>
  <c r="D63" i="9"/>
  <c r="H67" i="9"/>
  <c r="V56" i="9"/>
  <c r="AC397" i="13"/>
  <c r="D151" i="3"/>
  <c r="S152" i="3"/>
  <c r="T473" i="9"/>
  <c r="T369" i="9"/>
  <c r="V78" i="9"/>
  <c r="V75" i="9"/>
  <c r="V65" i="9"/>
  <c r="V62" i="9"/>
  <c r="V63" i="9"/>
  <c r="V66" i="9"/>
  <c r="S290" i="13"/>
  <c r="AC400" i="13"/>
  <c r="M404" i="13"/>
  <c r="S46" i="3"/>
  <c r="X46" i="3"/>
  <c r="S151" i="3"/>
  <c r="S369" i="3"/>
  <c r="D75" i="9"/>
  <c r="V77" i="9"/>
  <c r="V81" i="9"/>
  <c r="V76" i="9"/>
  <c r="V69" i="9"/>
  <c r="D80" i="9"/>
  <c r="D65" i="9"/>
  <c r="M397" i="13"/>
  <c r="AC259" i="3"/>
  <c r="D76" i="9"/>
  <c r="Q402" i="13"/>
  <c r="AC402" i="13"/>
  <c r="O291" i="13"/>
  <c r="O290" i="13"/>
  <c r="O295" i="13"/>
  <c r="D295" i="13"/>
  <c r="D289" i="13"/>
  <c r="D290" i="13"/>
  <c r="U80" i="9"/>
  <c r="AC152" i="9"/>
  <c r="Q46" i="3"/>
  <c r="Q152" i="3"/>
  <c r="X62" i="9"/>
  <c r="F181" i="13"/>
  <c r="T151" i="3"/>
  <c r="T152" i="3"/>
  <c r="L78" i="9"/>
  <c r="F171" i="13"/>
  <c r="R78" i="9"/>
  <c r="Q473" i="3"/>
  <c r="F175" i="13"/>
  <c r="R162" i="3"/>
  <c r="L473" i="9"/>
  <c r="L474" i="9"/>
  <c r="V368" i="3"/>
  <c r="AB277" i="3"/>
  <c r="U77" i="9"/>
  <c r="M68" i="9"/>
  <c r="W158" i="3"/>
  <c r="U376" i="3"/>
  <c r="U295" i="13"/>
  <c r="AB152" i="3"/>
  <c r="P76" i="9"/>
  <c r="I481" i="3"/>
  <c r="AB46" i="3"/>
  <c r="AB474" i="3"/>
  <c r="V474" i="3"/>
  <c r="Y259" i="3"/>
  <c r="V369" i="3"/>
  <c r="F184" i="3"/>
  <c r="G66" i="9"/>
  <c r="F169" i="13"/>
  <c r="F183" i="13"/>
  <c r="F163" i="13"/>
  <c r="E78" i="9"/>
  <c r="M293" i="3"/>
  <c r="U69" i="9"/>
  <c r="F180" i="13"/>
  <c r="Z399" i="13"/>
  <c r="F173" i="13"/>
  <c r="Y46" i="3"/>
  <c r="Y473" i="3"/>
  <c r="Y368" i="3"/>
  <c r="P75" i="9"/>
  <c r="P74" i="9"/>
  <c r="G62" i="9"/>
  <c r="U76" i="9"/>
  <c r="G63" i="9"/>
  <c r="F170" i="13"/>
  <c r="U290" i="13"/>
  <c r="U291" i="13"/>
  <c r="F185" i="13"/>
  <c r="P77" i="9"/>
  <c r="P81" i="9"/>
  <c r="U57" i="9"/>
  <c r="G64" i="9"/>
  <c r="G57" i="9"/>
  <c r="F168" i="13"/>
  <c r="P80" i="9"/>
  <c r="Y369" i="3"/>
  <c r="Y260" i="3"/>
  <c r="Y474" i="3"/>
  <c r="AB45" i="3"/>
  <c r="V259" i="3"/>
  <c r="AB369" i="3"/>
  <c r="AB259" i="3"/>
  <c r="U74" i="9"/>
  <c r="U78" i="9"/>
  <c r="U63" i="9"/>
  <c r="U64" i="9"/>
  <c r="G68" i="9"/>
  <c r="F182" i="13"/>
  <c r="Z185" i="3"/>
  <c r="AB473" i="3"/>
  <c r="AB368" i="3"/>
  <c r="Y151" i="3"/>
  <c r="AC46" i="9"/>
  <c r="P79" i="9"/>
  <c r="U62" i="9"/>
  <c r="U75" i="9"/>
  <c r="U66" i="9"/>
  <c r="G69" i="9"/>
  <c r="G56" i="9"/>
  <c r="U68" i="9"/>
  <c r="Z398" i="13"/>
  <c r="Y45" i="3"/>
  <c r="V45" i="3"/>
  <c r="AB151" i="3"/>
  <c r="AC45" i="9"/>
  <c r="U81" i="9"/>
  <c r="G76" i="9"/>
  <c r="P78" i="9"/>
  <c r="U65" i="9"/>
  <c r="W291" i="13"/>
  <c r="F187" i="13"/>
  <c r="F172" i="13"/>
  <c r="P368" i="9"/>
  <c r="Y402" i="13"/>
  <c r="K175" i="3"/>
  <c r="B267" i="3"/>
  <c r="L368" i="9"/>
  <c r="X65" i="9"/>
  <c r="E295" i="13"/>
  <c r="H292" i="13"/>
  <c r="T473" i="3"/>
  <c r="T368" i="3"/>
  <c r="R45" i="9"/>
  <c r="L259" i="9"/>
  <c r="L45" i="9"/>
  <c r="X68" i="9"/>
  <c r="X57" i="9"/>
  <c r="H288" i="13"/>
  <c r="H289" i="13"/>
  <c r="T260" i="3"/>
  <c r="T369" i="3"/>
  <c r="E283" i="3"/>
  <c r="R46" i="9"/>
  <c r="L81" i="9"/>
  <c r="E81" i="9"/>
  <c r="L152" i="9"/>
  <c r="X56" i="9"/>
  <c r="H295" i="13"/>
  <c r="T46" i="3"/>
  <c r="Q368" i="3"/>
  <c r="Q259" i="3"/>
  <c r="V294" i="3"/>
  <c r="R152" i="9"/>
  <c r="L75" i="9"/>
  <c r="X66" i="9"/>
  <c r="L398" i="13"/>
  <c r="L399" i="13"/>
  <c r="Q369" i="3"/>
  <c r="Q151" i="3"/>
  <c r="T259" i="3"/>
  <c r="R175" i="3"/>
  <c r="Q283" i="3"/>
  <c r="L76" i="9"/>
  <c r="L80" i="9"/>
  <c r="H290" i="13"/>
  <c r="F292" i="3"/>
  <c r="L151" i="9"/>
  <c r="L74" i="9"/>
  <c r="L77" i="9"/>
  <c r="L46" i="9"/>
  <c r="X64" i="9"/>
  <c r="L397" i="13"/>
  <c r="T474" i="3"/>
  <c r="Q474" i="3"/>
  <c r="Q45" i="3"/>
  <c r="U373" i="3"/>
  <c r="L260" i="9"/>
  <c r="X69" i="9"/>
  <c r="H291" i="13"/>
  <c r="R81" i="9"/>
  <c r="W398" i="13"/>
  <c r="U400" i="13"/>
  <c r="X293" i="13"/>
  <c r="H81" i="9"/>
  <c r="H78" i="9"/>
  <c r="G288" i="13"/>
  <c r="E398" i="13"/>
  <c r="G290" i="13"/>
  <c r="O292" i="13"/>
  <c r="H75" i="9"/>
  <c r="H74" i="9"/>
  <c r="H80" i="9"/>
  <c r="AA56" i="9"/>
  <c r="AA57" i="9"/>
  <c r="Q64" i="9"/>
  <c r="C295" i="13"/>
  <c r="H368" i="9"/>
  <c r="AA68" i="9"/>
  <c r="Q68" i="9"/>
  <c r="AA63" i="9"/>
  <c r="G295" i="13"/>
  <c r="H77" i="9"/>
  <c r="AA69" i="9"/>
  <c r="G291" i="13"/>
  <c r="E404" i="13"/>
  <c r="AA66" i="9"/>
  <c r="E397" i="13"/>
  <c r="E400" i="13"/>
  <c r="O293" i="13"/>
  <c r="AB74" i="9"/>
  <c r="Z64" i="9"/>
  <c r="X292" i="13"/>
  <c r="S78" i="9"/>
  <c r="R74" i="9"/>
  <c r="R66" i="9"/>
  <c r="N63" i="9"/>
  <c r="U399" i="13"/>
  <c r="W67" i="9"/>
  <c r="R77" i="9"/>
  <c r="R62" i="9"/>
  <c r="D400" i="13"/>
  <c r="W404" i="13"/>
  <c r="U401" i="13"/>
  <c r="R64" i="9"/>
  <c r="Y56" i="9"/>
  <c r="N57" i="9"/>
  <c r="N68" i="9"/>
  <c r="M288" i="13"/>
  <c r="M289" i="13"/>
  <c r="W399" i="13"/>
  <c r="D402" i="13"/>
  <c r="Y63" i="9"/>
  <c r="R56" i="9"/>
  <c r="R69" i="9"/>
  <c r="N56" i="9"/>
  <c r="U397" i="13"/>
  <c r="W397" i="13"/>
  <c r="M290" i="13"/>
  <c r="W400" i="13"/>
  <c r="M295" i="13"/>
  <c r="U404" i="13"/>
  <c r="R75" i="9"/>
  <c r="R76" i="9"/>
  <c r="N62" i="9"/>
  <c r="R57" i="9"/>
  <c r="R68" i="9"/>
  <c r="K403" i="13"/>
  <c r="Y75" i="9"/>
  <c r="N66" i="9"/>
  <c r="U398" i="13"/>
  <c r="K398" i="13"/>
  <c r="R80" i="9"/>
  <c r="D397" i="13"/>
  <c r="M291" i="13"/>
  <c r="R187" i="3"/>
  <c r="F162" i="13"/>
  <c r="F184" i="13"/>
  <c r="U402" i="13"/>
  <c r="F174" i="13"/>
  <c r="G292" i="13"/>
  <c r="E401" i="13"/>
  <c r="G294" i="13"/>
  <c r="E402" i="13"/>
  <c r="J281" i="3"/>
  <c r="N69" i="9"/>
  <c r="V281" i="3"/>
  <c r="O473" i="9"/>
  <c r="D260" i="9"/>
  <c r="H293" i="13"/>
  <c r="L373" i="3"/>
  <c r="N289" i="13"/>
  <c r="S291" i="13"/>
  <c r="S295" i="13"/>
  <c r="J283" i="3"/>
  <c r="D293" i="13"/>
  <c r="W292" i="13"/>
  <c r="S292" i="13"/>
  <c r="H373" i="3"/>
  <c r="N290" i="13"/>
  <c r="N291" i="13"/>
  <c r="N295" i="13"/>
  <c r="W401" i="13"/>
  <c r="L293" i="13"/>
  <c r="N292" i="13"/>
  <c r="M294" i="13"/>
  <c r="N288" i="13"/>
  <c r="U293" i="13"/>
  <c r="M293" i="13"/>
  <c r="S294" i="13"/>
  <c r="AB172" i="3"/>
  <c r="L173" i="3"/>
  <c r="P259" i="9"/>
  <c r="H173" i="3"/>
  <c r="D292" i="13"/>
  <c r="U292" i="13"/>
  <c r="N293" i="13"/>
  <c r="W402" i="13"/>
  <c r="K75" i="9"/>
  <c r="K174" i="3"/>
  <c r="K173" i="3"/>
  <c r="D474" i="9"/>
  <c r="AA398" i="13"/>
  <c r="H402" i="13"/>
  <c r="H398" i="13"/>
  <c r="H400" i="13"/>
  <c r="T400" i="13"/>
  <c r="AA402" i="13"/>
  <c r="J173" i="3"/>
  <c r="AA399" i="13"/>
  <c r="AA400" i="13"/>
  <c r="AA404" i="13"/>
  <c r="H401" i="13"/>
  <c r="K169" i="13"/>
  <c r="H404" i="13"/>
  <c r="H403" i="13"/>
  <c r="AA403" i="13"/>
  <c r="D152" i="9"/>
  <c r="J398" i="13"/>
  <c r="S399" i="13"/>
  <c r="J397" i="13"/>
  <c r="S398" i="13"/>
  <c r="J401" i="13"/>
  <c r="S403" i="13"/>
  <c r="S397" i="13"/>
  <c r="S400" i="13"/>
  <c r="S401" i="13"/>
  <c r="N402" i="13"/>
  <c r="X291" i="13"/>
  <c r="U289" i="13"/>
  <c r="D291" i="13"/>
  <c r="X294" i="13"/>
  <c r="U288" i="13"/>
  <c r="AC288" i="13"/>
  <c r="AC294" i="13"/>
  <c r="D288" i="13"/>
  <c r="F295" i="13"/>
  <c r="AC292" i="13"/>
  <c r="F290" i="13"/>
  <c r="AC291" i="13"/>
  <c r="X289" i="13"/>
  <c r="AC290" i="13"/>
  <c r="F288" i="13"/>
  <c r="AC293" i="13"/>
  <c r="AC289" i="13"/>
  <c r="F289" i="13"/>
  <c r="F292" i="13"/>
  <c r="F291" i="13"/>
  <c r="E289" i="13"/>
  <c r="K289" i="13"/>
  <c r="Y293" i="13"/>
  <c r="Y294" i="13"/>
  <c r="K288" i="13"/>
  <c r="K290" i="13"/>
  <c r="E291" i="13"/>
  <c r="Y292" i="13"/>
  <c r="Y290" i="13"/>
  <c r="K291" i="13"/>
  <c r="Y288" i="13"/>
  <c r="Y291" i="13"/>
  <c r="Y295" i="13"/>
  <c r="K295" i="13"/>
  <c r="P473" i="9"/>
  <c r="AB291" i="3"/>
  <c r="R173" i="3"/>
  <c r="N163" i="3"/>
  <c r="X172" i="3"/>
  <c r="O368" i="9"/>
  <c r="S157" i="3"/>
  <c r="T157" i="3"/>
  <c r="T374" i="3"/>
  <c r="D473" i="9"/>
  <c r="D45" i="9"/>
  <c r="D151" i="9"/>
  <c r="L281" i="3"/>
  <c r="E74" i="9"/>
  <c r="V282" i="3"/>
  <c r="V280" i="3"/>
  <c r="L282" i="3"/>
  <c r="T289" i="13"/>
  <c r="B187" i="13"/>
  <c r="T293" i="13"/>
  <c r="T292" i="13"/>
  <c r="T290" i="13"/>
  <c r="U163" i="13"/>
  <c r="U162" i="13"/>
  <c r="T288" i="13"/>
  <c r="T291" i="13"/>
  <c r="B184" i="13"/>
  <c r="T294" i="13"/>
  <c r="Q270" i="3"/>
  <c r="G281" i="3"/>
  <c r="J270" i="3"/>
  <c r="P152" i="9"/>
  <c r="P45" i="9"/>
  <c r="P151" i="9"/>
  <c r="K172" i="3"/>
  <c r="P260" i="9"/>
  <c r="N175" i="3"/>
  <c r="V175" i="3"/>
  <c r="N281" i="3"/>
  <c r="O152" i="9"/>
  <c r="O259" i="9"/>
  <c r="G259" i="9"/>
  <c r="G474" i="9"/>
  <c r="O369" i="9"/>
  <c r="AA291" i="3"/>
  <c r="Y76" i="9"/>
  <c r="Y78" i="9"/>
  <c r="Z65" i="9"/>
  <c r="L294" i="13"/>
  <c r="E281" i="3"/>
  <c r="G369" i="9"/>
  <c r="Z67" i="9"/>
  <c r="Y81" i="9"/>
  <c r="Y64" i="9"/>
  <c r="L288" i="13"/>
  <c r="P289" i="13"/>
  <c r="L289" i="13"/>
  <c r="L290" i="13"/>
  <c r="Z63" i="9"/>
  <c r="Y66" i="9"/>
  <c r="G78" i="9"/>
  <c r="P291" i="13"/>
  <c r="P292" i="13"/>
  <c r="G75" i="9"/>
  <c r="Y80" i="9"/>
  <c r="G74" i="9"/>
  <c r="Z62" i="9"/>
  <c r="Z66" i="9"/>
  <c r="Y62" i="9"/>
  <c r="P288" i="13"/>
  <c r="N398" i="13"/>
  <c r="L291" i="13"/>
  <c r="Y77" i="9"/>
  <c r="Y57" i="9"/>
  <c r="Y69" i="9"/>
  <c r="P293" i="13"/>
  <c r="Z69" i="9"/>
  <c r="Y74" i="9"/>
  <c r="G80" i="9"/>
  <c r="I78" i="9"/>
  <c r="Z56" i="9"/>
  <c r="X398" i="13"/>
  <c r="P290" i="13"/>
  <c r="L295" i="13"/>
  <c r="G81" i="9"/>
  <c r="G46" i="9"/>
  <c r="G77" i="9"/>
  <c r="Y68" i="9"/>
  <c r="Z57" i="9"/>
  <c r="R290" i="13"/>
  <c r="P295" i="13"/>
  <c r="N403" i="13"/>
  <c r="B169" i="3"/>
  <c r="B172" i="3"/>
  <c r="Y474" i="9"/>
  <c r="Y369" i="9"/>
  <c r="Y45" i="9"/>
  <c r="Q185" i="13"/>
  <c r="Y152" i="9"/>
  <c r="Y259" i="9"/>
  <c r="C373" i="3"/>
  <c r="Y260" i="9"/>
  <c r="G260" i="9"/>
  <c r="U156" i="3"/>
  <c r="L156" i="3"/>
  <c r="Y368" i="9"/>
  <c r="P369" i="9"/>
  <c r="Y473" i="9"/>
  <c r="U67" i="9"/>
  <c r="L79" i="9"/>
  <c r="U79" i="9"/>
  <c r="N67" i="9"/>
  <c r="G79" i="9"/>
  <c r="G67" i="9"/>
  <c r="Q62" i="9"/>
  <c r="Q56" i="9"/>
  <c r="E68" i="9"/>
  <c r="Q81" i="9"/>
  <c r="E76" i="9"/>
  <c r="T79" i="9"/>
  <c r="E57" i="9"/>
  <c r="Q66" i="9"/>
  <c r="E56" i="9"/>
  <c r="E77" i="9"/>
  <c r="Q69" i="9"/>
  <c r="E75" i="9"/>
  <c r="E80" i="9"/>
  <c r="Q57" i="9"/>
  <c r="E63" i="9"/>
  <c r="E64" i="9"/>
  <c r="T67" i="9"/>
  <c r="E69" i="9"/>
  <c r="Q63" i="9"/>
  <c r="B259" i="9"/>
  <c r="M46" i="9"/>
  <c r="N78" i="9"/>
  <c r="B45" i="9"/>
  <c r="B151" i="9"/>
  <c r="B260" i="9"/>
  <c r="C74" i="9"/>
  <c r="M474" i="9"/>
  <c r="W74" i="9"/>
  <c r="AA67" i="9"/>
  <c r="Y79" i="9"/>
  <c r="Y67" i="9"/>
  <c r="AA79" i="9"/>
  <c r="L67" i="9"/>
  <c r="O74" i="9"/>
  <c r="AC79" i="9"/>
  <c r="O78" i="9"/>
  <c r="O77" i="9"/>
  <c r="AC81" i="9"/>
  <c r="B68" i="9"/>
  <c r="O63" i="9"/>
  <c r="O65" i="9"/>
  <c r="O67" i="9"/>
  <c r="B65" i="9"/>
  <c r="B57" i="9"/>
  <c r="B66" i="9"/>
  <c r="O81" i="9"/>
  <c r="O76" i="9"/>
  <c r="O80" i="9"/>
  <c r="O69" i="9"/>
  <c r="AC69" i="9"/>
  <c r="AC57" i="9"/>
  <c r="O57" i="9"/>
  <c r="B63" i="9"/>
  <c r="O79" i="9"/>
  <c r="O75" i="9"/>
  <c r="B67" i="9"/>
  <c r="B56" i="9"/>
  <c r="AC56" i="9"/>
  <c r="B62" i="9"/>
  <c r="B64" i="9"/>
  <c r="M45" i="9"/>
  <c r="M151" i="9"/>
  <c r="C259" i="9"/>
  <c r="N260" i="9"/>
  <c r="N152" i="9"/>
  <c r="M473" i="9"/>
  <c r="N474" i="9"/>
  <c r="M152" i="9"/>
  <c r="AB368" i="9"/>
  <c r="M369" i="9"/>
  <c r="M75" i="9"/>
  <c r="F474" i="9"/>
  <c r="M259" i="9"/>
  <c r="M81" i="9"/>
  <c r="C75" i="9"/>
  <c r="B77" i="9"/>
  <c r="B78" i="9"/>
  <c r="B46" i="9"/>
  <c r="Q77" i="9"/>
  <c r="B152" i="9"/>
  <c r="Q151" i="9"/>
  <c r="B368" i="9"/>
  <c r="B74" i="9"/>
  <c r="B76" i="9"/>
  <c r="B81" i="9"/>
  <c r="K77" i="9"/>
  <c r="B369" i="9"/>
  <c r="Q74" i="9"/>
  <c r="C76" i="9"/>
  <c r="C81" i="9"/>
  <c r="B474" i="9"/>
  <c r="Q45" i="9"/>
  <c r="Q75" i="9"/>
  <c r="Q80" i="9"/>
  <c r="C46" i="9"/>
  <c r="W259" i="9"/>
  <c r="Q46" i="9"/>
  <c r="C77" i="9"/>
  <c r="B75" i="9"/>
  <c r="Q76" i="9"/>
  <c r="M260" i="9"/>
  <c r="Q78" i="9"/>
  <c r="C474" i="9"/>
  <c r="W368" i="9"/>
  <c r="N77" i="9"/>
  <c r="N259" i="9"/>
  <c r="B79" i="9"/>
  <c r="N473" i="9"/>
  <c r="C78" i="9"/>
  <c r="X79" i="9"/>
  <c r="Q67" i="9"/>
  <c r="X67" i="9"/>
  <c r="E67" i="9"/>
  <c r="Q79" i="9"/>
  <c r="E79" i="9"/>
  <c r="C67" i="9"/>
  <c r="C79" i="9"/>
  <c r="I79" i="9"/>
  <c r="I67" i="9"/>
  <c r="R67" i="9"/>
  <c r="D79" i="9"/>
  <c r="R79" i="9"/>
  <c r="M67" i="9"/>
  <c r="V79" i="9"/>
  <c r="T360" i="9"/>
  <c r="U360" i="9"/>
  <c r="D360" i="9"/>
  <c r="O360" i="9"/>
  <c r="F360" i="9"/>
  <c r="Q360" i="9"/>
  <c r="I360" i="9"/>
  <c r="W360" i="9"/>
  <c r="K360" i="9"/>
  <c r="M360" i="9"/>
  <c r="E360" i="9"/>
  <c r="G360" i="9"/>
  <c r="P360" i="9"/>
  <c r="Z360" i="9"/>
  <c r="R360" i="9"/>
  <c r="J360" i="9"/>
  <c r="AC360" i="9"/>
  <c r="L360" i="9"/>
  <c r="H360" i="9"/>
  <c r="V360" i="9"/>
  <c r="N360" i="9"/>
  <c r="Y360" i="9"/>
  <c r="AA360" i="9"/>
  <c r="S360" i="9"/>
  <c r="AB360" i="9"/>
  <c r="X360" i="9"/>
  <c r="B360" i="9"/>
  <c r="C360" i="9"/>
  <c r="T465" i="9"/>
  <c r="H465" i="9"/>
  <c r="I465" i="9"/>
  <c r="J465" i="9"/>
  <c r="G465" i="9"/>
  <c r="P465" i="9"/>
  <c r="Q465" i="9"/>
  <c r="R465" i="9"/>
  <c r="C465" i="9"/>
  <c r="E465" i="9"/>
  <c r="F465" i="9"/>
  <c r="O465" i="9"/>
  <c r="X465" i="9"/>
  <c r="Y465" i="9"/>
  <c r="Z465" i="9"/>
  <c r="K465" i="9"/>
  <c r="D465" i="9"/>
  <c r="B465" i="9"/>
  <c r="L465" i="9"/>
  <c r="M465" i="9"/>
  <c r="N465" i="9"/>
  <c r="W465" i="9"/>
  <c r="S465" i="9"/>
  <c r="AB465" i="9"/>
  <c r="U465" i="9"/>
  <c r="V465" i="9"/>
  <c r="AC465" i="9"/>
  <c r="AA465" i="9"/>
  <c r="S67" i="9"/>
  <c r="W143" i="9"/>
  <c r="X143" i="9"/>
  <c r="J143" i="9"/>
  <c r="P143" i="9"/>
  <c r="C143" i="9"/>
  <c r="E143" i="9"/>
  <c r="O143" i="9"/>
  <c r="AA143" i="9"/>
  <c r="G143" i="9"/>
  <c r="V143" i="9"/>
  <c r="F143" i="9"/>
  <c r="R143" i="9"/>
  <c r="D143" i="9"/>
  <c r="T143" i="9"/>
  <c r="I143" i="9"/>
  <c r="AC143" i="9"/>
  <c r="K143" i="9"/>
  <c r="Z143" i="9"/>
  <c r="N143" i="9"/>
  <c r="Y143" i="9"/>
  <c r="U143" i="9"/>
  <c r="B143" i="9"/>
  <c r="Q143" i="9"/>
  <c r="L143" i="9"/>
  <c r="M143" i="9"/>
  <c r="AB143" i="9"/>
  <c r="H143" i="9"/>
  <c r="S143" i="9"/>
  <c r="AC251" i="9"/>
  <c r="C251" i="9"/>
  <c r="O251" i="9"/>
  <c r="R251" i="9"/>
  <c r="AB251" i="9"/>
  <c r="Y251" i="9"/>
  <c r="G251" i="9"/>
  <c r="Z251" i="9"/>
  <c r="T251" i="9"/>
  <c r="Q251" i="9"/>
  <c r="V251" i="9"/>
  <c r="L251" i="9"/>
  <c r="I251" i="9"/>
  <c r="N251" i="9"/>
  <c r="K251" i="9"/>
  <c r="E251" i="9"/>
  <c r="D251" i="9"/>
  <c r="X251" i="9"/>
  <c r="F251" i="9"/>
  <c r="W251" i="9"/>
  <c r="U251" i="9"/>
  <c r="J251" i="9"/>
  <c r="M251" i="9"/>
  <c r="AA251" i="9"/>
  <c r="P251" i="9"/>
  <c r="B251" i="9"/>
  <c r="S251" i="9"/>
  <c r="H251" i="9"/>
  <c r="B478" i="3"/>
  <c r="W478" i="3"/>
  <c r="P478" i="3"/>
  <c r="J374" i="3"/>
  <c r="D373" i="3"/>
  <c r="AC376" i="3"/>
  <c r="V277" i="3"/>
  <c r="J479" i="3"/>
  <c r="Z157" i="3"/>
  <c r="AC373" i="3"/>
  <c r="O294" i="3"/>
  <c r="T295" i="3"/>
  <c r="K271" i="3"/>
  <c r="Z267" i="3"/>
  <c r="J271" i="3"/>
  <c r="C282" i="3"/>
  <c r="R281" i="3"/>
  <c r="G270" i="3"/>
  <c r="C271" i="3"/>
  <c r="C281" i="3"/>
  <c r="R270" i="3"/>
  <c r="Z294" i="3"/>
  <c r="E270" i="3"/>
  <c r="R283" i="3"/>
  <c r="Q295" i="3"/>
  <c r="Q281" i="3"/>
  <c r="B290" i="3"/>
  <c r="H283" i="3"/>
  <c r="Q280" i="3"/>
  <c r="K282" i="3"/>
  <c r="AC294" i="3"/>
  <c r="Q277" i="3"/>
  <c r="AC271" i="3"/>
  <c r="K281" i="3"/>
  <c r="U294" i="3"/>
  <c r="R271" i="3"/>
  <c r="AB271" i="3"/>
  <c r="V283" i="3"/>
  <c r="R280" i="3"/>
  <c r="K280" i="3"/>
  <c r="C280" i="3"/>
  <c r="R267" i="3"/>
  <c r="X264" i="3"/>
  <c r="R278" i="3"/>
  <c r="C290" i="3"/>
  <c r="R288" i="3"/>
  <c r="Y264" i="3"/>
  <c r="E264" i="3"/>
  <c r="R276" i="3"/>
  <c r="N173" i="3"/>
  <c r="N162" i="3"/>
  <c r="Q172" i="3"/>
  <c r="V172" i="3"/>
  <c r="V163" i="3"/>
  <c r="Q175" i="3"/>
  <c r="N186" i="3"/>
  <c r="G157" i="3"/>
  <c r="AC156" i="3"/>
  <c r="T156" i="3"/>
  <c r="V174" i="3"/>
  <c r="C174" i="3"/>
  <c r="Y162" i="3"/>
  <c r="C173" i="3"/>
  <c r="C172" i="3"/>
  <c r="Q174" i="3"/>
  <c r="V173" i="3"/>
  <c r="C163" i="3"/>
  <c r="H157" i="3"/>
  <c r="H186" i="3"/>
  <c r="O157" i="3"/>
  <c r="E156" i="3"/>
  <c r="N168" i="3"/>
  <c r="F159" i="3"/>
  <c r="G159" i="3"/>
  <c r="AC474" i="3"/>
  <c r="P474" i="3"/>
  <c r="C259" i="3"/>
  <c r="C152" i="3"/>
  <c r="K152" i="3"/>
  <c r="P45" i="3"/>
  <c r="C474" i="3"/>
  <c r="AC151" i="3"/>
  <c r="C151" i="3"/>
  <c r="K260" i="3"/>
  <c r="P151" i="3"/>
  <c r="O46" i="3"/>
  <c r="C368" i="3"/>
  <c r="O473" i="3"/>
  <c r="AC45" i="3"/>
  <c r="C260" i="3"/>
  <c r="P368" i="3"/>
  <c r="AC260" i="3"/>
  <c r="P259" i="3"/>
  <c r="K473" i="3"/>
  <c r="O259" i="3"/>
  <c r="AC473" i="3"/>
  <c r="P260" i="3"/>
  <c r="O151" i="3"/>
  <c r="P46" i="3"/>
  <c r="P369" i="3"/>
  <c r="O368" i="3"/>
  <c r="AC368" i="3"/>
  <c r="AC46" i="3"/>
  <c r="O260" i="3"/>
  <c r="AC152" i="3"/>
  <c r="K46" i="3"/>
  <c r="K368" i="3"/>
  <c r="K474" i="3"/>
  <c r="W260" i="3"/>
  <c r="W368" i="3"/>
  <c r="K369" i="3"/>
  <c r="W46" i="3"/>
  <c r="B259" i="3"/>
  <c r="B368" i="3"/>
  <c r="B152" i="3"/>
  <c r="W259" i="3"/>
  <c r="B45" i="3"/>
  <c r="W45" i="3"/>
  <c r="W473" i="3"/>
  <c r="B369" i="3"/>
  <c r="B46" i="3"/>
  <c r="W369" i="3"/>
  <c r="K259" i="3"/>
  <c r="W152" i="3"/>
  <c r="B151" i="3"/>
  <c r="B260" i="3"/>
  <c r="K45" i="3"/>
  <c r="W151" i="3"/>
  <c r="Z369" i="3"/>
  <c r="AA45" i="3"/>
  <c r="N152" i="3"/>
  <c r="N45" i="3"/>
  <c r="AA46" i="3"/>
  <c r="Z368" i="3"/>
  <c r="V473" i="3"/>
  <c r="N474" i="3"/>
  <c r="V260" i="3"/>
  <c r="X152" i="3"/>
  <c r="D260" i="3"/>
  <c r="Z151" i="3"/>
  <c r="N368" i="3"/>
  <c r="N259" i="3"/>
  <c r="X151" i="3"/>
  <c r="D46" i="3"/>
  <c r="D474" i="3"/>
  <c r="N473" i="3"/>
  <c r="D473" i="3"/>
  <c r="N260" i="3"/>
  <c r="AA152" i="3"/>
  <c r="X259" i="3"/>
  <c r="N369" i="3"/>
  <c r="AA369" i="3"/>
  <c r="D368" i="3"/>
  <c r="X260" i="3"/>
  <c r="V151" i="3"/>
  <c r="V46" i="3"/>
  <c r="X45" i="3"/>
  <c r="Z46" i="3"/>
  <c r="AA368" i="3"/>
  <c r="X473" i="3"/>
  <c r="Z473" i="3"/>
  <c r="AA259" i="3"/>
  <c r="Z152" i="3"/>
  <c r="D369" i="3"/>
  <c r="N151" i="3"/>
  <c r="Z259" i="3"/>
  <c r="Z260" i="3"/>
  <c r="Z474" i="3"/>
  <c r="AA473" i="3"/>
  <c r="AA474" i="3"/>
  <c r="AB171" i="3"/>
  <c r="Q171" i="3"/>
  <c r="L183" i="3"/>
  <c r="F158" i="3"/>
  <c r="O159" i="3"/>
  <c r="L170" i="3"/>
  <c r="D171" i="3"/>
  <c r="X169" i="3"/>
  <c r="L478" i="3"/>
  <c r="R277" i="3"/>
  <c r="U374" i="3"/>
  <c r="F156" i="3"/>
  <c r="W264" i="3"/>
  <c r="Z479" i="3"/>
  <c r="W156" i="3"/>
  <c r="Y478" i="3"/>
  <c r="AB373" i="3"/>
  <c r="N157" i="3"/>
  <c r="C374" i="3"/>
  <c r="B479" i="3"/>
  <c r="O156" i="3"/>
  <c r="J157" i="3"/>
  <c r="X478" i="3"/>
  <c r="B264" i="3"/>
  <c r="G156" i="3"/>
  <c r="Q264" i="3"/>
  <c r="G277" i="3"/>
  <c r="C264" i="3"/>
  <c r="Q373" i="3"/>
  <c r="C157" i="3"/>
  <c r="AA478" i="3"/>
  <c r="Y479" i="3"/>
  <c r="I169" i="3"/>
  <c r="L374" i="3"/>
  <c r="AC374" i="3"/>
  <c r="V157" i="3"/>
  <c r="AB163" i="3"/>
  <c r="AB187" i="3"/>
  <c r="L175" i="3"/>
  <c r="K283" i="3"/>
  <c r="J175" i="3"/>
  <c r="J187" i="3"/>
  <c r="I295" i="3"/>
  <c r="AA187" i="3"/>
  <c r="Q163" i="3"/>
  <c r="H175" i="3"/>
  <c r="S187" i="3"/>
  <c r="E271" i="3"/>
  <c r="AB175" i="3"/>
  <c r="Q271" i="3"/>
  <c r="K163" i="3"/>
  <c r="C175" i="3"/>
  <c r="I283" i="3"/>
  <c r="AA283" i="3"/>
  <c r="L163" i="3"/>
  <c r="R163" i="3"/>
  <c r="V271" i="3"/>
  <c r="L271" i="3"/>
  <c r="C283" i="3"/>
  <c r="X163" i="3"/>
  <c r="W283" i="3"/>
  <c r="Y175" i="3"/>
  <c r="B175" i="3"/>
  <c r="H295" i="3"/>
  <c r="Y295" i="3"/>
  <c r="O271" i="3"/>
  <c r="B187" i="3"/>
  <c r="V186" i="3"/>
  <c r="E280" i="3"/>
  <c r="L280" i="3"/>
  <c r="V168" i="3"/>
  <c r="V170" i="3"/>
  <c r="N170" i="3"/>
  <c r="V159" i="3"/>
  <c r="K290" i="3"/>
  <c r="T264" i="3"/>
  <c r="P373" i="3"/>
  <c r="X373" i="3"/>
  <c r="V158" i="3"/>
  <c r="V156" i="3"/>
  <c r="R264" i="3"/>
  <c r="N159" i="3"/>
  <c r="N156" i="3"/>
  <c r="K183" i="3"/>
  <c r="F264" i="3"/>
  <c r="E373" i="3"/>
  <c r="M373" i="3"/>
  <c r="V169" i="3"/>
  <c r="N169" i="3"/>
  <c r="R265" i="3"/>
  <c r="N158" i="3"/>
  <c r="Y481" i="3"/>
  <c r="V171" i="3"/>
  <c r="N171" i="3"/>
  <c r="D156" i="3"/>
  <c r="Z156" i="3"/>
  <c r="B265" i="3"/>
  <c r="J289" i="3"/>
  <c r="J277" i="3"/>
  <c r="X182" i="3"/>
  <c r="J276" i="3"/>
  <c r="W159" i="3"/>
  <c r="J267" i="3"/>
  <c r="W157" i="3"/>
  <c r="B480" i="3"/>
  <c r="M264" i="3"/>
  <c r="K264" i="3"/>
  <c r="J278" i="3"/>
  <c r="J264" i="3"/>
  <c r="J265" i="3"/>
  <c r="B182" i="13"/>
  <c r="B171" i="13"/>
  <c r="B162" i="13"/>
  <c r="AB281" i="3"/>
  <c r="B172" i="13"/>
  <c r="B174" i="13"/>
  <c r="AB270" i="3"/>
  <c r="B181" i="13"/>
  <c r="AB283" i="3"/>
  <c r="S79" i="9"/>
  <c r="S76" i="9"/>
  <c r="S77" i="9"/>
  <c r="B169" i="13"/>
  <c r="AB280" i="3"/>
  <c r="S81" i="9"/>
  <c r="S75" i="9"/>
  <c r="B168" i="13"/>
  <c r="B180" i="13"/>
  <c r="B163" i="13"/>
  <c r="B173" i="13"/>
  <c r="B170" i="13"/>
  <c r="B183" i="13"/>
  <c r="B175" i="13"/>
  <c r="D259" i="9"/>
  <c r="P474" i="9"/>
  <c r="I478" i="3"/>
  <c r="I479" i="3"/>
  <c r="Z264" i="3"/>
  <c r="Z265" i="3"/>
  <c r="P264" i="3"/>
  <c r="Q478" i="3"/>
  <c r="Q479" i="3"/>
  <c r="M156" i="3"/>
  <c r="I264" i="3"/>
  <c r="J280" i="3"/>
  <c r="B162" i="3"/>
  <c r="N174" i="3"/>
  <c r="AB162" i="3"/>
  <c r="X174" i="3"/>
  <c r="V162" i="3"/>
  <c r="J162" i="3"/>
  <c r="R174" i="3"/>
  <c r="L162" i="3"/>
  <c r="Q162" i="3"/>
  <c r="H162" i="3"/>
  <c r="F373" i="3"/>
  <c r="G373" i="3"/>
  <c r="N373" i="3"/>
  <c r="V373" i="3"/>
  <c r="Q265" i="3"/>
  <c r="C169" i="3"/>
  <c r="K171" i="3"/>
  <c r="AC375" i="3"/>
  <c r="X171" i="3"/>
  <c r="D376" i="3"/>
  <c r="Y266" i="3"/>
  <c r="Q182" i="3"/>
  <c r="I373" i="3"/>
  <c r="K373" i="3"/>
  <c r="E478" i="3"/>
  <c r="T478" i="3"/>
  <c r="J478" i="3"/>
  <c r="K481" i="3"/>
  <c r="Z481" i="3"/>
  <c r="S376" i="3"/>
  <c r="P481" i="3"/>
  <c r="W481" i="3"/>
  <c r="F267" i="3"/>
  <c r="AB267" i="3"/>
  <c r="X157" i="3"/>
  <c r="B373" i="3"/>
  <c r="F480" i="3"/>
  <c r="K157" i="3"/>
  <c r="Q374" i="3"/>
  <c r="Y374" i="3"/>
  <c r="F479" i="3"/>
  <c r="AC479" i="3"/>
  <c r="S374" i="3"/>
  <c r="T479" i="3"/>
  <c r="K265" i="3"/>
  <c r="B374" i="3"/>
  <c r="AB374" i="3"/>
  <c r="L290" i="3"/>
  <c r="E158" i="3"/>
  <c r="E159" i="3"/>
  <c r="AB156" i="3"/>
  <c r="C156" i="3"/>
  <c r="R158" i="3"/>
  <c r="R159" i="3"/>
  <c r="I156" i="3"/>
  <c r="U264" i="3"/>
  <c r="S264" i="3"/>
  <c r="R373" i="3"/>
  <c r="T373" i="3"/>
  <c r="M478" i="3"/>
  <c r="R478" i="3"/>
  <c r="S481" i="3"/>
  <c r="AA376" i="3"/>
  <c r="X481" i="3"/>
  <c r="G267" i="3"/>
  <c r="N267" i="3"/>
  <c r="B376" i="3"/>
  <c r="D481" i="3"/>
  <c r="Q278" i="3"/>
  <c r="J171" i="3"/>
  <c r="C278" i="3"/>
  <c r="L171" i="3"/>
  <c r="P169" i="3"/>
  <c r="I170" i="3"/>
  <c r="H479" i="3"/>
  <c r="G479" i="3"/>
  <c r="N479" i="3"/>
  <c r="E265" i="3"/>
  <c r="AA374" i="3"/>
  <c r="AB479" i="3"/>
  <c r="S265" i="3"/>
  <c r="V266" i="3"/>
  <c r="R479" i="3"/>
  <c r="J480" i="3"/>
  <c r="E267" i="3"/>
  <c r="G266" i="3"/>
  <c r="S158" i="3"/>
  <c r="S159" i="3"/>
  <c r="X159" i="3"/>
  <c r="X158" i="3"/>
  <c r="B158" i="3"/>
  <c r="B159" i="3"/>
  <c r="H156" i="3"/>
  <c r="W373" i="3"/>
  <c r="C481" i="3"/>
  <c r="R481" i="3"/>
  <c r="K376" i="3"/>
  <c r="Y376" i="3"/>
  <c r="H481" i="3"/>
  <c r="O481" i="3"/>
  <c r="AC481" i="3"/>
  <c r="T267" i="3"/>
  <c r="T376" i="3"/>
  <c r="E279" i="3"/>
  <c r="AB169" i="3"/>
  <c r="T278" i="3"/>
  <c r="C277" i="3"/>
  <c r="B171" i="3"/>
  <c r="C171" i="3"/>
  <c r="R169" i="3"/>
  <c r="H169" i="3"/>
  <c r="H277" i="3"/>
  <c r="AC279" i="3"/>
  <c r="H374" i="3"/>
  <c r="P374" i="3"/>
  <c r="X374" i="3"/>
  <c r="U479" i="3"/>
  <c r="K374" i="3"/>
  <c r="L479" i="3"/>
  <c r="C265" i="3"/>
  <c r="R374" i="3"/>
  <c r="R157" i="3"/>
  <c r="D157" i="3"/>
  <c r="I265" i="3"/>
  <c r="AB157" i="3"/>
  <c r="V375" i="3"/>
  <c r="T375" i="3"/>
  <c r="AB375" i="3"/>
  <c r="Q266" i="3"/>
  <c r="AA159" i="3"/>
  <c r="AA158" i="3"/>
  <c r="K158" i="3"/>
  <c r="K159" i="3"/>
  <c r="Y159" i="3"/>
  <c r="Y158" i="3"/>
  <c r="AB264" i="3"/>
  <c r="Y373" i="3"/>
  <c r="H478" i="3"/>
  <c r="O478" i="3"/>
  <c r="V478" i="3"/>
  <c r="D478" i="3"/>
  <c r="R376" i="3"/>
  <c r="J481" i="3"/>
  <c r="P376" i="3"/>
  <c r="X376" i="3"/>
  <c r="G481" i="3"/>
  <c r="U481" i="3"/>
  <c r="L267" i="3"/>
  <c r="J376" i="3"/>
  <c r="J170" i="3"/>
  <c r="S170" i="3"/>
  <c r="R171" i="3"/>
  <c r="H171" i="3"/>
  <c r="AB478" i="3"/>
  <c r="W265" i="3"/>
  <c r="G374" i="3"/>
  <c r="O374" i="3"/>
  <c r="M479" i="3"/>
  <c r="D479" i="3"/>
  <c r="AA479" i="3"/>
  <c r="I374" i="3"/>
  <c r="AB266" i="3"/>
  <c r="Y157" i="3"/>
  <c r="V481" i="3"/>
  <c r="M375" i="3"/>
  <c r="AB158" i="3"/>
  <c r="AB159" i="3"/>
  <c r="X156" i="3"/>
  <c r="C158" i="3"/>
  <c r="C159" i="3"/>
  <c r="R156" i="3"/>
  <c r="Q159" i="3"/>
  <c r="Q158" i="3"/>
  <c r="H264" i="3"/>
  <c r="O264" i="3"/>
  <c r="V264" i="3"/>
  <c r="O373" i="3"/>
  <c r="G478" i="3"/>
  <c r="N478" i="3"/>
  <c r="I376" i="3"/>
  <c r="Y267" i="3"/>
  <c r="G376" i="3"/>
  <c r="O376" i="3"/>
  <c r="W376" i="3"/>
  <c r="M481" i="3"/>
  <c r="D267" i="3"/>
  <c r="AA267" i="3"/>
  <c r="AB278" i="3"/>
  <c r="Q170" i="3"/>
  <c r="K170" i="3"/>
  <c r="AA373" i="3"/>
  <c r="O265" i="3"/>
  <c r="V265" i="3"/>
  <c r="F374" i="3"/>
  <c r="E479" i="3"/>
  <c r="AB265" i="3"/>
  <c r="V374" i="3"/>
  <c r="S479" i="3"/>
  <c r="X265" i="3"/>
  <c r="B157" i="3"/>
  <c r="AC266" i="3"/>
  <c r="Q157" i="3"/>
  <c r="N481" i="3"/>
  <c r="J375" i="3"/>
  <c r="AC158" i="3"/>
  <c r="AC159" i="3"/>
  <c r="T158" i="3"/>
  <c r="T159" i="3"/>
  <c r="AA156" i="3"/>
  <c r="J156" i="3"/>
  <c r="I159" i="3"/>
  <c r="I158" i="3"/>
  <c r="G264" i="3"/>
  <c r="N264" i="3"/>
  <c r="L264" i="3"/>
  <c r="F478" i="3"/>
  <c r="S478" i="3"/>
  <c r="Z376" i="3"/>
  <c r="Q267" i="3"/>
  <c r="X267" i="3"/>
  <c r="F376" i="3"/>
  <c r="N376" i="3"/>
  <c r="E481" i="3"/>
  <c r="AB481" i="3"/>
  <c r="S267" i="3"/>
  <c r="AB376" i="3"/>
  <c r="K278" i="3"/>
  <c r="B170" i="3"/>
  <c r="C170" i="3"/>
  <c r="X170" i="3"/>
  <c r="D169" i="3"/>
  <c r="J373" i="3"/>
  <c r="S373" i="3"/>
  <c r="G265" i="3"/>
  <c r="N265" i="3"/>
  <c r="AC265" i="3"/>
  <c r="W374" i="3"/>
  <c r="T265" i="3"/>
  <c r="M374" i="3"/>
  <c r="K479" i="3"/>
  <c r="P265" i="3"/>
  <c r="U266" i="3"/>
  <c r="I157" i="3"/>
  <c r="H159" i="3"/>
  <c r="H158" i="3"/>
  <c r="Z373" i="3"/>
  <c r="V278" i="3"/>
  <c r="L277" i="3"/>
  <c r="U158" i="3"/>
  <c r="U159" i="3"/>
  <c r="L158" i="3"/>
  <c r="L159" i="3"/>
  <c r="S156" i="3"/>
  <c r="B156" i="3"/>
  <c r="Y156" i="3"/>
  <c r="D264" i="3"/>
  <c r="AC478" i="3"/>
  <c r="K478" i="3"/>
  <c r="Q376" i="3"/>
  <c r="I267" i="3"/>
  <c r="P267" i="3"/>
  <c r="W267" i="3"/>
  <c r="E376" i="3"/>
  <c r="T481" i="3"/>
  <c r="K267" i="3"/>
  <c r="AB170" i="3"/>
  <c r="K277" i="3"/>
  <c r="R170" i="3"/>
  <c r="X479" i="3"/>
  <c r="W479" i="3"/>
  <c r="F265" i="3"/>
  <c r="U265" i="3"/>
  <c r="N374" i="3"/>
  <c r="L265" i="3"/>
  <c r="D374" i="3"/>
  <c r="C479" i="3"/>
  <c r="H265" i="3"/>
  <c r="M266" i="3"/>
  <c r="Z480" i="3"/>
  <c r="J158" i="3"/>
  <c r="J159" i="3"/>
  <c r="M158" i="3"/>
  <c r="M159" i="3"/>
  <c r="P159" i="3"/>
  <c r="P158" i="3"/>
  <c r="D158" i="3"/>
  <c r="D159" i="3"/>
  <c r="K156" i="3"/>
  <c r="Z158" i="3"/>
  <c r="Z159" i="3"/>
  <c r="P156" i="3"/>
  <c r="Q156" i="3"/>
  <c r="AC264" i="3"/>
  <c r="AA264" i="3"/>
  <c r="U478" i="3"/>
  <c r="C478" i="3"/>
  <c r="Z478" i="3"/>
  <c r="AA481" i="3"/>
  <c r="H376" i="3"/>
  <c r="H267" i="3"/>
  <c r="O267" i="3"/>
  <c r="V267" i="3"/>
  <c r="L481" i="3"/>
  <c r="C267" i="3"/>
  <c r="E278" i="3"/>
  <c r="L278" i="3"/>
  <c r="J169" i="3"/>
  <c r="L169" i="3"/>
  <c r="Q169" i="3"/>
  <c r="H170" i="3"/>
  <c r="P479" i="3"/>
  <c r="O479" i="3"/>
  <c r="V479" i="3"/>
  <c r="M265" i="3"/>
  <c r="E374" i="3"/>
  <c r="D265" i="3"/>
  <c r="AA265" i="3"/>
  <c r="Z374" i="3"/>
  <c r="E157" i="3"/>
  <c r="AA157" i="3"/>
  <c r="L157" i="3"/>
  <c r="V279" i="3"/>
  <c r="Q279" i="3"/>
  <c r="J279" i="3"/>
  <c r="G291" i="3"/>
  <c r="AB279" i="3"/>
  <c r="C279" i="3"/>
  <c r="R279" i="3"/>
  <c r="I279" i="3"/>
  <c r="L279" i="3"/>
  <c r="K279" i="3"/>
  <c r="E289" i="3"/>
  <c r="E277" i="3"/>
  <c r="S277" i="3"/>
  <c r="S289" i="3"/>
  <c r="C180" i="3"/>
  <c r="AB276" i="3"/>
  <c r="R168" i="3"/>
  <c r="V276" i="3"/>
  <c r="Q168" i="3"/>
  <c r="Z276" i="3"/>
  <c r="K276" i="3"/>
  <c r="X168" i="3"/>
  <c r="Q276" i="3"/>
  <c r="J168" i="3"/>
  <c r="B168" i="3"/>
  <c r="D276" i="3"/>
  <c r="H168" i="3"/>
  <c r="Z168" i="3"/>
  <c r="D288" i="3"/>
  <c r="K168" i="3"/>
  <c r="E276" i="3"/>
  <c r="AB168" i="3"/>
  <c r="L276" i="3"/>
  <c r="C276" i="3"/>
  <c r="L168" i="3"/>
  <c r="C168" i="3"/>
  <c r="D398" i="13"/>
  <c r="L400" i="13"/>
  <c r="T402" i="13"/>
  <c r="K81" i="9"/>
  <c r="K78" i="9"/>
  <c r="T399" i="13"/>
  <c r="D403" i="13"/>
  <c r="L403" i="13"/>
  <c r="S162" i="3"/>
  <c r="T398" i="13"/>
  <c r="AB293" i="13"/>
  <c r="K76" i="9"/>
  <c r="K79" i="9"/>
  <c r="K80" i="9"/>
  <c r="L402" i="13"/>
  <c r="T403" i="13"/>
  <c r="D399" i="13"/>
  <c r="D404" i="13"/>
  <c r="L401" i="13"/>
  <c r="T404" i="13"/>
  <c r="Z163" i="3"/>
  <c r="S280" i="3"/>
  <c r="P174" i="3"/>
  <c r="B278" i="3"/>
  <c r="N171" i="13"/>
  <c r="S283" i="3"/>
  <c r="S168" i="3"/>
  <c r="S175" i="3"/>
  <c r="Z174" i="3"/>
  <c r="K294" i="13"/>
  <c r="F294" i="13"/>
  <c r="S276" i="3"/>
  <c r="S172" i="3"/>
  <c r="Z169" i="3"/>
  <c r="S279" i="3"/>
  <c r="S282" i="3"/>
  <c r="S174" i="3"/>
  <c r="Z171" i="3"/>
  <c r="S271" i="3"/>
  <c r="S270" i="3"/>
  <c r="S163" i="3"/>
  <c r="Z173" i="3"/>
  <c r="S281" i="3"/>
  <c r="S169" i="3"/>
  <c r="Z175" i="3"/>
  <c r="F171" i="3"/>
  <c r="S278" i="3"/>
  <c r="S171" i="3"/>
  <c r="Z170" i="3"/>
  <c r="Z162" i="3"/>
  <c r="K292" i="13"/>
  <c r="F163" i="3"/>
  <c r="Z172" i="3"/>
  <c r="H79" i="9"/>
  <c r="X278" i="3"/>
  <c r="X283" i="3"/>
  <c r="M281" i="3"/>
  <c r="M276" i="3"/>
  <c r="P294" i="3"/>
  <c r="K163" i="13"/>
  <c r="K174" i="13"/>
  <c r="E294" i="13"/>
  <c r="E293" i="13"/>
  <c r="E290" i="13"/>
  <c r="E292" i="13"/>
  <c r="C290" i="13"/>
  <c r="C292" i="13"/>
  <c r="C288" i="13"/>
  <c r="C289" i="13"/>
  <c r="C291" i="13"/>
  <c r="C293" i="13"/>
  <c r="Q294" i="13"/>
  <c r="Q291" i="13"/>
  <c r="Q289" i="13"/>
  <c r="Q292" i="13"/>
  <c r="Q295" i="13"/>
  <c r="Q288" i="13"/>
  <c r="Q293" i="13"/>
  <c r="Z292" i="13"/>
  <c r="Z289" i="13"/>
  <c r="Z294" i="13"/>
  <c r="Y278" i="3"/>
  <c r="Y282" i="3"/>
  <c r="Y277" i="3"/>
  <c r="C398" i="13"/>
  <c r="C404" i="13"/>
  <c r="C401" i="13"/>
  <c r="AB402" i="13"/>
  <c r="AB403" i="13"/>
  <c r="P399" i="13"/>
  <c r="P397" i="13"/>
  <c r="P404" i="13"/>
  <c r="B398" i="13"/>
  <c r="B397" i="13"/>
  <c r="B404" i="13"/>
  <c r="B401" i="13"/>
  <c r="K175" i="13"/>
  <c r="K162" i="13"/>
  <c r="W295" i="13"/>
  <c r="W288" i="13"/>
  <c r="W293" i="13"/>
  <c r="W290" i="13"/>
  <c r="W294" i="13"/>
  <c r="X403" i="13"/>
  <c r="X400" i="13"/>
  <c r="X402" i="13"/>
  <c r="X399" i="13"/>
  <c r="X401" i="13"/>
  <c r="X404" i="13"/>
  <c r="G400" i="13"/>
  <c r="G403" i="13"/>
  <c r="G402" i="13"/>
  <c r="G401" i="13"/>
  <c r="G399" i="13"/>
  <c r="G398" i="13"/>
  <c r="G404" i="13"/>
  <c r="Y398" i="13"/>
  <c r="Y404" i="13"/>
  <c r="Y401" i="13"/>
  <c r="Y400" i="13"/>
  <c r="Y399" i="13"/>
  <c r="Y397" i="13"/>
  <c r="F401" i="13"/>
  <c r="F402" i="13"/>
  <c r="F399" i="13"/>
  <c r="F398" i="13"/>
  <c r="F397" i="13"/>
  <c r="F404" i="13"/>
  <c r="F403" i="13"/>
  <c r="R401" i="13"/>
  <c r="R398" i="13"/>
  <c r="R402" i="13"/>
  <c r="R403" i="13"/>
  <c r="R404" i="13"/>
  <c r="R397" i="13"/>
  <c r="R399" i="13"/>
  <c r="J400" i="13"/>
  <c r="J403" i="13"/>
  <c r="J404" i="13"/>
  <c r="J399" i="13"/>
  <c r="O402" i="13"/>
  <c r="O386" i="13"/>
  <c r="O400" i="13"/>
  <c r="I293" i="13"/>
  <c r="I288" i="13"/>
  <c r="I292" i="13"/>
  <c r="I294" i="13"/>
  <c r="I295" i="13"/>
  <c r="I290" i="13"/>
  <c r="I291" i="13"/>
  <c r="P280" i="3"/>
  <c r="P282" i="3"/>
  <c r="P271" i="3"/>
  <c r="N181" i="13"/>
  <c r="N182" i="13"/>
  <c r="N168" i="13"/>
  <c r="N175" i="13"/>
  <c r="N163" i="13"/>
  <c r="N170" i="13"/>
  <c r="N180" i="13"/>
  <c r="N184" i="13"/>
  <c r="N187" i="13"/>
  <c r="N186" i="13"/>
  <c r="N183" i="13"/>
  <c r="D64" i="9"/>
  <c r="D66" i="9"/>
  <c r="D69" i="9"/>
  <c r="D56" i="9"/>
  <c r="D67" i="9"/>
  <c r="E62" i="9"/>
  <c r="E66" i="9"/>
  <c r="E65" i="9"/>
  <c r="AB63" i="9"/>
  <c r="AB66" i="9"/>
  <c r="AB65" i="9"/>
  <c r="J74" i="9"/>
  <c r="J65" i="9"/>
  <c r="J81" i="9"/>
  <c r="Z75" i="9"/>
  <c r="Z74" i="9"/>
  <c r="K171" i="13"/>
  <c r="K180" i="13"/>
  <c r="K173" i="13"/>
  <c r="K172" i="13"/>
  <c r="K182" i="13"/>
  <c r="K168" i="13"/>
  <c r="K185" i="13"/>
  <c r="K183" i="13"/>
  <c r="K184" i="13"/>
  <c r="K170" i="13"/>
  <c r="K186" i="13"/>
  <c r="K187" i="13"/>
  <c r="U281" i="3"/>
  <c r="U283" i="3"/>
  <c r="U271" i="3"/>
  <c r="C66" i="9"/>
  <c r="C62" i="9"/>
  <c r="C68" i="9"/>
  <c r="C56" i="9"/>
  <c r="C63" i="9"/>
  <c r="C65" i="9"/>
  <c r="C80" i="9"/>
  <c r="O66" i="9"/>
  <c r="O64" i="9"/>
  <c r="O56" i="9"/>
  <c r="O68" i="9"/>
  <c r="R473" i="9"/>
  <c r="R259" i="9"/>
  <c r="R369" i="9"/>
  <c r="R368" i="9"/>
  <c r="R260" i="9"/>
  <c r="R474" i="9"/>
  <c r="G271" i="3"/>
  <c r="G279" i="3"/>
  <c r="G278" i="3"/>
  <c r="G283" i="3"/>
  <c r="G280" i="3"/>
  <c r="G276" i="3"/>
  <c r="AB399" i="13"/>
  <c r="B399" i="13"/>
  <c r="R291" i="13"/>
  <c r="B295" i="13"/>
  <c r="P401" i="13"/>
  <c r="C402" i="13"/>
  <c r="M277" i="3"/>
  <c r="M283" i="3"/>
  <c r="F174" i="3"/>
  <c r="Y270" i="3"/>
  <c r="Y280" i="3"/>
  <c r="P276" i="3"/>
  <c r="M271" i="3"/>
  <c r="F173" i="3"/>
  <c r="F169" i="3"/>
  <c r="Y276" i="3"/>
  <c r="P281" i="3"/>
  <c r="P279" i="3"/>
  <c r="Z288" i="13"/>
  <c r="AB398" i="13"/>
  <c r="Z291" i="13"/>
  <c r="Q175" i="13"/>
  <c r="Z295" i="13"/>
  <c r="AB404" i="13"/>
  <c r="P402" i="13"/>
  <c r="C403" i="13"/>
  <c r="AB294" i="13"/>
  <c r="M278" i="3"/>
  <c r="F175" i="3"/>
  <c r="Y271" i="3"/>
  <c r="P278" i="3"/>
  <c r="D282" i="3"/>
  <c r="M280" i="3"/>
  <c r="F162" i="3"/>
  <c r="Y279" i="3"/>
  <c r="P270" i="3"/>
  <c r="C397" i="13"/>
  <c r="P398" i="13"/>
  <c r="B400" i="13"/>
  <c r="AB401" i="13"/>
  <c r="P403" i="13"/>
  <c r="M282" i="3"/>
  <c r="F168" i="3"/>
  <c r="AA280" i="3"/>
  <c r="AA174" i="3"/>
  <c r="Y281" i="3"/>
  <c r="P277" i="3"/>
  <c r="V288" i="13"/>
  <c r="Y181" i="13"/>
  <c r="C400" i="13"/>
  <c r="AB400" i="13"/>
  <c r="Z293" i="13"/>
  <c r="M279" i="3"/>
  <c r="F170" i="3"/>
  <c r="Y283" i="3"/>
  <c r="P283" i="3"/>
  <c r="AB289" i="13"/>
  <c r="M270" i="3"/>
  <c r="O385" i="13"/>
  <c r="O398" i="13"/>
  <c r="O387" i="13"/>
  <c r="O380" i="13"/>
  <c r="O399" i="13"/>
  <c r="O392" i="13"/>
  <c r="O397" i="13"/>
  <c r="O404" i="13"/>
  <c r="O388" i="13"/>
  <c r="X78" i="9"/>
  <c r="P186" i="3"/>
  <c r="N151" i="9"/>
  <c r="F80" i="9"/>
  <c r="T78" i="9"/>
  <c r="W79" i="9"/>
  <c r="X474" i="9"/>
  <c r="X75" i="9"/>
  <c r="X76" i="9"/>
  <c r="N79" i="9"/>
  <c r="I75" i="9"/>
  <c r="M69" i="9"/>
  <c r="F67" i="9"/>
  <c r="X80" i="9"/>
  <c r="W66" i="9"/>
  <c r="AC64" i="9"/>
  <c r="Z78" i="9"/>
  <c r="F68" i="9"/>
  <c r="W69" i="9"/>
  <c r="W68" i="9"/>
  <c r="I63" i="9"/>
  <c r="B289" i="13"/>
  <c r="Z400" i="13"/>
  <c r="AB295" i="13"/>
  <c r="R292" i="13"/>
  <c r="R293" i="13"/>
  <c r="U270" i="3"/>
  <c r="D162" i="3"/>
  <c r="D173" i="3"/>
  <c r="X280" i="3"/>
  <c r="Y168" i="3"/>
  <c r="P171" i="3"/>
  <c r="Y187" i="3"/>
  <c r="I46" i="9"/>
  <c r="I74" i="9"/>
  <c r="W78" i="9"/>
  <c r="T74" i="9"/>
  <c r="X368" i="9"/>
  <c r="N81" i="9"/>
  <c r="X152" i="9"/>
  <c r="AC77" i="9"/>
  <c r="AC74" i="9"/>
  <c r="M63" i="9"/>
  <c r="T63" i="9"/>
  <c r="T68" i="9"/>
  <c r="F56" i="9"/>
  <c r="W56" i="9"/>
  <c r="I81" i="9"/>
  <c r="AC65" i="9"/>
  <c r="N397" i="13"/>
  <c r="AB288" i="13"/>
  <c r="R289" i="13"/>
  <c r="N399" i="13"/>
  <c r="AB290" i="13"/>
  <c r="Z404" i="13"/>
  <c r="B292" i="13"/>
  <c r="AB292" i="13"/>
  <c r="Z402" i="13"/>
  <c r="B293" i="13"/>
  <c r="U277" i="3"/>
  <c r="D168" i="3"/>
  <c r="D175" i="3"/>
  <c r="X276" i="3"/>
  <c r="Y170" i="3"/>
  <c r="P173" i="3"/>
  <c r="I151" i="9"/>
  <c r="I368" i="9"/>
  <c r="X81" i="9"/>
  <c r="X45" i="9"/>
  <c r="AC76" i="9"/>
  <c r="M77" i="9"/>
  <c r="X260" i="9"/>
  <c r="W76" i="9"/>
  <c r="N368" i="9"/>
  <c r="AC78" i="9"/>
  <c r="I57" i="9"/>
  <c r="I66" i="9"/>
  <c r="I62" i="9"/>
  <c r="W63" i="9"/>
  <c r="W65" i="9"/>
  <c r="AC63" i="9"/>
  <c r="T57" i="9"/>
  <c r="T56" i="9"/>
  <c r="AC68" i="9"/>
  <c r="M65" i="9"/>
  <c r="T64" i="9"/>
  <c r="V290" i="13"/>
  <c r="Z401" i="13"/>
  <c r="N401" i="13"/>
  <c r="V294" i="13"/>
  <c r="U278" i="3"/>
  <c r="D170" i="3"/>
  <c r="X282" i="3"/>
  <c r="Y163" i="3"/>
  <c r="Y172" i="3"/>
  <c r="P175" i="3"/>
  <c r="D172" i="3"/>
  <c r="X279" i="3"/>
  <c r="Y169" i="3"/>
  <c r="Y174" i="3"/>
  <c r="P162" i="3"/>
  <c r="AC75" i="9"/>
  <c r="W77" i="9"/>
  <c r="X77" i="9"/>
  <c r="I76" i="9"/>
  <c r="X74" i="9"/>
  <c r="N76" i="9"/>
  <c r="Z79" i="9"/>
  <c r="M56" i="9"/>
  <c r="Z81" i="9"/>
  <c r="W64" i="9"/>
  <c r="I68" i="9"/>
  <c r="AA81" i="9"/>
  <c r="T65" i="9"/>
  <c r="AC67" i="9"/>
  <c r="B291" i="13"/>
  <c r="V295" i="13"/>
  <c r="R294" i="13"/>
  <c r="U282" i="3"/>
  <c r="D174" i="3"/>
  <c r="X271" i="3"/>
  <c r="Y171" i="3"/>
  <c r="P168" i="3"/>
  <c r="D180" i="3"/>
  <c r="X473" i="9"/>
  <c r="N74" i="9"/>
  <c r="T81" i="9"/>
  <c r="W81" i="9"/>
  <c r="I80" i="9"/>
  <c r="X46" i="9"/>
  <c r="M74" i="9"/>
  <c r="N75" i="9"/>
  <c r="N80" i="9"/>
  <c r="T77" i="9"/>
  <c r="T62" i="9"/>
  <c r="M57" i="9"/>
  <c r="AC62" i="9"/>
  <c r="F62" i="9"/>
  <c r="M79" i="9"/>
  <c r="I65" i="9"/>
  <c r="W80" i="9"/>
  <c r="I64" i="9"/>
  <c r="I56" i="9"/>
  <c r="T66" i="9"/>
  <c r="F81" i="9"/>
  <c r="Z80" i="9"/>
  <c r="Z397" i="13"/>
  <c r="R288" i="13"/>
  <c r="B288" i="13"/>
  <c r="N400" i="13"/>
  <c r="AA171" i="13"/>
  <c r="V293" i="13"/>
  <c r="M62" i="9"/>
  <c r="U279" i="3"/>
  <c r="D163" i="3"/>
  <c r="X270" i="3"/>
  <c r="X281" i="3"/>
  <c r="Y173" i="3"/>
  <c r="P170" i="3"/>
  <c r="U280" i="3"/>
  <c r="X293" i="3"/>
  <c r="I260" i="9"/>
  <c r="N45" i="9"/>
  <c r="I259" i="9"/>
  <c r="M76" i="9"/>
  <c r="X369" i="9"/>
  <c r="X151" i="9"/>
  <c r="T75" i="9"/>
  <c r="T76" i="9"/>
  <c r="M80" i="9"/>
  <c r="W75" i="9"/>
  <c r="N46" i="9"/>
  <c r="M64" i="9"/>
  <c r="I69" i="9"/>
  <c r="Z76" i="9"/>
  <c r="W57" i="9"/>
  <c r="F66" i="9"/>
  <c r="V289" i="13"/>
  <c r="V291" i="13"/>
  <c r="U276" i="3"/>
  <c r="X277" i="3"/>
  <c r="P163" i="3"/>
  <c r="AB78" i="9"/>
  <c r="J64" i="9"/>
  <c r="J79" i="9"/>
  <c r="AB56" i="9"/>
  <c r="J292" i="13"/>
  <c r="Q173" i="13"/>
  <c r="K402" i="13"/>
  <c r="I403" i="13"/>
  <c r="N279" i="3"/>
  <c r="I163" i="3"/>
  <c r="I172" i="3"/>
  <c r="I281" i="3"/>
  <c r="F473" i="9"/>
  <c r="F151" i="9"/>
  <c r="F78" i="9"/>
  <c r="AB77" i="9"/>
  <c r="F152" i="9"/>
  <c r="J67" i="9"/>
  <c r="J69" i="9"/>
  <c r="J63" i="9"/>
  <c r="U180" i="13"/>
  <c r="Q181" i="13"/>
  <c r="J289" i="13"/>
  <c r="Q398" i="13"/>
  <c r="Q400" i="13"/>
  <c r="K400" i="13"/>
  <c r="Q183" i="13"/>
  <c r="Q187" i="13"/>
  <c r="U175" i="13"/>
  <c r="Q184" i="13"/>
  <c r="U174" i="13"/>
  <c r="Q403" i="13"/>
  <c r="N278" i="3"/>
  <c r="I171" i="3"/>
  <c r="I278" i="3"/>
  <c r="F77" i="9"/>
  <c r="AB64" i="9"/>
  <c r="Q169" i="13"/>
  <c r="U181" i="13"/>
  <c r="Q163" i="13"/>
  <c r="K404" i="13"/>
  <c r="U187" i="13"/>
  <c r="U186" i="13"/>
  <c r="J62" i="9"/>
  <c r="N276" i="3"/>
  <c r="I173" i="3"/>
  <c r="I276" i="3"/>
  <c r="I280" i="3"/>
  <c r="F46" i="9"/>
  <c r="F74" i="9"/>
  <c r="AB75" i="9"/>
  <c r="F76" i="9"/>
  <c r="AB79" i="9"/>
  <c r="J75" i="9"/>
  <c r="AB69" i="9"/>
  <c r="J77" i="9"/>
  <c r="U168" i="13"/>
  <c r="U169" i="13"/>
  <c r="U182" i="13"/>
  <c r="Q171" i="13"/>
  <c r="Q404" i="13"/>
  <c r="Q172" i="13"/>
  <c r="Q401" i="13"/>
  <c r="J294" i="13"/>
  <c r="N283" i="3"/>
  <c r="N271" i="3"/>
  <c r="I175" i="3"/>
  <c r="I271" i="3"/>
  <c r="I282" i="3"/>
  <c r="AC80" i="9"/>
  <c r="F369" i="9"/>
  <c r="AB81" i="9"/>
  <c r="F79" i="9"/>
  <c r="AB76" i="9"/>
  <c r="J66" i="9"/>
  <c r="J56" i="9"/>
  <c r="J76" i="9"/>
  <c r="K397" i="13"/>
  <c r="Q170" i="13"/>
  <c r="K399" i="13"/>
  <c r="U170" i="13"/>
  <c r="I400" i="13"/>
  <c r="U171" i="13"/>
  <c r="Q186" i="13"/>
  <c r="N270" i="3"/>
  <c r="N277" i="3"/>
  <c r="I162" i="3"/>
  <c r="I270" i="3"/>
  <c r="W293" i="3"/>
  <c r="F45" i="9"/>
  <c r="F368" i="9"/>
  <c r="J68" i="9"/>
  <c r="J57" i="9"/>
  <c r="AB62" i="9"/>
  <c r="J78" i="9"/>
  <c r="AB57" i="9"/>
  <c r="Q168" i="13"/>
  <c r="I397" i="13"/>
  <c r="I398" i="13"/>
  <c r="J290" i="13"/>
  <c r="U183" i="13"/>
  <c r="J295" i="13"/>
  <c r="I401" i="13"/>
  <c r="U173" i="13"/>
  <c r="Q162" i="13"/>
  <c r="N280" i="3"/>
  <c r="I168" i="3"/>
  <c r="I277" i="3"/>
  <c r="W276" i="3"/>
  <c r="I182" i="3"/>
  <c r="F260" i="9"/>
  <c r="F75" i="9"/>
  <c r="AB68" i="9"/>
  <c r="AB67" i="9"/>
  <c r="Q180" i="13"/>
  <c r="J288" i="13"/>
  <c r="Q182" i="13"/>
  <c r="I399" i="13"/>
  <c r="I404" i="13"/>
  <c r="W270" i="3"/>
  <c r="O278" i="3"/>
  <c r="N162" i="13"/>
  <c r="O281" i="3"/>
  <c r="N173" i="13"/>
  <c r="N174" i="13"/>
  <c r="F279" i="3"/>
  <c r="N172" i="13"/>
  <c r="O151" i="9"/>
  <c r="G152" i="9"/>
  <c r="O260" i="9"/>
  <c r="G45" i="9"/>
  <c r="G368" i="9"/>
  <c r="G473" i="9"/>
  <c r="AC270" i="3"/>
  <c r="AC283" i="3"/>
  <c r="T270" i="3"/>
  <c r="AA276" i="3"/>
  <c r="B283" i="3"/>
  <c r="AA163" i="3"/>
  <c r="D279" i="3"/>
  <c r="AC277" i="3"/>
  <c r="T277" i="3"/>
  <c r="AA282" i="3"/>
  <c r="B271" i="3"/>
  <c r="AA169" i="3"/>
  <c r="D278" i="3"/>
  <c r="D271" i="3"/>
  <c r="AA75" i="9"/>
  <c r="AC276" i="3"/>
  <c r="T276" i="3"/>
  <c r="T283" i="3"/>
  <c r="AA271" i="3"/>
  <c r="AA279" i="3"/>
  <c r="B270" i="3"/>
  <c r="B277" i="3"/>
  <c r="AA171" i="3"/>
  <c r="D270" i="3"/>
  <c r="D281" i="3"/>
  <c r="AA77" i="9"/>
  <c r="AC278" i="3"/>
  <c r="T282" i="3"/>
  <c r="T280" i="3"/>
  <c r="AA281" i="3"/>
  <c r="AA270" i="3"/>
  <c r="B280" i="3"/>
  <c r="B276" i="3"/>
  <c r="AA173" i="3"/>
  <c r="D277" i="3"/>
  <c r="AA74" i="9"/>
  <c r="AC280" i="3"/>
  <c r="T279" i="3"/>
  <c r="AA278" i="3"/>
  <c r="B282" i="3"/>
  <c r="AA168" i="3"/>
  <c r="AA175" i="3"/>
  <c r="D283" i="3"/>
  <c r="AA76" i="9"/>
  <c r="AC282" i="3"/>
  <c r="T271" i="3"/>
  <c r="AA277" i="3"/>
  <c r="B279" i="3"/>
  <c r="AA170" i="3"/>
  <c r="AA162" i="3"/>
  <c r="D280" i="3"/>
  <c r="AA78" i="9"/>
  <c r="AA80" i="9"/>
  <c r="AB80" i="9"/>
  <c r="H260" i="9"/>
  <c r="H46" i="9"/>
  <c r="H152" i="9"/>
  <c r="H259" i="9"/>
  <c r="H369" i="9"/>
  <c r="H474" i="9"/>
  <c r="H473" i="9"/>
  <c r="H151" i="9"/>
  <c r="Q369" i="9"/>
  <c r="Q152" i="9"/>
  <c r="Q474" i="9"/>
  <c r="Q368" i="9"/>
  <c r="Q473" i="9"/>
  <c r="Q259" i="9"/>
  <c r="Q260" i="9"/>
  <c r="AB259" i="9"/>
  <c r="AB369" i="9"/>
  <c r="AB474" i="9"/>
  <c r="AB260" i="9"/>
  <c r="AB473" i="9"/>
  <c r="AC259" i="9"/>
  <c r="AC369" i="9"/>
  <c r="AC474" i="9"/>
  <c r="AC260" i="9"/>
  <c r="AC368" i="9"/>
  <c r="AC473" i="9"/>
  <c r="C152" i="9"/>
  <c r="C369" i="9"/>
  <c r="C151" i="9"/>
  <c r="C473" i="9"/>
  <c r="C260" i="9"/>
  <c r="C368" i="9"/>
  <c r="O474" i="9"/>
  <c r="O46" i="9"/>
  <c r="W369" i="9"/>
  <c r="W473" i="9"/>
  <c r="W260" i="9"/>
  <c r="W151" i="9"/>
  <c r="W46" i="9"/>
  <c r="W474" i="9"/>
  <c r="W152" i="9"/>
  <c r="U152" i="9"/>
  <c r="U368" i="9"/>
  <c r="U369" i="9"/>
  <c r="U151" i="9"/>
  <c r="U474" i="9"/>
  <c r="U259" i="9"/>
  <c r="U260" i="9"/>
  <c r="U473" i="9"/>
  <c r="M78" i="9"/>
  <c r="T80" i="9"/>
  <c r="Z280" i="3"/>
  <c r="O277" i="3"/>
  <c r="O270" i="3"/>
  <c r="F276" i="3"/>
  <c r="Z282" i="3"/>
  <c r="O283" i="3"/>
  <c r="F281" i="3"/>
  <c r="F271" i="3"/>
  <c r="S74" i="9"/>
  <c r="Z279" i="3"/>
  <c r="O280" i="3"/>
  <c r="F278" i="3"/>
  <c r="F277" i="3"/>
  <c r="Z281" i="3"/>
  <c r="O276" i="3"/>
  <c r="F283" i="3"/>
  <c r="Z271" i="3"/>
  <c r="O282" i="3"/>
  <c r="F270" i="3"/>
  <c r="Z278" i="3"/>
  <c r="Z277" i="3"/>
  <c r="O279" i="3"/>
  <c r="F280" i="3"/>
  <c r="Z283" i="3"/>
  <c r="W282" i="3"/>
  <c r="W279" i="3"/>
  <c r="W271" i="3"/>
  <c r="W281" i="3"/>
  <c r="W278" i="3"/>
  <c r="W277" i="3"/>
  <c r="W280" i="3"/>
  <c r="H280" i="3"/>
  <c r="H279" i="3"/>
  <c r="H276" i="3"/>
  <c r="H271" i="3"/>
  <c r="H282" i="3"/>
  <c r="H281" i="3"/>
  <c r="AA184" i="13"/>
  <c r="H278" i="3"/>
  <c r="H270" i="3"/>
  <c r="AA182" i="13"/>
  <c r="AA163" i="13"/>
  <c r="AA173" i="13"/>
  <c r="AA186" i="13"/>
  <c r="AA168" i="13"/>
  <c r="AA175" i="13"/>
  <c r="AA162" i="13"/>
  <c r="AA180" i="13"/>
  <c r="AA181" i="13"/>
  <c r="AA187" i="13"/>
  <c r="AA174" i="13"/>
  <c r="AA169" i="13"/>
  <c r="O401" i="13"/>
  <c r="AA183" i="13"/>
  <c r="AA170" i="13"/>
  <c r="O389" i="13"/>
  <c r="AA172" i="13"/>
  <c r="Y169" i="13"/>
  <c r="Y183" i="13"/>
  <c r="Y168" i="13"/>
  <c r="Y170" i="13"/>
  <c r="Y175" i="13"/>
  <c r="Y180" i="13"/>
  <c r="Y171" i="13"/>
  <c r="Y187" i="13"/>
  <c r="Y184" i="13"/>
  <c r="Y182" i="13"/>
  <c r="Y163" i="13"/>
  <c r="Y172" i="13"/>
  <c r="Y173" i="13"/>
  <c r="P56" i="9"/>
  <c r="P68" i="9"/>
  <c r="P67" i="9"/>
  <c r="P65" i="9"/>
  <c r="P63" i="9"/>
  <c r="P62" i="9"/>
  <c r="P64" i="9"/>
  <c r="P57" i="9"/>
  <c r="P69" i="9"/>
  <c r="P66" i="9"/>
  <c r="O403" i="13"/>
  <c r="O391" i="13"/>
  <c r="O390" i="13"/>
  <c r="O379" i="13"/>
  <c r="E509" i="3"/>
  <c r="E507" i="3"/>
  <c r="E505" i="3"/>
  <c r="E503" i="3"/>
  <c r="E497" i="3"/>
  <c r="E495" i="3"/>
  <c r="E493" i="3"/>
  <c r="E484" i="3"/>
  <c r="E491" i="3"/>
  <c r="E485" i="3"/>
  <c r="E508" i="3"/>
  <c r="E506" i="3"/>
  <c r="E504" i="3"/>
  <c r="E502" i="3"/>
  <c r="E496" i="3"/>
  <c r="E494" i="3"/>
  <c r="E492" i="3"/>
  <c r="E490" i="3"/>
  <c r="O186" i="3"/>
  <c r="O184" i="3"/>
  <c r="O182" i="3"/>
  <c r="O180" i="3"/>
  <c r="O174" i="3"/>
  <c r="O172" i="3"/>
  <c r="O170" i="3"/>
  <c r="O168" i="3"/>
  <c r="O162" i="3"/>
  <c r="O187" i="3"/>
  <c r="O185" i="3"/>
  <c r="O183" i="3"/>
  <c r="O181" i="3"/>
  <c r="O175" i="3"/>
  <c r="O173" i="3"/>
  <c r="O171" i="3"/>
  <c r="O169" i="3"/>
  <c r="O163" i="3"/>
  <c r="H485" i="3"/>
  <c r="H508" i="3"/>
  <c r="H506" i="3"/>
  <c r="H504" i="3"/>
  <c r="H502" i="3"/>
  <c r="H496" i="3"/>
  <c r="H494" i="3"/>
  <c r="H492" i="3"/>
  <c r="H490" i="3"/>
  <c r="H509" i="3"/>
  <c r="H507" i="3"/>
  <c r="H505" i="3"/>
  <c r="H503" i="3"/>
  <c r="H497" i="3"/>
  <c r="H495" i="3"/>
  <c r="H493" i="3"/>
  <c r="H484" i="3"/>
  <c r="H491" i="3"/>
  <c r="J74" i="3"/>
  <c r="J68" i="3"/>
  <c r="J56" i="3"/>
  <c r="J77" i="3"/>
  <c r="J63" i="3"/>
  <c r="J80" i="3"/>
  <c r="J66" i="3"/>
  <c r="J75" i="3"/>
  <c r="J69" i="3"/>
  <c r="J57" i="3"/>
  <c r="J78" i="3"/>
  <c r="J64" i="3"/>
  <c r="J81" i="3"/>
  <c r="J67" i="3"/>
  <c r="J76" i="3"/>
  <c r="J62" i="3"/>
  <c r="J79" i="3"/>
  <c r="J65" i="3"/>
  <c r="I77" i="3"/>
  <c r="I63" i="3"/>
  <c r="I80" i="3"/>
  <c r="I66" i="3"/>
  <c r="I75" i="3"/>
  <c r="I69" i="3"/>
  <c r="I57" i="3"/>
  <c r="I78" i="3"/>
  <c r="I64" i="3"/>
  <c r="I81" i="3"/>
  <c r="I67" i="3"/>
  <c r="I76" i="3"/>
  <c r="I62" i="3"/>
  <c r="I79" i="3"/>
  <c r="I65" i="3"/>
  <c r="I74" i="3"/>
  <c r="I68" i="3"/>
  <c r="I56" i="3"/>
  <c r="Z508" i="3"/>
  <c r="Z506" i="3"/>
  <c r="Z504" i="3"/>
  <c r="Z502" i="3"/>
  <c r="Z496" i="3"/>
  <c r="Z494" i="3"/>
  <c r="Z492" i="3"/>
  <c r="Z490" i="3"/>
  <c r="Z509" i="3"/>
  <c r="Z507" i="3"/>
  <c r="Z505" i="3"/>
  <c r="Z503" i="3"/>
  <c r="Z497" i="3"/>
  <c r="Z495" i="3"/>
  <c r="Z493" i="3"/>
  <c r="Z484" i="3"/>
  <c r="Z491" i="3"/>
  <c r="Z485" i="3"/>
  <c r="T490" i="3"/>
  <c r="T509" i="3"/>
  <c r="T507" i="3"/>
  <c r="T505" i="3"/>
  <c r="T503" i="3"/>
  <c r="T497" i="3"/>
  <c r="T495" i="3"/>
  <c r="T493" i="3"/>
  <c r="T484" i="3"/>
  <c r="T491" i="3"/>
  <c r="T485" i="3"/>
  <c r="T508" i="3"/>
  <c r="T506" i="3"/>
  <c r="T504" i="3"/>
  <c r="T502" i="3"/>
  <c r="T496" i="3"/>
  <c r="T494" i="3"/>
  <c r="T492" i="3"/>
  <c r="R508" i="3"/>
  <c r="R506" i="3"/>
  <c r="R504" i="3"/>
  <c r="R502" i="3"/>
  <c r="R496" i="3"/>
  <c r="R494" i="3"/>
  <c r="R492" i="3"/>
  <c r="R490" i="3"/>
  <c r="R509" i="3"/>
  <c r="R507" i="3"/>
  <c r="R505" i="3"/>
  <c r="R503" i="3"/>
  <c r="R497" i="3"/>
  <c r="R495" i="3"/>
  <c r="R493" i="3"/>
  <c r="R484" i="3"/>
  <c r="R491" i="3"/>
  <c r="R485" i="3"/>
  <c r="M81" i="3"/>
  <c r="M67" i="3"/>
  <c r="M76" i="3"/>
  <c r="M62" i="3"/>
  <c r="M79" i="3"/>
  <c r="M65" i="3"/>
  <c r="M74" i="3"/>
  <c r="M68" i="3"/>
  <c r="M56" i="3"/>
  <c r="M77" i="3"/>
  <c r="M63" i="3"/>
  <c r="M80" i="3"/>
  <c r="M66" i="3"/>
  <c r="M75" i="3"/>
  <c r="M69" i="3"/>
  <c r="M57" i="3"/>
  <c r="M78" i="3"/>
  <c r="M64" i="3"/>
  <c r="Z404" i="3"/>
  <c r="Z402" i="3"/>
  <c r="Z400" i="3"/>
  <c r="Z398" i="3"/>
  <c r="Z386" i="3"/>
  <c r="Z403" i="3"/>
  <c r="Z401" i="3"/>
  <c r="Z385" i="3"/>
  <c r="Z397" i="3"/>
  <c r="Z379" i="3"/>
  <c r="Z390" i="3"/>
  <c r="Z387" i="3"/>
  <c r="Z380" i="3"/>
  <c r="Z388" i="3"/>
  <c r="Z391" i="3"/>
  <c r="Z399" i="3"/>
  <c r="Z389" i="3"/>
  <c r="Z392" i="3"/>
  <c r="M403" i="3"/>
  <c r="M401" i="3"/>
  <c r="M387" i="3"/>
  <c r="M404" i="3"/>
  <c r="M402" i="3"/>
  <c r="M400" i="3"/>
  <c r="M398" i="3"/>
  <c r="M389" i="3"/>
  <c r="M399" i="3"/>
  <c r="M392" i="3"/>
  <c r="M386" i="3"/>
  <c r="M379" i="3"/>
  <c r="M390" i="3"/>
  <c r="M380" i="3"/>
  <c r="M388" i="3"/>
  <c r="M397" i="3"/>
  <c r="M391" i="3"/>
  <c r="M385" i="3"/>
  <c r="J508" i="3"/>
  <c r="J506" i="3"/>
  <c r="J504" i="3"/>
  <c r="J502" i="3"/>
  <c r="J496" i="3"/>
  <c r="J494" i="3"/>
  <c r="J492" i="3"/>
  <c r="J490" i="3"/>
  <c r="J509" i="3"/>
  <c r="J507" i="3"/>
  <c r="J505" i="3"/>
  <c r="J503" i="3"/>
  <c r="J497" i="3"/>
  <c r="J495" i="3"/>
  <c r="J493" i="3"/>
  <c r="J484" i="3"/>
  <c r="J491" i="3"/>
  <c r="J485" i="3"/>
  <c r="T403" i="3"/>
  <c r="T401" i="3"/>
  <c r="T399" i="3"/>
  <c r="T397" i="3"/>
  <c r="T391" i="3"/>
  <c r="T389" i="3"/>
  <c r="T404" i="3"/>
  <c r="T402" i="3"/>
  <c r="T400" i="3"/>
  <c r="T398" i="3"/>
  <c r="T392" i="3"/>
  <c r="T390" i="3"/>
  <c r="T388" i="3"/>
  <c r="T379" i="3"/>
  <c r="T385" i="3"/>
  <c r="T386" i="3"/>
  <c r="T387" i="3"/>
  <c r="T380" i="3"/>
  <c r="I168" i="13"/>
  <c r="W168" i="13"/>
  <c r="M180" i="13"/>
  <c r="P180" i="13"/>
  <c r="J181" i="13"/>
  <c r="D181" i="13"/>
  <c r="I181" i="13"/>
  <c r="W181" i="13"/>
  <c r="O169" i="13"/>
  <c r="Z169" i="13"/>
  <c r="P182" i="13"/>
  <c r="Z182" i="13"/>
  <c r="AC183" i="13"/>
  <c r="J183" i="13"/>
  <c r="V183" i="13"/>
  <c r="D183" i="13"/>
  <c r="T175" i="13"/>
  <c r="C163" i="13"/>
  <c r="AB187" i="13"/>
  <c r="V187" i="13"/>
  <c r="P187" i="13"/>
  <c r="R175" i="13"/>
  <c r="P172" i="13"/>
  <c r="T184" i="13"/>
  <c r="E184" i="13"/>
  <c r="I184" i="13"/>
  <c r="Z172" i="13"/>
  <c r="D172" i="13"/>
  <c r="W184" i="13"/>
  <c r="O184" i="13"/>
  <c r="V172" i="13"/>
  <c r="T185" i="13"/>
  <c r="J173" i="13"/>
  <c r="R173" i="13"/>
  <c r="D173" i="13"/>
  <c r="W173" i="13"/>
  <c r="M185" i="13"/>
  <c r="I174" i="13"/>
  <c r="S174" i="13"/>
  <c r="H162" i="13"/>
  <c r="C162" i="13"/>
  <c r="V162" i="13"/>
  <c r="O174" i="13"/>
  <c r="AB186" i="13"/>
  <c r="P186" i="13"/>
  <c r="Y162" i="13"/>
  <c r="Y174" i="13"/>
  <c r="Y186" i="13"/>
  <c r="U172" i="13"/>
  <c r="U184" i="13"/>
  <c r="V295" i="3"/>
  <c r="N295" i="3"/>
  <c r="N291" i="3"/>
  <c r="M292" i="3"/>
  <c r="M295" i="3"/>
  <c r="E288" i="3"/>
  <c r="E291" i="3"/>
  <c r="AB180" i="3"/>
  <c r="V181" i="3"/>
  <c r="F186" i="3"/>
  <c r="T293" i="3"/>
  <c r="T292" i="3"/>
  <c r="I187" i="3"/>
  <c r="I184" i="3"/>
  <c r="AA288" i="3"/>
  <c r="C295" i="3"/>
  <c r="C291" i="3"/>
  <c r="L186" i="3"/>
  <c r="L185" i="3"/>
  <c r="D182" i="3"/>
  <c r="D181" i="3"/>
  <c r="Q187" i="3"/>
  <c r="Q184" i="3"/>
  <c r="Z295" i="3"/>
  <c r="Z291" i="3"/>
  <c r="R292" i="3"/>
  <c r="K186" i="3"/>
  <c r="K185" i="3"/>
  <c r="C182" i="3"/>
  <c r="C181" i="3"/>
  <c r="R180" i="3"/>
  <c r="Z187" i="3"/>
  <c r="X294" i="3"/>
  <c r="X290" i="3"/>
  <c r="H293" i="3"/>
  <c r="H292" i="3"/>
  <c r="D292" i="3"/>
  <c r="W294" i="3"/>
  <c r="W290" i="3"/>
  <c r="X185" i="3"/>
  <c r="X184" i="3"/>
  <c r="P181" i="3"/>
  <c r="F293" i="3"/>
  <c r="F289" i="3"/>
  <c r="I485" i="3"/>
  <c r="I508" i="3"/>
  <c r="I506" i="3"/>
  <c r="I504" i="3"/>
  <c r="I502" i="3"/>
  <c r="I496" i="3"/>
  <c r="I494" i="3"/>
  <c r="I492" i="3"/>
  <c r="I490" i="3"/>
  <c r="I509" i="3"/>
  <c r="I507" i="3"/>
  <c r="I505" i="3"/>
  <c r="I503" i="3"/>
  <c r="I497" i="3"/>
  <c r="I495" i="3"/>
  <c r="I493" i="3"/>
  <c r="I484" i="3"/>
  <c r="I491" i="3"/>
  <c r="K490" i="3"/>
  <c r="K509" i="3"/>
  <c r="K507" i="3"/>
  <c r="K505" i="3"/>
  <c r="K503" i="3"/>
  <c r="K497" i="3"/>
  <c r="K495" i="3"/>
  <c r="K493" i="3"/>
  <c r="K484" i="3"/>
  <c r="K491" i="3"/>
  <c r="K485" i="3"/>
  <c r="K508" i="3"/>
  <c r="K506" i="3"/>
  <c r="K504" i="3"/>
  <c r="K502" i="3"/>
  <c r="K496" i="3"/>
  <c r="K494" i="3"/>
  <c r="K492" i="3"/>
  <c r="G186" i="3"/>
  <c r="G184" i="3"/>
  <c r="G182" i="3"/>
  <c r="G180" i="3"/>
  <c r="G174" i="3"/>
  <c r="G172" i="3"/>
  <c r="G170" i="3"/>
  <c r="G168" i="3"/>
  <c r="G162" i="3"/>
  <c r="G187" i="3"/>
  <c r="G185" i="3"/>
  <c r="G183" i="3"/>
  <c r="G181" i="3"/>
  <c r="G175" i="3"/>
  <c r="G173" i="3"/>
  <c r="G171" i="3"/>
  <c r="G169" i="3"/>
  <c r="G163" i="3"/>
  <c r="AA79" i="3"/>
  <c r="AA65" i="3"/>
  <c r="AA74" i="3"/>
  <c r="AA68" i="3"/>
  <c r="AA56" i="3"/>
  <c r="AA77" i="3"/>
  <c r="AA63" i="3"/>
  <c r="AA80" i="3"/>
  <c r="AA66" i="3"/>
  <c r="AA75" i="3"/>
  <c r="AA69" i="3"/>
  <c r="AA57" i="3"/>
  <c r="AA78" i="3"/>
  <c r="AA64" i="3"/>
  <c r="AA81" i="3"/>
  <c r="AA67" i="3"/>
  <c r="AA76" i="3"/>
  <c r="AA62" i="3"/>
  <c r="B68" i="3"/>
  <c r="B56" i="3"/>
  <c r="B79" i="3"/>
  <c r="B67" i="3"/>
  <c r="B78" i="3"/>
  <c r="B66" i="3"/>
  <c r="B77" i="3"/>
  <c r="B65" i="3"/>
  <c r="B76" i="3"/>
  <c r="B64" i="3"/>
  <c r="B75" i="3"/>
  <c r="B63" i="3"/>
  <c r="B74" i="3"/>
  <c r="B62" i="3"/>
  <c r="B81" i="3"/>
  <c r="B69" i="3"/>
  <c r="B57" i="3"/>
  <c r="AB490" i="3"/>
  <c r="AB509" i="3"/>
  <c r="AB507" i="3"/>
  <c r="AB505" i="3"/>
  <c r="AB503" i="3"/>
  <c r="AB497" i="3"/>
  <c r="AB495" i="3"/>
  <c r="AB493" i="3"/>
  <c r="AB484" i="3"/>
  <c r="AB491" i="3"/>
  <c r="AB485" i="3"/>
  <c r="AB508" i="3"/>
  <c r="AB506" i="3"/>
  <c r="AB504" i="3"/>
  <c r="AB502" i="3"/>
  <c r="AB496" i="3"/>
  <c r="AB494" i="3"/>
  <c r="AB492" i="3"/>
  <c r="AC509" i="3"/>
  <c r="AC507" i="3"/>
  <c r="AC505" i="3"/>
  <c r="AC503" i="3"/>
  <c r="AC497" i="3"/>
  <c r="AC495" i="3"/>
  <c r="AC493" i="3"/>
  <c r="AC484" i="3"/>
  <c r="AC491" i="3"/>
  <c r="AC485" i="3"/>
  <c r="AC508" i="3"/>
  <c r="AC506" i="3"/>
  <c r="AC504" i="3"/>
  <c r="AC502" i="3"/>
  <c r="AC496" i="3"/>
  <c r="AC494" i="3"/>
  <c r="AC492" i="3"/>
  <c r="AC490" i="3"/>
  <c r="E81" i="3"/>
  <c r="E67" i="3"/>
  <c r="E76" i="3"/>
  <c r="E62" i="3"/>
  <c r="E79" i="3"/>
  <c r="E65" i="3"/>
  <c r="E74" i="3"/>
  <c r="E68" i="3"/>
  <c r="E56" i="3"/>
  <c r="E77" i="3"/>
  <c r="E63" i="3"/>
  <c r="E80" i="3"/>
  <c r="E66" i="3"/>
  <c r="E75" i="3"/>
  <c r="E69" i="3"/>
  <c r="E57" i="3"/>
  <c r="E78" i="3"/>
  <c r="E64" i="3"/>
  <c r="Q404" i="3"/>
  <c r="Q402" i="3"/>
  <c r="Q400" i="3"/>
  <c r="Q403" i="3"/>
  <c r="Q401" i="3"/>
  <c r="Q399" i="3"/>
  <c r="Q397" i="3"/>
  <c r="Q387" i="3"/>
  <c r="Q390" i="3"/>
  <c r="Q380" i="3"/>
  <c r="Q388" i="3"/>
  <c r="Q391" i="3"/>
  <c r="Q385" i="3"/>
  <c r="Q389" i="3"/>
  <c r="Q392" i="3"/>
  <c r="Q386" i="3"/>
  <c r="Q398" i="3"/>
  <c r="Q379" i="3"/>
  <c r="W403" i="3"/>
  <c r="W401" i="3"/>
  <c r="W399" i="3"/>
  <c r="W397" i="3"/>
  <c r="W404" i="3"/>
  <c r="W402" i="3"/>
  <c r="W400" i="3"/>
  <c r="W398" i="3"/>
  <c r="W380" i="3"/>
  <c r="W389" i="3"/>
  <c r="W392" i="3"/>
  <c r="W386" i="3"/>
  <c r="W379" i="3"/>
  <c r="W390" i="3"/>
  <c r="W387" i="3"/>
  <c r="W388" i="3"/>
  <c r="W391" i="3"/>
  <c r="W385" i="3"/>
  <c r="D403" i="3"/>
  <c r="D401" i="3"/>
  <c r="D399" i="3"/>
  <c r="D397" i="3"/>
  <c r="D391" i="3"/>
  <c r="D389" i="3"/>
  <c r="D404" i="3"/>
  <c r="D402" i="3"/>
  <c r="D400" i="3"/>
  <c r="D398" i="3"/>
  <c r="D392" i="3"/>
  <c r="D390" i="3"/>
  <c r="D388" i="3"/>
  <c r="D379" i="3"/>
  <c r="D386" i="3"/>
  <c r="D387" i="3"/>
  <c r="D380" i="3"/>
  <c r="D385" i="3"/>
  <c r="U403" i="3"/>
  <c r="U401" i="3"/>
  <c r="U387" i="3"/>
  <c r="U404" i="3"/>
  <c r="U402" i="3"/>
  <c r="U400" i="3"/>
  <c r="U398" i="3"/>
  <c r="U391" i="3"/>
  <c r="U385" i="3"/>
  <c r="U397" i="3"/>
  <c r="U389" i="3"/>
  <c r="U392" i="3"/>
  <c r="U386" i="3"/>
  <c r="U379" i="3"/>
  <c r="U390" i="3"/>
  <c r="U380" i="3"/>
  <c r="U399" i="3"/>
  <c r="U388" i="3"/>
  <c r="H168" i="13"/>
  <c r="I180" i="13"/>
  <c r="W180" i="13"/>
  <c r="AC168" i="13"/>
  <c r="V180" i="13"/>
  <c r="E168" i="13"/>
  <c r="S168" i="13"/>
  <c r="J169" i="13"/>
  <c r="D169" i="13"/>
  <c r="I169" i="13"/>
  <c r="R181" i="13"/>
  <c r="C181" i="13"/>
  <c r="H182" i="13"/>
  <c r="O170" i="13"/>
  <c r="AB182" i="13"/>
  <c r="R170" i="13"/>
  <c r="J182" i="13"/>
  <c r="H171" i="13"/>
  <c r="C171" i="13"/>
  <c r="R171" i="13"/>
  <c r="T187" i="13"/>
  <c r="C175" i="13"/>
  <c r="Z163" i="13"/>
  <c r="L163" i="13"/>
  <c r="H175" i="13"/>
  <c r="V163" i="13"/>
  <c r="P163" i="13"/>
  <c r="R187" i="13"/>
  <c r="W175" i="13"/>
  <c r="C172" i="13"/>
  <c r="T172" i="13"/>
  <c r="M172" i="13"/>
  <c r="D184" i="13"/>
  <c r="AC172" i="13"/>
  <c r="Z173" i="13"/>
  <c r="C185" i="13"/>
  <c r="L173" i="13"/>
  <c r="J185" i="13"/>
  <c r="R185" i="13"/>
  <c r="D185" i="13"/>
  <c r="W185" i="13"/>
  <c r="AB173" i="13"/>
  <c r="H174" i="13"/>
  <c r="C174" i="13"/>
  <c r="V174" i="13"/>
  <c r="P162" i="13"/>
  <c r="K259" i="9"/>
  <c r="K368" i="9"/>
  <c r="K474" i="9"/>
  <c r="K369" i="9"/>
  <c r="K152" i="9"/>
  <c r="K151" i="9"/>
  <c r="K46" i="9"/>
  <c r="K45" i="9"/>
  <c r="K260" i="9"/>
  <c r="K473" i="9"/>
  <c r="N169" i="13"/>
  <c r="V291" i="3"/>
  <c r="N288" i="3"/>
  <c r="AC289" i="3"/>
  <c r="M294" i="3"/>
  <c r="E290" i="3"/>
  <c r="E293" i="3"/>
  <c r="AB182" i="3"/>
  <c r="V183" i="3"/>
  <c r="V180" i="3"/>
  <c r="AB293" i="3"/>
  <c r="AB292" i="3"/>
  <c r="T289" i="3"/>
  <c r="L291" i="3"/>
  <c r="J180" i="3"/>
  <c r="I186" i="3"/>
  <c r="AA292" i="3"/>
  <c r="S290" i="3"/>
  <c r="K291" i="3"/>
  <c r="C288" i="3"/>
  <c r="L187" i="3"/>
  <c r="D184" i="3"/>
  <c r="D183" i="3"/>
  <c r="B180" i="3"/>
  <c r="Q186" i="3"/>
  <c r="Z288" i="3"/>
  <c r="R293" i="3"/>
  <c r="R289" i="3"/>
  <c r="J290" i="3"/>
  <c r="B295" i="3"/>
  <c r="AA180" i="3"/>
  <c r="K187" i="3"/>
  <c r="C184" i="3"/>
  <c r="C183" i="3"/>
  <c r="R182" i="3"/>
  <c r="R181" i="3"/>
  <c r="P295" i="3"/>
  <c r="P291" i="3"/>
  <c r="H289" i="3"/>
  <c r="D289" i="3"/>
  <c r="O295" i="3"/>
  <c r="O291" i="3"/>
  <c r="G292" i="3"/>
  <c r="X186" i="3"/>
  <c r="P183" i="3"/>
  <c r="P180" i="3"/>
  <c r="F509" i="3"/>
  <c r="F507" i="3"/>
  <c r="F505" i="3"/>
  <c r="F503" i="3"/>
  <c r="F497" i="3"/>
  <c r="F495" i="3"/>
  <c r="F493" i="3"/>
  <c r="F484" i="3"/>
  <c r="F491" i="3"/>
  <c r="F485" i="3"/>
  <c r="F508" i="3"/>
  <c r="F506" i="3"/>
  <c r="F504" i="3"/>
  <c r="F502" i="3"/>
  <c r="F496" i="3"/>
  <c r="F494" i="3"/>
  <c r="F492" i="3"/>
  <c r="F490" i="3"/>
  <c r="O403" i="3"/>
  <c r="O401" i="3"/>
  <c r="O399" i="3"/>
  <c r="O397" i="3"/>
  <c r="O404" i="3"/>
  <c r="O402" i="3"/>
  <c r="O400" i="3"/>
  <c r="O398" i="3"/>
  <c r="O380" i="3"/>
  <c r="O386" i="3"/>
  <c r="O379" i="3"/>
  <c r="O390" i="3"/>
  <c r="O387" i="3"/>
  <c r="O388" i="3"/>
  <c r="O391" i="3"/>
  <c r="O385" i="3"/>
  <c r="O389" i="3"/>
  <c r="O392" i="3"/>
  <c r="AC185" i="3"/>
  <c r="AC183" i="3"/>
  <c r="AC181" i="3"/>
  <c r="AC175" i="3"/>
  <c r="AC173" i="3"/>
  <c r="AC171" i="3"/>
  <c r="AC187" i="3"/>
  <c r="AC169" i="3"/>
  <c r="AC163" i="3"/>
  <c r="AC186" i="3"/>
  <c r="AC184" i="3"/>
  <c r="AC182" i="3"/>
  <c r="AC180" i="3"/>
  <c r="AC174" i="3"/>
  <c r="AC172" i="3"/>
  <c r="AC170" i="3"/>
  <c r="AC168" i="3"/>
  <c r="AC162" i="3"/>
  <c r="Y485" i="3"/>
  <c r="Y508" i="3"/>
  <c r="Y506" i="3"/>
  <c r="Y504" i="3"/>
  <c r="Y502" i="3"/>
  <c r="Y496" i="3"/>
  <c r="Y494" i="3"/>
  <c r="Y492" i="3"/>
  <c r="Y490" i="3"/>
  <c r="Y509" i="3"/>
  <c r="Y507" i="3"/>
  <c r="Y505" i="3"/>
  <c r="Y503" i="3"/>
  <c r="Y497" i="3"/>
  <c r="Y495" i="3"/>
  <c r="Y493" i="3"/>
  <c r="Y484" i="3"/>
  <c r="Y491" i="3"/>
  <c r="S79" i="3"/>
  <c r="S65" i="3"/>
  <c r="S74" i="3"/>
  <c r="S68" i="3"/>
  <c r="S56" i="3"/>
  <c r="S77" i="3"/>
  <c r="S63" i="3"/>
  <c r="S80" i="3"/>
  <c r="S66" i="3"/>
  <c r="S75" i="3"/>
  <c r="S69" i="3"/>
  <c r="S57" i="3"/>
  <c r="S78" i="3"/>
  <c r="S64" i="3"/>
  <c r="S81" i="3"/>
  <c r="S67" i="3"/>
  <c r="S76" i="3"/>
  <c r="S62" i="3"/>
  <c r="B506" i="3"/>
  <c r="B504" i="3"/>
  <c r="B502" i="3"/>
  <c r="B496" i="3"/>
  <c r="B494" i="3"/>
  <c r="B492" i="3"/>
  <c r="B490" i="3"/>
  <c r="B509" i="3"/>
  <c r="B507" i="3"/>
  <c r="B505" i="3"/>
  <c r="B503" i="3"/>
  <c r="B497" i="3"/>
  <c r="B495" i="3"/>
  <c r="B493" i="3"/>
  <c r="B484" i="3"/>
  <c r="B491" i="3"/>
  <c r="B485" i="3"/>
  <c r="V509" i="3"/>
  <c r="V507" i="3"/>
  <c r="V505" i="3"/>
  <c r="V503" i="3"/>
  <c r="V497" i="3"/>
  <c r="V495" i="3"/>
  <c r="V493" i="3"/>
  <c r="V484" i="3"/>
  <c r="V491" i="3"/>
  <c r="V485" i="3"/>
  <c r="V508" i="3"/>
  <c r="V506" i="3"/>
  <c r="V504" i="3"/>
  <c r="V502" i="3"/>
  <c r="V496" i="3"/>
  <c r="V494" i="3"/>
  <c r="V492" i="3"/>
  <c r="V490" i="3"/>
  <c r="U509" i="3"/>
  <c r="U507" i="3"/>
  <c r="U505" i="3"/>
  <c r="U503" i="3"/>
  <c r="U497" i="3"/>
  <c r="U495" i="3"/>
  <c r="U493" i="3"/>
  <c r="U484" i="3"/>
  <c r="U491" i="3"/>
  <c r="U485" i="3"/>
  <c r="U508" i="3"/>
  <c r="U506" i="3"/>
  <c r="U504" i="3"/>
  <c r="U502" i="3"/>
  <c r="U496" i="3"/>
  <c r="U494" i="3"/>
  <c r="U492" i="3"/>
  <c r="U490" i="3"/>
  <c r="AA490" i="3"/>
  <c r="AA509" i="3"/>
  <c r="AA507" i="3"/>
  <c r="AA505" i="3"/>
  <c r="AA503" i="3"/>
  <c r="AA497" i="3"/>
  <c r="AA495" i="3"/>
  <c r="AA493" i="3"/>
  <c r="AA484" i="3"/>
  <c r="AA491" i="3"/>
  <c r="AA485" i="3"/>
  <c r="AA508" i="3"/>
  <c r="AA506" i="3"/>
  <c r="AA504" i="3"/>
  <c r="AA502" i="3"/>
  <c r="AA496" i="3"/>
  <c r="AA494" i="3"/>
  <c r="AA492" i="3"/>
  <c r="R404" i="3"/>
  <c r="R402" i="3"/>
  <c r="R400" i="3"/>
  <c r="R398" i="3"/>
  <c r="R386" i="3"/>
  <c r="R403" i="3"/>
  <c r="R401" i="3"/>
  <c r="R385" i="3"/>
  <c r="R399" i="3"/>
  <c r="R380" i="3"/>
  <c r="R388" i="3"/>
  <c r="R391" i="3"/>
  <c r="R397" i="3"/>
  <c r="R389" i="3"/>
  <c r="R392" i="3"/>
  <c r="R379" i="3"/>
  <c r="R390" i="3"/>
  <c r="R387" i="3"/>
  <c r="H404" i="3"/>
  <c r="H402" i="3"/>
  <c r="H400" i="3"/>
  <c r="H398" i="3"/>
  <c r="H392" i="3"/>
  <c r="H390" i="3"/>
  <c r="H388" i="3"/>
  <c r="H379" i="3"/>
  <c r="H403" i="3"/>
  <c r="H401" i="3"/>
  <c r="H399" i="3"/>
  <c r="H397" i="3"/>
  <c r="H391" i="3"/>
  <c r="H389" i="3"/>
  <c r="H380" i="3"/>
  <c r="H385" i="3"/>
  <c r="H386" i="3"/>
  <c r="H387" i="3"/>
  <c r="N403" i="3"/>
  <c r="N401" i="3"/>
  <c r="N399" i="3"/>
  <c r="N385" i="3"/>
  <c r="N404" i="3"/>
  <c r="N402" i="3"/>
  <c r="N400" i="3"/>
  <c r="N386" i="3"/>
  <c r="N398" i="3"/>
  <c r="N392" i="3"/>
  <c r="N379" i="3"/>
  <c r="N390" i="3"/>
  <c r="N387" i="3"/>
  <c r="N380" i="3"/>
  <c r="N388" i="3"/>
  <c r="N397" i="3"/>
  <c r="N391" i="3"/>
  <c r="N389" i="3"/>
  <c r="AA404" i="3"/>
  <c r="AA402" i="3"/>
  <c r="AA400" i="3"/>
  <c r="AA398" i="3"/>
  <c r="AA380" i="3"/>
  <c r="AA403" i="3"/>
  <c r="AA401" i="3"/>
  <c r="AA399" i="3"/>
  <c r="AA390" i="3"/>
  <c r="AA387" i="3"/>
  <c r="AA388" i="3"/>
  <c r="AA391" i="3"/>
  <c r="AA385" i="3"/>
  <c r="AA389" i="3"/>
  <c r="AA392" i="3"/>
  <c r="AA397" i="3"/>
  <c r="AA386" i="3"/>
  <c r="AA379" i="3"/>
  <c r="L403" i="3"/>
  <c r="L401" i="3"/>
  <c r="L399" i="3"/>
  <c r="L397" i="3"/>
  <c r="L391" i="3"/>
  <c r="L389" i="3"/>
  <c r="L404" i="3"/>
  <c r="L402" i="3"/>
  <c r="L400" i="3"/>
  <c r="L398" i="3"/>
  <c r="L392" i="3"/>
  <c r="L390" i="3"/>
  <c r="L388" i="3"/>
  <c r="L379" i="3"/>
  <c r="L386" i="3"/>
  <c r="L387" i="3"/>
  <c r="L380" i="3"/>
  <c r="L385" i="3"/>
  <c r="H180" i="13"/>
  <c r="G168" i="13"/>
  <c r="M168" i="13"/>
  <c r="S180" i="13"/>
  <c r="P169" i="13"/>
  <c r="H169" i="13"/>
  <c r="T181" i="13"/>
  <c r="G169" i="13"/>
  <c r="O181" i="13"/>
  <c r="S181" i="13"/>
  <c r="R169" i="13"/>
  <c r="C169" i="13"/>
  <c r="M182" i="13"/>
  <c r="E182" i="13"/>
  <c r="C170" i="13"/>
  <c r="V170" i="13"/>
  <c r="H183" i="13"/>
  <c r="O171" i="13"/>
  <c r="Z183" i="13"/>
  <c r="I183" i="13"/>
  <c r="J171" i="13"/>
  <c r="S183" i="13"/>
  <c r="D171" i="13"/>
  <c r="I163" i="13"/>
  <c r="C187" i="13"/>
  <c r="Z175" i="13"/>
  <c r="L175" i="13"/>
  <c r="H187" i="13"/>
  <c r="S163" i="13"/>
  <c r="W187" i="13"/>
  <c r="C184" i="13"/>
  <c r="M184" i="13"/>
  <c r="I172" i="13"/>
  <c r="G172" i="13"/>
  <c r="S172" i="13"/>
  <c r="O172" i="13"/>
  <c r="R184" i="13"/>
  <c r="V184" i="13"/>
  <c r="O173" i="13"/>
  <c r="Z185" i="13"/>
  <c r="C173" i="13"/>
  <c r="L185" i="13"/>
  <c r="AB185" i="13"/>
  <c r="S173" i="13"/>
  <c r="E173" i="13"/>
  <c r="L162" i="13"/>
  <c r="D162" i="13"/>
  <c r="G162" i="13"/>
  <c r="C186" i="13"/>
  <c r="V186" i="13"/>
  <c r="Z474" i="9"/>
  <c r="Z151" i="9"/>
  <c r="Z473" i="9"/>
  <c r="Z259" i="9"/>
  <c r="Z369" i="9"/>
  <c r="Z152" i="9"/>
  <c r="Z260" i="9"/>
  <c r="Z368" i="9"/>
  <c r="Z45" i="9"/>
  <c r="V288" i="3"/>
  <c r="AC288" i="3"/>
  <c r="AC291" i="3"/>
  <c r="E292" i="3"/>
  <c r="E295" i="3"/>
  <c r="AB184" i="3"/>
  <c r="AB181" i="3"/>
  <c r="V185" i="3"/>
  <c r="V182" i="3"/>
  <c r="N181" i="3"/>
  <c r="AB289" i="3"/>
  <c r="T294" i="3"/>
  <c r="T290" i="3"/>
  <c r="L288" i="3"/>
  <c r="Q288" i="3"/>
  <c r="J182" i="3"/>
  <c r="J181" i="3"/>
  <c r="AA293" i="3"/>
  <c r="AA289" i="3"/>
  <c r="S294" i="3"/>
  <c r="K288" i="3"/>
  <c r="K295" i="3"/>
  <c r="C292" i="3"/>
  <c r="D186" i="3"/>
  <c r="D185" i="3"/>
  <c r="I288" i="3"/>
  <c r="B182" i="3"/>
  <c r="B181" i="3"/>
  <c r="J294" i="3"/>
  <c r="B291" i="3"/>
  <c r="AA182" i="3"/>
  <c r="C186" i="3"/>
  <c r="C185" i="3"/>
  <c r="R184" i="3"/>
  <c r="R183" i="3"/>
  <c r="Z180" i="3"/>
  <c r="X295" i="3"/>
  <c r="X291" i="3"/>
  <c r="P288" i="3"/>
  <c r="H290" i="3"/>
  <c r="D290" i="3"/>
  <c r="D293" i="3"/>
  <c r="W291" i="3"/>
  <c r="O288" i="3"/>
  <c r="G293" i="3"/>
  <c r="G289" i="3"/>
  <c r="X187" i="3"/>
  <c r="P185" i="3"/>
  <c r="P182" i="3"/>
  <c r="H181" i="3"/>
  <c r="F290" i="3"/>
  <c r="F294" i="3"/>
  <c r="O491" i="3"/>
  <c r="O485" i="3"/>
  <c r="O508" i="3"/>
  <c r="O506" i="3"/>
  <c r="O504" i="3"/>
  <c r="O502" i="3"/>
  <c r="O496" i="3"/>
  <c r="O494" i="3"/>
  <c r="O492" i="3"/>
  <c r="O490" i="3"/>
  <c r="O509" i="3"/>
  <c r="O507" i="3"/>
  <c r="O505" i="3"/>
  <c r="O503" i="3"/>
  <c r="O497" i="3"/>
  <c r="O495" i="3"/>
  <c r="O493" i="3"/>
  <c r="O484" i="3"/>
  <c r="T76" i="3"/>
  <c r="T62" i="3"/>
  <c r="T79" i="3"/>
  <c r="T65" i="3"/>
  <c r="T74" i="3"/>
  <c r="T68" i="3"/>
  <c r="T56" i="3"/>
  <c r="T77" i="3"/>
  <c r="T63" i="3"/>
  <c r="T80" i="3"/>
  <c r="T66" i="3"/>
  <c r="T75" i="3"/>
  <c r="T69" i="3"/>
  <c r="T57" i="3"/>
  <c r="T78" i="3"/>
  <c r="T64" i="3"/>
  <c r="T81" i="3"/>
  <c r="T67" i="3"/>
  <c r="U187" i="3"/>
  <c r="U185" i="3"/>
  <c r="U183" i="3"/>
  <c r="U181" i="3"/>
  <c r="U175" i="3"/>
  <c r="U173" i="3"/>
  <c r="U171" i="3"/>
  <c r="U169" i="3"/>
  <c r="U163" i="3"/>
  <c r="U186" i="3"/>
  <c r="U184" i="3"/>
  <c r="U182" i="3"/>
  <c r="U180" i="3"/>
  <c r="U174" i="3"/>
  <c r="U172" i="3"/>
  <c r="U170" i="3"/>
  <c r="U168" i="3"/>
  <c r="U162" i="3"/>
  <c r="Q485" i="3"/>
  <c r="Q508" i="3"/>
  <c r="Q506" i="3"/>
  <c r="Q504" i="3"/>
  <c r="Q502" i="3"/>
  <c r="Q496" i="3"/>
  <c r="Q494" i="3"/>
  <c r="Q492" i="3"/>
  <c r="Q490" i="3"/>
  <c r="Q509" i="3"/>
  <c r="Q507" i="3"/>
  <c r="Q505" i="3"/>
  <c r="Q503" i="3"/>
  <c r="Q497" i="3"/>
  <c r="Q495" i="3"/>
  <c r="Q493" i="3"/>
  <c r="Q484" i="3"/>
  <c r="Q491" i="3"/>
  <c r="K79" i="3"/>
  <c r="K65" i="3"/>
  <c r="K74" i="3"/>
  <c r="K68" i="3"/>
  <c r="K56" i="3"/>
  <c r="K77" i="3"/>
  <c r="K63" i="3"/>
  <c r="K80" i="3"/>
  <c r="K66" i="3"/>
  <c r="K75" i="3"/>
  <c r="K69" i="3"/>
  <c r="K57" i="3"/>
  <c r="K78" i="3"/>
  <c r="K64" i="3"/>
  <c r="K81" i="3"/>
  <c r="K67" i="3"/>
  <c r="K76" i="3"/>
  <c r="K62" i="3"/>
  <c r="W491" i="3"/>
  <c r="W485" i="3"/>
  <c r="W508" i="3"/>
  <c r="W506" i="3"/>
  <c r="W504" i="3"/>
  <c r="W502" i="3"/>
  <c r="W496" i="3"/>
  <c r="W494" i="3"/>
  <c r="W492" i="3"/>
  <c r="W490" i="3"/>
  <c r="W509" i="3"/>
  <c r="W507" i="3"/>
  <c r="W505" i="3"/>
  <c r="W503" i="3"/>
  <c r="W497" i="3"/>
  <c r="W495" i="3"/>
  <c r="W493" i="3"/>
  <c r="W484" i="3"/>
  <c r="N509" i="3"/>
  <c r="N507" i="3"/>
  <c r="N505" i="3"/>
  <c r="N503" i="3"/>
  <c r="N497" i="3"/>
  <c r="N495" i="3"/>
  <c r="N493" i="3"/>
  <c r="N484" i="3"/>
  <c r="N491" i="3"/>
  <c r="N485" i="3"/>
  <c r="N508" i="3"/>
  <c r="N506" i="3"/>
  <c r="N504" i="3"/>
  <c r="N502" i="3"/>
  <c r="N496" i="3"/>
  <c r="N494" i="3"/>
  <c r="N492" i="3"/>
  <c r="N490" i="3"/>
  <c r="M509" i="3"/>
  <c r="M507" i="3"/>
  <c r="M505" i="3"/>
  <c r="M503" i="3"/>
  <c r="M497" i="3"/>
  <c r="M495" i="3"/>
  <c r="M493" i="3"/>
  <c r="M484" i="3"/>
  <c r="M491" i="3"/>
  <c r="M485" i="3"/>
  <c r="M508" i="3"/>
  <c r="M506" i="3"/>
  <c r="M504" i="3"/>
  <c r="M502" i="3"/>
  <c r="M496" i="3"/>
  <c r="M494" i="3"/>
  <c r="M492" i="3"/>
  <c r="M490" i="3"/>
  <c r="S490" i="3"/>
  <c r="S509" i="3"/>
  <c r="S507" i="3"/>
  <c r="S505" i="3"/>
  <c r="S503" i="3"/>
  <c r="S497" i="3"/>
  <c r="S495" i="3"/>
  <c r="S493" i="3"/>
  <c r="S484" i="3"/>
  <c r="S491" i="3"/>
  <c r="S485" i="3"/>
  <c r="S508" i="3"/>
  <c r="S506" i="3"/>
  <c r="S504" i="3"/>
  <c r="S502" i="3"/>
  <c r="S496" i="3"/>
  <c r="S494" i="3"/>
  <c r="S492" i="3"/>
  <c r="I404" i="3"/>
  <c r="I402" i="3"/>
  <c r="I400" i="3"/>
  <c r="I403" i="3"/>
  <c r="I401" i="3"/>
  <c r="I399" i="3"/>
  <c r="I397" i="3"/>
  <c r="I387" i="3"/>
  <c r="I388" i="3"/>
  <c r="I391" i="3"/>
  <c r="I385" i="3"/>
  <c r="I398" i="3"/>
  <c r="I389" i="3"/>
  <c r="I392" i="3"/>
  <c r="I386" i="3"/>
  <c r="I379" i="3"/>
  <c r="I390" i="3"/>
  <c r="I380" i="3"/>
  <c r="X404" i="3"/>
  <c r="X402" i="3"/>
  <c r="X400" i="3"/>
  <c r="X398" i="3"/>
  <c r="X392" i="3"/>
  <c r="X390" i="3"/>
  <c r="X388" i="3"/>
  <c r="X379" i="3"/>
  <c r="X403" i="3"/>
  <c r="X401" i="3"/>
  <c r="X399" i="3"/>
  <c r="X397" i="3"/>
  <c r="X391" i="3"/>
  <c r="X389" i="3"/>
  <c r="X386" i="3"/>
  <c r="X387" i="3"/>
  <c r="X380" i="3"/>
  <c r="X385" i="3"/>
  <c r="E403" i="3"/>
  <c r="E401" i="3"/>
  <c r="E387" i="3"/>
  <c r="E404" i="3"/>
  <c r="E402" i="3"/>
  <c r="E400" i="3"/>
  <c r="E398" i="3"/>
  <c r="E379" i="3"/>
  <c r="E390" i="3"/>
  <c r="E397" i="3"/>
  <c r="E380" i="3"/>
  <c r="E399" i="3"/>
  <c r="E388" i="3"/>
  <c r="E391" i="3"/>
  <c r="E385" i="3"/>
  <c r="E389" i="3"/>
  <c r="E392" i="3"/>
  <c r="E386" i="3"/>
  <c r="S404" i="3"/>
  <c r="S402" i="3"/>
  <c r="S400" i="3"/>
  <c r="S398" i="3"/>
  <c r="S380" i="3"/>
  <c r="S403" i="3"/>
  <c r="S401" i="3"/>
  <c r="S399" i="3"/>
  <c r="S388" i="3"/>
  <c r="S391" i="3"/>
  <c r="S385" i="3"/>
  <c r="S397" i="3"/>
  <c r="S389" i="3"/>
  <c r="S392" i="3"/>
  <c r="S386" i="3"/>
  <c r="S379" i="3"/>
  <c r="S390" i="3"/>
  <c r="S387" i="3"/>
  <c r="B404" i="3"/>
  <c r="B402" i="3"/>
  <c r="B400" i="3"/>
  <c r="B386" i="3"/>
  <c r="B401" i="3"/>
  <c r="B385" i="3"/>
  <c r="B389" i="3"/>
  <c r="B392" i="3"/>
  <c r="B379" i="3"/>
  <c r="B390" i="3"/>
  <c r="B387" i="3"/>
  <c r="B399" i="3"/>
  <c r="B397" i="3"/>
  <c r="B380" i="3"/>
  <c r="B398" i="3"/>
  <c r="B388" i="3"/>
  <c r="B391" i="3"/>
  <c r="AB76" i="3"/>
  <c r="AB62" i="3"/>
  <c r="AB79" i="3"/>
  <c r="AB65" i="3"/>
  <c r="AB74" i="3"/>
  <c r="AB68" i="3"/>
  <c r="AB56" i="3"/>
  <c r="AB77" i="3"/>
  <c r="AB63" i="3"/>
  <c r="AB80" i="3"/>
  <c r="AB66" i="3"/>
  <c r="AB75" i="3"/>
  <c r="AB69" i="3"/>
  <c r="AB57" i="3"/>
  <c r="AB78" i="3"/>
  <c r="AB64" i="3"/>
  <c r="AB81" i="3"/>
  <c r="AB67" i="3"/>
  <c r="L490" i="3"/>
  <c r="L509" i="3"/>
  <c r="L507" i="3"/>
  <c r="L505" i="3"/>
  <c r="L503" i="3"/>
  <c r="L497" i="3"/>
  <c r="L495" i="3"/>
  <c r="L493" i="3"/>
  <c r="L484" i="3"/>
  <c r="L491" i="3"/>
  <c r="L485" i="3"/>
  <c r="L508" i="3"/>
  <c r="L506" i="3"/>
  <c r="L504" i="3"/>
  <c r="L502" i="3"/>
  <c r="L496" i="3"/>
  <c r="L494" i="3"/>
  <c r="L492" i="3"/>
  <c r="P173" i="13"/>
  <c r="P185" i="13"/>
  <c r="T168" i="13"/>
  <c r="G180" i="13"/>
  <c r="Z168" i="13"/>
  <c r="V168" i="13"/>
  <c r="T169" i="13"/>
  <c r="S169" i="13"/>
  <c r="M170" i="13"/>
  <c r="S170" i="13"/>
  <c r="E170" i="13"/>
  <c r="I170" i="13"/>
  <c r="O182" i="13"/>
  <c r="R182" i="13"/>
  <c r="AC182" i="13"/>
  <c r="W171" i="13"/>
  <c r="O183" i="13"/>
  <c r="AB183" i="13"/>
  <c r="E171" i="13"/>
  <c r="I175" i="13"/>
  <c r="Z187" i="13"/>
  <c r="L187" i="13"/>
  <c r="H163" i="13"/>
  <c r="S175" i="13"/>
  <c r="W163" i="13"/>
  <c r="G184" i="13"/>
  <c r="AC184" i="13"/>
  <c r="S184" i="13"/>
  <c r="O185" i="13"/>
  <c r="S185" i="13"/>
  <c r="E185" i="13"/>
  <c r="L174" i="13"/>
  <c r="D174" i="13"/>
  <c r="G174" i="13"/>
  <c r="T162" i="13"/>
  <c r="J186" i="13"/>
  <c r="M162" i="13"/>
  <c r="R186" i="13"/>
  <c r="K74" i="9"/>
  <c r="V292" i="3"/>
  <c r="N292" i="3"/>
  <c r="N293" i="3"/>
  <c r="AC290" i="3"/>
  <c r="AC293" i="3"/>
  <c r="U289" i="3"/>
  <c r="E294" i="3"/>
  <c r="AB186" i="3"/>
  <c r="AB183" i="3"/>
  <c r="V187" i="3"/>
  <c r="V184" i="3"/>
  <c r="N183" i="3"/>
  <c r="N180" i="3"/>
  <c r="AB290" i="3"/>
  <c r="L292" i="3"/>
  <c r="L295" i="3"/>
  <c r="Q289" i="3"/>
  <c r="Q290" i="3"/>
  <c r="J184" i="3"/>
  <c r="J183" i="3"/>
  <c r="S291" i="3"/>
  <c r="C289" i="3"/>
  <c r="D187" i="3"/>
  <c r="I289" i="3"/>
  <c r="I290" i="3"/>
  <c r="B184" i="3"/>
  <c r="B183" i="3"/>
  <c r="Z292" i="3"/>
  <c r="Z293" i="3"/>
  <c r="R290" i="3"/>
  <c r="R294" i="3"/>
  <c r="J295" i="3"/>
  <c r="B288" i="3"/>
  <c r="AA184" i="3"/>
  <c r="AA181" i="3"/>
  <c r="S180" i="3"/>
  <c r="C187" i="3"/>
  <c r="R186" i="3"/>
  <c r="R185" i="3"/>
  <c r="Y288" i="3"/>
  <c r="Z182" i="3"/>
  <c r="X288" i="3"/>
  <c r="P293" i="3"/>
  <c r="P292" i="3"/>
  <c r="Y181" i="3"/>
  <c r="Y180" i="3"/>
  <c r="W288" i="3"/>
  <c r="W295" i="3"/>
  <c r="O292" i="3"/>
  <c r="P187" i="3"/>
  <c r="P184" i="3"/>
  <c r="H183" i="3"/>
  <c r="H180" i="3"/>
  <c r="T180" i="13"/>
  <c r="R168" i="13"/>
  <c r="Z180" i="13"/>
  <c r="J168" i="13"/>
  <c r="P181" i="13"/>
  <c r="H181" i="13"/>
  <c r="G181" i="13"/>
  <c r="L181" i="13"/>
  <c r="AC181" i="13"/>
  <c r="L170" i="13"/>
  <c r="C182" i="13"/>
  <c r="D170" i="13"/>
  <c r="V182" i="13"/>
  <c r="G170" i="13"/>
  <c r="AC170" i="13"/>
  <c r="W183" i="13"/>
  <c r="Z171" i="13"/>
  <c r="I171" i="13"/>
  <c r="S171" i="13"/>
  <c r="E183" i="13"/>
  <c r="O175" i="13"/>
  <c r="I187" i="13"/>
  <c r="D163" i="13"/>
  <c r="E163" i="13"/>
  <c r="S187" i="13"/>
  <c r="J163" i="13"/>
  <c r="G175" i="13"/>
  <c r="AB172" i="13"/>
  <c r="R172" i="13"/>
  <c r="G173" i="13"/>
  <c r="W186" i="13"/>
  <c r="L186" i="13"/>
  <c r="D186" i="13"/>
  <c r="AC162" i="13"/>
  <c r="G186" i="13"/>
  <c r="T174" i="13"/>
  <c r="J162" i="13"/>
  <c r="M174" i="13"/>
  <c r="R162" i="13"/>
  <c r="V293" i="3"/>
  <c r="N289" i="3"/>
  <c r="AC292" i="3"/>
  <c r="AC295" i="3"/>
  <c r="U288" i="3"/>
  <c r="U291" i="3"/>
  <c r="AB185" i="3"/>
  <c r="N185" i="3"/>
  <c r="N182" i="3"/>
  <c r="F181" i="3"/>
  <c r="Z77" i="9"/>
  <c r="T291" i="3"/>
  <c r="L289" i="3"/>
  <c r="Q291" i="3"/>
  <c r="Q292" i="3"/>
  <c r="J186" i="3"/>
  <c r="J185" i="3"/>
  <c r="AA290" i="3"/>
  <c r="S288" i="3"/>
  <c r="S295" i="3"/>
  <c r="K289" i="3"/>
  <c r="K292" i="3"/>
  <c r="C293" i="3"/>
  <c r="I291" i="3"/>
  <c r="I292" i="3"/>
  <c r="Z289" i="3"/>
  <c r="J291" i="3"/>
  <c r="AA186" i="3"/>
  <c r="AA183" i="3"/>
  <c r="S182" i="3"/>
  <c r="S181" i="3"/>
  <c r="Y289" i="3"/>
  <c r="Y290" i="3"/>
  <c r="Z184" i="3"/>
  <c r="Z181" i="3"/>
  <c r="X292" i="3"/>
  <c r="P289" i="3"/>
  <c r="H291" i="3"/>
  <c r="H294" i="3"/>
  <c r="Y183" i="3"/>
  <c r="Y182" i="3"/>
  <c r="D294" i="3"/>
  <c r="W292" i="3"/>
  <c r="O289" i="3"/>
  <c r="G290" i="3"/>
  <c r="H185" i="3"/>
  <c r="H182" i="3"/>
  <c r="F295" i="3"/>
  <c r="F291" i="3"/>
  <c r="M187" i="3"/>
  <c r="M185" i="3"/>
  <c r="M183" i="3"/>
  <c r="M181" i="3"/>
  <c r="M175" i="3"/>
  <c r="M173" i="3"/>
  <c r="M171" i="3"/>
  <c r="M169" i="3"/>
  <c r="M163" i="3"/>
  <c r="M186" i="3"/>
  <c r="M184" i="3"/>
  <c r="M182" i="3"/>
  <c r="M180" i="3"/>
  <c r="M174" i="3"/>
  <c r="M172" i="3"/>
  <c r="M170" i="3"/>
  <c r="M168" i="3"/>
  <c r="M162" i="3"/>
  <c r="C79" i="3"/>
  <c r="C65" i="3"/>
  <c r="C74" i="3"/>
  <c r="C68" i="3"/>
  <c r="C56" i="3"/>
  <c r="C77" i="3"/>
  <c r="C63" i="3"/>
  <c r="C80" i="3"/>
  <c r="C66" i="3"/>
  <c r="C75" i="3"/>
  <c r="C69" i="3"/>
  <c r="C57" i="3"/>
  <c r="C78" i="3"/>
  <c r="C64" i="3"/>
  <c r="C81" i="3"/>
  <c r="C67" i="3"/>
  <c r="C76" i="3"/>
  <c r="C62" i="3"/>
  <c r="E187" i="3"/>
  <c r="E185" i="3"/>
  <c r="E183" i="3"/>
  <c r="E181" i="3"/>
  <c r="E175" i="3"/>
  <c r="E173" i="3"/>
  <c r="E171" i="3"/>
  <c r="E169" i="3"/>
  <c r="E163" i="3"/>
  <c r="E186" i="3"/>
  <c r="E184" i="3"/>
  <c r="E182" i="3"/>
  <c r="E180" i="3"/>
  <c r="E174" i="3"/>
  <c r="E172" i="3"/>
  <c r="E170" i="3"/>
  <c r="E168" i="3"/>
  <c r="E162" i="3"/>
  <c r="D490" i="3"/>
  <c r="D509" i="3"/>
  <c r="D507" i="3"/>
  <c r="D505" i="3"/>
  <c r="D503" i="3"/>
  <c r="D497" i="3"/>
  <c r="D495" i="3"/>
  <c r="D493" i="3"/>
  <c r="D484" i="3"/>
  <c r="D491" i="3"/>
  <c r="D485" i="3"/>
  <c r="D508" i="3"/>
  <c r="D506" i="3"/>
  <c r="D504" i="3"/>
  <c r="D502" i="3"/>
  <c r="D496" i="3"/>
  <c r="D494" i="3"/>
  <c r="D492" i="3"/>
  <c r="G491" i="3"/>
  <c r="G485" i="3"/>
  <c r="G508" i="3"/>
  <c r="G506" i="3"/>
  <c r="G504" i="3"/>
  <c r="G502" i="3"/>
  <c r="G496" i="3"/>
  <c r="G494" i="3"/>
  <c r="G492" i="3"/>
  <c r="G490" i="3"/>
  <c r="G509" i="3"/>
  <c r="G507" i="3"/>
  <c r="G505" i="3"/>
  <c r="G503" i="3"/>
  <c r="G497" i="3"/>
  <c r="G495" i="3"/>
  <c r="G493" i="3"/>
  <c r="G484" i="3"/>
  <c r="X80" i="3"/>
  <c r="X66" i="3"/>
  <c r="X75" i="3"/>
  <c r="X69" i="3"/>
  <c r="X57" i="3"/>
  <c r="X78" i="3"/>
  <c r="X64" i="3"/>
  <c r="X81" i="3"/>
  <c r="X67" i="3"/>
  <c r="X76" i="3"/>
  <c r="X62" i="3"/>
  <c r="X79" i="3"/>
  <c r="X65" i="3"/>
  <c r="X74" i="3"/>
  <c r="X68" i="3"/>
  <c r="X56" i="3"/>
  <c r="X77" i="3"/>
  <c r="X63" i="3"/>
  <c r="W75" i="3"/>
  <c r="W69" i="3"/>
  <c r="W57" i="3"/>
  <c r="W78" i="3"/>
  <c r="W64" i="3"/>
  <c r="W81" i="3"/>
  <c r="W67" i="3"/>
  <c r="W76" i="3"/>
  <c r="W62" i="3"/>
  <c r="W79" i="3"/>
  <c r="W65" i="3"/>
  <c r="W74" i="3"/>
  <c r="W68" i="3"/>
  <c r="W56" i="3"/>
  <c r="W77" i="3"/>
  <c r="W63" i="3"/>
  <c r="W80" i="3"/>
  <c r="W66" i="3"/>
  <c r="V78" i="3"/>
  <c r="V64" i="3"/>
  <c r="V81" i="3"/>
  <c r="V67" i="3"/>
  <c r="V76" i="3"/>
  <c r="V62" i="3"/>
  <c r="V79" i="3"/>
  <c r="V65" i="3"/>
  <c r="V74" i="3"/>
  <c r="V68" i="3"/>
  <c r="V56" i="3"/>
  <c r="V77" i="3"/>
  <c r="V63" i="3"/>
  <c r="V80" i="3"/>
  <c r="V66" i="3"/>
  <c r="V75" i="3"/>
  <c r="V69" i="3"/>
  <c r="V57" i="3"/>
  <c r="C490" i="3"/>
  <c r="C509" i="3"/>
  <c r="C507" i="3"/>
  <c r="C505" i="3"/>
  <c r="C503" i="3"/>
  <c r="C497" i="3"/>
  <c r="C495" i="3"/>
  <c r="C493" i="3"/>
  <c r="C484" i="3"/>
  <c r="C491" i="3"/>
  <c r="C485" i="3"/>
  <c r="C508" i="3"/>
  <c r="C506" i="3"/>
  <c r="C504" i="3"/>
  <c r="C502" i="3"/>
  <c r="C496" i="3"/>
  <c r="C494" i="3"/>
  <c r="C492" i="3"/>
  <c r="P404" i="3"/>
  <c r="P402" i="3"/>
  <c r="P400" i="3"/>
  <c r="P398" i="3"/>
  <c r="P392" i="3"/>
  <c r="P390" i="3"/>
  <c r="P388" i="3"/>
  <c r="P379" i="3"/>
  <c r="P403" i="3"/>
  <c r="P401" i="3"/>
  <c r="P399" i="3"/>
  <c r="P397" i="3"/>
  <c r="P391" i="3"/>
  <c r="P389" i="3"/>
  <c r="P387" i="3"/>
  <c r="P380" i="3"/>
  <c r="P385" i="3"/>
  <c r="P386" i="3"/>
  <c r="F403" i="3"/>
  <c r="F401" i="3"/>
  <c r="F399" i="3"/>
  <c r="F385" i="3"/>
  <c r="F404" i="3"/>
  <c r="F402" i="3"/>
  <c r="F400" i="3"/>
  <c r="F386" i="3"/>
  <c r="F390" i="3"/>
  <c r="F387" i="3"/>
  <c r="F397" i="3"/>
  <c r="F380" i="3"/>
  <c r="F388" i="3"/>
  <c r="F391" i="3"/>
  <c r="F398" i="3"/>
  <c r="F389" i="3"/>
  <c r="F392" i="3"/>
  <c r="F379" i="3"/>
  <c r="C404" i="3"/>
  <c r="C402" i="3"/>
  <c r="C400" i="3"/>
  <c r="C398" i="3"/>
  <c r="C380" i="3"/>
  <c r="C403" i="3"/>
  <c r="C401" i="3"/>
  <c r="C399" i="3"/>
  <c r="C392" i="3"/>
  <c r="C386" i="3"/>
  <c r="C379" i="3"/>
  <c r="C390" i="3"/>
  <c r="C387" i="3"/>
  <c r="C397" i="3"/>
  <c r="C388" i="3"/>
  <c r="C391" i="3"/>
  <c r="C385" i="3"/>
  <c r="C389" i="3"/>
  <c r="L76" i="3"/>
  <c r="L62" i="3"/>
  <c r="L79" i="3"/>
  <c r="L65" i="3"/>
  <c r="L74" i="3"/>
  <c r="L68" i="3"/>
  <c r="L56" i="3"/>
  <c r="L77" i="3"/>
  <c r="L63" i="3"/>
  <c r="L80" i="3"/>
  <c r="L66" i="3"/>
  <c r="L75" i="3"/>
  <c r="L69" i="3"/>
  <c r="L57" i="3"/>
  <c r="L78" i="3"/>
  <c r="L64" i="3"/>
  <c r="L81" i="3"/>
  <c r="L67" i="3"/>
  <c r="AC403" i="3"/>
  <c r="AC401" i="3"/>
  <c r="AC387" i="3"/>
  <c r="AC404" i="3"/>
  <c r="AC402" i="3"/>
  <c r="AC400" i="3"/>
  <c r="AC398" i="3"/>
  <c r="AC380" i="3"/>
  <c r="AC388" i="3"/>
  <c r="AC391" i="3"/>
  <c r="AC385" i="3"/>
  <c r="AC389" i="3"/>
  <c r="AC399" i="3"/>
  <c r="AC392" i="3"/>
  <c r="AC386" i="3"/>
  <c r="AC397" i="3"/>
  <c r="AC379" i="3"/>
  <c r="AC390" i="3"/>
  <c r="J404" i="3"/>
  <c r="J402" i="3"/>
  <c r="J400" i="3"/>
  <c r="J386" i="3"/>
  <c r="J403" i="3"/>
  <c r="J401" i="3"/>
  <c r="J385" i="3"/>
  <c r="J397" i="3"/>
  <c r="J391" i="3"/>
  <c r="J398" i="3"/>
  <c r="J399" i="3"/>
  <c r="J389" i="3"/>
  <c r="J392" i="3"/>
  <c r="J379" i="3"/>
  <c r="J390" i="3"/>
  <c r="J387" i="3"/>
  <c r="J380" i="3"/>
  <c r="J388" i="3"/>
  <c r="R180" i="13"/>
  <c r="L168" i="13"/>
  <c r="D168" i="13"/>
  <c r="J180" i="13"/>
  <c r="M181" i="13"/>
  <c r="L169" i="13"/>
  <c r="AC169" i="13"/>
  <c r="V181" i="13"/>
  <c r="T170" i="13"/>
  <c r="S182" i="13"/>
  <c r="W170" i="13"/>
  <c r="I182" i="13"/>
  <c r="T183" i="13"/>
  <c r="G171" i="13"/>
  <c r="L183" i="13"/>
  <c r="M171" i="13"/>
  <c r="AB171" i="13"/>
  <c r="O187" i="13"/>
  <c r="M163" i="13"/>
  <c r="AC163" i="13"/>
  <c r="D175" i="13"/>
  <c r="E175" i="13"/>
  <c r="J175" i="13"/>
  <c r="G187" i="13"/>
  <c r="AB184" i="13"/>
  <c r="J184" i="13"/>
  <c r="L172" i="13"/>
  <c r="H184" i="13"/>
  <c r="AC173" i="13"/>
  <c r="G185" i="13"/>
  <c r="I173" i="13"/>
  <c r="W162" i="13"/>
  <c r="Z186" i="13"/>
  <c r="AC174" i="13"/>
  <c r="T186" i="13"/>
  <c r="J174" i="13"/>
  <c r="E162" i="13"/>
  <c r="M186" i="13"/>
  <c r="R174" i="13"/>
  <c r="V289" i="3"/>
  <c r="N290" i="3"/>
  <c r="U290" i="3"/>
  <c r="U293" i="3"/>
  <c r="M289" i="3"/>
  <c r="N187" i="3"/>
  <c r="N184" i="3"/>
  <c r="F183" i="3"/>
  <c r="F180" i="3"/>
  <c r="AB294" i="3"/>
  <c r="T288" i="3"/>
  <c r="L293" i="3"/>
  <c r="Q293" i="3"/>
  <c r="Q294" i="3"/>
  <c r="I181" i="3"/>
  <c r="AA294" i="3"/>
  <c r="K293" i="3"/>
  <c r="L180" i="3"/>
  <c r="I293" i="3"/>
  <c r="I294" i="3"/>
  <c r="Q181" i="3"/>
  <c r="R295" i="3"/>
  <c r="R291" i="3"/>
  <c r="J288" i="3"/>
  <c r="B292" i="3"/>
  <c r="B293" i="3"/>
  <c r="AA185" i="3"/>
  <c r="S184" i="3"/>
  <c r="S183" i="3"/>
  <c r="K180" i="3"/>
  <c r="Y291" i="3"/>
  <c r="Y292" i="3"/>
  <c r="Z186" i="3"/>
  <c r="Z183" i="3"/>
  <c r="X289" i="3"/>
  <c r="P290" i="3"/>
  <c r="H288" i="3"/>
  <c r="Y185" i="3"/>
  <c r="Y184" i="3"/>
  <c r="W289" i="3"/>
  <c r="O293" i="3"/>
  <c r="G294" i="3"/>
  <c r="H187" i="3"/>
  <c r="H184" i="3"/>
  <c r="F288" i="3"/>
  <c r="Y404" i="3"/>
  <c r="Y402" i="3"/>
  <c r="Y400" i="3"/>
  <c r="Y403" i="3"/>
  <c r="Y401" i="3"/>
  <c r="Y399" i="3"/>
  <c r="Y397" i="3"/>
  <c r="Y387" i="3"/>
  <c r="Y392" i="3"/>
  <c r="Y386" i="3"/>
  <c r="Y379" i="3"/>
  <c r="Y390" i="3"/>
  <c r="Y380" i="3"/>
  <c r="Y388" i="3"/>
  <c r="Y398" i="3"/>
  <c r="Y391" i="3"/>
  <c r="Y385" i="3"/>
  <c r="Y389" i="3"/>
  <c r="X485" i="3"/>
  <c r="X508" i="3"/>
  <c r="X506" i="3"/>
  <c r="X504" i="3"/>
  <c r="X502" i="3"/>
  <c r="X496" i="3"/>
  <c r="X494" i="3"/>
  <c r="X492" i="3"/>
  <c r="X490" i="3"/>
  <c r="X509" i="3"/>
  <c r="X507" i="3"/>
  <c r="X505" i="3"/>
  <c r="X503" i="3"/>
  <c r="X497" i="3"/>
  <c r="X495" i="3"/>
  <c r="X493" i="3"/>
  <c r="X484" i="3"/>
  <c r="X491" i="3"/>
  <c r="Z74" i="3"/>
  <c r="Z68" i="3"/>
  <c r="Z56" i="3"/>
  <c r="Z77" i="3"/>
  <c r="Z63" i="3"/>
  <c r="Z80" i="3"/>
  <c r="Z66" i="3"/>
  <c r="Z75" i="3"/>
  <c r="Z69" i="3"/>
  <c r="Z57" i="3"/>
  <c r="Z78" i="3"/>
  <c r="Z64" i="3"/>
  <c r="Z81" i="3"/>
  <c r="Z67" i="3"/>
  <c r="Z76" i="3"/>
  <c r="Z62" i="3"/>
  <c r="Z79" i="3"/>
  <c r="Z65" i="3"/>
  <c r="Y77" i="3"/>
  <c r="Y63" i="3"/>
  <c r="Y80" i="3"/>
  <c r="Y66" i="3"/>
  <c r="Y75" i="3"/>
  <c r="Y69" i="3"/>
  <c r="Y57" i="3"/>
  <c r="Y78" i="3"/>
  <c r="Y64" i="3"/>
  <c r="Y81" i="3"/>
  <c r="Y67" i="3"/>
  <c r="Y76" i="3"/>
  <c r="Y62" i="3"/>
  <c r="Y79" i="3"/>
  <c r="Y65" i="3"/>
  <c r="Y74" i="3"/>
  <c r="Y68" i="3"/>
  <c r="Y56" i="3"/>
  <c r="P80" i="3"/>
  <c r="P66" i="3"/>
  <c r="P75" i="3"/>
  <c r="P69" i="3"/>
  <c r="P57" i="3"/>
  <c r="P78" i="3"/>
  <c r="P64" i="3"/>
  <c r="P81" i="3"/>
  <c r="P67" i="3"/>
  <c r="P76" i="3"/>
  <c r="P62" i="3"/>
  <c r="P79" i="3"/>
  <c r="P65" i="3"/>
  <c r="P74" i="3"/>
  <c r="P68" i="3"/>
  <c r="P56" i="3"/>
  <c r="P77" i="3"/>
  <c r="P63" i="3"/>
  <c r="O75" i="3"/>
  <c r="O69" i="3"/>
  <c r="O57" i="3"/>
  <c r="O78" i="3"/>
  <c r="O64" i="3"/>
  <c r="O81" i="3"/>
  <c r="O67" i="3"/>
  <c r="O76" i="3"/>
  <c r="O62" i="3"/>
  <c r="O79" i="3"/>
  <c r="O65" i="3"/>
  <c r="O74" i="3"/>
  <c r="O68" i="3"/>
  <c r="O56" i="3"/>
  <c r="O77" i="3"/>
  <c r="O63" i="3"/>
  <c r="O80" i="3"/>
  <c r="O66" i="3"/>
  <c r="N78" i="3"/>
  <c r="N64" i="3"/>
  <c r="N81" i="3"/>
  <c r="N67" i="3"/>
  <c r="N76" i="3"/>
  <c r="N62" i="3"/>
  <c r="N79" i="3"/>
  <c r="N65" i="3"/>
  <c r="N74" i="3"/>
  <c r="N68" i="3"/>
  <c r="N56" i="3"/>
  <c r="N77" i="3"/>
  <c r="N63" i="3"/>
  <c r="N80" i="3"/>
  <c r="N66" i="3"/>
  <c r="N75" i="3"/>
  <c r="N69" i="3"/>
  <c r="N57" i="3"/>
  <c r="AC81" i="3"/>
  <c r="AC67" i="3"/>
  <c r="AC76" i="3"/>
  <c r="AC62" i="3"/>
  <c r="AC79" i="3"/>
  <c r="AC65" i="3"/>
  <c r="AC74" i="3"/>
  <c r="AC68" i="3"/>
  <c r="AC56" i="3"/>
  <c r="AC77" i="3"/>
  <c r="AC63" i="3"/>
  <c r="AC80" i="3"/>
  <c r="AC66" i="3"/>
  <c r="AC75" i="3"/>
  <c r="AC69" i="3"/>
  <c r="AC57" i="3"/>
  <c r="AC78" i="3"/>
  <c r="AC64" i="3"/>
  <c r="G403" i="3"/>
  <c r="G401" i="3"/>
  <c r="G399" i="3"/>
  <c r="G397" i="3"/>
  <c r="G404" i="3"/>
  <c r="G402" i="3"/>
  <c r="G400" i="3"/>
  <c r="G380" i="3"/>
  <c r="G388" i="3"/>
  <c r="G391" i="3"/>
  <c r="G398" i="3"/>
  <c r="G385" i="3"/>
  <c r="G389" i="3"/>
  <c r="G392" i="3"/>
  <c r="G386" i="3"/>
  <c r="G379" i="3"/>
  <c r="G390" i="3"/>
  <c r="G387" i="3"/>
  <c r="D76" i="3"/>
  <c r="D62" i="3"/>
  <c r="D79" i="3"/>
  <c r="D65" i="3"/>
  <c r="D74" i="3"/>
  <c r="D68" i="3"/>
  <c r="D56" i="3"/>
  <c r="D77" i="3"/>
  <c r="D63" i="3"/>
  <c r="D80" i="3"/>
  <c r="D66" i="3"/>
  <c r="D75" i="3"/>
  <c r="D69" i="3"/>
  <c r="D57" i="3"/>
  <c r="D78" i="3"/>
  <c r="D64" i="3"/>
  <c r="D81" i="3"/>
  <c r="D67" i="3"/>
  <c r="AB168" i="13"/>
  <c r="L180" i="13"/>
  <c r="D180" i="13"/>
  <c r="O168" i="13"/>
  <c r="C168" i="13"/>
  <c r="M169" i="13"/>
  <c r="E181" i="13"/>
  <c r="AB181" i="13"/>
  <c r="W169" i="13"/>
  <c r="V169" i="13"/>
  <c r="L182" i="13"/>
  <c r="P170" i="13"/>
  <c r="Z170" i="13"/>
  <c r="D182" i="13"/>
  <c r="G182" i="13"/>
  <c r="G183" i="13"/>
  <c r="M183" i="13"/>
  <c r="P171" i="13"/>
  <c r="O163" i="13"/>
  <c r="M175" i="13"/>
  <c r="AC175" i="13"/>
  <c r="AB163" i="13"/>
  <c r="E187" i="13"/>
  <c r="J187" i="13"/>
  <c r="E172" i="13"/>
  <c r="L184" i="13"/>
  <c r="Z184" i="13"/>
  <c r="AC185" i="13"/>
  <c r="H173" i="13"/>
  <c r="V173" i="13"/>
  <c r="I185" i="13"/>
  <c r="I186" i="13"/>
  <c r="W174" i="13"/>
  <c r="Z162" i="13"/>
  <c r="S162" i="13"/>
  <c r="AC186" i="13"/>
  <c r="O186" i="13"/>
  <c r="E174" i="13"/>
  <c r="AB162" i="13"/>
  <c r="V290" i="3"/>
  <c r="U292" i="3"/>
  <c r="U295" i="3"/>
  <c r="M288" i="3"/>
  <c r="M291" i="3"/>
  <c r="F185" i="3"/>
  <c r="F182" i="3"/>
  <c r="AB288" i="3"/>
  <c r="I183" i="3"/>
  <c r="I180" i="3"/>
  <c r="S292" i="3"/>
  <c r="C294" i="3"/>
  <c r="L182" i="3"/>
  <c r="L181" i="3"/>
  <c r="Q183" i="3"/>
  <c r="Q180" i="3"/>
  <c r="Z290" i="3"/>
  <c r="J292" i="3"/>
  <c r="B289" i="3"/>
  <c r="S186" i="3"/>
  <c r="S185" i="3"/>
  <c r="K182" i="3"/>
  <c r="K181" i="3"/>
  <c r="Y293" i="3"/>
  <c r="Y294" i="3"/>
  <c r="Y186" i="3"/>
  <c r="D295" i="3"/>
  <c r="D291" i="3"/>
  <c r="O290" i="3"/>
  <c r="X181" i="3"/>
  <c r="X180" i="3"/>
  <c r="K404" i="3"/>
  <c r="K402" i="3"/>
  <c r="K400" i="3"/>
  <c r="K398" i="3"/>
  <c r="K380" i="3"/>
  <c r="K403" i="3"/>
  <c r="K401" i="3"/>
  <c r="K399" i="3"/>
  <c r="K385" i="3"/>
  <c r="K389" i="3"/>
  <c r="K392" i="3"/>
  <c r="K386" i="3"/>
  <c r="K379" i="3"/>
  <c r="K390" i="3"/>
  <c r="K387" i="3"/>
  <c r="K388" i="3"/>
  <c r="K397" i="3"/>
  <c r="K391" i="3"/>
  <c r="W186" i="3"/>
  <c r="W184" i="3"/>
  <c r="W182" i="3"/>
  <c r="W180" i="3"/>
  <c r="W174" i="3"/>
  <c r="W172" i="3"/>
  <c r="W170" i="3"/>
  <c r="W168" i="3"/>
  <c r="W162" i="3"/>
  <c r="W187" i="3"/>
  <c r="W185" i="3"/>
  <c r="W183" i="3"/>
  <c r="W181" i="3"/>
  <c r="W175" i="3"/>
  <c r="W173" i="3"/>
  <c r="W171" i="3"/>
  <c r="W169" i="3"/>
  <c r="W163" i="3"/>
  <c r="P485" i="3"/>
  <c r="P508" i="3"/>
  <c r="P506" i="3"/>
  <c r="P504" i="3"/>
  <c r="P502" i="3"/>
  <c r="P496" i="3"/>
  <c r="P494" i="3"/>
  <c r="P492" i="3"/>
  <c r="P490" i="3"/>
  <c r="P509" i="3"/>
  <c r="P507" i="3"/>
  <c r="P505" i="3"/>
  <c r="P503" i="3"/>
  <c r="P497" i="3"/>
  <c r="P495" i="3"/>
  <c r="P493" i="3"/>
  <c r="P484" i="3"/>
  <c r="P491" i="3"/>
  <c r="R74" i="3"/>
  <c r="R68" i="3"/>
  <c r="R56" i="3"/>
  <c r="R77" i="3"/>
  <c r="R63" i="3"/>
  <c r="R80" i="3"/>
  <c r="R66" i="3"/>
  <c r="R75" i="3"/>
  <c r="R69" i="3"/>
  <c r="R57" i="3"/>
  <c r="R78" i="3"/>
  <c r="R64" i="3"/>
  <c r="R81" i="3"/>
  <c r="R67" i="3"/>
  <c r="R76" i="3"/>
  <c r="R62" i="3"/>
  <c r="R79" i="3"/>
  <c r="R65" i="3"/>
  <c r="Q77" i="3"/>
  <c r="Q63" i="3"/>
  <c r="Q80" i="3"/>
  <c r="Q66" i="3"/>
  <c r="Q75" i="3"/>
  <c r="Q69" i="3"/>
  <c r="Q57" i="3"/>
  <c r="Q78" i="3"/>
  <c r="Q64" i="3"/>
  <c r="Q81" i="3"/>
  <c r="Q67" i="3"/>
  <c r="Q76" i="3"/>
  <c r="Q62" i="3"/>
  <c r="Q79" i="3"/>
  <c r="Q65" i="3"/>
  <c r="Q74" i="3"/>
  <c r="Q68" i="3"/>
  <c r="Q56" i="3"/>
  <c r="H80" i="3"/>
  <c r="H66" i="3"/>
  <c r="H75" i="3"/>
  <c r="H69" i="3"/>
  <c r="H57" i="3"/>
  <c r="H78" i="3"/>
  <c r="H64" i="3"/>
  <c r="H81" i="3"/>
  <c r="H67" i="3"/>
  <c r="H76" i="3"/>
  <c r="H62" i="3"/>
  <c r="H79" i="3"/>
  <c r="H65" i="3"/>
  <c r="H74" i="3"/>
  <c r="H68" i="3"/>
  <c r="H56" i="3"/>
  <c r="H77" i="3"/>
  <c r="H63" i="3"/>
  <c r="G75" i="3"/>
  <c r="G69" i="3"/>
  <c r="G57" i="3"/>
  <c r="G78" i="3"/>
  <c r="G64" i="3"/>
  <c r="G81" i="3"/>
  <c r="G67" i="3"/>
  <c r="G76" i="3"/>
  <c r="G62" i="3"/>
  <c r="G79" i="3"/>
  <c r="G65" i="3"/>
  <c r="G74" i="3"/>
  <c r="G68" i="3"/>
  <c r="G56" i="3"/>
  <c r="G77" i="3"/>
  <c r="G63" i="3"/>
  <c r="G80" i="3"/>
  <c r="G66" i="3"/>
  <c r="F78" i="3"/>
  <c r="F64" i="3"/>
  <c r="F81" i="3"/>
  <c r="F67" i="3"/>
  <c r="F76" i="3"/>
  <c r="F62" i="3"/>
  <c r="F79" i="3"/>
  <c r="F65" i="3"/>
  <c r="F74" i="3"/>
  <c r="F68" i="3"/>
  <c r="F56" i="3"/>
  <c r="F77" i="3"/>
  <c r="F63" i="3"/>
  <c r="F80" i="3"/>
  <c r="F66" i="3"/>
  <c r="F75" i="3"/>
  <c r="F69" i="3"/>
  <c r="F57" i="3"/>
  <c r="U81" i="3"/>
  <c r="U67" i="3"/>
  <c r="U76" i="3"/>
  <c r="U62" i="3"/>
  <c r="U79" i="3"/>
  <c r="U65" i="3"/>
  <c r="U74" i="3"/>
  <c r="U68" i="3"/>
  <c r="U56" i="3"/>
  <c r="U77" i="3"/>
  <c r="U63" i="3"/>
  <c r="U80" i="3"/>
  <c r="U66" i="3"/>
  <c r="U75" i="3"/>
  <c r="U69" i="3"/>
  <c r="U57" i="3"/>
  <c r="U78" i="3"/>
  <c r="U64" i="3"/>
  <c r="V403" i="3"/>
  <c r="V401" i="3"/>
  <c r="V399" i="3"/>
  <c r="V385" i="3"/>
  <c r="V404" i="3"/>
  <c r="V402" i="3"/>
  <c r="V400" i="3"/>
  <c r="V386" i="3"/>
  <c r="V397" i="3"/>
  <c r="V389" i="3"/>
  <c r="V392" i="3"/>
  <c r="V379" i="3"/>
  <c r="V390" i="3"/>
  <c r="V387" i="3"/>
  <c r="V380" i="3"/>
  <c r="V398" i="3"/>
  <c r="V388" i="3"/>
  <c r="V391" i="3"/>
  <c r="AB403" i="3"/>
  <c r="AB401" i="3"/>
  <c r="AB399" i="3"/>
  <c r="AB397" i="3"/>
  <c r="AB391" i="3"/>
  <c r="AB389" i="3"/>
  <c r="AB404" i="3"/>
  <c r="AB402" i="3"/>
  <c r="AB400" i="3"/>
  <c r="AB398" i="3"/>
  <c r="AB392" i="3"/>
  <c r="AB390" i="3"/>
  <c r="AB388" i="3"/>
  <c r="AB379" i="3"/>
  <c r="AB380" i="3"/>
  <c r="AB385" i="3"/>
  <c r="AB386" i="3"/>
  <c r="AB387" i="3"/>
  <c r="T187" i="3"/>
  <c r="T185" i="3"/>
  <c r="T183" i="3"/>
  <c r="T181" i="3"/>
  <c r="T175" i="3"/>
  <c r="T173" i="3"/>
  <c r="T171" i="3"/>
  <c r="T169" i="3"/>
  <c r="T163" i="3"/>
  <c r="T186" i="3"/>
  <c r="T184" i="3"/>
  <c r="T182" i="3"/>
  <c r="T180" i="3"/>
  <c r="T174" i="3"/>
  <c r="T172" i="3"/>
  <c r="T170" i="3"/>
  <c r="T168" i="3"/>
  <c r="T162" i="3"/>
  <c r="AB180" i="13"/>
  <c r="AC180" i="13"/>
  <c r="O180" i="13"/>
  <c r="C180" i="13"/>
  <c r="P168" i="13"/>
  <c r="E180" i="13"/>
  <c r="E169" i="13"/>
  <c r="AB169" i="13"/>
  <c r="Z181" i="13"/>
  <c r="T182" i="13"/>
  <c r="H170" i="13"/>
  <c r="W182" i="13"/>
  <c r="AB170" i="13"/>
  <c r="J170" i="13"/>
  <c r="T171" i="13"/>
  <c r="AC171" i="13"/>
  <c r="R183" i="13"/>
  <c r="V171" i="13"/>
  <c r="P183" i="13"/>
  <c r="T163" i="13"/>
  <c r="M187" i="13"/>
  <c r="AB175" i="13"/>
  <c r="V175" i="13"/>
  <c r="P175" i="13"/>
  <c r="P184" i="13"/>
  <c r="H172" i="13"/>
  <c r="H185" i="13"/>
  <c r="Z46" i="9"/>
  <c r="M290" i="3"/>
  <c r="F187" i="3"/>
  <c r="AB295" i="3"/>
  <c r="L294" i="3"/>
  <c r="I185" i="3"/>
  <c r="AA295" i="3"/>
  <c r="S293" i="3"/>
  <c r="K294" i="3"/>
  <c r="L184" i="3"/>
  <c r="Q185" i="3"/>
  <c r="J293" i="3"/>
  <c r="K184" i="3"/>
  <c r="G288" i="3"/>
  <c r="G295" i="3"/>
  <c r="X183" i="3"/>
  <c r="AA152" i="9"/>
  <c r="AA474" i="9"/>
  <c r="AA473" i="9"/>
  <c r="AA46" i="9"/>
  <c r="AA45" i="9"/>
  <c r="AA151" i="9"/>
  <c r="AA259" i="9"/>
  <c r="AA369" i="9"/>
  <c r="AA368" i="9"/>
  <c r="AA260" i="9"/>
  <c r="S369" i="9"/>
  <c r="S260" i="9"/>
  <c r="S474" i="9"/>
  <c r="S473" i="9"/>
  <c r="S152" i="9"/>
  <c r="S151" i="9"/>
  <c r="S46" i="9"/>
  <c r="S259" i="9"/>
  <c r="S45" i="9"/>
  <c r="S368" i="9"/>
  <c r="S80" i="9"/>
  <c r="U82" i="13"/>
  <c r="A31" i="1"/>
  <c r="A49" i="1" s="1"/>
  <c r="A60" i="1" s="1"/>
  <c r="A32" i="1"/>
  <c r="A50" i="1" s="1"/>
  <c r="A61" i="1" s="1"/>
  <c r="A33" i="1"/>
  <c r="A51" i="1" s="1"/>
  <c r="A62" i="1" s="1"/>
  <c r="A34" i="1"/>
  <c r="A35" i="1"/>
  <c r="A52" i="1" s="1"/>
  <c r="A63" i="1" s="1"/>
  <c r="A36" i="1"/>
  <c r="A53" i="1" s="1"/>
  <c r="A64" i="1" s="1"/>
  <c r="A37" i="1"/>
  <c r="A54" i="1" s="1"/>
  <c r="A65" i="1" s="1"/>
  <c r="A38" i="1"/>
  <c r="A39" i="1"/>
  <c r="A55" i="1" s="1"/>
  <c r="A66" i="1" s="1"/>
  <c r="A40" i="1"/>
  <c r="A41" i="1"/>
  <c r="A42" i="1"/>
  <c r="A45" i="1"/>
  <c r="Q17" i="1"/>
  <c r="B36" i="1" s="1"/>
  <c r="R17" i="1"/>
  <c r="C36" i="1" s="1"/>
  <c r="S17" i="1"/>
  <c r="D36" i="1" s="1"/>
  <c r="T17" i="1"/>
  <c r="E36" i="1" s="1"/>
  <c r="U17" i="1"/>
  <c r="F36" i="1" s="1"/>
  <c r="V17" i="1"/>
  <c r="G36" i="1" s="1"/>
  <c r="W17" i="1"/>
  <c r="H36" i="1" s="1"/>
  <c r="X17" i="1"/>
  <c r="I36" i="1" s="1"/>
  <c r="Y17" i="1"/>
  <c r="J36" i="1" s="1"/>
  <c r="Z17" i="1"/>
  <c r="K36" i="1" s="1"/>
  <c r="AA17" i="1"/>
  <c r="L36" i="1" s="1"/>
  <c r="AB17" i="1"/>
  <c r="M36" i="1" s="1"/>
  <c r="AC17" i="1"/>
  <c r="N36" i="1" s="1"/>
  <c r="AD17" i="1"/>
  <c r="O36" i="1" s="1"/>
  <c r="AE17" i="1"/>
  <c r="P36" i="1" s="1"/>
  <c r="AF17" i="1"/>
  <c r="Q36" i="1" s="1"/>
  <c r="AG17" i="1"/>
  <c r="R36" i="1" s="1"/>
  <c r="AH17" i="1"/>
  <c r="S36" i="1" s="1"/>
  <c r="AI17" i="1"/>
  <c r="T36" i="1" s="1"/>
  <c r="AJ17" i="1"/>
  <c r="U36" i="1" s="1"/>
  <c r="AK17" i="1"/>
  <c r="V36" i="1" s="1"/>
  <c r="AL17" i="1"/>
  <c r="W36" i="1" s="1"/>
  <c r="AM17" i="1"/>
  <c r="X36" i="1" s="1"/>
  <c r="AN17" i="1"/>
  <c r="Y36" i="1" s="1"/>
  <c r="AO17" i="1"/>
  <c r="Z36" i="1" s="1"/>
  <c r="AP17" i="1"/>
  <c r="AA36" i="1" s="1"/>
  <c r="AQ17" i="1"/>
  <c r="AB36" i="1" s="1"/>
  <c r="AR17" i="1"/>
  <c r="AC36" i="1" s="1"/>
  <c r="A30" i="1"/>
  <c r="A48" i="1" s="1"/>
  <c r="A59" i="1" s="1"/>
  <c r="T165" i="13" l="1"/>
  <c r="H405" i="13"/>
  <c r="H408" i="13" s="1"/>
  <c r="K41" i="28" s="1"/>
  <c r="K405" i="13"/>
  <c r="G405" i="13"/>
  <c r="G408" i="13" s="1"/>
  <c r="J41" i="28" s="1"/>
  <c r="F82" i="13"/>
  <c r="F85" i="13" s="1"/>
  <c r="I37" i="28" s="1"/>
  <c r="S82" i="13"/>
  <c r="S85" i="13" s="1"/>
  <c r="V37" i="28" s="1"/>
  <c r="AC165" i="13"/>
  <c r="Z405" i="13"/>
  <c r="Z408" i="13" s="1"/>
  <c r="AC41" i="28" s="1"/>
  <c r="X188" i="13"/>
  <c r="X191" i="13" s="1"/>
  <c r="AA39" i="28" s="1"/>
  <c r="N405" i="13"/>
  <c r="N408" i="13" s="1"/>
  <c r="Q41" i="28" s="1"/>
  <c r="I165" i="13"/>
  <c r="B165" i="13"/>
  <c r="O165" i="13"/>
  <c r="H165" i="13"/>
  <c r="M165" i="13"/>
  <c r="P165" i="13"/>
  <c r="D165" i="13"/>
  <c r="V165" i="13"/>
  <c r="K165" i="13"/>
  <c r="J165" i="13"/>
  <c r="U165" i="13"/>
  <c r="O382" i="13"/>
  <c r="E165" i="13"/>
  <c r="AB165" i="13"/>
  <c r="W165" i="13"/>
  <c r="L165" i="13"/>
  <c r="Y165" i="13"/>
  <c r="N165" i="13"/>
  <c r="R165" i="13"/>
  <c r="Z165" i="13"/>
  <c r="S165" i="13"/>
  <c r="AA165" i="13"/>
  <c r="Q165" i="13"/>
  <c r="F165" i="13"/>
  <c r="C165" i="13"/>
  <c r="G165" i="13"/>
  <c r="Q296" i="13"/>
  <c r="Q297" i="13"/>
  <c r="E296" i="13"/>
  <c r="E297" i="13"/>
  <c r="AA82" i="13"/>
  <c r="AA83" i="13"/>
  <c r="J405" i="13"/>
  <c r="J406" i="13"/>
  <c r="D296" i="13"/>
  <c r="D297" i="13"/>
  <c r="S405" i="13"/>
  <c r="S406" i="13"/>
  <c r="C405" i="13"/>
  <c r="C406" i="13"/>
  <c r="S296" i="13"/>
  <c r="S297" i="13"/>
  <c r="L296" i="13"/>
  <c r="L297" i="13"/>
  <c r="AC296" i="13"/>
  <c r="AC297" i="13"/>
  <c r="X82" i="13"/>
  <c r="X83" i="13"/>
  <c r="O296" i="13"/>
  <c r="O297" i="13"/>
  <c r="V82" i="13"/>
  <c r="V83" i="13"/>
  <c r="J82" i="13"/>
  <c r="J83" i="13"/>
  <c r="W82" i="13"/>
  <c r="W83" i="13"/>
  <c r="I296" i="13"/>
  <c r="I297" i="13"/>
  <c r="Z82" i="13"/>
  <c r="Z83" i="13"/>
  <c r="I405" i="13"/>
  <c r="I406" i="13"/>
  <c r="C82" i="13"/>
  <c r="C83" i="13"/>
  <c r="N82" i="13"/>
  <c r="N83" i="13"/>
  <c r="L405" i="13"/>
  <c r="L406" i="13"/>
  <c r="P82" i="13"/>
  <c r="P83" i="13"/>
  <c r="C296" i="13"/>
  <c r="C297" i="13"/>
  <c r="K82" i="13"/>
  <c r="K83" i="13"/>
  <c r="T82" i="13"/>
  <c r="T83" i="13"/>
  <c r="O82" i="13"/>
  <c r="O83" i="13"/>
  <c r="I82" i="13"/>
  <c r="I83" i="13"/>
  <c r="X296" i="13"/>
  <c r="X297" i="13"/>
  <c r="E405" i="13"/>
  <c r="E406" i="13"/>
  <c r="M405" i="13"/>
  <c r="M406" i="13"/>
  <c r="F59" i="9"/>
  <c r="C59" i="9"/>
  <c r="K59" i="9"/>
  <c r="I177" i="3"/>
  <c r="I189" i="3" s="1"/>
  <c r="AB177" i="3"/>
  <c r="AB189" i="3" s="1"/>
  <c r="E59" i="9"/>
  <c r="Q165" i="3"/>
  <c r="D59" i="3"/>
  <c r="O59" i="9"/>
  <c r="G59" i="9"/>
  <c r="X165" i="3"/>
  <c r="H59" i="9"/>
  <c r="D59" i="9"/>
  <c r="I59" i="9"/>
  <c r="L59" i="3"/>
  <c r="C59" i="3"/>
  <c r="T59" i="9"/>
  <c r="U85" i="13"/>
  <c r="X37" i="28" s="1"/>
  <c r="S59" i="3"/>
  <c r="K285" i="3"/>
  <c r="J59" i="9"/>
  <c r="L177" i="3"/>
  <c r="H177" i="3"/>
  <c r="H189" i="3" s="1"/>
  <c r="Q177" i="3"/>
  <c r="Q189" i="3" s="1"/>
  <c r="J273" i="3"/>
  <c r="P177" i="13"/>
  <c r="P189" i="13" s="1"/>
  <c r="G71" i="3"/>
  <c r="G83" i="3" s="1"/>
  <c r="H71" i="3"/>
  <c r="H83" i="3" s="1"/>
  <c r="Q71" i="3"/>
  <c r="Q83" i="3" s="1"/>
  <c r="AC59" i="3"/>
  <c r="N59" i="3"/>
  <c r="Z59" i="3"/>
  <c r="D177" i="13"/>
  <c r="D189" i="13" s="1"/>
  <c r="V59" i="3"/>
  <c r="M177" i="3"/>
  <c r="M189" i="3" s="1"/>
  <c r="E394" i="3"/>
  <c r="K59" i="3"/>
  <c r="U177" i="3"/>
  <c r="U189" i="3" s="1"/>
  <c r="Q394" i="3"/>
  <c r="Q406" i="3" s="1"/>
  <c r="Q177" i="13"/>
  <c r="L285" i="3"/>
  <c r="L297" i="3" s="1"/>
  <c r="I59" i="3"/>
  <c r="J177" i="3"/>
  <c r="B59" i="9"/>
  <c r="V59" i="9"/>
  <c r="AB59" i="3"/>
  <c r="K71" i="3"/>
  <c r="K83" i="3" s="1"/>
  <c r="M59" i="3"/>
  <c r="J59" i="3"/>
  <c r="Q285" i="3"/>
  <c r="Q297" i="3" s="1"/>
  <c r="X59" i="9"/>
  <c r="U59" i="3"/>
  <c r="F59" i="3"/>
  <c r="R59" i="3"/>
  <c r="K177" i="3"/>
  <c r="K189" i="3" s="1"/>
  <c r="E59" i="3"/>
  <c r="F71" i="9"/>
  <c r="F83" i="9" s="1"/>
  <c r="AA71" i="9"/>
  <c r="L59" i="9"/>
  <c r="U59" i="9"/>
  <c r="O59" i="3"/>
  <c r="P59" i="3"/>
  <c r="W59" i="3"/>
  <c r="X59" i="3"/>
  <c r="C165" i="3"/>
  <c r="B382" i="3"/>
  <c r="Q382" i="3"/>
  <c r="Y273" i="3"/>
  <c r="K71" i="9"/>
  <c r="K83" i="9" s="1"/>
  <c r="R177" i="13"/>
  <c r="V177" i="13"/>
  <c r="AB71" i="3"/>
  <c r="I394" i="3"/>
  <c r="I406" i="3" s="1"/>
  <c r="G177" i="3"/>
  <c r="G189" i="3" s="1"/>
  <c r="M71" i="3"/>
  <c r="AA59" i="3"/>
  <c r="AC59" i="9"/>
  <c r="Q59" i="9"/>
  <c r="B59" i="3"/>
  <c r="Z71" i="9"/>
  <c r="Z83" i="9" s="1"/>
  <c r="G59" i="3"/>
  <c r="H59" i="3"/>
  <c r="Q59" i="3"/>
  <c r="Z71" i="3"/>
  <c r="Z83" i="3" s="1"/>
  <c r="AA394" i="3"/>
  <c r="AA406" i="3" s="1"/>
  <c r="B285" i="3"/>
  <c r="B297" i="3" s="1"/>
  <c r="M59" i="9"/>
  <c r="N59" i="9"/>
  <c r="AC285" i="3"/>
  <c r="AC297" i="3" s="1"/>
  <c r="Z59" i="9"/>
  <c r="S59" i="9"/>
  <c r="AB59" i="9"/>
  <c r="R59" i="9"/>
  <c r="Y59" i="9"/>
  <c r="AA59" i="9"/>
  <c r="V394" i="3"/>
  <c r="V406" i="3" s="1"/>
  <c r="R71" i="3"/>
  <c r="R83" i="3" s="1"/>
  <c r="O177" i="13"/>
  <c r="O189" i="13" s="1"/>
  <c r="Y59" i="3"/>
  <c r="L71" i="3"/>
  <c r="L83" i="3" s="1"/>
  <c r="X394" i="3"/>
  <c r="X406" i="3" s="1"/>
  <c r="E177" i="13"/>
  <c r="E189" i="13" s="1"/>
  <c r="D394" i="3"/>
  <c r="D406" i="3" s="1"/>
  <c r="I71" i="3"/>
  <c r="I83" i="3" s="1"/>
  <c r="P71" i="9"/>
  <c r="P83" i="9" s="1"/>
  <c r="Y177" i="13"/>
  <c r="Y189" i="13" s="1"/>
  <c r="F285" i="3"/>
  <c r="M71" i="9"/>
  <c r="AC71" i="9"/>
  <c r="AC83" i="9" s="1"/>
  <c r="S285" i="3"/>
  <c r="S297" i="3" s="1"/>
  <c r="C177" i="3"/>
  <c r="Z177" i="3"/>
  <c r="Z189" i="3" s="1"/>
  <c r="Z285" i="3"/>
  <c r="Z297" i="3" s="1"/>
  <c r="AC273" i="3"/>
  <c r="S165" i="3"/>
  <c r="G273" i="3"/>
  <c r="H165" i="3"/>
  <c r="N382" i="3"/>
  <c r="E382" i="3"/>
  <c r="X382" i="3"/>
  <c r="N177" i="3"/>
  <c r="N189" i="3" s="1"/>
  <c r="E273" i="3"/>
  <c r="U382" i="3"/>
  <c r="G71" i="9"/>
  <c r="G83" i="9" s="1"/>
  <c r="AA285" i="3"/>
  <c r="U177" i="13"/>
  <c r="U189" i="13" s="1"/>
  <c r="O394" i="13"/>
  <c r="O406" i="13" s="1"/>
  <c r="G382" i="3"/>
  <c r="J285" i="3"/>
  <c r="J297" i="3" s="1"/>
  <c r="F273" i="3"/>
  <c r="P382" i="3"/>
  <c r="O165" i="3"/>
  <c r="W273" i="3"/>
  <c r="E165" i="3"/>
  <c r="W71" i="9"/>
  <c r="W177" i="13"/>
  <c r="AB394" i="3"/>
  <c r="AB406" i="3" s="1"/>
  <c r="U71" i="3"/>
  <c r="U83" i="3" s="1"/>
  <c r="F71" i="3"/>
  <c r="F83" i="3" s="1"/>
  <c r="L177" i="13"/>
  <c r="L189" i="13" s="1"/>
  <c r="F394" i="3"/>
  <c r="F406" i="3" s="1"/>
  <c r="Z177" i="13"/>
  <c r="Z189" i="13" s="1"/>
  <c r="T71" i="3"/>
  <c r="M177" i="13"/>
  <c r="M189" i="13" s="1"/>
  <c r="AC177" i="13"/>
  <c r="AC189" i="13" s="1"/>
  <c r="W394" i="3"/>
  <c r="W406" i="3" s="1"/>
  <c r="I177" i="13"/>
  <c r="H285" i="3"/>
  <c r="H297" i="3" s="1"/>
  <c r="T71" i="9"/>
  <c r="T83" i="9" s="1"/>
  <c r="X285" i="3"/>
  <c r="W59" i="9"/>
  <c r="Y177" i="3"/>
  <c r="P285" i="3"/>
  <c r="P297" i="3" s="1"/>
  <c r="C285" i="3"/>
  <c r="D285" i="3"/>
  <c r="V285" i="3"/>
  <c r="V297" i="3" s="1"/>
  <c r="P165" i="3"/>
  <c r="R165" i="3"/>
  <c r="T382" i="3"/>
  <c r="AB165" i="3"/>
  <c r="F382" i="3"/>
  <c r="P273" i="3"/>
  <c r="T273" i="3"/>
  <c r="C273" i="3"/>
  <c r="F165" i="3"/>
  <c r="B71" i="9"/>
  <c r="B83" i="9" s="1"/>
  <c r="C382" i="3"/>
  <c r="Y71" i="9"/>
  <c r="Y83" i="9" s="1"/>
  <c r="H382" i="3"/>
  <c r="L382" i="3"/>
  <c r="AB177" i="13"/>
  <c r="AB189" i="13" s="1"/>
  <c r="C394" i="3"/>
  <c r="C406" i="3" s="1"/>
  <c r="S394" i="3"/>
  <c r="S406" i="3" s="1"/>
  <c r="G177" i="13"/>
  <c r="G189" i="13" s="1"/>
  <c r="AC177" i="3"/>
  <c r="AC189" i="3" s="1"/>
  <c r="Z394" i="3"/>
  <c r="Z406" i="3" s="1"/>
  <c r="O177" i="3"/>
  <c r="O189" i="3" s="1"/>
  <c r="I285" i="3"/>
  <c r="I297" i="3" s="1"/>
  <c r="I71" i="9"/>
  <c r="I83" i="9" s="1"/>
  <c r="F177" i="3"/>
  <c r="F189" i="3" s="1"/>
  <c r="C71" i="9"/>
  <c r="C83" i="9" s="1"/>
  <c r="B177" i="3"/>
  <c r="B189" i="3" s="1"/>
  <c r="R177" i="3"/>
  <c r="R189" i="3" s="1"/>
  <c r="J165" i="3"/>
  <c r="R382" i="3"/>
  <c r="K273" i="3"/>
  <c r="N165" i="3"/>
  <c r="D382" i="3"/>
  <c r="X71" i="9"/>
  <c r="X83" i="9" s="1"/>
  <c r="V71" i="9"/>
  <c r="W177" i="3"/>
  <c r="W189" i="3" s="1"/>
  <c r="D71" i="3"/>
  <c r="G394" i="3"/>
  <c r="G406" i="3" s="1"/>
  <c r="T177" i="13"/>
  <c r="T189" i="13" s="1"/>
  <c r="E71" i="3"/>
  <c r="E83" i="3" s="1"/>
  <c r="AA177" i="3"/>
  <c r="AA189" i="3" s="1"/>
  <c r="T285" i="3"/>
  <c r="AB71" i="9"/>
  <c r="AB83" i="9" s="1"/>
  <c r="D177" i="3"/>
  <c r="N177" i="13"/>
  <c r="N189" i="13" s="1"/>
  <c r="AB285" i="3"/>
  <c r="AB297" i="3" s="1"/>
  <c r="S382" i="3"/>
  <c r="AA165" i="3"/>
  <c r="O382" i="3"/>
  <c r="Y382" i="3"/>
  <c r="S273" i="3"/>
  <c r="Z273" i="3"/>
  <c r="M273" i="3"/>
  <c r="Q273" i="3"/>
  <c r="Q71" i="9"/>
  <c r="N71" i="9"/>
  <c r="R71" i="9"/>
  <c r="R83" i="9" s="1"/>
  <c r="F177" i="13"/>
  <c r="L71" i="9"/>
  <c r="K394" i="3"/>
  <c r="K406" i="3" s="1"/>
  <c r="O71" i="3"/>
  <c r="O83" i="3" s="1"/>
  <c r="P71" i="3"/>
  <c r="P83" i="3" s="1"/>
  <c r="Y71" i="3"/>
  <c r="Y83" i="3" s="1"/>
  <c r="AC394" i="3"/>
  <c r="AC406" i="3" s="1"/>
  <c r="W71" i="3"/>
  <c r="W83" i="3" s="1"/>
  <c r="X71" i="3"/>
  <c r="X83" i="3" s="1"/>
  <c r="E177" i="3"/>
  <c r="E189" i="3" s="1"/>
  <c r="T59" i="3"/>
  <c r="L394" i="3"/>
  <c r="L406" i="3" s="1"/>
  <c r="H394" i="3"/>
  <c r="H406" i="3" s="1"/>
  <c r="H177" i="13"/>
  <c r="AA71" i="3"/>
  <c r="AA83" i="3" s="1"/>
  <c r="P59" i="9"/>
  <c r="O285" i="3"/>
  <c r="W285" i="3"/>
  <c r="N285" i="3"/>
  <c r="U285" i="3"/>
  <c r="S177" i="3"/>
  <c r="S189" i="3" s="1"/>
  <c r="E285" i="3"/>
  <c r="K165" i="3"/>
  <c r="D273" i="3"/>
  <c r="J382" i="3"/>
  <c r="V273" i="3"/>
  <c r="AB273" i="3"/>
  <c r="U273" i="3"/>
  <c r="K382" i="3"/>
  <c r="R273" i="3"/>
  <c r="G165" i="3"/>
  <c r="AB382" i="3"/>
  <c r="T165" i="3"/>
  <c r="X273" i="3"/>
  <c r="H71" i="9"/>
  <c r="H83" i="9" s="1"/>
  <c r="AC71" i="3"/>
  <c r="N71" i="3"/>
  <c r="N83" i="3" s="1"/>
  <c r="V71" i="3"/>
  <c r="V83" i="3" s="1"/>
  <c r="C71" i="3"/>
  <c r="B394" i="3"/>
  <c r="B406" i="3" s="1"/>
  <c r="S71" i="3"/>
  <c r="S83" i="3" s="1"/>
  <c r="O394" i="3"/>
  <c r="O406" i="3" s="1"/>
  <c r="T394" i="3"/>
  <c r="J71" i="9"/>
  <c r="P177" i="3"/>
  <c r="P189" i="3" s="1"/>
  <c r="Y285" i="3"/>
  <c r="Y297" i="3" s="1"/>
  <c r="G285" i="3"/>
  <c r="K177" i="13"/>
  <c r="K189" i="13" s="1"/>
  <c r="E71" i="9"/>
  <c r="E83" i="9" s="1"/>
  <c r="M285" i="3"/>
  <c r="M297" i="3" s="1"/>
  <c r="X177" i="3"/>
  <c r="Y165" i="3"/>
  <c r="L273" i="3"/>
  <c r="AA382" i="3"/>
  <c r="O273" i="3"/>
  <c r="I165" i="3"/>
  <c r="I382" i="3"/>
  <c r="I273" i="3"/>
  <c r="Z165" i="3"/>
  <c r="V165" i="3"/>
  <c r="B273" i="3"/>
  <c r="AC165" i="3"/>
  <c r="AC382" i="3"/>
  <c r="L165" i="3"/>
  <c r="O71" i="9"/>
  <c r="O83" i="9" s="1"/>
  <c r="T177" i="3"/>
  <c r="T189" i="3" s="1"/>
  <c r="C177" i="13"/>
  <c r="C189" i="13" s="1"/>
  <c r="Y394" i="3"/>
  <c r="Y406" i="3" s="1"/>
  <c r="J394" i="3"/>
  <c r="J406" i="3" s="1"/>
  <c r="P394" i="3"/>
  <c r="P406" i="3" s="1"/>
  <c r="J177" i="13"/>
  <c r="J189" i="13" s="1"/>
  <c r="N394" i="3"/>
  <c r="N406" i="3" s="1"/>
  <c r="R394" i="3"/>
  <c r="R406" i="3" s="1"/>
  <c r="S177" i="13"/>
  <c r="S189" i="13" s="1"/>
  <c r="U394" i="3"/>
  <c r="U406" i="3" s="1"/>
  <c r="B71" i="3"/>
  <c r="M394" i="3"/>
  <c r="M406" i="3" s="1"/>
  <c r="J71" i="3"/>
  <c r="J83" i="3" s="1"/>
  <c r="AA177" i="13"/>
  <c r="AA189" i="13" s="1"/>
  <c r="AA273" i="3"/>
  <c r="B165" i="3"/>
  <c r="Z382" i="3"/>
  <c r="N273" i="3"/>
  <c r="H273" i="3"/>
  <c r="W382" i="3"/>
  <c r="V382" i="3"/>
  <c r="M165" i="3"/>
  <c r="B177" i="13"/>
  <c r="B189" i="13" s="1"/>
  <c r="D165" i="3"/>
  <c r="M382" i="3"/>
  <c r="V177" i="3"/>
  <c r="W165" i="3"/>
  <c r="R285" i="3"/>
  <c r="R297" i="3" s="1"/>
  <c r="U165" i="3"/>
  <c r="U71" i="9"/>
  <c r="D71" i="9"/>
  <c r="S71" i="9"/>
  <c r="AB82" i="13"/>
  <c r="AB85" i="13" s="1"/>
  <c r="AE37" i="28" s="1"/>
  <c r="E161" i="9"/>
  <c r="E165" i="9" s="1"/>
  <c r="E173" i="9"/>
  <c r="E185" i="9"/>
  <c r="AA402" i="9"/>
  <c r="AA390" i="9"/>
  <c r="AA378" i="9"/>
  <c r="AA382" i="9" s="1"/>
  <c r="S293" i="9"/>
  <c r="S269" i="9"/>
  <c r="S273" i="9" s="1"/>
  <c r="S281" i="9"/>
  <c r="F293" i="9"/>
  <c r="F269" i="9"/>
  <c r="F273" i="9" s="1"/>
  <c r="F281" i="9"/>
  <c r="V269" i="9"/>
  <c r="V273" i="9" s="1"/>
  <c r="V281" i="9"/>
  <c r="V293" i="9"/>
  <c r="O269" i="9"/>
  <c r="O273" i="9" s="1"/>
  <c r="O281" i="9"/>
  <c r="O293" i="9"/>
  <c r="Q185" i="9"/>
  <c r="Q161" i="9"/>
  <c r="Q165" i="9" s="1"/>
  <c r="Q173" i="9"/>
  <c r="I161" i="9"/>
  <c r="I165" i="9" s="1"/>
  <c r="I185" i="9"/>
  <c r="I173" i="9"/>
  <c r="O161" i="9"/>
  <c r="O165" i="9" s="1"/>
  <c r="O173" i="9"/>
  <c r="O185" i="9"/>
  <c r="AA495" i="9"/>
  <c r="AA507" i="9"/>
  <c r="AA483" i="9"/>
  <c r="AA487" i="9" s="1"/>
  <c r="M507" i="9"/>
  <c r="M495" i="9"/>
  <c r="M483" i="9"/>
  <c r="M487" i="9" s="1"/>
  <c r="O507" i="9"/>
  <c r="O483" i="9"/>
  <c r="O487" i="9" s="1"/>
  <c r="O495" i="9"/>
  <c r="J507" i="9"/>
  <c r="J483" i="9"/>
  <c r="J487" i="9" s="1"/>
  <c r="J495" i="9"/>
  <c r="S402" i="9"/>
  <c r="S390" i="9"/>
  <c r="S378" i="9"/>
  <c r="S382" i="9" s="1"/>
  <c r="J402" i="9"/>
  <c r="J390" i="9"/>
  <c r="J378" i="9"/>
  <c r="J382" i="9" s="1"/>
  <c r="W402" i="9"/>
  <c r="W378" i="9"/>
  <c r="W382" i="9" s="1"/>
  <c r="W390" i="9"/>
  <c r="AC483" i="9"/>
  <c r="AC487" i="9" s="1"/>
  <c r="AC495" i="9"/>
  <c r="AC507" i="9"/>
  <c r="P293" i="9"/>
  <c r="P269" i="9"/>
  <c r="P273" i="9" s="1"/>
  <c r="P281" i="9"/>
  <c r="D293" i="9"/>
  <c r="D269" i="9"/>
  <c r="D273" i="9" s="1"/>
  <c r="D281" i="9"/>
  <c r="T293" i="9"/>
  <c r="T269" i="9"/>
  <c r="T273" i="9" s="1"/>
  <c r="T281" i="9"/>
  <c r="AC269" i="9"/>
  <c r="AC273" i="9" s="1"/>
  <c r="AC281" i="9"/>
  <c r="AC293" i="9"/>
  <c r="U185" i="9"/>
  <c r="U161" i="9"/>
  <c r="U165" i="9" s="1"/>
  <c r="U173" i="9"/>
  <c r="D161" i="9"/>
  <c r="D165" i="9" s="1"/>
  <c r="D173" i="9"/>
  <c r="D185" i="9"/>
  <c r="C185" i="9"/>
  <c r="C161" i="9"/>
  <c r="C165" i="9" s="1"/>
  <c r="C173" i="9"/>
  <c r="V507" i="9"/>
  <c r="V483" i="9"/>
  <c r="V487" i="9" s="1"/>
  <c r="V495" i="9"/>
  <c r="B507" i="9"/>
  <c r="B483" i="9"/>
  <c r="B487" i="9" s="1"/>
  <c r="B495" i="9"/>
  <c r="E483" i="9"/>
  <c r="E487" i="9" s="1"/>
  <c r="E495" i="9"/>
  <c r="E507" i="9"/>
  <c r="H495" i="9"/>
  <c r="H507" i="9"/>
  <c r="H483" i="9"/>
  <c r="H487" i="9" s="1"/>
  <c r="Y402" i="9"/>
  <c r="Y390" i="9"/>
  <c r="Y378" i="9"/>
  <c r="Y382" i="9" s="1"/>
  <c r="Z378" i="9"/>
  <c r="Z382" i="9" s="1"/>
  <c r="Z390" i="9"/>
  <c r="Z402" i="9"/>
  <c r="Q402" i="9"/>
  <c r="Q390" i="9"/>
  <c r="Q378" i="9"/>
  <c r="Q382" i="9" s="1"/>
  <c r="B185" i="9"/>
  <c r="B161" i="9"/>
  <c r="B165" i="9" s="1"/>
  <c r="B173" i="9"/>
  <c r="L495" i="9"/>
  <c r="L507" i="9"/>
  <c r="L483" i="9"/>
  <c r="L487" i="9" s="1"/>
  <c r="AA293" i="9"/>
  <c r="AA269" i="9"/>
  <c r="AA273" i="9" s="1"/>
  <c r="AA281" i="9"/>
  <c r="E293" i="9"/>
  <c r="E281" i="9"/>
  <c r="E269" i="9"/>
  <c r="E273" i="9" s="1"/>
  <c r="Z293" i="9"/>
  <c r="Z269" i="9"/>
  <c r="Z273" i="9" s="1"/>
  <c r="Z281" i="9"/>
  <c r="S185" i="9"/>
  <c r="S161" i="9"/>
  <c r="S165" i="9" s="1"/>
  <c r="S173" i="9"/>
  <c r="Y161" i="9"/>
  <c r="Y165" i="9" s="1"/>
  <c r="Y173" i="9"/>
  <c r="Y185" i="9"/>
  <c r="R185" i="9"/>
  <c r="R161" i="9"/>
  <c r="R165" i="9" s="1"/>
  <c r="R173" i="9"/>
  <c r="P173" i="9"/>
  <c r="P185" i="9"/>
  <c r="P161" i="9"/>
  <c r="P165" i="9" s="1"/>
  <c r="U495" i="9"/>
  <c r="U507" i="9"/>
  <c r="U483" i="9"/>
  <c r="U487" i="9" s="1"/>
  <c r="D495" i="9"/>
  <c r="D483" i="9"/>
  <c r="D487" i="9" s="1"/>
  <c r="D507" i="9"/>
  <c r="C507" i="9"/>
  <c r="C483" i="9"/>
  <c r="C487" i="9" s="1"/>
  <c r="C495" i="9"/>
  <c r="T507" i="9"/>
  <c r="T483" i="9"/>
  <c r="T487" i="9" s="1"/>
  <c r="T495" i="9"/>
  <c r="N378" i="9"/>
  <c r="N382" i="9" s="1"/>
  <c r="N402" i="9"/>
  <c r="N390" i="9"/>
  <c r="P390" i="9"/>
  <c r="P378" i="9"/>
  <c r="P382" i="9" s="1"/>
  <c r="P402" i="9"/>
  <c r="F378" i="9"/>
  <c r="F382" i="9" s="1"/>
  <c r="F402" i="9"/>
  <c r="F390" i="9"/>
  <c r="B269" i="9"/>
  <c r="B273" i="9" s="1"/>
  <c r="B281" i="9"/>
  <c r="B293" i="9"/>
  <c r="T161" i="9"/>
  <c r="T165" i="9" s="1"/>
  <c r="T173" i="9"/>
  <c r="T185" i="9"/>
  <c r="F507" i="9"/>
  <c r="F483" i="9"/>
  <c r="F487" i="9" s="1"/>
  <c r="F495" i="9"/>
  <c r="M281" i="9"/>
  <c r="M293" i="9"/>
  <c r="M269" i="9"/>
  <c r="M273" i="9" s="1"/>
  <c r="K281" i="9"/>
  <c r="K269" i="9"/>
  <c r="K273" i="9" s="1"/>
  <c r="K293" i="9"/>
  <c r="G281" i="9"/>
  <c r="G293" i="9"/>
  <c r="G269" i="9"/>
  <c r="G273" i="9" s="1"/>
  <c r="H161" i="9"/>
  <c r="H165" i="9" s="1"/>
  <c r="H185" i="9"/>
  <c r="H173" i="9"/>
  <c r="N173" i="9"/>
  <c r="N185" i="9"/>
  <c r="N161" i="9"/>
  <c r="N165" i="9" s="1"/>
  <c r="F161" i="9"/>
  <c r="F165" i="9" s="1"/>
  <c r="F173" i="9"/>
  <c r="F185" i="9"/>
  <c r="J185" i="9"/>
  <c r="J161" i="9"/>
  <c r="J165" i="9" s="1"/>
  <c r="J173" i="9"/>
  <c r="AB483" i="9"/>
  <c r="AB487" i="9" s="1"/>
  <c r="AB507" i="9"/>
  <c r="AB495" i="9"/>
  <c r="K507" i="9"/>
  <c r="K483" i="9"/>
  <c r="K487" i="9" s="1"/>
  <c r="K495" i="9"/>
  <c r="R507" i="9"/>
  <c r="R483" i="9"/>
  <c r="R487" i="9" s="1"/>
  <c r="R495" i="9"/>
  <c r="C378" i="9"/>
  <c r="C382" i="9" s="1"/>
  <c r="C390" i="9"/>
  <c r="C402" i="9"/>
  <c r="V390" i="9"/>
  <c r="V378" i="9"/>
  <c r="V382" i="9" s="1"/>
  <c r="V402" i="9"/>
  <c r="G390" i="9"/>
  <c r="G378" i="9"/>
  <c r="G382" i="9" s="1"/>
  <c r="G402" i="9"/>
  <c r="O390" i="9"/>
  <c r="O378" i="9"/>
  <c r="O382" i="9" s="1"/>
  <c r="O402" i="9"/>
  <c r="X281" i="9"/>
  <c r="X293" i="9"/>
  <c r="X269" i="9"/>
  <c r="X273" i="9" s="1"/>
  <c r="R402" i="9"/>
  <c r="R390" i="9"/>
  <c r="R378" i="9"/>
  <c r="R382" i="9" s="1"/>
  <c r="J281" i="9"/>
  <c r="J293" i="9"/>
  <c r="J269" i="9"/>
  <c r="J273" i="9" s="1"/>
  <c r="N293" i="9"/>
  <c r="N269" i="9"/>
  <c r="N273" i="9" s="1"/>
  <c r="N281" i="9"/>
  <c r="Y293" i="9"/>
  <c r="Y269" i="9"/>
  <c r="Y273" i="9" s="1"/>
  <c r="Y281" i="9"/>
  <c r="AB161" i="9"/>
  <c r="AB165" i="9" s="1"/>
  <c r="AB173" i="9"/>
  <c r="AB185" i="9"/>
  <c r="Z185" i="9"/>
  <c r="Z161" i="9"/>
  <c r="Z165" i="9" s="1"/>
  <c r="Z173" i="9"/>
  <c r="V161" i="9"/>
  <c r="V165" i="9" s="1"/>
  <c r="V173" i="9"/>
  <c r="V185" i="9"/>
  <c r="X173" i="9"/>
  <c r="X185" i="9"/>
  <c r="X161" i="9"/>
  <c r="X165" i="9" s="1"/>
  <c r="S495" i="9"/>
  <c r="S507" i="9"/>
  <c r="S483" i="9"/>
  <c r="S487" i="9" s="1"/>
  <c r="Z507" i="9"/>
  <c r="Z483" i="9"/>
  <c r="Z487" i="9" s="1"/>
  <c r="Z495" i="9"/>
  <c r="Q507" i="9"/>
  <c r="Q483" i="9"/>
  <c r="Q487" i="9" s="1"/>
  <c r="Q495" i="9"/>
  <c r="B402" i="9"/>
  <c r="B390" i="9"/>
  <c r="B378" i="9"/>
  <c r="B382" i="9" s="1"/>
  <c r="H390" i="9"/>
  <c r="H378" i="9"/>
  <c r="H382" i="9" s="1"/>
  <c r="H402" i="9"/>
  <c r="E390" i="9"/>
  <c r="E378" i="9"/>
  <c r="E382" i="9" s="1"/>
  <c r="E402" i="9"/>
  <c r="D402" i="9"/>
  <c r="D390" i="9"/>
  <c r="D378" i="9"/>
  <c r="D382" i="9" s="1"/>
  <c r="Q269" i="9"/>
  <c r="Q273" i="9" s="1"/>
  <c r="Q281" i="9"/>
  <c r="Q293" i="9"/>
  <c r="I402" i="9"/>
  <c r="I390" i="9"/>
  <c r="I378" i="9"/>
  <c r="I382" i="9" s="1"/>
  <c r="U269" i="9"/>
  <c r="U273" i="9" s="1"/>
  <c r="U293" i="9"/>
  <c r="U281" i="9"/>
  <c r="I281" i="9"/>
  <c r="I269" i="9"/>
  <c r="I273" i="9" s="1"/>
  <c r="I293" i="9"/>
  <c r="AB281" i="9"/>
  <c r="AB293" i="9"/>
  <c r="AB269" i="9"/>
  <c r="AB273" i="9" s="1"/>
  <c r="M161" i="9"/>
  <c r="M165" i="9" s="1"/>
  <c r="M173" i="9"/>
  <c r="M185" i="9"/>
  <c r="K185" i="9"/>
  <c r="K161" i="9"/>
  <c r="K165" i="9" s="1"/>
  <c r="K173" i="9"/>
  <c r="G161" i="9"/>
  <c r="G165" i="9" s="1"/>
  <c r="G173" i="9"/>
  <c r="G185" i="9"/>
  <c r="W161" i="9"/>
  <c r="W165" i="9" s="1"/>
  <c r="W173" i="9"/>
  <c r="W185" i="9"/>
  <c r="W483" i="9"/>
  <c r="W487" i="9" s="1"/>
  <c r="W495" i="9"/>
  <c r="W507" i="9"/>
  <c r="Y507" i="9"/>
  <c r="Y483" i="9"/>
  <c r="Y487" i="9" s="1"/>
  <c r="Y495" i="9"/>
  <c r="P507" i="9"/>
  <c r="P483" i="9"/>
  <c r="P487" i="9" s="1"/>
  <c r="P495" i="9"/>
  <c r="X390" i="9"/>
  <c r="X402" i="9"/>
  <c r="X378" i="9"/>
  <c r="X382" i="9" s="1"/>
  <c r="L390" i="9"/>
  <c r="L378" i="9"/>
  <c r="L382" i="9" s="1"/>
  <c r="L402" i="9"/>
  <c r="M390" i="9"/>
  <c r="M378" i="9"/>
  <c r="M382" i="9" s="1"/>
  <c r="M402" i="9"/>
  <c r="U390" i="9"/>
  <c r="U378" i="9"/>
  <c r="U382" i="9" s="1"/>
  <c r="U402" i="9"/>
  <c r="C293" i="9"/>
  <c r="C269" i="9"/>
  <c r="C273" i="9" s="1"/>
  <c r="C281" i="9"/>
  <c r="I507" i="9"/>
  <c r="I483" i="9"/>
  <c r="I487" i="9" s="1"/>
  <c r="I495" i="9"/>
  <c r="H281" i="9"/>
  <c r="H293" i="9"/>
  <c r="H269" i="9"/>
  <c r="H273" i="9" s="1"/>
  <c r="W269" i="9"/>
  <c r="W273" i="9" s="1"/>
  <c r="W281" i="9"/>
  <c r="W293" i="9"/>
  <c r="L293" i="9"/>
  <c r="L269" i="9"/>
  <c r="L273" i="9" s="1"/>
  <c r="L281" i="9"/>
  <c r="R293" i="9"/>
  <c r="R269" i="9"/>
  <c r="R273" i="9" s="1"/>
  <c r="R281" i="9"/>
  <c r="L185" i="9"/>
  <c r="L173" i="9"/>
  <c r="L161" i="9"/>
  <c r="L165" i="9" s="1"/>
  <c r="AC173" i="9"/>
  <c r="AC185" i="9"/>
  <c r="AC161" i="9"/>
  <c r="AC165" i="9" s="1"/>
  <c r="AA173" i="9"/>
  <c r="AA161" i="9"/>
  <c r="AA165" i="9" s="1"/>
  <c r="AA185" i="9"/>
  <c r="N483" i="9"/>
  <c r="N487" i="9" s="1"/>
  <c r="N495" i="9"/>
  <c r="N507" i="9"/>
  <c r="X495" i="9"/>
  <c r="X507" i="9"/>
  <c r="X483" i="9"/>
  <c r="X487" i="9" s="1"/>
  <c r="G495" i="9"/>
  <c r="G483" i="9"/>
  <c r="G487" i="9" s="1"/>
  <c r="G507" i="9"/>
  <c r="AB402" i="9"/>
  <c r="AB390" i="9"/>
  <c r="AB378" i="9"/>
  <c r="AB382" i="9" s="1"/>
  <c r="AC390" i="9"/>
  <c r="AC378" i="9"/>
  <c r="AC382" i="9" s="1"/>
  <c r="AC402" i="9"/>
  <c r="K402" i="9"/>
  <c r="K390" i="9"/>
  <c r="K378" i="9"/>
  <c r="K382" i="9" s="1"/>
  <c r="T390" i="9"/>
  <c r="T378" i="9"/>
  <c r="T382" i="9" s="1"/>
  <c r="T402" i="9"/>
  <c r="Q487" i="3"/>
  <c r="Y487" i="3"/>
  <c r="G487" i="3"/>
  <c r="H487" i="3"/>
  <c r="I487" i="3"/>
  <c r="P487" i="3"/>
  <c r="O487" i="3"/>
  <c r="W487" i="3"/>
  <c r="T487" i="3"/>
  <c r="R405" i="13"/>
  <c r="R408" i="13" s="1"/>
  <c r="U41" i="28" s="1"/>
  <c r="J487" i="3"/>
  <c r="R487" i="3"/>
  <c r="V296" i="13"/>
  <c r="V299" i="13" s="1"/>
  <c r="Y40" i="28" s="1"/>
  <c r="Z296" i="13"/>
  <c r="Z299" i="13" s="1"/>
  <c r="AC40" i="28" s="1"/>
  <c r="Y296" i="13"/>
  <c r="Y299" i="13" s="1"/>
  <c r="AB40" i="28" s="1"/>
  <c r="M296" i="13"/>
  <c r="M299" i="13" s="1"/>
  <c r="P40" i="28" s="1"/>
  <c r="Z487" i="3"/>
  <c r="Z499" i="3"/>
  <c r="Z511" i="3" s="1"/>
  <c r="J499" i="3"/>
  <c r="J511" i="3" s="1"/>
  <c r="R499" i="3"/>
  <c r="R511" i="3" s="1"/>
  <c r="H499" i="3"/>
  <c r="H511" i="3" s="1"/>
  <c r="D405" i="13"/>
  <c r="D408" i="13" s="1"/>
  <c r="G41" i="28" s="1"/>
  <c r="B487" i="3"/>
  <c r="S487" i="3"/>
  <c r="M82" i="13"/>
  <c r="M85" i="13" s="1"/>
  <c r="P37" i="28" s="1"/>
  <c r="V405" i="13"/>
  <c r="V408" i="13" s="1"/>
  <c r="Y41" i="28" s="1"/>
  <c r="U405" i="13"/>
  <c r="U408" i="13" s="1"/>
  <c r="X41" i="28" s="1"/>
  <c r="M487" i="3"/>
  <c r="Q82" i="13"/>
  <c r="Q85" i="13" s="1"/>
  <c r="T37" i="28" s="1"/>
  <c r="X499" i="3"/>
  <c r="X511" i="3" s="1"/>
  <c r="V487" i="3"/>
  <c r="D487" i="3"/>
  <c r="D499" i="3"/>
  <c r="D511" i="3" s="1"/>
  <c r="I499" i="3"/>
  <c r="I511" i="3" s="1"/>
  <c r="AA487" i="3"/>
  <c r="L487" i="3"/>
  <c r="U499" i="3"/>
  <c r="F487" i="3"/>
  <c r="Y82" i="13"/>
  <c r="Y85" i="13" s="1"/>
  <c r="AB37" i="28" s="1"/>
  <c r="N487" i="3"/>
  <c r="Y499" i="3"/>
  <c r="Y511" i="3" s="1"/>
  <c r="T499" i="3"/>
  <c r="T511" i="3" s="1"/>
  <c r="W499" i="3"/>
  <c r="W511" i="3" s="1"/>
  <c r="O499" i="3"/>
  <c r="O511" i="3" s="1"/>
  <c r="U487" i="3"/>
  <c r="V499" i="3"/>
  <c r="V511" i="3" s="1"/>
  <c r="K487" i="3"/>
  <c r="K499" i="3"/>
  <c r="K511" i="3" s="1"/>
  <c r="AC499" i="3"/>
  <c r="AC511" i="3" s="1"/>
  <c r="E499" i="3"/>
  <c r="E511" i="3" s="1"/>
  <c r="L82" i="13"/>
  <c r="L85" i="13" s="1"/>
  <c r="O37" i="28" s="1"/>
  <c r="S499" i="3"/>
  <c r="S511" i="3" s="1"/>
  <c r="C487" i="3"/>
  <c r="C499" i="3"/>
  <c r="C511" i="3" s="1"/>
  <c r="G499" i="3"/>
  <c r="G511" i="3" s="1"/>
  <c r="M499" i="3"/>
  <c r="M511" i="3" s="1"/>
  <c r="AC487" i="3"/>
  <c r="E487" i="3"/>
  <c r="X487" i="3"/>
  <c r="P499" i="3"/>
  <c r="P511" i="3" s="1"/>
  <c r="Q499" i="3"/>
  <c r="Q511" i="3" s="1"/>
  <c r="F499" i="3"/>
  <c r="F511" i="3" s="1"/>
  <c r="AB487" i="3"/>
  <c r="L499" i="3"/>
  <c r="L511" i="3" s="1"/>
  <c r="N499" i="3"/>
  <c r="N511" i="3" s="1"/>
  <c r="AA499" i="3"/>
  <c r="AA511" i="3" s="1"/>
  <c r="B499" i="3"/>
  <c r="B511" i="3" s="1"/>
  <c r="AB499" i="3"/>
  <c r="AB511" i="3" s="1"/>
  <c r="D82" i="13"/>
  <c r="D85" i="13" s="1"/>
  <c r="G37" i="28" s="1"/>
  <c r="AB405" i="13"/>
  <c r="AB408" i="13" s="1"/>
  <c r="AE41" i="28" s="1"/>
  <c r="H296" i="13"/>
  <c r="H299" i="13" s="1"/>
  <c r="K40" i="28" s="1"/>
  <c r="H82" i="13"/>
  <c r="H85" i="13" s="1"/>
  <c r="K37" i="28" s="1"/>
  <c r="N296" i="13"/>
  <c r="N299" i="13" s="1"/>
  <c r="Q40" i="28" s="1"/>
  <c r="T405" i="13"/>
  <c r="T408" i="13" s="1"/>
  <c r="W41" i="28" s="1"/>
  <c r="K408" i="13"/>
  <c r="N41" i="28" s="1"/>
  <c r="E82" i="13"/>
  <c r="E85" i="13" s="1"/>
  <c r="H37" i="28" s="1"/>
  <c r="W405" i="13"/>
  <c r="W408" i="13" s="1"/>
  <c r="Z41" i="28" s="1"/>
  <c r="AA405" i="13"/>
  <c r="AA408" i="13" s="1"/>
  <c r="AD41" i="28" s="1"/>
  <c r="G82" i="13"/>
  <c r="G85" i="13" s="1"/>
  <c r="J37" i="28" s="1"/>
  <c r="J296" i="13"/>
  <c r="J299" i="13" s="1"/>
  <c r="M40" i="28" s="1"/>
  <c r="R82" i="13"/>
  <c r="R85" i="13" s="1"/>
  <c r="U37" i="28" s="1"/>
  <c r="AC82" i="13"/>
  <c r="AC85" i="13" s="1"/>
  <c r="AF37" i="28" s="1"/>
  <c r="B82" i="13"/>
  <c r="B85" i="13" s="1"/>
  <c r="E37" i="28" s="1"/>
  <c r="B296" i="13"/>
  <c r="B299" i="13" s="1"/>
  <c r="E40" i="28" s="1"/>
  <c r="F405" i="13"/>
  <c r="F408" i="13" s="1"/>
  <c r="I41" i="28" s="1"/>
  <c r="AB296" i="13"/>
  <c r="AB299" i="13" s="1"/>
  <c r="AE40" i="28" s="1"/>
  <c r="Y405" i="13"/>
  <c r="Y408" i="13" s="1"/>
  <c r="AB41" i="28" s="1"/>
  <c r="T296" i="13"/>
  <c r="T299" i="13" s="1"/>
  <c r="W40" i="28" s="1"/>
  <c r="R296" i="13"/>
  <c r="R299" i="13" s="1"/>
  <c r="U40" i="28" s="1"/>
  <c r="K296" i="13"/>
  <c r="K299" i="13" s="1"/>
  <c r="N40" i="28" s="1"/>
  <c r="G296" i="13"/>
  <c r="G299" i="13" s="1"/>
  <c r="J40" i="28" s="1"/>
  <c r="AC405" i="13"/>
  <c r="AC408" i="13" s="1"/>
  <c r="AF41" i="28" s="1"/>
  <c r="P296" i="13"/>
  <c r="P299" i="13" s="1"/>
  <c r="S40" i="28" s="1"/>
  <c r="W296" i="13"/>
  <c r="W299" i="13" s="1"/>
  <c r="Z40" i="28" s="1"/>
  <c r="F296" i="13"/>
  <c r="F299" i="13" s="1"/>
  <c r="I40" i="28" s="1"/>
  <c r="P405" i="13"/>
  <c r="P408" i="13" s="1"/>
  <c r="S41" i="28" s="1"/>
  <c r="Q405" i="13"/>
  <c r="Q408" i="13" s="1"/>
  <c r="T41" i="28" s="1"/>
  <c r="U296" i="13"/>
  <c r="U299" i="13" s="1"/>
  <c r="X40" i="28" s="1"/>
  <c r="AA296" i="13"/>
  <c r="AA299" i="13" s="1"/>
  <c r="AD40" i="28" s="1"/>
  <c r="B405" i="13"/>
  <c r="B408" i="13" s="1"/>
  <c r="E41" i="28" s="1"/>
  <c r="X405" i="13"/>
  <c r="X408" i="13" s="1"/>
  <c r="AA41" i="28" s="1"/>
  <c r="O53" i="1"/>
  <c r="AC53" i="1"/>
  <c r="U53" i="1"/>
  <c r="M53" i="1"/>
  <c r="E53" i="1"/>
  <c r="AB53" i="1"/>
  <c r="T53" i="1"/>
  <c r="L53" i="1"/>
  <c r="D53" i="1"/>
  <c r="W53" i="1"/>
  <c r="AA53" i="1"/>
  <c r="K53" i="1"/>
  <c r="C53" i="1"/>
  <c r="R53" i="1"/>
  <c r="I53" i="1"/>
  <c r="G53" i="1"/>
  <c r="S53" i="1"/>
  <c r="Z53" i="1"/>
  <c r="J53" i="1"/>
  <c r="Y53" i="1"/>
  <c r="Q53" i="1"/>
  <c r="X53" i="1"/>
  <c r="P53" i="1"/>
  <c r="H53" i="1"/>
  <c r="V53" i="1"/>
  <c r="N53" i="1"/>
  <c r="F53" i="1"/>
  <c r="A78" i="1"/>
  <c r="B53" i="1"/>
  <c r="A70" i="1"/>
  <c r="A77" i="1"/>
  <c r="A76" i="1"/>
  <c r="A71" i="1"/>
  <c r="A75" i="1"/>
  <c r="A74" i="1"/>
  <c r="A73" i="1"/>
  <c r="A72" i="1"/>
  <c r="Q12" i="1"/>
  <c r="B31" i="1" s="1"/>
  <c r="R12" i="1"/>
  <c r="C31" i="1" s="1"/>
  <c r="S12" i="1"/>
  <c r="D31" i="1" s="1"/>
  <c r="T12" i="1"/>
  <c r="E31" i="1" s="1"/>
  <c r="U12" i="1"/>
  <c r="F31" i="1" s="1"/>
  <c r="V12" i="1"/>
  <c r="G31" i="1" s="1"/>
  <c r="W12" i="1"/>
  <c r="H31" i="1" s="1"/>
  <c r="X12" i="1"/>
  <c r="I31" i="1" s="1"/>
  <c r="Y12" i="1"/>
  <c r="J31" i="1" s="1"/>
  <c r="Z12" i="1"/>
  <c r="K31" i="1" s="1"/>
  <c r="AA12" i="1"/>
  <c r="L31" i="1" s="1"/>
  <c r="AB12" i="1"/>
  <c r="M31" i="1" s="1"/>
  <c r="AC12" i="1"/>
  <c r="N31" i="1" s="1"/>
  <c r="AD12" i="1"/>
  <c r="O31" i="1" s="1"/>
  <c r="AE12" i="1"/>
  <c r="P31" i="1" s="1"/>
  <c r="AF12" i="1"/>
  <c r="Q31" i="1" s="1"/>
  <c r="AG12" i="1"/>
  <c r="R31" i="1" s="1"/>
  <c r="AH12" i="1"/>
  <c r="S31" i="1" s="1"/>
  <c r="AI12" i="1"/>
  <c r="T31" i="1" s="1"/>
  <c r="AJ12" i="1"/>
  <c r="U31" i="1" s="1"/>
  <c r="AK12" i="1"/>
  <c r="V31" i="1" s="1"/>
  <c r="AL12" i="1"/>
  <c r="W31" i="1" s="1"/>
  <c r="AM12" i="1"/>
  <c r="X31" i="1" s="1"/>
  <c r="AN12" i="1"/>
  <c r="Y31" i="1" s="1"/>
  <c r="AO12" i="1"/>
  <c r="Z31" i="1" s="1"/>
  <c r="AP12" i="1"/>
  <c r="AA31" i="1" s="1"/>
  <c r="AQ12" i="1"/>
  <c r="AB31" i="1" s="1"/>
  <c r="AR12" i="1"/>
  <c r="AC31" i="1" s="1"/>
  <c r="Q13" i="1"/>
  <c r="R13" i="1"/>
  <c r="C32" i="1" s="1"/>
  <c r="S13" i="1"/>
  <c r="D32" i="1" s="1"/>
  <c r="T13" i="1"/>
  <c r="E32" i="1" s="1"/>
  <c r="U13" i="1"/>
  <c r="F32" i="1" s="1"/>
  <c r="V13" i="1"/>
  <c r="G32" i="1" s="1"/>
  <c r="W13" i="1"/>
  <c r="H32" i="1" s="1"/>
  <c r="X13" i="1"/>
  <c r="I32" i="1" s="1"/>
  <c r="Y13" i="1"/>
  <c r="J32" i="1" s="1"/>
  <c r="Z13" i="1"/>
  <c r="K32" i="1" s="1"/>
  <c r="AA13" i="1"/>
  <c r="L32" i="1" s="1"/>
  <c r="AB13" i="1"/>
  <c r="M32" i="1" s="1"/>
  <c r="AC13" i="1"/>
  <c r="N32" i="1" s="1"/>
  <c r="AD13" i="1"/>
  <c r="O32" i="1" s="1"/>
  <c r="AE13" i="1"/>
  <c r="P32" i="1" s="1"/>
  <c r="AF13" i="1"/>
  <c r="Q32" i="1" s="1"/>
  <c r="AG13" i="1"/>
  <c r="R32" i="1" s="1"/>
  <c r="AH13" i="1"/>
  <c r="S32" i="1" s="1"/>
  <c r="AI13" i="1"/>
  <c r="T32" i="1" s="1"/>
  <c r="AJ13" i="1"/>
  <c r="U32" i="1" s="1"/>
  <c r="AK13" i="1"/>
  <c r="V32" i="1" s="1"/>
  <c r="AL13" i="1"/>
  <c r="W32" i="1" s="1"/>
  <c r="AM13" i="1"/>
  <c r="X32" i="1" s="1"/>
  <c r="AN13" i="1"/>
  <c r="Y32" i="1" s="1"/>
  <c r="AO13" i="1"/>
  <c r="Z32" i="1" s="1"/>
  <c r="AP13" i="1"/>
  <c r="AA32" i="1" s="1"/>
  <c r="AQ13" i="1"/>
  <c r="AB32" i="1" s="1"/>
  <c r="AR13" i="1"/>
  <c r="AC32" i="1" s="1"/>
  <c r="Q14" i="1"/>
  <c r="B33" i="1" s="1"/>
  <c r="R14" i="1"/>
  <c r="C33" i="1" s="1"/>
  <c r="S14" i="1"/>
  <c r="D33" i="1" s="1"/>
  <c r="T14" i="1"/>
  <c r="E33" i="1" s="1"/>
  <c r="U14" i="1"/>
  <c r="F33" i="1" s="1"/>
  <c r="V14" i="1"/>
  <c r="G33" i="1" s="1"/>
  <c r="W14" i="1"/>
  <c r="H33" i="1" s="1"/>
  <c r="X14" i="1"/>
  <c r="I33" i="1" s="1"/>
  <c r="Y14" i="1"/>
  <c r="J33" i="1" s="1"/>
  <c r="Z14" i="1"/>
  <c r="K33" i="1" s="1"/>
  <c r="AA14" i="1"/>
  <c r="L33" i="1" s="1"/>
  <c r="AB14" i="1"/>
  <c r="M33" i="1" s="1"/>
  <c r="AC14" i="1"/>
  <c r="N33" i="1" s="1"/>
  <c r="AD14" i="1"/>
  <c r="O33" i="1" s="1"/>
  <c r="AE14" i="1"/>
  <c r="P33" i="1" s="1"/>
  <c r="AF14" i="1"/>
  <c r="Q33" i="1" s="1"/>
  <c r="AG14" i="1"/>
  <c r="R33" i="1" s="1"/>
  <c r="AH14" i="1"/>
  <c r="S33" i="1" s="1"/>
  <c r="AI14" i="1"/>
  <c r="T33" i="1" s="1"/>
  <c r="AJ14" i="1"/>
  <c r="U33" i="1" s="1"/>
  <c r="AK14" i="1"/>
  <c r="V33" i="1" s="1"/>
  <c r="AL14" i="1"/>
  <c r="W33" i="1" s="1"/>
  <c r="AM14" i="1"/>
  <c r="X33" i="1" s="1"/>
  <c r="AN14" i="1"/>
  <c r="Y33" i="1" s="1"/>
  <c r="AO14" i="1"/>
  <c r="Z33" i="1" s="1"/>
  <c r="AP14" i="1"/>
  <c r="AA33" i="1" s="1"/>
  <c r="AQ14" i="1"/>
  <c r="AB33" i="1" s="1"/>
  <c r="AR14" i="1"/>
  <c r="AC33" i="1" s="1"/>
  <c r="Q15" i="1"/>
  <c r="R15" i="1"/>
  <c r="C34" i="1" s="1"/>
  <c r="S15" i="1"/>
  <c r="D34" i="1" s="1"/>
  <c r="T15" i="1"/>
  <c r="E34" i="1" s="1"/>
  <c r="U15" i="1"/>
  <c r="F34" i="1" s="1"/>
  <c r="V15" i="1"/>
  <c r="G34" i="1" s="1"/>
  <c r="W15" i="1"/>
  <c r="H34" i="1" s="1"/>
  <c r="X15" i="1"/>
  <c r="I34" i="1" s="1"/>
  <c r="Y15" i="1"/>
  <c r="J34" i="1" s="1"/>
  <c r="Z15" i="1"/>
  <c r="K34" i="1" s="1"/>
  <c r="AA15" i="1"/>
  <c r="L34" i="1" s="1"/>
  <c r="AB15" i="1"/>
  <c r="M34" i="1" s="1"/>
  <c r="AC15" i="1"/>
  <c r="N34" i="1" s="1"/>
  <c r="AD15" i="1"/>
  <c r="O34" i="1" s="1"/>
  <c r="AE15" i="1"/>
  <c r="P34" i="1" s="1"/>
  <c r="AF15" i="1"/>
  <c r="Q34" i="1" s="1"/>
  <c r="AG15" i="1"/>
  <c r="R34" i="1" s="1"/>
  <c r="AH15" i="1"/>
  <c r="S34" i="1" s="1"/>
  <c r="AI15" i="1"/>
  <c r="T34" i="1" s="1"/>
  <c r="AJ15" i="1"/>
  <c r="U34" i="1" s="1"/>
  <c r="AK15" i="1"/>
  <c r="V34" i="1" s="1"/>
  <c r="AL15" i="1"/>
  <c r="W34" i="1" s="1"/>
  <c r="AM15" i="1"/>
  <c r="X34" i="1" s="1"/>
  <c r="AN15" i="1"/>
  <c r="Y34" i="1" s="1"/>
  <c r="AO15" i="1"/>
  <c r="Z34" i="1" s="1"/>
  <c r="AP15" i="1"/>
  <c r="AA34" i="1" s="1"/>
  <c r="AQ15" i="1"/>
  <c r="AB34" i="1" s="1"/>
  <c r="AR15" i="1"/>
  <c r="AC34" i="1" s="1"/>
  <c r="Q16" i="1"/>
  <c r="R16" i="1"/>
  <c r="C35" i="1" s="1"/>
  <c r="S16" i="1"/>
  <c r="D35" i="1" s="1"/>
  <c r="T16" i="1"/>
  <c r="E35" i="1" s="1"/>
  <c r="U16" i="1"/>
  <c r="F35" i="1" s="1"/>
  <c r="V16" i="1"/>
  <c r="G35" i="1" s="1"/>
  <c r="W16" i="1"/>
  <c r="H35" i="1" s="1"/>
  <c r="X16" i="1"/>
  <c r="I35" i="1" s="1"/>
  <c r="Y16" i="1"/>
  <c r="J35" i="1" s="1"/>
  <c r="Z16" i="1"/>
  <c r="K35" i="1" s="1"/>
  <c r="AA16" i="1"/>
  <c r="L35" i="1" s="1"/>
  <c r="AB16" i="1"/>
  <c r="M35" i="1" s="1"/>
  <c r="AC16" i="1"/>
  <c r="N35" i="1" s="1"/>
  <c r="AD16" i="1"/>
  <c r="O35" i="1" s="1"/>
  <c r="AE16" i="1"/>
  <c r="P35" i="1" s="1"/>
  <c r="AF16" i="1"/>
  <c r="Q35" i="1" s="1"/>
  <c r="AG16" i="1"/>
  <c r="R35" i="1" s="1"/>
  <c r="AH16" i="1"/>
  <c r="S35" i="1" s="1"/>
  <c r="AI16" i="1"/>
  <c r="T35" i="1" s="1"/>
  <c r="AJ16" i="1"/>
  <c r="U35" i="1" s="1"/>
  <c r="AK16" i="1"/>
  <c r="V35" i="1" s="1"/>
  <c r="AL16" i="1"/>
  <c r="W35" i="1" s="1"/>
  <c r="AM16" i="1"/>
  <c r="X35" i="1" s="1"/>
  <c r="AN16" i="1"/>
  <c r="Y35" i="1" s="1"/>
  <c r="AO16" i="1"/>
  <c r="Z35" i="1" s="1"/>
  <c r="AP16" i="1"/>
  <c r="AA35" i="1" s="1"/>
  <c r="AQ16" i="1"/>
  <c r="AB35" i="1" s="1"/>
  <c r="AR16" i="1"/>
  <c r="AC35" i="1" s="1"/>
  <c r="Q18" i="1"/>
  <c r="R18" i="1"/>
  <c r="C37" i="1" s="1"/>
  <c r="S18" i="1"/>
  <c r="D37" i="1" s="1"/>
  <c r="T18" i="1"/>
  <c r="E37" i="1" s="1"/>
  <c r="U18" i="1"/>
  <c r="F37" i="1" s="1"/>
  <c r="V18" i="1"/>
  <c r="G37" i="1" s="1"/>
  <c r="W18" i="1"/>
  <c r="H37" i="1" s="1"/>
  <c r="X18" i="1"/>
  <c r="I37" i="1" s="1"/>
  <c r="Y18" i="1"/>
  <c r="J37" i="1" s="1"/>
  <c r="Z18" i="1"/>
  <c r="K37" i="1" s="1"/>
  <c r="AA18" i="1"/>
  <c r="L37" i="1" s="1"/>
  <c r="AB18" i="1"/>
  <c r="M37" i="1" s="1"/>
  <c r="AC18" i="1"/>
  <c r="N37" i="1" s="1"/>
  <c r="AD18" i="1"/>
  <c r="O37" i="1" s="1"/>
  <c r="AE18" i="1"/>
  <c r="P37" i="1" s="1"/>
  <c r="AF18" i="1"/>
  <c r="Q37" i="1" s="1"/>
  <c r="AG18" i="1"/>
  <c r="R37" i="1" s="1"/>
  <c r="AH18" i="1"/>
  <c r="S37" i="1" s="1"/>
  <c r="AI18" i="1"/>
  <c r="T37" i="1" s="1"/>
  <c r="AJ18" i="1"/>
  <c r="U37" i="1" s="1"/>
  <c r="AK18" i="1"/>
  <c r="V37" i="1" s="1"/>
  <c r="AL18" i="1"/>
  <c r="W37" i="1" s="1"/>
  <c r="AM18" i="1"/>
  <c r="X37" i="1" s="1"/>
  <c r="AN18" i="1"/>
  <c r="Y37" i="1" s="1"/>
  <c r="AO18" i="1"/>
  <c r="Z37" i="1" s="1"/>
  <c r="AP18" i="1"/>
  <c r="AA37" i="1" s="1"/>
  <c r="AQ18" i="1"/>
  <c r="AB37" i="1" s="1"/>
  <c r="AR18" i="1"/>
  <c r="AC37" i="1" s="1"/>
  <c r="Q19" i="1"/>
  <c r="R19" i="1"/>
  <c r="C38" i="1" s="1"/>
  <c r="S19" i="1"/>
  <c r="D38" i="1" s="1"/>
  <c r="T19" i="1"/>
  <c r="E38" i="1" s="1"/>
  <c r="U19" i="1"/>
  <c r="F38" i="1" s="1"/>
  <c r="V19" i="1"/>
  <c r="G38" i="1" s="1"/>
  <c r="W19" i="1"/>
  <c r="H38" i="1" s="1"/>
  <c r="X19" i="1"/>
  <c r="I38" i="1" s="1"/>
  <c r="Y19" i="1"/>
  <c r="J38" i="1" s="1"/>
  <c r="Z19" i="1"/>
  <c r="K38" i="1" s="1"/>
  <c r="AA19" i="1"/>
  <c r="L38" i="1" s="1"/>
  <c r="AB19" i="1"/>
  <c r="M38" i="1" s="1"/>
  <c r="AC19" i="1"/>
  <c r="N38" i="1" s="1"/>
  <c r="AD19" i="1"/>
  <c r="O38" i="1" s="1"/>
  <c r="AE19" i="1"/>
  <c r="P38" i="1" s="1"/>
  <c r="AF19" i="1"/>
  <c r="Q38" i="1" s="1"/>
  <c r="AG19" i="1"/>
  <c r="R38" i="1" s="1"/>
  <c r="AH19" i="1"/>
  <c r="S38" i="1" s="1"/>
  <c r="AI19" i="1"/>
  <c r="T38" i="1" s="1"/>
  <c r="AJ19" i="1"/>
  <c r="U38" i="1" s="1"/>
  <c r="AK19" i="1"/>
  <c r="V38" i="1" s="1"/>
  <c r="AL19" i="1"/>
  <c r="W38" i="1" s="1"/>
  <c r="AM19" i="1"/>
  <c r="X38" i="1" s="1"/>
  <c r="AN19" i="1"/>
  <c r="Y38" i="1" s="1"/>
  <c r="AO19" i="1"/>
  <c r="Z38" i="1" s="1"/>
  <c r="AP19" i="1"/>
  <c r="AA38" i="1" s="1"/>
  <c r="AQ19" i="1"/>
  <c r="AB38" i="1" s="1"/>
  <c r="AR19" i="1"/>
  <c r="AC38" i="1" s="1"/>
  <c r="Q20" i="1"/>
  <c r="R20" i="1"/>
  <c r="C39" i="1" s="1"/>
  <c r="S20" i="1"/>
  <c r="D39" i="1" s="1"/>
  <c r="T20" i="1"/>
  <c r="E39" i="1" s="1"/>
  <c r="U20" i="1"/>
  <c r="F39" i="1" s="1"/>
  <c r="V20" i="1"/>
  <c r="G39" i="1" s="1"/>
  <c r="W20" i="1"/>
  <c r="H39" i="1" s="1"/>
  <c r="X20" i="1"/>
  <c r="I39" i="1" s="1"/>
  <c r="Y20" i="1"/>
  <c r="J39" i="1" s="1"/>
  <c r="Z20" i="1"/>
  <c r="K39" i="1" s="1"/>
  <c r="AA20" i="1"/>
  <c r="L39" i="1" s="1"/>
  <c r="AB20" i="1"/>
  <c r="M39" i="1" s="1"/>
  <c r="AC20" i="1"/>
  <c r="N39" i="1" s="1"/>
  <c r="AD20" i="1"/>
  <c r="O39" i="1" s="1"/>
  <c r="AE20" i="1"/>
  <c r="P39" i="1" s="1"/>
  <c r="AF20" i="1"/>
  <c r="Q39" i="1" s="1"/>
  <c r="AG20" i="1"/>
  <c r="R39" i="1" s="1"/>
  <c r="AH20" i="1"/>
  <c r="S39" i="1" s="1"/>
  <c r="AI20" i="1"/>
  <c r="T39" i="1" s="1"/>
  <c r="AJ20" i="1"/>
  <c r="U39" i="1" s="1"/>
  <c r="AK20" i="1"/>
  <c r="V39" i="1" s="1"/>
  <c r="AL20" i="1"/>
  <c r="W39" i="1" s="1"/>
  <c r="AM20" i="1"/>
  <c r="X39" i="1" s="1"/>
  <c r="AN20" i="1"/>
  <c r="Y39" i="1" s="1"/>
  <c r="AO20" i="1"/>
  <c r="Z39" i="1" s="1"/>
  <c r="AP20" i="1"/>
  <c r="AA39" i="1" s="1"/>
  <c r="AQ20" i="1"/>
  <c r="AB39" i="1" s="1"/>
  <c r="AR20" i="1"/>
  <c r="AC39" i="1" s="1"/>
  <c r="Q21" i="1"/>
  <c r="R21" i="1"/>
  <c r="C40" i="1" s="1"/>
  <c r="S21" i="1"/>
  <c r="D40" i="1" s="1"/>
  <c r="T21" i="1"/>
  <c r="E40" i="1" s="1"/>
  <c r="U21" i="1"/>
  <c r="F40" i="1" s="1"/>
  <c r="V21" i="1"/>
  <c r="G40" i="1" s="1"/>
  <c r="W21" i="1"/>
  <c r="H40" i="1" s="1"/>
  <c r="X21" i="1"/>
  <c r="I40" i="1" s="1"/>
  <c r="Y21" i="1"/>
  <c r="J40" i="1" s="1"/>
  <c r="Z21" i="1"/>
  <c r="K40" i="1" s="1"/>
  <c r="AA21" i="1"/>
  <c r="L40" i="1" s="1"/>
  <c r="AB21" i="1"/>
  <c r="M40" i="1" s="1"/>
  <c r="AC21" i="1"/>
  <c r="N40" i="1" s="1"/>
  <c r="AD21" i="1"/>
  <c r="O40" i="1" s="1"/>
  <c r="AE21" i="1"/>
  <c r="P40" i="1" s="1"/>
  <c r="AF21" i="1"/>
  <c r="Q40" i="1" s="1"/>
  <c r="AG21" i="1"/>
  <c r="R40" i="1" s="1"/>
  <c r="AH21" i="1"/>
  <c r="S40" i="1" s="1"/>
  <c r="AI21" i="1"/>
  <c r="T40" i="1" s="1"/>
  <c r="AJ21" i="1"/>
  <c r="U40" i="1" s="1"/>
  <c r="AK21" i="1"/>
  <c r="V40" i="1" s="1"/>
  <c r="AL21" i="1"/>
  <c r="W40" i="1" s="1"/>
  <c r="AM21" i="1"/>
  <c r="X40" i="1" s="1"/>
  <c r="AN21" i="1"/>
  <c r="Y40" i="1" s="1"/>
  <c r="AO21" i="1"/>
  <c r="Z40" i="1" s="1"/>
  <c r="AP21" i="1"/>
  <c r="AA40" i="1" s="1"/>
  <c r="AQ21" i="1"/>
  <c r="AB40" i="1" s="1"/>
  <c r="AR21" i="1"/>
  <c r="AC40" i="1" s="1"/>
  <c r="Q22" i="1"/>
  <c r="R22" i="1"/>
  <c r="C41" i="1" s="1"/>
  <c r="S22" i="1"/>
  <c r="D41" i="1" s="1"/>
  <c r="T22" i="1"/>
  <c r="E41" i="1" s="1"/>
  <c r="U22" i="1"/>
  <c r="F41" i="1" s="1"/>
  <c r="V22" i="1"/>
  <c r="G41" i="1" s="1"/>
  <c r="W22" i="1"/>
  <c r="H41" i="1" s="1"/>
  <c r="X22" i="1"/>
  <c r="I41" i="1" s="1"/>
  <c r="Y22" i="1"/>
  <c r="J41" i="1" s="1"/>
  <c r="Z22" i="1"/>
  <c r="K41" i="1" s="1"/>
  <c r="AA22" i="1"/>
  <c r="L41" i="1" s="1"/>
  <c r="AB22" i="1"/>
  <c r="M41" i="1" s="1"/>
  <c r="AC22" i="1"/>
  <c r="N41" i="1" s="1"/>
  <c r="AD22" i="1"/>
  <c r="O41" i="1" s="1"/>
  <c r="AE22" i="1"/>
  <c r="P41" i="1" s="1"/>
  <c r="AF22" i="1"/>
  <c r="Q41" i="1" s="1"/>
  <c r="AG22" i="1"/>
  <c r="R41" i="1" s="1"/>
  <c r="AH22" i="1"/>
  <c r="S41" i="1" s="1"/>
  <c r="AI22" i="1"/>
  <c r="T41" i="1" s="1"/>
  <c r="AJ22" i="1"/>
  <c r="U41" i="1" s="1"/>
  <c r="AK22" i="1"/>
  <c r="V41" i="1" s="1"/>
  <c r="AL22" i="1"/>
  <c r="W41" i="1" s="1"/>
  <c r="AM22" i="1"/>
  <c r="X41" i="1" s="1"/>
  <c r="AN22" i="1"/>
  <c r="Y41" i="1" s="1"/>
  <c r="AO22" i="1"/>
  <c r="Z41" i="1" s="1"/>
  <c r="AP22" i="1"/>
  <c r="AA41" i="1" s="1"/>
  <c r="AQ22" i="1"/>
  <c r="AB41" i="1" s="1"/>
  <c r="AR22" i="1"/>
  <c r="AC41" i="1" s="1"/>
  <c r="Q23" i="1"/>
  <c r="R23" i="1"/>
  <c r="C42" i="1" s="1"/>
  <c r="C44" i="1" s="1"/>
  <c r="S23" i="1"/>
  <c r="D42" i="1" s="1"/>
  <c r="D44" i="1" s="1"/>
  <c r="T23" i="1"/>
  <c r="E42" i="1" s="1"/>
  <c r="E44" i="1" s="1"/>
  <c r="U23" i="1"/>
  <c r="F42" i="1" s="1"/>
  <c r="F44" i="1" s="1"/>
  <c r="V23" i="1"/>
  <c r="G42" i="1" s="1"/>
  <c r="G44" i="1" s="1"/>
  <c r="W23" i="1"/>
  <c r="H42" i="1" s="1"/>
  <c r="H44" i="1" s="1"/>
  <c r="X23" i="1"/>
  <c r="I42" i="1" s="1"/>
  <c r="I44" i="1" s="1"/>
  <c r="Y23" i="1"/>
  <c r="J42" i="1" s="1"/>
  <c r="J44" i="1" s="1"/>
  <c r="Z23" i="1"/>
  <c r="K42" i="1" s="1"/>
  <c r="K44" i="1" s="1"/>
  <c r="AA23" i="1"/>
  <c r="L42" i="1" s="1"/>
  <c r="L44" i="1" s="1"/>
  <c r="AB23" i="1"/>
  <c r="M42" i="1" s="1"/>
  <c r="M44" i="1" s="1"/>
  <c r="AC23" i="1"/>
  <c r="N42" i="1" s="1"/>
  <c r="N44" i="1" s="1"/>
  <c r="AD23" i="1"/>
  <c r="O42" i="1" s="1"/>
  <c r="O44" i="1" s="1"/>
  <c r="AE23" i="1"/>
  <c r="P42" i="1" s="1"/>
  <c r="P44" i="1" s="1"/>
  <c r="AF23" i="1"/>
  <c r="Q42" i="1" s="1"/>
  <c r="Q44" i="1" s="1"/>
  <c r="AG23" i="1"/>
  <c r="R42" i="1" s="1"/>
  <c r="R44" i="1" s="1"/>
  <c r="AH23" i="1"/>
  <c r="S42" i="1" s="1"/>
  <c r="S44" i="1" s="1"/>
  <c r="AI23" i="1"/>
  <c r="T42" i="1" s="1"/>
  <c r="T44" i="1" s="1"/>
  <c r="AJ23" i="1"/>
  <c r="U42" i="1" s="1"/>
  <c r="U44" i="1" s="1"/>
  <c r="AK23" i="1"/>
  <c r="V42" i="1" s="1"/>
  <c r="V44" i="1" s="1"/>
  <c r="AL23" i="1"/>
  <c r="W42" i="1" s="1"/>
  <c r="W44" i="1" s="1"/>
  <c r="AM23" i="1"/>
  <c r="X42" i="1" s="1"/>
  <c r="X44" i="1" s="1"/>
  <c r="AN23" i="1"/>
  <c r="Y42" i="1" s="1"/>
  <c r="Y44" i="1" s="1"/>
  <c r="AO23" i="1"/>
  <c r="Z42" i="1" s="1"/>
  <c r="Z44" i="1" s="1"/>
  <c r="AP23" i="1"/>
  <c r="AA42" i="1" s="1"/>
  <c r="AA44" i="1" s="1"/>
  <c r="AQ23" i="1"/>
  <c r="AB42" i="1" s="1"/>
  <c r="AB44" i="1" s="1"/>
  <c r="AR23" i="1"/>
  <c r="AC42" i="1" s="1"/>
  <c r="AC44" i="1" s="1"/>
  <c r="Q24" i="1"/>
  <c r="R24" i="1"/>
  <c r="C43" i="1" s="1"/>
  <c r="S24" i="1"/>
  <c r="T24" i="1"/>
  <c r="U24" i="1"/>
  <c r="V24" i="1"/>
  <c r="W24" i="1"/>
  <c r="X24" i="1"/>
  <c r="Y24" i="1"/>
  <c r="Z24" i="1"/>
  <c r="K43" i="1" s="1"/>
  <c r="AA24" i="1"/>
  <c r="L43" i="1" s="1"/>
  <c r="AB24" i="1"/>
  <c r="M43" i="1" s="1"/>
  <c r="AC24" i="1"/>
  <c r="AD24" i="1"/>
  <c r="AE24" i="1"/>
  <c r="AF24" i="1"/>
  <c r="AG24" i="1"/>
  <c r="AH24" i="1"/>
  <c r="AI24" i="1"/>
  <c r="AJ24" i="1"/>
  <c r="AK24" i="1"/>
  <c r="V43" i="1" s="1"/>
  <c r="AL24" i="1"/>
  <c r="AM24" i="1"/>
  <c r="AN24" i="1"/>
  <c r="AO24" i="1"/>
  <c r="AP24" i="1"/>
  <c r="AQ24" i="1"/>
  <c r="AB43" i="1" s="1"/>
  <c r="AR24" i="1"/>
  <c r="AC43" i="1" s="1"/>
  <c r="Q26" i="1"/>
  <c r="R26" i="1"/>
  <c r="C45" i="1" s="1"/>
  <c r="C75" i="1" s="1"/>
  <c r="S26" i="1"/>
  <c r="D45" i="1" s="1"/>
  <c r="D75" i="1" s="1"/>
  <c r="T26" i="1"/>
  <c r="E45" i="1" s="1"/>
  <c r="U26" i="1"/>
  <c r="F45" i="1" s="1"/>
  <c r="F64" i="1" s="1"/>
  <c r="V26" i="1"/>
  <c r="G45" i="1" s="1"/>
  <c r="W26" i="1"/>
  <c r="H45" i="1" s="1"/>
  <c r="X26" i="1"/>
  <c r="I45" i="1" s="1"/>
  <c r="I64" i="1" s="1"/>
  <c r="Y26" i="1"/>
  <c r="J45" i="1" s="1"/>
  <c r="J75" i="1" s="1"/>
  <c r="Z26" i="1"/>
  <c r="K45" i="1" s="1"/>
  <c r="K75" i="1" s="1"/>
  <c r="AA26" i="1"/>
  <c r="L45" i="1" s="1"/>
  <c r="L75" i="1" s="1"/>
  <c r="AB26" i="1"/>
  <c r="M45" i="1" s="1"/>
  <c r="AC26" i="1"/>
  <c r="N45" i="1" s="1"/>
  <c r="N64" i="1" s="1"/>
  <c r="AD26" i="1"/>
  <c r="O45" i="1" s="1"/>
  <c r="O64" i="1" s="1"/>
  <c r="AE26" i="1"/>
  <c r="P45" i="1" s="1"/>
  <c r="AF26" i="1"/>
  <c r="Q45" i="1" s="1"/>
  <c r="AG26" i="1"/>
  <c r="R45" i="1" s="1"/>
  <c r="AH26" i="1"/>
  <c r="S45" i="1" s="1"/>
  <c r="AI26" i="1"/>
  <c r="T45" i="1" s="1"/>
  <c r="AJ26" i="1"/>
  <c r="U45" i="1" s="1"/>
  <c r="AK26" i="1"/>
  <c r="V45" i="1" s="1"/>
  <c r="V64" i="1" s="1"/>
  <c r="AL26" i="1"/>
  <c r="W45" i="1" s="1"/>
  <c r="W75" i="1" s="1"/>
  <c r="AM26" i="1"/>
  <c r="X45" i="1" s="1"/>
  <c r="AN26" i="1"/>
  <c r="Y45" i="1" s="1"/>
  <c r="Y64" i="1" s="1"/>
  <c r="AO26" i="1"/>
  <c r="Z45" i="1" s="1"/>
  <c r="AP26" i="1"/>
  <c r="AA45" i="1" s="1"/>
  <c r="AQ26" i="1"/>
  <c r="AB45" i="1" s="1"/>
  <c r="AR26" i="1"/>
  <c r="AC45" i="1" s="1"/>
  <c r="Q11" i="1"/>
  <c r="R11" i="1"/>
  <c r="C30" i="1" s="1"/>
  <c r="S11" i="1"/>
  <c r="D30" i="1" s="1"/>
  <c r="T11" i="1"/>
  <c r="E30" i="1" s="1"/>
  <c r="U11" i="1"/>
  <c r="F30" i="1" s="1"/>
  <c r="V11" i="1"/>
  <c r="G30" i="1" s="1"/>
  <c r="W11" i="1"/>
  <c r="H30" i="1" s="1"/>
  <c r="X11" i="1"/>
  <c r="I30" i="1" s="1"/>
  <c r="Y11" i="1"/>
  <c r="J30" i="1" s="1"/>
  <c r="Z11" i="1"/>
  <c r="K30" i="1" s="1"/>
  <c r="AA11" i="1"/>
  <c r="L30" i="1" s="1"/>
  <c r="AB11" i="1"/>
  <c r="M30" i="1" s="1"/>
  <c r="AC11" i="1"/>
  <c r="N30" i="1" s="1"/>
  <c r="AD11" i="1"/>
  <c r="O30" i="1" s="1"/>
  <c r="AE11" i="1"/>
  <c r="P30" i="1" s="1"/>
  <c r="AF11" i="1"/>
  <c r="Q30" i="1" s="1"/>
  <c r="AG11" i="1"/>
  <c r="R30" i="1" s="1"/>
  <c r="AH11" i="1"/>
  <c r="S30" i="1" s="1"/>
  <c r="AI11" i="1"/>
  <c r="T30" i="1" s="1"/>
  <c r="AJ11" i="1"/>
  <c r="U30" i="1" s="1"/>
  <c r="AK11" i="1"/>
  <c r="V30" i="1" s="1"/>
  <c r="AL11" i="1"/>
  <c r="W30" i="1" s="1"/>
  <c r="AM11" i="1"/>
  <c r="X30" i="1" s="1"/>
  <c r="AN11" i="1"/>
  <c r="Y30" i="1" s="1"/>
  <c r="AO11" i="1"/>
  <c r="Z30" i="1" s="1"/>
  <c r="AP11" i="1"/>
  <c r="AA30" i="1" s="1"/>
  <c r="AQ11" i="1"/>
  <c r="AB30" i="1" s="1"/>
  <c r="AR11" i="1"/>
  <c r="AC30" i="1" s="1"/>
  <c r="S75" i="1" l="1"/>
  <c r="E43" i="1"/>
  <c r="U75" i="1"/>
  <c r="AA43" i="1"/>
  <c r="R75" i="1"/>
  <c r="F43" i="1"/>
  <c r="D43" i="1"/>
  <c r="T75" i="1"/>
  <c r="U43" i="1"/>
  <c r="T43" i="1"/>
  <c r="S43" i="1"/>
  <c r="AA75" i="1"/>
  <c r="G75" i="1"/>
  <c r="Z75" i="1"/>
  <c r="N43" i="1"/>
  <c r="Q82" i="3"/>
  <c r="Q85" i="3" s="1"/>
  <c r="T2" i="28" s="1"/>
  <c r="AB76" i="1"/>
  <c r="T76" i="1"/>
  <c r="L76" i="1"/>
  <c r="D76" i="1"/>
  <c r="Z296" i="3"/>
  <c r="Z299" i="3" s="1"/>
  <c r="AC4" i="28" s="1"/>
  <c r="S188" i="3"/>
  <c r="S191" i="3" s="1"/>
  <c r="V3" i="28" s="1"/>
  <c r="D299" i="13"/>
  <c r="G40" i="28" s="1"/>
  <c r="I85" i="13"/>
  <c r="L37" i="28" s="1"/>
  <c r="C299" i="13"/>
  <c r="F40" i="28" s="1"/>
  <c r="C85" i="13"/>
  <c r="F37" i="28" s="1"/>
  <c r="W85" i="13"/>
  <c r="Z37" i="28" s="1"/>
  <c r="X85" i="13"/>
  <c r="AA37" i="28" s="1"/>
  <c r="C408" i="13"/>
  <c r="F41" i="28" s="1"/>
  <c r="AA85" i="13"/>
  <c r="AD37" i="28" s="1"/>
  <c r="O299" i="13"/>
  <c r="R40" i="28" s="1"/>
  <c r="P296" i="3"/>
  <c r="P299" i="3" s="1"/>
  <c r="S4" i="28" s="1"/>
  <c r="E408" i="13"/>
  <c r="H41" i="28" s="1"/>
  <c r="L408" i="13"/>
  <c r="O41" i="28" s="1"/>
  <c r="Z85" i="13"/>
  <c r="AC37" i="28" s="1"/>
  <c r="V85" i="13"/>
  <c r="Y37" i="28" s="1"/>
  <c r="L299" i="13"/>
  <c r="O40" i="28" s="1"/>
  <c r="Q299" i="13"/>
  <c r="T40" i="28" s="1"/>
  <c r="M408" i="13"/>
  <c r="P41" i="28" s="1"/>
  <c r="O85" i="13"/>
  <c r="R37" i="28" s="1"/>
  <c r="P85" i="13"/>
  <c r="S37" i="28" s="1"/>
  <c r="I408" i="13"/>
  <c r="L41" i="28" s="1"/>
  <c r="J85" i="13"/>
  <c r="M37" i="28" s="1"/>
  <c r="AC299" i="13"/>
  <c r="AF40" i="28" s="1"/>
  <c r="S408" i="13"/>
  <c r="V41" i="28" s="1"/>
  <c r="E299" i="13"/>
  <c r="H40" i="28" s="1"/>
  <c r="N85" i="13"/>
  <c r="Q37" i="28" s="1"/>
  <c r="X299" i="13"/>
  <c r="AA40" i="28" s="1"/>
  <c r="K85" i="13"/>
  <c r="N37" i="28" s="1"/>
  <c r="I299" i="13"/>
  <c r="L40" i="28" s="1"/>
  <c r="S299" i="13"/>
  <c r="V40" i="28" s="1"/>
  <c r="J408" i="13"/>
  <c r="M41" i="28" s="1"/>
  <c r="U188" i="3"/>
  <c r="U191" i="3" s="1"/>
  <c r="X3" i="28" s="1"/>
  <c r="T85" i="13"/>
  <c r="W37" i="28" s="1"/>
  <c r="J82" i="9"/>
  <c r="J83" i="9"/>
  <c r="W188" i="13"/>
  <c r="W189" i="13"/>
  <c r="AA82" i="9"/>
  <c r="AA83" i="9"/>
  <c r="W82" i="9"/>
  <c r="W83" i="9"/>
  <c r="L82" i="9"/>
  <c r="L83" i="9"/>
  <c r="V82" i="9"/>
  <c r="V83" i="9"/>
  <c r="V188" i="13"/>
  <c r="V189" i="13"/>
  <c r="S82" i="9"/>
  <c r="S83" i="9"/>
  <c r="F188" i="13"/>
  <c r="F189" i="13"/>
  <c r="R188" i="13"/>
  <c r="R189" i="13"/>
  <c r="D82" i="9"/>
  <c r="D83" i="9"/>
  <c r="M82" i="9"/>
  <c r="M83" i="9"/>
  <c r="Q188" i="13"/>
  <c r="Q189" i="13"/>
  <c r="U82" i="9"/>
  <c r="U83" i="9"/>
  <c r="N82" i="9"/>
  <c r="N83" i="9"/>
  <c r="I188" i="13"/>
  <c r="I189" i="13"/>
  <c r="H188" i="13"/>
  <c r="H189" i="13"/>
  <c r="Q82" i="9"/>
  <c r="Q83" i="9"/>
  <c r="F188" i="3"/>
  <c r="F191" i="3" s="1"/>
  <c r="I3" i="28" s="1"/>
  <c r="N188" i="3"/>
  <c r="N191" i="3" s="1"/>
  <c r="Q3" i="28" s="1"/>
  <c r="N82" i="3"/>
  <c r="N85" i="3" s="1"/>
  <c r="Q2" i="28" s="1"/>
  <c r="I188" i="3"/>
  <c r="I191" i="3" s="1"/>
  <c r="L3" i="28" s="1"/>
  <c r="O296" i="3"/>
  <c r="O297" i="3"/>
  <c r="T296" i="3"/>
  <c r="T297" i="3"/>
  <c r="AA296" i="3"/>
  <c r="AA297" i="3"/>
  <c r="K296" i="3"/>
  <c r="K297" i="3"/>
  <c r="G296" i="3"/>
  <c r="G297" i="3"/>
  <c r="C82" i="3"/>
  <c r="C83" i="3"/>
  <c r="D296" i="3"/>
  <c r="D297" i="3"/>
  <c r="F296" i="3"/>
  <c r="F297" i="3"/>
  <c r="M82" i="3"/>
  <c r="M83" i="3"/>
  <c r="K82" i="9"/>
  <c r="K85" i="9" s="1"/>
  <c r="N17" i="28" s="1"/>
  <c r="E296" i="3"/>
  <c r="E297" i="3"/>
  <c r="C296" i="3"/>
  <c r="C297" i="3"/>
  <c r="L188" i="3"/>
  <c r="L189" i="3"/>
  <c r="U510" i="3"/>
  <c r="U511" i="3"/>
  <c r="V296" i="3"/>
  <c r="V299" i="3" s="1"/>
  <c r="Y4" i="28" s="1"/>
  <c r="B82" i="3"/>
  <c r="B83" i="3"/>
  <c r="AC82" i="3"/>
  <c r="AC83" i="3"/>
  <c r="U296" i="3"/>
  <c r="U297" i="3"/>
  <c r="D82" i="3"/>
  <c r="D83" i="3"/>
  <c r="Y188" i="3"/>
  <c r="Y189" i="3"/>
  <c r="E405" i="3"/>
  <c r="E406" i="3"/>
  <c r="V188" i="3"/>
  <c r="V189" i="3"/>
  <c r="X188" i="3"/>
  <c r="X189" i="3"/>
  <c r="T405" i="3"/>
  <c r="T406" i="3"/>
  <c r="N296" i="3"/>
  <c r="N297" i="3"/>
  <c r="D188" i="3"/>
  <c r="D189" i="3"/>
  <c r="T82" i="3"/>
  <c r="T83" i="3"/>
  <c r="C188" i="3"/>
  <c r="C189" i="3"/>
  <c r="AB82" i="3"/>
  <c r="AB83" i="3"/>
  <c r="J188" i="3"/>
  <c r="J189" i="3"/>
  <c r="K82" i="3"/>
  <c r="K85" i="3" s="1"/>
  <c r="N2" i="28" s="1"/>
  <c r="AA188" i="3"/>
  <c r="AA191" i="3" s="1"/>
  <c r="AD3" i="28" s="1"/>
  <c r="W296" i="3"/>
  <c r="W297" i="3"/>
  <c r="X296" i="3"/>
  <c r="X297" i="3"/>
  <c r="W285" i="9"/>
  <c r="W297" i="9" s="1"/>
  <c r="C285" i="9"/>
  <c r="C297" i="9" s="1"/>
  <c r="M394" i="9"/>
  <c r="E394" i="9"/>
  <c r="E406" i="9" s="1"/>
  <c r="G394" i="9"/>
  <c r="J177" i="9"/>
  <c r="J189" i="9" s="1"/>
  <c r="N177" i="9"/>
  <c r="N189" i="9" s="1"/>
  <c r="V499" i="9"/>
  <c r="G499" i="9"/>
  <c r="R285" i="9"/>
  <c r="W177" i="9"/>
  <c r="W189" i="9" s="1"/>
  <c r="I285" i="9"/>
  <c r="I297" i="9" s="1"/>
  <c r="Q285" i="9"/>
  <c r="Q297" i="9" s="1"/>
  <c r="H177" i="9"/>
  <c r="K285" i="9"/>
  <c r="K297" i="9" s="1"/>
  <c r="T177" i="9"/>
  <c r="H499" i="9"/>
  <c r="U177" i="9"/>
  <c r="AC499" i="9"/>
  <c r="O177" i="9"/>
  <c r="E177" i="9"/>
  <c r="AA177" i="9"/>
  <c r="AA189" i="9" s="1"/>
  <c r="Y499" i="9"/>
  <c r="Y511" i="9" s="1"/>
  <c r="M177" i="9"/>
  <c r="M189" i="9" s="1"/>
  <c r="U285" i="9"/>
  <c r="U297" i="9" s="1"/>
  <c r="Z499" i="9"/>
  <c r="Z511" i="9" s="1"/>
  <c r="X177" i="9"/>
  <c r="X189" i="9" s="1"/>
  <c r="AB177" i="9"/>
  <c r="X285" i="9"/>
  <c r="X297" i="9" s="1"/>
  <c r="K499" i="9"/>
  <c r="K511" i="9" s="1"/>
  <c r="C499" i="9"/>
  <c r="C511" i="9" s="1"/>
  <c r="U499" i="9"/>
  <c r="U511" i="9" s="1"/>
  <c r="Y177" i="9"/>
  <c r="Y189" i="9" s="1"/>
  <c r="L499" i="9"/>
  <c r="L511" i="9" s="1"/>
  <c r="Z394" i="9"/>
  <c r="D285" i="9"/>
  <c r="D297" i="9" s="1"/>
  <c r="S394" i="9"/>
  <c r="O285" i="9"/>
  <c r="O297" i="9" s="1"/>
  <c r="S285" i="9"/>
  <c r="AC394" i="9"/>
  <c r="L394" i="9"/>
  <c r="H394" i="9"/>
  <c r="H406" i="9" s="1"/>
  <c r="V394" i="9"/>
  <c r="P394" i="9"/>
  <c r="P406" i="9" s="1"/>
  <c r="E285" i="9"/>
  <c r="B177" i="9"/>
  <c r="E499" i="9"/>
  <c r="C177" i="9"/>
  <c r="W394" i="9"/>
  <c r="W406" i="9" s="1"/>
  <c r="M499" i="9"/>
  <c r="I177" i="9"/>
  <c r="I189" i="9" s="1"/>
  <c r="X499" i="9"/>
  <c r="X511" i="9" s="1"/>
  <c r="L285" i="9"/>
  <c r="L297" i="9" s="1"/>
  <c r="H285" i="9"/>
  <c r="H297" i="9" s="1"/>
  <c r="G177" i="9"/>
  <c r="G189" i="9" s="1"/>
  <c r="D394" i="9"/>
  <c r="V177" i="9"/>
  <c r="Y285" i="9"/>
  <c r="J285" i="9"/>
  <c r="J297" i="9" s="1"/>
  <c r="F177" i="9"/>
  <c r="M285" i="9"/>
  <c r="B285" i="9"/>
  <c r="B297" i="9" s="1"/>
  <c r="N394" i="9"/>
  <c r="S177" i="9"/>
  <c r="J499" i="9"/>
  <c r="J511" i="9" s="1"/>
  <c r="T394" i="9"/>
  <c r="T406" i="9" s="1"/>
  <c r="AB394" i="9"/>
  <c r="AC177" i="9"/>
  <c r="I499" i="9"/>
  <c r="U394" i="9"/>
  <c r="B394" i="9"/>
  <c r="B406" i="9" s="1"/>
  <c r="O394" i="9"/>
  <c r="O406" i="9" s="1"/>
  <c r="C394" i="9"/>
  <c r="AB499" i="9"/>
  <c r="F499" i="9"/>
  <c r="P177" i="9"/>
  <c r="AA285" i="9"/>
  <c r="Y394" i="9"/>
  <c r="B499" i="9"/>
  <c r="B511" i="9" s="1"/>
  <c r="AC285" i="9"/>
  <c r="P285" i="9"/>
  <c r="V285" i="9"/>
  <c r="N499" i="9"/>
  <c r="X394" i="9"/>
  <c r="X406" i="9" s="1"/>
  <c r="W499" i="9"/>
  <c r="W511" i="9" s="1"/>
  <c r="K177" i="9"/>
  <c r="AB285" i="9"/>
  <c r="I394" i="9"/>
  <c r="Z177" i="9"/>
  <c r="Z189" i="9" s="1"/>
  <c r="R394" i="9"/>
  <c r="G285" i="9"/>
  <c r="G297" i="9" s="1"/>
  <c r="F394" i="9"/>
  <c r="R177" i="9"/>
  <c r="Q177" i="9"/>
  <c r="Q189" i="9" s="1"/>
  <c r="AA394" i="9"/>
  <c r="K394" i="9"/>
  <c r="L177" i="9"/>
  <c r="L189" i="9" s="1"/>
  <c r="P499" i="9"/>
  <c r="P511" i="9" s="1"/>
  <c r="Q499" i="9"/>
  <c r="S499" i="9"/>
  <c r="N285" i="9"/>
  <c r="N297" i="9" s="1"/>
  <c r="R499" i="9"/>
  <c r="T499" i="9"/>
  <c r="D499" i="9"/>
  <c r="D511" i="9" s="1"/>
  <c r="Z285" i="9"/>
  <c r="Q394" i="9"/>
  <c r="Q406" i="9" s="1"/>
  <c r="D177" i="9"/>
  <c r="T285" i="9"/>
  <c r="J394" i="9"/>
  <c r="O499" i="9"/>
  <c r="O511" i="9" s="1"/>
  <c r="AA499" i="9"/>
  <c r="AA511" i="9" s="1"/>
  <c r="F285" i="9"/>
  <c r="F297" i="9" s="1"/>
  <c r="H82" i="9"/>
  <c r="H85" i="9" s="1"/>
  <c r="K17" i="28" s="1"/>
  <c r="R82" i="9"/>
  <c r="R85" i="9" s="1"/>
  <c r="U17" i="28" s="1"/>
  <c r="G82" i="9"/>
  <c r="G85" i="9" s="1"/>
  <c r="J17" i="28" s="1"/>
  <c r="X82" i="9"/>
  <c r="X85" i="9" s="1"/>
  <c r="AA17" i="28" s="1"/>
  <c r="Z82" i="9"/>
  <c r="Z85" i="9" s="1"/>
  <c r="AC17" i="28" s="1"/>
  <c r="Y82" i="9"/>
  <c r="Y85" i="9" s="1"/>
  <c r="AB17" i="28" s="1"/>
  <c r="Q296" i="3"/>
  <c r="Q299" i="3" s="1"/>
  <c r="T4" i="28" s="1"/>
  <c r="Q188" i="3"/>
  <c r="Q191" i="3" s="1"/>
  <c r="T3" i="28" s="1"/>
  <c r="J296" i="3"/>
  <c r="J299" i="3" s="1"/>
  <c r="M4" i="28" s="1"/>
  <c r="N188" i="13"/>
  <c r="N191" i="13" s="1"/>
  <c r="Q39" i="28" s="1"/>
  <c r="AA188" i="13"/>
  <c r="AA191" i="13" s="1"/>
  <c r="AD39" i="28" s="1"/>
  <c r="B188" i="13"/>
  <c r="B191" i="13" s="1"/>
  <c r="E39" i="28" s="1"/>
  <c r="S188" i="13"/>
  <c r="S191" i="13" s="1"/>
  <c r="V39" i="28" s="1"/>
  <c r="K188" i="13"/>
  <c r="K191" i="13" s="1"/>
  <c r="N39" i="28" s="1"/>
  <c r="Y188" i="13"/>
  <c r="Y191" i="13" s="1"/>
  <c r="AB39" i="28" s="1"/>
  <c r="B82" i="9"/>
  <c r="B85" i="9" s="1"/>
  <c r="E17" i="28" s="1"/>
  <c r="C82" i="9"/>
  <c r="C85" i="9" s="1"/>
  <c r="F17" i="28" s="1"/>
  <c r="AB82" i="9"/>
  <c r="AB85" i="9" s="1"/>
  <c r="AE17" i="28" s="1"/>
  <c r="O82" i="9"/>
  <c r="O85" i="9" s="1"/>
  <c r="R17" i="28" s="1"/>
  <c r="AC82" i="9"/>
  <c r="AC85" i="9" s="1"/>
  <c r="AF17" i="28" s="1"/>
  <c r="T82" i="9"/>
  <c r="T85" i="9" s="1"/>
  <c r="W17" i="28" s="1"/>
  <c r="R296" i="3"/>
  <c r="R299" i="3" s="1"/>
  <c r="U4" i="28" s="1"/>
  <c r="B188" i="3"/>
  <c r="B191" i="3" s="1"/>
  <c r="E3" i="28" s="1"/>
  <c r="L296" i="3"/>
  <c r="L299" i="3" s="1"/>
  <c r="O4" i="28" s="1"/>
  <c r="AB188" i="3"/>
  <c r="AB191" i="3" s="1"/>
  <c r="AE3" i="28" s="1"/>
  <c r="M296" i="3"/>
  <c r="M299" i="3" s="1"/>
  <c r="P4" i="28" s="1"/>
  <c r="Y296" i="3"/>
  <c r="Y299" i="3" s="1"/>
  <c r="AB4" i="28" s="1"/>
  <c r="S296" i="3"/>
  <c r="S299" i="3" s="1"/>
  <c r="V4" i="28" s="1"/>
  <c r="E188" i="13"/>
  <c r="E191" i="13" s="1"/>
  <c r="H39" i="28" s="1"/>
  <c r="L188" i="13"/>
  <c r="L191" i="13" s="1"/>
  <c r="O39" i="28" s="1"/>
  <c r="I82" i="9"/>
  <c r="I85" i="9" s="1"/>
  <c r="L17" i="28" s="1"/>
  <c r="E82" i="9"/>
  <c r="E85" i="9" s="1"/>
  <c r="H17" i="28" s="1"/>
  <c r="U188" i="13"/>
  <c r="U191" i="13" s="1"/>
  <c r="X39" i="28" s="1"/>
  <c r="K188" i="3"/>
  <c r="K191" i="3" s="1"/>
  <c r="N3" i="28" s="1"/>
  <c r="AB296" i="3"/>
  <c r="AB299" i="3" s="1"/>
  <c r="AE4" i="28" s="1"/>
  <c r="P188" i="3"/>
  <c r="P191" i="3" s="1"/>
  <c r="S3" i="28" s="1"/>
  <c r="R188" i="3"/>
  <c r="R191" i="3" s="1"/>
  <c r="U3" i="28" s="1"/>
  <c r="H188" i="3"/>
  <c r="H191" i="3" s="1"/>
  <c r="K3" i="28" s="1"/>
  <c r="Z510" i="3"/>
  <c r="Z513" i="3" s="1"/>
  <c r="AC6" i="28" s="1"/>
  <c r="B296" i="3"/>
  <c r="B299" i="3" s="1"/>
  <c r="E4" i="28" s="1"/>
  <c r="Z188" i="3"/>
  <c r="Z191" i="3" s="1"/>
  <c r="AC3" i="28" s="1"/>
  <c r="J82" i="3"/>
  <c r="J85" i="3" s="1"/>
  <c r="M2" i="28" s="1"/>
  <c r="F82" i="9"/>
  <c r="F85" i="9" s="1"/>
  <c r="I17" i="28" s="1"/>
  <c r="D188" i="13"/>
  <c r="D191" i="13" s="1"/>
  <c r="G39" i="28" s="1"/>
  <c r="M188" i="13"/>
  <c r="M191" i="13" s="1"/>
  <c r="P39" i="28" s="1"/>
  <c r="O405" i="13"/>
  <c r="O408" i="13" s="1"/>
  <c r="R41" i="28" s="1"/>
  <c r="J510" i="3"/>
  <c r="J513" i="3" s="1"/>
  <c r="M6" i="28" s="1"/>
  <c r="G188" i="13"/>
  <c r="G191" i="13" s="1"/>
  <c r="J39" i="28" s="1"/>
  <c r="H510" i="3"/>
  <c r="H513" i="3" s="1"/>
  <c r="K6" i="28" s="1"/>
  <c r="O188" i="13"/>
  <c r="O191" i="13" s="1"/>
  <c r="R39" i="28" s="1"/>
  <c r="AC296" i="3"/>
  <c r="AC299" i="3" s="1"/>
  <c r="AF4" i="28" s="1"/>
  <c r="J188" i="13"/>
  <c r="J191" i="13" s="1"/>
  <c r="M39" i="28" s="1"/>
  <c r="Z188" i="13"/>
  <c r="Z191" i="13" s="1"/>
  <c r="AC39" i="28" s="1"/>
  <c r="H296" i="3"/>
  <c r="H299" i="3" s="1"/>
  <c r="K4" i="28" s="1"/>
  <c r="Y405" i="3"/>
  <c r="Y408" i="3" s="1"/>
  <c r="AB5" i="28" s="1"/>
  <c r="AC188" i="13"/>
  <c r="AC191" i="13" s="1"/>
  <c r="AF39" i="28" s="1"/>
  <c r="I510" i="3"/>
  <c r="I513" i="3" s="1"/>
  <c r="L6" i="28" s="1"/>
  <c r="I296" i="3"/>
  <c r="I299" i="3" s="1"/>
  <c r="L4" i="28" s="1"/>
  <c r="AB188" i="13"/>
  <c r="AB191" i="13" s="1"/>
  <c r="AE39" i="28" s="1"/>
  <c r="K405" i="3"/>
  <c r="K408" i="3" s="1"/>
  <c r="N5" i="28" s="1"/>
  <c r="U82" i="3"/>
  <c r="U85" i="3" s="1"/>
  <c r="X2" i="28" s="1"/>
  <c r="R510" i="3"/>
  <c r="R513" i="3" s="1"/>
  <c r="U6" i="28" s="1"/>
  <c r="T188" i="13"/>
  <c r="T191" i="13" s="1"/>
  <c r="W39" i="28" s="1"/>
  <c r="D405" i="3"/>
  <c r="D408" i="3" s="1"/>
  <c r="G5" i="28" s="1"/>
  <c r="S82" i="3"/>
  <c r="S85" i="3" s="1"/>
  <c r="V2" i="28" s="1"/>
  <c r="D510" i="3"/>
  <c r="D513" i="3" s="1"/>
  <c r="G6" i="28" s="1"/>
  <c r="I405" i="3"/>
  <c r="I408" i="3" s="1"/>
  <c r="L5" i="28" s="1"/>
  <c r="P82" i="9"/>
  <c r="X510" i="3"/>
  <c r="X513" i="3" s="1"/>
  <c r="AA6" i="28" s="1"/>
  <c r="G82" i="3"/>
  <c r="G85" i="3" s="1"/>
  <c r="J2" i="28" s="1"/>
  <c r="C188" i="13"/>
  <c r="C191" i="13" s="1"/>
  <c r="F39" i="28" s="1"/>
  <c r="H82" i="3"/>
  <c r="H85" i="3" s="1"/>
  <c r="K2" i="28" s="1"/>
  <c r="P188" i="13"/>
  <c r="H405" i="3"/>
  <c r="E510" i="3"/>
  <c r="AA405" i="3"/>
  <c r="P405" i="3"/>
  <c r="W510" i="3"/>
  <c r="L405" i="3"/>
  <c r="P82" i="3"/>
  <c r="R82" i="3"/>
  <c r="X405" i="3"/>
  <c r="N405" i="3"/>
  <c r="F405" i="3"/>
  <c r="M188" i="3"/>
  <c r="S405" i="3"/>
  <c r="Y82" i="3"/>
  <c r="M405" i="3"/>
  <c r="C405" i="3"/>
  <c r="G188" i="3"/>
  <c r="O188" i="3"/>
  <c r="AC510" i="3"/>
  <c r="K510" i="3"/>
  <c r="B405" i="3"/>
  <c r="W188" i="3"/>
  <c r="N510" i="3"/>
  <c r="E82" i="3"/>
  <c r="W82" i="3"/>
  <c r="L510" i="3"/>
  <c r="S510" i="3"/>
  <c r="T510" i="3"/>
  <c r="J405" i="3"/>
  <c r="P510" i="3"/>
  <c r="W405" i="3"/>
  <c r="O510" i="3"/>
  <c r="AB405" i="3"/>
  <c r="V82" i="3"/>
  <c r="O82" i="3"/>
  <c r="X82" i="3"/>
  <c r="AB510" i="3"/>
  <c r="F510" i="3"/>
  <c r="Q510" i="3"/>
  <c r="T188" i="3"/>
  <c r="V405" i="3"/>
  <c r="Q405" i="3"/>
  <c r="E188" i="3"/>
  <c r="Z82" i="3"/>
  <c r="AA82" i="3"/>
  <c r="B510" i="3"/>
  <c r="G405" i="3"/>
  <c r="O405" i="3"/>
  <c r="M510" i="3"/>
  <c r="G510" i="3"/>
  <c r="AC188" i="3"/>
  <c r="U405" i="3"/>
  <c r="V510" i="3"/>
  <c r="Y510" i="3"/>
  <c r="I82" i="3"/>
  <c r="L82" i="3"/>
  <c r="F82" i="3"/>
  <c r="AA510" i="3"/>
  <c r="Z405" i="3"/>
  <c r="C510" i="3"/>
  <c r="R405" i="3"/>
  <c r="AC405" i="3"/>
  <c r="AA76" i="1"/>
  <c r="S76" i="1"/>
  <c r="K76" i="1"/>
  <c r="C76" i="1"/>
  <c r="F75" i="1"/>
  <c r="I43" i="1"/>
  <c r="Y43" i="1"/>
  <c r="Q43" i="1"/>
  <c r="V76" i="1"/>
  <c r="N76" i="1"/>
  <c r="F76" i="1"/>
  <c r="I75" i="1"/>
  <c r="AB72" i="1"/>
  <c r="AB70" i="1"/>
  <c r="AB73" i="1"/>
  <c r="AB71" i="1"/>
  <c r="R77" i="1"/>
  <c r="Y77" i="1"/>
  <c r="Q77" i="1"/>
  <c r="I77" i="1"/>
  <c r="AC76" i="1"/>
  <c r="U76" i="1"/>
  <c r="M76" i="1"/>
  <c r="E76" i="1"/>
  <c r="Y74" i="1"/>
  <c r="Q74" i="1"/>
  <c r="I74" i="1"/>
  <c r="AC72" i="1"/>
  <c r="AC70" i="1"/>
  <c r="AC71" i="1"/>
  <c r="AC73" i="1"/>
  <c r="U71" i="1"/>
  <c r="U72" i="1"/>
  <c r="U70" i="1"/>
  <c r="U73" i="1"/>
  <c r="M72" i="1"/>
  <c r="M70" i="1"/>
  <c r="M71" i="1"/>
  <c r="M73" i="1"/>
  <c r="E72" i="1"/>
  <c r="E71" i="1"/>
  <c r="E70" i="1"/>
  <c r="E73" i="1"/>
  <c r="H75" i="1"/>
  <c r="Y75" i="1"/>
  <c r="M75" i="1"/>
  <c r="P77" i="1"/>
  <c r="L72" i="1"/>
  <c r="L70" i="1"/>
  <c r="L73" i="1"/>
  <c r="L71" i="1"/>
  <c r="O77" i="1"/>
  <c r="W74" i="1"/>
  <c r="G74" i="1"/>
  <c r="S70" i="1"/>
  <c r="S73" i="1"/>
  <c r="S72" i="1"/>
  <c r="S71" i="1"/>
  <c r="C70" i="1"/>
  <c r="C73" i="1"/>
  <c r="C72" i="1"/>
  <c r="C71" i="1"/>
  <c r="Z43" i="1"/>
  <c r="R43" i="1"/>
  <c r="J43" i="1"/>
  <c r="V77" i="1"/>
  <c r="N77" i="1"/>
  <c r="F77" i="1"/>
  <c r="Z76" i="1"/>
  <c r="R76" i="1"/>
  <c r="J76" i="1"/>
  <c r="V74" i="1"/>
  <c r="N74" i="1"/>
  <c r="F74" i="1"/>
  <c r="Z70" i="1"/>
  <c r="Z72" i="1"/>
  <c r="Z73" i="1"/>
  <c r="Z71" i="1"/>
  <c r="R70" i="1"/>
  <c r="R73" i="1"/>
  <c r="R71" i="1"/>
  <c r="R72" i="1"/>
  <c r="J70" i="1"/>
  <c r="J72" i="1"/>
  <c r="J73" i="1"/>
  <c r="J71" i="1"/>
  <c r="T72" i="1"/>
  <c r="T70" i="1"/>
  <c r="T73" i="1"/>
  <c r="T71" i="1"/>
  <c r="W77" i="1"/>
  <c r="G77" i="1"/>
  <c r="O74" i="1"/>
  <c r="AA72" i="1"/>
  <c r="AA70" i="1"/>
  <c r="AA73" i="1"/>
  <c r="AA71" i="1"/>
  <c r="K72" i="1"/>
  <c r="K70" i="1"/>
  <c r="K73" i="1"/>
  <c r="K71" i="1"/>
  <c r="P75" i="1"/>
  <c r="AC77" i="1"/>
  <c r="U77" i="1"/>
  <c r="M77" i="1"/>
  <c r="E77" i="1"/>
  <c r="Y76" i="1"/>
  <c r="Q76" i="1"/>
  <c r="I76" i="1"/>
  <c r="AC74" i="1"/>
  <c r="U74" i="1"/>
  <c r="M74" i="1"/>
  <c r="E74" i="1"/>
  <c r="Y73" i="1"/>
  <c r="Y70" i="1"/>
  <c r="Y71" i="1"/>
  <c r="Y72" i="1"/>
  <c r="Q73" i="1"/>
  <c r="Q71" i="1"/>
  <c r="Q70" i="1"/>
  <c r="Q72" i="1"/>
  <c r="I73" i="1"/>
  <c r="I71" i="1"/>
  <c r="I70" i="1"/>
  <c r="I72" i="1"/>
  <c r="N75" i="1"/>
  <c r="X75" i="1"/>
  <c r="AB75" i="1"/>
  <c r="AC75" i="1"/>
  <c r="P74" i="1"/>
  <c r="X43" i="1"/>
  <c r="H43" i="1"/>
  <c r="T77" i="1"/>
  <c r="D77" i="1"/>
  <c r="P76" i="1"/>
  <c r="AB74" i="1"/>
  <c r="L74" i="1"/>
  <c r="D74" i="1"/>
  <c r="X73" i="1"/>
  <c r="X71" i="1"/>
  <c r="X72" i="1"/>
  <c r="X70" i="1"/>
  <c r="P71" i="1"/>
  <c r="P70" i="1"/>
  <c r="P72" i="1"/>
  <c r="P73" i="1"/>
  <c r="H71" i="1"/>
  <c r="H73" i="1"/>
  <c r="H72" i="1"/>
  <c r="H70" i="1"/>
  <c r="X77" i="1"/>
  <c r="H74" i="1"/>
  <c r="P43" i="1"/>
  <c r="AB77" i="1"/>
  <c r="L77" i="1"/>
  <c r="X76" i="1"/>
  <c r="H76" i="1"/>
  <c r="T74" i="1"/>
  <c r="W43" i="1"/>
  <c r="O43" i="1"/>
  <c r="G43" i="1"/>
  <c r="AA77" i="1"/>
  <c r="S77" i="1"/>
  <c r="K77" i="1"/>
  <c r="C77" i="1"/>
  <c r="W76" i="1"/>
  <c r="O76" i="1"/>
  <c r="G76" i="1"/>
  <c r="AA74" i="1"/>
  <c r="S74" i="1"/>
  <c r="K74" i="1"/>
  <c r="C74" i="1"/>
  <c r="W71" i="1"/>
  <c r="W73" i="1"/>
  <c r="W72" i="1"/>
  <c r="W70" i="1"/>
  <c r="O71" i="1"/>
  <c r="O73" i="1"/>
  <c r="O72" i="1"/>
  <c r="O70" i="1"/>
  <c r="G71" i="1"/>
  <c r="G72" i="1"/>
  <c r="G73" i="1"/>
  <c r="G70" i="1"/>
  <c r="V75" i="1"/>
  <c r="Q75" i="1"/>
  <c r="E75" i="1"/>
  <c r="O75" i="1"/>
  <c r="H77" i="1"/>
  <c r="X74" i="1"/>
  <c r="D72" i="1"/>
  <c r="D70" i="1"/>
  <c r="D73" i="1"/>
  <c r="D71" i="1"/>
  <c r="Z77" i="1"/>
  <c r="J77" i="1"/>
  <c r="Z74" i="1"/>
  <c r="R74" i="1"/>
  <c r="J74" i="1"/>
  <c r="V71" i="1"/>
  <c r="V72" i="1"/>
  <c r="V70" i="1"/>
  <c r="V73" i="1"/>
  <c r="N72" i="1"/>
  <c r="N71" i="1"/>
  <c r="N70" i="1"/>
  <c r="N73" i="1"/>
  <c r="F72" i="1"/>
  <c r="F70" i="1"/>
  <c r="F73" i="1"/>
  <c r="F71" i="1"/>
  <c r="Y65" i="1"/>
  <c r="Q65" i="1"/>
  <c r="I65" i="1"/>
  <c r="W65" i="1"/>
  <c r="O65" i="1"/>
  <c r="G65" i="1"/>
  <c r="AB64" i="1"/>
  <c r="S64" i="1"/>
  <c r="S66" i="1"/>
  <c r="AA63" i="1"/>
  <c r="W61" i="1"/>
  <c r="W60" i="1"/>
  <c r="W59" i="1"/>
  <c r="W62" i="1"/>
  <c r="Z64" i="1"/>
  <c r="R64" i="1"/>
  <c r="J64" i="1"/>
  <c r="Z66" i="1"/>
  <c r="R66" i="1"/>
  <c r="J66" i="1"/>
  <c r="V65" i="1"/>
  <c r="N65" i="1"/>
  <c r="F65" i="1"/>
  <c r="Z63" i="1"/>
  <c r="R63" i="1"/>
  <c r="J63" i="1"/>
  <c r="V61" i="1"/>
  <c r="V59" i="1"/>
  <c r="V62" i="1"/>
  <c r="V60" i="1"/>
  <c r="N61" i="1"/>
  <c r="N59" i="1"/>
  <c r="N62" i="1"/>
  <c r="N60" i="1"/>
  <c r="F61" i="1"/>
  <c r="F60" i="1"/>
  <c r="F59" i="1"/>
  <c r="F62" i="1"/>
  <c r="H64" i="1"/>
  <c r="K64" i="1"/>
  <c r="C66" i="1"/>
  <c r="S63" i="1"/>
  <c r="O61" i="1"/>
  <c r="O59" i="1"/>
  <c r="O60" i="1"/>
  <c r="O62" i="1"/>
  <c r="Y66" i="1"/>
  <c r="Q66" i="1"/>
  <c r="I66" i="1"/>
  <c r="AC65" i="1"/>
  <c r="U65" i="1"/>
  <c r="M65" i="1"/>
  <c r="E65" i="1"/>
  <c r="Y63" i="1"/>
  <c r="Q63" i="1"/>
  <c r="I63" i="1"/>
  <c r="AC61" i="1"/>
  <c r="AC59" i="1"/>
  <c r="AC62" i="1"/>
  <c r="AC60" i="1"/>
  <c r="U61" i="1"/>
  <c r="U59" i="1"/>
  <c r="U62" i="1"/>
  <c r="U60" i="1"/>
  <c r="M61" i="1"/>
  <c r="M59" i="1"/>
  <c r="M62" i="1"/>
  <c r="M60" i="1"/>
  <c r="E61" i="1"/>
  <c r="E59" i="1"/>
  <c r="E62" i="1"/>
  <c r="E60" i="1"/>
  <c r="E64" i="1"/>
  <c r="P64" i="1"/>
  <c r="AA64" i="1"/>
  <c r="K66" i="1"/>
  <c r="C63" i="1"/>
  <c r="X66" i="1"/>
  <c r="P66" i="1"/>
  <c r="H66" i="1"/>
  <c r="AB65" i="1"/>
  <c r="T65" i="1"/>
  <c r="L65" i="1"/>
  <c r="D65" i="1"/>
  <c r="X63" i="1"/>
  <c r="P63" i="1"/>
  <c r="H63" i="1"/>
  <c r="AB59" i="1"/>
  <c r="AB61" i="1"/>
  <c r="AB62" i="1"/>
  <c r="AB60" i="1"/>
  <c r="T59" i="1"/>
  <c r="T62" i="1"/>
  <c r="T60" i="1"/>
  <c r="T61" i="1"/>
  <c r="L59" i="1"/>
  <c r="L62" i="1"/>
  <c r="L61" i="1"/>
  <c r="L60" i="1"/>
  <c r="D61" i="1"/>
  <c r="D59" i="1"/>
  <c r="D62" i="1"/>
  <c r="D60" i="1"/>
  <c r="M64" i="1"/>
  <c r="X64" i="1"/>
  <c r="C64" i="1"/>
  <c r="AA66" i="1"/>
  <c r="K63" i="1"/>
  <c r="G61" i="1"/>
  <c r="G60" i="1"/>
  <c r="G59" i="1"/>
  <c r="G62" i="1"/>
  <c r="W66" i="1"/>
  <c r="O66" i="1"/>
  <c r="G66" i="1"/>
  <c r="AA65" i="1"/>
  <c r="S65" i="1"/>
  <c r="K65" i="1"/>
  <c r="C65" i="1"/>
  <c r="W63" i="1"/>
  <c r="O63" i="1"/>
  <c r="G63" i="1"/>
  <c r="AA59" i="1"/>
  <c r="AA62" i="1"/>
  <c r="AA60" i="1"/>
  <c r="AA61" i="1"/>
  <c r="S59" i="1"/>
  <c r="S62" i="1"/>
  <c r="S61" i="1"/>
  <c r="S60" i="1"/>
  <c r="K59" i="1"/>
  <c r="K62" i="1"/>
  <c r="K60" i="1"/>
  <c r="K61" i="1"/>
  <c r="C59" i="1"/>
  <c r="C62" i="1"/>
  <c r="C60" i="1"/>
  <c r="C61" i="1"/>
  <c r="U64" i="1"/>
  <c r="G64" i="1"/>
  <c r="V66" i="1"/>
  <c r="N66" i="1"/>
  <c r="F66" i="1"/>
  <c r="Z65" i="1"/>
  <c r="R65" i="1"/>
  <c r="J65" i="1"/>
  <c r="V63" i="1"/>
  <c r="N63" i="1"/>
  <c r="F63" i="1"/>
  <c r="Z62" i="1"/>
  <c r="Z60" i="1"/>
  <c r="Z59" i="1"/>
  <c r="Z61" i="1"/>
  <c r="R62" i="1"/>
  <c r="R60" i="1"/>
  <c r="R59" i="1"/>
  <c r="R61" i="1"/>
  <c r="J62" i="1"/>
  <c r="J59" i="1"/>
  <c r="J60" i="1"/>
  <c r="J61" i="1"/>
  <c r="D64" i="1"/>
  <c r="AC64" i="1"/>
  <c r="U66" i="1"/>
  <c r="E66" i="1"/>
  <c r="AC63" i="1"/>
  <c r="U63" i="1"/>
  <c r="E63" i="1"/>
  <c r="Y60" i="1"/>
  <c r="Y61" i="1"/>
  <c r="Y62" i="1"/>
  <c r="Y59" i="1"/>
  <c r="Q60" i="1"/>
  <c r="Q61" i="1"/>
  <c r="Q59" i="1"/>
  <c r="Q62" i="1"/>
  <c r="I60" i="1"/>
  <c r="I59" i="1"/>
  <c r="I62" i="1"/>
  <c r="I61" i="1"/>
  <c r="L64" i="1"/>
  <c r="W64" i="1"/>
  <c r="Q64" i="1"/>
  <c r="AC66" i="1"/>
  <c r="M66" i="1"/>
  <c r="M63" i="1"/>
  <c r="AB66" i="1"/>
  <c r="T66" i="1"/>
  <c r="L66" i="1"/>
  <c r="D66" i="1"/>
  <c r="X65" i="1"/>
  <c r="P65" i="1"/>
  <c r="H65" i="1"/>
  <c r="AB63" i="1"/>
  <c r="T63" i="1"/>
  <c r="L63" i="1"/>
  <c r="D63" i="1"/>
  <c r="X60" i="1"/>
  <c r="X61" i="1"/>
  <c r="X62" i="1"/>
  <c r="X59" i="1"/>
  <c r="X67" i="1" s="1"/>
  <c r="P60" i="1"/>
  <c r="P62" i="1"/>
  <c r="P61" i="1"/>
  <c r="P59" i="1"/>
  <c r="H60" i="1"/>
  <c r="H61" i="1"/>
  <c r="H62" i="1"/>
  <c r="H59" i="1"/>
  <c r="T64" i="1"/>
  <c r="Q54" i="1"/>
  <c r="X54" i="1"/>
  <c r="P54" i="1"/>
  <c r="H54" i="1"/>
  <c r="W54" i="1"/>
  <c r="O54" i="1"/>
  <c r="G54" i="1"/>
  <c r="Y54" i="1"/>
  <c r="V54" i="1"/>
  <c r="N54" i="1"/>
  <c r="F54" i="1"/>
  <c r="AC54" i="1"/>
  <c r="U54" i="1"/>
  <c r="M54" i="1"/>
  <c r="E54" i="1"/>
  <c r="AB54" i="1"/>
  <c r="T54" i="1"/>
  <c r="L54" i="1"/>
  <c r="D54" i="1"/>
  <c r="AA54" i="1"/>
  <c r="S54" i="1"/>
  <c r="K54" i="1"/>
  <c r="C54" i="1"/>
  <c r="I54" i="1"/>
  <c r="Z54" i="1"/>
  <c r="R54" i="1"/>
  <c r="J54" i="1"/>
  <c r="V52" i="1"/>
  <c r="AB52" i="1"/>
  <c r="T52" i="1"/>
  <c r="L52" i="1"/>
  <c r="D52" i="1"/>
  <c r="AA52" i="1"/>
  <c r="K52" i="1"/>
  <c r="C52" i="1"/>
  <c r="Z52" i="1"/>
  <c r="R52" i="1"/>
  <c r="J52" i="1"/>
  <c r="Y52" i="1"/>
  <c r="Q52" i="1"/>
  <c r="I52" i="1"/>
  <c r="S52" i="1"/>
  <c r="X52" i="1"/>
  <c r="P52" i="1"/>
  <c r="H52" i="1"/>
  <c r="W52" i="1"/>
  <c r="O52" i="1"/>
  <c r="G52" i="1"/>
  <c r="N52" i="1"/>
  <c r="F52" i="1"/>
  <c r="AC52" i="1"/>
  <c r="U52" i="1"/>
  <c r="M52" i="1"/>
  <c r="E52" i="1"/>
  <c r="AB51" i="1"/>
  <c r="AB50" i="1"/>
  <c r="T51" i="1"/>
  <c r="T50" i="1"/>
  <c r="L51" i="1"/>
  <c r="L50" i="1"/>
  <c r="D51" i="1"/>
  <c r="D50" i="1"/>
  <c r="E51" i="1"/>
  <c r="E50" i="1"/>
  <c r="AA51" i="1"/>
  <c r="AA50" i="1"/>
  <c r="S51" i="1"/>
  <c r="S50" i="1"/>
  <c r="K51" i="1"/>
  <c r="K50" i="1"/>
  <c r="C51" i="1"/>
  <c r="C50" i="1"/>
  <c r="AC51" i="1"/>
  <c r="AC50" i="1"/>
  <c r="Z50" i="1"/>
  <c r="Z51" i="1"/>
  <c r="R50" i="1"/>
  <c r="R51" i="1"/>
  <c r="J50" i="1"/>
  <c r="J51" i="1"/>
  <c r="U51" i="1"/>
  <c r="U50" i="1"/>
  <c r="Y50" i="1"/>
  <c r="Y51" i="1"/>
  <c r="Q50" i="1"/>
  <c r="Q51" i="1"/>
  <c r="I50" i="1"/>
  <c r="I51" i="1"/>
  <c r="M51" i="1"/>
  <c r="M50" i="1"/>
  <c r="X50" i="1"/>
  <c r="X51" i="1"/>
  <c r="P50" i="1"/>
  <c r="P51" i="1"/>
  <c r="H50" i="1"/>
  <c r="H51" i="1"/>
  <c r="W50" i="1"/>
  <c r="W51" i="1"/>
  <c r="O50" i="1"/>
  <c r="O51" i="1"/>
  <c r="G50" i="1"/>
  <c r="G51" i="1"/>
  <c r="V50" i="1"/>
  <c r="V51" i="1"/>
  <c r="N50" i="1"/>
  <c r="N51" i="1"/>
  <c r="F50" i="1"/>
  <c r="F51" i="1"/>
  <c r="V55" i="1"/>
  <c r="N55" i="1"/>
  <c r="F55" i="1"/>
  <c r="W55" i="1"/>
  <c r="AC55" i="1"/>
  <c r="U55" i="1"/>
  <c r="M55" i="1"/>
  <c r="E55" i="1"/>
  <c r="O55" i="1"/>
  <c r="AB55" i="1"/>
  <c r="T55" i="1"/>
  <c r="L55" i="1"/>
  <c r="D55" i="1"/>
  <c r="G55" i="1"/>
  <c r="AA55" i="1"/>
  <c r="S55" i="1"/>
  <c r="K55" i="1"/>
  <c r="C55" i="1"/>
  <c r="Z55" i="1"/>
  <c r="R55" i="1"/>
  <c r="J55" i="1"/>
  <c r="Y55" i="1"/>
  <c r="Q55" i="1"/>
  <c r="I55" i="1"/>
  <c r="X55" i="1"/>
  <c r="P55" i="1"/>
  <c r="H55" i="1"/>
  <c r="X49" i="1"/>
  <c r="X48" i="1"/>
  <c r="P49" i="1"/>
  <c r="P48" i="1"/>
  <c r="H49" i="1"/>
  <c r="H48" i="1"/>
  <c r="O48" i="1"/>
  <c r="O49" i="1"/>
  <c r="V48" i="1"/>
  <c r="V49" i="1"/>
  <c r="N48" i="1"/>
  <c r="N49" i="1"/>
  <c r="F48" i="1"/>
  <c r="F49" i="1"/>
  <c r="W48" i="1"/>
  <c r="W49" i="1"/>
  <c r="AC48" i="1"/>
  <c r="AC49" i="1"/>
  <c r="U48" i="1"/>
  <c r="U49" i="1"/>
  <c r="E48" i="1"/>
  <c r="E49" i="1"/>
  <c r="G48" i="1"/>
  <c r="G49" i="1"/>
  <c r="M48" i="1"/>
  <c r="M49" i="1"/>
  <c r="AB48" i="1"/>
  <c r="AB49" i="1"/>
  <c r="T48" i="1"/>
  <c r="T49" i="1"/>
  <c r="L48" i="1"/>
  <c r="L49" i="1"/>
  <c r="D48" i="1"/>
  <c r="D49" i="1"/>
  <c r="AA48" i="1"/>
  <c r="AA49" i="1"/>
  <c r="S48" i="1"/>
  <c r="S49" i="1"/>
  <c r="K48" i="1"/>
  <c r="K49" i="1"/>
  <c r="C48" i="1"/>
  <c r="C49" i="1"/>
  <c r="Z49" i="1"/>
  <c r="Z48" i="1"/>
  <c r="R49" i="1"/>
  <c r="R48" i="1"/>
  <c r="J49" i="1"/>
  <c r="J48" i="1"/>
  <c r="Y49" i="1"/>
  <c r="Y48" i="1"/>
  <c r="Q49" i="1"/>
  <c r="Q48" i="1"/>
  <c r="I49" i="1"/>
  <c r="I48" i="1"/>
  <c r="B45" i="1"/>
  <c r="B42" i="1"/>
  <c r="B44" i="1" s="1"/>
  <c r="B41" i="1"/>
  <c r="B40" i="1"/>
  <c r="B39" i="1"/>
  <c r="B38" i="1"/>
  <c r="B37" i="1"/>
  <c r="B35" i="1"/>
  <c r="B34" i="1"/>
  <c r="B32" i="1"/>
  <c r="B30" i="1"/>
  <c r="Q56" i="1" l="1"/>
  <c r="Y56" i="1"/>
  <c r="R56" i="1"/>
  <c r="Z56" i="1"/>
  <c r="P56" i="1"/>
  <c r="H67" i="1"/>
  <c r="Y67" i="1"/>
  <c r="H56" i="1"/>
  <c r="X56" i="1"/>
  <c r="I56" i="1"/>
  <c r="J56" i="1"/>
  <c r="P67" i="1"/>
  <c r="B59" i="1"/>
  <c r="B71" i="1"/>
  <c r="C56" i="1"/>
  <c r="K56" i="1"/>
  <c r="S56" i="1"/>
  <c r="AA56" i="1"/>
  <c r="D56" i="1"/>
  <c r="L56" i="1"/>
  <c r="T56" i="1"/>
  <c r="AB56" i="1"/>
  <c r="M56" i="1"/>
  <c r="G56" i="1"/>
  <c r="E56" i="1"/>
  <c r="U56" i="1"/>
  <c r="AC56" i="1"/>
  <c r="W56" i="1"/>
  <c r="F56" i="1"/>
  <c r="N56" i="1"/>
  <c r="V56" i="1"/>
  <c r="O56" i="1"/>
  <c r="I67" i="1"/>
  <c r="Q67" i="1"/>
  <c r="J67" i="1"/>
  <c r="R67" i="1"/>
  <c r="Z67" i="1"/>
  <c r="C67" i="1"/>
  <c r="K67" i="1"/>
  <c r="S67" i="1"/>
  <c r="AA67" i="1"/>
  <c r="G67" i="1"/>
  <c r="D67" i="1"/>
  <c r="L67" i="1"/>
  <c r="T67" i="1"/>
  <c r="AB67" i="1"/>
  <c r="E67" i="1"/>
  <c r="M67" i="1"/>
  <c r="U67" i="1"/>
  <c r="AC67" i="1"/>
  <c r="O67" i="1"/>
  <c r="F67" i="1"/>
  <c r="N67" i="1"/>
  <c r="V67" i="1"/>
  <c r="W67" i="1"/>
  <c r="AA85" i="9"/>
  <c r="AD17" i="28" s="1"/>
  <c r="N85" i="9"/>
  <c r="Q17" i="28" s="1"/>
  <c r="D85" i="9"/>
  <c r="G17" i="28" s="1"/>
  <c r="V191" i="13"/>
  <c r="Y39" i="28" s="1"/>
  <c r="Q191" i="13"/>
  <c r="T39" i="28" s="1"/>
  <c r="F191" i="13"/>
  <c r="I39" i="28" s="1"/>
  <c r="M85" i="9"/>
  <c r="P17" i="28" s="1"/>
  <c r="W299" i="3"/>
  <c r="Z4" i="28" s="1"/>
  <c r="C191" i="3"/>
  <c r="F3" i="28" s="1"/>
  <c r="T408" i="3"/>
  <c r="W5" i="28" s="1"/>
  <c r="Y191" i="3"/>
  <c r="AB3" i="28" s="1"/>
  <c r="B85" i="3"/>
  <c r="E2" i="28" s="1"/>
  <c r="D299" i="3"/>
  <c r="G4" i="28" s="1"/>
  <c r="AA299" i="3"/>
  <c r="AD4" i="28" s="1"/>
  <c r="M85" i="3"/>
  <c r="P2" i="28" s="1"/>
  <c r="W85" i="9"/>
  <c r="Z17" i="28" s="1"/>
  <c r="H191" i="13"/>
  <c r="K39" i="28" s="1"/>
  <c r="L85" i="9"/>
  <c r="O17" i="28" s="1"/>
  <c r="J85" i="9"/>
  <c r="M17" i="28" s="1"/>
  <c r="AB85" i="3"/>
  <c r="AE2" i="28" s="1"/>
  <c r="U299" i="3"/>
  <c r="X4" i="28" s="1"/>
  <c r="L191" i="3"/>
  <c r="O3" i="28" s="1"/>
  <c r="S85" i="9"/>
  <c r="V17" i="28" s="1"/>
  <c r="Q85" i="9"/>
  <c r="T17" i="28" s="1"/>
  <c r="U85" i="9"/>
  <c r="X17" i="28" s="1"/>
  <c r="V85" i="9"/>
  <c r="Y17" i="28" s="1"/>
  <c r="I191" i="13"/>
  <c r="L39" i="28" s="1"/>
  <c r="R191" i="13"/>
  <c r="U39" i="28" s="1"/>
  <c r="W191" i="13"/>
  <c r="Z39" i="28" s="1"/>
  <c r="E299" i="3"/>
  <c r="H4" i="28" s="1"/>
  <c r="S510" i="9"/>
  <c r="S511" i="9"/>
  <c r="P188" i="9"/>
  <c r="P189" i="9"/>
  <c r="Z405" i="9"/>
  <c r="Z406" i="9"/>
  <c r="K405" i="9"/>
  <c r="K406" i="9"/>
  <c r="P296" i="9"/>
  <c r="P297" i="9"/>
  <c r="C405" i="9"/>
  <c r="C406" i="9"/>
  <c r="V188" i="9"/>
  <c r="V189" i="9"/>
  <c r="L405" i="9"/>
  <c r="L406" i="9"/>
  <c r="H510" i="9"/>
  <c r="H511" i="9"/>
  <c r="G510" i="9"/>
  <c r="G511" i="9"/>
  <c r="AA296" i="9"/>
  <c r="AA297" i="9"/>
  <c r="Q510" i="9"/>
  <c r="Q511" i="9"/>
  <c r="AB188" i="9"/>
  <c r="AB189" i="9"/>
  <c r="F510" i="9"/>
  <c r="F511" i="9"/>
  <c r="V405" i="9"/>
  <c r="V406" i="9"/>
  <c r="T510" i="9"/>
  <c r="T511" i="9"/>
  <c r="I405" i="9"/>
  <c r="I406" i="9"/>
  <c r="AC296" i="9"/>
  <c r="AC297" i="9"/>
  <c r="S188" i="9"/>
  <c r="S189" i="9"/>
  <c r="D405" i="9"/>
  <c r="D406" i="9"/>
  <c r="C188" i="9"/>
  <c r="C189" i="9"/>
  <c r="AC405" i="9"/>
  <c r="AC406" i="9"/>
  <c r="T188" i="9"/>
  <c r="T189" i="9"/>
  <c r="V510" i="9"/>
  <c r="V511" i="9"/>
  <c r="I510" i="9"/>
  <c r="I511" i="9"/>
  <c r="AA405" i="9"/>
  <c r="AA406" i="9"/>
  <c r="S296" i="9"/>
  <c r="S297" i="9"/>
  <c r="D188" i="9"/>
  <c r="D189" i="9"/>
  <c r="R510" i="9"/>
  <c r="R511" i="9"/>
  <c r="AB296" i="9"/>
  <c r="AB297" i="9"/>
  <c r="N405" i="9"/>
  <c r="N406" i="9"/>
  <c r="E510" i="9"/>
  <c r="E511" i="9"/>
  <c r="J405" i="9"/>
  <c r="J406" i="9"/>
  <c r="K188" i="9"/>
  <c r="K189" i="9"/>
  <c r="Y405" i="9"/>
  <c r="Y406" i="9"/>
  <c r="U405" i="9"/>
  <c r="U406" i="9"/>
  <c r="B188" i="9"/>
  <c r="B189" i="9"/>
  <c r="H188" i="9"/>
  <c r="H189" i="9"/>
  <c r="T296" i="9"/>
  <c r="T297" i="9"/>
  <c r="E296" i="9"/>
  <c r="E297" i="9"/>
  <c r="S405" i="9"/>
  <c r="S406" i="9"/>
  <c r="E188" i="9"/>
  <c r="E189" i="9"/>
  <c r="G405" i="9"/>
  <c r="G406" i="9"/>
  <c r="M296" i="9"/>
  <c r="M297" i="9"/>
  <c r="F405" i="9"/>
  <c r="F406" i="9"/>
  <c r="AC188" i="9"/>
  <c r="AC189" i="9"/>
  <c r="O188" i="9"/>
  <c r="O189" i="9"/>
  <c r="AB405" i="9"/>
  <c r="AB406" i="9"/>
  <c r="M405" i="9"/>
  <c r="M406" i="9"/>
  <c r="R188" i="9"/>
  <c r="R189" i="9"/>
  <c r="F188" i="9"/>
  <c r="F189" i="9"/>
  <c r="N510" i="9"/>
  <c r="N511" i="9"/>
  <c r="AC510" i="9"/>
  <c r="AC511" i="9"/>
  <c r="Z296" i="9"/>
  <c r="Z297" i="9"/>
  <c r="R405" i="9"/>
  <c r="R406" i="9"/>
  <c r="V296" i="9"/>
  <c r="V297" i="9"/>
  <c r="AB510" i="9"/>
  <c r="AB511" i="9"/>
  <c r="Y296" i="9"/>
  <c r="Y297" i="9"/>
  <c r="M510" i="9"/>
  <c r="M511" i="9"/>
  <c r="U188" i="9"/>
  <c r="U189" i="9"/>
  <c r="R296" i="9"/>
  <c r="R297" i="9"/>
  <c r="J191" i="3"/>
  <c r="M3" i="28" s="1"/>
  <c r="D191" i="3"/>
  <c r="G3" i="28" s="1"/>
  <c r="G299" i="3"/>
  <c r="J4" i="28" s="1"/>
  <c r="O299" i="3"/>
  <c r="R4" i="28" s="1"/>
  <c r="Z510" i="9"/>
  <c r="Z513" i="9" s="1"/>
  <c r="AC21" i="28" s="1"/>
  <c r="V191" i="3"/>
  <c r="Y3" i="28" s="1"/>
  <c r="X299" i="3"/>
  <c r="AA4" i="28" s="1"/>
  <c r="N299" i="3"/>
  <c r="Q4" i="28" s="1"/>
  <c r="T85" i="3"/>
  <c r="W2" i="28" s="1"/>
  <c r="C85" i="3"/>
  <c r="F2" i="28" s="1"/>
  <c r="E408" i="3"/>
  <c r="H5" i="28" s="1"/>
  <c r="AC85" i="3"/>
  <c r="AF2" i="28" s="1"/>
  <c r="C296" i="9"/>
  <c r="C299" i="9" s="1"/>
  <c r="F19" i="28" s="1"/>
  <c r="H296" i="9"/>
  <c r="H299" i="9" s="1"/>
  <c r="K19" i="28" s="1"/>
  <c r="X191" i="3"/>
  <c r="AA3" i="28" s="1"/>
  <c r="D85" i="3"/>
  <c r="G2" i="28" s="1"/>
  <c r="U513" i="3"/>
  <c r="X6" i="28" s="1"/>
  <c r="T299" i="3"/>
  <c r="W4" i="28" s="1"/>
  <c r="C299" i="3"/>
  <c r="F4" i="28" s="1"/>
  <c r="F299" i="3"/>
  <c r="I4" i="28" s="1"/>
  <c r="K299" i="3"/>
  <c r="N4" i="28" s="1"/>
  <c r="J188" i="9"/>
  <c r="J191" i="9" s="1"/>
  <c r="M18" i="28" s="1"/>
  <c r="B296" i="9"/>
  <c r="B299" i="9" s="1"/>
  <c r="E19" i="28" s="1"/>
  <c r="L510" i="9"/>
  <c r="L513" i="9" s="1"/>
  <c r="O21" i="28" s="1"/>
  <c r="Y188" i="9"/>
  <c r="Y191" i="9" s="1"/>
  <c r="AB18" i="28" s="1"/>
  <c r="D296" i="9"/>
  <c r="D299" i="9" s="1"/>
  <c r="G19" i="28" s="1"/>
  <c r="X188" i="9"/>
  <c r="X191" i="9" s="1"/>
  <c r="AA18" i="28" s="1"/>
  <c r="I296" i="9"/>
  <c r="I299" i="9" s="1"/>
  <c r="L19" i="28" s="1"/>
  <c r="Y510" i="9"/>
  <c r="Y513" i="9" s="1"/>
  <c r="AB21" i="28" s="1"/>
  <c r="P405" i="9"/>
  <c r="P408" i="9" s="1"/>
  <c r="S20" i="28" s="1"/>
  <c r="E405" i="9"/>
  <c r="E408" i="9" s="1"/>
  <c r="H20" i="28" s="1"/>
  <c r="Q296" i="9"/>
  <c r="Q299" i="9" s="1"/>
  <c r="T19" i="28" s="1"/>
  <c r="X405" i="9"/>
  <c r="X408" i="9" s="1"/>
  <c r="AA20" i="28" s="1"/>
  <c r="B405" i="9"/>
  <c r="B408" i="9" s="1"/>
  <c r="E20" i="28" s="1"/>
  <c r="H405" i="9"/>
  <c r="H408" i="9" s="1"/>
  <c r="K20" i="28" s="1"/>
  <c r="X296" i="9"/>
  <c r="X299" i="9" s="1"/>
  <c r="AA19" i="28" s="1"/>
  <c r="K296" i="9"/>
  <c r="K299" i="9" s="1"/>
  <c r="N19" i="28" s="1"/>
  <c r="W510" i="9"/>
  <c r="W513" i="9" s="1"/>
  <c r="Z21" i="28" s="1"/>
  <c r="B510" i="9"/>
  <c r="B513" i="9" s="1"/>
  <c r="E21" i="28" s="1"/>
  <c r="Q188" i="9"/>
  <c r="Q191" i="9" s="1"/>
  <c r="T18" i="28" s="1"/>
  <c r="L188" i="9"/>
  <c r="L191" i="9" s="1"/>
  <c r="O18" i="28" s="1"/>
  <c r="AA510" i="9"/>
  <c r="AA513" i="9" s="1"/>
  <c r="AD21" i="28" s="1"/>
  <c r="W296" i="9"/>
  <c r="W299" i="9" s="1"/>
  <c r="Z19" i="28" s="1"/>
  <c r="W405" i="9"/>
  <c r="W408" i="9" s="1"/>
  <c r="Z20" i="28" s="1"/>
  <c r="T405" i="9"/>
  <c r="T408" i="9" s="1"/>
  <c r="W20" i="28" s="1"/>
  <c r="M188" i="9"/>
  <c r="M191" i="9" s="1"/>
  <c r="P18" i="28" s="1"/>
  <c r="O405" i="9"/>
  <c r="O408" i="9" s="1"/>
  <c r="R20" i="28" s="1"/>
  <c r="J510" i="9"/>
  <c r="J513" i="9" s="1"/>
  <c r="M21" i="28" s="1"/>
  <c r="Q408" i="3"/>
  <c r="T5" i="28" s="1"/>
  <c r="W191" i="3"/>
  <c r="Z3" i="28" s="1"/>
  <c r="Y85" i="3"/>
  <c r="AB2" i="28" s="1"/>
  <c r="G188" i="9"/>
  <c r="G191" i="9" s="1"/>
  <c r="J18" i="28" s="1"/>
  <c r="W188" i="9"/>
  <c r="W191" i="9" s="1"/>
  <c r="Z18" i="28" s="1"/>
  <c r="G296" i="9"/>
  <c r="G299" i="9" s="1"/>
  <c r="J19" i="28" s="1"/>
  <c r="O510" i="9"/>
  <c r="O513" i="9" s="1"/>
  <c r="R21" i="28" s="1"/>
  <c r="R408" i="3"/>
  <c r="U5" i="28" s="1"/>
  <c r="J408" i="3"/>
  <c r="M5" i="28" s="1"/>
  <c r="W85" i="3"/>
  <c r="Z2" i="28" s="1"/>
  <c r="D510" i="9"/>
  <c r="D513" i="9" s="1"/>
  <c r="G21" i="28" s="1"/>
  <c r="I188" i="9"/>
  <c r="I191" i="9" s="1"/>
  <c r="L18" i="28" s="1"/>
  <c r="J296" i="9"/>
  <c r="J299" i="9" s="1"/>
  <c r="M19" i="28" s="1"/>
  <c r="C510" i="9"/>
  <c r="C513" i="9" s="1"/>
  <c r="F21" i="28" s="1"/>
  <c r="B408" i="3"/>
  <c r="E5" i="28" s="1"/>
  <c r="Z408" i="3"/>
  <c r="AC5" i="28" s="1"/>
  <c r="I85" i="3"/>
  <c r="L2" i="28" s="1"/>
  <c r="O85" i="3"/>
  <c r="R2" i="28" s="1"/>
  <c r="P85" i="3"/>
  <c r="S2" i="28" s="1"/>
  <c r="L296" i="9"/>
  <c r="L299" i="9" s="1"/>
  <c r="O19" i="28" s="1"/>
  <c r="U510" i="9"/>
  <c r="U513" i="9" s="1"/>
  <c r="X21" i="28" s="1"/>
  <c r="Z188" i="9"/>
  <c r="Z191" i="9" s="1"/>
  <c r="AC18" i="28" s="1"/>
  <c r="N188" i="9"/>
  <c r="N191" i="9" s="1"/>
  <c r="Q18" i="28" s="1"/>
  <c r="O296" i="9"/>
  <c r="O299" i="9" s="1"/>
  <c r="R19" i="28" s="1"/>
  <c r="U296" i="9"/>
  <c r="U299" i="9" s="1"/>
  <c r="X19" i="28" s="1"/>
  <c r="U408" i="3"/>
  <c r="X5" i="28" s="1"/>
  <c r="O408" i="3"/>
  <c r="R5" i="28" s="1"/>
  <c r="X85" i="3"/>
  <c r="AA2" i="28" s="1"/>
  <c r="P408" i="3"/>
  <c r="S5" i="28" s="1"/>
  <c r="P191" i="13"/>
  <c r="S39" i="28" s="1"/>
  <c r="X510" i="9"/>
  <c r="X513" i="9" s="1"/>
  <c r="AA21" i="28" s="1"/>
  <c r="K510" i="9"/>
  <c r="K513" i="9" s="1"/>
  <c r="N21" i="28" s="1"/>
  <c r="AA188" i="9"/>
  <c r="AA191" i="9" s="1"/>
  <c r="AD18" i="28" s="1"/>
  <c r="X408" i="3"/>
  <c r="AA5" i="28" s="1"/>
  <c r="H408" i="3"/>
  <c r="K5" i="28" s="1"/>
  <c r="G408" i="3"/>
  <c r="J5" i="28" s="1"/>
  <c r="P510" i="9"/>
  <c r="P513" i="9" s="1"/>
  <c r="S21" i="28" s="1"/>
  <c r="AC408" i="3"/>
  <c r="AF5" i="28" s="1"/>
  <c r="V85" i="3"/>
  <c r="Y2" i="28" s="1"/>
  <c r="O191" i="3"/>
  <c r="R3" i="28" s="1"/>
  <c r="N408" i="3"/>
  <c r="Q5" i="28" s="1"/>
  <c r="L408" i="3"/>
  <c r="O5" i="28" s="1"/>
  <c r="F296" i="9"/>
  <c r="F299" i="9" s="1"/>
  <c r="I19" i="28" s="1"/>
  <c r="F85" i="3"/>
  <c r="I2" i="28" s="1"/>
  <c r="AA85" i="3"/>
  <c r="AD2" i="28" s="1"/>
  <c r="V408" i="3"/>
  <c r="Y5" i="28" s="1"/>
  <c r="AB408" i="3"/>
  <c r="AE5" i="28" s="1"/>
  <c r="G191" i="3"/>
  <c r="J3" i="28" s="1"/>
  <c r="S408" i="3"/>
  <c r="V5" i="28" s="1"/>
  <c r="Q405" i="9"/>
  <c r="Q408" i="9" s="1"/>
  <c r="T20" i="28" s="1"/>
  <c r="L85" i="3"/>
  <c r="O2" i="28" s="1"/>
  <c r="Z85" i="3"/>
  <c r="AC2" i="28" s="1"/>
  <c r="T191" i="3"/>
  <c r="W3" i="28" s="1"/>
  <c r="E85" i="3"/>
  <c r="H2" i="28" s="1"/>
  <c r="C408" i="3"/>
  <c r="F5" i="28" s="1"/>
  <c r="M191" i="3"/>
  <c r="P3" i="28" s="1"/>
  <c r="R85" i="3"/>
  <c r="U2" i="28" s="1"/>
  <c r="P85" i="9"/>
  <c r="S17" i="28" s="1"/>
  <c r="N296" i="9"/>
  <c r="N299" i="9" s="1"/>
  <c r="Q19" i="28" s="1"/>
  <c r="AC191" i="3"/>
  <c r="AF3" i="28" s="1"/>
  <c r="E191" i="3"/>
  <c r="H3" i="28" s="1"/>
  <c r="W408" i="3"/>
  <c r="Z5" i="28" s="1"/>
  <c r="M408" i="3"/>
  <c r="P5" i="28" s="1"/>
  <c r="F408" i="3"/>
  <c r="I5" i="28" s="1"/>
  <c r="AA408" i="3"/>
  <c r="AD5" i="28" s="1"/>
  <c r="T513" i="3"/>
  <c r="W6" i="28" s="1"/>
  <c r="AC513" i="3"/>
  <c r="AF6" i="28" s="1"/>
  <c r="V513" i="3"/>
  <c r="Y6" i="28" s="1"/>
  <c r="M513" i="3"/>
  <c r="P6" i="28" s="1"/>
  <c r="AB513" i="3"/>
  <c r="AE6" i="28" s="1"/>
  <c r="K513" i="3"/>
  <c r="N6" i="28" s="1"/>
  <c r="C513" i="3"/>
  <c r="F6" i="28" s="1"/>
  <c r="L513" i="3"/>
  <c r="O6" i="28" s="1"/>
  <c r="O513" i="3"/>
  <c r="R6" i="28" s="1"/>
  <c r="S513" i="3"/>
  <c r="V6" i="28" s="1"/>
  <c r="G513" i="3"/>
  <c r="J6" i="28" s="1"/>
  <c r="N513" i="3"/>
  <c r="Q6" i="28" s="1"/>
  <c r="AA513" i="3"/>
  <c r="AD6" i="28" s="1"/>
  <c r="Y513" i="3"/>
  <c r="AB6" i="28" s="1"/>
  <c r="Q513" i="3"/>
  <c r="T6" i="28" s="1"/>
  <c r="B513" i="3"/>
  <c r="E6" i="28" s="1"/>
  <c r="P513" i="3"/>
  <c r="S6" i="28" s="1"/>
  <c r="F513" i="3"/>
  <c r="I6" i="28" s="1"/>
  <c r="W513" i="3"/>
  <c r="Z6" i="28" s="1"/>
  <c r="E513" i="3"/>
  <c r="H6" i="28" s="1"/>
  <c r="B43" i="1"/>
  <c r="B75" i="1"/>
  <c r="B76" i="1"/>
  <c r="B77" i="1"/>
  <c r="B70" i="1"/>
  <c r="B73" i="1"/>
  <c r="B72" i="1"/>
  <c r="B74" i="1"/>
  <c r="B66" i="1"/>
  <c r="B63" i="1"/>
  <c r="B64" i="1"/>
  <c r="B65" i="1"/>
  <c r="B54" i="1"/>
  <c r="B55" i="1"/>
  <c r="B52" i="1"/>
  <c r="B62" i="1"/>
  <c r="B60" i="1"/>
  <c r="B61" i="1"/>
  <c r="B50" i="1"/>
  <c r="B51" i="1"/>
  <c r="B48" i="1"/>
  <c r="B49" i="1"/>
  <c r="T299" i="9" l="1"/>
  <c r="W19" i="28" s="1"/>
  <c r="N408" i="9"/>
  <c r="Q20" i="28" s="1"/>
  <c r="V408" i="9"/>
  <c r="Y20" i="28" s="1"/>
  <c r="AA299" i="9"/>
  <c r="AD19" i="28" s="1"/>
  <c r="J408" i="9"/>
  <c r="M20" i="28" s="1"/>
  <c r="B56" i="1"/>
  <c r="B67" i="1"/>
  <c r="B79" i="1" s="1"/>
  <c r="Z408" i="9"/>
  <c r="AC20" i="28" s="1"/>
  <c r="D191" i="9"/>
  <c r="G18" i="28" s="1"/>
  <c r="M408" i="9"/>
  <c r="P20" i="28" s="1"/>
  <c r="S408" i="9"/>
  <c r="V20" i="28" s="1"/>
  <c r="R513" i="9"/>
  <c r="U21" i="28" s="1"/>
  <c r="I513" i="9"/>
  <c r="L21" i="28" s="1"/>
  <c r="I408" i="9"/>
  <c r="L20" i="28" s="1"/>
  <c r="AB191" i="9"/>
  <c r="AE18" i="28" s="1"/>
  <c r="V299" i="9"/>
  <c r="Y19" i="28" s="1"/>
  <c r="AB408" i="9"/>
  <c r="AE20" i="28" s="1"/>
  <c r="E299" i="9"/>
  <c r="H19" i="28" s="1"/>
  <c r="U408" i="9"/>
  <c r="X20" i="28" s="1"/>
  <c r="L408" i="9"/>
  <c r="O20" i="28" s="1"/>
  <c r="H513" i="9"/>
  <c r="K21" i="28" s="1"/>
  <c r="P299" i="9"/>
  <c r="S19" i="28" s="1"/>
  <c r="Y299" i="9"/>
  <c r="AB19" i="28" s="1"/>
  <c r="Z299" i="9"/>
  <c r="AC19" i="28" s="1"/>
  <c r="F513" i="9"/>
  <c r="I21" i="28" s="1"/>
  <c r="F408" i="9"/>
  <c r="I20" i="28" s="1"/>
  <c r="B191" i="9"/>
  <c r="E18" i="28" s="1"/>
  <c r="S513" i="9"/>
  <c r="V21" i="28" s="1"/>
  <c r="T191" i="9"/>
  <c r="W18" i="28" s="1"/>
  <c r="R191" i="9"/>
  <c r="U18" i="28" s="1"/>
  <c r="AC191" i="9"/>
  <c r="AF18" i="28" s="1"/>
  <c r="E191" i="9"/>
  <c r="H18" i="28" s="1"/>
  <c r="H191" i="9"/>
  <c r="K18" i="28" s="1"/>
  <c r="K191" i="9"/>
  <c r="N18" i="28" s="1"/>
  <c r="AB299" i="9"/>
  <c r="AE19" i="28" s="1"/>
  <c r="AA408" i="9"/>
  <c r="AD20" i="28" s="1"/>
  <c r="AC408" i="9"/>
  <c r="AF20" i="28" s="1"/>
  <c r="AC299" i="9"/>
  <c r="AF19" i="28" s="1"/>
  <c r="C408" i="9"/>
  <c r="F20" i="28" s="1"/>
  <c r="P191" i="9"/>
  <c r="S18" i="28" s="1"/>
  <c r="N513" i="9"/>
  <c r="Q21" i="28" s="1"/>
  <c r="M299" i="9"/>
  <c r="P19" i="28" s="1"/>
  <c r="E513" i="9"/>
  <c r="H21" i="28" s="1"/>
  <c r="T513" i="9"/>
  <c r="W21" i="28" s="1"/>
  <c r="Q513" i="9"/>
  <c r="T21" i="28" s="1"/>
  <c r="K408" i="9"/>
  <c r="N20" i="28" s="1"/>
  <c r="U191" i="9"/>
  <c r="X18" i="28" s="1"/>
  <c r="V513" i="9"/>
  <c r="Y21" i="28" s="1"/>
  <c r="D408" i="9"/>
  <c r="G20" i="28" s="1"/>
  <c r="G513" i="9"/>
  <c r="J21" i="28" s="1"/>
  <c r="R408" i="9"/>
  <c r="U20" i="28" s="1"/>
  <c r="G408" i="9"/>
  <c r="J20" i="28" s="1"/>
  <c r="F191" i="9"/>
  <c r="I18" i="28" s="1"/>
  <c r="R299" i="9"/>
  <c r="U19" i="28" s="1"/>
  <c r="AB513" i="9"/>
  <c r="AE21" i="28" s="1"/>
  <c r="Y408" i="9"/>
  <c r="AB20" i="28" s="1"/>
  <c r="S299" i="9"/>
  <c r="V19" i="28" s="1"/>
  <c r="AC513" i="9"/>
  <c r="AF21" i="28" s="1"/>
  <c r="C191" i="9"/>
  <c r="F18" i="28" s="1"/>
  <c r="M513" i="9"/>
  <c r="P21" i="28" s="1"/>
  <c r="O191" i="9"/>
  <c r="R18" i="28" s="1"/>
  <c r="S191" i="9"/>
  <c r="V18" i="28" s="1"/>
  <c r="V191" i="9"/>
  <c r="Y18" i="28" s="1"/>
  <c r="G78" i="1"/>
  <c r="G79" i="1"/>
  <c r="P78" i="1"/>
  <c r="P79" i="1"/>
  <c r="AC79" i="1"/>
  <c r="AC78" i="1"/>
  <c r="AC80" i="1" s="1"/>
  <c r="T78" i="1"/>
  <c r="T79" i="1"/>
  <c r="E78" i="1"/>
  <c r="E79" i="1"/>
  <c r="AA78" i="1"/>
  <c r="AA79" i="1"/>
  <c r="D78" i="1"/>
  <c r="D79" i="1"/>
  <c r="U78" i="1"/>
  <c r="U79" i="1"/>
  <c r="AB78" i="1"/>
  <c r="AB79" i="1"/>
  <c r="Q78" i="1"/>
  <c r="Q79" i="1"/>
  <c r="K79" i="1"/>
  <c r="K78" i="1"/>
  <c r="R78" i="1"/>
  <c r="R79" i="1"/>
  <c r="L78" i="1"/>
  <c r="L79" i="1"/>
  <c r="M79" i="1"/>
  <c r="M78" i="1"/>
  <c r="M80" i="1" s="1"/>
  <c r="C78" i="1"/>
  <c r="C79" i="1"/>
  <c r="O78" i="1"/>
  <c r="O79" i="1"/>
  <c r="Y78" i="1"/>
  <c r="Y79" i="1"/>
  <c r="Z78" i="1"/>
  <c r="Z79" i="1"/>
  <c r="W78" i="1"/>
  <c r="W79" i="1"/>
  <c r="V78" i="1"/>
  <c r="V79" i="1"/>
  <c r="J78" i="1"/>
  <c r="J79" i="1"/>
  <c r="X78" i="1"/>
  <c r="X79" i="1"/>
  <c r="F78" i="1"/>
  <c r="F79" i="1"/>
  <c r="I78" i="1"/>
  <c r="I79" i="1"/>
  <c r="S78" i="1"/>
  <c r="S79" i="1"/>
  <c r="N78" i="1"/>
  <c r="N79" i="1"/>
  <c r="H78" i="1"/>
  <c r="H79" i="1"/>
  <c r="AB80" i="1" l="1"/>
  <c r="I80" i="1"/>
  <c r="S80" i="1"/>
  <c r="L80" i="1"/>
  <c r="K80" i="1"/>
  <c r="Y80" i="1"/>
  <c r="D80" i="1"/>
  <c r="J80" i="1"/>
  <c r="C80" i="1"/>
  <c r="E80" i="1"/>
  <c r="X80" i="1"/>
  <c r="AA80" i="1"/>
  <c r="P80" i="1"/>
  <c r="W80" i="1"/>
  <c r="Q80" i="1"/>
  <c r="H80" i="1"/>
  <c r="G80" i="1"/>
  <c r="Z80" i="1"/>
  <c r="F80" i="1"/>
  <c r="N80" i="1"/>
  <c r="V80" i="1"/>
  <c r="O80" i="1"/>
  <c r="R80" i="1"/>
  <c r="U80" i="1"/>
  <c r="T80" i="1"/>
  <c r="B78" i="1"/>
  <c r="B80" i="1" s="1"/>
</calcChain>
</file>

<file path=xl/sharedStrings.xml><?xml version="1.0" encoding="utf-8"?>
<sst xmlns="http://schemas.openxmlformats.org/spreadsheetml/2006/main" count="5200" uniqueCount="338">
  <si>
    <t>Fuel-specific</t>
  </si>
  <si>
    <t>Semi-trucking (5-axis)</t>
  </si>
  <si>
    <t>Input Sigmoid function</t>
  </si>
  <si>
    <t>Source</t>
  </si>
  <si>
    <t>Truck diesel</t>
  </si>
  <si>
    <t>Unit</t>
  </si>
  <si>
    <t>Truck hydrogen</t>
  </si>
  <si>
    <t>Truck battery</t>
  </si>
  <si>
    <t>midway</t>
  </si>
  <si>
    <t>a</t>
  </si>
  <si>
    <t>k</t>
  </si>
  <si>
    <t>Diesel</t>
  </si>
  <si>
    <t>Carbon permits</t>
  </si>
  <si>
    <t>[€/t]</t>
  </si>
  <si>
    <t>Capex costumization</t>
  </si>
  <si>
    <t>[€]</t>
  </si>
  <si>
    <t>b</t>
  </si>
  <si>
    <t>(prop.ly to other bulk, tractor trailer table 4.4)</t>
  </si>
  <si>
    <t>Capex vehicle</t>
  </si>
  <si>
    <t>(105484€; 115252€)</t>
  </si>
  <si>
    <t>CO2 content per mass</t>
  </si>
  <si>
    <t>kgCO2/kgfuel</t>
  </si>
  <si>
    <t>CO2 content per kWhel</t>
  </si>
  <si>
    <t>kg/kWh</t>
  </si>
  <si>
    <t>https://www.nowtricity.com/country/norway/</t>
  </si>
  <si>
    <t>Residual value (costumization)</t>
  </si>
  <si>
    <t>x</t>
  </si>
  <si>
    <t>(25%)</t>
  </si>
  <si>
    <t>Residual value (vehicle)</t>
  </si>
  <si>
    <t>c,x</t>
  </si>
  <si>
    <t>(18% of Capex, shrinking market)</t>
  </si>
  <si>
    <t>Energy density</t>
  </si>
  <si>
    <t>kWh/kg</t>
  </si>
  <si>
    <t>H2 production efficiency</t>
  </si>
  <si>
    <t>%</t>
  </si>
  <si>
    <t>Grid efficiency</t>
  </si>
  <si>
    <t>Heinemann, 2019</t>
  </si>
  <si>
    <t>Opex fix (admin, crew, insurance)</t>
  </si>
  <si>
    <t>[€/a]</t>
  </si>
  <si>
    <t>b,d</t>
  </si>
  <si>
    <t>(Meulen tab 4.4: staff + general; Martin: admin+driver+insurance)</t>
  </si>
  <si>
    <t>Lifetime vehicle</t>
  </si>
  <si>
    <t>[a]</t>
  </si>
  <si>
    <t>c</t>
  </si>
  <si>
    <t>(8 years)</t>
  </si>
  <si>
    <t>CO2 content per kWh</t>
  </si>
  <si>
    <t>kgCO2/kWh</t>
  </si>
  <si>
    <t>CO2 content per kWhH2</t>
  </si>
  <si>
    <t xml:space="preserve">Tonnage </t>
  </si>
  <si>
    <t>[t]</t>
  </si>
  <si>
    <t>f</t>
  </si>
  <si>
    <t>(25450 kg, not product specified)</t>
  </si>
  <si>
    <t>Opex maintenance &amp; repair</t>
  </si>
  <si>
    <t>(20471;20608 € per a)</t>
  </si>
  <si>
    <t>CO2 emission per km</t>
  </si>
  <si>
    <t>kg/km</t>
  </si>
  <si>
    <t>Market failure (av. utilization)</t>
  </si>
  <si>
    <t>[%]</t>
  </si>
  <si>
    <t>(p.29: slat, sand , gravel: 42%)</t>
  </si>
  <si>
    <t>Fuel Economy</t>
  </si>
  <si>
    <t>[kWh/km]</t>
  </si>
  <si>
    <t>(29.86; 23.47 kWh/km)</t>
  </si>
  <si>
    <t>CO2 emission cost per km</t>
  </si>
  <si>
    <t>€/km</t>
  </si>
  <si>
    <t>Annual Mileage</t>
  </si>
  <si>
    <t>[km/a]</t>
  </si>
  <si>
    <t>(p.29: slat, sand , gravel: same)</t>
  </si>
  <si>
    <t>Fuel Cost</t>
  </si>
  <si>
    <t>[€/kWh]</t>
  </si>
  <si>
    <t>j</t>
  </si>
  <si>
    <t>Lifetime costumization</t>
  </si>
  <si>
    <t>e</t>
  </si>
  <si>
    <t>(p.295: 12 years)</t>
  </si>
  <si>
    <t>Payload loss (fuel)</t>
  </si>
  <si>
    <t>same</t>
  </si>
  <si>
    <t>Opex var (mode-fees, cargo handling)</t>
  </si>
  <si>
    <t>[€/km]</t>
  </si>
  <si>
    <t>d</t>
  </si>
  <si>
    <t>(mode-specific: Road toll 13200€ per 120000km/a)</t>
  </si>
  <si>
    <t>WACC</t>
  </si>
  <si>
    <t>this study's  assumption</t>
  </si>
  <si>
    <t>Emission cost</t>
  </si>
  <si>
    <t>g</t>
  </si>
  <si>
    <t>(diesel 3.17 KgCO2/kgdiesel, CO2 price assumed)</t>
  </si>
  <si>
    <t>Transport and Environment, 2021</t>
  </si>
  <si>
    <t>van der Meulen et a.m 2020</t>
  </si>
  <si>
    <t>Noll et al, 2022</t>
  </si>
  <si>
    <t>Battery</t>
  </si>
  <si>
    <t>Martin et al., 2023</t>
  </si>
  <si>
    <t>(417255€;145346€)</t>
  </si>
  <si>
    <t>Reuß et al. 2017</t>
  </si>
  <si>
    <t>(18% of Capex, emerging market)</t>
  </si>
  <si>
    <t>Gray et al., 2021</t>
  </si>
  <si>
    <t>Statistics Norway 2021</t>
  </si>
  <si>
    <t>(14359 € per year)</t>
  </si>
  <si>
    <t>h</t>
  </si>
  <si>
    <t>(p.29: chemical products: 48%)</t>
  </si>
  <si>
    <t>i</t>
  </si>
  <si>
    <t>(p.29: chemical products: same)</t>
  </si>
  <si>
    <t>Zenith, Frederico et al., 2019</t>
  </si>
  <si>
    <t>(-25 - 9%, depending on the range needed)</t>
  </si>
  <si>
    <t>SSB 2023, electricity prices (energy intensive industry)</t>
  </si>
  <si>
    <t>(Norwegian electricity 0.022 KgCO2/kWhel; 95% grid efficiency; CO2 price assumed)</t>
  </si>
  <si>
    <t>Hydrogen</t>
  </si>
  <si>
    <t>(391802; 154,318€)</t>
  </si>
  <si>
    <t>(26324;18735€ per year)</t>
  </si>
  <si>
    <t>(same</t>
  </si>
  <si>
    <t>(p.29: containers: 46%)</t>
  </si>
  <si>
    <t>(p.29: containers: same)</t>
  </si>
  <si>
    <t>(p.29: miscellaneous goods: 46%)</t>
  </si>
  <si>
    <t>(p.29: miscellaneous goods: same)</t>
  </si>
  <si>
    <t>(p.29: base metals: 48%)</t>
  </si>
  <si>
    <t>(p.29: base metals: same)</t>
  </si>
  <si>
    <t>Railway</t>
  </si>
  <si>
    <t>Rail Diesel</t>
  </si>
  <si>
    <t>Rail hydrogen</t>
  </si>
  <si>
    <t>Rail catenary</t>
  </si>
  <si>
    <t>Rail battery</t>
  </si>
  <si>
    <t>b, x</t>
  </si>
  <si>
    <t>(table.6.2: prop.ly to other bulk 150T€/wagon)</t>
  </si>
  <si>
    <t>(p. 4: 2.95M$)</t>
  </si>
  <si>
    <t>(5%; long life, sold before security risk)</t>
  </si>
  <si>
    <t>(15%;5%; long life, shrinking markets)</t>
  </si>
  <si>
    <t>(staff costs 250T€, general 400T€)</t>
  </si>
  <si>
    <t>p. 4: same</t>
  </si>
  <si>
    <t>b,a</t>
  </si>
  <si>
    <t>(80t/wagon max, 28 wagons)</t>
  </si>
  <si>
    <t>(p. 4: 5.31$/km)</t>
  </si>
  <si>
    <t>(table 6.1: salt, sand, gravel, clay)</t>
  </si>
  <si>
    <t>(industry interview: "1,8 litres/km for the locomotive + 0,0041 litres/tonnkm for the freight cars"</t>
  </si>
  <si>
    <t>(table 6.1: different to c)</t>
  </si>
  <si>
    <t>c, x</t>
  </si>
  <si>
    <t>(industry interview: same)</t>
  </si>
  <si>
    <t>(table 6.2: 700T€/178500 km/a track access, shunting)</t>
  </si>
  <si>
    <t>Cargonet, Erik Halland</t>
  </si>
  <si>
    <t>Statistics Norway, 2021</t>
  </si>
  <si>
    <t>Catenary</t>
  </si>
  <si>
    <t>Noll 2021</t>
  </si>
  <si>
    <t>(table.6.2: prop.ly to other bulk 200T€/wagon)</t>
  </si>
  <si>
    <t>(4.1M$)</t>
  </si>
  <si>
    <t>(15%;15%; long life, stable markets)</t>
  </si>
  <si>
    <t>(staff costs 250T€, general 370T€)</t>
  </si>
  <si>
    <t>(3.03$/km)</t>
  </si>
  <si>
    <t>(table 6.1: chemicals)</t>
  </si>
  <si>
    <t>(Diesel economy:35% =&gt; Catenary:85%)</t>
  </si>
  <si>
    <t>kWh/l</t>
  </si>
  <si>
    <t>(table 6.2: 650T€/178500 km/a  track access, shunting)</t>
  </si>
  <si>
    <t>same+</t>
  </si>
  <si>
    <t>average number of wagons</t>
  </si>
  <si>
    <t>(table.6.2: prop.ly to other bulk 100T€/wagon)</t>
  </si>
  <si>
    <t>(5%;15%; long life, emerging markets)</t>
  </si>
  <si>
    <t>max. Payload per wagon</t>
  </si>
  <si>
    <t>t</t>
  </si>
  <si>
    <t>(table.6.2: staff costs 250T€, general 360T€)</t>
  </si>
  <si>
    <t>x,a</t>
  </si>
  <si>
    <t xml:space="preserve"> (oriented on a, diesel cat)</t>
  </si>
  <si>
    <t>(table 6.1: container)</t>
  </si>
  <si>
    <t>(Diesel economy:35% =&gt; Battery:80%)</t>
  </si>
  <si>
    <t>(assuming initially one wagon for battery technology)</t>
  </si>
  <si>
    <t>(table.6.2: staff costs 600T€, general 850T€)</t>
  </si>
  <si>
    <t>(table 6.1: miscellaneous goods)</t>
  </si>
  <si>
    <t>(Diesel economy:35% =&gt; Hydrogen:55-&gt;65%)</t>
  </si>
  <si>
    <t>(assuming initially half a wagon for battery technology)</t>
  </si>
  <si>
    <t>(table 6.2: 1.6M€/178500 km/a  track access, shunting)</t>
  </si>
  <si>
    <t>(table.6.2: prop.ly to other bulk 125T€/wagon)</t>
  </si>
  <si>
    <t>(table.6.2: staff costs 250T€, general 400T€)</t>
  </si>
  <si>
    <t>(table 6.1: base metals and metal products)</t>
  </si>
  <si>
    <t>(table 6.2: 700T€/178500 km/a  track access, shunting)</t>
  </si>
  <si>
    <t>Sea</t>
  </si>
  <si>
    <t>Sea MGO</t>
  </si>
  <si>
    <t>Sea hydrogen</t>
  </si>
  <si>
    <t>Sea ammonia</t>
  </si>
  <si>
    <t>Sea methanol</t>
  </si>
  <si>
    <t>Short-sea: Dry bulk</t>
  </si>
  <si>
    <t>(table.3.5: prop.ly to other bulk)</t>
  </si>
  <si>
    <t>(10%;10%; long life, stable)</t>
  </si>
  <si>
    <t>(10%;5%; long life, shrinking markets, interview)</t>
  </si>
  <si>
    <t>(28t/24h: assuming HFO equals MGO, improvements)</t>
  </si>
  <si>
    <t>(diesel 3.17 KgCO2/kgMGO, CO2 price assumed)</t>
  </si>
  <si>
    <t>Drewy 2013 (factored by 1.5)</t>
  </si>
  <si>
    <t>Short-sea: Container</t>
  </si>
  <si>
    <t>Confeeder</t>
  </si>
  <si>
    <t>(5%;10%; long life, emerging markets)</t>
  </si>
  <si>
    <t>(same: propotionally to diesel; efficiency gains)</t>
  </si>
  <si>
    <t>(assumed to achieve improvments in storage density)</t>
  </si>
  <si>
    <t>Short-sea: Break bulk</t>
  </si>
  <si>
    <t>Ammonia</t>
  </si>
  <si>
    <t>Methanol</t>
  </si>
  <si>
    <t>Short-sea:  Neo bulk</t>
  </si>
  <si>
    <t>(small adjustments compared to diesel)</t>
  </si>
  <si>
    <t>(assumed to be the same as for MGO combustion engine, improvements)</t>
  </si>
  <si>
    <t>(half of LH2 loss, no improvments assumed)</t>
  </si>
  <si>
    <t>Energy density methanol</t>
  </si>
  <si>
    <t>Mass</t>
  </si>
  <si>
    <t>Volume</t>
  </si>
  <si>
    <t xml:space="preserve">* Capex vehicle: Purchase cost of the non-costumized asset  </t>
  </si>
  <si>
    <t xml:space="preserve">** Capex installation: May include costumized trailer or application-specific features </t>
  </si>
  <si>
    <t>DO NOT CHANGE THE WHITE CELLS</t>
  </si>
  <si>
    <t>COSTUMIZE THE BLUE BOXES</t>
  </si>
  <si>
    <t>CALCULATOR OUTPUT</t>
  </si>
  <si>
    <t>Input parameter</t>
  </si>
  <si>
    <t>Applied cost change factor</t>
  </si>
  <si>
    <t>Start value</t>
  </si>
  <si>
    <t>End value</t>
  </si>
  <si>
    <t>min</t>
  </si>
  <si>
    <t>max</t>
  </si>
  <si>
    <t>Emission Cost</t>
  </si>
  <si>
    <t>Tonnage .</t>
  </si>
  <si>
    <t>Calulation</t>
  </si>
  <si>
    <t>€/a</t>
  </si>
  <si>
    <t>€/tkm</t>
  </si>
  <si>
    <t>Examplary Vehicle</t>
  </si>
  <si>
    <t>Comments</t>
  </si>
  <si>
    <t>Old fuels used in STraM:</t>
  </si>
  <si>
    <t>Road: Diesel, Hydrogen, Battery electric, Biodiesel, Biogas</t>
  </si>
  <si>
    <t>Sea: Hydrogen, Ammonia, HFO, MGO, LNG, Biodiesel (HVO), Biogas</t>
  </si>
  <si>
    <t>What fuel names to use? Some don't match with names in our model; see yellow cells</t>
  </si>
  <si>
    <t>Rail: Electric train (CL), Diesel, Hybrid, Battery train, Hydrogen, Biodiesel</t>
  </si>
  <si>
    <t>Short-sea sheets do not have liquid bulk (should it be included? discuss with Steffen)</t>
  </si>
  <si>
    <t>Mode</t>
  </si>
  <si>
    <t>Fuel</t>
  </si>
  <si>
    <t>Road</t>
  </si>
  <si>
    <t>Dry bulk</t>
  </si>
  <si>
    <t>Liquid bulk</t>
  </si>
  <si>
    <t>Container</t>
  </si>
  <si>
    <t>Break bulk</t>
  </si>
  <si>
    <t>Neo bulk</t>
  </si>
  <si>
    <t>Rail</t>
  </si>
  <si>
    <t>Long term: do all the calculations in python. Only maintain "parameter input" tab</t>
  </si>
  <si>
    <t>We don't use "Truck", right?</t>
  </si>
  <si>
    <t>effective tonnage 2023</t>
  </si>
  <si>
    <t>effective tonnage 2050</t>
  </si>
  <si>
    <t>Index</t>
  </si>
  <si>
    <t>emissions 2023 (g/tkm)</t>
  </si>
  <si>
    <t>emissions 2050 (g/tkm)</t>
  </si>
  <si>
    <t>sigmoid parameters in "Output emissions" are not linked to "parameter input" sheet</t>
  </si>
  <si>
    <t>Product class</t>
  </si>
  <si>
    <t>Product groups undifferentiated by time value (such as "Container") are called Product Classes in the code. The ones differentiated (such as "Container (fast)") are called Products in the code</t>
  </si>
  <si>
    <t>Global parameters</t>
  </si>
  <si>
    <t>Carbon price</t>
  </si>
  <si>
    <t>Is this the full fuel list? Ignore biofuels? How about LNG? MGO? Is "Diesel" for sea MDO?</t>
  </si>
  <si>
    <t>Update transfer costs for the new product groups (Jonas)</t>
  </si>
  <si>
    <t>Product</t>
  </si>
  <si>
    <t>Transfer type</t>
  </si>
  <si>
    <t>Transfer cost</t>
  </si>
  <si>
    <t>sea-rail</t>
  </si>
  <si>
    <t>sea-road</t>
  </si>
  <si>
    <t>rail-road</t>
  </si>
  <si>
    <t>Fish</t>
  </si>
  <si>
    <t>General cargo</t>
  </si>
  <si>
    <t>Industrial goods</t>
  </si>
  <si>
    <t>Other thermo</t>
  </si>
  <si>
    <t>Timber</t>
  </si>
  <si>
    <t>Wet bulk</t>
  </si>
  <si>
    <t>From</t>
  </si>
  <si>
    <t>To</t>
  </si>
  <si>
    <t>OLD TABLE:</t>
  </si>
  <si>
    <t>NUMBERS NEED TO BE UPDATED</t>
  </si>
  <si>
    <t>TO DO</t>
  </si>
  <si>
    <t>Transfer cost (NOK/Tonne)</t>
  </si>
  <si>
    <t>emissions 2023 (kg/km)</t>
  </si>
  <si>
    <t>emissions 2050 (kg/km)</t>
  </si>
  <si>
    <t>l</t>
  </si>
  <si>
    <t>FuelsEurope2022</t>
  </si>
  <si>
    <t>page 10</t>
  </si>
  <si>
    <t>g, m</t>
  </si>
  <si>
    <t>m</t>
  </si>
  <si>
    <t>Martin_policy</t>
  </si>
  <si>
    <t>f, m</t>
  </si>
  <si>
    <t>(-5 - 2%, depending on the range needed)</t>
  </si>
  <si>
    <t>Braun 2016</t>
  </si>
  <si>
    <t>n</t>
  </si>
  <si>
    <t>b,n</t>
  </si>
  <si>
    <t>Opex var (mode-fees)</t>
  </si>
  <si>
    <t>Product-specific</t>
  </si>
  <si>
    <t>Diesel combustion</t>
  </si>
  <si>
    <t>Battery electric</t>
  </si>
  <si>
    <t>Hydrogen fuel cell</t>
  </si>
  <si>
    <t>Road long-haul: Dry bulk</t>
  </si>
  <si>
    <t>Road long-haul: Liquid bulk</t>
  </si>
  <si>
    <t>Road long-haul: Container</t>
  </si>
  <si>
    <t>Road long-haul: Break bulk</t>
  </si>
  <si>
    <t>Road long-haul:  Neo bulk</t>
  </si>
  <si>
    <t>Railway long-haul: Dry bulk</t>
  </si>
  <si>
    <t>Railway long-haul: Liquid bulk</t>
  </si>
  <si>
    <t>Railway long-haul: Container</t>
  </si>
  <si>
    <t>Railway long-haul: Break bulk</t>
  </si>
  <si>
    <t>Railway long-haul:  Neo bulk</t>
  </si>
  <si>
    <t>Opex var (mode-fees, shunting)</t>
  </si>
  <si>
    <t>Sea HFO</t>
  </si>
  <si>
    <t>MGO</t>
  </si>
  <si>
    <t>HFO</t>
  </si>
  <si>
    <t>https://www.researchgate.net/publication/351748799_Assessing_the_Link_between_Vessel_Size_and_Maritime_Supply_Chain_Sustainable_Performance/figures?lo=1</t>
  </si>
  <si>
    <t>Ulstein 2019</t>
  </si>
  <si>
    <t>a,c,l</t>
  </si>
  <si>
    <t>(Drewy 2013 (harmonized by 1.5); minus costimization; Ulstein 12-15M $)</t>
  </si>
  <si>
    <t>same factor to fossil; minus costumization</t>
  </si>
  <si>
    <t>(HFO 3.20 KgCO2/kgHFO, CO2 price assumed)</t>
  </si>
  <si>
    <t>Martin _policy 2023</t>
  </si>
  <si>
    <t>(Norwegian electricity 0.022 KgCO2/kWhel; 61-70%  efficiency (fuel production); CO2 price assumed)</t>
  </si>
  <si>
    <t>(Norwegian electricity 0.022 KgCO2/kWhel; 61-70% efficiency (fuel production); CO2 price assumed)</t>
  </si>
  <si>
    <t>onshore wind scenario (production+distribution, without fuel station)</t>
  </si>
  <si>
    <t>onshore wind scenario (production+grid fee, without fuel station)</t>
  </si>
  <si>
    <t>a,x</t>
  </si>
  <si>
    <t>(Fig. 8, 600€/t maritime gas stock market prices 2015-2022, distribution neglected)</t>
  </si>
  <si>
    <t>(Fig. 8, 357€/t maritime gas stock market prices 2015-2022, distribution neglected)</t>
  </si>
  <si>
    <t>IRENA 2021</t>
  </si>
  <si>
    <t>(Norwegian electricity 0.022 KgCO2/kWhel; 45-56% efficiency (fuel production); CO2 price assumed)</t>
  </si>
  <si>
    <t>(Norwegian electricity 0.022 KgCO2/kWhel; 52-60% efficiency (fuel production); CO2 price assumed)</t>
  </si>
  <si>
    <t>Used for calculation of methanol costs:</t>
  </si>
  <si>
    <t>b,l,x</t>
  </si>
  <si>
    <t>(representative feeder, average short-sea capacity)</t>
  </si>
  <si>
    <t>(table 3.2: large; Coal, brown coal and cokes; inland waterway. +10% as adjustment to short sea shipping (see higher factor for long-sea in b))</t>
  </si>
  <si>
    <t>(table 3.2: large; Container; inland waterway.  +10% as adjustment to short sea shipping (see higher factor for long-sea in b))</t>
  </si>
  <si>
    <t>(table 3.2: large; Miscellaneous goods; inland waterway.  +10% as adjustment to short sea shipping (see higher factor for long-sea in b))</t>
  </si>
  <si>
    <t>(table 3.2: large; Base metals and metal products; inland waterway.  +10% as adjustment to short sea shipping (see higher factor for long-sea in b))</t>
  </si>
  <si>
    <t>c, b</t>
  </si>
  <si>
    <t>(Martin: 118231 km/a), van Meulen push barges</t>
  </si>
  <si>
    <t>(p.82 DAC only, 1800;460  USD/t MeOH; USD/EURO 0.85)</t>
  </si>
  <si>
    <t>(Push barges innland waterway: Port fee: 100000€/118231km/a, adjusted with the product-specific factor in the large ship table)</t>
  </si>
  <si>
    <t>(p. 60: Crew, Insurave, general expenses USD =&gt; Euro)</t>
  </si>
  <si>
    <t>(Drewy 2013 (Spares, Stores, Lubriciation, R&amp;M; from USD to Euro))</t>
  </si>
  <si>
    <t>(Drewy 2013 (Spares, Stores, !NO! Lubriciation, R&amp;M; from USD to Euro))</t>
  </si>
  <si>
    <t>k, m</t>
  </si>
  <si>
    <t>i,j,k, m</t>
  </si>
  <si>
    <t>Martin policy</t>
  </si>
  <si>
    <t>d,f,g, l</t>
  </si>
  <si>
    <t>d,f, l</t>
  </si>
  <si>
    <t>d,k, l</t>
  </si>
  <si>
    <t>g,i, m</t>
  </si>
  <si>
    <t>g,i,h, m</t>
  </si>
  <si>
    <t>a,c, l</t>
  </si>
  <si>
    <t>a, c, l</t>
  </si>
  <si>
    <t>a,d, l, c</t>
  </si>
  <si>
    <t>e,l, c</t>
  </si>
  <si>
    <t>a,b</t>
  </si>
  <si>
    <t>Global parameters (Python)</t>
  </si>
  <si>
    <t>Prevents double accounting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</si>
</sst>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_(* #,##0_);_(* \(#,##0\);_(* &quot;-&quot;_);_(@_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_(* #,##0.00_);_(* \(#,##0.00\);_(* &quot;-&quot;_);_(@_)"/>
    <numFmt numFmtId="168" formatCode="_(* #,##0.0_);_(* \(#,##0.0\);_(* &quot;-&quot;_);_(@_)"/>
    <numFmt numFmtId="169" formatCode="0.000"/>
    <numFmt numFmtId="170" formatCode="0.0000"/>
    <numFmt numFmtId="171" formatCode="#,##0.0"/>
    <numFmt numFmtId="172" formatCode="#,##0.000"/>
    <numFmt numFmtId="173" formatCode="0.000000"/>
    <numFmt numFmtId="174" formatCode="0.0"/>
    <numFmt numFmtId="175" formatCode="_(* #,##0.0000_);_(* \(#,##0.0000\);_(* &quot;-&quot;_);_(@_)"/>
    <numFmt numFmtId="176" formatCode="#,##0\ [$€-1];[Red]\-#,##0\ [$€-1]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name val="Calibri Light"/>
      <family val="2"/>
      <scheme val="major"/>
    </font>
    <font>
      <sz val="11"/>
      <color theme="0"/>
      <name val="Calibri Light"/>
      <family val="2"/>
      <scheme val="major"/>
    </font>
    <font>
      <sz val="11"/>
      <color theme="1"/>
      <name val="Calibri Light"/>
      <family val="2"/>
      <scheme val="major"/>
    </font>
    <font>
      <b/>
      <sz val="11"/>
      <color theme="0"/>
      <name val="Calibri Light"/>
      <family val="2"/>
      <scheme val="major"/>
    </font>
    <font>
      <sz val="11"/>
      <name val="Calibri Light"/>
      <family val="2"/>
      <scheme val="major"/>
    </font>
    <font>
      <b/>
      <sz val="11"/>
      <name val="Calibri Light"/>
      <family val="2"/>
      <scheme val="major"/>
    </font>
    <font>
      <b/>
      <sz val="11"/>
      <color theme="1"/>
      <name val="Calibri Light"/>
      <family val="2"/>
      <scheme val="major"/>
    </font>
    <font>
      <sz val="9"/>
      <color theme="1"/>
      <name val="Calibri Light"/>
      <family val="2"/>
      <scheme val="major"/>
    </font>
    <font>
      <b/>
      <sz val="24"/>
      <color theme="0"/>
      <name val="Calibri Light"/>
      <family val="2"/>
      <scheme val="major"/>
    </font>
    <font>
      <b/>
      <u/>
      <sz val="11"/>
      <color theme="1"/>
      <name val="Calibri Light"/>
      <family val="2"/>
      <scheme val="major"/>
    </font>
    <font>
      <sz val="11"/>
      <color theme="0" tint="-0.249977111117893"/>
      <name val="Calibri Light"/>
      <family val="2"/>
      <scheme val="major"/>
    </font>
    <font>
      <u/>
      <sz val="11"/>
      <color theme="10"/>
      <name val="Calibri"/>
      <family val="2"/>
      <scheme val="minor"/>
    </font>
    <font>
      <sz val="11"/>
      <color theme="0" tint="-0.14999847407452621"/>
      <name val="Calibri Light"/>
      <family val="2"/>
      <scheme val="major"/>
    </font>
    <font>
      <i/>
      <sz val="11"/>
      <color theme="0" tint="-0.14999847407452621"/>
      <name val="Calibri Light"/>
      <family val="2"/>
      <scheme val="major"/>
    </font>
    <font>
      <i/>
      <sz val="11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theme="6"/>
      <name val="Calibri"/>
      <family val="2"/>
      <scheme val="minor"/>
    </font>
    <font>
      <b/>
      <sz val="11"/>
      <color theme="6"/>
      <name val="Calibri"/>
      <family val="2"/>
      <scheme val="minor"/>
    </font>
    <font>
      <i/>
      <sz val="11"/>
      <color theme="1"/>
      <name val="Calibri Light"/>
      <family val="2"/>
      <scheme val="major"/>
    </font>
    <font>
      <sz val="11"/>
      <color rgb="FFFF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theme="4" tint="0.39991454817346722"/>
      </patternFill>
    </fill>
    <fill>
      <patternFill patternType="solid">
        <fgColor rgb="FFFFFF00"/>
        <bgColor theme="4" tint="0.39991454817346722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57">
    <border>
      <left/>
      <right/>
      <top/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/>
      <bottom style="thin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/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/>
      <top/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thin">
        <color theme="0"/>
      </right>
      <top style="medium">
        <color theme="0"/>
      </top>
      <bottom style="medium">
        <color theme="0"/>
      </bottom>
      <diagonal/>
    </border>
    <border>
      <left style="medium">
        <color rgb="FFC00000"/>
      </left>
      <right/>
      <top style="medium">
        <color rgb="FFC00000"/>
      </top>
      <bottom style="medium">
        <color rgb="FFC00000"/>
      </bottom>
      <diagonal/>
    </border>
    <border>
      <left/>
      <right/>
      <top style="medium">
        <color rgb="FFC00000"/>
      </top>
      <bottom style="medium">
        <color rgb="FFC00000"/>
      </bottom>
      <diagonal/>
    </border>
    <border>
      <left/>
      <right style="medium">
        <color rgb="FFC00000"/>
      </right>
      <top style="medium">
        <color rgb="FFC00000"/>
      </top>
      <bottom style="medium">
        <color rgb="FFC00000"/>
      </bottom>
      <diagonal/>
    </border>
    <border>
      <left style="medium">
        <color theme="4" tint="-0.249977111117893"/>
      </left>
      <right/>
      <top style="medium">
        <color theme="4" tint="-0.249977111117893"/>
      </top>
      <bottom/>
      <diagonal/>
    </border>
    <border>
      <left/>
      <right style="medium">
        <color theme="4" tint="-0.249977111117893"/>
      </right>
      <top style="medium">
        <color theme="4" tint="-0.249977111117893"/>
      </top>
      <bottom/>
      <diagonal/>
    </border>
    <border>
      <left style="medium">
        <color theme="8" tint="-0.249977111117893"/>
      </left>
      <right/>
      <top style="medium">
        <color theme="8" tint="-0.249977111117893"/>
      </top>
      <bottom/>
      <diagonal/>
    </border>
    <border>
      <left/>
      <right style="medium">
        <color theme="8" tint="-0.249977111117893"/>
      </right>
      <top style="medium">
        <color theme="8" tint="-0.249977111117893"/>
      </top>
      <bottom/>
      <diagonal/>
    </border>
    <border>
      <left style="medium">
        <color theme="8" tint="-0.249977111117893"/>
      </left>
      <right/>
      <top/>
      <bottom/>
      <diagonal/>
    </border>
    <border>
      <left/>
      <right style="medium">
        <color theme="8" tint="-0.249977111117893"/>
      </right>
      <top/>
      <bottom/>
      <diagonal/>
    </border>
    <border>
      <left style="medium">
        <color theme="8" tint="-0.249977111117893"/>
      </left>
      <right/>
      <top/>
      <bottom style="medium">
        <color theme="8" tint="-0.249977111117893"/>
      </bottom>
      <diagonal/>
    </border>
    <border>
      <left/>
      <right style="medium">
        <color theme="8" tint="-0.249977111117893"/>
      </right>
      <top/>
      <bottom style="medium">
        <color theme="8" tint="-0.249977111117893"/>
      </bottom>
      <diagonal/>
    </border>
    <border>
      <left/>
      <right/>
      <top style="medium">
        <color theme="8" tint="-0.249977111117893"/>
      </top>
      <bottom/>
      <diagonal/>
    </border>
    <border>
      <left/>
      <right/>
      <top/>
      <bottom style="medium">
        <color theme="8" tint="-0.24997711111789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166" fontId="1" fillId="0" borderId="0" applyFont="0" applyFill="0" applyBorder="0" applyAlignment="0" applyProtection="0"/>
    <xf numFmtId="0" fontId="13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72">
    <xf numFmtId="0" fontId="0" fillId="0" borderId="0" xfId="0"/>
    <xf numFmtId="0" fontId="6" fillId="2" borderId="14" xfId="0" applyFont="1" applyFill="1" applyBorder="1"/>
    <xf numFmtId="0" fontId="2" fillId="3" borderId="0" xfId="0" applyFont="1" applyFill="1"/>
    <xf numFmtId="0" fontId="3" fillId="3" borderId="0" xfId="0" applyFont="1" applyFill="1"/>
    <xf numFmtId="0" fontId="4" fillId="2" borderId="0" xfId="0" applyFont="1" applyFill="1"/>
    <xf numFmtId="0" fontId="5" fillId="3" borderId="10" xfId="0" applyFont="1" applyFill="1" applyBorder="1"/>
    <xf numFmtId="0" fontId="3" fillId="3" borderId="11" xfId="0" applyFont="1" applyFill="1" applyBorder="1" applyAlignment="1">
      <alignment horizontal="center"/>
    </xf>
    <xf numFmtId="0" fontId="6" fillId="3" borderId="12" xfId="0" applyFont="1" applyFill="1" applyBorder="1"/>
    <xf numFmtId="0" fontId="4" fillId="3" borderId="11" xfId="0" applyFont="1" applyFill="1" applyBorder="1"/>
    <xf numFmtId="0" fontId="4" fillId="3" borderId="12" xfId="0" applyFont="1" applyFill="1" applyBorder="1"/>
    <xf numFmtId="0" fontId="5" fillId="3" borderId="11" xfId="0" applyFont="1" applyFill="1" applyBorder="1"/>
    <xf numFmtId="0" fontId="3" fillId="3" borderId="11" xfId="0" applyFont="1" applyFill="1" applyBorder="1"/>
    <xf numFmtId="0" fontId="3" fillId="3" borderId="12" xfId="0" applyFont="1" applyFill="1" applyBorder="1" applyAlignment="1">
      <alignment horizontal="right"/>
    </xf>
    <xf numFmtId="0" fontId="3" fillId="3" borderId="1" xfId="0" applyFont="1" applyFill="1" applyBorder="1" applyAlignment="1">
      <alignment horizontal="right"/>
    </xf>
    <xf numFmtId="0" fontId="3" fillId="3" borderId="2" xfId="0" applyFont="1" applyFill="1" applyBorder="1" applyAlignment="1">
      <alignment horizontal="right"/>
    </xf>
    <xf numFmtId="0" fontId="6" fillId="3" borderId="15" xfId="0" applyFont="1" applyFill="1" applyBorder="1"/>
    <xf numFmtId="0" fontId="3" fillId="3" borderId="17" xfId="0" applyFont="1" applyFill="1" applyBorder="1"/>
    <xf numFmtId="0" fontId="4" fillId="3" borderId="15" xfId="0" applyFont="1" applyFill="1" applyBorder="1"/>
    <xf numFmtId="0" fontId="4" fillId="3" borderId="16" xfId="0" applyFont="1" applyFill="1" applyBorder="1"/>
    <xf numFmtId="0" fontId="4" fillId="3" borderId="17" xfId="0" applyFont="1" applyFill="1" applyBorder="1"/>
    <xf numFmtId="0" fontId="3" fillId="3" borderId="0" xfId="0" applyFont="1" applyFill="1" applyAlignment="1">
      <alignment horizontal="right"/>
    </xf>
    <xf numFmtId="0" fontId="3" fillId="3" borderId="14" xfId="0" applyFont="1" applyFill="1" applyBorder="1" applyAlignment="1">
      <alignment horizontal="right"/>
    </xf>
    <xf numFmtId="0" fontId="3" fillId="3" borderId="5" xfId="0" applyFont="1" applyFill="1" applyBorder="1"/>
    <xf numFmtId="0" fontId="3" fillId="3" borderId="3" xfId="0" applyFont="1" applyFill="1" applyBorder="1"/>
    <xf numFmtId="0" fontId="7" fillId="3" borderId="13" xfId="0" applyFont="1" applyFill="1" applyBorder="1"/>
    <xf numFmtId="0" fontId="8" fillId="2" borderId="0" xfId="0" applyFont="1" applyFill="1"/>
    <xf numFmtId="0" fontId="5" fillId="3" borderId="18" xfId="0" applyFont="1" applyFill="1" applyBorder="1"/>
    <xf numFmtId="0" fontId="5" fillId="3" borderId="6" xfId="0" applyFont="1" applyFill="1" applyBorder="1"/>
    <xf numFmtId="0" fontId="5" fillId="3" borderId="7" xfId="0" applyFont="1" applyFill="1" applyBorder="1"/>
    <xf numFmtId="0" fontId="6" fillId="3" borderId="8" xfId="0" applyFont="1" applyFill="1" applyBorder="1"/>
    <xf numFmtId="0" fontId="6" fillId="3" borderId="9" xfId="0" applyFont="1" applyFill="1" applyBorder="1"/>
    <xf numFmtId="0" fontId="7" fillId="2" borderId="19" xfId="0" applyFont="1" applyFill="1" applyBorder="1"/>
    <xf numFmtId="0" fontId="4" fillId="2" borderId="4" xfId="0" applyFont="1" applyFill="1" applyBorder="1"/>
    <xf numFmtId="0" fontId="9" fillId="2" borderId="0" xfId="0" applyFont="1" applyFill="1"/>
    <xf numFmtId="0" fontId="6" fillId="2" borderId="0" xfId="0" applyFont="1" applyFill="1"/>
    <xf numFmtId="164" fontId="4" fillId="4" borderId="23" xfId="1" applyNumberFormat="1" applyFont="1" applyFill="1" applyBorder="1" applyProtection="1"/>
    <xf numFmtId="0" fontId="4" fillId="2" borderId="21" xfId="0" applyFont="1" applyFill="1" applyBorder="1"/>
    <xf numFmtId="0" fontId="4" fillId="4" borderId="0" xfId="0" applyFont="1" applyFill="1" applyProtection="1">
      <protection locked="0"/>
    </xf>
    <xf numFmtId="0" fontId="4" fillId="2" borderId="19" xfId="0" applyFont="1" applyFill="1" applyBorder="1"/>
    <xf numFmtId="164" fontId="4" fillId="4" borderId="22" xfId="1" applyNumberFormat="1" applyFont="1" applyFill="1" applyBorder="1" applyAlignment="1" applyProtection="1">
      <alignment horizontal="left"/>
    </xf>
    <xf numFmtId="166" fontId="4" fillId="2" borderId="0" xfId="0" applyNumberFormat="1" applyFont="1" applyFill="1"/>
    <xf numFmtId="164" fontId="6" fillId="4" borderId="24" xfId="1" applyNumberFormat="1" applyFont="1" applyFill="1" applyBorder="1" applyProtection="1">
      <protection locked="0"/>
    </xf>
    <xf numFmtId="164" fontId="6" fillId="4" borderId="25" xfId="1" applyNumberFormat="1" applyFont="1" applyFill="1" applyBorder="1" applyProtection="1">
      <protection locked="0"/>
    </xf>
    <xf numFmtId="164" fontId="6" fillId="4" borderId="26" xfId="1" applyNumberFormat="1" applyFont="1" applyFill="1" applyBorder="1" applyProtection="1">
      <protection locked="0"/>
    </xf>
    <xf numFmtId="164" fontId="6" fillId="4" borderId="27" xfId="1" applyNumberFormat="1" applyFont="1" applyFill="1" applyBorder="1" applyProtection="1">
      <protection locked="0"/>
    </xf>
    <xf numFmtId="167" fontId="6" fillId="4" borderId="26" xfId="1" applyNumberFormat="1" applyFont="1" applyFill="1" applyBorder="1" applyProtection="1">
      <protection locked="0"/>
    </xf>
    <xf numFmtId="167" fontId="6" fillId="4" borderId="27" xfId="1" applyNumberFormat="1" applyFont="1" applyFill="1" applyBorder="1" applyProtection="1">
      <protection locked="0"/>
    </xf>
    <xf numFmtId="168" fontId="6" fillId="4" borderId="26" xfId="1" applyNumberFormat="1" applyFont="1" applyFill="1" applyBorder="1" applyProtection="1">
      <protection locked="0"/>
    </xf>
    <xf numFmtId="168" fontId="6" fillId="4" borderId="27" xfId="1" applyNumberFormat="1" applyFont="1" applyFill="1" applyBorder="1" applyProtection="1">
      <protection locked="0"/>
    </xf>
    <xf numFmtId="164" fontId="6" fillId="4" borderId="28" xfId="1" applyNumberFormat="1" applyFont="1" applyFill="1" applyBorder="1" applyProtection="1">
      <protection locked="0"/>
    </xf>
    <xf numFmtId="164" fontId="6" fillId="4" borderId="29" xfId="1" applyNumberFormat="1" applyFont="1" applyFill="1" applyBorder="1" applyProtection="1">
      <protection locked="0"/>
    </xf>
    <xf numFmtId="0" fontId="4" fillId="4" borderId="24" xfId="0" applyFont="1" applyFill="1" applyBorder="1" applyProtection="1">
      <protection locked="0"/>
    </xf>
    <xf numFmtId="0" fontId="4" fillId="4" borderId="30" xfId="0" applyFont="1" applyFill="1" applyBorder="1" applyProtection="1">
      <protection locked="0"/>
    </xf>
    <xf numFmtId="0" fontId="4" fillId="4" borderId="25" xfId="0" applyFont="1" applyFill="1" applyBorder="1" applyProtection="1">
      <protection locked="0"/>
    </xf>
    <xf numFmtId="0" fontId="4" fillId="4" borderId="26" xfId="0" applyFont="1" applyFill="1" applyBorder="1" applyProtection="1">
      <protection locked="0"/>
    </xf>
    <xf numFmtId="0" fontId="4" fillId="4" borderId="27" xfId="0" applyFont="1" applyFill="1" applyBorder="1" applyProtection="1">
      <protection locked="0"/>
    </xf>
    <xf numFmtId="0" fontId="4" fillId="4" borderId="28" xfId="0" applyFont="1" applyFill="1" applyBorder="1" applyProtection="1">
      <protection locked="0"/>
    </xf>
    <xf numFmtId="0" fontId="4" fillId="4" borderId="31" xfId="0" applyFont="1" applyFill="1" applyBorder="1" applyProtection="1">
      <protection locked="0"/>
    </xf>
    <xf numFmtId="0" fontId="4" fillId="4" borderId="29" xfId="0" applyFont="1" applyFill="1" applyBorder="1" applyProtection="1">
      <protection locked="0"/>
    </xf>
    <xf numFmtId="0" fontId="6" fillId="3" borderId="0" xfId="0" applyFont="1" applyFill="1"/>
    <xf numFmtId="3" fontId="6" fillId="4" borderId="26" xfId="1" applyNumberFormat="1" applyFont="1" applyFill="1" applyBorder="1" applyProtection="1">
      <protection locked="0"/>
    </xf>
    <xf numFmtId="3" fontId="6" fillId="4" borderId="27" xfId="1" applyNumberFormat="1" applyFont="1" applyFill="1" applyBorder="1" applyProtection="1">
      <protection locked="0"/>
    </xf>
    <xf numFmtId="1" fontId="6" fillId="2" borderId="0" xfId="1" applyNumberFormat="1" applyFont="1" applyFill="1" applyBorder="1" applyProtection="1"/>
    <xf numFmtId="1" fontId="4" fillId="2" borderId="0" xfId="0" applyNumberFormat="1" applyFont="1" applyFill="1"/>
    <xf numFmtId="1" fontId="6" fillId="2" borderId="20" xfId="0" applyNumberFormat="1" applyFont="1" applyFill="1" applyBorder="1"/>
    <xf numFmtId="2" fontId="4" fillId="2" borderId="0" xfId="0" applyNumberFormat="1" applyFont="1" applyFill="1"/>
    <xf numFmtId="2" fontId="6" fillId="2" borderId="0" xfId="1" applyNumberFormat="1" applyFont="1" applyFill="1" applyBorder="1" applyProtection="1"/>
    <xf numFmtId="2" fontId="6" fillId="2" borderId="20" xfId="0" applyNumberFormat="1" applyFont="1" applyFill="1" applyBorder="1"/>
    <xf numFmtId="169" fontId="6" fillId="2" borderId="0" xfId="1" applyNumberFormat="1" applyFont="1" applyFill="1" applyBorder="1" applyProtection="1"/>
    <xf numFmtId="170" fontId="6" fillId="2" borderId="0" xfId="1" applyNumberFormat="1" applyFont="1" applyFill="1" applyBorder="1" applyProtection="1"/>
    <xf numFmtId="164" fontId="6" fillId="5" borderId="26" xfId="1" applyNumberFormat="1" applyFont="1" applyFill="1" applyBorder="1" applyProtection="1">
      <protection locked="0"/>
    </xf>
    <xf numFmtId="164" fontId="6" fillId="5" borderId="27" xfId="1" applyNumberFormat="1" applyFont="1" applyFill="1" applyBorder="1" applyProtection="1">
      <protection locked="0"/>
    </xf>
    <xf numFmtId="167" fontId="6" fillId="5" borderId="26" xfId="1" applyNumberFormat="1" applyFont="1" applyFill="1" applyBorder="1" applyProtection="1">
      <protection locked="0"/>
    </xf>
    <xf numFmtId="167" fontId="6" fillId="5" borderId="27" xfId="1" applyNumberFormat="1" applyFont="1" applyFill="1" applyBorder="1" applyProtection="1">
      <protection locked="0"/>
    </xf>
    <xf numFmtId="164" fontId="6" fillId="5" borderId="28" xfId="1" applyNumberFormat="1" applyFont="1" applyFill="1" applyBorder="1" applyProtection="1">
      <protection locked="0"/>
    </xf>
    <xf numFmtId="164" fontId="6" fillId="5" borderId="29" xfId="1" applyNumberFormat="1" applyFont="1" applyFill="1" applyBorder="1" applyProtection="1">
      <protection locked="0"/>
    </xf>
    <xf numFmtId="169" fontId="6" fillId="2" borderId="20" xfId="0" applyNumberFormat="1" applyFont="1" applyFill="1" applyBorder="1"/>
    <xf numFmtId="170" fontId="6" fillId="2" borderId="20" xfId="0" applyNumberFormat="1" applyFont="1" applyFill="1" applyBorder="1"/>
    <xf numFmtId="171" fontId="6" fillId="4" borderId="26" xfId="1" applyNumberFormat="1" applyFont="1" applyFill="1" applyBorder="1" applyProtection="1">
      <protection locked="0"/>
    </xf>
    <xf numFmtId="172" fontId="6" fillId="4" borderId="26" xfId="1" applyNumberFormat="1" applyFont="1" applyFill="1" applyBorder="1" applyProtection="1">
      <protection locked="0"/>
    </xf>
    <xf numFmtId="0" fontId="4" fillId="2" borderId="32" xfId="0" applyFont="1" applyFill="1" applyBorder="1"/>
    <xf numFmtId="164" fontId="4" fillId="2" borderId="32" xfId="0" applyNumberFormat="1" applyFont="1" applyFill="1" applyBorder="1"/>
    <xf numFmtId="0" fontId="4" fillId="2" borderId="33" xfId="0" applyFont="1" applyFill="1" applyBorder="1"/>
    <xf numFmtId="0" fontId="4" fillId="2" borderId="34" xfId="0" applyFont="1" applyFill="1" applyBorder="1"/>
    <xf numFmtId="0" fontId="4" fillId="2" borderId="35" xfId="0" applyFont="1" applyFill="1" applyBorder="1"/>
    <xf numFmtId="0" fontId="4" fillId="2" borderId="36" xfId="0" applyFont="1" applyFill="1" applyBorder="1"/>
    <xf numFmtId="0" fontId="4" fillId="2" borderId="37" xfId="0" applyFont="1" applyFill="1" applyBorder="1"/>
    <xf numFmtId="0" fontId="4" fillId="2" borderId="38" xfId="0" applyFont="1" applyFill="1" applyBorder="1"/>
    <xf numFmtId="164" fontId="4" fillId="2" borderId="39" xfId="0" applyNumberFormat="1" applyFont="1" applyFill="1" applyBorder="1"/>
    <xf numFmtId="0" fontId="4" fillId="2" borderId="39" xfId="0" applyFont="1" applyFill="1" applyBorder="1"/>
    <xf numFmtId="0" fontId="4" fillId="2" borderId="40" xfId="0" applyFont="1" applyFill="1" applyBorder="1"/>
    <xf numFmtId="4" fontId="6" fillId="4" borderId="27" xfId="1" applyNumberFormat="1" applyFont="1" applyFill="1" applyBorder="1" applyProtection="1">
      <protection locked="0"/>
    </xf>
    <xf numFmtId="4" fontId="6" fillId="4" borderId="26" xfId="1" applyNumberFormat="1" applyFont="1" applyFill="1" applyBorder="1" applyProtection="1">
      <protection locked="0"/>
    </xf>
    <xf numFmtId="0" fontId="10" fillId="3" borderId="0" xfId="0" applyFont="1" applyFill="1"/>
    <xf numFmtId="9" fontId="4" fillId="2" borderId="0" xfId="0" applyNumberFormat="1" applyFont="1" applyFill="1"/>
    <xf numFmtId="0" fontId="11" fillId="2" borderId="0" xfId="0" applyFont="1" applyFill="1"/>
    <xf numFmtId="0" fontId="10" fillId="2" borderId="0" xfId="0" applyFont="1" applyFill="1"/>
    <xf numFmtId="173" fontId="6" fillId="2" borderId="20" xfId="0" applyNumberFormat="1" applyFont="1" applyFill="1" applyBorder="1"/>
    <xf numFmtId="174" fontId="6" fillId="2" borderId="0" xfId="1" applyNumberFormat="1" applyFont="1" applyFill="1" applyBorder="1" applyProtection="1"/>
    <xf numFmtId="0" fontId="8" fillId="2" borderId="41" xfId="0" applyFont="1" applyFill="1" applyBorder="1"/>
    <xf numFmtId="0" fontId="8" fillId="2" borderId="42" xfId="0" applyFont="1" applyFill="1" applyBorder="1"/>
    <xf numFmtId="0" fontId="8" fillId="2" borderId="43" xfId="0" applyFont="1" applyFill="1" applyBorder="1"/>
    <xf numFmtId="0" fontId="4" fillId="2" borderId="44" xfId="0" applyFont="1" applyFill="1" applyBorder="1"/>
    <xf numFmtId="0" fontId="4" fillId="2" borderId="45" xfId="0" applyFont="1" applyFill="1" applyBorder="1"/>
    <xf numFmtId="0" fontId="4" fillId="2" borderId="46" xfId="0" applyFont="1" applyFill="1" applyBorder="1"/>
    <xf numFmtId="0" fontId="4" fillId="2" borderId="47" xfId="0" applyFont="1" applyFill="1" applyBorder="1"/>
    <xf numFmtId="0" fontId="4" fillId="2" borderId="48" xfId="0" applyFont="1" applyFill="1" applyBorder="1"/>
    <xf numFmtId="0" fontId="4" fillId="7" borderId="0" xfId="0" applyFont="1" applyFill="1"/>
    <xf numFmtId="0" fontId="12" fillId="2" borderId="0" xfId="0" applyFont="1" applyFill="1"/>
    <xf numFmtId="0" fontId="4" fillId="2" borderId="0" xfId="0" applyFont="1" applyFill="1" applyAlignment="1">
      <alignment horizontal="center"/>
    </xf>
    <xf numFmtId="0" fontId="13" fillId="2" borderId="0" xfId="2" applyFill="1"/>
    <xf numFmtId="165" fontId="4" fillId="2" borderId="0" xfId="3" applyFont="1" applyFill="1"/>
    <xf numFmtId="166" fontId="4" fillId="2" borderId="0" xfId="1" applyFont="1" applyFill="1" applyBorder="1"/>
    <xf numFmtId="166" fontId="4" fillId="2" borderId="0" xfId="1" applyFont="1" applyFill="1"/>
    <xf numFmtId="174" fontId="4" fillId="2" borderId="0" xfId="0" applyNumberFormat="1" applyFont="1" applyFill="1"/>
    <xf numFmtId="175" fontId="6" fillId="4" borderId="26" xfId="1" applyNumberFormat="1" applyFont="1" applyFill="1" applyBorder="1" applyProtection="1">
      <protection locked="0"/>
    </xf>
    <xf numFmtId="175" fontId="6" fillId="4" borderId="27" xfId="1" applyNumberFormat="1" applyFont="1" applyFill="1" applyBorder="1" applyProtection="1">
      <protection locked="0"/>
    </xf>
    <xf numFmtId="0" fontId="14" fillId="2" borderId="0" xfId="0" applyFont="1" applyFill="1"/>
    <xf numFmtId="0" fontId="15" fillId="2" borderId="0" xfId="0" applyFont="1" applyFill="1"/>
    <xf numFmtId="0" fontId="15" fillId="2" borderId="0" xfId="0" quotePrefix="1" applyFont="1" applyFill="1"/>
    <xf numFmtId="176" fontId="15" fillId="2" borderId="0" xfId="0" applyNumberFormat="1" applyFont="1" applyFill="1"/>
    <xf numFmtId="9" fontId="15" fillId="2" borderId="0" xfId="0" applyNumberFormat="1" applyFont="1" applyFill="1"/>
    <xf numFmtId="9" fontId="15" fillId="2" borderId="0" xfId="0" quotePrefix="1" applyNumberFormat="1" applyFont="1" applyFill="1"/>
    <xf numFmtId="9" fontId="4" fillId="2" borderId="0" xfId="4" applyFont="1" applyFill="1" applyBorder="1"/>
    <xf numFmtId="0" fontId="16" fillId="2" borderId="0" xfId="0" applyFont="1" applyFill="1"/>
    <xf numFmtId="0" fontId="17" fillId="0" borderId="0" xfId="0" applyFont="1"/>
    <xf numFmtId="169" fontId="0" fillId="0" borderId="0" xfId="0" applyNumberFormat="1"/>
    <xf numFmtId="0" fontId="0" fillId="6" borderId="0" xfId="0" applyFill="1"/>
    <xf numFmtId="169" fontId="0" fillId="8" borderId="0" xfId="0" applyNumberFormat="1" applyFill="1"/>
    <xf numFmtId="0" fontId="0" fillId="8" borderId="0" xfId="0" applyFill="1"/>
    <xf numFmtId="0" fontId="17" fillId="9" borderId="0" xfId="0" applyFont="1" applyFill="1"/>
    <xf numFmtId="169" fontId="0" fillId="9" borderId="0" xfId="0" applyNumberFormat="1" applyFill="1"/>
    <xf numFmtId="0" fontId="0" fillId="10" borderId="0" xfId="0" applyFill="1"/>
    <xf numFmtId="0" fontId="8" fillId="11" borderId="41" xfId="0" applyFont="1" applyFill="1" applyBorder="1"/>
    <xf numFmtId="0" fontId="8" fillId="11" borderId="42" xfId="0" applyFont="1" applyFill="1" applyBorder="1"/>
    <xf numFmtId="0" fontId="8" fillId="11" borderId="43" xfId="0" applyFont="1" applyFill="1" applyBorder="1"/>
    <xf numFmtId="0" fontId="4" fillId="11" borderId="46" xfId="0" applyFont="1" applyFill="1" applyBorder="1"/>
    <xf numFmtId="0" fontId="4" fillId="11" borderId="47" xfId="0" applyFont="1" applyFill="1" applyBorder="1"/>
    <xf numFmtId="0" fontId="4" fillId="11" borderId="48" xfId="0" applyFont="1" applyFill="1" applyBorder="1"/>
    <xf numFmtId="0" fontId="17" fillId="12" borderId="0" xfId="0" applyFont="1" applyFill="1"/>
    <xf numFmtId="0" fontId="0" fillId="0" borderId="49" xfId="0" applyBorder="1"/>
    <xf numFmtId="0" fontId="0" fillId="0" borderId="50" xfId="0" applyBorder="1"/>
    <xf numFmtId="0" fontId="0" fillId="0" borderId="51" xfId="0" applyBorder="1"/>
    <xf numFmtId="0" fontId="0" fillId="0" borderId="52" xfId="0" applyBorder="1"/>
    <xf numFmtId="0" fontId="0" fillId="0" borderId="53" xfId="0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18" fillId="0" borderId="0" xfId="0" applyFont="1"/>
    <xf numFmtId="0" fontId="19" fillId="12" borderId="0" xfId="0" applyFont="1" applyFill="1"/>
    <xf numFmtId="0" fontId="18" fillId="0" borderId="49" xfId="0" applyFont="1" applyBorder="1"/>
    <xf numFmtId="0" fontId="18" fillId="0" borderId="50" xfId="0" applyFont="1" applyBorder="1"/>
    <xf numFmtId="0" fontId="18" fillId="0" borderId="51" xfId="0" applyFont="1" applyBorder="1"/>
    <xf numFmtId="0" fontId="18" fillId="0" borderId="52" xfId="0" applyFont="1" applyBorder="1"/>
    <xf numFmtId="0" fontId="18" fillId="0" borderId="53" xfId="0" applyFont="1" applyBorder="1"/>
    <xf numFmtId="0" fontId="18" fillId="0" borderId="54" xfId="0" applyFont="1" applyBorder="1"/>
    <xf numFmtId="0" fontId="18" fillId="0" borderId="55" xfId="0" applyFont="1" applyBorder="1"/>
    <xf numFmtId="0" fontId="18" fillId="0" borderId="56" xfId="0" applyFont="1" applyBorder="1"/>
    <xf numFmtId="0" fontId="4" fillId="13" borderId="0" xfId="0" applyFont="1" applyFill="1"/>
    <xf numFmtId="170" fontId="4" fillId="2" borderId="0" xfId="0" applyNumberFormat="1" applyFont="1" applyFill="1"/>
    <xf numFmtId="0" fontId="4" fillId="14" borderId="0" xfId="0" applyFont="1" applyFill="1"/>
    <xf numFmtId="169" fontId="5" fillId="3" borderId="6" xfId="0" applyNumberFormat="1" applyFont="1" applyFill="1" applyBorder="1"/>
    <xf numFmtId="169" fontId="5" fillId="3" borderId="7" xfId="0" applyNumberFormat="1" applyFont="1" applyFill="1" applyBorder="1"/>
    <xf numFmtId="170" fontId="5" fillId="3" borderId="6" xfId="0" applyNumberFormat="1" applyFont="1" applyFill="1" applyBorder="1"/>
    <xf numFmtId="170" fontId="5" fillId="3" borderId="7" xfId="0" applyNumberFormat="1" applyFont="1" applyFill="1" applyBorder="1"/>
    <xf numFmtId="166" fontId="6" fillId="2" borderId="0" xfId="1" applyFont="1" applyFill="1" applyBorder="1" applyProtection="1"/>
    <xf numFmtId="9" fontId="4" fillId="2" borderId="0" xfId="4" applyFont="1" applyFill="1"/>
    <xf numFmtId="0" fontId="13" fillId="6" borderId="0" xfId="2" applyFill="1"/>
    <xf numFmtId="0" fontId="20" fillId="2" borderId="0" xfId="0" applyFont="1" applyFill="1"/>
    <xf numFmtId="0" fontId="21" fillId="8" borderId="0" xfId="0" applyFont="1" applyFill="1"/>
    <xf numFmtId="0" fontId="4" fillId="2" borderId="0" xfId="0" applyFont="1" applyFill="1" applyAlignment="1">
      <alignment horizontal="center"/>
    </xf>
    <xf numFmtId="2" fontId="4" fillId="2" borderId="0" xfId="0" applyNumberFormat="1" applyFont="1" applyFill="1" applyAlignment="1">
      <alignment horizontal="center"/>
    </xf>
  </cellXfs>
  <cellStyles count="5">
    <cellStyle name="Comma" xfId="1" builtinId="3"/>
    <cellStyle name="Currency" xfId="3" builtinId="4"/>
    <cellStyle name="Hyperlink" xfId="2" builtinId="8"/>
    <cellStyle name="Normal" xfId="0" builtinId="0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'Semi-trailer truck (Diesel)'!$A$1</c:f>
              <c:strCache>
                <c:ptCount val="1"/>
                <c:pt idx="0">
                  <c:v>Road long-haul: Dry bulk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(Diesel)'!$B$85:$AC$85</c:f>
              <c:numCache>
                <c:formatCode>0.00</c:formatCode>
                <c:ptCount val="28"/>
                <c:pt idx="0">
                  <c:v>0.22569311865308744</c:v>
                </c:pt>
                <c:pt idx="1">
                  <c:v>0.2256961499334168</c:v>
                </c:pt>
                <c:pt idx="2">
                  <c:v>0.22570045391694499</c:v>
                </c:pt>
                <c:pt idx="3">
                  <c:v>0.22570653718407574</c:v>
                </c:pt>
                <c:pt idx="4">
                  <c:v>0.22571507798137602</c:v>
                </c:pt>
                <c:pt idx="5">
                  <c:v>0.22572695279002886</c:v>
                </c:pt>
                <c:pt idx="6">
                  <c:v>0.22574323270845442</c:v>
                </c:pt>
                <c:pt idx="7">
                  <c:v>0.2257651111743329</c:v>
                </c:pt>
                <c:pt idx="8">
                  <c:v>0.2257937105558448</c:v>
                </c:pt>
                <c:pt idx="9">
                  <c:v>0.22582972664293616</c:v>
                </c:pt>
                <c:pt idx="10">
                  <c:v>0.22587294491360377</c:v>
                </c:pt>
                <c:pt idx="11">
                  <c:v>0.22592181499544683</c:v>
                </c:pt>
                <c:pt idx="12">
                  <c:v>0.2259734069403396</c:v>
                </c:pt>
                <c:pt idx="13">
                  <c:v>0.22602398365225695</c:v>
                </c:pt>
                <c:pt idx="14">
                  <c:v>0.22607002467416376</c:v>
                </c:pt>
                <c:pt idx="15">
                  <c:v>0.22610915298641704</c:v>
                </c:pt>
                <c:pt idx="16">
                  <c:v>0.22614048775704815</c:v>
                </c:pt>
                <c:pt idx="17">
                  <c:v>0.22616439757777607</c:v>
                </c:pt>
                <c:pt idx="18">
                  <c:v>0.22618197321358147</c:v>
                </c:pt>
                <c:pt idx="19">
                  <c:v>0.22619453953892155</c:v>
                </c:pt>
                <c:pt idx="20">
                  <c:v>0.22620334667719438</c:v>
                </c:pt>
                <c:pt idx="21">
                  <c:v>0.22620943295106993</c:v>
                </c:pt>
                <c:pt idx="22">
                  <c:v>0.22621359809157363</c:v>
                </c:pt>
                <c:pt idx="23">
                  <c:v>0.22621642947978793</c:v>
                </c:pt>
                <c:pt idx="24">
                  <c:v>0.22621834544868652</c:v>
                </c:pt>
                <c:pt idx="25">
                  <c:v>0.22621963796330583</c:v>
                </c:pt>
                <c:pt idx="26">
                  <c:v>0.22622050807772681</c:v>
                </c:pt>
                <c:pt idx="27">
                  <c:v>0.22622109301181351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9E-4734-B35F-7445C5BFD2B4}"/>
            </c:ext>
          </c:extLst>
        </c:ser>
        <c:ser>
          <c:idx val="1"/>
          <c:order val="1"/>
          <c:tx>
            <c:strRef>
              <c:f>'Semi-trailer truck (Diesel)'!$A$107</c:f>
              <c:strCache>
                <c:ptCount val="1"/>
                <c:pt idx="0">
                  <c:v>Road long-haul: Liquid bulk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(Diesel)'!$B$191:$AC$191</c:f>
              <c:numCache>
                <c:formatCode>0.00</c:formatCode>
                <c:ptCount val="28"/>
                <c:pt idx="0">
                  <c:v>0.11733557677854251</c:v>
                </c:pt>
                <c:pt idx="1">
                  <c:v>0.11732512637213188</c:v>
                </c:pt>
                <c:pt idx="2">
                  <c:v>0.11731028829311325</c:v>
                </c:pt>
                <c:pt idx="3">
                  <c:v>0.11728931609426882</c:v>
                </c:pt>
                <c:pt idx="4">
                  <c:v>0.11725987150546099</c:v>
                </c:pt>
                <c:pt idx="5">
                  <c:v>0.1172189328383014</c:v>
                </c:pt>
                <c:pt idx="6">
                  <c:v>0.11716280745714421</c:v>
                </c:pt>
                <c:pt idx="7">
                  <c:v>0.11708738095902162</c:v>
                </c:pt>
                <c:pt idx="8">
                  <c:v>0.1169887839546476</c:v>
                </c:pt>
                <c:pt idx="9">
                  <c:v>0.11686461769269525</c:v>
                </c:pt>
                <c:pt idx="10">
                  <c:v>0.11671562174254554</c:v>
                </c:pt>
                <c:pt idx="11">
                  <c:v>0.11654714104756153</c:v>
                </c:pt>
                <c:pt idx="12">
                  <c:v>0.11636927666912578</c:v>
                </c:pt>
                <c:pt idx="13">
                  <c:v>0.11619491232897167</c:v>
                </c:pt>
                <c:pt idx="14">
                  <c:v>0.11603618488109149</c:v>
                </c:pt>
                <c:pt idx="15">
                  <c:v>0.11590128915361655</c:v>
                </c:pt>
                <c:pt idx="16">
                  <c:v>0.1157932618343652</c:v>
                </c:pt>
                <c:pt idx="17">
                  <c:v>0.11571083219518183</c:v>
                </c:pt>
                <c:pt idx="18">
                  <c:v>0.11565023979951544</c:v>
                </c:pt>
                <c:pt idx="19">
                  <c:v>0.1156069171131838</c:v>
                </c:pt>
                <c:pt idx="20">
                  <c:v>0.11557655430794452</c:v>
                </c:pt>
                <c:pt idx="21">
                  <c:v>0.11555557174328029</c:v>
                </c:pt>
                <c:pt idx="22">
                  <c:v>0.11554121232867928</c:v>
                </c:pt>
                <c:pt idx="23">
                  <c:v>0.11553145105478493</c:v>
                </c:pt>
                <c:pt idx="24">
                  <c:v>0.11552484570935828</c:v>
                </c:pt>
                <c:pt idx="25">
                  <c:v>0.11552038973643733</c:v>
                </c:pt>
                <c:pt idx="26">
                  <c:v>0.11551738999760237</c:v>
                </c:pt>
                <c:pt idx="27">
                  <c:v>0.11551537342431814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9E-4734-B35F-7445C5BFD2B4}"/>
            </c:ext>
          </c:extLst>
        </c:ser>
        <c:ser>
          <c:idx val="2"/>
          <c:order val="2"/>
          <c:tx>
            <c:strRef>
              <c:f>'Semi-trailer truck (Diesel)'!$A$215</c:f>
              <c:strCache>
                <c:ptCount val="1"/>
                <c:pt idx="0">
                  <c:v>Road long-haul: Container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(Diesel)'!$B$299:$AC$299</c:f>
              <c:numCache>
                <c:formatCode>0.00</c:formatCode>
                <c:ptCount val="28"/>
                <c:pt idx="0">
                  <c:v>0.1232382800295411</c:v>
                </c:pt>
                <c:pt idx="1">
                  <c:v>0.12322802632728402</c:v>
                </c:pt>
                <c:pt idx="2">
                  <c:v>0.12321346753996548</c:v>
                </c:pt>
                <c:pt idx="3">
                  <c:v>0.1231928900931009</c:v>
                </c:pt>
                <c:pt idx="4">
                  <c:v>0.12316399972895092</c:v>
                </c:pt>
                <c:pt idx="5">
                  <c:v>0.12312383163525548</c:v>
                </c:pt>
                <c:pt idx="6">
                  <c:v>0.12306876268149043</c:v>
                </c:pt>
                <c:pt idx="7">
                  <c:v>0.12299475590858069</c:v>
                </c:pt>
                <c:pt idx="8">
                  <c:v>0.12289801475933063</c:v>
                </c:pt>
                <c:pt idx="9">
                  <c:v>0.12277618563322668</c:v>
                </c:pt>
                <c:pt idx="10">
                  <c:v>0.12262999417900758</c:v>
                </c:pt>
                <c:pt idx="11">
                  <c:v>0.12246468473413463</c:v>
                </c:pt>
                <c:pt idx="12">
                  <c:v>0.12229016823142985</c:v>
                </c:pt>
                <c:pt idx="13">
                  <c:v>0.12211908588707435</c:v>
                </c:pt>
                <c:pt idx="14">
                  <c:v>0.12196334610752479</c:v>
                </c:pt>
                <c:pt idx="15">
                  <c:v>0.12183098947267873</c:v>
                </c:pt>
                <c:pt idx="16">
                  <c:v>0.12172499551189733</c:v>
                </c:pt>
                <c:pt idx="17">
                  <c:v>0.12164411741547348</c:v>
                </c:pt>
                <c:pt idx="18">
                  <c:v>0.12158466552816923</c:v>
                </c:pt>
                <c:pt idx="19">
                  <c:v>0.12154215828881716</c:v>
                </c:pt>
                <c:pt idx="20">
                  <c:v>0.12151236699148564</c:v>
                </c:pt>
                <c:pt idx="21">
                  <c:v>0.12149177937391328</c:v>
                </c:pt>
                <c:pt idx="22">
                  <c:v>0.12147769024128824</c:v>
                </c:pt>
                <c:pt idx="23">
                  <c:v>0.1214681127002597</c:v>
                </c:pt>
                <c:pt idx="24">
                  <c:v>0.12146163168481885</c:v>
                </c:pt>
                <c:pt idx="25">
                  <c:v>0.12145725958503614</c:v>
                </c:pt>
                <c:pt idx="26">
                  <c:v>0.12145431630918119</c:v>
                </c:pt>
                <c:pt idx="27">
                  <c:v>0.12145233769311367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9E-4734-B35F-7445C5BFD2B4}"/>
            </c:ext>
          </c:extLst>
        </c:ser>
        <c:ser>
          <c:idx val="3"/>
          <c:order val="3"/>
          <c:tx>
            <c:strRef>
              <c:f>'Semi-trailer truck (Diesel)'!$A$324</c:f>
              <c:strCache>
                <c:ptCount val="1"/>
                <c:pt idx="0">
                  <c:v>Road long-haul: Break bulk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(Diesel)'!$B$408:$AC$408</c:f>
              <c:numCache>
                <c:formatCode>0.00</c:formatCode>
                <c:ptCount val="28"/>
                <c:pt idx="0">
                  <c:v>0.15542240713087263</c:v>
                </c:pt>
                <c:pt idx="1">
                  <c:v>0.15541711157440885</c:v>
                </c:pt>
                <c:pt idx="2">
                  <c:v>0.15540959264335782</c:v>
                </c:pt>
                <c:pt idx="3">
                  <c:v>0.15539896535684028</c:v>
                </c:pt>
                <c:pt idx="4">
                  <c:v>0.15538404483830184</c:v>
                </c:pt>
                <c:pt idx="5">
                  <c:v>0.15536329990121739</c:v>
                </c:pt>
                <c:pt idx="6">
                  <c:v>0.15533485936854427</c:v>
                </c:pt>
                <c:pt idx="7">
                  <c:v>0.15529663834019591</c:v>
                </c:pt>
                <c:pt idx="8">
                  <c:v>0.15524667607238488</c:v>
                </c:pt>
                <c:pt idx="9">
                  <c:v>0.15518375704079623</c:v>
                </c:pt>
                <c:pt idx="10">
                  <c:v>0.15510825600898098</c:v>
                </c:pt>
                <c:pt idx="11">
                  <c:v>0.1550228814313534</c:v>
                </c:pt>
                <c:pt idx="12">
                  <c:v>0.15493275184003508</c:v>
                </c:pt>
                <c:pt idx="13">
                  <c:v>0.1548443958304912</c:v>
                </c:pt>
                <c:pt idx="14">
                  <c:v>0.15476396353632271</c:v>
                </c:pt>
                <c:pt idx="15">
                  <c:v>0.1546956075400584</c:v>
                </c:pt>
                <c:pt idx="16">
                  <c:v>0.15464086662891607</c:v>
                </c:pt>
                <c:pt idx="17">
                  <c:v>0.15459909688413942</c:v>
                </c:pt>
                <c:pt idx="18">
                  <c:v>0.15456839277179024</c:v>
                </c:pt>
                <c:pt idx="19">
                  <c:v>0.15454643977564664</c:v>
                </c:pt>
                <c:pt idx="20">
                  <c:v>0.15453105396736078</c:v>
                </c:pt>
                <c:pt idx="21">
                  <c:v>0.15452042142814953</c:v>
                </c:pt>
                <c:pt idx="22">
                  <c:v>0.15451314505172759</c:v>
                </c:pt>
                <c:pt idx="23">
                  <c:v>0.15450819870083604</c:v>
                </c:pt>
                <c:pt idx="24">
                  <c:v>0.15450485156022781</c:v>
                </c:pt>
                <c:pt idx="25">
                  <c:v>0.15450259357567903</c:v>
                </c:pt>
                <c:pt idx="26">
                  <c:v>0.15450107351169751</c:v>
                </c:pt>
                <c:pt idx="27">
                  <c:v>0.15450005164926744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9E-4734-B35F-7445C5BFD2B4}"/>
            </c:ext>
          </c:extLst>
        </c:ser>
        <c:ser>
          <c:idx val="4"/>
          <c:order val="4"/>
          <c:tx>
            <c:strRef>
              <c:f>'Semi-trailer truck (Diesel)'!$A$429</c:f>
              <c:strCache>
                <c:ptCount val="1"/>
                <c:pt idx="0">
                  <c:v>Road long-haul:  Neo bulk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(Diesel)'!$B$513:$AC$513</c:f>
              <c:numCache>
                <c:formatCode>0.00</c:formatCode>
                <c:ptCount val="28"/>
                <c:pt idx="0">
                  <c:v>0.13283842364910792</c:v>
                </c:pt>
                <c:pt idx="1">
                  <c:v>0.1328308849708526</c:v>
                </c:pt>
                <c:pt idx="2">
                  <c:v>0.13282018112841307</c:v>
                </c:pt>
                <c:pt idx="3">
                  <c:v>0.13386180306185688</c:v>
                </c:pt>
                <c:pt idx="4">
                  <c:v>0.13384056242559253</c:v>
                </c:pt>
                <c:pt idx="5">
                  <c:v>0.13381103023059535</c:v>
                </c:pt>
                <c:pt idx="6">
                  <c:v>0.13377054269605582</c:v>
                </c:pt>
                <c:pt idx="7">
                  <c:v>0.13371613178810349</c:v>
                </c:pt>
                <c:pt idx="8">
                  <c:v>0.13364500621999548</c:v>
                </c:pt>
                <c:pt idx="9">
                  <c:v>0.13355543558874475</c:v>
                </c:pt>
                <c:pt idx="10">
                  <c:v>0.13344795340236926</c:v>
                </c:pt>
                <c:pt idx="11">
                  <c:v>0.13332641537774004</c:v>
                </c:pt>
                <c:pt idx="12">
                  <c:v>0.13319810818379696</c:v>
                </c:pt>
                <c:pt idx="13">
                  <c:v>0.13307232583543882</c:v>
                </c:pt>
                <c:pt idx="14">
                  <c:v>0.13295782357468056</c:v>
                </c:pt>
                <c:pt idx="15">
                  <c:v>0.13286051295847151</c:v>
                </c:pt>
                <c:pt idx="16">
                  <c:v>0.13278258458223208</c:v>
                </c:pt>
                <c:pt idx="17">
                  <c:v>0.13272312177245318</c:v>
                </c:pt>
                <c:pt idx="18">
                  <c:v>0.1326794118383415</c:v>
                </c:pt>
                <c:pt idx="19">
                  <c:v>0.13264815986778855</c:v>
                </c:pt>
                <c:pt idx="20">
                  <c:v>0.13262625685171109</c:v>
                </c:pt>
                <c:pt idx="21">
                  <c:v>0.13261112052133689</c:v>
                </c:pt>
                <c:pt idx="22">
                  <c:v>0.13260076197618959</c:v>
                </c:pt>
                <c:pt idx="23">
                  <c:v>0.13259372042198014</c:v>
                </c:pt>
                <c:pt idx="24">
                  <c:v>0.13258895548060079</c:v>
                </c:pt>
                <c:pt idx="25">
                  <c:v>0.1325857410461716</c:v>
                </c:pt>
                <c:pt idx="26">
                  <c:v>0.13258357710488178</c:v>
                </c:pt>
                <c:pt idx="27">
                  <c:v>0.13258212239617762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9E-4734-B35F-7445C5BFD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8373968"/>
        <c:axId val="578529904"/>
      </c:lineChart>
      <c:catAx>
        <c:axId val="88837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78529904"/>
        <c:crosses val="autoZero"/>
        <c:auto val="1"/>
        <c:lblAlgn val="ctr"/>
        <c:lblOffset val="100"/>
        <c:tickLblSkip val="3"/>
        <c:noMultiLvlLbl val="0"/>
      </c:catAx>
      <c:valAx>
        <c:axId val="57852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88837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/>
              <a:t>Battery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'Semi-trailer truck (Battery)'!$A$1</c:f>
              <c:strCache>
                <c:ptCount val="1"/>
                <c:pt idx="0">
                  <c:v>Road long-haul: Dry bulk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(Battery)'!$B$85:$AC$85</c:f>
              <c:numCache>
                <c:formatCode>0.00</c:formatCode>
                <c:ptCount val="28"/>
                <c:pt idx="0">
                  <c:v>0.28464642524071865</c:v>
                </c:pt>
                <c:pt idx="1">
                  <c:v>0.28302088121089825</c:v>
                </c:pt>
                <c:pt idx="2">
                  <c:v>0.28079065390917346</c:v>
                </c:pt>
                <c:pt idx="3">
                  <c:v>0.27779002571765676</c:v>
                </c:pt>
                <c:pt idx="4">
                  <c:v>0.27386071765726799</c:v>
                </c:pt>
                <c:pt idx="5">
                  <c:v>0.26889907067880459</c:v>
                </c:pt>
                <c:pt idx="6">
                  <c:v>0.26292069754459835</c:v>
                </c:pt>
                <c:pt idx="7">
                  <c:v>0.25611817671433529</c:v>
                </c:pt>
                <c:pt idx="8">
                  <c:v>0.24886926239822998</c:v>
                </c:pt>
                <c:pt idx="9">
                  <c:v>0.24166490507393446</c:v>
                </c:pt>
                <c:pt idx="10">
                  <c:v>0.23497866107339799</c:v>
                </c:pt>
                <c:pt idx="11">
                  <c:v>0.22914818809339035</c:v>
                </c:pt>
                <c:pt idx="12">
                  <c:v>0.22432828213590794</c:v>
                </c:pt>
                <c:pt idx="13">
                  <c:v>0.22051611926414166</c:v>
                </c:pt>
                <c:pt idx="14">
                  <c:v>0.21760870876167662</c:v>
                </c:pt>
                <c:pt idx="15">
                  <c:v>0.21545697481395815</c:v>
                </c:pt>
                <c:pt idx="16">
                  <c:v>0.21390334093485641</c:v>
                </c:pt>
                <c:pt idx="17">
                  <c:v>0.21280357777718689</c:v>
                </c:pt>
                <c:pt idx="18">
                  <c:v>0.21203699058006573</c:v>
                </c:pt>
                <c:pt idx="19">
                  <c:v>0.21150878329976242</c:v>
                </c:pt>
                <c:pt idx="20">
                  <c:v>0.21114787932279716</c:v>
                </c:pt>
                <c:pt idx="21">
                  <c:v>0.21090275884621268</c:v>
                </c:pt>
                <c:pt idx="22">
                  <c:v>0.2107369713249968</c:v>
                </c:pt>
                <c:pt idx="23">
                  <c:v>0.21062516355756916</c:v>
                </c:pt>
                <c:pt idx="24">
                  <c:v>0.21054990837933271</c:v>
                </c:pt>
                <c:pt idx="25">
                  <c:v>0.21049932362949453</c:v>
                </c:pt>
                <c:pt idx="26">
                  <c:v>0.21046535251749066</c:v>
                </c:pt>
                <c:pt idx="27">
                  <c:v>0.21044255251672361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D1-491F-8AD3-BE9DD8D5BD76}"/>
            </c:ext>
          </c:extLst>
        </c:ser>
        <c:ser>
          <c:idx val="1"/>
          <c:order val="1"/>
          <c:tx>
            <c:strRef>
              <c:f>'Semi-trailer truck (Battery)'!$A$107</c:f>
              <c:strCache>
                <c:ptCount val="1"/>
                <c:pt idx="0">
                  <c:v>Road long-haul: Liquid bulk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(Battery)'!$B$191:$AC$191</c:f>
              <c:numCache>
                <c:formatCode>0.00</c:formatCode>
                <c:ptCount val="28"/>
                <c:pt idx="0">
                  <c:v>0.1383199393494644</c:v>
                </c:pt>
                <c:pt idx="1">
                  <c:v>0.13755940677586537</c:v>
                </c:pt>
                <c:pt idx="2">
                  <c:v>0.13651564060145735</c:v>
                </c:pt>
                <c:pt idx="3">
                  <c:v>0.13511065354061869</c:v>
                </c:pt>
                <c:pt idx="4">
                  <c:v>0.13326949862043536</c:v>
                </c:pt>
                <c:pt idx="5">
                  <c:v>0.13094206084419033</c:v>
                </c:pt>
                <c:pt idx="6">
                  <c:v>0.12813300887022691</c:v>
                </c:pt>
                <c:pt idx="7">
                  <c:v>0.12492868538110206</c:v>
                </c:pt>
                <c:pt idx="8">
                  <c:v>0.121501375887973</c:v>
                </c:pt>
                <c:pt idx="9">
                  <c:v>0.11807684790737563</c:v>
                </c:pt>
                <c:pt idx="10">
                  <c:v>0.1148750689077444</c:v>
                </c:pt>
                <c:pt idx="11">
                  <c:v>0.112056353609188</c:v>
                </c:pt>
                <c:pt idx="12">
                  <c:v>0.10969965035611255</c:v>
                </c:pt>
                <c:pt idx="13">
                  <c:v>0.10781273539591193</c:v>
                </c:pt>
                <c:pt idx="14">
                  <c:v>0.10635629068645763</c:v>
                </c:pt>
                <c:pt idx="15">
                  <c:v>0.10526676894625087</c:v>
                </c:pt>
                <c:pt idx="16">
                  <c:v>0.10447306575212531</c:v>
                </c:pt>
                <c:pt idx="17">
                  <c:v>0.10390731994713373</c:v>
                </c:pt>
                <c:pt idx="18">
                  <c:v>0.10351092384726085</c:v>
                </c:pt>
                <c:pt idx="19">
                  <c:v>0.10323677154581805</c:v>
                </c:pt>
                <c:pt idx="20">
                  <c:v>0.10304896070938388</c:v>
                </c:pt>
                <c:pt idx="21">
                  <c:v>0.10292116973420788</c:v>
                </c:pt>
                <c:pt idx="22">
                  <c:v>0.10283463003006625</c:v>
                </c:pt>
                <c:pt idx="23">
                  <c:v>0.10277621761030037</c:v>
                </c:pt>
                <c:pt idx="24">
                  <c:v>0.10273687891106725</c:v>
                </c:pt>
                <c:pt idx="25">
                  <c:v>0.10271042607550281</c:v>
                </c:pt>
                <c:pt idx="26">
                  <c:v>0.1026926565340734</c:v>
                </c:pt>
                <c:pt idx="27">
                  <c:v>0.10268072825301375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D1-491F-8AD3-BE9DD8D5BD76}"/>
            </c:ext>
          </c:extLst>
        </c:ser>
        <c:ser>
          <c:idx val="2"/>
          <c:order val="2"/>
          <c:tx>
            <c:strRef>
              <c:f>'Semi-trailer truck (Battery)'!$A$215</c:f>
              <c:strCache>
                <c:ptCount val="1"/>
                <c:pt idx="0">
                  <c:v>Road long-haul: Container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(Battery)'!$B$299:$AC$299</c:f>
              <c:numCache>
                <c:formatCode>0.00</c:formatCode>
                <c:ptCount val="28"/>
                <c:pt idx="0">
                  <c:v>0.14621586097420197</c:v>
                </c:pt>
                <c:pt idx="1">
                  <c:v>0.14539200754890624</c:v>
                </c:pt>
                <c:pt idx="2">
                  <c:v>0.14426141918216653</c:v>
                </c:pt>
                <c:pt idx="3">
                  <c:v>0.14273972676672722</c:v>
                </c:pt>
                <c:pt idx="4">
                  <c:v>0.14074596120980765</c:v>
                </c:pt>
                <c:pt idx="5">
                  <c:v>0.13822622667997839</c:v>
                </c:pt>
                <c:pt idx="6">
                  <c:v>0.13518621518574814</c:v>
                </c:pt>
                <c:pt idx="7">
                  <c:v>0.13172035651174169</c:v>
                </c:pt>
                <c:pt idx="8">
                  <c:v>0.12801633489233846</c:v>
                </c:pt>
                <c:pt idx="9">
                  <c:v>0.12431963095039976</c:v>
                </c:pt>
                <c:pt idx="10">
                  <c:v>0.12086887179861983</c:v>
                </c:pt>
                <c:pt idx="11">
                  <c:v>0.11783712553394528</c:v>
                </c:pt>
                <c:pt idx="12">
                  <c:v>0.1153083350127429</c:v>
                </c:pt>
                <c:pt idx="13">
                  <c:v>0.11328875933574614</c:v>
                </c:pt>
                <c:pt idx="14">
                  <c:v>0.11173372361180109</c:v>
                </c:pt>
                <c:pt idx="15">
                  <c:v>0.11057295408013217</c:v>
                </c:pt>
                <c:pt idx="16">
                  <c:v>0.10972883838055081</c:v>
                </c:pt>
                <c:pt idx="17">
                  <c:v>0.10912797790470984</c:v>
                </c:pt>
                <c:pt idx="18">
                  <c:v>0.10870740210516208</c:v>
                </c:pt>
                <c:pt idx="19">
                  <c:v>0.10841673678292252</c:v>
                </c:pt>
                <c:pt idx="20">
                  <c:v>0.10821771439236554</c:v>
                </c:pt>
                <c:pt idx="21">
                  <c:v>0.10808234223540167</c:v>
                </c:pt>
                <c:pt idx="22">
                  <c:v>0.10799069055177024</c:v>
                </c:pt>
                <c:pt idx="23">
                  <c:v>0.10792883773872319</c:v>
                </c:pt>
                <c:pt idx="24">
                  <c:v>0.10788718665007305</c:v>
                </c:pt>
                <c:pt idx="25">
                  <c:v>0.1078591809596505</c:v>
                </c:pt>
                <c:pt idx="26">
                  <c:v>0.10784036923898319</c:v>
                </c:pt>
                <c:pt idx="27">
                  <c:v>0.10782774179230636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D1-491F-8AD3-BE9DD8D5BD76}"/>
            </c:ext>
          </c:extLst>
        </c:ser>
        <c:ser>
          <c:idx val="3"/>
          <c:order val="3"/>
          <c:tx>
            <c:strRef>
              <c:f>'Semi-trailer truck (Battery)'!$A$324</c:f>
              <c:strCache>
                <c:ptCount val="1"/>
                <c:pt idx="0">
                  <c:v>Road long-haul: Break bulk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(Battery)'!$B$408:$AC$408</c:f>
              <c:numCache>
                <c:formatCode>0.00</c:formatCode>
                <c:ptCount val="28"/>
                <c:pt idx="0">
                  <c:v>0.19061082595580425</c:v>
                </c:pt>
                <c:pt idx="1">
                  <c:v>0.18953175220086751</c:v>
                </c:pt>
                <c:pt idx="2">
                  <c:v>0.1880510655192284</c:v>
                </c:pt>
                <c:pt idx="3">
                  <c:v>0.18605846381482061</c:v>
                </c:pt>
                <c:pt idx="4">
                  <c:v>0.18344829639495705</c:v>
                </c:pt>
                <c:pt idx="5">
                  <c:v>0.18015069917499321</c:v>
                </c:pt>
                <c:pt idx="6">
                  <c:v>0.17617431765912783</c:v>
                </c:pt>
                <c:pt idx="7">
                  <c:v>0.17164453720814773</c:v>
                </c:pt>
                <c:pt idx="8">
                  <c:v>0.16680921107890381</c:v>
                </c:pt>
                <c:pt idx="9">
                  <c:v>0.16199167283306981</c:v>
                </c:pt>
                <c:pt idx="10">
                  <c:v>0.15750523566937211</c:v>
                </c:pt>
                <c:pt idx="11">
                  <c:v>0.153575568098124</c:v>
                </c:pt>
                <c:pt idx="12">
                  <c:v>0.15030968824107138</c:v>
                </c:pt>
                <c:pt idx="13">
                  <c:v>0.14771166292908336</c:v>
                </c:pt>
                <c:pt idx="14">
                  <c:v>0.14571891411970606</c:v>
                </c:pt>
                <c:pt idx="15">
                  <c:v>0.14423652750665436</c:v>
                </c:pt>
                <c:pt idx="16">
                  <c:v>0.14316160783397991</c:v>
                </c:pt>
                <c:pt idx="17">
                  <c:v>0.1423981613367182</c:v>
                </c:pt>
                <c:pt idx="18">
                  <c:v>0.14186467104386935</c:v>
                </c:pt>
                <c:pt idx="19">
                  <c:v>0.14149641155030351</c:v>
                </c:pt>
                <c:pt idx="20">
                  <c:v>0.1412444727751383</c:v>
                </c:pt>
                <c:pt idx="21">
                  <c:v>0.1410732082599809</c:v>
                </c:pt>
                <c:pt idx="22">
                  <c:v>0.14095730289855971</c:v>
                </c:pt>
                <c:pt idx="23">
                  <c:v>0.14087910350119681</c:v>
                </c:pt>
                <c:pt idx="24">
                  <c:v>0.14082645456394144</c:v>
                </c:pt>
                <c:pt idx="25">
                  <c:v>0.14079105849288609</c:v>
                </c:pt>
                <c:pt idx="26">
                  <c:v>0.14076728458341192</c:v>
                </c:pt>
                <c:pt idx="27">
                  <c:v>0.14075132715321798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D1-491F-8AD3-BE9DD8D5BD76}"/>
            </c:ext>
          </c:extLst>
        </c:ser>
        <c:ser>
          <c:idx val="4"/>
          <c:order val="4"/>
          <c:tx>
            <c:strRef>
              <c:f>'Semi-trailer truck (Battery)'!$A$429</c:f>
              <c:strCache>
                <c:ptCount val="1"/>
                <c:pt idx="0">
                  <c:v>Road long-haul:  Neo bulk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(Battery)'!$B$513:$AC$513</c:f>
              <c:numCache>
                <c:formatCode>0.00</c:formatCode>
                <c:ptCount val="28"/>
                <c:pt idx="0">
                  <c:v>0.16082764567011015</c:v>
                </c:pt>
                <c:pt idx="1">
                  <c:v>0.15991745126893953</c:v>
                </c:pt>
                <c:pt idx="2">
                  <c:v>0.15866841474552318</c:v>
                </c:pt>
                <c:pt idx="3">
                  <c:v>0.15698737973089899</c:v>
                </c:pt>
                <c:pt idx="4">
                  <c:v>0.15478499938908738</c:v>
                </c:pt>
                <c:pt idx="5">
                  <c:v>0.15200192516397432</c:v>
                </c:pt>
                <c:pt idx="6">
                  <c:v>0.14864476577975094</c:v>
                </c:pt>
                <c:pt idx="7">
                  <c:v>0.14481830674859736</c:v>
                </c:pt>
                <c:pt idx="8">
                  <c:v>0.14073045234880516</c:v>
                </c:pt>
                <c:pt idx="9">
                  <c:v>0.13665290812484387</c:v>
                </c:pt>
                <c:pt idx="10">
                  <c:v>0.13284953532650184</c:v>
                </c:pt>
                <c:pt idx="11">
                  <c:v>0.12951129071510864</c:v>
                </c:pt>
                <c:pt idx="12">
                  <c:v>0.12673014092283191</c:v>
                </c:pt>
                <c:pt idx="13">
                  <c:v>0.12451188287964468</c:v>
                </c:pt>
                <c:pt idx="14">
                  <c:v>0.12280603764932335</c:v>
                </c:pt>
                <c:pt idx="15">
                  <c:v>0.12153415556164215</c:v>
                </c:pt>
                <c:pt idx="16">
                  <c:v>0.12061012381643499</c:v>
                </c:pt>
                <c:pt idx="17">
                  <c:v>0.11995287138073356</c:v>
                </c:pt>
                <c:pt idx="18">
                  <c:v>0.11949308250342341</c:v>
                </c:pt>
                <c:pt idx="19">
                  <c:v>0.11917544592433646</c:v>
                </c:pt>
                <c:pt idx="20">
                  <c:v>0.11895801854195281</c:v>
                </c:pt>
                <c:pt idx="21">
                  <c:v>0.11881015714522136</c:v>
                </c:pt>
                <c:pt idx="22">
                  <c:v>0.11871006355718731</c:v>
                </c:pt>
                <c:pt idx="23">
                  <c:v>0.11864251989202282</c:v>
                </c:pt>
                <c:pt idx="24">
                  <c:v>0.11859703952320058</c:v>
                </c:pt>
                <c:pt idx="25">
                  <c:v>0.11856646038077855</c:v>
                </c:pt>
                <c:pt idx="26">
                  <c:v>0.11854592063769917</c:v>
                </c:pt>
                <c:pt idx="27">
                  <c:v>0.11853213351629027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7D1-491F-8AD3-BE9DD8D5B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6903952"/>
        <c:axId val="1226895752"/>
      </c:lineChart>
      <c:catAx>
        <c:axId val="122690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1226895752"/>
        <c:crosses val="autoZero"/>
        <c:auto val="1"/>
        <c:lblAlgn val="ctr"/>
        <c:lblOffset val="100"/>
        <c:tickLblSkip val="3"/>
        <c:noMultiLvlLbl val="0"/>
      </c:catAx>
      <c:valAx>
        <c:axId val="1226895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122690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'Semi-trailer truck (Hydrogen)'!$A$1</c:f>
              <c:strCache>
                <c:ptCount val="1"/>
                <c:pt idx="0">
                  <c:v>Road long-haul: Dry bulk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(Hydrogen)'!$B$85:$AC$85</c:f>
              <c:numCache>
                <c:formatCode>0.00</c:formatCode>
                <c:ptCount val="28"/>
                <c:pt idx="0">
                  <c:v>0.3345133318455118</c:v>
                </c:pt>
                <c:pt idx="1">
                  <c:v>0.33288179976631882</c:v>
                </c:pt>
                <c:pt idx="2">
                  <c:v>0.33061092033022699</c:v>
                </c:pt>
                <c:pt idx="3">
                  <c:v>0.3274923850368428</c:v>
                </c:pt>
                <c:pt idx="4">
                  <c:v>0.32329049847764091</c:v>
                </c:pt>
                <c:pt idx="5">
                  <c:v>0.31777588672833657</c:v>
                </c:pt>
                <c:pt idx="6">
                  <c:v>0.3107890097200689</c:v>
                </c:pt>
                <c:pt idx="7">
                  <c:v>0.30232857950235115</c:v>
                </c:pt>
                <c:pt idx="8">
                  <c:v>0.29263337861561844</c:v>
                </c:pt>
                <c:pt idx="9">
                  <c:v>0.28220149802358563</c:v>
                </c:pt>
                <c:pt idx="10">
                  <c:v>0.2717047493468287</c:v>
                </c:pt>
                <c:pt idx="11">
                  <c:v>0.26182166038962762</c:v>
                </c:pt>
                <c:pt idx="12">
                  <c:v>0.25307511238383656</c:v>
                </c:pt>
                <c:pt idx="13">
                  <c:v>0.24575044576734362</c:v>
                </c:pt>
                <c:pt idx="14">
                  <c:v>0.23990382486810363</c:v>
                </c:pt>
                <c:pt idx="15">
                  <c:v>0.23542351872590289</c:v>
                </c:pt>
                <c:pt idx="16">
                  <c:v>0.23210427275678314</c:v>
                </c:pt>
                <c:pt idx="17">
                  <c:v>0.22971080965247201</c:v>
                </c:pt>
                <c:pt idx="18">
                  <c:v>0.22802054580260073</c:v>
                </c:pt>
                <c:pt idx="19">
                  <c:v>0.22684529273023726</c:v>
                </c:pt>
                <c:pt idx="20">
                  <c:v>0.22603727473656593</c:v>
                </c:pt>
                <c:pt idx="21">
                  <c:v>0.22548614857059859</c:v>
                </c:pt>
                <c:pt idx="22">
                  <c:v>0.22511232021469854</c:v>
                </c:pt>
                <c:pt idx="23">
                  <c:v>0.2248597186186537</c:v>
                </c:pt>
                <c:pt idx="24">
                  <c:v>0.2246894757121185</c:v>
                </c:pt>
                <c:pt idx="25">
                  <c:v>0.22457494164582253</c:v>
                </c:pt>
                <c:pt idx="26">
                  <c:v>0.22449797867926247</c:v>
                </c:pt>
                <c:pt idx="27">
                  <c:v>0.22444630380606084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DD-423B-9053-80F36DF94FFC}"/>
            </c:ext>
          </c:extLst>
        </c:ser>
        <c:ser>
          <c:idx val="1"/>
          <c:order val="1"/>
          <c:tx>
            <c:strRef>
              <c:f>'Semi-trailer truck (Hydrogen)'!$A$107</c:f>
              <c:strCache>
                <c:ptCount val="1"/>
                <c:pt idx="0">
                  <c:v>Road long-haul: Liquid bulk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(Hydrogen)'!$B$191:$AC$191</c:f>
              <c:numCache>
                <c:formatCode>0.00</c:formatCode>
                <c:ptCount val="28"/>
                <c:pt idx="0">
                  <c:v>0.17647268877854377</c:v>
                </c:pt>
                <c:pt idx="1">
                  <c:v>0.17557549728239058</c:v>
                </c:pt>
                <c:pt idx="2">
                  <c:v>0.17432601880903636</c:v>
                </c:pt>
                <c:pt idx="3">
                  <c:v>0.17260864103316506</c:v>
                </c:pt>
                <c:pt idx="4">
                  <c:v>0.17029153743838149</c:v>
                </c:pt>
                <c:pt idx="5">
                  <c:v>0.16724427317724222</c:v>
                </c:pt>
                <c:pt idx="6">
                  <c:v>0.16337146662603186</c:v>
                </c:pt>
                <c:pt idx="7">
                  <c:v>0.15866026604788447</c:v>
                </c:pt>
                <c:pt idx="8">
                  <c:v>0.15322549770241092</c:v>
                </c:pt>
                <c:pt idx="9">
                  <c:v>0.14732338039310033</c:v>
                </c:pt>
                <c:pt idx="10">
                  <c:v>0.14131129561082639</c:v>
                </c:pt>
                <c:pt idx="11">
                  <c:v>0.13556415513616799</c:v>
                </c:pt>
                <c:pt idx="12">
                  <c:v>0.13038931023877165</c:v>
                </c:pt>
                <c:pt idx="13">
                  <c:v>0.12597731431229647</c:v>
                </c:pt>
                <c:pt idx="14">
                  <c:v>0.12239536825349044</c:v>
                </c:pt>
                <c:pt idx="15">
                  <c:v>0.11960970971611418</c:v>
                </c:pt>
                <c:pt idx="16">
                  <c:v>0.11752112985189798</c:v>
                </c:pt>
                <c:pt idx="17">
                  <c:v>0.11600121187189907</c:v>
                </c:pt>
                <c:pt idx="18">
                  <c:v>0.11492057571191991</c:v>
                </c:pt>
                <c:pt idx="19">
                  <c:v>0.11416556626543609</c:v>
                </c:pt>
                <c:pt idx="20">
                  <c:v>0.11364471930262952</c:v>
                </c:pt>
                <c:pt idx="21">
                  <c:v>0.11328863404857589</c:v>
                </c:pt>
                <c:pt idx="22">
                  <c:v>0.11304671581120043</c:v>
                </c:pt>
                <c:pt idx="23">
                  <c:v>0.11288307048618001</c:v>
                </c:pt>
                <c:pt idx="24">
                  <c:v>0.11277269941837915</c:v>
                </c:pt>
                <c:pt idx="25">
                  <c:v>0.1126984084799169</c:v>
                </c:pt>
                <c:pt idx="26">
                  <c:v>0.11264847088300312</c:v>
                </c:pt>
                <c:pt idx="27">
                  <c:v>0.11261493401464888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DD-423B-9053-80F36DF94FFC}"/>
            </c:ext>
          </c:extLst>
        </c:ser>
        <c:ser>
          <c:idx val="2"/>
          <c:order val="2"/>
          <c:tx>
            <c:strRef>
              <c:f>'Semi-trailer truck (Hydrogen)'!$A$215</c:f>
              <c:strCache>
                <c:ptCount val="1"/>
                <c:pt idx="0">
                  <c:v>Road long-haul: Container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(Hydrogen)'!$B$299:$AC$299</c:f>
              <c:numCache>
                <c:formatCode>0.00</c:formatCode>
                <c:ptCount val="28"/>
                <c:pt idx="0">
                  <c:v>0.18649402319148489</c:v>
                </c:pt>
                <c:pt idx="1">
                  <c:v>0.18553309752676553</c:v>
                </c:pt>
                <c:pt idx="2">
                  <c:v>0.18419492937300033</c:v>
                </c:pt>
                <c:pt idx="3">
                  <c:v>0.18235579824600362</c:v>
                </c:pt>
                <c:pt idx="4">
                  <c:v>0.17987473034654397</c:v>
                </c:pt>
                <c:pt idx="5">
                  <c:v>0.1766124449023232</c:v>
                </c:pt>
                <c:pt idx="6">
                  <c:v>0.17246752775658392</c:v>
                </c:pt>
                <c:pt idx="7">
                  <c:v>0.16742738746509375</c:v>
                </c:pt>
                <c:pt idx="8">
                  <c:v>0.16161658861911443</c:v>
                </c:pt>
                <c:pt idx="9">
                  <c:v>0.15531122983835907</c:v>
                </c:pt>
                <c:pt idx="10">
                  <c:v>0.1488951940028288</c:v>
                </c:pt>
                <c:pt idx="11">
                  <c:v>0.14276979550211755</c:v>
                </c:pt>
                <c:pt idx="12">
                  <c:v>0.13726226795031343</c:v>
                </c:pt>
                <c:pt idx="13">
                  <c:v>0.13257346139780049</c:v>
                </c:pt>
                <c:pt idx="14">
                  <c:v>0.12877190125159343</c:v>
                </c:pt>
                <c:pt idx="15">
                  <c:v>0.1258188341781461</c:v>
                </c:pt>
                <c:pt idx="16">
                  <c:v>0.12360675421624887</c:v>
                </c:pt>
                <c:pt idx="17">
                  <c:v>0.12199806957624924</c:v>
                </c:pt>
                <c:pt idx="18">
                  <c:v>0.12085489469970856</c:v>
                </c:pt>
                <c:pt idx="19">
                  <c:v>0.12005647485892187</c:v>
                </c:pt>
                <c:pt idx="20">
                  <c:v>0.11950581717988157</c:v>
                </c:pt>
                <c:pt idx="21">
                  <c:v>0.11912941535024543</c:v>
                </c:pt>
                <c:pt idx="22">
                  <c:v>0.1188737240187622</c:v>
                </c:pt>
                <c:pt idx="23">
                  <c:v>0.11870077549318976</c:v>
                </c:pt>
                <c:pt idx="24">
                  <c:v>0.11858413604741273</c:v>
                </c:pt>
                <c:pt idx="25">
                  <c:v>0.11850562866243039</c:v>
                </c:pt>
                <c:pt idx="26">
                  <c:v>0.11845285808379061</c:v>
                </c:pt>
                <c:pt idx="27">
                  <c:v>0.1184174192271685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DD-423B-9053-80F36DF94FFC}"/>
            </c:ext>
          </c:extLst>
        </c:ser>
        <c:ser>
          <c:idx val="3"/>
          <c:order val="3"/>
          <c:tx>
            <c:strRef>
              <c:f>'Semi-trailer truck (Hydrogen)'!$A$324</c:f>
              <c:strCache>
                <c:ptCount val="1"/>
                <c:pt idx="0">
                  <c:v>Road long-haul: Break bulk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(Hydrogen)'!$B$408:$AC$408</c:f>
              <c:numCache>
                <c:formatCode>0.00</c:formatCode>
                <c:ptCount val="28"/>
                <c:pt idx="0">
                  <c:v>0.23268452123563638</c:v>
                </c:pt>
                <c:pt idx="1">
                  <c:v>0.23152019883680186</c:v>
                </c:pt>
                <c:pt idx="2">
                  <c:v>0.22989917845608562</c:v>
                </c:pt>
                <c:pt idx="3">
                  <c:v>0.22767214674725186</c:v>
                </c:pt>
                <c:pt idx="4">
                  <c:v>0.22466953219000843</c:v>
                </c:pt>
                <c:pt idx="5">
                  <c:v>0.22072498463691478</c:v>
                </c:pt>
                <c:pt idx="6">
                  <c:v>0.21571991733596052</c:v>
                </c:pt>
                <c:pt idx="7">
                  <c:v>0.20964589629360242</c:v>
                </c:pt>
                <c:pt idx="8">
                  <c:v>0.20266312494131478</c:v>
                </c:pt>
                <c:pt idx="9">
                  <c:v>0.19511611420766081</c:v>
                </c:pt>
                <c:pt idx="10">
                  <c:v>0.18747683608306143</c:v>
                </c:pt>
                <c:pt idx="11">
                  <c:v>0.18023062202874646</c:v>
                </c:pt>
                <c:pt idx="12">
                  <c:v>0.17376288852946178</c:v>
                </c:pt>
                <c:pt idx="13">
                  <c:v>0.1682980884135451</c:v>
                </c:pt>
                <c:pt idx="14">
                  <c:v>0.16389877355577442</c:v>
                </c:pt>
                <c:pt idx="15">
                  <c:v>0.16050232935816125</c:v>
                </c:pt>
                <c:pt idx="16">
                  <c:v>0.15797072378144003</c:v>
                </c:pt>
                <c:pt idx="17">
                  <c:v>0.15613664403471672</c:v>
                </c:pt>
                <c:pt idx="18">
                  <c:v>0.15483692407375738</c:v>
                </c:pt>
                <c:pt idx="19">
                  <c:v>0.15393097291433328</c:v>
                </c:pt>
                <c:pt idx="20">
                  <c:v>0.15330702115331213</c:v>
                </c:pt>
                <c:pt idx="21">
                  <c:v>0.15288092834946718</c:v>
                </c:pt>
                <c:pt idx="22">
                  <c:v>0.15259167155978343</c:v>
                </c:pt>
                <c:pt idx="23">
                  <c:v>0.15239610665864003</c:v>
                </c:pt>
                <c:pt idx="24">
                  <c:v>0.15226425407801106</c:v>
                </c:pt>
                <c:pt idx="25">
                  <c:v>0.15217552510441809</c:v>
                </c:pt>
                <c:pt idx="26">
                  <c:v>0.15211589200022202</c:v>
                </c:pt>
                <c:pt idx="27">
                  <c:v>0.15207584819420528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DD-423B-9053-80F36DF94FFC}"/>
            </c:ext>
          </c:extLst>
        </c:ser>
        <c:ser>
          <c:idx val="4"/>
          <c:order val="4"/>
          <c:tx>
            <c:strRef>
              <c:f>'Semi-trailer truck (Hydrogen)'!$A$429</c:f>
              <c:strCache>
                <c:ptCount val="1"/>
                <c:pt idx="0">
                  <c:v>Road long-haul:  Neo bulk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(Hydrogen)'!$B$513:$AC$513</c:f>
              <c:numCache>
                <c:formatCode>0.00</c:formatCode>
                <c:ptCount val="28"/>
                <c:pt idx="0">
                  <c:v>0.20012410128897151</c:v>
                </c:pt>
                <c:pt idx="1">
                  <c:v>0.19910762008669391</c:v>
                </c:pt>
                <c:pt idx="2">
                  <c:v>0.19769226162285444</c:v>
                </c:pt>
                <c:pt idx="3">
                  <c:v>0.19574741683818259</c:v>
                </c:pt>
                <c:pt idx="4">
                  <c:v>0.1931245133734476</c:v>
                </c:pt>
                <c:pt idx="5">
                  <c:v>0.18967728972463491</c:v>
                </c:pt>
                <c:pt idx="6">
                  <c:v>0.1853003769551354</c:v>
                </c:pt>
                <c:pt idx="7">
                  <c:v>0.17998349021493787</c:v>
                </c:pt>
                <c:pt idx="8">
                  <c:v>0.17386252495280513</c:v>
                </c:pt>
                <c:pt idx="9">
                  <c:v>0.16723399341101342</c:v>
                </c:pt>
                <c:pt idx="10">
                  <c:v>0.16050704386754766</c:v>
                </c:pt>
                <c:pt idx="11">
                  <c:v>0.15410582232696474</c:v>
                </c:pt>
                <c:pt idx="12">
                  <c:v>0.14837158578851495</c:v>
                </c:pt>
                <c:pt idx="13">
                  <c:v>0.14350838547183725</c:v>
                </c:pt>
                <c:pt idx="14">
                  <c:v>0.1395795596520735</c:v>
                </c:pt>
                <c:pt idx="15">
                  <c:v>0.13653708621063085</c:v>
                </c:pt>
                <c:pt idx="16">
                  <c:v>0.13426372879503773</c:v>
                </c:pt>
                <c:pt idx="17">
                  <c:v>0.13261363919194669</c:v>
                </c:pt>
                <c:pt idx="18">
                  <c:v>0.13144268572885281</c:v>
                </c:pt>
                <c:pt idx="19">
                  <c:v>0.1306256835264486</c:v>
                </c:pt>
                <c:pt idx="20">
                  <c:v>0.13006260460095664</c:v>
                </c:pt>
                <c:pt idx="21">
                  <c:v>0.12967789828395324</c:v>
                </c:pt>
                <c:pt idx="22">
                  <c:v>0.12941665203167502</c:v>
                </c:pt>
                <c:pt idx="23">
                  <c:v>0.12923998584035201</c:v>
                </c:pt>
                <c:pt idx="24">
                  <c:v>0.12912085722170619</c:v>
                </c:pt>
                <c:pt idx="25">
                  <c:v>0.12904068263736762</c:v>
                </c:pt>
                <c:pt idx="26">
                  <c:v>0.12898679512382905</c:v>
                </c:pt>
                <c:pt idx="27">
                  <c:v>0.12895060784866308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DD-423B-9053-80F36DF94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1129776"/>
        <c:axId val="1081124200"/>
      </c:lineChart>
      <c:catAx>
        <c:axId val="108112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1081124200"/>
        <c:crosses val="autoZero"/>
        <c:auto val="1"/>
        <c:lblAlgn val="ctr"/>
        <c:lblOffset val="100"/>
        <c:tickLblSkip val="3"/>
        <c:noMultiLvlLbl val="0"/>
      </c:catAx>
      <c:valAx>
        <c:axId val="1081124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108112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'Railway (Diesel)'!$A$1</c:f>
              <c:strCache>
                <c:ptCount val="1"/>
                <c:pt idx="0">
                  <c:v>Railway long-haul: Dry bulk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(Diesel)'!$B$85:$AC$85</c:f>
              <c:numCache>
                <c:formatCode>0.000000</c:formatCode>
                <c:ptCount val="28"/>
                <c:pt idx="0">
                  <c:v>2.1225665860236061E-2</c:v>
                </c:pt>
                <c:pt idx="1">
                  <c:v>2.1226564614540509E-2</c:v>
                </c:pt>
                <c:pt idx="2">
                  <c:v>2.1227840716814779E-2</c:v>
                </c:pt>
                <c:pt idx="3">
                  <c:v>2.1229644364753854E-2</c:v>
                </c:pt>
                <c:pt idx="4">
                  <c:v>2.1232176653919823E-2</c:v>
                </c:pt>
                <c:pt idx="5">
                  <c:v>2.1235697455109944E-2</c:v>
                </c:pt>
                <c:pt idx="6">
                  <c:v>2.1240524341828177E-2</c:v>
                </c:pt>
                <c:pt idx="7">
                  <c:v>2.1247011160349202E-2</c:v>
                </c:pt>
                <c:pt idx="8">
                  <c:v>2.125549068531736E-2</c:v>
                </c:pt>
                <c:pt idx="9">
                  <c:v>2.1266169213789016E-2</c:v>
                </c:pt>
                <c:pt idx="10">
                  <c:v>2.1278983141427791E-2</c:v>
                </c:pt>
                <c:pt idx="11">
                  <c:v>2.1293472793206154E-2</c:v>
                </c:pt>
                <c:pt idx="12">
                  <c:v>2.1308769459139031E-2</c:v>
                </c:pt>
                <c:pt idx="13">
                  <c:v>2.1323765115297967E-2</c:v>
                </c:pt>
                <c:pt idx="14">
                  <c:v>2.1337415969763338E-2</c:v>
                </c:pt>
                <c:pt idx="15">
                  <c:v>2.1349017252139856E-2</c:v>
                </c:pt>
                <c:pt idx="16">
                  <c:v>2.1358307801651485E-2</c:v>
                </c:pt>
                <c:pt idx="17">
                  <c:v>2.1365396903272868E-2</c:v>
                </c:pt>
                <c:pt idx="18">
                  <c:v>2.1370607961511363E-2</c:v>
                </c:pt>
                <c:pt idx="19">
                  <c:v>2.1374333792765252E-2</c:v>
                </c:pt>
                <c:pt idx="20">
                  <c:v>2.1376945050244775E-2</c:v>
                </c:pt>
                <c:pt idx="21">
                  <c:v>2.1378749589663546E-2</c:v>
                </c:pt>
                <c:pt idx="22">
                  <c:v>2.1379984525911465E-2</c:v>
                </c:pt>
                <c:pt idx="23">
                  <c:v>2.1380824013543302E-2</c:v>
                </c:pt>
                <c:pt idx="24">
                  <c:v>2.1381392085482447E-2</c:v>
                </c:pt>
                <c:pt idx="25">
                  <c:v>2.1381775307405673E-2</c:v>
                </c:pt>
                <c:pt idx="26">
                  <c:v>2.1382033290500702E-2</c:v>
                </c:pt>
                <c:pt idx="27">
                  <c:v>2.1382206719537642E-2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40-4956-BA32-7EB3AB7CA38C}"/>
            </c:ext>
          </c:extLst>
        </c:ser>
        <c:ser>
          <c:idx val="1"/>
          <c:order val="1"/>
          <c:tx>
            <c:strRef>
              <c:f>'Railway (Diesel)'!$A$107</c:f>
              <c:strCache>
                <c:ptCount val="1"/>
                <c:pt idx="0">
                  <c:v>Railway long-haul: Liquid bulk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(Diesel)'!$B$191:$AC$191</c:f>
              <c:numCache>
                <c:formatCode>0.00</c:formatCode>
                <c:ptCount val="28"/>
                <c:pt idx="0">
                  <c:v>3.2060628544660096E-2</c:v>
                </c:pt>
                <c:pt idx="1">
                  <c:v>3.2061976676116752E-2</c:v>
                </c:pt>
                <c:pt idx="2">
                  <c:v>3.2063890829528152E-2</c:v>
                </c:pt>
                <c:pt idx="3">
                  <c:v>3.2066596301436774E-2</c:v>
                </c:pt>
                <c:pt idx="4">
                  <c:v>3.207039473518572E-2</c:v>
                </c:pt>
                <c:pt idx="5">
                  <c:v>3.2075675936970915E-2</c:v>
                </c:pt>
                <c:pt idx="6">
                  <c:v>3.2082916267048248E-2</c:v>
                </c:pt>
                <c:pt idx="7">
                  <c:v>3.2092646494829791E-2</c:v>
                </c:pt>
                <c:pt idx="8">
                  <c:v>3.2105365782282028E-2</c:v>
                </c:pt>
                <c:pt idx="9">
                  <c:v>3.2121383574989518E-2</c:v>
                </c:pt>
                <c:pt idx="10">
                  <c:v>3.2140604466447675E-2</c:v>
                </c:pt>
                <c:pt idx="11">
                  <c:v>3.2162338944115229E-2</c:v>
                </c:pt>
                <c:pt idx="12">
                  <c:v>3.2185283943014537E-2</c:v>
                </c:pt>
                <c:pt idx="13">
                  <c:v>3.2207777427252941E-2</c:v>
                </c:pt>
                <c:pt idx="14">
                  <c:v>3.2228253708951007E-2</c:v>
                </c:pt>
                <c:pt idx="15">
                  <c:v>3.2245655632515781E-2</c:v>
                </c:pt>
                <c:pt idx="16">
                  <c:v>3.2259591456783226E-2</c:v>
                </c:pt>
                <c:pt idx="17">
                  <c:v>3.2270225109215303E-2</c:v>
                </c:pt>
                <c:pt idx="18">
                  <c:v>3.2278041696573029E-2</c:v>
                </c:pt>
                <c:pt idx="19">
                  <c:v>3.2283630443453865E-2</c:v>
                </c:pt>
                <c:pt idx="20">
                  <c:v>3.228754732967315E-2</c:v>
                </c:pt>
                <c:pt idx="21">
                  <c:v>3.2290254138801308E-2</c:v>
                </c:pt>
                <c:pt idx="22">
                  <c:v>3.2292106543173188E-2</c:v>
                </c:pt>
                <c:pt idx="23">
                  <c:v>3.2293365774620948E-2</c:v>
                </c:pt>
                <c:pt idx="24">
                  <c:v>3.2294217882529661E-2</c:v>
                </c:pt>
                <c:pt idx="25">
                  <c:v>3.2294792715414494E-2</c:v>
                </c:pt>
                <c:pt idx="26">
                  <c:v>3.2295179690057046E-2</c:v>
                </c:pt>
                <c:pt idx="27">
                  <c:v>3.2295439833612459E-2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40-4956-BA32-7EB3AB7CA38C}"/>
            </c:ext>
          </c:extLst>
        </c:ser>
        <c:ser>
          <c:idx val="2"/>
          <c:order val="2"/>
          <c:tx>
            <c:strRef>
              <c:f>'Railway (Diesel)'!$A$215</c:f>
              <c:strCache>
                <c:ptCount val="1"/>
                <c:pt idx="0">
                  <c:v>Railway long-haul: Container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(Diesel)'!$B$299:$AC$299</c:f>
              <c:numCache>
                <c:formatCode>0.00</c:formatCode>
                <c:ptCount val="28"/>
                <c:pt idx="0">
                  <c:v>3.0364024455280345E-2</c:v>
                </c:pt>
                <c:pt idx="1">
                  <c:v>3.0365372586737008E-2</c:v>
                </c:pt>
                <c:pt idx="2">
                  <c:v>3.0367286740148415E-2</c:v>
                </c:pt>
                <c:pt idx="3">
                  <c:v>3.0369992212057034E-2</c:v>
                </c:pt>
                <c:pt idx="4">
                  <c:v>3.0373790645805979E-2</c:v>
                </c:pt>
                <c:pt idx="5">
                  <c:v>3.0379071847591168E-2</c:v>
                </c:pt>
                <c:pt idx="6">
                  <c:v>3.0386312177668511E-2</c:v>
                </c:pt>
                <c:pt idx="7">
                  <c:v>3.0396042405450054E-2</c:v>
                </c:pt>
                <c:pt idx="8">
                  <c:v>3.0408761692902291E-2</c:v>
                </c:pt>
                <c:pt idx="9">
                  <c:v>3.0424779485609774E-2</c:v>
                </c:pt>
                <c:pt idx="10">
                  <c:v>3.0444000377067931E-2</c:v>
                </c:pt>
                <c:pt idx="11">
                  <c:v>3.0465734854735482E-2</c:v>
                </c:pt>
                <c:pt idx="12">
                  <c:v>3.0488679853634806E-2</c:v>
                </c:pt>
                <c:pt idx="13">
                  <c:v>3.0511173337873197E-2</c:v>
                </c:pt>
                <c:pt idx="14">
                  <c:v>3.0531649619571267E-2</c:v>
                </c:pt>
                <c:pt idx="15">
                  <c:v>3.0549051543136033E-2</c:v>
                </c:pt>
                <c:pt idx="16">
                  <c:v>3.0562987367403482E-2</c:v>
                </c:pt>
                <c:pt idx="17">
                  <c:v>3.0573621019835559E-2</c:v>
                </c:pt>
                <c:pt idx="18">
                  <c:v>3.0581437607193292E-2</c:v>
                </c:pt>
                <c:pt idx="19">
                  <c:v>3.0587026354074127E-2</c:v>
                </c:pt>
                <c:pt idx="20">
                  <c:v>3.0590943240293409E-2</c:v>
                </c:pt>
                <c:pt idx="21">
                  <c:v>3.0593650049421571E-2</c:v>
                </c:pt>
                <c:pt idx="22">
                  <c:v>3.0595502453793444E-2</c:v>
                </c:pt>
                <c:pt idx="23">
                  <c:v>3.0596761685241197E-2</c:v>
                </c:pt>
                <c:pt idx="24">
                  <c:v>3.0597613793149916E-2</c:v>
                </c:pt>
                <c:pt idx="25">
                  <c:v>3.0598188626034757E-2</c:v>
                </c:pt>
                <c:pt idx="26">
                  <c:v>3.0598575600677302E-2</c:v>
                </c:pt>
                <c:pt idx="27">
                  <c:v>3.0598835744232715E-2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40-4956-BA32-7EB3AB7CA38C}"/>
            </c:ext>
          </c:extLst>
        </c:ser>
        <c:ser>
          <c:idx val="3"/>
          <c:order val="3"/>
          <c:tx>
            <c:strRef>
              <c:f>'Railway (Diesel)'!$A$324</c:f>
              <c:strCache>
                <c:ptCount val="1"/>
                <c:pt idx="0">
                  <c:v>Railway long-haul: Break bulk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(Diesel)'!$B$408:$AC$408</c:f>
              <c:numCache>
                <c:formatCode>0.00</c:formatCode>
                <c:ptCount val="28"/>
                <c:pt idx="0">
                  <c:v>2.6732299222734044E-2</c:v>
                </c:pt>
                <c:pt idx="1">
                  <c:v>2.6733098115449095E-2</c:v>
                </c:pt>
                <c:pt idx="2">
                  <c:v>2.6734232428581785E-2</c:v>
                </c:pt>
                <c:pt idx="3">
                  <c:v>2.6735835671194301E-2</c:v>
                </c:pt>
                <c:pt idx="4">
                  <c:v>2.6738086594897383E-2</c:v>
                </c:pt>
                <c:pt idx="5">
                  <c:v>2.6741216195955271E-2</c:v>
                </c:pt>
                <c:pt idx="6">
                  <c:v>2.6745506761927024E-2</c:v>
                </c:pt>
                <c:pt idx="7">
                  <c:v>2.6751272822834606E-2</c:v>
                </c:pt>
                <c:pt idx="8">
                  <c:v>2.6758810178361857E-2</c:v>
                </c:pt>
                <c:pt idx="9">
                  <c:v>2.6768302203669991E-2</c:v>
                </c:pt>
                <c:pt idx="10">
                  <c:v>2.6779692361571131E-2</c:v>
                </c:pt>
                <c:pt idx="11">
                  <c:v>2.6792572052040785E-2</c:v>
                </c:pt>
                <c:pt idx="12">
                  <c:v>2.680616908842557E-2</c:v>
                </c:pt>
                <c:pt idx="13">
                  <c:v>2.681949856056684E-2</c:v>
                </c:pt>
                <c:pt idx="14">
                  <c:v>2.6831632653424954E-2</c:v>
                </c:pt>
                <c:pt idx="15">
                  <c:v>2.6841944904426297E-2</c:v>
                </c:pt>
                <c:pt idx="16">
                  <c:v>2.6850203170658855E-2</c:v>
                </c:pt>
                <c:pt idx="17">
                  <c:v>2.6856504594322313E-2</c:v>
                </c:pt>
                <c:pt idx="18">
                  <c:v>2.6861136646089859E-2</c:v>
                </c:pt>
                <c:pt idx="19">
                  <c:v>2.6864448496093318E-2</c:v>
                </c:pt>
                <c:pt idx="20">
                  <c:v>2.6866769613852891E-2</c:v>
                </c:pt>
                <c:pt idx="21">
                  <c:v>2.6868373648891802E-2</c:v>
                </c:pt>
                <c:pt idx="22">
                  <c:v>2.6869471370001063E-2</c:v>
                </c:pt>
                <c:pt idx="23">
                  <c:v>2.6870217581229365E-2</c:v>
                </c:pt>
                <c:pt idx="24">
                  <c:v>2.6870722534064161E-2</c:v>
                </c:pt>
                <c:pt idx="25">
                  <c:v>2.6871063175773691E-2</c:v>
                </c:pt>
                <c:pt idx="26">
                  <c:v>2.6871292494080386E-2</c:v>
                </c:pt>
                <c:pt idx="27">
                  <c:v>2.6871446653224332E-2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40-4956-BA32-7EB3AB7CA38C}"/>
            </c:ext>
          </c:extLst>
        </c:ser>
        <c:ser>
          <c:idx val="4"/>
          <c:order val="4"/>
          <c:tx>
            <c:strRef>
              <c:f>'Railway (Diesel)'!$A$429</c:f>
              <c:strCache>
                <c:ptCount val="1"/>
                <c:pt idx="0">
                  <c:v>Railway long-haul:  Neo bulk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(Diesel)'!$B$513:$AC$513</c:f>
              <c:numCache>
                <c:formatCode>0.00</c:formatCode>
                <c:ptCount val="28"/>
                <c:pt idx="0">
                  <c:v>3.1484761421513588E-2</c:v>
                </c:pt>
                <c:pt idx="1">
                  <c:v>3.1486109552970258E-2</c:v>
                </c:pt>
                <c:pt idx="2">
                  <c:v>3.1488023706381658E-2</c:v>
                </c:pt>
                <c:pt idx="3">
                  <c:v>3.149072917829028E-2</c:v>
                </c:pt>
                <c:pt idx="4">
                  <c:v>3.1494527612039233E-2</c:v>
                </c:pt>
                <c:pt idx="5">
                  <c:v>3.1499808813824415E-2</c:v>
                </c:pt>
                <c:pt idx="6">
                  <c:v>3.1507049143901761E-2</c:v>
                </c:pt>
                <c:pt idx="7">
                  <c:v>3.1516779371683304E-2</c:v>
                </c:pt>
                <c:pt idx="8">
                  <c:v>3.1529498659135541E-2</c:v>
                </c:pt>
                <c:pt idx="9">
                  <c:v>3.1545516451843017E-2</c:v>
                </c:pt>
                <c:pt idx="10">
                  <c:v>3.1564737343301182E-2</c:v>
                </c:pt>
                <c:pt idx="11">
                  <c:v>3.1586471820968735E-2</c:v>
                </c:pt>
                <c:pt idx="12">
                  <c:v>3.160941681986805E-2</c:v>
                </c:pt>
                <c:pt idx="13">
                  <c:v>3.1631910304106448E-2</c:v>
                </c:pt>
                <c:pt idx="14">
                  <c:v>3.1652386585804514E-2</c:v>
                </c:pt>
                <c:pt idx="15">
                  <c:v>3.1669788509369287E-2</c:v>
                </c:pt>
                <c:pt idx="16">
                  <c:v>3.1683724333636726E-2</c:v>
                </c:pt>
                <c:pt idx="17">
                  <c:v>3.1694357986068809E-2</c:v>
                </c:pt>
                <c:pt idx="18">
                  <c:v>3.1702174573426542E-2</c:v>
                </c:pt>
                <c:pt idx="19">
                  <c:v>3.1707763320307378E-2</c:v>
                </c:pt>
                <c:pt idx="20">
                  <c:v>3.1711680206526656E-2</c:v>
                </c:pt>
                <c:pt idx="21">
                  <c:v>3.1714387015654821E-2</c:v>
                </c:pt>
                <c:pt idx="22">
                  <c:v>3.1716239420026694E-2</c:v>
                </c:pt>
                <c:pt idx="23">
                  <c:v>3.1717498651474454E-2</c:v>
                </c:pt>
                <c:pt idx="24">
                  <c:v>3.1718350759383167E-2</c:v>
                </c:pt>
                <c:pt idx="25">
                  <c:v>3.1718925592268007E-2</c:v>
                </c:pt>
                <c:pt idx="26">
                  <c:v>3.171931256691056E-2</c:v>
                </c:pt>
                <c:pt idx="27">
                  <c:v>3.1719572710465965E-2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40-4956-BA32-7EB3AB7CA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8480432"/>
        <c:axId val="818479120"/>
      </c:lineChart>
      <c:catAx>
        <c:axId val="81848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818479120"/>
        <c:crosses val="autoZero"/>
        <c:auto val="1"/>
        <c:lblAlgn val="ctr"/>
        <c:lblOffset val="100"/>
        <c:tickLblSkip val="3"/>
        <c:noMultiLvlLbl val="0"/>
      </c:catAx>
      <c:valAx>
        <c:axId val="81847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81848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Catenary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'Railway (Catenary)'!$A$1</c:f>
              <c:strCache>
                <c:ptCount val="1"/>
                <c:pt idx="0">
                  <c:v>Railway long-haul: Dry bulk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(Catenary)'!$B$85:$AC$85</c:f>
              <c:numCache>
                <c:formatCode>0.000</c:formatCode>
                <c:ptCount val="28"/>
                <c:pt idx="0">
                  <c:v>1.6139744314100916E-2</c:v>
                </c:pt>
                <c:pt idx="1">
                  <c:v>1.6137152877457678E-2</c:v>
                </c:pt>
                <c:pt idx="2">
                  <c:v>1.6133473408911345E-2</c:v>
                </c:pt>
                <c:pt idx="3">
                  <c:v>1.6128272833695462E-2</c:v>
                </c:pt>
                <c:pt idx="4">
                  <c:v>1.6120971319918513E-2</c:v>
                </c:pt>
                <c:pt idx="5">
                  <c:v>1.6110819565236974E-2</c:v>
                </c:pt>
                <c:pt idx="6">
                  <c:v>1.6096901889346479E-2</c:v>
                </c:pt>
                <c:pt idx="7">
                  <c:v>1.6078198024307509E-2</c:v>
                </c:pt>
                <c:pt idx="8">
                  <c:v>1.6053748459380592E-2</c:v>
                </c:pt>
                <c:pt idx="9">
                  <c:v>1.602295836486798E-2</c:v>
                </c:pt>
                <c:pt idx="10">
                  <c:v>1.5986011135282648E-2</c:v>
                </c:pt>
                <c:pt idx="11">
                  <c:v>1.5944232181478755E-2</c:v>
                </c:pt>
                <c:pt idx="12">
                  <c:v>1.5900126311362724E-2</c:v>
                </c:pt>
                <c:pt idx="13">
                  <c:v>1.5856888362272857E-2</c:v>
                </c:pt>
                <c:pt idx="14">
                  <c:v>1.5817527967225669E-2</c:v>
                </c:pt>
                <c:pt idx="15">
                  <c:v>1.5784077236463603E-2</c:v>
                </c:pt>
                <c:pt idx="16">
                  <c:v>1.5757289191809652E-2</c:v>
                </c:pt>
                <c:pt idx="17">
                  <c:v>1.5736848724800419E-2</c:v>
                </c:pt>
                <c:pt idx="18">
                  <c:v>1.5721823342220814E-2</c:v>
                </c:pt>
                <c:pt idx="19">
                  <c:v>1.5711080411043556E-2</c:v>
                </c:pt>
                <c:pt idx="20">
                  <c:v>1.570355120280062E-2</c:v>
                </c:pt>
                <c:pt idx="21">
                  <c:v>1.5698348057123449E-2</c:v>
                </c:pt>
                <c:pt idx="22">
                  <c:v>1.5694787285253867E-2</c:v>
                </c:pt>
                <c:pt idx="23">
                  <c:v>1.5692366736056004E-2</c:v>
                </c:pt>
                <c:pt idx="24">
                  <c:v>1.5690728777348239E-2</c:v>
                </c:pt>
                <c:pt idx="25">
                  <c:v>1.5689623808693924E-2</c:v>
                </c:pt>
                <c:pt idx="26">
                  <c:v>1.5688879949284851E-2</c:v>
                </c:pt>
                <c:pt idx="27">
                  <c:v>1.5688379890081677E-2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A8-4640-A4CC-AB5AB74DCFD8}"/>
            </c:ext>
          </c:extLst>
        </c:ser>
        <c:ser>
          <c:idx val="1"/>
          <c:order val="1"/>
          <c:tx>
            <c:strRef>
              <c:f>'Railway (Catenary)'!$A$107</c:f>
              <c:strCache>
                <c:ptCount val="1"/>
                <c:pt idx="0">
                  <c:v>Railway long-haul: Liquid bulk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(Catenary)'!$B$191:$AC$191</c:f>
              <c:numCache>
                <c:formatCode>0.00</c:formatCode>
                <c:ptCount val="28"/>
                <c:pt idx="0" formatCode="0.000">
                  <c:v>2.4431746225457369E-2</c:v>
                </c:pt>
                <c:pt idx="1">
                  <c:v>2.44278590704925E-2</c:v>
                </c:pt>
                <c:pt idx="2">
                  <c:v>2.4422339867673008E-2</c:v>
                </c:pt>
                <c:pt idx="3">
                  <c:v>2.4414539004849183E-2</c:v>
                </c:pt>
                <c:pt idx="4">
                  <c:v>2.4403586734183757E-2</c:v>
                </c:pt>
                <c:pt idx="5">
                  <c:v>2.4388359102161448E-2</c:v>
                </c:pt>
                <c:pt idx="6">
                  <c:v>2.436748258832571E-2</c:v>
                </c:pt>
                <c:pt idx="7">
                  <c:v>2.4339426790767255E-2</c:v>
                </c:pt>
                <c:pt idx="8">
                  <c:v>2.4302752443376877E-2</c:v>
                </c:pt>
                <c:pt idx="9">
                  <c:v>2.4256567301607957E-2</c:v>
                </c:pt>
                <c:pt idx="10">
                  <c:v>2.4201146457229959E-2</c:v>
                </c:pt>
                <c:pt idx="11">
                  <c:v>2.4138478026524125E-2</c:v>
                </c:pt>
                <c:pt idx="12">
                  <c:v>2.4072319221350075E-2</c:v>
                </c:pt>
                <c:pt idx="13">
                  <c:v>2.4007462297715276E-2</c:v>
                </c:pt>
                <c:pt idx="14">
                  <c:v>2.3948421705144496E-2</c:v>
                </c:pt>
                <c:pt idx="15">
                  <c:v>2.3898245609001396E-2</c:v>
                </c:pt>
                <c:pt idx="16">
                  <c:v>2.3858063542020469E-2</c:v>
                </c:pt>
                <c:pt idx="17">
                  <c:v>2.3827402841506619E-2</c:v>
                </c:pt>
                <c:pt idx="18">
                  <c:v>2.3804864767637202E-2</c:v>
                </c:pt>
                <c:pt idx="19">
                  <c:v>2.3788750370871321E-2</c:v>
                </c:pt>
                <c:pt idx="20">
                  <c:v>2.3777456558506924E-2</c:v>
                </c:pt>
                <c:pt idx="21">
                  <c:v>2.3769651839991163E-2</c:v>
                </c:pt>
                <c:pt idx="22">
                  <c:v>2.3764310682186787E-2</c:v>
                </c:pt>
                <c:pt idx="23">
                  <c:v>2.3760679858389994E-2</c:v>
                </c:pt>
                <c:pt idx="24">
                  <c:v>2.3758222920328351E-2</c:v>
                </c:pt>
                <c:pt idx="25">
                  <c:v>2.375656546734687E-2</c:v>
                </c:pt>
                <c:pt idx="26">
                  <c:v>2.3755449678233266E-2</c:v>
                </c:pt>
                <c:pt idx="27">
                  <c:v>2.3754699589428507E-2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A8-4640-A4CC-AB5AB74DCFD8}"/>
            </c:ext>
          </c:extLst>
        </c:ser>
        <c:ser>
          <c:idx val="2"/>
          <c:order val="2"/>
          <c:tx>
            <c:strRef>
              <c:f>'Railway (Catenary)'!$A$215</c:f>
              <c:strCache>
                <c:ptCount val="1"/>
                <c:pt idx="0">
                  <c:v>Railway long-haul: Container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(Catenary)'!$B$299:$AC$299</c:f>
              <c:numCache>
                <c:formatCode>0.00</c:formatCode>
                <c:ptCount val="28"/>
                <c:pt idx="0" formatCode="0.0000">
                  <c:v>2.2735142136077628E-2</c:v>
                </c:pt>
                <c:pt idx="1">
                  <c:v>2.273125498111276E-2</c:v>
                </c:pt>
                <c:pt idx="2">
                  <c:v>2.272573577829327E-2</c:v>
                </c:pt>
                <c:pt idx="3">
                  <c:v>2.2717934915469442E-2</c:v>
                </c:pt>
                <c:pt idx="4">
                  <c:v>2.2706982644804016E-2</c:v>
                </c:pt>
                <c:pt idx="5">
                  <c:v>2.2691755012781707E-2</c:v>
                </c:pt>
                <c:pt idx="6">
                  <c:v>2.2670878498945966E-2</c:v>
                </c:pt>
                <c:pt idx="7">
                  <c:v>2.2642822701387517E-2</c:v>
                </c:pt>
                <c:pt idx="8">
                  <c:v>2.2606148353997133E-2</c:v>
                </c:pt>
                <c:pt idx="9">
                  <c:v>2.2559963212228216E-2</c:v>
                </c:pt>
                <c:pt idx="10">
                  <c:v>2.2504542367850218E-2</c:v>
                </c:pt>
                <c:pt idx="11">
                  <c:v>2.2441873937144384E-2</c:v>
                </c:pt>
                <c:pt idx="12">
                  <c:v>2.2375715131970331E-2</c:v>
                </c:pt>
                <c:pt idx="13">
                  <c:v>2.2310858208335532E-2</c:v>
                </c:pt>
                <c:pt idx="14">
                  <c:v>2.2251817615764755E-2</c:v>
                </c:pt>
                <c:pt idx="15">
                  <c:v>2.2201641519621656E-2</c:v>
                </c:pt>
                <c:pt idx="16">
                  <c:v>2.2161459452640728E-2</c:v>
                </c:pt>
                <c:pt idx="17">
                  <c:v>2.2130798752126875E-2</c:v>
                </c:pt>
                <c:pt idx="18">
                  <c:v>2.2108260678257465E-2</c:v>
                </c:pt>
                <c:pt idx="19">
                  <c:v>2.209214628149158E-2</c:v>
                </c:pt>
                <c:pt idx="20">
                  <c:v>2.208085246912718E-2</c:v>
                </c:pt>
                <c:pt idx="21">
                  <c:v>2.2073047750611422E-2</c:v>
                </c:pt>
                <c:pt idx="22">
                  <c:v>2.2067706592807046E-2</c:v>
                </c:pt>
                <c:pt idx="23">
                  <c:v>2.2064075769010254E-2</c:v>
                </c:pt>
                <c:pt idx="24">
                  <c:v>2.206161883094861E-2</c:v>
                </c:pt>
                <c:pt idx="25">
                  <c:v>2.2059961377967129E-2</c:v>
                </c:pt>
                <c:pt idx="26">
                  <c:v>2.2058845588853526E-2</c:v>
                </c:pt>
                <c:pt idx="27">
                  <c:v>2.2058095500048766E-2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A8-4640-A4CC-AB5AB74DCFD8}"/>
            </c:ext>
          </c:extLst>
        </c:ser>
        <c:ser>
          <c:idx val="3"/>
          <c:order val="3"/>
          <c:tx>
            <c:strRef>
              <c:f>'Railway (Catenary)'!$A$324</c:f>
              <c:strCache>
                <c:ptCount val="1"/>
                <c:pt idx="0">
                  <c:v>Railway long-haul: Break bulk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(Catenary)'!$B$408:$AC$408</c:f>
              <c:numCache>
                <c:formatCode>0.00</c:formatCode>
                <c:ptCount val="28"/>
                <c:pt idx="0" formatCode="0.0000">
                  <c:v>2.2211480070613909E-2</c:v>
                </c:pt>
                <c:pt idx="1">
                  <c:v>2.2209176571375472E-2</c:v>
                </c:pt>
                <c:pt idx="2">
                  <c:v>2.2205905932667629E-2</c:v>
                </c:pt>
                <c:pt idx="3">
                  <c:v>2.2201283199142396E-2</c:v>
                </c:pt>
                <c:pt idx="4">
                  <c:v>2.2194792964673991E-2</c:v>
                </c:pt>
                <c:pt idx="5">
                  <c:v>2.2185769182734849E-2</c:v>
                </c:pt>
                <c:pt idx="6">
                  <c:v>2.217339791527663E-2</c:v>
                </c:pt>
                <c:pt idx="7">
                  <c:v>2.2156772257464215E-2</c:v>
                </c:pt>
                <c:pt idx="8">
                  <c:v>2.2135039310862512E-2</c:v>
                </c:pt>
                <c:pt idx="9">
                  <c:v>2.2107670337962411E-2</c:v>
                </c:pt>
                <c:pt idx="10">
                  <c:v>2.2074828356108786E-2</c:v>
                </c:pt>
                <c:pt idx="11">
                  <c:v>2.2037691508283101E-2</c:v>
                </c:pt>
                <c:pt idx="12">
                  <c:v>2.1998486290402179E-2</c:v>
                </c:pt>
                <c:pt idx="13">
                  <c:v>2.1960052557877856E-2</c:v>
                </c:pt>
                <c:pt idx="14">
                  <c:v>2.1925065540058138E-2</c:v>
                </c:pt>
                <c:pt idx="15">
                  <c:v>2.1895331557158518E-2</c:v>
                </c:pt>
                <c:pt idx="16">
                  <c:v>2.1871519961910564E-2</c:v>
                </c:pt>
                <c:pt idx="17">
                  <c:v>2.1853350657902358E-2</c:v>
                </c:pt>
                <c:pt idx="18">
                  <c:v>2.1839994762276039E-2</c:v>
                </c:pt>
                <c:pt idx="19">
                  <c:v>2.1830445490118477E-2</c:v>
                </c:pt>
                <c:pt idx="20">
                  <c:v>2.1823752860569205E-2</c:v>
                </c:pt>
                <c:pt idx="21">
                  <c:v>2.1819127842189492E-2</c:v>
                </c:pt>
                <c:pt idx="22">
                  <c:v>2.1815962711638756E-2</c:v>
                </c:pt>
                <c:pt idx="23">
                  <c:v>2.1813811112351762E-2</c:v>
                </c:pt>
                <c:pt idx="24">
                  <c:v>2.1812355149055974E-2</c:v>
                </c:pt>
                <c:pt idx="25">
                  <c:v>2.1811372954696581E-2</c:v>
                </c:pt>
                <c:pt idx="26">
                  <c:v>2.1810711746332964E-2</c:v>
                </c:pt>
                <c:pt idx="27">
                  <c:v>2.1810267249263472E-2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A8-4640-A4CC-AB5AB74DCFD8}"/>
            </c:ext>
          </c:extLst>
        </c:ser>
        <c:ser>
          <c:idx val="4"/>
          <c:order val="4"/>
          <c:tx>
            <c:strRef>
              <c:f>'Railway (Catenary)'!$A$429</c:f>
              <c:strCache>
                <c:ptCount val="1"/>
                <c:pt idx="0">
                  <c:v>Railway long-haul:  Neo bulk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(Catenary)'!$B$513:$AC$513</c:f>
              <c:numCache>
                <c:formatCode>0.00</c:formatCode>
                <c:ptCount val="28"/>
                <c:pt idx="0" formatCode="0.000">
                  <c:v>2.3855879102310878E-2</c:v>
                </c:pt>
                <c:pt idx="1">
                  <c:v>2.3851991947346014E-2</c:v>
                </c:pt>
                <c:pt idx="2">
                  <c:v>2.3846472744526524E-2</c:v>
                </c:pt>
                <c:pt idx="3">
                  <c:v>2.3838671881702696E-2</c:v>
                </c:pt>
                <c:pt idx="4">
                  <c:v>2.3827719611037263E-2</c:v>
                </c:pt>
                <c:pt idx="5">
                  <c:v>2.3812491979014958E-2</c:v>
                </c:pt>
                <c:pt idx="6">
                  <c:v>2.3791615465179217E-2</c:v>
                </c:pt>
                <c:pt idx="7">
                  <c:v>2.3763559667620768E-2</c:v>
                </c:pt>
                <c:pt idx="8">
                  <c:v>2.3726885320230384E-2</c:v>
                </c:pt>
                <c:pt idx="9">
                  <c:v>2.3680700178461467E-2</c:v>
                </c:pt>
                <c:pt idx="10">
                  <c:v>2.3625279334083472E-2</c:v>
                </c:pt>
                <c:pt idx="11">
                  <c:v>2.3562610903377634E-2</c:v>
                </c:pt>
                <c:pt idx="12">
                  <c:v>2.3496452098203582E-2</c:v>
                </c:pt>
                <c:pt idx="13">
                  <c:v>2.3431595174568779E-2</c:v>
                </c:pt>
                <c:pt idx="14">
                  <c:v>2.3372554581998006E-2</c:v>
                </c:pt>
                <c:pt idx="15">
                  <c:v>2.3322378485854903E-2</c:v>
                </c:pt>
                <c:pt idx="16">
                  <c:v>2.3282196418873975E-2</c:v>
                </c:pt>
                <c:pt idx="17">
                  <c:v>2.3251535718360132E-2</c:v>
                </c:pt>
                <c:pt idx="18">
                  <c:v>2.3228997644490715E-2</c:v>
                </c:pt>
                <c:pt idx="19">
                  <c:v>2.321288324772483E-2</c:v>
                </c:pt>
                <c:pt idx="20">
                  <c:v>2.3201589435360433E-2</c:v>
                </c:pt>
                <c:pt idx="21">
                  <c:v>2.3193784716844669E-2</c:v>
                </c:pt>
                <c:pt idx="22">
                  <c:v>2.31884435590403E-2</c:v>
                </c:pt>
                <c:pt idx="23">
                  <c:v>2.3184812735243504E-2</c:v>
                </c:pt>
                <c:pt idx="24">
                  <c:v>2.318235579718186E-2</c:v>
                </c:pt>
                <c:pt idx="25">
                  <c:v>2.318069834420038E-2</c:v>
                </c:pt>
                <c:pt idx="26">
                  <c:v>2.3179582555086772E-2</c:v>
                </c:pt>
                <c:pt idx="27">
                  <c:v>2.3178832466282016E-2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A8-4640-A4CC-AB5AB74DC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581608"/>
        <c:axId val="768872032"/>
      </c:lineChart>
      <c:catAx>
        <c:axId val="771581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768872032"/>
        <c:crosses val="autoZero"/>
        <c:auto val="1"/>
        <c:lblAlgn val="ctr"/>
        <c:lblOffset val="100"/>
        <c:tickLblSkip val="3"/>
        <c:noMultiLvlLbl val="0"/>
      </c:catAx>
      <c:valAx>
        <c:axId val="76887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771581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/>
              <a:t>Battery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'Railway (Battery)'!$A$1</c:f>
              <c:strCache>
                <c:ptCount val="1"/>
                <c:pt idx="0">
                  <c:v>Railway long-haul: Dry bulk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(Battery)'!$B$85:$AC$85</c:f>
              <c:numCache>
                <c:formatCode>0.0000</c:formatCode>
                <c:ptCount val="28"/>
                <c:pt idx="0">
                  <c:v>2.2379582750849697E-2</c:v>
                </c:pt>
                <c:pt idx="1">
                  <c:v>2.2350078255470123E-2</c:v>
                </c:pt>
                <c:pt idx="2">
                  <c:v>2.2308191499198576E-2</c:v>
                </c:pt>
                <c:pt idx="3">
                  <c:v>2.2248999392543115E-2</c:v>
                </c:pt>
                <c:pt idx="4">
                  <c:v>2.2165916073145695E-2</c:v>
                </c:pt>
                <c:pt idx="5">
                  <c:v>2.2050441463240887E-2</c:v>
                </c:pt>
                <c:pt idx="6">
                  <c:v>2.1892208199992075E-2</c:v>
                </c:pt>
                <c:pt idx="7">
                  <c:v>2.1679701668094055E-2</c:v>
                </c:pt>
                <c:pt idx="8">
                  <c:v>2.1402159594726088E-2</c:v>
                </c:pt>
                <c:pt idx="9">
                  <c:v>2.1053036067148256E-2</c:v>
                </c:pt>
                <c:pt idx="10">
                  <c:v>2.0634675176435489E-2</c:v>
                </c:pt>
                <c:pt idx="11">
                  <c:v>2.0162359098314986E-2</c:v>
                </c:pt>
                <c:pt idx="12">
                  <c:v>1.9664602660030041E-2</c:v>
                </c:pt>
                <c:pt idx="13">
                  <c:v>1.9177499776666711E-2</c:v>
                </c:pt>
                <c:pt idx="14">
                  <c:v>1.8734815431797121E-2</c:v>
                </c:pt>
                <c:pt idx="15">
                  <c:v>1.835914518934724E-2</c:v>
                </c:pt>
                <c:pt idx="16">
                  <c:v>1.8058662510399739E-2</c:v>
                </c:pt>
                <c:pt idx="17">
                  <c:v>1.7829596704045117E-2</c:v>
                </c:pt>
                <c:pt idx="18">
                  <c:v>1.7661333800574108E-2</c:v>
                </c:pt>
                <c:pt idx="19">
                  <c:v>1.754108987869285E-2</c:v>
                </c:pt>
                <c:pt idx="20">
                  <c:v>1.7456847229789969E-2</c:v>
                </c:pt>
                <c:pt idx="21">
                  <c:v>1.739864509466537E-2</c:v>
                </c:pt>
                <c:pt idx="22">
                  <c:v>1.7358821399472577E-2</c:v>
                </c:pt>
                <c:pt idx="23">
                  <c:v>1.7331753173842425E-2</c:v>
                </c:pt>
                <c:pt idx="24">
                  <c:v>1.7313437881097876E-2</c:v>
                </c:pt>
                <c:pt idx="25">
                  <c:v>1.7301083037544129E-2</c:v>
                </c:pt>
                <c:pt idx="26">
                  <c:v>1.7292766123143941E-2</c:v>
                </c:pt>
                <c:pt idx="27">
                  <c:v>1.728717521851637E-2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9E-4252-84BF-9E0AAB52FEAF}"/>
            </c:ext>
          </c:extLst>
        </c:ser>
        <c:ser>
          <c:idx val="1"/>
          <c:order val="1"/>
          <c:tx>
            <c:strRef>
              <c:f>'Railway (Battery)'!$A$107</c:f>
              <c:strCache>
                <c:ptCount val="1"/>
                <c:pt idx="0">
                  <c:v>Railway long-haul: Liquid bulk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(Battery)'!$B$191:$AC$191</c:f>
              <c:numCache>
                <c:formatCode>0.00</c:formatCode>
                <c:ptCount val="28"/>
                <c:pt idx="0">
                  <c:v>3.3599166397191148E-2</c:v>
                </c:pt>
                <c:pt idx="1">
                  <c:v>3.3555722221965012E-2</c:v>
                </c:pt>
                <c:pt idx="2">
                  <c:v>3.3494043121202931E-2</c:v>
                </c:pt>
                <c:pt idx="3">
                  <c:v>3.3406876442761635E-2</c:v>
                </c:pt>
                <c:pt idx="4">
                  <c:v>3.3284517339608397E-2</c:v>
                </c:pt>
                <c:pt idx="5">
                  <c:v>3.3114435152760975E-2</c:v>
                </c:pt>
                <c:pt idx="6">
                  <c:v>3.2881336982217596E-2</c:v>
                </c:pt>
                <c:pt idx="7">
                  <c:v>3.2568220105881542E-2</c:v>
                </c:pt>
                <c:pt idx="8">
                  <c:v>3.2159160994483738E-2</c:v>
                </c:pt>
                <c:pt idx="9">
                  <c:v>3.1644414177455477E-2</c:v>
                </c:pt>
                <c:pt idx="10">
                  <c:v>3.1027310373164148E-2</c:v>
                </c:pt>
                <c:pt idx="11">
                  <c:v>3.0330261410217108E-2</c:v>
                </c:pt>
                <c:pt idx="12">
                  <c:v>2.9595255806661096E-2</c:v>
                </c:pt>
                <c:pt idx="13">
                  <c:v>2.8875572793599095E-2</c:v>
                </c:pt>
                <c:pt idx="14">
                  <c:v>2.8221166325444785E-2</c:v>
                </c:pt>
                <c:pt idx="15">
                  <c:v>2.7665562693559412E-2</c:v>
                </c:pt>
                <c:pt idx="16">
                  <c:v>2.7220985769157244E-2</c:v>
                </c:pt>
                <c:pt idx="17">
                  <c:v>2.6881969762661113E-2</c:v>
                </c:pt>
                <c:pt idx="18">
                  <c:v>2.6632884701608569E-2</c:v>
                </c:pt>
                <c:pt idx="19">
                  <c:v>2.6454854136120535E-2</c:v>
                </c:pt>
                <c:pt idx="20">
                  <c:v>2.6330111598769121E-2</c:v>
                </c:pt>
                <c:pt idx="21">
                  <c:v>2.6243921558533195E-2</c:v>
                </c:pt>
                <c:pt idx="22">
                  <c:v>2.6184944348535633E-2</c:v>
                </c:pt>
                <c:pt idx="23">
                  <c:v>2.6144855906767801E-2</c:v>
                </c:pt>
                <c:pt idx="24">
                  <c:v>2.611772997935799E-2</c:v>
                </c:pt>
                <c:pt idx="25">
                  <c:v>2.609943147278599E-2</c:v>
                </c:pt>
                <c:pt idx="26">
                  <c:v>2.6087113314115166E-2</c:v>
                </c:pt>
                <c:pt idx="27">
                  <c:v>2.6078832574624164E-2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9E-4252-84BF-9E0AAB52FEAF}"/>
            </c:ext>
          </c:extLst>
        </c:ser>
        <c:ser>
          <c:idx val="2"/>
          <c:order val="2"/>
          <c:tx>
            <c:strRef>
              <c:f>'Railway (Battery)'!$A$215</c:f>
              <c:strCache>
                <c:ptCount val="1"/>
                <c:pt idx="0">
                  <c:v>Railway long-haul: Container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(Battery)'!$B$299:$AC$299</c:f>
              <c:numCache>
                <c:formatCode>0.00</c:formatCode>
                <c:ptCount val="28"/>
                <c:pt idx="0">
                  <c:v>3.1881993192044634E-2</c:v>
                </c:pt>
                <c:pt idx="1">
                  <c:v>3.1838609685623659E-2</c:v>
                </c:pt>
                <c:pt idx="2">
                  <c:v>3.177701670405824E-2</c:v>
                </c:pt>
                <c:pt idx="3">
                  <c:v>3.168997170319432E-2</c:v>
                </c:pt>
                <c:pt idx="4">
                  <c:v>3.1567783346976672E-2</c:v>
                </c:pt>
                <c:pt idx="5">
                  <c:v>3.1397938393216314E-2</c:v>
                </c:pt>
                <c:pt idx="6">
                  <c:v>3.1165165144760924E-2</c:v>
                </c:pt>
                <c:pt idx="7">
                  <c:v>3.0852484355054229E-2</c:v>
                </c:pt>
                <c:pt idx="8">
                  <c:v>3.0443994303110018E-2</c:v>
                </c:pt>
                <c:pt idx="9">
                  <c:v>2.9929962529077887E-2</c:v>
                </c:pt>
                <c:pt idx="10">
                  <c:v>2.9313714423132412E-2</c:v>
                </c:pt>
                <c:pt idx="11">
                  <c:v>2.8617630009079374E-2</c:v>
                </c:pt>
                <c:pt idx="12">
                  <c:v>2.7883639177852814E-2</c:v>
                </c:pt>
                <c:pt idx="13">
                  <c:v>2.7164947498878482E-2</c:v>
                </c:pt>
                <c:pt idx="14">
                  <c:v>2.65114404909437E-2</c:v>
                </c:pt>
                <c:pt idx="15">
                  <c:v>2.5956599056247205E-2</c:v>
                </c:pt>
                <c:pt idx="16">
                  <c:v>2.551263105297092E-2</c:v>
                </c:pt>
                <c:pt idx="17">
                  <c:v>2.5174078808300727E-2</c:v>
                </c:pt>
                <c:pt idx="18">
                  <c:v>2.4925334169217706E-2</c:v>
                </c:pt>
                <c:pt idx="19">
                  <c:v>2.4747546751531554E-2</c:v>
                </c:pt>
                <c:pt idx="20">
                  <c:v>2.4622974501308507E-2</c:v>
                </c:pt>
                <c:pt idx="21">
                  <c:v>2.4536902080494638E-2</c:v>
                </c:pt>
                <c:pt idx="22">
                  <c:v>2.4478005335342789E-2</c:v>
                </c:pt>
                <c:pt idx="23">
                  <c:v>2.4437971579163421E-2</c:v>
                </c:pt>
                <c:pt idx="24">
                  <c:v>2.4410882650925586E-2</c:v>
                </c:pt>
                <c:pt idx="25">
                  <c:v>2.4392609101318123E-2</c:v>
                </c:pt>
                <c:pt idx="26">
                  <c:v>2.4380307742319855E-2</c:v>
                </c:pt>
                <c:pt idx="27">
                  <c:v>2.4372038295845104E-2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9E-4252-84BF-9E0AAB52FEAF}"/>
            </c:ext>
          </c:extLst>
        </c:ser>
        <c:ser>
          <c:idx val="3"/>
          <c:order val="3"/>
          <c:tx>
            <c:strRef>
              <c:f>'Railway (Battery)'!$A$324</c:f>
              <c:strCache>
                <c:ptCount val="1"/>
                <c:pt idx="0">
                  <c:v>Railway long-haul: Break bulk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(Battery)'!$B$408:$AC$408</c:f>
              <c:numCache>
                <c:formatCode>0.00</c:formatCode>
                <c:ptCount val="28"/>
                <c:pt idx="0">
                  <c:v>2.7957685236330403E-2</c:v>
                </c:pt>
                <c:pt idx="1">
                  <c:v>2.7930815550219985E-2</c:v>
                </c:pt>
                <c:pt idx="2">
                  <c:v>2.7892670011231524E-2</c:v>
                </c:pt>
                <c:pt idx="3">
                  <c:v>2.7838766087440361E-2</c:v>
                </c:pt>
                <c:pt idx="4">
                  <c:v>2.7763107936687525E-2</c:v>
                </c:pt>
                <c:pt idx="5">
                  <c:v>2.7657958277403222E-2</c:v>
                </c:pt>
                <c:pt idx="6">
                  <c:v>2.7513882534788071E-2</c:v>
                </c:pt>
                <c:pt idx="7">
                  <c:v>2.7320406556625036E-2</c:v>
                </c:pt>
                <c:pt idx="8">
                  <c:v>2.7067748620792753E-2</c:v>
                </c:pt>
                <c:pt idx="9">
                  <c:v>2.674997455682691E-2</c:v>
                </c:pt>
                <c:pt idx="10">
                  <c:v>2.6369249858910385E-2</c:v>
                </c:pt>
                <c:pt idx="11">
                  <c:v>2.5939515003153411E-2</c:v>
                </c:pt>
                <c:pt idx="12">
                  <c:v>2.5486737982726472E-2</c:v>
                </c:pt>
                <c:pt idx="13">
                  <c:v>2.5043755785374128E-2</c:v>
                </c:pt>
                <c:pt idx="14">
                  <c:v>2.4641258003082187E-2</c:v>
                </c:pt>
                <c:pt idx="15">
                  <c:v>2.4299757464340589E-2</c:v>
                </c:pt>
                <c:pt idx="16">
                  <c:v>2.4026649717045247E-2</c:v>
                </c:pt>
                <c:pt idx="17">
                  <c:v>2.3818478828729076E-2</c:v>
                </c:pt>
                <c:pt idx="18">
                  <c:v>2.3665579016628621E-2</c:v>
                </c:pt>
                <c:pt idx="19">
                  <c:v>2.3556321375900344E-2</c:v>
                </c:pt>
                <c:pt idx="20">
                  <c:v>2.3479779427193613E-2</c:v>
                </c:pt>
                <c:pt idx="21">
                  <c:v>2.3426899401243702E-2</c:v>
                </c:pt>
                <c:pt idx="22">
                  <c:v>2.3390718103355426E-2</c:v>
                </c:pt>
                <c:pt idx="23">
                  <c:v>2.3366126013115128E-2</c:v>
                </c:pt>
                <c:pt idx="24">
                  <c:v>2.3349486338930352E-2</c:v>
                </c:pt>
                <c:pt idx="25">
                  <c:v>2.3338261890053114E-2</c:v>
                </c:pt>
                <c:pt idx="26">
                  <c:v>2.3330705961101109E-2</c:v>
                </c:pt>
                <c:pt idx="27">
                  <c:v>2.3325626632886377E-2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9E-4252-84BF-9E0AAB52FEAF}"/>
            </c:ext>
          </c:extLst>
        </c:ser>
        <c:ser>
          <c:idx val="4"/>
          <c:order val="4"/>
          <c:tx>
            <c:strRef>
              <c:f>'Railway (Battery)'!$A$429</c:f>
              <c:strCache>
                <c:ptCount val="1"/>
                <c:pt idx="0">
                  <c:v>Railway long-haul:  Neo bulk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(Battery)'!$B$513:$AC$513</c:f>
              <c:numCache>
                <c:formatCode>0.00</c:formatCode>
                <c:ptCount val="28"/>
                <c:pt idx="0">
                  <c:v>3.2875634733483212E-2</c:v>
                </c:pt>
                <c:pt idx="1">
                  <c:v>3.2832810223305905E-2</c:v>
                </c:pt>
                <c:pt idx="2">
                  <c:v>3.2772008906053099E-2</c:v>
                </c:pt>
                <c:pt idx="3">
                  <c:v>3.2686078785696779E-2</c:v>
                </c:pt>
                <c:pt idx="4">
                  <c:v>3.2565447681606477E-2</c:v>
                </c:pt>
                <c:pt idx="5">
                  <c:v>3.2397752325965465E-2</c:v>
                </c:pt>
                <c:pt idx="6">
                  <c:v>3.2167896750530625E-2</c:v>
                </c:pt>
                <c:pt idx="7">
                  <c:v>3.1859083674281821E-2</c:v>
                </c:pt>
                <c:pt idx="8">
                  <c:v>3.1455557541492596E-2</c:v>
                </c:pt>
                <c:pt idx="9">
                  <c:v>3.0947629380669993E-2</c:v>
                </c:pt>
                <c:pt idx="10">
                  <c:v>3.0338489318946508E-2</c:v>
                </c:pt>
                <c:pt idx="11">
                  <c:v>2.9650160140340623E-2</c:v>
                </c:pt>
                <c:pt idx="12">
                  <c:v>2.8924033436375937E-2</c:v>
                </c:pt>
                <c:pt idx="13">
                  <c:v>2.8212731293710984E-2</c:v>
                </c:pt>
                <c:pt idx="14">
                  <c:v>2.7565677660425326E-2</c:v>
                </c:pt>
                <c:pt idx="15">
                  <c:v>2.7016117071763539E-2</c:v>
                </c:pt>
                <c:pt idx="16">
                  <c:v>2.6576243901781756E-2</c:v>
                </c:pt>
                <c:pt idx="17">
                  <c:v>2.6240736270789319E-2</c:v>
                </c:pt>
                <c:pt idx="18">
                  <c:v>2.5994185694217867E-2</c:v>
                </c:pt>
                <c:pt idx="19">
                  <c:v>2.5817944212631793E-2</c:v>
                </c:pt>
                <c:pt idx="20">
                  <c:v>2.5694444131047343E-2</c:v>
                </c:pt>
                <c:pt idx="21">
                  <c:v>2.5609107207978224E-2</c:v>
                </c:pt>
                <c:pt idx="22">
                  <c:v>2.5550711241854838E-2</c:v>
                </c:pt>
                <c:pt idx="23">
                  <c:v>2.5511016719918407E-2</c:v>
                </c:pt>
                <c:pt idx="24">
                  <c:v>2.5484156803195684E-2</c:v>
                </c:pt>
                <c:pt idx="25">
                  <c:v>2.5466037496801586E-2</c:v>
                </c:pt>
                <c:pt idx="26">
                  <c:v>2.5453839860969642E-2</c:v>
                </c:pt>
                <c:pt idx="27">
                  <c:v>2.5445640091431847E-2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9E-4252-84BF-9E0AAB52F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6327192"/>
        <c:axId val="676326864"/>
      </c:lineChart>
      <c:catAx>
        <c:axId val="676327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676326864"/>
        <c:crosses val="autoZero"/>
        <c:auto val="1"/>
        <c:lblAlgn val="ctr"/>
        <c:lblOffset val="100"/>
        <c:tickLblSkip val="3"/>
        <c:noMultiLvlLbl val="0"/>
      </c:catAx>
      <c:valAx>
        <c:axId val="67632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676327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'Railway (Hydrogen)'!$A$1</c:f>
              <c:strCache>
                <c:ptCount val="1"/>
                <c:pt idx="0">
                  <c:v>Railway long-haul: Dry bulk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(Hydrogen)'!$B$85:$AC$85</c:f>
              <c:numCache>
                <c:formatCode>0.0000</c:formatCode>
                <c:ptCount val="28"/>
                <c:pt idx="0">
                  <c:v>2.826552165567418E-2</c:v>
                </c:pt>
                <c:pt idx="1">
                  <c:v>2.8193915195212145E-2</c:v>
                </c:pt>
                <c:pt idx="2">
                  <c:v>2.8092315980959289E-2</c:v>
                </c:pt>
                <c:pt idx="3">
                  <c:v>2.7948858750128563E-2</c:v>
                </c:pt>
                <c:pt idx="4">
                  <c:v>2.7747731026012506E-2</c:v>
                </c:pt>
                <c:pt idx="5">
                  <c:v>2.7468641018704415E-2</c:v>
                </c:pt>
                <c:pt idx="6">
                  <c:v>2.7087059947916155E-2</c:v>
                </c:pt>
                <c:pt idx="7">
                  <c:v>2.6576151742696494E-2</c:v>
                </c:pt>
                <c:pt idx="8">
                  <c:v>2.5911574389364152E-2</c:v>
                </c:pt>
                <c:pt idx="9">
                  <c:v>2.5079936403229551E-2</c:v>
                </c:pt>
                <c:pt idx="10">
                  <c:v>2.4089771145402304E-2</c:v>
                </c:pt>
                <c:pt idx="11">
                  <c:v>2.2980338300336613E-2</c:v>
                </c:pt>
                <c:pt idx="12">
                  <c:v>2.1820884814969806E-2</c:v>
                </c:pt>
                <c:pt idx="13">
                  <c:v>2.0695981822515738E-2</c:v>
                </c:pt>
                <c:pt idx="14">
                  <c:v>1.9682061359581879E-2</c:v>
                </c:pt>
                <c:pt idx="15">
                  <c:v>1.8827941244646266E-2</c:v>
                </c:pt>
                <c:pt idx="16">
                  <c:v>1.8148958048498684E-2</c:v>
                </c:pt>
                <c:pt idx="17">
                  <c:v>1.7633863357793093E-2</c:v>
                </c:pt>
                <c:pt idx="18">
                  <c:v>1.7256883248268878E-2</c:v>
                </c:pt>
                <c:pt idx="19">
                  <c:v>1.6988208085994189E-2</c:v>
                </c:pt>
                <c:pt idx="20">
                  <c:v>1.6800333949743916E-2</c:v>
                </c:pt>
                <c:pt idx="21">
                  <c:v>1.6670707221802132E-2</c:v>
                </c:pt>
                <c:pt idx="22">
                  <c:v>1.6582094157120267E-2</c:v>
                </c:pt>
                <c:pt idx="23">
                  <c:v>1.6521901563029635E-2</c:v>
                </c:pt>
                <c:pt idx="24">
                  <c:v>1.6481190560147442E-2</c:v>
                </c:pt>
                <c:pt idx="25">
                  <c:v>1.6453736292606332E-2</c:v>
                </c:pt>
                <c:pt idx="26">
                  <c:v>1.643525848933617E-2</c:v>
                </c:pt>
                <c:pt idx="27">
                  <c:v>1.6422838725948435E-2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0F-44EA-8E38-87A247D90CE5}"/>
            </c:ext>
          </c:extLst>
        </c:ser>
        <c:ser>
          <c:idx val="1"/>
          <c:order val="1"/>
          <c:tx>
            <c:strRef>
              <c:f>'Railway (Hydrogen)'!$A$107</c:f>
              <c:strCache>
                <c:ptCount val="1"/>
                <c:pt idx="0">
                  <c:v>Railway long-haul: Liquid bulk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(Hydrogen)'!$B$191:$AC$191</c:f>
              <c:numCache>
                <c:formatCode>0.00</c:formatCode>
                <c:ptCount val="28"/>
                <c:pt idx="0">
                  <c:v>4.2499027168124759E-2</c:v>
                </c:pt>
                <c:pt idx="1">
                  <c:v>4.2391927238616116E-2</c:v>
                </c:pt>
                <c:pt idx="2">
                  <c:v>4.2239967923571022E-2</c:v>
                </c:pt>
                <c:pt idx="3">
                  <c:v>4.202540265654986E-2</c:v>
                </c:pt>
                <c:pt idx="4">
                  <c:v>4.1724581125418811E-2</c:v>
                </c:pt>
                <c:pt idx="5">
                  <c:v>4.1307153425230919E-2</c:v>
                </c:pt>
                <c:pt idx="6">
                  <c:v>4.0736432494192523E-2</c:v>
                </c:pt>
                <c:pt idx="7">
                  <c:v>3.9972280315585328E-2</c:v>
                </c:pt>
                <c:pt idx="8">
                  <c:v>3.8978289169595448E-2</c:v>
                </c:pt>
                <c:pt idx="9">
                  <c:v>3.7734429759187227E-2</c:v>
                </c:pt>
                <c:pt idx="10">
                  <c:v>3.6253465211701558E-2</c:v>
                </c:pt>
                <c:pt idx="11">
                  <c:v>3.4594115221010281E-2</c:v>
                </c:pt>
                <c:pt idx="12">
                  <c:v>3.2859950653314943E-2</c:v>
                </c:pt>
                <c:pt idx="13">
                  <c:v>3.1177462363591826E-2</c:v>
                </c:pt>
                <c:pt idx="14">
                  <c:v>2.9660967770688954E-2</c:v>
                </c:pt>
                <c:pt idx="15">
                  <c:v>2.8383482422142496E-2</c:v>
                </c:pt>
                <c:pt idx="16">
                  <c:v>2.7367944829923208E-2</c:v>
                </c:pt>
                <c:pt idx="17">
                  <c:v>2.659753103333435E-2</c:v>
                </c:pt>
                <c:pt idx="18">
                  <c:v>2.6033691640970986E-2</c:v>
                </c:pt>
                <c:pt idx="19">
                  <c:v>2.5631841154929995E-2</c:v>
                </c:pt>
                <c:pt idx="20">
                  <c:v>2.5350842672124528E-2</c:v>
                </c:pt>
                <c:pt idx="21">
                  <c:v>2.5156963330296669E-2</c:v>
                </c:pt>
                <c:pt idx="22">
                  <c:v>2.5024427063041789E-2</c:v>
                </c:pt>
                <c:pt idx="23">
                  <c:v>2.4934398558037446E-2</c:v>
                </c:pt>
                <c:pt idx="24">
                  <c:v>2.4873508164757627E-2</c:v>
                </c:pt>
                <c:pt idx="25">
                  <c:v>2.4832445527400722E-2</c:v>
                </c:pt>
                <c:pt idx="26">
                  <c:v>2.4804808755314239E-2</c:v>
                </c:pt>
                <c:pt idx="27">
                  <c:v>2.478623283667844E-2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0F-44EA-8E38-87A247D90CE5}"/>
            </c:ext>
          </c:extLst>
        </c:ser>
        <c:ser>
          <c:idx val="2"/>
          <c:order val="2"/>
          <c:tx>
            <c:strRef>
              <c:f>'Railway (Hydrogen)'!$A$215</c:f>
              <c:strCache>
                <c:ptCount val="1"/>
                <c:pt idx="0">
                  <c:v>Railway long-haul: Container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(Hydrogen)'!$B$299:$AC$299</c:f>
              <c:numCache>
                <c:formatCode>0.00</c:formatCode>
                <c:ptCount val="28"/>
                <c:pt idx="0">
                  <c:v>4.0792255930077334E-2</c:v>
                </c:pt>
                <c:pt idx="1">
                  <c:v>4.0685156000568691E-2</c:v>
                </c:pt>
                <c:pt idx="2">
                  <c:v>4.0533196685523597E-2</c:v>
                </c:pt>
                <c:pt idx="3">
                  <c:v>4.0318631418502442E-2</c:v>
                </c:pt>
                <c:pt idx="4">
                  <c:v>4.0017809887371393E-2</c:v>
                </c:pt>
                <c:pt idx="5">
                  <c:v>3.9600382187183494E-2</c:v>
                </c:pt>
                <c:pt idx="6">
                  <c:v>3.9029661256145105E-2</c:v>
                </c:pt>
                <c:pt idx="7">
                  <c:v>3.8265509077537889E-2</c:v>
                </c:pt>
                <c:pt idx="8">
                  <c:v>3.727151793154803E-2</c:v>
                </c:pt>
                <c:pt idx="9">
                  <c:v>3.6027658521139802E-2</c:v>
                </c:pt>
                <c:pt idx="10">
                  <c:v>3.4546693973654133E-2</c:v>
                </c:pt>
                <c:pt idx="11">
                  <c:v>3.2887343982962863E-2</c:v>
                </c:pt>
                <c:pt idx="12">
                  <c:v>3.1153179415267518E-2</c:v>
                </c:pt>
                <c:pt idx="13">
                  <c:v>2.9470691125544402E-2</c:v>
                </c:pt>
                <c:pt idx="14">
                  <c:v>2.7954196532641529E-2</c:v>
                </c:pt>
                <c:pt idx="15">
                  <c:v>2.6676711184095071E-2</c:v>
                </c:pt>
                <c:pt idx="16">
                  <c:v>2.5661173591875783E-2</c:v>
                </c:pt>
                <c:pt idx="17">
                  <c:v>2.4890759795286922E-2</c:v>
                </c:pt>
                <c:pt idx="18">
                  <c:v>2.4326920402923564E-2</c:v>
                </c:pt>
                <c:pt idx="19">
                  <c:v>2.3925069916882577E-2</c:v>
                </c:pt>
                <c:pt idx="20">
                  <c:v>2.3644071434077107E-2</c:v>
                </c:pt>
                <c:pt idx="21">
                  <c:v>2.3450192092249252E-2</c:v>
                </c:pt>
                <c:pt idx="22">
                  <c:v>2.3317655824994364E-2</c:v>
                </c:pt>
                <c:pt idx="23">
                  <c:v>2.3227627319990021E-2</c:v>
                </c:pt>
                <c:pt idx="24">
                  <c:v>2.3166736926710202E-2</c:v>
                </c:pt>
                <c:pt idx="25">
                  <c:v>2.3125674289353301E-2</c:v>
                </c:pt>
                <c:pt idx="26">
                  <c:v>2.3098037517266818E-2</c:v>
                </c:pt>
                <c:pt idx="27">
                  <c:v>2.3079461598631022E-2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0F-44EA-8E38-87A247D90CE5}"/>
            </c:ext>
          </c:extLst>
        </c:ser>
        <c:ser>
          <c:idx val="3"/>
          <c:order val="3"/>
          <c:tx>
            <c:strRef>
              <c:f>'Railway (Hydrogen)'!$A$324</c:f>
              <c:strCache>
                <c:ptCount val="1"/>
                <c:pt idx="0">
                  <c:v>Railway long-haul: Break bulk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(Hydrogen)'!$B$408:$AC$408</c:f>
              <c:numCache>
                <c:formatCode>0.00</c:formatCode>
                <c:ptCount val="28"/>
                <c:pt idx="0">
                  <c:v>3.3094497681097859E-2</c:v>
                </c:pt>
                <c:pt idx="1">
                  <c:v>3.303077865820174E-2</c:v>
                </c:pt>
                <c:pt idx="2">
                  <c:v>3.2940370577458272E-2</c:v>
                </c:pt>
                <c:pt idx="3">
                  <c:v>3.2812715132447635E-2</c:v>
                </c:pt>
                <c:pt idx="4">
                  <c:v>3.2633741587668248E-2</c:v>
                </c:pt>
                <c:pt idx="5">
                  <c:v>3.2385393289889E-2</c:v>
                </c:pt>
                <c:pt idx="6">
                  <c:v>3.2045843299156329E-2</c:v>
                </c:pt>
                <c:pt idx="7">
                  <c:v>3.1591211532467231E-2</c:v>
                </c:pt>
                <c:pt idx="8">
                  <c:v>3.0999837244169891E-2</c:v>
                </c:pt>
                <c:pt idx="9">
                  <c:v>3.0259804018984988E-2</c:v>
                </c:pt>
                <c:pt idx="10">
                  <c:v>2.9378705269970728E-2</c:v>
                </c:pt>
                <c:pt idx="11">
                  <c:v>2.8391476235044052E-2</c:v>
                </c:pt>
                <c:pt idx="12">
                  <c:v>2.7359736323528033E-2</c:v>
                </c:pt>
                <c:pt idx="13">
                  <c:v>2.6358741174911528E-2</c:v>
                </c:pt>
                <c:pt idx="14">
                  <c:v>2.5456503851970784E-2</c:v>
                </c:pt>
                <c:pt idx="15">
                  <c:v>2.4696464900059799E-2</c:v>
                </c:pt>
                <c:pt idx="16">
                  <c:v>2.4092271569705934E-2</c:v>
                </c:pt>
                <c:pt idx="17">
                  <c:v>2.3633914458085513E-2</c:v>
                </c:pt>
                <c:pt idx="18">
                  <c:v>2.3298458633636665E-2</c:v>
                </c:pt>
                <c:pt idx="19">
                  <c:v>2.3059377987754481E-2</c:v>
                </c:pt>
                <c:pt idx="20">
                  <c:v>2.2892198150738702E-2</c:v>
                </c:pt>
                <c:pt idx="21">
                  <c:v>2.2776849781438267E-2</c:v>
                </c:pt>
                <c:pt idx="22">
                  <c:v>2.2697997428439292E-2</c:v>
                </c:pt>
                <c:pt idx="23">
                  <c:v>2.2644435036773929E-2</c:v>
                </c:pt>
                <c:pt idx="24">
                  <c:v>2.2608208342868988E-2</c:v>
                </c:pt>
                <c:pt idx="25">
                  <c:v>2.2583778157509164E-2</c:v>
                </c:pt>
                <c:pt idx="26">
                  <c:v>2.2567335680642633E-2</c:v>
                </c:pt>
                <c:pt idx="27">
                  <c:v>2.2556283951754467E-2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0F-44EA-8E38-87A247D90CE5}"/>
            </c:ext>
          </c:extLst>
        </c:ser>
        <c:ser>
          <c:idx val="4"/>
          <c:order val="4"/>
          <c:tx>
            <c:strRef>
              <c:f>'Railway (Hydrogen)'!$A$429</c:f>
              <c:strCache>
                <c:ptCount val="1"/>
                <c:pt idx="0">
                  <c:v>Railway long-haul:  Neo bulk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(Hydrogen)'!$B$501:$AC$501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(Hydrogen)'!$B$513:$AC$513</c:f>
              <c:numCache>
                <c:formatCode>0.00</c:formatCode>
                <c:ptCount val="28"/>
                <c:pt idx="0">
                  <c:v>4.1831550207950166E-2</c:v>
                </c:pt>
                <c:pt idx="1">
                  <c:v>4.1724674743067902E-2</c:v>
                </c:pt>
                <c:pt idx="2">
                  <c:v>4.1573033910873664E-2</c:v>
                </c:pt>
                <c:pt idx="3">
                  <c:v>4.1358918338943049E-2</c:v>
                </c:pt>
                <c:pt idx="4">
                  <c:v>4.1058727282480861E-2</c:v>
                </c:pt>
                <c:pt idx="5">
                  <c:v>4.0642174445172832E-2</c:v>
                </c:pt>
                <c:pt idx="6">
                  <c:v>4.0072649655543142E-2</c:v>
                </c:pt>
                <c:pt idx="7">
                  <c:v>3.9310099019850636E-2</c:v>
                </c:pt>
                <c:pt idx="8">
                  <c:v>3.8318191123142401E-2</c:v>
                </c:pt>
                <c:pt idx="9">
                  <c:v>3.7076938646642611E-2</c:v>
                </c:pt>
                <c:pt idx="10">
                  <c:v>3.5599077968182451E-2</c:v>
                </c:pt>
                <c:pt idx="11">
                  <c:v>3.3943205714380524E-2</c:v>
                </c:pt>
                <c:pt idx="12">
                  <c:v>3.2212675683174215E-2</c:v>
                </c:pt>
                <c:pt idx="13">
                  <c:v>3.0533713624580072E-2</c:v>
                </c:pt>
                <c:pt idx="14">
                  <c:v>2.9020397366095969E-2</c:v>
                </c:pt>
                <c:pt idx="15">
                  <c:v>2.7745589426141519E-2</c:v>
                </c:pt>
                <c:pt idx="16">
                  <c:v>2.6732180241170116E-2</c:v>
                </c:pt>
                <c:pt idx="17">
                  <c:v>2.5963381110863524E-2</c:v>
                </c:pt>
                <c:pt idx="18">
                  <c:v>2.5400723437284917E-2</c:v>
                </c:pt>
                <c:pt idx="19">
                  <c:v>2.4999715166730198E-2</c:v>
                </c:pt>
                <c:pt idx="20">
                  <c:v>2.471930561259859E-2</c:v>
                </c:pt>
                <c:pt idx="21">
                  <c:v>2.4525832611411915E-2</c:v>
                </c:pt>
                <c:pt idx="22">
                  <c:v>2.4393574119351166E-2</c:v>
                </c:pt>
                <c:pt idx="23">
                  <c:v>2.4303734299949444E-2</c:v>
                </c:pt>
                <c:pt idx="24">
                  <c:v>2.4242971523367792E-2</c:v>
                </c:pt>
                <c:pt idx="25">
                  <c:v>2.4201994946847667E-2</c:v>
                </c:pt>
                <c:pt idx="26">
                  <c:v>2.4174416097093615E-2</c:v>
                </c:pt>
                <c:pt idx="27">
                  <c:v>2.4155879110664927E-2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0F-44EA-8E38-87A247D90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6895760"/>
        <c:axId val="836896088"/>
      </c:lineChart>
      <c:catAx>
        <c:axId val="83689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836896088"/>
        <c:crosses val="autoZero"/>
        <c:auto val="1"/>
        <c:lblAlgn val="ctr"/>
        <c:lblOffset val="100"/>
        <c:tickLblSkip val="3"/>
        <c:noMultiLvlLbl val="0"/>
      </c:catAx>
      <c:valAx>
        <c:axId val="836896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83689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/>
              <a:t>MGO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'Short-sea (MGO)'!$A$1</c:f>
              <c:strCache>
                <c:ptCount val="1"/>
                <c:pt idx="0">
                  <c:v>Short-sea: Dry bulk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(MGO)'!$B$396:$AC$396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(MGO)'!$B$85:$AC$85</c:f>
              <c:numCache>
                <c:formatCode>0.0000</c:formatCode>
                <c:ptCount val="28"/>
                <c:pt idx="0">
                  <c:v>1.3123566438715813E-2</c:v>
                </c:pt>
                <c:pt idx="1">
                  <c:v>1.3123106871573347E-2</c:v>
                </c:pt>
                <c:pt idx="2">
                  <c:v>1.312244901144494E-2</c:v>
                </c:pt>
                <c:pt idx="3">
                  <c:v>1.3121507896268463E-2</c:v>
                </c:pt>
                <c:pt idx="4">
                  <c:v>1.3120162835013899E-2</c:v>
                </c:pt>
                <c:pt idx="5">
                  <c:v>1.3118243141923853E-2</c:v>
                </c:pt>
                <c:pt idx="6">
                  <c:v>1.3115509028011351E-2</c:v>
                </c:pt>
                <c:pt idx="7">
                  <c:v>1.3111626978195722E-2</c:v>
                </c:pt>
                <c:pt idx="8">
                  <c:v>1.3106140073822497E-2</c:v>
                </c:pt>
                <c:pt idx="9">
                  <c:v>1.3098436559074448E-2</c:v>
                </c:pt>
                <c:pt idx="10">
                  <c:v>1.3087725877112207E-2</c:v>
                </c:pt>
                <c:pt idx="11">
                  <c:v>1.3073041932829387E-2</c:v>
                </c:pt>
                <c:pt idx="12">
                  <c:v>1.3053308285181133E-2</c:v>
                </c:pt>
                <c:pt idx="13">
                  <c:v>1.3027512595444508E-2</c:v>
                </c:pt>
                <c:pt idx="14">
                  <c:v>1.2995027284258694E-2</c:v>
                </c:pt>
                <c:pt idx="15">
                  <c:v>1.2956045843326722E-2</c:v>
                </c:pt>
                <c:pt idx="16">
                  <c:v>1.2911966656925355E-2</c:v>
                </c:pt>
                <c:pt idx="17">
                  <c:v>1.2865432440693783E-2</c:v>
                </c:pt>
                <c:pt idx="18">
                  <c:v>1.2819813930797836E-2</c:v>
                </c:pt>
                <c:pt idx="19">
                  <c:v>1.2778286462248475E-2</c:v>
                </c:pt>
                <c:pt idx="20">
                  <c:v>1.2742994027606761E-2</c:v>
                </c:pt>
                <c:pt idx="21">
                  <c:v>1.2714731107975687E-2</c:v>
                </c:pt>
                <c:pt idx="22">
                  <c:v>1.2693165245899286E-2</c:v>
                </c:pt>
                <c:pt idx="23">
                  <c:v>1.2677312607688495E-2</c:v>
                </c:pt>
                <c:pt idx="24">
                  <c:v>1.2665978200702574E-2</c:v>
                </c:pt>
                <c:pt idx="25">
                  <c:v>1.2658034455266708E-2</c:v>
                </c:pt>
                <c:pt idx="26">
                  <c:v>1.265254483890977E-2</c:v>
                </c:pt>
                <c:pt idx="27">
                  <c:v>1.2648788020878644E-2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CD-4141-A447-73549E6456BD}"/>
            </c:ext>
          </c:extLst>
        </c:ser>
        <c:ser>
          <c:idx val="1"/>
          <c:order val="1"/>
          <c:tx>
            <c:strRef>
              <c:f>'Short-sea (MGO)'!$A$107</c:f>
              <c:strCache>
                <c:ptCount val="1"/>
                <c:pt idx="0">
                  <c:v>Short-sea: Container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(MGO)'!$B$396:$AC$396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(MGO)'!$B$191:$AC$191</c:f>
              <c:numCache>
                <c:formatCode>0.00</c:formatCode>
                <c:ptCount val="28"/>
                <c:pt idx="0" formatCode="0.000">
                  <c:v>1.6425841997465655E-2</c:v>
                </c:pt>
                <c:pt idx="1">
                  <c:v>1.6425296929459474E-2</c:v>
                </c:pt>
                <c:pt idx="2">
                  <c:v>1.6424516676749039E-2</c:v>
                </c:pt>
                <c:pt idx="3">
                  <c:v>1.6423400470376937E-2</c:v>
                </c:pt>
                <c:pt idx="4">
                  <c:v>1.642180516516804E-2</c:v>
                </c:pt>
                <c:pt idx="5">
                  <c:v>1.6419528319875188E-2</c:v>
                </c:pt>
                <c:pt idx="6">
                  <c:v>1.6416285533606873E-2</c:v>
                </c:pt>
                <c:pt idx="7">
                  <c:v>1.6411681241965084E-2</c:v>
                </c:pt>
                <c:pt idx="8">
                  <c:v>1.6405173518173582E-2</c:v>
                </c:pt>
                <c:pt idx="9">
                  <c:v>1.6396036791379385E-2</c:v>
                </c:pt>
                <c:pt idx="10">
                  <c:v>1.6383333424400914E-2</c:v>
                </c:pt>
                <c:pt idx="11">
                  <c:v>1.636591758350734E-2</c:v>
                </c:pt>
                <c:pt idx="12">
                  <c:v>1.6342512559552429E-2</c:v>
                </c:pt>
                <c:pt idx="13">
                  <c:v>1.6311917671725268E-2</c:v>
                </c:pt>
                <c:pt idx="14">
                  <c:v>1.6273388581714187E-2</c:v>
                </c:pt>
                <c:pt idx="15">
                  <c:v>1.6227154779678593E-2</c:v>
                </c:pt>
                <c:pt idx="16">
                  <c:v>1.6174874814411856E-2</c:v>
                </c:pt>
                <c:pt idx="17">
                  <c:v>1.611968306957906E-2</c:v>
                </c:pt>
                <c:pt idx="18">
                  <c:v>1.6065577395051309E-2</c:v>
                </c:pt>
                <c:pt idx="19">
                  <c:v>1.6016323885841604E-2</c:v>
                </c:pt>
                <c:pt idx="20">
                  <c:v>1.5974465416847942E-2</c:v>
                </c:pt>
                <c:pt idx="21">
                  <c:v>1.5940944279611086E-2</c:v>
                </c:pt>
                <c:pt idx="22">
                  <c:v>1.5915366164125123E-2</c:v>
                </c:pt>
                <c:pt idx="23">
                  <c:v>1.5896564197875114E-2</c:v>
                </c:pt>
                <c:pt idx="24">
                  <c:v>1.5883121064008091E-2</c:v>
                </c:pt>
                <c:pt idx="25">
                  <c:v>1.5873699412444625E-2</c:v>
                </c:pt>
                <c:pt idx="26">
                  <c:v>1.5867188472114303E-2</c:v>
                </c:pt>
                <c:pt idx="27">
                  <c:v>1.586273271119366E-2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CD-4141-A447-73549E6456BD}"/>
            </c:ext>
          </c:extLst>
        </c:ser>
        <c:ser>
          <c:idx val="2"/>
          <c:order val="2"/>
          <c:tx>
            <c:strRef>
              <c:f>'Short-sea (MGO)'!$A$215</c:f>
              <c:strCache>
                <c:ptCount val="1"/>
                <c:pt idx="0">
                  <c:v>Short-sea: Break bulk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(MGO)'!$B$396:$AC$396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(MGO)'!$B$299:$AC$299</c:f>
              <c:numCache>
                <c:formatCode>0.00</c:formatCode>
                <c:ptCount val="28"/>
                <c:pt idx="0" formatCode="0.0000">
                  <c:v>1.7156879018734528E-2</c:v>
                </c:pt>
                <c:pt idx="1">
                  <c:v>1.7156278046317457E-2</c:v>
                </c:pt>
                <c:pt idx="2">
                  <c:v>1.7155417767688003E-2</c:v>
                </c:pt>
                <c:pt idx="3">
                  <c:v>1.715418707861107E-2</c:v>
                </c:pt>
                <c:pt idx="4">
                  <c:v>1.7152428152355098E-2</c:v>
                </c:pt>
                <c:pt idx="5">
                  <c:v>1.7149917784468116E-2</c:v>
                </c:pt>
                <c:pt idx="6">
                  <c:v>1.7146342404736385E-2</c:v>
                </c:pt>
                <c:pt idx="7">
                  <c:v>1.714126587805441E-2</c:v>
                </c:pt>
                <c:pt idx="8">
                  <c:v>1.71340906954125E-2</c:v>
                </c:pt>
                <c:pt idx="9">
                  <c:v>1.7124016868434278E-2</c:v>
                </c:pt>
                <c:pt idx="10">
                  <c:v>1.7110010592022121E-2</c:v>
                </c:pt>
                <c:pt idx="11">
                  <c:v>1.7090808511036892E-2</c:v>
                </c:pt>
                <c:pt idx="12">
                  <c:v>1.7065002971804563E-2</c:v>
                </c:pt>
                <c:pt idx="13">
                  <c:v>1.7031270146764359E-2</c:v>
                </c:pt>
                <c:pt idx="14">
                  <c:v>1.6988789355213682E-2</c:v>
                </c:pt>
                <c:pt idx="15">
                  <c:v>1.6937813624764181E-2</c:v>
                </c:pt>
                <c:pt idx="16">
                  <c:v>1.6880171611777774E-2</c:v>
                </c:pt>
                <c:pt idx="17">
                  <c:v>1.6819319175167255E-2</c:v>
                </c:pt>
                <c:pt idx="18">
                  <c:v>1.6759664200687942E-2</c:v>
                </c:pt>
                <c:pt idx="19">
                  <c:v>1.6705359049508005E-2</c:v>
                </c:pt>
                <c:pt idx="20">
                  <c:v>1.6659207404207302E-2</c:v>
                </c:pt>
                <c:pt idx="21">
                  <c:v>1.6622248201612823E-2</c:v>
                </c:pt>
                <c:pt idx="22">
                  <c:v>1.6594046689666762E-2</c:v>
                </c:pt>
                <c:pt idx="23">
                  <c:v>1.6573316316621879E-2</c:v>
                </c:pt>
                <c:pt idx="24">
                  <c:v>1.6558494399794135E-2</c:v>
                </c:pt>
                <c:pt idx="25">
                  <c:v>1.6548106424993388E-2</c:v>
                </c:pt>
                <c:pt idx="26">
                  <c:v>1.6540927695911242E-2</c:v>
                </c:pt>
                <c:pt idx="27">
                  <c:v>1.6536014933870531E-2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CD-4141-A447-73549E6456BD}"/>
            </c:ext>
          </c:extLst>
        </c:ser>
        <c:ser>
          <c:idx val="3"/>
          <c:order val="3"/>
          <c:tx>
            <c:strRef>
              <c:f>'Short-sea (MGO)'!$A$324</c:f>
              <c:strCache>
                <c:ptCount val="1"/>
                <c:pt idx="0">
                  <c:v>Short-sea:  Neo bulk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(MGO)'!$B$396:$AC$396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(MGO)'!$B$408:$AC$408</c:f>
              <c:numCache>
                <c:formatCode>0.00</c:formatCode>
                <c:ptCount val="28"/>
                <c:pt idx="0" formatCode="0.000">
                  <c:v>1.3116720049777703E-2</c:v>
                </c:pt>
                <c:pt idx="1">
                  <c:v>1.3116260482635238E-2</c:v>
                </c:pt>
                <c:pt idx="2">
                  <c:v>1.3115602622506831E-2</c:v>
                </c:pt>
                <c:pt idx="3">
                  <c:v>1.3114661507330354E-2</c:v>
                </c:pt>
                <c:pt idx="4">
                  <c:v>1.3113316446075791E-2</c:v>
                </c:pt>
                <c:pt idx="5">
                  <c:v>1.3111396752985741E-2</c:v>
                </c:pt>
                <c:pt idx="6">
                  <c:v>1.3108662639073242E-2</c:v>
                </c:pt>
                <c:pt idx="7">
                  <c:v>1.3104780589257615E-2</c:v>
                </c:pt>
                <c:pt idx="8">
                  <c:v>1.3099293684884387E-2</c:v>
                </c:pt>
                <c:pt idx="9">
                  <c:v>1.3091590170136337E-2</c:v>
                </c:pt>
                <c:pt idx="10">
                  <c:v>1.3080879488174098E-2</c:v>
                </c:pt>
                <c:pt idx="11">
                  <c:v>1.3066195543891278E-2</c:v>
                </c:pt>
                <c:pt idx="12">
                  <c:v>1.3046461896243023E-2</c:v>
                </c:pt>
                <c:pt idx="13">
                  <c:v>1.3020666206506399E-2</c:v>
                </c:pt>
                <c:pt idx="14">
                  <c:v>1.2988180895320585E-2</c:v>
                </c:pt>
                <c:pt idx="15">
                  <c:v>1.2949199454388615E-2</c:v>
                </c:pt>
                <c:pt idx="16">
                  <c:v>1.2905120267987246E-2</c:v>
                </c:pt>
                <c:pt idx="17">
                  <c:v>1.2858586051755673E-2</c:v>
                </c:pt>
                <c:pt idx="18">
                  <c:v>1.2812967541859729E-2</c:v>
                </c:pt>
                <c:pt idx="19">
                  <c:v>1.2771440073310363E-2</c:v>
                </c:pt>
                <c:pt idx="20">
                  <c:v>1.2736147638668649E-2</c:v>
                </c:pt>
                <c:pt idx="21">
                  <c:v>1.2707884719037575E-2</c:v>
                </c:pt>
                <c:pt idx="22">
                  <c:v>1.2686318856961178E-2</c:v>
                </c:pt>
                <c:pt idx="23">
                  <c:v>1.2670466218750384E-2</c:v>
                </c:pt>
                <c:pt idx="24">
                  <c:v>1.2659131811764463E-2</c:v>
                </c:pt>
                <c:pt idx="25">
                  <c:v>1.26511880663286E-2</c:v>
                </c:pt>
                <c:pt idx="26">
                  <c:v>1.2645698449971661E-2</c:v>
                </c:pt>
                <c:pt idx="27">
                  <c:v>1.2641941631940533E-2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CD-4141-A447-73549E645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6339000"/>
        <c:axId val="676332768"/>
      </c:lineChart>
      <c:catAx>
        <c:axId val="676339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676332768"/>
        <c:crosses val="autoZero"/>
        <c:auto val="1"/>
        <c:lblAlgn val="ctr"/>
        <c:lblOffset val="100"/>
        <c:tickLblSkip val="3"/>
        <c:noMultiLvlLbl val="0"/>
      </c:catAx>
      <c:valAx>
        <c:axId val="67633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676339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'Short-sea (Hydrogen)'!$A$1</c:f>
              <c:strCache>
                <c:ptCount val="1"/>
                <c:pt idx="0">
                  <c:v>Short-sea: Dry bulk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(Hydrogen)'!$B$396:$AC$396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(Hydrogen)'!$B$85:$AC$85</c:f>
              <c:numCache>
                <c:formatCode>0.00</c:formatCode>
                <c:ptCount val="28"/>
                <c:pt idx="0">
                  <c:v>3.4283954253426743E-2</c:v>
                </c:pt>
                <c:pt idx="1">
                  <c:v>3.4265251946943048E-2</c:v>
                </c:pt>
                <c:pt idx="2">
                  <c:v>3.4238486176312741E-2</c:v>
                </c:pt>
                <c:pt idx="3">
                  <c:v>3.4200208477683472E-2</c:v>
                </c:pt>
                <c:pt idx="4">
                  <c:v>3.41455269833707E-2</c:v>
                </c:pt>
                <c:pt idx="5">
                  <c:v>3.4067537217608489E-2</c:v>
                </c:pt>
                <c:pt idx="6">
                  <c:v>3.3956567316095296E-2</c:v>
                </c:pt>
                <c:pt idx="7">
                  <c:v>3.379922120943743E-2</c:v>
                </c:pt>
                <c:pt idx="8">
                  <c:v>3.3577258275853381E-2</c:v>
                </c:pt>
                <c:pt idx="9">
                  <c:v>3.3266477205380486E-2</c:v>
                </c:pt>
                <c:pt idx="10">
                  <c:v>3.2836029181740826E-2</c:v>
                </c:pt>
                <c:pt idx="11">
                  <c:v>3.2249018750411015E-2</c:v>
                </c:pt>
                <c:pt idx="12">
                  <c:v>3.1465811254108696E-2</c:v>
                </c:pt>
                <c:pt idx="13">
                  <c:v>3.0451799279328937E-2</c:v>
                </c:pt>
                <c:pt idx="14">
                  <c:v>2.9190573712427205E-2</c:v>
                </c:pt>
                <c:pt idx="15">
                  <c:v>2.7700255776621129E-2</c:v>
                </c:pt>
                <c:pt idx="16">
                  <c:v>2.6045329680661866E-2</c:v>
                </c:pt>
                <c:pt idx="17">
                  <c:v>2.433299080561948E-2</c:v>
                </c:pt>
                <c:pt idx="18">
                  <c:v>2.2688876958124393E-2</c:v>
                </c:pt>
                <c:pt idx="19">
                  <c:v>2.1221826353100999E-2</c:v>
                </c:pt>
                <c:pt idx="20">
                  <c:v>1.9997160840269534E-2</c:v>
                </c:pt>
                <c:pt idx="21">
                  <c:v>1.9031037227160649E-2</c:v>
                </c:pt>
                <c:pt idx="22">
                  <c:v>1.830256539063772E-2</c:v>
                </c:pt>
                <c:pt idx="23">
                  <c:v>1.7771887233909683E-2</c:v>
                </c:pt>
                <c:pt idx="24">
                  <c:v>1.7394954058119527E-2</c:v>
                </c:pt>
                <c:pt idx="25">
                  <c:v>1.7132017892154419E-2</c:v>
                </c:pt>
                <c:pt idx="26">
                  <c:v>1.6950908764469634E-2</c:v>
                </c:pt>
                <c:pt idx="27">
                  <c:v>1.682724734875124E-2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FC-4889-87C8-F3C9BFA93ABA}"/>
            </c:ext>
          </c:extLst>
        </c:ser>
        <c:ser>
          <c:idx val="1"/>
          <c:order val="1"/>
          <c:tx>
            <c:strRef>
              <c:f>'Short-sea (Hydrogen)'!$A$107</c:f>
              <c:strCache>
                <c:ptCount val="1"/>
                <c:pt idx="0">
                  <c:v>Short-sea: Container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(Hydrogen)'!$B$396:$AC$396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(Hydrogen)'!$B$191:$AC$191</c:f>
              <c:numCache>
                <c:formatCode>0.00</c:formatCode>
                <c:ptCount val="28"/>
                <c:pt idx="0">
                  <c:v>4.1224620917309482E-2</c:v>
                </c:pt>
                <c:pt idx="1">
                  <c:v>4.1202684748612876E-2</c:v>
                </c:pt>
                <c:pt idx="2">
                  <c:v>4.117129073027595E-2</c:v>
                </c:pt>
                <c:pt idx="3">
                  <c:v>4.1126393950775983E-2</c:v>
                </c:pt>
                <c:pt idx="4">
                  <c:v>4.1062256320104504E-2</c:v>
                </c:pt>
                <c:pt idx="5">
                  <c:v>4.0970778737900483E-2</c:v>
                </c:pt>
                <c:pt idx="6">
                  <c:v>4.0840615390026848E-2</c:v>
                </c:pt>
                <c:pt idx="7">
                  <c:v>4.0656050673834383E-2</c:v>
                </c:pt>
                <c:pt idx="8">
                  <c:v>4.0395683566270983E-2</c:v>
                </c:pt>
                <c:pt idx="9">
                  <c:v>4.0031115600409076E-2</c:v>
                </c:pt>
                <c:pt idx="10">
                  <c:v>3.9526140228447658E-2</c:v>
                </c:pt>
                <c:pt idx="11">
                  <c:v>3.8837439527678368E-2</c:v>
                </c:pt>
                <c:pt idx="12">
                  <c:v>3.7918452643439272E-2</c:v>
                </c:pt>
                <c:pt idx="13">
                  <c:v>3.6728474975688513E-2</c:v>
                </c:pt>
                <c:pt idx="14">
                  <c:v>3.5248107420634667E-2</c:v>
                </c:pt>
                <c:pt idx="15">
                  <c:v>3.3498440839262594E-2</c:v>
                </c:pt>
                <c:pt idx="16">
                  <c:v>3.1555001593194035E-2</c:v>
                </c:pt>
                <c:pt idx="17">
                  <c:v>2.954355276821851E-2</c:v>
                </c:pt>
                <c:pt idx="18">
                  <c:v>2.7611670519578812E-2</c:v>
                </c:pt>
                <c:pt idx="19">
                  <c:v>2.5887354935887959E-2</c:v>
                </c:pt>
                <c:pt idx="20">
                  <c:v>2.4447569241926693E-2</c:v>
                </c:pt>
                <c:pt idx="21">
                  <c:v>2.3311503982168406E-2</c:v>
                </c:pt>
                <c:pt idx="22">
                  <c:v>2.245475368388691E-2</c:v>
                </c:pt>
                <c:pt idx="23">
                  <c:v>2.1830550366967474E-2</c:v>
                </c:pt>
                <c:pt idx="24">
                  <c:v>2.1387147952006698E-2</c:v>
                </c:pt>
                <c:pt idx="25">
                  <c:v>2.1077825402205201E-2</c:v>
                </c:pt>
                <c:pt idx="26">
                  <c:v>2.0864756132539061E-2</c:v>
                </c:pt>
                <c:pt idx="27">
                  <c:v>2.0719267878745021E-2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FC-4889-87C8-F3C9BFA93ABA}"/>
            </c:ext>
          </c:extLst>
        </c:ser>
        <c:ser>
          <c:idx val="2"/>
          <c:order val="2"/>
          <c:tx>
            <c:strRef>
              <c:f>'Short-sea (Hydrogen)'!$A$215</c:f>
              <c:strCache>
                <c:ptCount val="1"/>
                <c:pt idx="0">
                  <c:v>Short-sea: Break bulk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(Hydrogen)'!$B$396:$AC$396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(Hydrogen)'!$B$299:$AC$299</c:f>
              <c:numCache>
                <c:formatCode>0.00</c:formatCode>
                <c:ptCount val="28"/>
                <c:pt idx="0">
                  <c:v>4.4262086993865815E-2</c:v>
                </c:pt>
                <c:pt idx="1">
                  <c:v>4.423805169447248E-2</c:v>
                </c:pt>
                <c:pt idx="2">
                  <c:v>4.420365343995597E-2</c:v>
                </c:pt>
                <c:pt idx="3">
                  <c:v>4.415446016395641E-2</c:v>
                </c:pt>
                <c:pt idx="4">
                  <c:v>4.4084184496365544E-2</c:v>
                </c:pt>
                <c:pt idx="5">
                  <c:v>4.3983951917587409E-2</c:v>
                </c:pt>
                <c:pt idx="6">
                  <c:v>4.3841330084363778E-2</c:v>
                </c:pt>
                <c:pt idx="7">
                  <c:v>4.3639097860212514E-2</c:v>
                </c:pt>
                <c:pt idx="8">
                  <c:v>4.3353802970687229E-2</c:v>
                </c:pt>
                <c:pt idx="9">
                  <c:v>4.2954322917479748E-2</c:v>
                </c:pt>
                <c:pt idx="10">
                  <c:v>4.2400974129147714E-2</c:v>
                </c:pt>
                <c:pt idx="11">
                  <c:v>4.1646271136456088E-2</c:v>
                </c:pt>
                <c:pt idx="12">
                  <c:v>4.0639159536317186E-2</c:v>
                </c:pt>
                <c:pt idx="13">
                  <c:v>3.933498065058412E-2</c:v>
                </c:pt>
                <c:pt idx="14">
                  <c:v>3.7712399642997059E-2</c:v>
                </c:pt>
                <c:pt idx="15">
                  <c:v>3.5794440758613377E-2</c:v>
                </c:pt>
                <c:pt idx="16">
                  <c:v>3.3663802259795969E-2</c:v>
                </c:pt>
                <c:pt idx="17">
                  <c:v>3.1458299656372743E-2</c:v>
                </c:pt>
                <c:pt idx="18">
                  <c:v>2.9339743169718872E-2</c:v>
                </c:pt>
                <c:pt idx="19">
                  <c:v>2.74485596693365E-2</c:v>
                </c:pt>
                <c:pt idx="20">
                  <c:v>2.5869256549780971E-2</c:v>
                </c:pt>
                <c:pt idx="21">
                  <c:v>2.4622984382112613E-2</c:v>
                </c:pt>
                <c:pt idx="22">
                  <c:v>2.3683051590941036E-2</c:v>
                </c:pt>
                <c:pt idx="23">
                  <c:v>2.2998204942660166E-2</c:v>
                </c:pt>
                <c:pt idx="24">
                  <c:v>2.2511704450348891E-2</c:v>
                </c:pt>
                <c:pt idx="25">
                  <c:v>2.2172306235889051E-2</c:v>
                </c:pt>
                <c:pt idx="26">
                  <c:v>2.1938515300683858E-2</c:v>
                </c:pt>
                <c:pt idx="27">
                  <c:v>2.1778875603872636E-2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FC-4889-87C8-F3C9BFA93ABA}"/>
            </c:ext>
          </c:extLst>
        </c:ser>
        <c:ser>
          <c:idx val="3"/>
          <c:order val="3"/>
          <c:tx>
            <c:strRef>
              <c:f>'Short-sea (Hydrogen)'!$A$324</c:f>
              <c:strCache>
                <c:ptCount val="1"/>
                <c:pt idx="0">
                  <c:v>Short-sea:  Neo bulk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(Hydrogen)'!$B$396:$AC$396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(Hydrogen)'!$B$408:$AC$408</c:f>
              <c:numCache>
                <c:formatCode>0.00</c:formatCode>
                <c:ptCount val="28"/>
                <c:pt idx="0">
                  <c:v>3.4276720091786991E-2</c:v>
                </c:pt>
                <c:pt idx="1">
                  <c:v>3.4258017867209792E-2</c:v>
                </c:pt>
                <c:pt idx="2">
                  <c:v>3.4231252213820812E-2</c:v>
                </c:pt>
                <c:pt idx="3">
                  <c:v>3.4192974682901153E-2</c:v>
                </c:pt>
                <c:pt idx="4">
                  <c:v>3.4138293428257277E-2</c:v>
                </c:pt>
                <c:pt idx="5">
                  <c:v>3.4060304004503064E-2</c:v>
                </c:pt>
                <c:pt idx="6">
                  <c:v>3.3949334589989069E-2</c:v>
                </c:pt>
                <c:pt idx="7">
                  <c:v>3.3791989174590184E-2</c:v>
                </c:pt>
                <c:pt idx="8">
                  <c:v>3.3570027217614082E-2</c:v>
                </c:pt>
                <c:pt idx="9">
                  <c:v>3.3259247517451171E-2</c:v>
                </c:pt>
                <c:pt idx="10">
                  <c:v>3.282880139743069E-2</c:v>
                </c:pt>
                <c:pt idx="11">
                  <c:v>3.2241793572853804E-2</c:v>
                </c:pt>
                <c:pt idx="12">
                  <c:v>3.1458589574226592E-2</c:v>
                </c:pt>
                <c:pt idx="13">
                  <c:v>3.0444582162062341E-2</c:v>
                </c:pt>
                <c:pt idx="14">
                  <c:v>2.91833623257092E-2</c:v>
                </c:pt>
                <c:pt idx="15">
                  <c:v>2.7693051243991559E-2</c:v>
                </c:pt>
                <c:pt idx="16">
                  <c:v>2.603813286916425E-2</c:v>
                </c:pt>
                <c:pt idx="17">
                  <c:v>2.4325802111753843E-2</c:v>
                </c:pt>
                <c:pt idx="18">
                  <c:v>2.2681696188923378E-2</c:v>
                </c:pt>
                <c:pt idx="19">
                  <c:v>2.1214652769453932E-2</c:v>
                </c:pt>
                <c:pt idx="20">
                  <c:v>1.9989993342138267E-2</c:v>
                </c:pt>
                <c:pt idx="21">
                  <c:v>1.9023874588470345E-2</c:v>
                </c:pt>
                <c:pt idx="22">
                  <c:v>1.8295406451592708E-2</c:v>
                </c:pt>
                <c:pt idx="23">
                  <c:v>1.7764731009819491E-2</c:v>
                </c:pt>
                <c:pt idx="24">
                  <c:v>1.7387799772808119E-2</c:v>
                </c:pt>
                <c:pt idx="25">
                  <c:v>1.7124864964462364E-2</c:v>
                </c:pt>
                <c:pt idx="26">
                  <c:v>1.6943756774409242E-2</c:v>
                </c:pt>
                <c:pt idx="27">
                  <c:v>1.6820096000092162E-2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FC-4889-87C8-F3C9BFA93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870392"/>
        <c:axId val="888375936"/>
      </c:lineChart>
      <c:catAx>
        <c:axId val="768870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888375936"/>
        <c:crosses val="autoZero"/>
        <c:auto val="1"/>
        <c:lblAlgn val="ctr"/>
        <c:lblOffset val="100"/>
        <c:tickLblSkip val="3"/>
        <c:noMultiLvlLbl val="0"/>
      </c:catAx>
      <c:valAx>
        <c:axId val="88837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768870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/>
              <a:t>Ammonia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'Short-sea (Ammonia)'!$A$1</c:f>
              <c:strCache>
                <c:ptCount val="1"/>
                <c:pt idx="0">
                  <c:v>Short-sea: Dry bulk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(Ammonia)'!$B$396:$AC$396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(Ammonia)'!$B$85:$AC$85</c:f>
              <c:numCache>
                <c:formatCode>0.00</c:formatCode>
                <c:ptCount val="28"/>
                <c:pt idx="0">
                  <c:v>9.0483855031995283E-2</c:v>
                </c:pt>
                <c:pt idx="1">
                  <c:v>9.0180332074180164E-2</c:v>
                </c:pt>
                <c:pt idx="2">
                  <c:v>8.9749378130459523E-2</c:v>
                </c:pt>
                <c:pt idx="3">
                  <c:v>8.9139989597015246E-2</c:v>
                </c:pt>
                <c:pt idx="4">
                  <c:v>8.8283278639837648E-2</c:v>
                </c:pt>
                <c:pt idx="5">
                  <c:v>8.7088711000247149E-2</c:v>
                </c:pt>
                <c:pt idx="6">
                  <c:v>8.5442073521995676E-2</c:v>
                </c:pt>
                <c:pt idx="7">
                  <c:v>8.3208064758067982E-2</c:v>
                </c:pt>
                <c:pt idx="8">
                  <c:v>8.0241953171213881E-2</c:v>
                </c:pt>
                <c:pt idx="9">
                  <c:v>7.6415327265706295E-2</c:v>
                </c:pt>
                <c:pt idx="10">
                  <c:v>7.1658070078091732E-2</c:v>
                </c:pt>
                <c:pt idx="11">
                  <c:v>6.6009525381906978E-2</c:v>
                </c:pt>
                <c:pt idx="12">
                  <c:v>5.9657606206619015E-2</c:v>
                </c:pt>
                <c:pt idx="13">
                  <c:v>5.293610487745997E-2</c:v>
                </c:pt>
                <c:pt idx="14">
                  <c:v>4.6263876162271872E-2</c:v>
                </c:pt>
                <c:pt idx="15">
                  <c:v>4.0045262198973447E-2</c:v>
                </c:pt>
                <c:pt idx="16">
                  <c:v>3.4579835293942061E-2</c:v>
                </c:pt>
                <c:pt idx="17">
                  <c:v>3.0020944732581267E-2</c:v>
                </c:pt>
                <c:pt idx="18">
                  <c:v>2.6386492303159439E-2</c:v>
                </c:pt>
                <c:pt idx="19">
                  <c:v>2.3598679311153028E-2</c:v>
                </c:pt>
                <c:pt idx="20">
                  <c:v>2.1528368980356392E-2</c:v>
                </c:pt>
                <c:pt idx="21">
                  <c:v>2.0031045383967452E-2</c:v>
                </c:pt>
                <c:pt idx="22">
                  <c:v>1.8970547264802226E-2</c:v>
                </c:pt>
                <c:pt idx="23">
                  <c:v>1.8231326819798249E-2</c:v>
                </c:pt>
                <c:pt idx="24">
                  <c:v>1.7722086753763171E-2</c:v>
                </c:pt>
                <c:pt idx="25">
                  <c:v>1.7374234147426577E-2</c:v>
                </c:pt>
                <c:pt idx="26">
                  <c:v>1.7138033960950733E-2</c:v>
                </c:pt>
                <c:pt idx="27">
                  <c:v>1.6978309765394481E-2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C6-4B14-92B2-91642923D2F0}"/>
            </c:ext>
          </c:extLst>
        </c:ser>
        <c:ser>
          <c:idx val="1"/>
          <c:order val="1"/>
          <c:tx>
            <c:strRef>
              <c:f>'Short-sea (Ammonia)'!$A$107</c:f>
              <c:strCache>
                <c:ptCount val="1"/>
                <c:pt idx="0">
                  <c:v>Short-sea: Container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(Ammonia)'!$B$396:$AC$396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(Ammonia)'!$B$191:$AC$191</c:f>
              <c:numCache>
                <c:formatCode>0.00</c:formatCode>
                <c:ptCount val="28"/>
                <c:pt idx="0">
                  <c:v>9.8472838184762546E-2</c:v>
                </c:pt>
                <c:pt idx="1">
                  <c:v>9.8159943202408187E-2</c:v>
                </c:pt>
                <c:pt idx="2">
                  <c:v>9.7715653483701342E-2</c:v>
                </c:pt>
                <c:pt idx="3">
                  <c:v>9.7087348629350784E-2</c:v>
                </c:pt>
                <c:pt idx="4">
                  <c:v>9.6203924955936188E-2</c:v>
                </c:pt>
                <c:pt idx="5">
                  <c:v>9.4971870835539429E-2</c:v>
                </c:pt>
                <c:pt idx="6">
                  <c:v>9.3273085038900527E-2</c:v>
                </c:pt>
                <c:pt idx="7">
                  <c:v>9.096739396452512E-2</c:v>
                </c:pt>
                <c:pt idx="8">
                  <c:v>8.7904316955374748E-2</c:v>
                </c:pt>
                <c:pt idx="9">
                  <c:v>8.394923911066457E-2</c:v>
                </c:pt>
                <c:pt idx="10">
                  <c:v>7.9026228928355202E-2</c:v>
                </c:pt>
                <c:pt idx="11">
                  <c:v>7.3170426233096247E-2</c:v>
                </c:pt>
                <c:pt idx="12">
                  <c:v>6.6568467334110676E-2</c:v>
                </c:pt>
                <c:pt idx="13">
                  <c:v>5.9556781706724959E-2</c:v>
                </c:pt>
                <c:pt idx="14">
                  <c:v>5.2561206179173224E-2</c:v>
                </c:pt>
                <c:pt idx="15">
                  <c:v>4.5997434855528374E-2</c:v>
                </c:pt>
                <c:pt idx="16">
                  <c:v>4.0180430068412494E-2</c:v>
                </c:pt>
                <c:pt idx="17">
                  <c:v>3.5281645341787474E-2</c:v>
                </c:pt>
                <c:pt idx="18">
                  <c:v>3.1336787892566116E-2</c:v>
                </c:pt>
                <c:pt idx="19">
                  <c:v>2.8281589296720214E-2</c:v>
                </c:pt>
                <c:pt idx="20">
                  <c:v>2.5993365374849878E-2</c:v>
                </c:pt>
                <c:pt idx="21">
                  <c:v>2.4326869976461787E-2</c:v>
                </c:pt>
                <c:pt idx="22">
                  <c:v>2.3140163642370946E-2</c:v>
                </c:pt>
                <c:pt idx="23">
                  <c:v>2.2309647192655109E-2</c:v>
                </c:pt>
                <c:pt idx="24">
                  <c:v>2.1735861883733359E-2</c:v>
                </c:pt>
                <c:pt idx="25">
                  <c:v>2.1343123334707531E-2</c:v>
                </c:pt>
                <c:pt idx="26">
                  <c:v>2.1076069272158358E-2</c:v>
                </c:pt>
                <c:pt idx="27">
                  <c:v>2.0895306794933018E-2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C6-4B14-92B2-91642923D2F0}"/>
            </c:ext>
          </c:extLst>
        </c:ser>
        <c:ser>
          <c:idx val="2"/>
          <c:order val="2"/>
          <c:tx>
            <c:strRef>
              <c:f>'Short-sea (Ammonia)'!$A$215</c:f>
              <c:strCache>
                <c:ptCount val="1"/>
                <c:pt idx="0">
                  <c:v>Short-sea: Break bulk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(Ammonia)'!$B$396:$AC$396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(Ammonia)'!$B$299:$AC$299</c:f>
              <c:numCache>
                <c:formatCode>0.00</c:formatCode>
                <c:ptCount val="28"/>
                <c:pt idx="0">
                  <c:v>9.9682267869997621E-2</c:v>
                </c:pt>
                <c:pt idx="1">
                  <c:v>9.9374350458606625E-2</c:v>
                </c:pt>
                <c:pt idx="2">
                  <c:v>9.893710649128587E-2</c:v>
                </c:pt>
                <c:pt idx="3">
                  <c:v>9.8318720761646897E-2</c:v>
                </c:pt>
                <c:pt idx="4">
                  <c:v>9.7449153186909721E-2</c:v>
                </c:pt>
                <c:pt idx="5">
                  <c:v>9.6236241363348671E-2</c:v>
                </c:pt>
                <c:pt idx="6">
                  <c:v>9.456348787607978E-2</c:v>
                </c:pt>
                <c:pt idx="7">
                  <c:v>9.2292420832045557E-2</c:v>
                </c:pt>
                <c:pt idx="8">
                  <c:v>8.927397970853311E-2</c:v>
                </c:pt>
                <c:pt idx="9">
                  <c:v>8.5373988626336939E-2</c:v>
                </c:pt>
                <c:pt idx="10">
                  <c:v>8.0514948597063873E-2</c:v>
                </c:pt>
                <c:pt idx="11">
                  <c:v>7.472732019968796E-2</c:v>
                </c:pt>
                <c:pt idx="12">
                  <c:v>6.8189389662332289E-2</c:v>
                </c:pt>
                <c:pt idx="13">
                  <c:v>6.1226407767459981E-2</c:v>
                </c:pt>
                <c:pt idx="14">
                  <c:v>5.425292206356621E-2</c:v>
                </c:pt>
                <c:pt idx="15">
                  <c:v>4.7677167249023059E-2</c:v>
                </c:pt>
                <c:pt idx="16">
                  <c:v>4.1813779850429063E-2</c:v>
                </c:pt>
                <c:pt idx="17">
                  <c:v>3.6841660169977974E-2</c:v>
                </c:pt>
                <c:pt idx="18">
                  <c:v>3.2809059897505231E-2</c:v>
                </c:pt>
                <c:pt idx="19">
                  <c:v>2.9664826988093095E-2</c:v>
                </c:pt>
                <c:pt idx="20">
                  <c:v>2.7296140305914554E-2</c:v>
                </c:pt>
                <c:pt idx="21">
                  <c:v>2.5562879366113848E-2</c:v>
                </c:pt>
                <c:pt idx="22">
                  <c:v>2.4324153313717591E-2</c:v>
                </c:pt>
                <c:pt idx="23">
                  <c:v>2.3454917144021155E-2</c:v>
                </c:pt>
                <c:pt idx="24">
                  <c:v>2.2853235506108509E-2</c:v>
                </c:pt>
                <c:pt idx="25">
                  <c:v>2.2440852443224267E-2</c:v>
                </c:pt>
                <c:pt idx="26">
                  <c:v>2.2160181744560706E-2</c:v>
                </c:pt>
                <c:pt idx="27">
                  <c:v>2.1970082582197493E-2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C6-4B14-92B2-91642923D2F0}"/>
            </c:ext>
          </c:extLst>
        </c:ser>
        <c:ser>
          <c:idx val="3"/>
          <c:order val="3"/>
          <c:tx>
            <c:strRef>
              <c:f>'Short-sea (Ammonia)'!$A$324</c:f>
              <c:strCache>
                <c:ptCount val="1"/>
                <c:pt idx="0">
                  <c:v>Short-sea:  Neo bulk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(Ammonia)'!$B$396:$AC$396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(Ammonia)'!$B$408:$AC$408</c:f>
              <c:numCache>
                <c:formatCode>0.00</c:formatCode>
                <c:ptCount val="28"/>
                <c:pt idx="0">
                  <c:v>9.0463180848062458E-2</c:v>
                </c:pt>
                <c:pt idx="1">
                  <c:v>9.0159717273102902E-2</c:v>
                </c:pt>
                <c:pt idx="2">
                  <c:v>8.9728847629410552E-2</c:v>
                </c:pt>
                <c:pt idx="3">
                  <c:v>8.9119578271390124E-2</c:v>
                </c:pt>
                <c:pt idx="4">
                  <c:v>8.8263034799445889E-2</c:v>
                </c:pt>
                <c:pt idx="5">
                  <c:v>8.7068700579051056E-2</c:v>
                </c:pt>
                <c:pt idx="6">
                  <c:v>8.5422384623490499E-2</c:v>
                </c:pt>
                <c:pt idx="7">
                  <c:v>8.3188811619324385E-2</c:v>
                </c:pt>
                <c:pt idx="8">
                  <c:v>8.0223277723328365E-2</c:v>
                </c:pt>
                <c:pt idx="9">
                  <c:v>7.6397395475895441E-2</c:v>
                </c:pt>
                <c:pt idx="10">
                  <c:v>7.1641059860943795E-2</c:v>
                </c:pt>
                <c:pt idx="11">
                  <c:v>6.5993604329208103E-2</c:v>
                </c:pt>
                <c:pt idx="12">
                  <c:v>5.9642901724408878E-2</c:v>
                </c:pt>
                <c:pt idx="13">
                  <c:v>5.2922675377081355E-2</c:v>
                </c:pt>
                <c:pt idx="14">
                  <c:v>4.6251695278195601E-2</c:v>
                </c:pt>
                <c:pt idx="15">
                  <c:v>4.003422398962448E-2</c:v>
                </c:pt>
                <c:pt idx="16">
                  <c:v>3.4569778268384359E-2</c:v>
                </c:pt>
                <c:pt idx="17">
                  <c:v>3.0011683922463037E-2</c:v>
                </c:pt>
                <c:pt idx="18">
                  <c:v>2.6377847565763606E-2</c:v>
                </c:pt>
                <c:pt idx="19">
                  <c:v>2.3590493334463888E-2</c:v>
                </c:pt>
                <c:pt idx="20">
                  <c:v>2.1520514632098808E-2</c:v>
                </c:pt>
                <c:pt idx="21">
                  <c:v>2.0023425492808531E-2</c:v>
                </c:pt>
                <c:pt idx="22">
                  <c:v>1.8963090468471343E-2</c:v>
                </c:pt>
                <c:pt idx="23">
                  <c:v>1.8223982174465803E-2</c:v>
                </c:pt>
                <c:pt idx="24">
                  <c:v>1.7714818607087318E-2</c:v>
                </c:pt>
                <c:pt idx="25">
                  <c:v>1.7367017889808822E-2</c:v>
                </c:pt>
                <c:pt idx="26">
                  <c:v>1.7130852765133049E-2</c:v>
                </c:pt>
                <c:pt idx="27">
                  <c:v>1.6971152199418998E-2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C6-4B14-92B2-91642923D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6313088"/>
        <c:axId val="676311120"/>
      </c:lineChart>
      <c:catAx>
        <c:axId val="67631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676311120"/>
        <c:crosses val="autoZero"/>
        <c:auto val="1"/>
        <c:lblAlgn val="ctr"/>
        <c:lblOffset val="100"/>
        <c:tickLblSkip val="3"/>
        <c:noMultiLvlLbl val="0"/>
      </c:catAx>
      <c:valAx>
        <c:axId val="67631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67631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/>
              <a:t>Methanol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'Short-sea (Methanol)'!$A$1</c:f>
              <c:strCache>
                <c:ptCount val="1"/>
                <c:pt idx="0">
                  <c:v>Short-sea: Dry bulk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(Methanol)'!$B$396:$AC$396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(Methanol)'!$B$85:$AC$85</c:f>
              <c:numCache>
                <c:formatCode>0.00</c:formatCode>
                <c:ptCount val="28"/>
                <c:pt idx="0">
                  <c:v>5.8830247024590311E-2</c:v>
                </c:pt>
                <c:pt idx="1">
                  <c:v>5.8788412447639771E-2</c:v>
                </c:pt>
                <c:pt idx="2">
                  <c:v>5.8728536198094844E-2</c:v>
                </c:pt>
                <c:pt idx="3">
                  <c:v>5.8642897467894896E-2</c:v>
                </c:pt>
                <c:pt idx="4">
                  <c:v>5.8520538538407982E-2</c:v>
                </c:pt>
                <c:pt idx="5">
                  <c:v>5.8345982767111088E-2</c:v>
                </c:pt>
                <c:pt idx="6">
                  <c:v>5.8097528576121257E-2</c:v>
                </c:pt>
                <c:pt idx="7">
                  <c:v>5.7745074239192978E-2</c:v>
                </c:pt>
                <c:pt idx="8">
                  <c:v>5.724754436455097E-2</c:v>
                </c:pt>
                <c:pt idx="9">
                  <c:v>5.6550267597055184E-2</c:v>
                </c:pt>
                <c:pt idx="10">
                  <c:v>5.5583218628222519E-2</c:v>
                </c:pt>
                <c:pt idx="11">
                  <c:v>5.4262003918849264E-2</c:v>
                </c:pt>
                <c:pt idx="12">
                  <c:v>5.2494762602746478E-2</c:v>
                </c:pt>
                <c:pt idx="13">
                  <c:v>5.019904065427943E-2</c:v>
                </c:pt>
                <c:pt idx="14">
                  <c:v>4.7331186468503338E-2</c:v>
                </c:pt>
                <c:pt idx="15">
                  <c:v>4.3924010407881728E-2</c:v>
                </c:pt>
                <c:pt idx="16">
                  <c:v>4.0116167839160263E-2</c:v>
                </c:pt>
                <c:pt idx="17">
                  <c:v>3.6147957711970144E-2</c:v>
                </c:pt>
                <c:pt idx="18">
                  <c:v>3.2309391773794077E-2</c:v>
                </c:pt>
                <c:pt idx="19">
                  <c:v>2.8859449853060725E-2</c:v>
                </c:pt>
                <c:pt idx="20">
                  <c:v>2.5960740813176564E-2</c:v>
                </c:pt>
                <c:pt idx="21">
                  <c:v>2.3661423748726595E-2</c:v>
                </c:pt>
                <c:pt idx="22">
                  <c:v>2.1920121928664233E-2</c:v>
                </c:pt>
                <c:pt idx="23">
                  <c:v>2.0647400359115432E-2</c:v>
                </c:pt>
                <c:pt idx="24">
                  <c:v>1.9741202060067041E-2</c:v>
                </c:pt>
                <c:pt idx="25">
                  <c:v>1.9107969032932784E-2</c:v>
                </c:pt>
                <c:pt idx="26">
                  <c:v>1.8671270503169239E-2</c:v>
                </c:pt>
                <c:pt idx="27">
                  <c:v>1.8372841962446394E-2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08-4AEF-AE10-C0A1428613FA}"/>
            </c:ext>
          </c:extLst>
        </c:ser>
        <c:ser>
          <c:idx val="1"/>
          <c:order val="1"/>
          <c:tx>
            <c:strRef>
              <c:f>'Short-sea (Methanol)'!$A$107</c:f>
              <c:strCache>
                <c:ptCount val="1"/>
                <c:pt idx="0">
                  <c:v>Short-sea: Container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(Methanol)'!$B$396:$AC$396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(Methanol)'!$B$191:$AC$191</c:f>
              <c:numCache>
                <c:formatCode>0.00</c:formatCode>
                <c:ptCount val="28"/>
                <c:pt idx="0">
                  <c:v>7.0424655857411853E-2</c:v>
                </c:pt>
                <c:pt idx="1">
                  <c:v>7.0375200054407866E-2</c:v>
                </c:pt>
                <c:pt idx="2">
                  <c:v>7.0304415831930589E-2</c:v>
                </c:pt>
                <c:pt idx="3">
                  <c:v>7.0203175841496657E-2</c:v>
                </c:pt>
                <c:pt idx="4">
                  <c:v>7.0058526138939897E-2</c:v>
                </c:pt>
                <c:pt idx="5">
                  <c:v>6.9852170619947251E-2</c:v>
                </c:pt>
                <c:pt idx="6">
                  <c:v>6.9558454215461196E-2</c:v>
                </c:pt>
                <c:pt idx="7">
                  <c:v>6.914179140862485E-2</c:v>
                </c:pt>
                <c:pt idx="8">
                  <c:v>6.8553623886386444E-2</c:v>
                </c:pt>
                <c:pt idx="9">
                  <c:v>6.7729320523804468E-2</c:v>
                </c:pt>
                <c:pt idx="10">
                  <c:v>6.6586099131740795E-2</c:v>
                </c:pt>
                <c:pt idx="11">
                  <c:v>6.5024191753784544E-2</c:v>
                </c:pt>
                <c:pt idx="12">
                  <c:v>6.2935002744104657E-2</c:v>
                </c:pt>
                <c:pt idx="13">
                  <c:v>6.0221056991299843E-2</c:v>
                </c:pt>
                <c:pt idx="14">
                  <c:v>5.6830750646776007E-2</c:v>
                </c:pt>
                <c:pt idx="15">
                  <c:v>5.2802871310187932E-2</c:v>
                </c:pt>
                <c:pt idx="16">
                  <c:v>4.8301333929482243E-2</c:v>
                </c:pt>
                <c:pt idx="17">
                  <c:v>4.3610213984353073E-2</c:v>
                </c:pt>
                <c:pt idx="18">
                  <c:v>3.9072356195551439E-2</c:v>
                </c:pt>
                <c:pt idx="19">
                  <c:v>3.4993920116021204E-2</c:v>
                </c:pt>
                <c:pt idx="20">
                  <c:v>3.1567137925493489E-2</c:v>
                </c:pt>
                <c:pt idx="21">
                  <c:v>2.8848942115420578E-2</c:v>
                </c:pt>
                <c:pt idx="22">
                  <c:v>2.6790418136911277E-2</c:v>
                </c:pt>
                <c:pt idx="23">
                  <c:v>2.5285838150434059E-2</c:v>
                </c:pt>
                <c:pt idx="24">
                  <c:v>2.4214552916373581E-2</c:v>
                </c:pt>
                <c:pt idx="25">
                  <c:v>2.3465960480920187E-2</c:v>
                </c:pt>
                <c:pt idx="26">
                  <c:v>2.2949706271258932E-2</c:v>
                </c:pt>
                <c:pt idx="27">
                  <c:v>2.259691142554545E-2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08-4AEF-AE10-C0A1428613FA}"/>
            </c:ext>
          </c:extLst>
        </c:ser>
        <c:ser>
          <c:idx val="2"/>
          <c:order val="2"/>
          <c:tx>
            <c:strRef>
              <c:f>'Short-sea (Methanol)'!$A$215</c:f>
              <c:strCache>
                <c:ptCount val="1"/>
                <c:pt idx="0">
                  <c:v>Short-sea: Break bulk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(Methanol)'!$B$396:$AC$396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(Methanol)'!$B$299:$AC$299</c:f>
              <c:numCache>
                <c:formatCode>0.00</c:formatCode>
                <c:ptCount val="28"/>
                <c:pt idx="0">
                  <c:v>7.6550264433146997E-2</c:v>
                </c:pt>
                <c:pt idx="1">
                  <c:v>7.6495825520800351E-2</c:v>
                </c:pt>
                <c:pt idx="2">
                  <c:v>7.6417909162174974E-2</c:v>
                </c:pt>
                <c:pt idx="3">
                  <c:v>7.6306468347741907E-2</c:v>
                </c:pt>
                <c:pt idx="4">
                  <c:v>7.6147243908947199E-2</c:v>
                </c:pt>
                <c:pt idx="5">
                  <c:v>7.5920096247230368E-2</c:v>
                </c:pt>
                <c:pt idx="6">
                  <c:v>7.5596785318535309E-2</c:v>
                </c:pt>
                <c:pt idx="7">
                  <c:v>7.5138140050605179E-2</c:v>
                </c:pt>
                <c:pt idx="8">
                  <c:v>7.4490709451092221E-2</c:v>
                </c:pt>
                <c:pt idx="9">
                  <c:v>7.358335023787696E-2</c:v>
                </c:pt>
                <c:pt idx="10">
                  <c:v>7.2324939184469916E-2</c:v>
                </c:pt>
                <c:pt idx="11">
                  <c:v>7.0605655830901726E-2</c:v>
                </c:pt>
                <c:pt idx="12">
                  <c:v>6.8305962560036779E-2</c:v>
                </c:pt>
                <c:pt idx="13">
                  <c:v>6.531856278131884E-2</c:v>
                </c:pt>
                <c:pt idx="14">
                  <c:v>6.1586653102229189E-2</c:v>
                </c:pt>
                <c:pt idx="15">
                  <c:v>5.7152929315970713E-2</c:v>
                </c:pt>
                <c:pt idx="16">
                  <c:v>5.2197822250506121E-2</c:v>
                </c:pt>
                <c:pt idx="17">
                  <c:v>4.7034030501339877E-2</c:v>
                </c:pt>
                <c:pt idx="18">
                  <c:v>4.2038943425590759E-2</c:v>
                </c:pt>
                <c:pt idx="19">
                  <c:v>3.7549568857616407E-2</c:v>
                </c:pt>
                <c:pt idx="20">
                  <c:v>3.3777508068590985E-2</c:v>
                </c:pt>
                <c:pt idx="21">
                  <c:v>3.0785430001764605E-2</c:v>
                </c:pt>
                <c:pt idx="22">
                  <c:v>2.8519491535040006E-2</c:v>
                </c:pt>
                <c:pt idx="23">
                  <c:v>2.6863311814417278E-2</c:v>
                </c:pt>
                <c:pt idx="24">
                  <c:v>2.5684085122848904E-2</c:v>
                </c:pt>
                <c:pt idx="25">
                  <c:v>2.4860065381956079E-2</c:v>
                </c:pt>
                <c:pt idx="26">
                  <c:v>2.429179399697709E-2</c:v>
                </c:pt>
                <c:pt idx="27">
                  <c:v>2.3903451951846635E-2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08-4AEF-AE10-C0A1428613FA}"/>
            </c:ext>
          </c:extLst>
        </c:ser>
        <c:ser>
          <c:idx val="3"/>
          <c:order val="3"/>
          <c:tx>
            <c:strRef>
              <c:f>'Short-sea (Methanol)'!$A$324</c:f>
              <c:strCache>
                <c:ptCount val="1"/>
                <c:pt idx="0">
                  <c:v>Short-sea:  Neo bulk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(Methanol)'!$B$396:$AC$396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(Methanol)'!$B$408:$AC$408</c:f>
              <c:numCache>
                <c:formatCode>0.00</c:formatCode>
                <c:ptCount val="28"/>
                <c:pt idx="0">
                  <c:v>5.8823255149887267E-2</c:v>
                </c:pt>
                <c:pt idx="1">
                  <c:v>5.8781420572936713E-2</c:v>
                </c:pt>
                <c:pt idx="2">
                  <c:v>5.87215443233918E-2</c:v>
                </c:pt>
                <c:pt idx="3">
                  <c:v>5.8635905593191845E-2</c:v>
                </c:pt>
                <c:pt idx="4">
                  <c:v>5.8513546663704938E-2</c:v>
                </c:pt>
                <c:pt idx="5">
                  <c:v>5.833899089240803E-2</c:v>
                </c:pt>
                <c:pt idx="6">
                  <c:v>5.8090536701418213E-2</c:v>
                </c:pt>
                <c:pt idx="7">
                  <c:v>5.7738082364489934E-2</c:v>
                </c:pt>
                <c:pt idx="8">
                  <c:v>5.7240552489847926E-2</c:v>
                </c:pt>
                <c:pt idx="9">
                  <c:v>5.6543275722352127E-2</c:v>
                </c:pt>
                <c:pt idx="10">
                  <c:v>5.5576226753519475E-2</c:v>
                </c:pt>
                <c:pt idx="11">
                  <c:v>5.425501204414622E-2</c:v>
                </c:pt>
                <c:pt idx="12">
                  <c:v>5.2487770728043434E-2</c:v>
                </c:pt>
                <c:pt idx="13">
                  <c:v>5.0192048779576386E-2</c:v>
                </c:pt>
                <c:pt idx="14">
                  <c:v>4.7324194593800294E-2</c:v>
                </c:pt>
                <c:pt idx="15">
                  <c:v>4.3917018533178691E-2</c:v>
                </c:pt>
                <c:pt idx="16">
                  <c:v>4.0109175964457219E-2</c:v>
                </c:pt>
                <c:pt idx="17">
                  <c:v>3.61409658372671E-2</c:v>
                </c:pt>
                <c:pt idx="18">
                  <c:v>3.2302399899091033E-2</c:v>
                </c:pt>
                <c:pt idx="19">
                  <c:v>2.8852457978357678E-2</c:v>
                </c:pt>
                <c:pt idx="20">
                  <c:v>2.595374893847352E-2</c:v>
                </c:pt>
                <c:pt idx="21">
                  <c:v>2.3654431874023558E-2</c:v>
                </c:pt>
                <c:pt idx="22">
                  <c:v>2.1913130053961189E-2</c:v>
                </c:pt>
                <c:pt idx="23">
                  <c:v>2.0640408484412388E-2</c:v>
                </c:pt>
                <c:pt idx="24">
                  <c:v>1.9734210185364E-2</c:v>
                </c:pt>
                <c:pt idx="25">
                  <c:v>1.910097715822974E-2</c:v>
                </c:pt>
                <c:pt idx="26">
                  <c:v>1.8664278628466202E-2</c:v>
                </c:pt>
                <c:pt idx="27">
                  <c:v>1.836585008774335E-2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08-4AEF-AE10-C0A142861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6318336"/>
        <c:axId val="676321288"/>
      </c:lineChart>
      <c:catAx>
        <c:axId val="67631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676321288"/>
        <c:crosses val="autoZero"/>
        <c:auto val="1"/>
        <c:lblAlgn val="ctr"/>
        <c:lblOffset val="100"/>
        <c:tickLblSkip val="3"/>
        <c:noMultiLvlLbl val="0"/>
      </c:catAx>
      <c:valAx>
        <c:axId val="676321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67631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/>
              <a:t>HFO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'Short-sea (HFO)'!$A$1</c:f>
              <c:strCache>
                <c:ptCount val="1"/>
                <c:pt idx="0">
                  <c:v>Short-sea: Dry bulk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(MGO)'!$B$396:$AC$396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(HFO)'!$B$85:$AC$85</c:f>
              <c:numCache>
                <c:formatCode>0.0000</c:formatCode>
                <c:ptCount val="28"/>
                <c:pt idx="0">
                  <c:v>9.2847350672844529E-3</c:v>
                </c:pt>
                <c:pt idx="1">
                  <c:v>9.2845405057852635E-3</c:v>
                </c:pt>
                <c:pt idx="2">
                  <c:v>9.2842619953326794E-3</c:v>
                </c:pt>
                <c:pt idx="3">
                  <c:v>9.2838635665445264E-3</c:v>
                </c:pt>
                <c:pt idx="4">
                  <c:v>9.2832941238885809E-3</c:v>
                </c:pt>
                <c:pt idx="5">
                  <c:v>9.2824814061568846E-3</c:v>
                </c:pt>
                <c:pt idx="6">
                  <c:v>9.2813238967254606E-3</c:v>
                </c:pt>
                <c:pt idx="7">
                  <c:v>9.2796803992638913E-3</c:v>
                </c:pt>
                <c:pt idx="8">
                  <c:v>9.2773574735319827E-3</c:v>
                </c:pt>
                <c:pt idx="9">
                  <c:v>9.2740961277134396E-3</c:v>
                </c:pt>
                <c:pt idx="10">
                  <c:v>9.2695616731204682E-3</c:v>
                </c:pt>
                <c:pt idx="11">
                  <c:v>9.263345105507784E-3</c:v>
                </c:pt>
                <c:pt idx="12">
                  <c:v>9.2549907047767971E-3</c:v>
                </c:pt>
                <c:pt idx="13">
                  <c:v>9.2440698890698669E-3</c:v>
                </c:pt>
                <c:pt idx="14">
                  <c:v>9.2303169675444288E-3</c:v>
                </c:pt>
                <c:pt idx="15">
                  <c:v>9.2138138564915734E-3</c:v>
                </c:pt>
                <c:pt idx="16">
                  <c:v>9.1951525733037377E-3</c:v>
                </c:pt>
                <c:pt idx="17">
                  <c:v>9.1754519332076616E-3</c:v>
                </c:pt>
                <c:pt idx="18">
                  <c:v>9.1561389648596638E-3</c:v>
                </c:pt>
                <c:pt idx="19">
                  <c:v>9.1385579722429444E-3</c:v>
                </c:pt>
                <c:pt idx="20">
                  <c:v>9.1236166321002257E-3</c:v>
                </c:pt>
                <c:pt idx="21">
                  <c:v>9.111651294488321E-3</c:v>
                </c:pt>
                <c:pt idx="22">
                  <c:v>9.1025212108308551E-3</c:v>
                </c:pt>
                <c:pt idx="23">
                  <c:v>9.0958098671088533E-3</c:v>
                </c:pt>
                <c:pt idx="24">
                  <c:v>9.0910113534383788E-3</c:v>
                </c:pt>
                <c:pt idx="25">
                  <c:v>9.0876483039981949E-3</c:v>
                </c:pt>
                <c:pt idx="26">
                  <c:v>9.0853242301258581E-3</c:v>
                </c:pt>
                <c:pt idx="27">
                  <c:v>9.083733750561972E-3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90-4ABF-80F3-85097D6DC7C2}"/>
            </c:ext>
          </c:extLst>
        </c:ser>
        <c:ser>
          <c:idx val="1"/>
          <c:order val="1"/>
          <c:tx>
            <c:strRef>
              <c:f>'Short-sea (HFO)'!$A$107</c:f>
              <c:strCache>
                <c:ptCount val="1"/>
                <c:pt idx="0">
                  <c:v>Short-sea: Container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(MGO)'!$B$396:$AC$396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(HFO)'!$B$191:$AC$191</c:f>
              <c:numCache>
                <c:formatCode>0.00</c:formatCode>
                <c:ptCount val="28"/>
                <c:pt idx="0" formatCode="0.000">
                  <c:v>1.1872809440651715E-2</c:v>
                </c:pt>
                <c:pt idx="1">
                  <c:v>1.1872578681664303E-2</c:v>
                </c:pt>
                <c:pt idx="2">
                  <c:v>1.1872248355313565E-2</c:v>
                </c:pt>
                <c:pt idx="3">
                  <c:v>1.1871775800239246E-2</c:v>
                </c:pt>
                <c:pt idx="4">
                  <c:v>1.1871100414763589E-2</c:v>
                </c:pt>
                <c:pt idx="5">
                  <c:v>1.1870136493732971E-2</c:v>
                </c:pt>
                <c:pt idx="6">
                  <c:v>1.1868763633709657E-2</c:v>
                </c:pt>
                <c:pt idx="7">
                  <c:v>1.1866814369278493E-2</c:v>
                </c:pt>
                <c:pt idx="8">
                  <c:v>1.1864059271317392E-2</c:v>
                </c:pt>
                <c:pt idx="9">
                  <c:v>1.1860191163486094E-2</c:v>
                </c:pt>
                <c:pt idx="10">
                  <c:v>1.1854813089433968E-2</c:v>
                </c:pt>
                <c:pt idx="11">
                  <c:v>1.1847439951102646E-2</c:v>
                </c:pt>
                <c:pt idx="12">
                  <c:v>1.1837531243258915E-2</c:v>
                </c:pt>
                <c:pt idx="13">
                  <c:v>1.1824578647885581E-2</c:v>
                </c:pt>
                <c:pt idx="14">
                  <c:v>1.180826704328564E-2</c:v>
                </c:pt>
                <c:pt idx="15">
                  <c:v>1.1788693585990389E-2</c:v>
                </c:pt>
                <c:pt idx="16">
                  <c:v>1.1766560436162962E-2</c:v>
                </c:pt>
                <c:pt idx="17">
                  <c:v>1.1743194560700174E-2</c:v>
                </c:pt>
                <c:pt idx="18">
                  <c:v>1.1720288481961848E-2</c:v>
                </c:pt>
                <c:pt idx="19">
                  <c:v>1.1699436606997833E-2</c:v>
                </c:pt>
                <c:pt idx="20">
                  <c:v>1.1681715482642515E-2</c:v>
                </c:pt>
                <c:pt idx="21">
                  <c:v>1.1667524035707467E-2</c:v>
                </c:pt>
                <c:pt idx="22">
                  <c:v>1.1656695331834659E-2</c:v>
                </c:pt>
                <c:pt idx="23">
                  <c:v>1.1648735366024839E-2</c:v>
                </c:pt>
                <c:pt idx="24">
                  <c:v>1.1643044105624976E-2</c:v>
                </c:pt>
                <c:pt idx="25">
                  <c:v>1.1639055372568015E-2</c:v>
                </c:pt>
                <c:pt idx="26">
                  <c:v>1.1636298912858962E-2</c:v>
                </c:pt>
                <c:pt idx="27">
                  <c:v>1.1634412530120401E-2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90-4ABF-80F3-85097D6DC7C2}"/>
            </c:ext>
          </c:extLst>
        </c:ser>
        <c:ser>
          <c:idx val="2"/>
          <c:order val="2"/>
          <c:tx>
            <c:strRef>
              <c:f>'Short-sea (HFO)'!$A$215</c:f>
              <c:strCache>
                <c:ptCount val="1"/>
                <c:pt idx="0">
                  <c:v>Short-sea: Break bulk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(MGO)'!$B$396:$AC$396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(HFO)'!$B$299:$AC$299</c:f>
              <c:numCache>
                <c:formatCode>0.00</c:formatCode>
                <c:ptCount val="28"/>
                <c:pt idx="0" formatCode="0.0000">
                  <c:v>1.2136868763785827E-2</c:v>
                </c:pt>
                <c:pt idx="1">
                  <c:v>1.2136614337209958E-2</c:v>
                </c:pt>
                <c:pt idx="2">
                  <c:v>1.2136250131233504E-2</c:v>
                </c:pt>
                <c:pt idx="3">
                  <c:v>1.2135729108972076E-2</c:v>
                </c:pt>
                <c:pt idx="4">
                  <c:v>1.213498445319122E-2</c:v>
                </c:pt>
                <c:pt idx="5">
                  <c:v>1.2133921668465157E-2</c:v>
                </c:pt>
                <c:pt idx="6">
                  <c:v>1.2132408002285607E-2</c:v>
                </c:pt>
                <c:pt idx="7">
                  <c:v>1.21302588132974E-2</c:v>
                </c:pt>
                <c:pt idx="8">
                  <c:v>1.2127221141186443E-2</c:v>
                </c:pt>
                <c:pt idx="9">
                  <c:v>1.2122956304346804E-2</c:v>
                </c:pt>
                <c:pt idx="10">
                  <c:v>1.2117026632955996E-2</c:v>
                </c:pt>
                <c:pt idx="11">
                  <c:v>1.2108897275308644E-2</c:v>
                </c:pt>
                <c:pt idx="12">
                  <c:v>1.2097972289737351E-2</c:v>
                </c:pt>
                <c:pt idx="13">
                  <c:v>1.2083691223043674E-2</c:v>
                </c:pt>
                <c:pt idx="14">
                  <c:v>1.2065706633356562E-2</c:v>
                </c:pt>
                <c:pt idx="15">
                  <c:v>1.2044125641979746E-2</c:v>
                </c:pt>
                <c:pt idx="16">
                  <c:v>1.2019722425503351E-2</c:v>
                </c:pt>
                <c:pt idx="17">
                  <c:v>1.19939600499931E-2</c:v>
                </c:pt>
                <c:pt idx="18">
                  <c:v>1.1968704629845716E-2</c:v>
                </c:pt>
                <c:pt idx="19">
                  <c:v>1.1945714101039232E-2</c:v>
                </c:pt>
                <c:pt idx="20">
                  <c:v>1.1926175425467988E-2</c:v>
                </c:pt>
                <c:pt idx="21">
                  <c:v>1.1910528445513956E-2</c:v>
                </c:pt>
                <c:pt idx="22">
                  <c:v>1.1898589105346507E-2</c:v>
                </c:pt>
                <c:pt idx="23">
                  <c:v>1.1889812732786963E-2</c:v>
                </c:pt>
                <c:pt idx="24">
                  <c:v>1.1883537753371726E-2</c:v>
                </c:pt>
                <c:pt idx="25">
                  <c:v>1.1879139919488411E-2</c:v>
                </c:pt>
                <c:pt idx="26">
                  <c:v>1.1876100745963045E-2</c:v>
                </c:pt>
                <c:pt idx="27">
                  <c:v>1.1874020888071811E-2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90-4ABF-80F3-85097D6DC7C2}"/>
            </c:ext>
          </c:extLst>
        </c:ser>
        <c:ser>
          <c:idx val="3"/>
          <c:order val="3"/>
          <c:tx>
            <c:strRef>
              <c:f>'Short-sea (HFO)'!$A$324</c:f>
              <c:strCache>
                <c:ptCount val="1"/>
                <c:pt idx="0">
                  <c:v>Short-sea:  Neo bulk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(MGO)'!$B$396:$AC$396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(HFO)'!$B$408:$AC$408</c:f>
              <c:numCache>
                <c:formatCode>0.00</c:formatCode>
                <c:ptCount val="28"/>
                <c:pt idx="0" formatCode="0.000">
                  <c:v>9.2778886783463441E-3</c:v>
                </c:pt>
                <c:pt idx="1">
                  <c:v>9.2776941168471513E-3</c:v>
                </c:pt>
                <c:pt idx="2">
                  <c:v>9.2774156063945672E-3</c:v>
                </c:pt>
                <c:pt idx="3">
                  <c:v>9.2770171776064177E-3</c:v>
                </c:pt>
                <c:pt idx="4">
                  <c:v>9.2764477349504704E-3</c:v>
                </c:pt>
                <c:pt idx="5">
                  <c:v>9.2756350172187724E-3</c:v>
                </c:pt>
                <c:pt idx="6">
                  <c:v>9.2744775077873501E-3</c:v>
                </c:pt>
                <c:pt idx="7">
                  <c:v>9.2728340103257825E-3</c:v>
                </c:pt>
                <c:pt idx="8">
                  <c:v>9.2705110845938757E-3</c:v>
                </c:pt>
                <c:pt idx="9">
                  <c:v>9.2672497387753273E-3</c:v>
                </c:pt>
                <c:pt idx="10">
                  <c:v>9.2627152841823577E-3</c:v>
                </c:pt>
                <c:pt idx="11">
                  <c:v>9.256498716569677E-3</c:v>
                </c:pt>
                <c:pt idx="12">
                  <c:v>9.2481443158386866E-3</c:v>
                </c:pt>
                <c:pt idx="13">
                  <c:v>9.2372235001317582E-3</c:v>
                </c:pt>
                <c:pt idx="14">
                  <c:v>9.2234705786063183E-3</c:v>
                </c:pt>
                <c:pt idx="15">
                  <c:v>9.2069674675534612E-3</c:v>
                </c:pt>
                <c:pt idx="16">
                  <c:v>9.1883061843656307E-3</c:v>
                </c:pt>
                <c:pt idx="17">
                  <c:v>9.1686055442695528E-3</c:v>
                </c:pt>
                <c:pt idx="18">
                  <c:v>9.1492925759215533E-3</c:v>
                </c:pt>
                <c:pt idx="19">
                  <c:v>9.1317115833048322E-3</c:v>
                </c:pt>
                <c:pt idx="20">
                  <c:v>9.1167702431621152E-3</c:v>
                </c:pt>
                <c:pt idx="21">
                  <c:v>9.1048049055502088E-3</c:v>
                </c:pt>
                <c:pt idx="22">
                  <c:v>9.0956748218927463E-3</c:v>
                </c:pt>
                <c:pt idx="23">
                  <c:v>9.0889634781707411E-3</c:v>
                </c:pt>
                <c:pt idx="24">
                  <c:v>9.0841649645002683E-3</c:v>
                </c:pt>
                <c:pt idx="25">
                  <c:v>9.0808019150600862E-3</c:v>
                </c:pt>
                <c:pt idx="26">
                  <c:v>9.0784778411877494E-3</c:v>
                </c:pt>
                <c:pt idx="27">
                  <c:v>9.0768873616238633E-3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90-4ABF-80F3-85097D6DC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6339000"/>
        <c:axId val="676332768"/>
      </c:lineChart>
      <c:catAx>
        <c:axId val="676339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676332768"/>
        <c:crosses val="autoZero"/>
        <c:auto val="1"/>
        <c:lblAlgn val="ctr"/>
        <c:lblOffset val="100"/>
        <c:tickLblSkip val="3"/>
        <c:noMultiLvlLbl val="0"/>
      </c:catAx>
      <c:valAx>
        <c:axId val="67633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676339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'Semi-trailer truck (Diesel)'!$A$11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D5-4B1B-BB25-F959CC10D433}"/>
            </c:ext>
          </c:extLst>
        </c:ser>
        <c:ser>
          <c:idx val="13"/>
          <c:order val="1"/>
          <c:tx>
            <c:strRef>
              <c:f>'Semi-trailer truck (Diesel)'!$A$12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D5-4B1B-BB25-F959CC10D433}"/>
            </c:ext>
          </c:extLst>
        </c:ser>
        <c:ser>
          <c:idx val="1"/>
          <c:order val="2"/>
          <c:tx>
            <c:strRef>
              <c:f>'Semi-trailer truck (Diesel)'!$A$13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D5-4B1B-BB25-F959CC10D433}"/>
            </c:ext>
          </c:extLst>
        </c:ser>
        <c:ser>
          <c:idx val="14"/>
          <c:order val="3"/>
          <c:tx>
            <c:strRef>
              <c:f>'Semi-trailer truck (Diesel)'!$A$14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D5-4B1B-BB25-F959CC10D433}"/>
            </c:ext>
          </c:extLst>
        </c:ser>
        <c:ser>
          <c:idx val="2"/>
          <c:order val="4"/>
          <c:tx>
            <c:strRef>
              <c:f>'Semi-trailer truck (Diesel)'!$A$15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D5-4B1B-BB25-F959CC10D433}"/>
            </c:ext>
          </c:extLst>
        </c:ser>
        <c:ser>
          <c:idx val="3"/>
          <c:order val="5"/>
          <c:tx>
            <c:strRef>
              <c:f>'Semi-trailer truck (Diesel)'!$A$16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D5-4B1B-BB25-F959CC10D433}"/>
            </c:ext>
          </c:extLst>
        </c:ser>
        <c:ser>
          <c:idx val="4"/>
          <c:order val="6"/>
          <c:tx>
            <c:strRef>
              <c:f>'Semi-trailer truck (Diesel)'!$A$18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D5-4B1B-BB25-F959CC10D433}"/>
            </c:ext>
          </c:extLst>
        </c:ser>
        <c:ser>
          <c:idx val="5"/>
          <c:order val="7"/>
          <c:tx>
            <c:strRef>
              <c:f>'Semi-trailer truck (Diesel)'!$A$19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BD5-4B1B-BB25-F959CC10D433}"/>
            </c:ext>
          </c:extLst>
        </c:ser>
        <c:ser>
          <c:idx val="6"/>
          <c:order val="8"/>
          <c:tx>
            <c:strRef>
              <c:f>'Semi-trailer truck (Diesel)'!$A$20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BD5-4B1B-BB25-F959CC10D433}"/>
            </c:ext>
          </c:extLst>
        </c:ser>
        <c:ser>
          <c:idx val="7"/>
          <c:order val="9"/>
          <c:tx>
            <c:strRef>
              <c:f>'Semi-trailer truck (Diesel)'!$A$22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BD5-4B1B-BB25-F959CC10D433}"/>
            </c:ext>
          </c:extLst>
        </c:ser>
        <c:ser>
          <c:idx val="8"/>
          <c:order val="10"/>
          <c:tx>
            <c:strRef>
              <c:f>'Semi-trailer truck (Diesel)'!$A$23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BD5-4B1B-BB25-F959CC10D433}"/>
            </c:ext>
          </c:extLst>
        </c:ser>
        <c:ser>
          <c:idx val="9"/>
          <c:order val="11"/>
          <c:tx>
            <c:strRef>
              <c:f>'Semi-trailer truck (Diesel)'!$A$24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BD5-4B1B-BB25-F959CC10D433}"/>
            </c:ext>
          </c:extLst>
        </c:ser>
        <c:ser>
          <c:idx val="10"/>
          <c:order val="12"/>
          <c:tx>
            <c:strRef>
              <c:f>'Semi-trailer truck (Diesel)'!$A$25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BD5-4B1B-BB25-F959CC10D433}"/>
            </c:ext>
          </c:extLst>
        </c:ser>
        <c:ser>
          <c:idx val="11"/>
          <c:order val="13"/>
          <c:tx>
            <c:strRef>
              <c:f>'Semi-trailer truck (Diesel)'!$A$27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BD5-4B1B-BB25-F959CC10D433}"/>
            </c:ext>
          </c:extLst>
        </c:ser>
        <c:ser>
          <c:idx val="12"/>
          <c:order val="14"/>
          <c:tx>
            <c:strRef>
              <c:f>'Semi-trailer truck (Diesel)'!$A$17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BD5-4B1B-BB25-F959CC10D433}"/>
            </c:ext>
          </c:extLst>
        </c:ser>
        <c:ser>
          <c:idx val="15"/>
          <c:order val="15"/>
          <c:tx>
            <c:strRef>
              <c:f>'Semi-trailer truck (Diesel)'!$A$21</c:f>
              <c:strCache>
                <c:ptCount val="1"/>
                <c:pt idx="0">
                  <c:v>Emission Cost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(Diesel)'!$Q$21:$AR$21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A-4DC0-B3E7-945A97009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9291472156283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'Semi-trailer truck (Diesel)'!$A$74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('Semi-trailer truck (Diesel)'!$B$73,'Semi-trailer truck (Diesel)'!$N$73,'Semi-trailer truck (Diesel)'!$AC$73)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(Diesel)'!$B$74,'Semi-trailer truck (Diesel)'!$N$74,'Semi-trailer truck (Diesel)'!$AC$74)</c:f>
              <c:numCache>
                <c:formatCode>0.00</c:formatCode>
                <c:ptCount val="3"/>
                <c:pt idx="0">
                  <c:v>1.2312752120811793E-2</c:v>
                </c:pt>
                <c:pt idx="1">
                  <c:v>1.2924904892565415E-2</c:v>
                </c:pt>
                <c:pt idx="2">
                  <c:v>1.3465854058382996E-2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3F-43DA-955C-DA2F9840CFC1}"/>
            </c:ext>
          </c:extLst>
        </c:ser>
        <c:ser>
          <c:idx val="1"/>
          <c:order val="1"/>
          <c:tx>
            <c:strRef>
              <c:f>'Semi-trailer truck (Diesel)'!$A$75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('Semi-trailer truck (Diesel)'!$B$73,'Semi-trailer truck (Diesel)'!$N$73,'Semi-trailer truck (Diesel)'!$AC$73)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(Diesel)'!$B$75,'Semi-trailer truck (Diesel)'!$N$75,'Semi-trailer truck (Diesel)'!$AC$75)</c:f>
              <c:numCache>
                <c:formatCode>0.000</c:formatCode>
                <c:ptCount val="3"/>
                <c:pt idx="0">
                  <c:v>-3.0604067820050769E-3</c:v>
                </c:pt>
                <c:pt idx="1">
                  <c:v>-2.5094692874268148E-3</c:v>
                </c:pt>
                <c:pt idx="2">
                  <c:v>-2.0226150381909905E-3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3F-43DA-955C-DA2F9840CFC1}"/>
            </c:ext>
          </c:extLst>
        </c:ser>
        <c:ser>
          <c:idx val="2"/>
          <c:order val="2"/>
          <c:tx>
            <c:strRef>
              <c:f>'Semi-trailer truck (Diesel)'!$A$76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('Semi-trailer truck (Diesel)'!$B$73,'Semi-trailer truck (Diesel)'!$N$73,'Semi-trailer truck (Diesel)'!$AC$73)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(Diesel)'!$B$76,'Semi-trailer truck (Diesel)'!$N$76,'Semi-trailer truck (Diesel)'!$AC$76)</c:f>
              <c:numCache>
                <c:formatCode>0.00</c:formatCode>
                <c:ptCount val="3"/>
                <c:pt idx="0">
                  <c:v>3.9525224209566176E-3</c:v>
                </c:pt>
                <c:pt idx="1">
                  <c:v>3.9525224209566176E-3</c:v>
                </c:pt>
                <c:pt idx="2">
                  <c:v>3.9525224209566176E-3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3F-43DA-955C-DA2F9840CFC1}"/>
            </c:ext>
          </c:extLst>
        </c:ser>
        <c:ser>
          <c:idx val="3"/>
          <c:order val="3"/>
          <c:tx>
            <c:strRef>
              <c:f>'Semi-trailer truck (Diesel)'!$A$77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('Semi-trailer truck (Diesel)'!$B$73,'Semi-trailer truck (Diesel)'!$N$73,'Semi-trailer truck (Diesel)'!$AC$73)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(Diesel)'!$B$77,'Semi-trailer truck (Diesel)'!$N$77,'Semi-trailer truck (Diesel)'!$AC$77)</c:f>
              <c:numCache>
                <c:formatCode>0.0000</c:formatCode>
                <c:ptCount val="3"/>
                <c:pt idx="0">
                  <c:v>-9.8813060523915441E-4</c:v>
                </c:pt>
                <c:pt idx="1">
                  <c:v>-9.8813060523915441E-4</c:v>
                </c:pt>
                <c:pt idx="2">
                  <c:v>-9.8813060523915441E-4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3F-43DA-955C-DA2F9840CFC1}"/>
            </c:ext>
          </c:extLst>
        </c:ser>
        <c:ser>
          <c:idx val="4"/>
          <c:order val="4"/>
          <c:tx>
            <c:strRef>
              <c:f>'Semi-trailer truck (Diesel)'!$A$78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('Semi-trailer truck (Diesel)'!$B$73,'Semi-trailer truck (Diesel)'!$N$73,'Semi-trailer truck (Diesel)'!$AC$73)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(Diesel)'!$B$78,'Semi-trailer truck (Diesel)'!$N$78,'Semi-trailer truck (Diesel)'!$AC$78)</c:f>
              <c:numCache>
                <c:formatCode>0.00</c:formatCode>
                <c:ptCount val="3"/>
                <c:pt idx="0">
                  <c:v>5.0909090909090911E-2</c:v>
                </c:pt>
                <c:pt idx="1">
                  <c:v>5.0909090909090911E-2</c:v>
                </c:pt>
                <c:pt idx="2">
                  <c:v>5.0909090909090911E-2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3F-43DA-955C-DA2F9840CFC1}"/>
            </c:ext>
          </c:extLst>
        </c:ser>
        <c:ser>
          <c:idx val="5"/>
          <c:order val="5"/>
          <c:tx>
            <c:strRef>
              <c:f>'Semi-trailer truck (Diesel)'!$A$79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('Semi-trailer truck (Diesel)'!$B$73,'Semi-trailer truck (Diesel)'!$N$73,'Semi-trailer truck (Diesel)'!$AC$73)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(Diesel)'!$B$79,'Semi-trailer truck (Diesel)'!$N$79,'Semi-trailer truck (Diesel)'!$AC$79)</c:f>
              <c:numCache>
                <c:formatCode>0.00</c:formatCode>
                <c:ptCount val="3"/>
                <c:pt idx="0">
                  <c:v>1.4545454545454545E-2</c:v>
                </c:pt>
                <c:pt idx="1">
                  <c:v>1.4545454545454545E-2</c:v>
                </c:pt>
                <c:pt idx="2">
                  <c:v>1.4545454545454545E-2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3F-43DA-955C-DA2F9840CFC1}"/>
            </c:ext>
          </c:extLst>
        </c:ser>
        <c:ser>
          <c:idx val="6"/>
          <c:order val="6"/>
          <c:tx>
            <c:strRef>
              <c:f>'Semi-trailer truck (Diesel)'!$A$80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(Diesel)'!$B$73,'Semi-trailer truck (Diesel)'!$N$73,'Semi-trailer truck (Diesel)'!$AC$73)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(Diesel)'!$B$80,'Semi-trailer truck (Diesel)'!$N$80,'Semi-trailer truck (Diesel)'!$AC$80)</c:f>
              <c:numCache>
                <c:formatCode>0.00</c:formatCode>
                <c:ptCount val="3"/>
                <c:pt idx="0">
                  <c:v>4.4000000000000003E-3</c:v>
                </c:pt>
                <c:pt idx="1">
                  <c:v>4.4000000000000003E-3</c:v>
                </c:pt>
                <c:pt idx="2">
                  <c:v>4.4000000000000003E-3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3F-43DA-955C-DA2F9840CFC1}"/>
            </c:ext>
          </c:extLst>
        </c:ser>
        <c:ser>
          <c:idx val="7"/>
          <c:order val="7"/>
          <c:tx>
            <c:strRef>
              <c:f>'Semi-trailer truck (Diesel)'!$A$81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(Diesel)'!$B$73,'Semi-trailer truck (Diesel)'!$N$73,'Semi-trailer truck (Diesel)'!$AC$73)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(Diesel)'!$B$81,'Semi-trailer truck (Diesel)'!$N$81,'Semi-trailer truck (Diesel)'!$AC$81)</c:f>
              <c:numCache>
                <c:formatCode>0.00</c:formatCode>
                <c:ptCount val="3"/>
                <c:pt idx="0">
                  <c:v>1.1573595723149675E-2</c:v>
                </c:pt>
                <c:pt idx="1">
                  <c:v>1.0528226537463705E-2</c:v>
                </c:pt>
                <c:pt idx="2">
                  <c:v>9.604451272429336E-3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43F-43DA-955C-DA2F9840CFC1}"/>
            </c:ext>
          </c:extLst>
        </c:ser>
        <c:ser>
          <c:idx val="8"/>
          <c:order val="8"/>
          <c:tx>
            <c:strRef>
              <c:f>'Semi-trailer truck (Diesel)'!$A$82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(Diesel)'!$B$73,'Semi-trailer truck (Diesel)'!$N$73,'Semi-trailer truck (Diesel)'!$AC$73)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(Diesel)'!$B$82,'Semi-trailer truck (Diesel)'!$N$82,'Semi-trailer truck (Diesel)'!$AC$82)</c:f>
              <c:numCache>
                <c:formatCode>0.00</c:formatCode>
                <c:ptCount val="3"/>
                <c:pt idx="0">
                  <c:v>0.13204824032086815</c:v>
                </c:pt>
                <c:pt idx="1">
                  <c:v>0.13221080752747438</c:v>
                </c:pt>
                <c:pt idx="2">
                  <c:v>0.13235446544892926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43F-43DA-955C-DA2F9840CFC1}"/>
            </c:ext>
          </c:extLst>
        </c:ser>
        <c:ser>
          <c:idx val="9"/>
          <c:order val="9"/>
          <c:tx>
            <c:strRef>
              <c:f>'Semi-trailer truck (Diesel)'!$A$83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(Diesel)'!$B$73,'Semi-trailer truck (Diesel)'!$N$73,'Semi-trailer truck (Diesel)'!$AC$73)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(Diesel)'!$B$83,'Semi-trailer truck (Diesel)'!$N$83,'Semi-trailer truck (Diesel)'!$AC$83)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43F-43DA-955C-DA2F9840CFC1}"/>
            </c:ext>
          </c:extLst>
        </c:ser>
        <c:ser>
          <c:idx val="10"/>
          <c:order val="10"/>
          <c:tx>
            <c:strRef>
              <c:f>'Semi-trailer truck (Diesel)'!$A$84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(Diesel)'!$B$73,'Semi-trailer truck (Diesel)'!$N$73,'Semi-trailer truck (Diesel)'!$AC$73)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(Diesel)'!$B$84,'Semi-trailer truck (Diesel)'!$N$84,'Semi-trailer truck (Diesel)'!$AC$84)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D0-40BB-A665-E63B6DD1C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'Semi-trailer truck (Diesel)'!$A$11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0C-4B41-AB21-91D4E524BC5D}"/>
            </c:ext>
          </c:extLst>
        </c:ser>
        <c:ser>
          <c:idx val="13"/>
          <c:order val="1"/>
          <c:tx>
            <c:strRef>
              <c:f>'Semi-trailer truck (Diesel)'!$A$12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(Diesel)'!$Q$12:$AR$12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0C-4B41-AB21-91D4E524BC5D}"/>
            </c:ext>
          </c:extLst>
        </c:ser>
        <c:ser>
          <c:idx val="1"/>
          <c:order val="2"/>
          <c:tx>
            <c:strRef>
              <c:f>'Semi-trailer truck (Diesel)'!$A$13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0C-4B41-AB21-91D4E524BC5D}"/>
            </c:ext>
          </c:extLst>
        </c:ser>
        <c:ser>
          <c:idx val="14"/>
          <c:order val="3"/>
          <c:tx>
            <c:strRef>
              <c:f>'Semi-trailer truck (Diesel)'!$A$14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(Diesel)'!$Q$14:$AR$14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0C-4B41-AB21-91D4E524BC5D}"/>
            </c:ext>
          </c:extLst>
        </c:ser>
        <c:ser>
          <c:idx val="2"/>
          <c:order val="4"/>
          <c:tx>
            <c:strRef>
              <c:f>'Semi-trailer truck (Diesel)'!$A$15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B0C-4B41-AB21-91D4E524BC5D}"/>
            </c:ext>
          </c:extLst>
        </c:ser>
        <c:ser>
          <c:idx val="3"/>
          <c:order val="5"/>
          <c:tx>
            <c:strRef>
              <c:f>'Semi-trailer truck (Diesel)'!$A$16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B0C-4B41-AB21-91D4E524BC5D}"/>
            </c:ext>
          </c:extLst>
        </c:ser>
        <c:ser>
          <c:idx val="4"/>
          <c:order val="6"/>
          <c:tx>
            <c:strRef>
              <c:f>'Semi-trailer truck (Diesel)'!$A$18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B0C-4B41-AB21-91D4E524BC5D}"/>
            </c:ext>
          </c:extLst>
        </c:ser>
        <c:ser>
          <c:idx val="5"/>
          <c:order val="7"/>
          <c:tx>
            <c:strRef>
              <c:f>'Semi-trailer truck (Diesel)'!$A$19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B0C-4B41-AB21-91D4E524BC5D}"/>
            </c:ext>
          </c:extLst>
        </c:ser>
        <c:ser>
          <c:idx val="6"/>
          <c:order val="8"/>
          <c:tx>
            <c:strRef>
              <c:f>'Semi-trailer truck (Diesel)'!$A$20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B0C-4B41-AB21-91D4E524BC5D}"/>
            </c:ext>
          </c:extLst>
        </c:ser>
        <c:ser>
          <c:idx val="7"/>
          <c:order val="9"/>
          <c:tx>
            <c:strRef>
              <c:f>'Semi-trailer truck (Diesel)'!$A$22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B0C-4B41-AB21-91D4E524BC5D}"/>
            </c:ext>
          </c:extLst>
        </c:ser>
        <c:ser>
          <c:idx val="8"/>
          <c:order val="10"/>
          <c:tx>
            <c:strRef>
              <c:f>'Semi-trailer truck (Diesel)'!$A$23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B0C-4B41-AB21-91D4E524BC5D}"/>
            </c:ext>
          </c:extLst>
        </c:ser>
        <c:ser>
          <c:idx val="9"/>
          <c:order val="11"/>
          <c:tx>
            <c:strRef>
              <c:f>'Semi-trailer truck (Diesel)'!$A$24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B0C-4B41-AB21-91D4E524BC5D}"/>
            </c:ext>
          </c:extLst>
        </c:ser>
        <c:ser>
          <c:idx val="10"/>
          <c:order val="12"/>
          <c:tx>
            <c:strRef>
              <c:f>'Semi-trailer truck (Diesel)'!$A$25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B0C-4B41-AB21-91D4E524BC5D}"/>
            </c:ext>
          </c:extLst>
        </c:ser>
        <c:ser>
          <c:idx val="11"/>
          <c:order val="13"/>
          <c:tx>
            <c:strRef>
              <c:f>'Semi-trailer truck (Diesel)'!$A$27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B0C-4B41-AB21-91D4E524BC5D}"/>
            </c:ext>
          </c:extLst>
        </c:ser>
        <c:ser>
          <c:idx val="12"/>
          <c:order val="14"/>
          <c:tx>
            <c:strRef>
              <c:f>'Semi-trailer truck (Diesel)'!$A$17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(Diesel)'!$Q$17:$AR$17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B0C-4B41-AB21-91D4E524B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'Semi-trailer truck (Diesel)'!$A$74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('Semi-trailer truck (Diesel)'!$B$179,'Semi-trailer truck (Diesel)'!$N$179,'Semi-trailer truck (Diesel)'!$AC$179)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(Diesel)'!$B$74,'Semi-trailer truck (Diesel)'!$N$74,'Semi-trailer truck (Diesel)'!$AC$74)</c:f>
              <c:numCache>
                <c:formatCode>0.00</c:formatCode>
                <c:ptCount val="3"/>
                <c:pt idx="0">
                  <c:v>1.2312752120811793E-2</c:v>
                </c:pt>
                <c:pt idx="1">
                  <c:v>1.2924904892565415E-2</c:v>
                </c:pt>
                <c:pt idx="2">
                  <c:v>1.3465854058382996E-2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D3-427A-B00C-AE949F2D773B}"/>
            </c:ext>
          </c:extLst>
        </c:ser>
        <c:ser>
          <c:idx val="1"/>
          <c:order val="1"/>
          <c:tx>
            <c:strRef>
              <c:f>'Semi-trailer truck (Diesel)'!$A$75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('Semi-trailer truck (Diesel)'!$B$179,'Semi-trailer truck (Diesel)'!$N$179,'Semi-trailer truck (Diesel)'!$AC$179)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(Diesel)'!$B$75,'Semi-trailer truck (Diesel)'!$N$75,'Semi-trailer truck (Diesel)'!$AC$75)</c:f>
              <c:numCache>
                <c:formatCode>0.000</c:formatCode>
                <c:ptCount val="3"/>
                <c:pt idx="0">
                  <c:v>-3.0604067820050769E-3</c:v>
                </c:pt>
                <c:pt idx="1">
                  <c:v>-2.5094692874268148E-3</c:v>
                </c:pt>
                <c:pt idx="2">
                  <c:v>-2.0226150381909905E-3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D3-427A-B00C-AE949F2D773B}"/>
            </c:ext>
          </c:extLst>
        </c:ser>
        <c:ser>
          <c:idx val="2"/>
          <c:order val="2"/>
          <c:tx>
            <c:strRef>
              <c:f>'Semi-trailer truck (Diesel)'!$A$76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('Semi-trailer truck (Diesel)'!$B$179,'Semi-trailer truck (Diesel)'!$N$179,'Semi-trailer truck (Diesel)'!$AC$179)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(Diesel)'!$B$76,'Semi-trailer truck (Diesel)'!$N$76,'Semi-trailer truck (Diesel)'!$AC$76)</c:f>
              <c:numCache>
                <c:formatCode>0.00</c:formatCode>
                <c:ptCount val="3"/>
                <c:pt idx="0">
                  <c:v>3.9525224209566176E-3</c:v>
                </c:pt>
                <c:pt idx="1">
                  <c:v>3.9525224209566176E-3</c:v>
                </c:pt>
                <c:pt idx="2">
                  <c:v>3.9525224209566176E-3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D3-427A-B00C-AE949F2D773B}"/>
            </c:ext>
          </c:extLst>
        </c:ser>
        <c:ser>
          <c:idx val="3"/>
          <c:order val="3"/>
          <c:tx>
            <c:strRef>
              <c:f>'Semi-trailer truck (Diesel)'!$A$77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('Semi-trailer truck (Diesel)'!$B$179,'Semi-trailer truck (Diesel)'!$N$179,'Semi-trailer truck (Diesel)'!$AC$179)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(Diesel)'!$B$77,'Semi-trailer truck (Diesel)'!$N$77,'Semi-trailer truck (Diesel)'!$AC$77)</c:f>
              <c:numCache>
                <c:formatCode>0.0000</c:formatCode>
                <c:ptCount val="3"/>
                <c:pt idx="0">
                  <c:v>-9.8813060523915441E-4</c:v>
                </c:pt>
                <c:pt idx="1">
                  <c:v>-9.8813060523915441E-4</c:v>
                </c:pt>
                <c:pt idx="2">
                  <c:v>-9.8813060523915441E-4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D3-427A-B00C-AE949F2D773B}"/>
            </c:ext>
          </c:extLst>
        </c:ser>
        <c:ser>
          <c:idx val="4"/>
          <c:order val="4"/>
          <c:tx>
            <c:strRef>
              <c:f>'Semi-trailer truck (Diesel)'!$A$78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('Semi-trailer truck (Diesel)'!$B$179,'Semi-trailer truck (Diesel)'!$N$179,'Semi-trailer truck (Diesel)'!$AC$179)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(Diesel)'!$B$78,'Semi-trailer truck (Diesel)'!$N$78,'Semi-trailer truck (Diesel)'!$AC$78)</c:f>
              <c:numCache>
                <c:formatCode>0.00</c:formatCode>
                <c:ptCount val="3"/>
                <c:pt idx="0">
                  <c:v>5.0909090909090911E-2</c:v>
                </c:pt>
                <c:pt idx="1">
                  <c:v>5.0909090909090911E-2</c:v>
                </c:pt>
                <c:pt idx="2">
                  <c:v>5.0909090909090911E-2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9D3-427A-B00C-AE949F2D773B}"/>
            </c:ext>
          </c:extLst>
        </c:ser>
        <c:ser>
          <c:idx val="5"/>
          <c:order val="5"/>
          <c:tx>
            <c:strRef>
              <c:f>'Semi-trailer truck (Diesel)'!$A$79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('Semi-trailer truck (Diesel)'!$B$179,'Semi-trailer truck (Diesel)'!$N$179,'Semi-trailer truck (Diesel)'!$AC$179)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(Diesel)'!$B$79,'Semi-trailer truck (Diesel)'!$N$79,'Semi-trailer truck (Diesel)'!$AC$79)</c:f>
              <c:numCache>
                <c:formatCode>0.00</c:formatCode>
                <c:ptCount val="3"/>
                <c:pt idx="0">
                  <c:v>1.4545454545454545E-2</c:v>
                </c:pt>
                <c:pt idx="1">
                  <c:v>1.4545454545454545E-2</c:v>
                </c:pt>
                <c:pt idx="2">
                  <c:v>1.4545454545454545E-2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9D3-427A-B00C-AE949F2D773B}"/>
            </c:ext>
          </c:extLst>
        </c:ser>
        <c:ser>
          <c:idx val="6"/>
          <c:order val="6"/>
          <c:tx>
            <c:strRef>
              <c:f>'Semi-trailer truck (Diesel)'!$A$80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(Diesel)'!$B$179,'Semi-trailer truck (Diesel)'!$N$179,'Semi-trailer truck (Diesel)'!$AC$179)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(Diesel)'!$B$80,'Semi-trailer truck (Diesel)'!$N$80,'Semi-trailer truck (Diesel)'!$AC$80)</c:f>
              <c:numCache>
                <c:formatCode>0.00</c:formatCode>
                <c:ptCount val="3"/>
                <c:pt idx="0">
                  <c:v>4.4000000000000003E-3</c:v>
                </c:pt>
                <c:pt idx="1">
                  <c:v>4.4000000000000003E-3</c:v>
                </c:pt>
                <c:pt idx="2">
                  <c:v>4.4000000000000003E-3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9D3-427A-B00C-AE949F2D773B}"/>
            </c:ext>
          </c:extLst>
        </c:ser>
        <c:ser>
          <c:idx val="7"/>
          <c:order val="7"/>
          <c:tx>
            <c:strRef>
              <c:f>'Semi-trailer truck (Diesel)'!$A$81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(Diesel)'!$B$179,'Semi-trailer truck (Diesel)'!$N$179,'Semi-trailer truck (Diesel)'!$AC$179)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(Diesel)'!$B$81,'Semi-trailer truck (Diesel)'!$N$81,'Semi-trailer truck (Diesel)'!$AC$81)</c:f>
              <c:numCache>
                <c:formatCode>0.00</c:formatCode>
                <c:ptCount val="3"/>
                <c:pt idx="0">
                  <c:v>1.1573595723149675E-2</c:v>
                </c:pt>
                <c:pt idx="1">
                  <c:v>1.0528226537463705E-2</c:v>
                </c:pt>
                <c:pt idx="2">
                  <c:v>9.604451272429336E-3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9D3-427A-B00C-AE949F2D773B}"/>
            </c:ext>
          </c:extLst>
        </c:ser>
        <c:ser>
          <c:idx val="8"/>
          <c:order val="8"/>
          <c:tx>
            <c:strRef>
              <c:f>'Semi-trailer truck (Diesel)'!$A$82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(Diesel)'!$B$179,'Semi-trailer truck (Diesel)'!$N$179,'Semi-trailer truck (Diesel)'!$AC$179)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(Diesel)'!$B$82,'Semi-trailer truck (Diesel)'!$N$82,'Semi-trailer truck (Diesel)'!$AC$82)</c:f>
              <c:numCache>
                <c:formatCode>0.00</c:formatCode>
                <c:ptCount val="3"/>
                <c:pt idx="0">
                  <c:v>0.13204824032086815</c:v>
                </c:pt>
                <c:pt idx="1">
                  <c:v>0.13221080752747438</c:v>
                </c:pt>
                <c:pt idx="2">
                  <c:v>0.13235446544892926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9D3-427A-B00C-AE949F2D773B}"/>
            </c:ext>
          </c:extLst>
        </c:ser>
        <c:ser>
          <c:idx val="9"/>
          <c:order val="9"/>
          <c:tx>
            <c:strRef>
              <c:f>'Semi-trailer truck (Diesel)'!$A$189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(Diesel)'!$B$179,'Semi-trailer truck (Diesel)'!$N$179,'Semi-trailer truck (Diesel)'!$AC$179)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(Diesel)'!$B$189,'Semi-trailer truck (Diesel)'!$N$189,'Semi-trailer truck (Diesel)'!$AC$189)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9D3-427A-B00C-AE949F2D773B}"/>
            </c:ext>
          </c:extLst>
        </c:ser>
        <c:ser>
          <c:idx val="10"/>
          <c:order val="10"/>
          <c:tx>
            <c:strRef>
              <c:f>'Semi-trailer truck (Diesel)'!$A$190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(Diesel)'!$B$179,'Semi-trailer truck (Diesel)'!$N$179,'Semi-trailer truck (Diesel)'!$AC$179)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(Diesel)'!$B$190,'Semi-trailer truck (Diesel)'!$N$190,'Semi-trailer truck (Diesel)'!$AC$190)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2-4ED2-8525-07ACBF6479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'Semi-trailer truck (Diesel)'!$A$11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B3-437F-B246-EE0D1C720D35}"/>
            </c:ext>
          </c:extLst>
        </c:ser>
        <c:ser>
          <c:idx val="13"/>
          <c:order val="1"/>
          <c:tx>
            <c:strRef>
              <c:f>'Semi-trailer truck (Diesel)'!$A$12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(Diesel)'!$Q$12:$AR$12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B3-437F-B246-EE0D1C720D35}"/>
            </c:ext>
          </c:extLst>
        </c:ser>
        <c:ser>
          <c:idx val="1"/>
          <c:order val="2"/>
          <c:tx>
            <c:strRef>
              <c:f>'Semi-trailer truck (Diesel)'!$A$13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B3-437F-B246-EE0D1C720D35}"/>
            </c:ext>
          </c:extLst>
        </c:ser>
        <c:ser>
          <c:idx val="14"/>
          <c:order val="3"/>
          <c:tx>
            <c:strRef>
              <c:f>'Semi-trailer truck (Diesel)'!$A$14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(Diesel)'!$Q$14:$AR$14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B3-437F-B246-EE0D1C720D35}"/>
            </c:ext>
          </c:extLst>
        </c:ser>
        <c:ser>
          <c:idx val="2"/>
          <c:order val="4"/>
          <c:tx>
            <c:strRef>
              <c:f>'Semi-trailer truck (Diesel)'!$A$15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B3-437F-B246-EE0D1C720D35}"/>
            </c:ext>
          </c:extLst>
        </c:ser>
        <c:ser>
          <c:idx val="3"/>
          <c:order val="5"/>
          <c:tx>
            <c:strRef>
              <c:f>'Semi-trailer truck (Diesel)'!$A$16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4B3-437F-B246-EE0D1C720D35}"/>
            </c:ext>
          </c:extLst>
        </c:ser>
        <c:ser>
          <c:idx val="4"/>
          <c:order val="6"/>
          <c:tx>
            <c:strRef>
              <c:f>'Semi-trailer truck (Diesel)'!$A$18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4B3-437F-B246-EE0D1C720D35}"/>
            </c:ext>
          </c:extLst>
        </c:ser>
        <c:ser>
          <c:idx val="5"/>
          <c:order val="7"/>
          <c:tx>
            <c:strRef>
              <c:f>'Semi-trailer truck (Diesel)'!$A$19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4B3-437F-B246-EE0D1C720D35}"/>
            </c:ext>
          </c:extLst>
        </c:ser>
        <c:ser>
          <c:idx val="6"/>
          <c:order val="8"/>
          <c:tx>
            <c:strRef>
              <c:f>'Semi-trailer truck (Diesel)'!$A$20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4B3-437F-B246-EE0D1C720D35}"/>
            </c:ext>
          </c:extLst>
        </c:ser>
        <c:ser>
          <c:idx val="7"/>
          <c:order val="9"/>
          <c:tx>
            <c:strRef>
              <c:f>'Semi-trailer truck (Diesel)'!$A$22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4B3-437F-B246-EE0D1C720D35}"/>
            </c:ext>
          </c:extLst>
        </c:ser>
        <c:ser>
          <c:idx val="8"/>
          <c:order val="10"/>
          <c:tx>
            <c:strRef>
              <c:f>'Semi-trailer truck (Diesel)'!$A$23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4B3-437F-B246-EE0D1C720D35}"/>
            </c:ext>
          </c:extLst>
        </c:ser>
        <c:ser>
          <c:idx val="9"/>
          <c:order val="11"/>
          <c:tx>
            <c:strRef>
              <c:f>'Semi-trailer truck (Diesel)'!$A$24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4B3-437F-B246-EE0D1C720D35}"/>
            </c:ext>
          </c:extLst>
        </c:ser>
        <c:ser>
          <c:idx val="10"/>
          <c:order val="12"/>
          <c:tx>
            <c:strRef>
              <c:f>'Semi-trailer truck (Diesel)'!$A$25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4B3-437F-B246-EE0D1C720D35}"/>
            </c:ext>
          </c:extLst>
        </c:ser>
        <c:ser>
          <c:idx val="11"/>
          <c:order val="13"/>
          <c:tx>
            <c:strRef>
              <c:f>'Semi-trailer truck (Diesel)'!$A$27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4B3-437F-B246-EE0D1C720D35}"/>
            </c:ext>
          </c:extLst>
        </c:ser>
        <c:ser>
          <c:idx val="12"/>
          <c:order val="14"/>
          <c:tx>
            <c:strRef>
              <c:f>'Semi-trailer truck (Diesel)'!$A$17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(Diesel)'!$Q$17:$AR$17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4B3-437F-B246-EE0D1C720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'Semi-trailer truck (Diesel)'!$A$74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('Semi-trailer truck (Diesel)'!$B$287,'Semi-trailer truck (Diesel)'!$N$287,'Semi-trailer truck (Diesel)'!$AC$287)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(Diesel)'!$B$74,'Semi-trailer truck (Diesel)'!$N$74,'Semi-trailer truck (Diesel)'!$AC$74)</c:f>
              <c:numCache>
                <c:formatCode>0.00</c:formatCode>
                <c:ptCount val="3"/>
                <c:pt idx="0">
                  <c:v>1.2312752120811793E-2</c:v>
                </c:pt>
                <c:pt idx="1">
                  <c:v>1.2924904892565415E-2</c:v>
                </c:pt>
                <c:pt idx="2">
                  <c:v>1.3465854058382996E-2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19-4810-95A5-4CA2A7A8FD4D}"/>
            </c:ext>
          </c:extLst>
        </c:ser>
        <c:ser>
          <c:idx val="1"/>
          <c:order val="1"/>
          <c:tx>
            <c:strRef>
              <c:f>'Semi-trailer truck (Diesel)'!$A$75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('Semi-trailer truck (Diesel)'!$B$287,'Semi-trailer truck (Diesel)'!$N$287,'Semi-trailer truck (Diesel)'!$AC$287)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(Diesel)'!$B$75,'Semi-trailer truck (Diesel)'!$N$75,'Semi-trailer truck (Diesel)'!$AC$75)</c:f>
              <c:numCache>
                <c:formatCode>0.000</c:formatCode>
                <c:ptCount val="3"/>
                <c:pt idx="0">
                  <c:v>-3.0604067820050769E-3</c:v>
                </c:pt>
                <c:pt idx="1">
                  <c:v>-2.5094692874268148E-3</c:v>
                </c:pt>
                <c:pt idx="2">
                  <c:v>-2.0226150381909905E-3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19-4810-95A5-4CA2A7A8FD4D}"/>
            </c:ext>
          </c:extLst>
        </c:ser>
        <c:ser>
          <c:idx val="2"/>
          <c:order val="2"/>
          <c:tx>
            <c:strRef>
              <c:f>'Semi-trailer truck (Diesel)'!$A$76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('Semi-trailer truck (Diesel)'!$B$287,'Semi-trailer truck (Diesel)'!$N$287,'Semi-trailer truck (Diesel)'!$AC$287)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(Diesel)'!$B$76,'Semi-trailer truck (Diesel)'!$N$76,'Semi-trailer truck (Diesel)'!$AC$76)</c:f>
              <c:numCache>
                <c:formatCode>0.00</c:formatCode>
                <c:ptCount val="3"/>
                <c:pt idx="0">
                  <c:v>3.9525224209566176E-3</c:v>
                </c:pt>
                <c:pt idx="1">
                  <c:v>3.9525224209566176E-3</c:v>
                </c:pt>
                <c:pt idx="2">
                  <c:v>3.9525224209566176E-3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19-4810-95A5-4CA2A7A8FD4D}"/>
            </c:ext>
          </c:extLst>
        </c:ser>
        <c:ser>
          <c:idx val="3"/>
          <c:order val="3"/>
          <c:tx>
            <c:strRef>
              <c:f>'Semi-trailer truck (Diesel)'!$A$77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('Semi-trailer truck (Diesel)'!$B$287,'Semi-trailer truck (Diesel)'!$N$287,'Semi-trailer truck (Diesel)'!$AC$287)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(Diesel)'!$B$77,'Semi-trailer truck (Diesel)'!$N$77,'Semi-trailer truck (Diesel)'!$AC$77)</c:f>
              <c:numCache>
                <c:formatCode>0.0000</c:formatCode>
                <c:ptCount val="3"/>
                <c:pt idx="0">
                  <c:v>-9.8813060523915441E-4</c:v>
                </c:pt>
                <c:pt idx="1">
                  <c:v>-9.8813060523915441E-4</c:v>
                </c:pt>
                <c:pt idx="2">
                  <c:v>-9.8813060523915441E-4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19-4810-95A5-4CA2A7A8FD4D}"/>
            </c:ext>
          </c:extLst>
        </c:ser>
        <c:ser>
          <c:idx val="4"/>
          <c:order val="4"/>
          <c:tx>
            <c:strRef>
              <c:f>'Semi-trailer truck (Diesel)'!$A$78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('Semi-trailer truck (Diesel)'!$B$287,'Semi-trailer truck (Diesel)'!$N$287,'Semi-trailer truck (Diesel)'!$AC$287)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(Diesel)'!$B$78,'Semi-trailer truck (Diesel)'!$N$78,'Semi-trailer truck (Diesel)'!$AC$78)</c:f>
              <c:numCache>
                <c:formatCode>0.00</c:formatCode>
                <c:ptCount val="3"/>
                <c:pt idx="0">
                  <c:v>5.0909090909090911E-2</c:v>
                </c:pt>
                <c:pt idx="1">
                  <c:v>5.0909090909090911E-2</c:v>
                </c:pt>
                <c:pt idx="2">
                  <c:v>5.0909090909090911E-2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219-4810-95A5-4CA2A7A8FD4D}"/>
            </c:ext>
          </c:extLst>
        </c:ser>
        <c:ser>
          <c:idx val="5"/>
          <c:order val="5"/>
          <c:tx>
            <c:strRef>
              <c:f>'Semi-trailer truck (Diesel)'!$A$79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('Semi-trailer truck (Diesel)'!$B$287,'Semi-trailer truck (Diesel)'!$N$287,'Semi-trailer truck (Diesel)'!$AC$287)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(Diesel)'!$B$79,'Semi-trailer truck (Diesel)'!$N$79,'Semi-trailer truck (Diesel)'!$AC$79)</c:f>
              <c:numCache>
                <c:formatCode>0.00</c:formatCode>
                <c:ptCount val="3"/>
                <c:pt idx="0">
                  <c:v>1.4545454545454545E-2</c:v>
                </c:pt>
                <c:pt idx="1">
                  <c:v>1.4545454545454545E-2</c:v>
                </c:pt>
                <c:pt idx="2">
                  <c:v>1.4545454545454545E-2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219-4810-95A5-4CA2A7A8FD4D}"/>
            </c:ext>
          </c:extLst>
        </c:ser>
        <c:ser>
          <c:idx val="6"/>
          <c:order val="6"/>
          <c:tx>
            <c:strRef>
              <c:f>'Semi-trailer truck (Diesel)'!$A$80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(Diesel)'!$B$287,'Semi-trailer truck (Diesel)'!$N$287,'Semi-trailer truck (Diesel)'!$AC$287)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(Diesel)'!$B$80,'Semi-trailer truck (Diesel)'!$N$80,'Semi-trailer truck (Diesel)'!$AC$80)</c:f>
              <c:numCache>
                <c:formatCode>0.00</c:formatCode>
                <c:ptCount val="3"/>
                <c:pt idx="0">
                  <c:v>4.4000000000000003E-3</c:v>
                </c:pt>
                <c:pt idx="1">
                  <c:v>4.4000000000000003E-3</c:v>
                </c:pt>
                <c:pt idx="2">
                  <c:v>4.4000000000000003E-3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19-4810-95A5-4CA2A7A8FD4D}"/>
            </c:ext>
          </c:extLst>
        </c:ser>
        <c:ser>
          <c:idx val="7"/>
          <c:order val="7"/>
          <c:tx>
            <c:strRef>
              <c:f>'Semi-trailer truck (Diesel)'!$A$81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(Diesel)'!$B$287,'Semi-trailer truck (Diesel)'!$N$287,'Semi-trailer truck (Diesel)'!$AC$287)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(Diesel)'!$B$81,'Semi-trailer truck (Diesel)'!$N$81,'Semi-trailer truck (Diesel)'!$AC$81)</c:f>
              <c:numCache>
                <c:formatCode>0.00</c:formatCode>
                <c:ptCount val="3"/>
                <c:pt idx="0">
                  <c:v>1.1573595723149675E-2</c:v>
                </c:pt>
                <c:pt idx="1">
                  <c:v>1.0528226537463705E-2</c:v>
                </c:pt>
                <c:pt idx="2">
                  <c:v>9.604451272429336E-3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219-4810-95A5-4CA2A7A8FD4D}"/>
            </c:ext>
          </c:extLst>
        </c:ser>
        <c:ser>
          <c:idx val="8"/>
          <c:order val="8"/>
          <c:tx>
            <c:strRef>
              <c:f>'Semi-trailer truck (Diesel)'!$A$82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(Diesel)'!$B$287,'Semi-trailer truck (Diesel)'!$N$287,'Semi-trailer truck (Diesel)'!$AC$287)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(Diesel)'!$B$82,'Semi-trailer truck (Diesel)'!$N$82,'Semi-trailer truck (Diesel)'!$AC$82)</c:f>
              <c:numCache>
                <c:formatCode>0.00</c:formatCode>
                <c:ptCount val="3"/>
                <c:pt idx="0">
                  <c:v>0.13204824032086815</c:v>
                </c:pt>
                <c:pt idx="1">
                  <c:v>0.13221080752747438</c:v>
                </c:pt>
                <c:pt idx="2">
                  <c:v>0.13235446544892926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219-4810-95A5-4CA2A7A8FD4D}"/>
            </c:ext>
          </c:extLst>
        </c:ser>
        <c:ser>
          <c:idx val="9"/>
          <c:order val="9"/>
          <c:tx>
            <c:strRef>
              <c:f>'Semi-trailer truck (Diesel)'!$A$297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(Diesel)'!$B$287,'Semi-trailer truck (Diesel)'!$N$287,'Semi-trailer truck (Diesel)'!$AC$287)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(Diesel)'!$B$297,'Semi-trailer truck (Diesel)'!$N$297,'Semi-trailer truck (Diesel)'!$AC$297)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219-4810-95A5-4CA2A7A8FD4D}"/>
            </c:ext>
          </c:extLst>
        </c:ser>
        <c:ser>
          <c:idx val="10"/>
          <c:order val="10"/>
          <c:tx>
            <c:strRef>
              <c:f>'Semi-trailer truck (Diesel)'!$A$298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(Diesel)'!$B$287,'Semi-trailer truck (Diesel)'!$N$287,'Semi-trailer truck (Diesel)'!$AC$287)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(Diesel)'!$B$298,'Semi-trailer truck (Diesel)'!$N$298,'Semi-trailer truck (Diesel)'!$AC$298)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1F-4F66-85E8-E29291D5E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'Semi-trailer truck (Diesel)'!$A$11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35-49B6-8DA7-D0578218743C}"/>
            </c:ext>
          </c:extLst>
        </c:ser>
        <c:ser>
          <c:idx val="13"/>
          <c:order val="1"/>
          <c:tx>
            <c:strRef>
              <c:f>'Semi-trailer truck (Diesel)'!$A$12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(Diesel)'!$Q$12:$AR$12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35-49B6-8DA7-D0578218743C}"/>
            </c:ext>
          </c:extLst>
        </c:ser>
        <c:ser>
          <c:idx val="1"/>
          <c:order val="2"/>
          <c:tx>
            <c:strRef>
              <c:f>'Semi-trailer truck (Diesel)'!$A$13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35-49B6-8DA7-D0578218743C}"/>
            </c:ext>
          </c:extLst>
        </c:ser>
        <c:ser>
          <c:idx val="14"/>
          <c:order val="3"/>
          <c:tx>
            <c:strRef>
              <c:f>'Semi-trailer truck (Diesel)'!$A$14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(Diesel)'!$Q$14:$AR$14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35-49B6-8DA7-D0578218743C}"/>
            </c:ext>
          </c:extLst>
        </c:ser>
        <c:ser>
          <c:idx val="2"/>
          <c:order val="4"/>
          <c:tx>
            <c:strRef>
              <c:f>'Semi-trailer truck (Diesel)'!$A$15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35-49B6-8DA7-D0578218743C}"/>
            </c:ext>
          </c:extLst>
        </c:ser>
        <c:ser>
          <c:idx val="3"/>
          <c:order val="5"/>
          <c:tx>
            <c:strRef>
              <c:f>'Semi-trailer truck (Diesel)'!$A$16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635-49B6-8DA7-D0578218743C}"/>
            </c:ext>
          </c:extLst>
        </c:ser>
        <c:ser>
          <c:idx val="4"/>
          <c:order val="6"/>
          <c:tx>
            <c:strRef>
              <c:f>'Semi-trailer truck (Diesel)'!$A$18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635-49B6-8DA7-D0578218743C}"/>
            </c:ext>
          </c:extLst>
        </c:ser>
        <c:ser>
          <c:idx val="5"/>
          <c:order val="7"/>
          <c:tx>
            <c:strRef>
              <c:f>'Semi-trailer truck (Diesel)'!$A$19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635-49B6-8DA7-D0578218743C}"/>
            </c:ext>
          </c:extLst>
        </c:ser>
        <c:ser>
          <c:idx val="6"/>
          <c:order val="8"/>
          <c:tx>
            <c:strRef>
              <c:f>'Semi-trailer truck (Diesel)'!$A$20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635-49B6-8DA7-D0578218743C}"/>
            </c:ext>
          </c:extLst>
        </c:ser>
        <c:ser>
          <c:idx val="7"/>
          <c:order val="9"/>
          <c:tx>
            <c:strRef>
              <c:f>'Semi-trailer truck (Diesel)'!$A$22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635-49B6-8DA7-D0578218743C}"/>
            </c:ext>
          </c:extLst>
        </c:ser>
        <c:ser>
          <c:idx val="8"/>
          <c:order val="10"/>
          <c:tx>
            <c:strRef>
              <c:f>'Semi-trailer truck (Diesel)'!$A$23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635-49B6-8DA7-D0578218743C}"/>
            </c:ext>
          </c:extLst>
        </c:ser>
        <c:ser>
          <c:idx val="9"/>
          <c:order val="11"/>
          <c:tx>
            <c:strRef>
              <c:f>'Semi-trailer truck (Diesel)'!$A$24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635-49B6-8DA7-D0578218743C}"/>
            </c:ext>
          </c:extLst>
        </c:ser>
        <c:ser>
          <c:idx val="10"/>
          <c:order val="12"/>
          <c:tx>
            <c:strRef>
              <c:f>'Semi-trailer truck (Diesel)'!$A$25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635-49B6-8DA7-D0578218743C}"/>
            </c:ext>
          </c:extLst>
        </c:ser>
        <c:ser>
          <c:idx val="11"/>
          <c:order val="13"/>
          <c:tx>
            <c:strRef>
              <c:f>'Semi-trailer truck (Diesel)'!$A$27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635-49B6-8DA7-D0578218743C}"/>
            </c:ext>
          </c:extLst>
        </c:ser>
        <c:ser>
          <c:idx val="12"/>
          <c:order val="14"/>
          <c:tx>
            <c:strRef>
              <c:f>'Semi-trailer truck (Diesel)'!$A$17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(Diesel)'!$Q$17:$AR$17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635-49B6-8DA7-D05782187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'Semi-trailer truck (Diesel)'!$A$74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('Semi-trailer truck (Diesel)'!$B$396,'Semi-trailer truck (Diesel)'!$N$396,'Semi-trailer truck (Diesel)'!$AC$396)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(Diesel)'!$B$74,'Semi-trailer truck (Diesel)'!$N$74,'Semi-trailer truck (Diesel)'!$AC$74)</c:f>
              <c:numCache>
                <c:formatCode>0.00</c:formatCode>
                <c:ptCount val="3"/>
                <c:pt idx="0">
                  <c:v>1.2312752120811793E-2</c:v>
                </c:pt>
                <c:pt idx="1">
                  <c:v>1.2924904892565415E-2</c:v>
                </c:pt>
                <c:pt idx="2">
                  <c:v>1.3465854058382996E-2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04-44D5-BC2A-7FB942D1E673}"/>
            </c:ext>
          </c:extLst>
        </c:ser>
        <c:ser>
          <c:idx val="1"/>
          <c:order val="1"/>
          <c:tx>
            <c:strRef>
              <c:f>'Semi-trailer truck (Diesel)'!$A$75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('Semi-trailer truck (Diesel)'!$B$396,'Semi-trailer truck (Diesel)'!$N$396,'Semi-trailer truck (Diesel)'!$AC$396)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(Diesel)'!$B$75,'Semi-trailer truck (Diesel)'!$N$75,'Semi-trailer truck (Diesel)'!$AC$75)</c:f>
              <c:numCache>
                <c:formatCode>0.000</c:formatCode>
                <c:ptCount val="3"/>
                <c:pt idx="0">
                  <c:v>-3.0604067820050769E-3</c:v>
                </c:pt>
                <c:pt idx="1">
                  <c:v>-2.5094692874268148E-3</c:v>
                </c:pt>
                <c:pt idx="2">
                  <c:v>-2.0226150381909905E-3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04-44D5-BC2A-7FB942D1E673}"/>
            </c:ext>
          </c:extLst>
        </c:ser>
        <c:ser>
          <c:idx val="2"/>
          <c:order val="2"/>
          <c:tx>
            <c:strRef>
              <c:f>'Semi-trailer truck (Diesel)'!$A$76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('Semi-trailer truck (Diesel)'!$B$396,'Semi-trailer truck (Diesel)'!$N$396,'Semi-trailer truck (Diesel)'!$AC$396)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(Diesel)'!$B$76,'Semi-trailer truck (Diesel)'!$N$76,'Semi-trailer truck (Diesel)'!$AC$76)</c:f>
              <c:numCache>
                <c:formatCode>0.00</c:formatCode>
                <c:ptCount val="3"/>
                <c:pt idx="0">
                  <c:v>3.9525224209566176E-3</c:v>
                </c:pt>
                <c:pt idx="1">
                  <c:v>3.9525224209566176E-3</c:v>
                </c:pt>
                <c:pt idx="2">
                  <c:v>3.9525224209566176E-3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04-44D5-BC2A-7FB942D1E673}"/>
            </c:ext>
          </c:extLst>
        </c:ser>
        <c:ser>
          <c:idx val="3"/>
          <c:order val="3"/>
          <c:tx>
            <c:strRef>
              <c:f>'Semi-trailer truck (Diesel)'!$A$77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('Semi-trailer truck (Diesel)'!$B$396,'Semi-trailer truck (Diesel)'!$N$396,'Semi-trailer truck (Diesel)'!$AC$396)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(Diesel)'!$B$77,'Semi-trailer truck (Diesel)'!$N$77,'Semi-trailer truck (Diesel)'!$AC$77)</c:f>
              <c:numCache>
                <c:formatCode>0.0000</c:formatCode>
                <c:ptCount val="3"/>
                <c:pt idx="0">
                  <c:v>-9.8813060523915441E-4</c:v>
                </c:pt>
                <c:pt idx="1">
                  <c:v>-9.8813060523915441E-4</c:v>
                </c:pt>
                <c:pt idx="2">
                  <c:v>-9.8813060523915441E-4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04-44D5-BC2A-7FB942D1E673}"/>
            </c:ext>
          </c:extLst>
        </c:ser>
        <c:ser>
          <c:idx val="4"/>
          <c:order val="4"/>
          <c:tx>
            <c:strRef>
              <c:f>'Semi-trailer truck (Diesel)'!$A$78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('Semi-trailer truck (Diesel)'!$B$396,'Semi-trailer truck (Diesel)'!$N$396,'Semi-trailer truck (Diesel)'!$AC$396)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(Diesel)'!$B$78,'Semi-trailer truck (Diesel)'!$N$78,'Semi-trailer truck (Diesel)'!$AC$78)</c:f>
              <c:numCache>
                <c:formatCode>0.00</c:formatCode>
                <c:ptCount val="3"/>
                <c:pt idx="0">
                  <c:v>5.0909090909090911E-2</c:v>
                </c:pt>
                <c:pt idx="1">
                  <c:v>5.0909090909090911E-2</c:v>
                </c:pt>
                <c:pt idx="2">
                  <c:v>5.0909090909090911E-2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04-44D5-BC2A-7FB942D1E673}"/>
            </c:ext>
          </c:extLst>
        </c:ser>
        <c:ser>
          <c:idx val="5"/>
          <c:order val="5"/>
          <c:tx>
            <c:strRef>
              <c:f>'Semi-trailer truck (Diesel)'!$A$79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('Semi-trailer truck (Diesel)'!$B$396,'Semi-trailer truck (Diesel)'!$N$396,'Semi-trailer truck (Diesel)'!$AC$396)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(Diesel)'!$B$79,'Semi-trailer truck (Diesel)'!$N$79,'Semi-trailer truck (Diesel)'!$AC$79)</c:f>
              <c:numCache>
                <c:formatCode>0.00</c:formatCode>
                <c:ptCount val="3"/>
                <c:pt idx="0">
                  <c:v>1.4545454545454545E-2</c:v>
                </c:pt>
                <c:pt idx="1">
                  <c:v>1.4545454545454545E-2</c:v>
                </c:pt>
                <c:pt idx="2">
                  <c:v>1.4545454545454545E-2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904-44D5-BC2A-7FB942D1E673}"/>
            </c:ext>
          </c:extLst>
        </c:ser>
        <c:ser>
          <c:idx val="6"/>
          <c:order val="6"/>
          <c:tx>
            <c:strRef>
              <c:f>'Semi-trailer truck (Diesel)'!$A$80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(Diesel)'!$B$396,'Semi-trailer truck (Diesel)'!$N$396,'Semi-trailer truck (Diesel)'!$AC$396)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(Diesel)'!$B$80,'Semi-trailer truck (Diesel)'!$N$80,'Semi-trailer truck (Diesel)'!$AC$80)</c:f>
              <c:numCache>
                <c:formatCode>0.00</c:formatCode>
                <c:ptCount val="3"/>
                <c:pt idx="0">
                  <c:v>4.4000000000000003E-3</c:v>
                </c:pt>
                <c:pt idx="1">
                  <c:v>4.4000000000000003E-3</c:v>
                </c:pt>
                <c:pt idx="2">
                  <c:v>4.4000000000000003E-3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904-44D5-BC2A-7FB942D1E673}"/>
            </c:ext>
          </c:extLst>
        </c:ser>
        <c:ser>
          <c:idx val="7"/>
          <c:order val="7"/>
          <c:tx>
            <c:strRef>
              <c:f>'Semi-trailer truck (Diesel)'!$A$81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(Diesel)'!$B$396,'Semi-trailer truck (Diesel)'!$N$396,'Semi-trailer truck (Diesel)'!$AC$396)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(Diesel)'!$B$81,'Semi-trailer truck (Diesel)'!$N$81,'Semi-trailer truck (Diesel)'!$AC$81)</c:f>
              <c:numCache>
                <c:formatCode>0.00</c:formatCode>
                <c:ptCount val="3"/>
                <c:pt idx="0">
                  <c:v>1.1573595723149675E-2</c:v>
                </c:pt>
                <c:pt idx="1">
                  <c:v>1.0528226537463705E-2</c:v>
                </c:pt>
                <c:pt idx="2">
                  <c:v>9.604451272429336E-3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904-44D5-BC2A-7FB942D1E673}"/>
            </c:ext>
          </c:extLst>
        </c:ser>
        <c:ser>
          <c:idx val="8"/>
          <c:order val="8"/>
          <c:tx>
            <c:strRef>
              <c:f>'Semi-trailer truck (Diesel)'!$A$82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(Diesel)'!$B$396,'Semi-trailer truck (Diesel)'!$N$396,'Semi-trailer truck (Diesel)'!$AC$396)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(Diesel)'!$B$82,'Semi-trailer truck (Diesel)'!$N$82,'Semi-trailer truck (Diesel)'!$AC$82)</c:f>
              <c:numCache>
                <c:formatCode>0.00</c:formatCode>
                <c:ptCount val="3"/>
                <c:pt idx="0">
                  <c:v>0.13204824032086815</c:v>
                </c:pt>
                <c:pt idx="1">
                  <c:v>0.13221080752747438</c:v>
                </c:pt>
                <c:pt idx="2">
                  <c:v>0.13235446544892926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904-44D5-BC2A-7FB942D1E673}"/>
            </c:ext>
          </c:extLst>
        </c:ser>
        <c:ser>
          <c:idx val="9"/>
          <c:order val="9"/>
          <c:tx>
            <c:strRef>
              <c:f>'Semi-trailer truck (Diesel)'!$A$406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(Diesel)'!$B$396,'Semi-trailer truck (Diesel)'!$N$396,'Semi-trailer truck (Diesel)'!$AC$396)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(Diesel)'!$B$406,'Semi-trailer truck (Diesel)'!$N$406,'Semi-trailer truck (Diesel)'!$AC$406)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904-44D5-BC2A-7FB942D1E673}"/>
            </c:ext>
          </c:extLst>
        </c:ser>
        <c:ser>
          <c:idx val="10"/>
          <c:order val="10"/>
          <c:tx>
            <c:strRef>
              <c:f>'Semi-trailer truck (Diesel)'!$A$407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(Diesel)'!$B$396,'Semi-trailer truck (Diesel)'!$N$396,'Semi-trailer truck (Diesel)'!$AC$396)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(Diesel)'!$B$407,'Semi-trailer truck (Diesel)'!$N$407,'Semi-trailer truck (Diesel)'!$AC$407)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F8-439D-88BC-B50A8FA04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'Semi-trailer truck (Diesel)'!$A$11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97-4E19-8675-2B89731AE142}"/>
            </c:ext>
          </c:extLst>
        </c:ser>
        <c:ser>
          <c:idx val="13"/>
          <c:order val="1"/>
          <c:tx>
            <c:strRef>
              <c:f>'Semi-trailer truck (Diesel)'!$A$12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(Diesel)'!$Q$12:$AR$12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97-4E19-8675-2B89731AE142}"/>
            </c:ext>
          </c:extLst>
        </c:ser>
        <c:ser>
          <c:idx val="1"/>
          <c:order val="2"/>
          <c:tx>
            <c:strRef>
              <c:f>'Semi-trailer truck (Diesel)'!$A$13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97-4E19-8675-2B89731AE142}"/>
            </c:ext>
          </c:extLst>
        </c:ser>
        <c:ser>
          <c:idx val="14"/>
          <c:order val="3"/>
          <c:tx>
            <c:strRef>
              <c:f>'Semi-trailer truck (Diesel)'!$A$14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(Diesel)'!$Q$14:$AR$14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497-4E19-8675-2B89731AE142}"/>
            </c:ext>
          </c:extLst>
        </c:ser>
        <c:ser>
          <c:idx val="2"/>
          <c:order val="4"/>
          <c:tx>
            <c:strRef>
              <c:f>'Semi-trailer truck (Diesel)'!$A$15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97-4E19-8675-2B89731AE142}"/>
            </c:ext>
          </c:extLst>
        </c:ser>
        <c:ser>
          <c:idx val="3"/>
          <c:order val="5"/>
          <c:tx>
            <c:strRef>
              <c:f>'Semi-trailer truck (Diesel)'!$A$16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97-4E19-8675-2B89731AE142}"/>
            </c:ext>
          </c:extLst>
        </c:ser>
        <c:ser>
          <c:idx val="4"/>
          <c:order val="6"/>
          <c:tx>
            <c:strRef>
              <c:f>'Semi-trailer truck (Diesel)'!$A$18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497-4E19-8675-2B89731AE142}"/>
            </c:ext>
          </c:extLst>
        </c:ser>
        <c:ser>
          <c:idx val="5"/>
          <c:order val="7"/>
          <c:tx>
            <c:strRef>
              <c:f>'Semi-trailer truck (Diesel)'!$A$19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497-4E19-8675-2B89731AE142}"/>
            </c:ext>
          </c:extLst>
        </c:ser>
        <c:ser>
          <c:idx val="6"/>
          <c:order val="8"/>
          <c:tx>
            <c:strRef>
              <c:f>'Semi-trailer truck (Diesel)'!$A$20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497-4E19-8675-2B89731AE142}"/>
            </c:ext>
          </c:extLst>
        </c:ser>
        <c:ser>
          <c:idx val="7"/>
          <c:order val="9"/>
          <c:tx>
            <c:strRef>
              <c:f>'Semi-trailer truck (Diesel)'!$A$22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497-4E19-8675-2B89731AE142}"/>
            </c:ext>
          </c:extLst>
        </c:ser>
        <c:ser>
          <c:idx val="8"/>
          <c:order val="10"/>
          <c:tx>
            <c:strRef>
              <c:f>'Semi-trailer truck (Diesel)'!$A$23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497-4E19-8675-2B89731AE142}"/>
            </c:ext>
          </c:extLst>
        </c:ser>
        <c:ser>
          <c:idx val="9"/>
          <c:order val="11"/>
          <c:tx>
            <c:strRef>
              <c:f>'Semi-trailer truck (Diesel)'!$A$24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497-4E19-8675-2B89731AE142}"/>
            </c:ext>
          </c:extLst>
        </c:ser>
        <c:ser>
          <c:idx val="10"/>
          <c:order val="12"/>
          <c:tx>
            <c:strRef>
              <c:f>'Semi-trailer truck (Diesel)'!$A$25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497-4E19-8675-2B89731AE142}"/>
            </c:ext>
          </c:extLst>
        </c:ser>
        <c:ser>
          <c:idx val="11"/>
          <c:order val="13"/>
          <c:tx>
            <c:strRef>
              <c:f>'Semi-trailer truck (Diesel)'!$A$27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(Diesel)'!$Q$27:$AR$27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497-4E19-8675-2B89731AE142}"/>
            </c:ext>
          </c:extLst>
        </c:ser>
        <c:ser>
          <c:idx val="12"/>
          <c:order val="14"/>
          <c:tx>
            <c:strRef>
              <c:f>'Semi-trailer truck (Diesel)'!$A$17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(Diesel)'!$Q$17:$AR$17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497-4E19-8675-2B89731AE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'Semi-trailer truck (Diesel)'!$A$74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('Semi-trailer truck (Diesel)'!$B$501,'Semi-trailer truck (Diesel)'!$N$501,'Semi-trailer truck (Diesel)'!$AC$501)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(Diesel)'!$B$74,'Semi-trailer truck (Diesel)'!$N$74,'Semi-trailer truck (Diesel)'!$AC$74)</c:f>
              <c:numCache>
                <c:formatCode>0.00</c:formatCode>
                <c:ptCount val="3"/>
                <c:pt idx="0">
                  <c:v>1.2312752120811793E-2</c:v>
                </c:pt>
                <c:pt idx="1">
                  <c:v>1.2924904892565415E-2</c:v>
                </c:pt>
                <c:pt idx="2">
                  <c:v>1.3465854058382996E-2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20-4440-B6DE-845650791E8A}"/>
            </c:ext>
          </c:extLst>
        </c:ser>
        <c:ser>
          <c:idx val="1"/>
          <c:order val="1"/>
          <c:tx>
            <c:strRef>
              <c:f>'Semi-trailer truck (Diesel)'!$A$75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('Semi-trailer truck (Diesel)'!$B$501,'Semi-trailer truck (Diesel)'!$N$501,'Semi-trailer truck (Diesel)'!$AC$501)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(Diesel)'!$B$75,'Semi-trailer truck (Diesel)'!$N$75,'Semi-trailer truck (Diesel)'!$AC$75)</c:f>
              <c:numCache>
                <c:formatCode>0.000</c:formatCode>
                <c:ptCount val="3"/>
                <c:pt idx="0">
                  <c:v>-3.0604067820050769E-3</c:v>
                </c:pt>
                <c:pt idx="1">
                  <c:v>-2.5094692874268148E-3</c:v>
                </c:pt>
                <c:pt idx="2">
                  <c:v>-2.0226150381909905E-3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20-4440-B6DE-845650791E8A}"/>
            </c:ext>
          </c:extLst>
        </c:ser>
        <c:ser>
          <c:idx val="2"/>
          <c:order val="2"/>
          <c:tx>
            <c:strRef>
              <c:f>'Semi-trailer truck (Diesel)'!$A$76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('Semi-trailer truck (Diesel)'!$B$501,'Semi-trailer truck (Diesel)'!$N$501,'Semi-trailer truck (Diesel)'!$AC$501)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(Diesel)'!$B$76,'Semi-trailer truck (Diesel)'!$N$76,'Semi-trailer truck (Diesel)'!$AC$76)</c:f>
              <c:numCache>
                <c:formatCode>0.00</c:formatCode>
                <c:ptCount val="3"/>
                <c:pt idx="0">
                  <c:v>3.9525224209566176E-3</c:v>
                </c:pt>
                <c:pt idx="1">
                  <c:v>3.9525224209566176E-3</c:v>
                </c:pt>
                <c:pt idx="2">
                  <c:v>3.9525224209566176E-3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20-4440-B6DE-845650791E8A}"/>
            </c:ext>
          </c:extLst>
        </c:ser>
        <c:ser>
          <c:idx val="3"/>
          <c:order val="3"/>
          <c:tx>
            <c:strRef>
              <c:f>'Semi-trailer truck (Diesel)'!$A$77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('Semi-trailer truck (Diesel)'!$B$501,'Semi-trailer truck (Diesel)'!$N$501,'Semi-trailer truck (Diesel)'!$AC$501)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(Diesel)'!$B$77,'Semi-trailer truck (Diesel)'!$N$77,'Semi-trailer truck (Diesel)'!$AC$77)</c:f>
              <c:numCache>
                <c:formatCode>0.0000</c:formatCode>
                <c:ptCount val="3"/>
                <c:pt idx="0">
                  <c:v>-9.8813060523915441E-4</c:v>
                </c:pt>
                <c:pt idx="1">
                  <c:v>-9.8813060523915441E-4</c:v>
                </c:pt>
                <c:pt idx="2">
                  <c:v>-9.8813060523915441E-4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20-4440-B6DE-845650791E8A}"/>
            </c:ext>
          </c:extLst>
        </c:ser>
        <c:ser>
          <c:idx val="4"/>
          <c:order val="4"/>
          <c:tx>
            <c:strRef>
              <c:f>'Semi-trailer truck (Diesel)'!$A$78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('Semi-trailer truck (Diesel)'!$B$501,'Semi-trailer truck (Diesel)'!$N$501,'Semi-trailer truck (Diesel)'!$AC$501)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(Diesel)'!$B$78,'Semi-trailer truck (Diesel)'!$N$78,'Semi-trailer truck (Diesel)'!$AC$78)</c:f>
              <c:numCache>
                <c:formatCode>0.00</c:formatCode>
                <c:ptCount val="3"/>
                <c:pt idx="0">
                  <c:v>5.0909090909090911E-2</c:v>
                </c:pt>
                <c:pt idx="1">
                  <c:v>5.0909090909090911E-2</c:v>
                </c:pt>
                <c:pt idx="2">
                  <c:v>5.0909090909090911E-2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20-4440-B6DE-845650791E8A}"/>
            </c:ext>
          </c:extLst>
        </c:ser>
        <c:ser>
          <c:idx val="5"/>
          <c:order val="5"/>
          <c:tx>
            <c:strRef>
              <c:f>'Semi-trailer truck (Diesel)'!$A$79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('Semi-trailer truck (Diesel)'!$B$501,'Semi-trailer truck (Diesel)'!$N$501,'Semi-trailer truck (Diesel)'!$AC$501)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(Diesel)'!$B$79,'Semi-trailer truck (Diesel)'!$N$79,'Semi-trailer truck (Diesel)'!$AC$79)</c:f>
              <c:numCache>
                <c:formatCode>0.00</c:formatCode>
                <c:ptCount val="3"/>
                <c:pt idx="0">
                  <c:v>1.4545454545454545E-2</c:v>
                </c:pt>
                <c:pt idx="1">
                  <c:v>1.4545454545454545E-2</c:v>
                </c:pt>
                <c:pt idx="2">
                  <c:v>1.4545454545454545E-2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20-4440-B6DE-845650791E8A}"/>
            </c:ext>
          </c:extLst>
        </c:ser>
        <c:ser>
          <c:idx val="6"/>
          <c:order val="6"/>
          <c:tx>
            <c:strRef>
              <c:f>'Semi-trailer truck (Diesel)'!$A$80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(Diesel)'!$B$501,'Semi-trailer truck (Diesel)'!$N$501,'Semi-trailer truck (Diesel)'!$AC$501)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(Diesel)'!$B$80,'Semi-trailer truck (Diesel)'!$N$80,'Semi-trailer truck (Diesel)'!$AC$80)</c:f>
              <c:numCache>
                <c:formatCode>0.00</c:formatCode>
                <c:ptCount val="3"/>
                <c:pt idx="0">
                  <c:v>4.4000000000000003E-3</c:v>
                </c:pt>
                <c:pt idx="1">
                  <c:v>4.4000000000000003E-3</c:v>
                </c:pt>
                <c:pt idx="2">
                  <c:v>4.4000000000000003E-3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20-4440-B6DE-845650791E8A}"/>
            </c:ext>
          </c:extLst>
        </c:ser>
        <c:ser>
          <c:idx val="7"/>
          <c:order val="7"/>
          <c:tx>
            <c:strRef>
              <c:f>'Semi-trailer truck (Diesel)'!$A$81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(Diesel)'!$B$501,'Semi-trailer truck (Diesel)'!$N$501,'Semi-trailer truck (Diesel)'!$AC$501)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(Diesel)'!$B$81,'Semi-trailer truck (Diesel)'!$N$81,'Semi-trailer truck (Diesel)'!$AC$81)</c:f>
              <c:numCache>
                <c:formatCode>0.00</c:formatCode>
                <c:ptCount val="3"/>
                <c:pt idx="0">
                  <c:v>1.1573595723149675E-2</c:v>
                </c:pt>
                <c:pt idx="1">
                  <c:v>1.0528226537463705E-2</c:v>
                </c:pt>
                <c:pt idx="2">
                  <c:v>9.604451272429336E-3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020-4440-B6DE-845650791E8A}"/>
            </c:ext>
          </c:extLst>
        </c:ser>
        <c:ser>
          <c:idx val="8"/>
          <c:order val="8"/>
          <c:tx>
            <c:strRef>
              <c:f>'Semi-trailer truck (Diesel)'!$A$82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(Diesel)'!$B$501,'Semi-trailer truck (Diesel)'!$N$501,'Semi-trailer truck (Diesel)'!$AC$501)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(Diesel)'!$B$82,'Semi-trailer truck (Diesel)'!$N$82,'Semi-trailer truck (Diesel)'!$AC$82)</c:f>
              <c:numCache>
                <c:formatCode>0.00</c:formatCode>
                <c:ptCount val="3"/>
                <c:pt idx="0">
                  <c:v>0.13204824032086815</c:v>
                </c:pt>
                <c:pt idx="1">
                  <c:v>0.13221080752747438</c:v>
                </c:pt>
                <c:pt idx="2">
                  <c:v>0.13235446544892926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020-4440-B6DE-845650791E8A}"/>
            </c:ext>
          </c:extLst>
        </c:ser>
        <c:ser>
          <c:idx val="9"/>
          <c:order val="9"/>
          <c:tx>
            <c:strRef>
              <c:f>'Semi-trailer truck (Diesel)'!$A$511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(Diesel)'!$B$501,'Semi-trailer truck (Diesel)'!$N$501,'Semi-trailer truck (Diesel)'!$AC$501)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(Diesel)'!$B$511,'Semi-trailer truck (Diesel)'!$N$511,'Semi-trailer truck (Diesel)'!$AC$511)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020-4440-B6DE-845650791E8A}"/>
            </c:ext>
          </c:extLst>
        </c:ser>
        <c:ser>
          <c:idx val="10"/>
          <c:order val="10"/>
          <c:tx>
            <c:strRef>
              <c:f>'Semi-trailer truck (Diesel)'!$A$512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(Diesel)'!$B$501,'Semi-trailer truck (Diesel)'!$N$501,'Semi-trailer truck (Diesel)'!$AC$501)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(Diesel)'!$B$512,'Semi-trailer truck (Diesel)'!$N$512,'Semi-trailer truck (Diesel)'!$AC$512)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29-4984-97D6-D64A48D83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'Semi-trailer truck (Battery)'!$A$11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(Battery)'!$Q$11:$AR$11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59-4CE4-954D-5B0F9B45FA70}"/>
            </c:ext>
          </c:extLst>
        </c:ser>
        <c:ser>
          <c:idx val="13"/>
          <c:order val="1"/>
          <c:tx>
            <c:strRef>
              <c:f>'Semi-trailer truck (Battery)'!$A$12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(Battery)'!$Q$12:$AR$12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59-4CE4-954D-5B0F9B45FA70}"/>
            </c:ext>
          </c:extLst>
        </c:ser>
        <c:ser>
          <c:idx val="1"/>
          <c:order val="2"/>
          <c:tx>
            <c:strRef>
              <c:f>'Semi-trailer truck (Battery)'!$A$13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59-4CE4-954D-5B0F9B45FA70}"/>
            </c:ext>
          </c:extLst>
        </c:ser>
        <c:ser>
          <c:idx val="14"/>
          <c:order val="3"/>
          <c:tx>
            <c:strRef>
              <c:f>'Semi-trailer truck (Battery)'!$A$14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(Battery)'!$Q$14:$AR$14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59-4CE4-954D-5B0F9B45FA70}"/>
            </c:ext>
          </c:extLst>
        </c:ser>
        <c:ser>
          <c:idx val="2"/>
          <c:order val="4"/>
          <c:tx>
            <c:strRef>
              <c:f>'Semi-trailer truck (Battery)'!$A$15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59-4CE4-954D-5B0F9B45FA70}"/>
            </c:ext>
          </c:extLst>
        </c:ser>
        <c:ser>
          <c:idx val="3"/>
          <c:order val="5"/>
          <c:tx>
            <c:strRef>
              <c:f>'Semi-trailer truck (Battery)'!$A$16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59-4CE4-954D-5B0F9B45FA70}"/>
            </c:ext>
          </c:extLst>
        </c:ser>
        <c:ser>
          <c:idx val="4"/>
          <c:order val="6"/>
          <c:tx>
            <c:strRef>
              <c:f>'Semi-trailer truck (Battery)'!$A$18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59-4CE4-954D-5B0F9B45FA70}"/>
            </c:ext>
          </c:extLst>
        </c:ser>
        <c:ser>
          <c:idx val="5"/>
          <c:order val="7"/>
          <c:tx>
            <c:strRef>
              <c:f>'Semi-trailer truck (Battery)'!$A$19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(Battery)'!$Q$19:$AR$19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A59-4CE4-954D-5B0F9B45FA70}"/>
            </c:ext>
          </c:extLst>
        </c:ser>
        <c:ser>
          <c:idx val="6"/>
          <c:order val="8"/>
          <c:tx>
            <c:strRef>
              <c:f>'Semi-trailer truck (Battery)'!$A$20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A59-4CE4-954D-5B0F9B45FA70}"/>
            </c:ext>
          </c:extLst>
        </c:ser>
        <c:ser>
          <c:idx val="7"/>
          <c:order val="9"/>
          <c:tx>
            <c:strRef>
              <c:f>'Semi-trailer truck (Battery)'!$A$22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(Battery)'!$Q$22:$AR$22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A59-4CE4-954D-5B0F9B45FA70}"/>
            </c:ext>
          </c:extLst>
        </c:ser>
        <c:ser>
          <c:idx val="8"/>
          <c:order val="10"/>
          <c:tx>
            <c:strRef>
              <c:f>'Semi-trailer truck (Battery)'!$A$23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A59-4CE4-954D-5B0F9B45FA70}"/>
            </c:ext>
          </c:extLst>
        </c:ser>
        <c:ser>
          <c:idx val="9"/>
          <c:order val="11"/>
          <c:tx>
            <c:strRef>
              <c:f>'Semi-trailer truck (Battery)'!$A$24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A59-4CE4-954D-5B0F9B45FA70}"/>
            </c:ext>
          </c:extLst>
        </c:ser>
        <c:ser>
          <c:idx val="10"/>
          <c:order val="12"/>
          <c:tx>
            <c:strRef>
              <c:f>'Semi-trailer truck (Battery)'!$A$25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A59-4CE4-954D-5B0F9B45FA70}"/>
            </c:ext>
          </c:extLst>
        </c:ser>
        <c:ser>
          <c:idx val="11"/>
          <c:order val="13"/>
          <c:tx>
            <c:strRef>
              <c:f>'Semi-trailer truck (Battery)'!$A$27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A59-4CE4-954D-5B0F9B45FA70}"/>
            </c:ext>
          </c:extLst>
        </c:ser>
        <c:ser>
          <c:idx val="12"/>
          <c:order val="14"/>
          <c:tx>
            <c:strRef>
              <c:f>'Semi-trailer truck (Battery)'!$A$17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(Battery)'!$Q$17:$AR$17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A59-4CE4-954D-5B0F9B45F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'Semi-trailer truck (Battery)'!$A$74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('Semi-trailer truck (Battery)'!$B$73,'Semi-trailer truck (Battery)'!$N$73,'Semi-trailer truck (Battery)'!$AC$73)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(Battery)'!$B$74,'Semi-trailer truck (Battery)'!$N$74,'Semi-trailer truck (Battery)'!$AC$74)</c:f>
              <c:numCache>
                <c:formatCode>0.00</c:formatCode>
                <c:ptCount val="3"/>
                <c:pt idx="0">
                  <c:v>4.5229574619176545E-2</c:v>
                </c:pt>
                <c:pt idx="1">
                  <c:v>2.1537531385848969E-2</c:v>
                </c:pt>
                <c:pt idx="2">
                  <c:v>1.6995417056938824E-2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93-4F18-A893-6FD088711FBA}"/>
            </c:ext>
          </c:extLst>
        </c:ser>
        <c:ser>
          <c:idx val="1"/>
          <c:order val="1"/>
          <c:tx>
            <c:strRef>
              <c:f>'Semi-trailer truck (Battery)'!$A$75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('Semi-trailer truck (Battery)'!$B$73,'Semi-trailer truck (Battery)'!$N$73,'Semi-trailer truck (Battery)'!$AC$73)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(Battery)'!$B$75,'Semi-trailer truck (Battery)'!$N$75,'Semi-trailer truck (Battery)'!$AC$75)</c:f>
              <c:numCache>
                <c:formatCode>0.000</c:formatCode>
                <c:ptCount val="3"/>
                <c:pt idx="0">
                  <c:v>-6.8763971865001975E-3</c:v>
                </c:pt>
                <c:pt idx="1">
                  <c:v>-4.6697853167294925E-3</c:v>
                </c:pt>
                <c:pt idx="2">
                  <c:v>-4.2467452566839394E-3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93-4F18-A893-6FD088711FBA}"/>
            </c:ext>
          </c:extLst>
        </c:ser>
        <c:ser>
          <c:idx val="2"/>
          <c:order val="2"/>
          <c:tx>
            <c:strRef>
              <c:f>'Semi-trailer truck (Battery)'!$A$76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('Semi-trailer truck (Battery)'!$B$73,'Semi-trailer truck (Battery)'!$N$73,'Semi-trailer truck (Battery)'!$AC$73)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(Battery)'!$B$76,'Semi-trailer truck (Battery)'!$N$76,'Semi-trailer truck (Battery)'!$AC$76)</c:f>
              <c:numCache>
                <c:formatCode>0.00</c:formatCode>
                <c:ptCount val="3"/>
                <c:pt idx="0">
                  <c:v>3.9525224209566176E-3</c:v>
                </c:pt>
                <c:pt idx="1">
                  <c:v>3.9525224209566176E-3</c:v>
                </c:pt>
                <c:pt idx="2">
                  <c:v>3.9525224209566176E-3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93-4F18-A893-6FD088711FBA}"/>
            </c:ext>
          </c:extLst>
        </c:ser>
        <c:ser>
          <c:idx val="3"/>
          <c:order val="3"/>
          <c:tx>
            <c:strRef>
              <c:f>'Semi-trailer truck (Battery)'!$A$77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('Semi-trailer truck (Battery)'!$B$73,'Semi-trailer truck (Battery)'!$N$73,'Semi-trailer truck (Battery)'!$AC$73)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(Battery)'!$B$77,'Semi-trailer truck (Battery)'!$N$77,'Semi-trailer truck (Battery)'!$AC$77)</c:f>
              <c:numCache>
                <c:formatCode>0.0000</c:formatCode>
                <c:ptCount val="3"/>
                <c:pt idx="0">
                  <c:v>-9.8813060523915441E-4</c:v>
                </c:pt>
                <c:pt idx="1">
                  <c:v>-9.8813060523915441E-4</c:v>
                </c:pt>
                <c:pt idx="2">
                  <c:v>-9.8813060523915441E-4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93-4F18-A893-6FD088711FBA}"/>
            </c:ext>
          </c:extLst>
        </c:ser>
        <c:ser>
          <c:idx val="4"/>
          <c:order val="4"/>
          <c:tx>
            <c:strRef>
              <c:f>'Semi-trailer truck (Battery)'!$A$78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('Semi-trailer truck (Battery)'!$B$73,'Semi-trailer truck (Battery)'!$N$73,'Semi-trailer truck (Battery)'!$AC$73)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(Battery)'!$B$78,'Semi-trailer truck (Battery)'!$N$78,'Semi-trailer truck (Battery)'!$AC$78)</c:f>
              <c:numCache>
                <c:formatCode>0.00</c:formatCode>
                <c:ptCount val="3"/>
                <c:pt idx="0">
                  <c:v>5.0909090909090911E-2</c:v>
                </c:pt>
                <c:pt idx="1">
                  <c:v>5.0909090909090911E-2</c:v>
                </c:pt>
                <c:pt idx="2">
                  <c:v>5.0909090909090911E-2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D93-4F18-A893-6FD088711FBA}"/>
            </c:ext>
          </c:extLst>
        </c:ser>
        <c:ser>
          <c:idx val="5"/>
          <c:order val="5"/>
          <c:tx>
            <c:strRef>
              <c:f>'Semi-trailer truck (Battery)'!$A$79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('Semi-trailer truck (Battery)'!$B$73,'Semi-trailer truck (Battery)'!$N$73,'Semi-trailer truck (Battery)'!$AC$73)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(Battery)'!$B$79,'Semi-trailer truck (Battery)'!$N$79,'Semi-trailer truck (Battery)'!$AC$79)</c:f>
              <c:numCache>
                <c:formatCode>0.00</c:formatCode>
                <c:ptCount val="3"/>
                <c:pt idx="0">
                  <c:v>1.0909090909090908E-2</c:v>
                </c:pt>
                <c:pt idx="1">
                  <c:v>1.0909090909090908E-2</c:v>
                </c:pt>
                <c:pt idx="2">
                  <c:v>1.0909090909090908E-2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D93-4F18-A893-6FD088711FBA}"/>
            </c:ext>
          </c:extLst>
        </c:ser>
        <c:ser>
          <c:idx val="6"/>
          <c:order val="6"/>
          <c:tx>
            <c:strRef>
              <c:f>'Semi-trailer truck (Battery)'!$A$80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(Battery)'!$B$73,'Semi-trailer truck (Battery)'!$N$73,'Semi-trailer truck (Battery)'!$AC$73)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(Battery)'!$B$80,'Semi-trailer truck (Battery)'!$N$80,'Semi-trailer truck (Battery)'!$AC$80)</c:f>
              <c:numCache>
                <c:formatCode>0.00</c:formatCode>
                <c:ptCount val="3"/>
                <c:pt idx="0">
                  <c:v>4.4000000000000003E-3</c:v>
                </c:pt>
                <c:pt idx="1">
                  <c:v>4.4000000000000003E-3</c:v>
                </c:pt>
                <c:pt idx="2">
                  <c:v>4.4000000000000003E-3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D93-4F18-A893-6FD088711FBA}"/>
            </c:ext>
          </c:extLst>
        </c:ser>
        <c:ser>
          <c:idx val="7"/>
          <c:order val="7"/>
          <c:tx>
            <c:strRef>
              <c:f>'Semi-trailer truck (Battery)'!$A$81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(Battery)'!$B$73,'Semi-trailer truck (Battery)'!$N$73,'Semi-trailer truck (Battery)'!$AC$73)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(Battery)'!$B$81,'Semi-trailer truck (Battery)'!$N$81,'Semi-trailer truck (Battery)'!$AC$81)</c:f>
              <c:numCache>
                <c:formatCode>0.00</c:formatCode>
                <c:ptCount val="3"/>
                <c:pt idx="0">
                  <c:v>5.5397830482865063E-3</c:v>
                </c:pt>
                <c:pt idx="1">
                  <c:v>3.9693641445853536E-3</c:v>
                </c:pt>
                <c:pt idx="2">
                  <c:v>3.3744831090442885E-3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D93-4F18-A893-6FD088711FBA}"/>
            </c:ext>
          </c:extLst>
        </c:ser>
        <c:ser>
          <c:idx val="8"/>
          <c:order val="8"/>
          <c:tx>
            <c:strRef>
              <c:f>'Semi-trailer truck (Battery)'!$A$82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(Battery)'!$B$73,'Semi-trailer truck (Battery)'!$N$73,'Semi-trailer truck (Battery)'!$AC$73)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(Battery)'!$B$82,'Semi-trailer truck (Battery)'!$N$82,'Semi-trailer truck (Battery)'!$AC$82)</c:f>
              <c:numCache>
                <c:formatCode>0.00</c:formatCode>
                <c:ptCount val="3"/>
                <c:pt idx="0">
                  <c:v>0.15888105068737485</c:v>
                </c:pt>
                <c:pt idx="1">
                  <c:v>0.12704201936592335</c:v>
                </c:pt>
                <c:pt idx="2">
                  <c:v>0.12053227156460124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D93-4F18-A893-6FD088711FBA}"/>
            </c:ext>
          </c:extLst>
        </c:ser>
        <c:ser>
          <c:idx val="9"/>
          <c:order val="9"/>
          <c:tx>
            <c:strRef>
              <c:f>'Semi-trailer truck (Battery)'!$A$83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(Battery)'!$B$73,'Semi-trailer truck (Battery)'!$N$73,'Semi-trailer truck (Battery)'!$AC$73)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(Battery)'!$B$83,'Semi-trailer truck (Battery)'!$N$83,'Semi-trailer truck (Battery)'!$AC$83)</c:f>
              <c:numCache>
                <c:formatCode>0.00</c:formatCode>
                <c:ptCount val="3"/>
                <c:pt idx="0">
                  <c:v>1.2689840438481662E-2</c:v>
                </c:pt>
                <c:pt idx="1">
                  <c:v>7.2665789223804733E-3</c:v>
                </c:pt>
                <c:pt idx="2">
                  <c:v>4.6045524089239204E-3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D93-4F18-A893-6FD088711FBA}"/>
            </c:ext>
          </c:extLst>
        </c:ser>
        <c:ser>
          <c:idx val="10"/>
          <c:order val="10"/>
          <c:tx>
            <c:strRef>
              <c:f>'Semi-trailer truck (Battery)'!$A$84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(Battery)'!$B$73,'Semi-trailer truck (Battery)'!$N$73,'Semi-trailer truck (Battery)'!$AC$73)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(Battery)'!$B$84,'Semi-trailer truck (Battery)'!$N$84,'Semi-trailer truck (Battery)'!$AC$84)</c:f>
              <c:numCache>
                <c:formatCode>0.000</c:formatCode>
                <c:ptCount val="3"/>
                <c:pt idx="0" formatCode="0.0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9B-417B-8EFE-6B914785A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'Semi-trailer truck (Battery)'!$A$11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(Battery)'!$Q$11:$AR$11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B4-413F-BD63-02A9D140A726}"/>
            </c:ext>
          </c:extLst>
        </c:ser>
        <c:ser>
          <c:idx val="13"/>
          <c:order val="1"/>
          <c:tx>
            <c:strRef>
              <c:f>'Semi-trailer truck (Battery)'!$A$12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(Battery)'!$Q$12:$AR$12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B4-413F-BD63-02A9D140A726}"/>
            </c:ext>
          </c:extLst>
        </c:ser>
        <c:ser>
          <c:idx val="1"/>
          <c:order val="2"/>
          <c:tx>
            <c:strRef>
              <c:f>'Semi-trailer truck (Battery)'!$A$13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B4-413F-BD63-02A9D140A726}"/>
            </c:ext>
          </c:extLst>
        </c:ser>
        <c:ser>
          <c:idx val="14"/>
          <c:order val="3"/>
          <c:tx>
            <c:strRef>
              <c:f>'Semi-trailer truck (Battery)'!$A$14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(Battery)'!$Q$14:$AR$14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B4-413F-BD63-02A9D140A726}"/>
            </c:ext>
          </c:extLst>
        </c:ser>
        <c:ser>
          <c:idx val="2"/>
          <c:order val="4"/>
          <c:tx>
            <c:strRef>
              <c:f>'Semi-trailer truck (Battery)'!$A$15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CB4-413F-BD63-02A9D140A726}"/>
            </c:ext>
          </c:extLst>
        </c:ser>
        <c:ser>
          <c:idx val="3"/>
          <c:order val="5"/>
          <c:tx>
            <c:strRef>
              <c:f>'Semi-trailer truck (Battery)'!$A$16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CB4-413F-BD63-02A9D140A726}"/>
            </c:ext>
          </c:extLst>
        </c:ser>
        <c:ser>
          <c:idx val="4"/>
          <c:order val="6"/>
          <c:tx>
            <c:strRef>
              <c:f>'Semi-trailer truck (Battery)'!$A$18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CB4-413F-BD63-02A9D140A726}"/>
            </c:ext>
          </c:extLst>
        </c:ser>
        <c:ser>
          <c:idx val="5"/>
          <c:order val="7"/>
          <c:tx>
            <c:strRef>
              <c:f>'Semi-trailer truck (Battery)'!$A$19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(Battery)'!$Q$19:$AR$19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CB4-413F-BD63-02A9D140A726}"/>
            </c:ext>
          </c:extLst>
        </c:ser>
        <c:ser>
          <c:idx val="6"/>
          <c:order val="8"/>
          <c:tx>
            <c:strRef>
              <c:f>'Semi-trailer truck (Battery)'!$A$20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CB4-413F-BD63-02A9D140A726}"/>
            </c:ext>
          </c:extLst>
        </c:ser>
        <c:ser>
          <c:idx val="7"/>
          <c:order val="9"/>
          <c:tx>
            <c:strRef>
              <c:f>'Semi-trailer truck (Battery)'!$A$22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(Battery)'!$Q$22:$AR$22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CB4-413F-BD63-02A9D140A726}"/>
            </c:ext>
          </c:extLst>
        </c:ser>
        <c:ser>
          <c:idx val="8"/>
          <c:order val="10"/>
          <c:tx>
            <c:strRef>
              <c:f>'Semi-trailer truck (Battery)'!$A$23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CB4-413F-BD63-02A9D140A726}"/>
            </c:ext>
          </c:extLst>
        </c:ser>
        <c:ser>
          <c:idx val="9"/>
          <c:order val="11"/>
          <c:tx>
            <c:strRef>
              <c:f>'Semi-trailer truck (Battery)'!$A$24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CB4-413F-BD63-02A9D140A726}"/>
            </c:ext>
          </c:extLst>
        </c:ser>
        <c:ser>
          <c:idx val="10"/>
          <c:order val="12"/>
          <c:tx>
            <c:strRef>
              <c:f>'Semi-trailer truck (Battery)'!$A$25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CB4-413F-BD63-02A9D140A726}"/>
            </c:ext>
          </c:extLst>
        </c:ser>
        <c:ser>
          <c:idx val="11"/>
          <c:order val="13"/>
          <c:tx>
            <c:strRef>
              <c:f>'Semi-trailer truck (Battery)'!$A$27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CB4-413F-BD63-02A9D140A726}"/>
            </c:ext>
          </c:extLst>
        </c:ser>
        <c:ser>
          <c:idx val="12"/>
          <c:order val="14"/>
          <c:tx>
            <c:strRef>
              <c:f>'Semi-trailer truck (Battery)'!$A$17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(Battery)'!$Q$17:$AR$17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CB4-413F-BD63-02A9D140A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'Semi-trailer truck (Battery)'!$A$74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('Semi-trailer truck (Battery)'!$B$179,'Semi-trailer truck (Battery)'!$N$179,'Semi-trailer truck (Battery)'!$AC$179)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(Battery)'!$B$74,'Semi-trailer truck (Battery)'!$N$74,'Semi-trailer truck (Battery)'!$AC$74)</c:f>
              <c:numCache>
                <c:formatCode>0.00</c:formatCode>
                <c:ptCount val="3"/>
                <c:pt idx="0">
                  <c:v>4.5229574619176545E-2</c:v>
                </c:pt>
                <c:pt idx="1">
                  <c:v>2.1537531385848969E-2</c:v>
                </c:pt>
                <c:pt idx="2">
                  <c:v>1.6995417056938824E-2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8E-47E7-89C6-03E0C07743EE}"/>
            </c:ext>
          </c:extLst>
        </c:ser>
        <c:ser>
          <c:idx val="1"/>
          <c:order val="1"/>
          <c:tx>
            <c:strRef>
              <c:f>'Semi-trailer truck (Battery)'!$A$75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('Semi-trailer truck (Battery)'!$B$179,'Semi-trailer truck (Battery)'!$N$179,'Semi-trailer truck (Battery)'!$AC$179)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(Battery)'!$B$75,'Semi-trailer truck (Battery)'!$N$75,'Semi-trailer truck (Battery)'!$AC$75)</c:f>
              <c:numCache>
                <c:formatCode>0.000</c:formatCode>
                <c:ptCount val="3"/>
                <c:pt idx="0">
                  <c:v>-6.8763971865001975E-3</c:v>
                </c:pt>
                <c:pt idx="1">
                  <c:v>-4.6697853167294925E-3</c:v>
                </c:pt>
                <c:pt idx="2">
                  <c:v>-4.2467452566839394E-3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8E-47E7-89C6-03E0C07743EE}"/>
            </c:ext>
          </c:extLst>
        </c:ser>
        <c:ser>
          <c:idx val="2"/>
          <c:order val="2"/>
          <c:tx>
            <c:strRef>
              <c:f>'Semi-trailer truck (Battery)'!$A$76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('Semi-trailer truck (Battery)'!$B$179,'Semi-trailer truck (Battery)'!$N$179,'Semi-trailer truck (Battery)'!$AC$179)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(Battery)'!$B$76,'Semi-trailer truck (Battery)'!$N$76,'Semi-trailer truck (Battery)'!$AC$76)</c:f>
              <c:numCache>
                <c:formatCode>0.00</c:formatCode>
                <c:ptCount val="3"/>
                <c:pt idx="0">
                  <c:v>3.9525224209566176E-3</c:v>
                </c:pt>
                <c:pt idx="1">
                  <c:v>3.9525224209566176E-3</c:v>
                </c:pt>
                <c:pt idx="2">
                  <c:v>3.9525224209566176E-3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8E-47E7-89C6-03E0C07743EE}"/>
            </c:ext>
          </c:extLst>
        </c:ser>
        <c:ser>
          <c:idx val="3"/>
          <c:order val="3"/>
          <c:tx>
            <c:strRef>
              <c:f>'Semi-trailer truck (Battery)'!$A$77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('Semi-trailer truck (Battery)'!$B$179,'Semi-trailer truck (Battery)'!$N$179,'Semi-trailer truck (Battery)'!$AC$179)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(Battery)'!$B$77,'Semi-trailer truck (Battery)'!$N$77,'Semi-trailer truck (Battery)'!$AC$77)</c:f>
              <c:numCache>
                <c:formatCode>0.0000</c:formatCode>
                <c:ptCount val="3"/>
                <c:pt idx="0">
                  <c:v>-9.8813060523915441E-4</c:v>
                </c:pt>
                <c:pt idx="1">
                  <c:v>-9.8813060523915441E-4</c:v>
                </c:pt>
                <c:pt idx="2">
                  <c:v>-9.8813060523915441E-4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8E-47E7-89C6-03E0C07743EE}"/>
            </c:ext>
          </c:extLst>
        </c:ser>
        <c:ser>
          <c:idx val="4"/>
          <c:order val="4"/>
          <c:tx>
            <c:strRef>
              <c:f>'Semi-trailer truck (Battery)'!$A$78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('Semi-trailer truck (Battery)'!$B$179,'Semi-trailer truck (Battery)'!$N$179,'Semi-trailer truck (Battery)'!$AC$179)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(Battery)'!$B$78,'Semi-trailer truck (Battery)'!$N$78,'Semi-trailer truck (Battery)'!$AC$78)</c:f>
              <c:numCache>
                <c:formatCode>0.00</c:formatCode>
                <c:ptCount val="3"/>
                <c:pt idx="0">
                  <c:v>5.0909090909090911E-2</c:v>
                </c:pt>
                <c:pt idx="1">
                  <c:v>5.0909090909090911E-2</c:v>
                </c:pt>
                <c:pt idx="2">
                  <c:v>5.0909090909090911E-2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48E-47E7-89C6-03E0C07743EE}"/>
            </c:ext>
          </c:extLst>
        </c:ser>
        <c:ser>
          <c:idx val="5"/>
          <c:order val="5"/>
          <c:tx>
            <c:strRef>
              <c:f>'Semi-trailer truck (Battery)'!$A$79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('Semi-trailer truck (Battery)'!$B$179,'Semi-trailer truck (Battery)'!$N$179,'Semi-trailer truck (Battery)'!$AC$179)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(Battery)'!$B$79,'Semi-trailer truck (Battery)'!$N$79,'Semi-trailer truck (Battery)'!$AC$79)</c:f>
              <c:numCache>
                <c:formatCode>0.00</c:formatCode>
                <c:ptCount val="3"/>
                <c:pt idx="0">
                  <c:v>1.0909090909090908E-2</c:v>
                </c:pt>
                <c:pt idx="1">
                  <c:v>1.0909090909090908E-2</c:v>
                </c:pt>
                <c:pt idx="2">
                  <c:v>1.0909090909090908E-2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48E-47E7-89C6-03E0C07743EE}"/>
            </c:ext>
          </c:extLst>
        </c:ser>
        <c:ser>
          <c:idx val="6"/>
          <c:order val="6"/>
          <c:tx>
            <c:strRef>
              <c:f>'Semi-trailer truck (Battery)'!$A$80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(Battery)'!$B$179,'Semi-trailer truck (Battery)'!$N$179,'Semi-trailer truck (Battery)'!$AC$179)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(Battery)'!$B$80,'Semi-trailer truck (Battery)'!$N$80,'Semi-trailer truck (Battery)'!$AC$80)</c:f>
              <c:numCache>
                <c:formatCode>0.00</c:formatCode>
                <c:ptCount val="3"/>
                <c:pt idx="0">
                  <c:v>4.4000000000000003E-3</c:v>
                </c:pt>
                <c:pt idx="1">
                  <c:v>4.4000000000000003E-3</c:v>
                </c:pt>
                <c:pt idx="2">
                  <c:v>4.4000000000000003E-3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48E-47E7-89C6-03E0C07743EE}"/>
            </c:ext>
          </c:extLst>
        </c:ser>
        <c:ser>
          <c:idx val="7"/>
          <c:order val="7"/>
          <c:tx>
            <c:strRef>
              <c:f>'Semi-trailer truck (Battery)'!$A$81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(Battery)'!$B$179,'Semi-trailer truck (Battery)'!$N$179,'Semi-trailer truck (Battery)'!$AC$179)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(Battery)'!$B$81,'Semi-trailer truck (Battery)'!$N$81,'Semi-trailer truck (Battery)'!$AC$81)</c:f>
              <c:numCache>
                <c:formatCode>0.00</c:formatCode>
                <c:ptCount val="3"/>
                <c:pt idx="0">
                  <c:v>5.5397830482865063E-3</c:v>
                </c:pt>
                <c:pt idx="1">
                  <c:v>3.9693641445853536E-3</c:v>
                </c:pt>
                <c:pt idx="2">
                  <c:v>3.3744831090442885E-3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48E-47E7-89C6-03E0C07743EE}"/>
            </c:ext>
          </c:extLst>
        </c:ser>
        <c:ser>
          <c:idx val="8"/>
          <c:order val="8"/>
          <c:tx>
            <c:strRef>
              <c:f>'Semi-trailer truck (Battery)'!$A$82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(Battery)'!$B$179,'Semi-trailer truck (Battery)'!$N$179,'Semi-trailer truck (Battery)'!$AC$179)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(Battery)'!$B$82,'Semi-trailer truck (Battery)'!$N$82,'Semi-trailer truck (Battery)'!$AC$82)</c:f>
              <c:numCache>
                <c:formatCode>0.00</c:formatCode>
                <c:ptCount val="3"/>
                <c:pt idx="0">
                  <c:v>0.15888105068737485</c:v>
                </c:pt>
                <c:pt idx="1">
                  <c:v>0.12704201936592335</c:v>
                </c:pt>
                <c:pt idx="2">
                  <c:v>0.12053227156460124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48E-47E7-89C6-03E0C07743EE}"/>
            </c:ext>
          </c:extLst>
        </c:ser>
        <c:ser>
          <c:idx val="9"/>
          <c:order val="9"/>
          <c:tx>
            <c:strRef>
              <c:f>'Semi-trailer truck (Battery)'!$A$189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(Battery)'!$B$179,'Semi-trailer truck (Battery)'!$N$179,'Semi-trailer truck (Battery)'!$AC$179)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(Battery)'!$B$189,'Semi-trailer truck (Battery)'!$N$189,'Semi-trailer truck (Battery)'!$AC$189)</c:f>
              <c:numCache>
                <c:formatCode>0.00</c:formatCode>
                <c:ptCount val="3"/>
                <c:pt idx="0">
                  <c:v>7.0293176669847801E-3</c:v>
                </c:pt>
                <c:pt idx="1">
                  <c:v>4.06139239338206E-3</c:v>
                </c:pt>
                <c:pt idx="2">
                  <c:v>2.5725081443944212E-3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48E-47E7-89C6-03E0C07743EE}"/>
            </c:ext>
          </c:extLst>
        </c:ser>
        <c:ser>
          <c:idx val="10"/>
          <c:order val="10"/>
          <c:tx>
            <c:strRef>
              <c:f>'Semi-trailer truck (Battery)'!$A$190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(Battery)'!$B$179,'Semi-trailer truck (Battery)'!$N$179,'Semi-trailer truck (Battery)'!$AC$179)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(Battery)'!$B$190,'Semi-trailer truck (Battery)'!$N$190,'Semi-trailer truck (Battery)'!$AC$190)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09-4014-96CD-BF9FF8A84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'Semi-trailer truck (Battery)'!$A$11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(Battery)'!$Q$11:$AR$11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CE-4696-B42C-8610F8507980}"/>
            </c:ext>
          </c:extLst>
        </c:ser>
        <c:ser>
          <c:idx val="13"/>
          <c:order val="1"/>
          <c:tx>
            <c:strRef>
              <c:f>'Semi-trailer truck (Battery)'!$A$12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(Battery)'!$Q$12:$AR$12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CE-4696-B42C-8610F8507980}"/>
            </c:ext>
          </c:extLst>
        </c:ser>
        <c:ser>
          <c:idx val="1"/>
          <c:order val="2"/>
          <c:tx>
            <c:strRef>
              <c:f>'Semi-trailer truck (Battery)'!$A$13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CE-4696-B42C-8610F8507980}"/>
            </c:ext>
          </c:extLst>
        </c:ser>
        <c:ser>
          <c:idx val="14"/>
          <c:order val="3"/>
          <c:tx>
            <c:strRef>
              <c:f>'Semi-trailer truck (Battery)'!$A$14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(Battery)'!$Q$14:$AR$14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CE-4696-B42C-8610F8507980}"/>
            </c:ext>
          </c:extLst>
        </c:ser>
        <c:ser>
          <c:idx val="2"/>
          <c:order val="4"/>
          <c:tx>
            <c:strRef>
              <c:f>'Semi-trailer truck (Battery)'!$A$15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4CE-4696-B42C-8610F8507980}"/>
            </c:ext>
          </c:extLst>
        </c:ser>
        <c:ser>
          <c:idx val="3"/>
          <c:order val="5"/>
          <c:tx>
            <c:strRef>
              <c:f>'Semi-trailer truck (Battery)'!$A$16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4CE-4696-B42C-8610F8507980}"/>
            </c:ext>
          </c:extLst>
        </c:ser>
        <c:ser>
          <c:idx val="4"/>
          <c:order val="6"/>
          <c:tx>
            <c:strRef>
              <c:f>'Semi-trailer truck (Battery)'!$A$18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4CE-4696-B42C-8610F8507980}"/>
            </c:ext>
          </c:extLst>
        </c:ser>
        <c:ser>
          <c:idx val="5"/>
          <c:order val="7"/>
          <c:tx>
            <c:strRef>
              <c:f>'Semi-trailer truck (Battery)'!$A$19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(Battery)'!$Q$19:$AR$19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4CE-4696-B42C-8610F8507980}"/>
            </c:ext>
          </c:extLst>
        </c:ser>
        <c:ser>
          <c:idx val="6"/>
          <c:order val="8"/>
          <c:tx>
            <c:strRef>
              <c:f>'Semi-trailer truck (Battery)'!$A$20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4CE-4696-B42C-8610F8507980}"/>
            </c:ext>
          </c:extLst>
        </c:ser>
        <c:ser>
          <c:idx val="7"/>
          <c:order val="9"/>
          <c:tx>
            <c:strRef>
              <c:f>'Semi-trailer truck (Battery)'!$A$22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(Battery)'!$Q$22:$AR$22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4CE-4696-B42C-8610F8507980}"/>
            </c:ext>
          </c:extLst>
        </c:ser>
        <c:ser>
          <c:idx val="8"/>
          <c:order val="10"/>
          <c:tx>
            <c:strRef>
              <c:f>'Semi-trailer truck (Battery)'!$A$23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4CE-4696-B42C-8610F8507980}"/>
            </c:ext>
          </c:extLst>
        </c:ser>
        <c:ser>
          <c:idx val="9"/>
          <c:order val="11"/>
          <c:tx>
            <c:strRef>
              <c:f>'Semi-trailer truck (Battery)'!$A$24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4CE-4696-B42C-8610F8507980}"/>
            </c:ext>
          </c:extLst>
        </c:ser>
        <c:ser>
          <c:idx val="10"/>
          <c:order val="12"/>
          <c:tx>
            <c:strRef>
              <c:f>'Semi-trailer truck (Battery)'!$A$25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4CE-4696-B42C-8610F8507980}"/>
            </c:ext>
          </c:extLst>
        </c:ser>
        <c:ser>
          <c:idx val="11"/>
          <c:order val="13"/>
          <c:tx>
            <c:strRef>
              <c:f>'Semi-trailer truck (Battery)'!$A$27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4CE-4696-B42C-8610F8507980}"/>
            </c:ext>
          </c:extLst>
        </c:ser>
        <c:ser>
          <c:idx val="12"/>
          <c:order val="14"/>
          <c:tx>
            <c:strRef>
              <c:f>'Semi-trailer truck (Battery)'!$A$17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(Battery)'!$Q$17:$AR$17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4CE-4696-B42C-8610F8507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'Semi-trailer truck (Battery)'!$A$74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('Semi-trailer truck (Battery)'!$B$287,'Semi-trailer truck (Battery)'!$N$287,'Semi-trailer truck (Battery)'!$AC$287)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(Battery)'!$B$74,'Semi-trailer truck (Battery)'!$N$74,'Semi-trailer truck (Battery)'!$AC$74)</c:f>
              <c:numCache>
                <c:formatCode>0.00</c:formatCode>
                <c:ptCount val="3"/>
                <c:pt idx="0">
                  <c:v>4.5229574619176545E-2</c:v>
                </c:pt>
                <c:pt idx="1">
                  <c:v>2.1537531385848969E-2</c:v>
                </c:pt>
                <c:pt idx="2">
                  <c:v>1.6995417056938824E-2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DB-4176-84E4-9EDD525CA548}"/>
            </c:ext>
          </c:extLst>
        </c:ser>
        <c:ser>
          <c:idx val="1"/>
          <c:order val="1"/>
          <c:tx>
            <c:strRef>
              <c:f>'Semi-trailer truck (Battery)'!$A$75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('Semi-trailer truck (Battery)'!$B$287,'Semi-trailer truck (Battery)'!$N$287,'Semi-trailer truck (Battery)'!$AC$287)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(Battery)'!$B$75,'Semi-trailer truck (Battery)'!$N$75,'Semi-trailer truck (Battery)'!$AC$75)</c:f>
              <c:numCache>
                <c:formatCode>0.000</c:formatCode>
                <c:ptCount val="3"/>
                <c:pt idx="0">
                  <c:v>-6.8763971865001975E-3</c:v>
                </c:pt>
                <c:pt idx="1">
                  <c:v>-4.6697853167294925E-3</c:v>
                </c:pt>
                <c:pt idx="2">
                  <c:v>-4.2467452566839394E-3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DB-4176-84E4-9EDD525CA548}"/>
            </c:ext>
          </c:extLst>
        </c:ser>
        <c:ser>
          <c:idx val="2"/>
          <c:order val="2"/>
          <c:tx>
            <c:strRef>
              <c:f>'Semi-trailer truck (Battery)'!$A$76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('Semi-trailer truck (Battery)'!$B$287,'Semi-trailer truck (Battery)'!$N$287,'Semi-trailer truck (Battery)'!$AC$287)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(Battery)'!$B$76,'Semi-trailer truck (Battery)'!$N$76,'Semi-trailer truck (Battery)'!$AC$76)</c:f>
              <c:numCache>
                <c:formatCode>0.00</c:formatCode>
                <c:ptCount val="3"/>
                <c:pt idx="0">
                  <c:v>3.9525224209566176E-3</c:v>
                </c:pt>
                <c:pt idx="1">
                  <c:v>3.9525224209566176E-3</c:v>
                </c:pt>
                <c:pt idx="2">
                  <c:v>3.9525224209566176E-3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DB-4176-84E4-9EDD525CA548}"/>
            </c:ext>
          </c:extLst>
        </c:ser>
        <c:ser>
          <c:idx val="3"/>
          <c:order val="3"/>
          <c:tx>
            <c:strRef>
              <c:f>'Semi-trailer truck (Battery)'!$A$77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('Semi-trailer truck (Battery)'!$B$287,'Semi-trailer truck (Battery)'!$N$287,'Semi-trailer truck (Battery)'!$AC$287)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(Battery)'!$B$77,'Semi-trailer truck (Battery)'!$N$77,'Semi-trailer truck (Battery)'!$AC$77)</c:f>
              <c:numCache>
                <c:formatCode>0.0000</c:formatCode>
                <c:ptCount val="3"/>
                <c:pt idx="0">
                  <c:v>-9.8813060523915441E-4</c:v>
                </c:pt>
                <c:pt idx="1">
                  <c:v>-9.8813060523915441E-4</c:v>
                </c:pt>
                <c:pt idx="2">
                  <c:v>-9.8813060523915441E-4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DB-4176-84E4-9EDD525CA548}"/>
            </c:ext>
          </c:extLst>
        </c:ser>
        <c:ser>
          <c:idx val="4"/>
          <c:order val="4"/>
          <c:tx>
            <c:strRef>
              <c:f>'Semi-trailer truck (Battery)'!$A$78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('Semi-trailer truck (Battery)'!$B$287,'Semi-trailer truck (Battery)'!$N$287,'Semi-trailer truck (Battery)'!$AC$287)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(Battery)'!$B$78,'Semi-trailer truck (Battery)'!$N$78,'Semi-trailer truck (Battery)'!$AC$78)</c:f>
              <c:numCache>
                <c:formatCode>0.00</c:formatCode>
                <c:ptCount val="3"/>
                <c:pt idx="0">
                  <c:v>5.0909090909090911E-2</c:v>
                </c:pt>
                <c:pt idx="1">
                  <c:v>5.0909090909090911E-2</c:v>
                </c:pt>
                <c:pt idx="2">
                  <c:v>5.0909090909090911E-2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0DB-4176-84E4-9EDD525CA548}"/>
            </c:ext>
          </c:extLst>
        </c:ser>
        <c:ser>
          <c:idx val="5"/>
          <c:order val="5"/>
          <c:tx>
            <c:strRef>
              <c:f>'Semi-trailer truck (Battery)'!$A$79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('Semi-trailer truck (Battery)'!$B$287,'Semi-trailer truck (Battery)'!$N$287,'Semi-trailer truck (Battery)'!$AC$287)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(Battery)'!$B$79,'Semi-trailer truck (Battery)'!$N$79,'Semi-trailer truck (Battery)'!$AC$79)</c:f>
              <c:numCache>
                <c:formatCode>0.00</c:formatCode>
                <c:ptCount val="3"/>
                <c:pt idx="0">
                  <c:v>1.0909090909090908E-2</c:v>
                </c:pt>
                <c:pt idx="1">
                  <c:v>1.0909090909090908E-2</c:v>
                </c:pt>
                <c:pt idx="2">
                  <c:v>1.0909090909090908E-2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0DB-4176-84E4-9EDD525CA548}"/>
            </c:ext>
          </c:extLst>
        </c:ser>
        <c:ser>
          <c:idx val="6"/>
          <c:order val="6"/>
          <c:tx>
            <c:strRef>
              <c:f>'Semi-trailer truck (Battery)'!$A$80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(Battery)'!$B$287,'Semi-trailer truck (Battery)'!$N$287,'Semi-trailer truck (Battery)'!$AC$287)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(Battery)'!$B$80,'Semi-trailer truck (Battery)'!$N$80,'Semi-trailer truck (Battery)'!$AC$80)</c:f>
              <c:numCache>
                <c:formatCode>0.00</c:formatCode>
                <c:ptCount val="3"/>
                <c:pt idx="0">
                  <c:v>4.4000000000000003E-3</c:v>
                </c:pt>
                <c:pt idx="1">
                  <c:v>4.4000000000000003E-3</c:v>
                </c:pt>
                <c:pt idx="2">
                  <c:v>4.4000000000000003E-3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0DB-4176-84E4-9EDD525CA548}"/>
            </c:ext>
          </c:extLst>
        </c:ser>
        <c:ser>
          <c:idx val="7"/>
          <c:order val="7"/>
          <c:tx>
            <c:strRef>
              <c:f>'Semi-trailer truck (Battery)'!$A$81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(Battery)'!$B$287,'Semi-trailer truck (Battery)'!$N$287,'Semi-trailer truck (Battery)'!$AC$287)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(Battery)'!$B$81,'Semi-trailer truck (Battery)'!$N$81,'Semi-trailer truck (Battery)'!$AC$81)</c:f>
              <c:numCache>
                <c:formatCode>0.00</c:formatCode>
                <c:ptCount val="3"/>
                <c:pt idx="0">
                  <c:v>5.5397830482865063E-3</c:v>
                </c:pt>
                <c:pt idx="1">
                  <c:v>3.9693641445853536E-3</c:v>
                </c:pt>
                <c:pt idx="2">
                  <c:v>3.3744831090442885E-3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0DB-4176-84E4-9EDD525CA548}"/>
            </c:ext>
          </c:extLst>
        </c:ser>
        <c:ser>
          <c:idx val="8"/>
          <c:order val="8"/>
          <c:tx>
            <c:strRef>
              <c:f>'Semi-trailer truck (Battery)'!$A$82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(Battery)'!$B$287,'Semi-trailer truck (Battery)'!$N$287,'Semi-trailer truck (Battery)'!$AC$287)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(Battery)'!$B$82,'Semi-trailer truck (Battery)'!$N$82,'Semi-trailer truck (Battery)'!$AC$82)</c:f>
              <c:numCache>
                <c:formatCode>0.00</c:formatCode>
                <c:ptCount val="3"/>
                <c:pt idx="0">
                  <c:v>0.15888105068737485</c:v>
                </c:pt>
                <c:pt idx="1">
                  <c:v>0.12704201936592335</c:v>
                </c:pt>
                <c:pt idx="2">
                  <c:v>0.12053227156460124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0DB-4176-84E4-9EDD525CA548}"/>
            </c:ext>
          </c:extLst>
        </c:ser>
        <c:ser>
          <c:idx val="9"/>
          <c:order val="9"/>
          <c:tx>
            <c:strRef>
              <c:f>'Semi-trailer truck (Battery)'!$A$297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(Battery)'!$B$287,'Semi-trailer truck (Battery)'!$N$287,'Semi-trailer truck (Battery)'!$AC$287)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(Battery)'!$B$297,'Semi-trailer truck (Battery)'!$N$297,'Semi-trailer truck (Battery)'!$AC$297)</c:f>
              <c:numCache>
                <c:formatCode>0.00</c:formatCode>
                <c:ptCount val="3"/>
                <c:pt idx="0">
                  <c:v>7.0977582883007123E-3</c:v>
                </c:pt>
                <c:pt idx="1">
                  <c:v>4.069998577033121E-3</c:v>
                </c:pt>
                <c:pt idx="2">
                  <c:v>2.5730822410554646E-3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0DB-4176-84E4-9EDD525CA548}"/>
            </c:ext>
          </c:extLst>
        </c:ser>
        <c:ser>
          <c:idx val="10"/>
          <c:order val="10"/>
          <c:tx>
            <c:strRef>
              <c:f>'Semi-trailer truck (Battery)'!$A$298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(Battery)'!$B$287,'Semi-trailer truck (Battery)'!$N$287,'Semi-trailer truck (Battery)'!$AC$287)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(Battery)'!$B$298,'Semi-trailer truck (Battery)'!$N$298,'Semi-trailer truck (Battery)'!$AC$298)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2-4FB8-A08E-B66768B2D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'Semi-trailer truck (Battery)'!$A$11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(Battery)'!$Q$11:$AR$11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D5-43FA-9BCF-2076B3569FBF}"/>
            </c:ext>
          </c:extLst>
        </c:ser>
        <c:ser>
          <c:idx val="13"/>
          <c:order val="1"/>
          <c:tx>
            <c:strRef>
              <c:f>'Semi-trailer truck (Battery)'!$A$12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(Battery)'!$Q$12:$AR$12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D5-43FA-9BCF-2076B3569FBF}"/>
            </c:ext>
          </c:extLst>
        </c:ser>
        <c:ser>
          <c:idx val="1"/>
          <c:order val="2"/>
          <c:tx>
            <c:strRef>
              <c:f>'Semi-trailer truck (Battery)'!$A$13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D5-43FA-9BCF-2076B3569FBF}"/>
            </c:ext>
          </c:extLst>
        </c:ser>
        <c:ser>
          <c:idx val="14"/>
          <c:order val="3"/>
          <c:tx>
            <c:strRef>
              <c:f>'Semi-trailer truck (Battery)'!$A$14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(Battery)'!$Q$14:$AR$14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D5-43FA-9BCF-2076B3569FBF}"/>
            </c:ext>
          </c:extLst>
        </c:ser>
        <c:ser>
          <c:idx val="2"/>
          <c:order val="4"/>
          <c:tx>
            <c:strRef>
              <c:f>'Semi-trailer truck (Battery)'!$A$15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BD5-43FA-9BCF-2076B3569FBF}"/>
            </c:ext>
          </c:extLst>
        </c:ser>
        <c:ser>
          <c:idx val="3"/>
          <c:order val="5"/>
          <c:tx>
            <c:strRef>
              <c:f>'Semi-trailer truck (Battery)'!$A$16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BD5-43FA-9BCF-2076B3569FBF}"/>
            </c:ext>
          </c:extLst>
        </c:ser>
        <c:ser>
          <c:idx val="4"/>
          <c:order val="6"/>
          <c:tx>
            <c:strRef>
              <c:f>'Semi-trailer truck (Battery)'!$A$18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BD5-43FA-9BCF-2076B3569FBF}"/>
            </c:ext>
          </c:extLst>
        </c:ser>
        <c:ser>
          <c:idx val="5"/>
          <c:order val="7"/>
          <c:tx>
            <c:strRef>
              <c:f>'Semi-trailer truck (Battery)'!$A$19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(Battery)'!$Q$19:$AR$19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BD5-43FA-9BCF-2076B3569FBF}"/>
            </c:ext>
          </c:extLst>
        </c:ser>
        <c:ser>
          <c:idx val="6"/>
          <c:order val="8"/>
          <c:tx>
            <c:strRef>
              <c:f>'Semi-trailer truck (Battery)'!$A$20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BD5-43FA-9BCF-2076B3569FBF}"/>
            </c:ext>
          </c:extLst>
        </c:ser>
        <c:ser>
          <c:idx val="7"/>
          <c:order val="9"/>
          <c:tx>
            <c:strRef>
              <c:f>'Semi-trailer truck (Battery)'!$A$22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(Battery)'!$Q$22:$AR$22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BD5-43FA-9BCF-2076B3569FBF}"/>
            </c:ext>
          </c:extLst>
        </c:ser>
        <c:ser>
          <c:idx val="8"/>
          <c:order val="10"/>
          <c:tx>
            <c:strRef>
              <c:f>'Semi-trailer truck (Battery)'!$A$23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BD5-43FA-9BCF-2076B3569FBF}"/>
            </c:ext>
          </c:extLst>
        </c:ser>
        <c:ser>
          <c:idx val="9"/>
          <c:order val="11"/>
          <c:tx>
            <c:strRef>
              <c:f>'Semi-trailer truck (Battery)'!$A$24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BD5-43FA-9BCF-2076B3569FBF}"/>
            </c:ext>
          </c:extLst>
        </c:ser>
        <c:ser>
          <c:idx val="10"/>
          <c:order val="12"/>
          <c:tx>
            <c:strRef>
              <c:f>'Semi-trailer truck (Battery)'!$A$25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BD5-43FA-9BCF-2076B3569FBF}"/>
            </c:ext>
          </c:extLst>
        </c:ser>
        <c:ser>
          <c:idx val="11"/>
          <c:order val="13"/>
          <c:tx>
            <c:strRef>
              <c:f>'Semi-trailer truck (Battery)'!$A$27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BD5-43FA-9BCF-2076B3569FBF}"/>
            </c:ext>
          </c:extLst>
        </c:ser>
        <c:ser>
          <c:idx val="12"/>
          <c:order val="14"/>
          <c:tx>
            <c:strRef>
              <c:f>'Semi-trailer truck (Battery)'!$A$17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(Battery)'!$Q$17:$AR$17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BD5-43FA-9BCF-2076B3569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'Semi-trailer truck (Battery)'!$A$74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('Semi-trailer truck (Battery)'!$B$396,'Semi-trailer truck (Battery)'!$N$396,'Semi-trailer truck (Battery)'!$AC$396)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(Battery)'!$B$74,'Semi-trailer truck (Battery)'!$N$74,'Semi-trailer truck (Battery)'!$AC$74)</c:f>
              <c:numCache>
                <c:formatCode>0.00</c:formatCode>
                <c:ptCount val="3"/>
                <c:pt idx="0">
                  <c:v>4.5229574619176545E-2</c:v>
                </c:pt>
                <c:pt idx="1">
                  <c:v>2.1537531385848969E-2</c:v>
                </c:pt>
                <c:pt idx="2">
                  <c:v>1.6995417056938824E-2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C0-443C-981C-568BC6F7B274}"/>
            </c:ext>
          </c:extLst>
        </c:ser>
        <c:ser>
          <c:idx val="1"/>
          <c:order val="1"/>
          <c:tx>
            <c:strRef>
              <c:f>'Semi-trailer truck (Battery)'!$A$75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('Semi-trailer truck (Battery)'!$B$396,'Semi-trailer truck (Battery)'!$N$396,'Semi-trailer truck (Battery)'!$AC$396)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(Battery)'!$B$75,'Semi-trailer truck (Battery)'!$N$75,'Semi-trailer truck (Battery)'!$AC$75)</c:f>
              <c:numCache>
                <c:formatCode>0.000</c:formatCode>
                <c:ptCount val="3"/>
                <c:pt idx="0">
                  <c:v>-6.8763971865001975E-3</c:v>
                </c:pt>
                <c:pt idx="1">
                  <c:v>-4.6697853167294925E-3</c:v>
                </c:pt>
                <c:pt idx="2">
                  <c:v>-4.2467452566839394E-3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C0-443C-981C-568BC6F7B274}"/>
            </c:ext>
          </c:extLst>
        </c:ser>
        <c:ser>
          <c:idx val="2"/>
          <c:order val="2"/>
          <c:tx>
            <c:strRef>
              <c:f>'Semi-trailer truck (Battery)'!$A$76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('Semi-trailer truck (Battery)'!$B$396,'Semi-trailer truck (Battery)'!$N$396,'Semi-trailer truck (Battery)'!$AC$396)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(Battery)'!$B$76,'Semi-trailer truck (Battery)'!$N$76,'Semi-trailer truck (Battery)'!$AC$76)</c:f>
              <c:numCache>
                <c:formatCode>0.00</c:formatCode>
                <c:ptCount val="3"/>
                <c:pt idx="0">
                  <c:v>3.9525224209566176E-3</c:v>
                </c:pt>
                <c:pt idx="1">
                  <c:v>3.9525224209566176E-3</c:v>
                </c:pt>
                <c:pt idx="2">
                  <c:v>3.9525224209566176E-3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C0-443C-981C-568BC6F7B274}"/>
            </c:ext>
          </c:extLst>
        </c:ser>
        <c:ser>
          <c:idx val="3"/>
          <c:order val="3"/>
          <c:tx>
            <c:strRef>
              <c:f>'Semi-trailer truck (Battery)'!$A$77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('Semi-trailer truck (Battery)'!$B$396,'Semi-trailer truck (Battery)'!$N$396,'Semi-trailer truck (Battery)'!$AC$396)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(Battery)'!$B$77,'Semi-trailer truck (Battery)'!$N$77,'Semi-trailer truck (Battery)'!$AC$77)</c:f>
              <c:numCache>
                <c:formatCode>0.0000</c:formatCode>
                <c:ptCount val="3"/>
                <c:pt idx="0">
                  <c:v>-9.8813060523915441E-4</c:v>
                </c:pt>
                <c:pt idx="1">
                  <c:v>-9.8813060523915441E-4</c:v>
                </c:pt>
                <c:pt idx="2">
                  <c:v>-9.8813060523915441E-4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C0-443C-981C-568BC6F7B274}"/>
            </c:ext>
          </c:extLst>
        </c:ser>
        <c:ser>
          <c:idx val="4"/>
          <c:order val="4"/>
          <c:tx>
            <c:strRef>
              <c:f>'Semi-trailer truck (Battery)'!$A$78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('Semi-trailer truck (Battery)'!$B$396,'Semi-trailer truck (Battery)'!$N$396,'Semi-trailer truck (Battery)'!$AC$396)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(Battery)'!$B$78,'Semi-trailer truck (Battery)'!$N$78,'Semi-trailer truck (Battery)'!$AC$78)</c:f>
              <c:numCache>
                <c:formatCode>0.00</c:formatCode>
                <c:ptCount val="3"/>
                <c:pt idx="0">
                  <c:v>5.0909090909090911E-2</c:v>
                </c:pt>
                <c:pt idx="1">
                  <c:v>5.0909090909090911E-2</c:v>
                </c:pt>
                <c:pt idx="2">
                  <c:v>5.0909090909090911E-2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2C0-443C-981C-568BC6F7B274}"/>
            </c:ext>
          </c:extLst>
        </c:ser>
        <c:ser>
          <c:idx val="5"/>
          <c:order val="5"/>
          <c:tx>
            <c:strRef>
              <c:f>'Semi-trailer truck (Battery)'!$A$79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('Semi-trailer truck (Battery)'!$B$396,'Semi-trailer truck (Battery)'!$N$396,'Semi-trailer truck (Battery)'!$AC$396)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(Battery)'!$B$79,'Semi-trailer truck (Battery)'!$N$79,'Semi-trailer truck (Battery)'!$AC$79)</c:f>
              <c:numCache>
                <c:formatCode>0.00</c:formatCode>
                <c:ptCount val="3"/>
                <c:pt idx="0">
                  <c:v>1.0909090909090908E-2</c:v>
                </c:pt>
                <c:pt idx="1">
                  <c:v>1.0909090909090908E-2</c:v>
                </c:pt>
                <c:pt idx="2">
                  <c:v>1.0909090909090908E-2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C0-443C-981C-568BC6F7B274}"/>
            </c:ext>
          </c:extLst>
        </c:ser>
        <c:ser>
          <c:idx val="6"/>
          <c:order val="6"/>
          <c:tx>
            <c:strRef>
              <c:f>'Semi-trailer truck (Battery)'!$A$80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(Battery)'!$B$396,'Semi-trailer truck (Battery)'!$N$396,'Semi-trailer truck (Battery)'!$AC$396)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(Battery)'!$B$80,'Semi-trailer truck (Battery)'!$N$80,'Semi-trailer truck (Battery)'!$AC$80)</c:f>
              <c:numCache>
                <c:formatCode>0.00</c:formatCode>
                <c:ptCount val="3"/>
                <c:pt idx="0">
                  <c:v>4.4000000000000003E-3</c:v>
                </c:pt>
                <c:pt idx="1">
                  <c:v>4.4000000000000003E-3</c:v>
                </c:pt>
                <c:pt idx="2">
                  <c:v>4.4000000000000003E-3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C0-443C-981C-568BC6F7B274}"/>
            </c:ext>
          </c:extLst>
        </c:ser>
        <c:ser>
          <c:idx val="7"/>
          <c:order val="7"/>
          <c:tx>
            <c:strRef>
              <c:f>'Semi-trailer truck (Battery)'!$A$81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(Battery)'!$B$396,'Semi-trailer truck (Battery)'!$N$396,'Semi-trailer truck (Battery)'!$AC$396)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(Battery)'!$B$81,'Semi-trailer truck (Battery)'!$N$81,'Semi-trailer truck (Battery)'!$AC$81)</c:f>
              <c:numCache>
                <c:formatCode>0.00</c:formatCode>
                <c:ptCount val="3"/>
                <c:pt idx="0">
                  <c:v>5.5397830482865063E-3</c:v>
                </c:pt>
                <c:pt idx="1">
                  <c:v>3.9693641445853536E-3</c:v>
                </c:pt>
                <c:pt idx="2">
                  <c:v>3.3744831090442885E-3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2C0-443C-981C-568BC6F7B274}"/>
            </c:ext>
          </c:extLst>
        </c:ser>
        <c:ser>
          <c:idx val="8"/>
          <c:order val="8"/>
          <c:tx>
            <c:strRef>
              <c:f>'Semi-trailer truck (Battery)'!$A$82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(Battery)'!$B$396,'Semi-trailer truck (Battery)'!$N$396,'Semi-trailer truck (Battery)'!$AC$396)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(Battery)'!$B$82,'Semi-trailer truck (Battery)'!$N$82,'Semi-trailer truck (Battery)'!$AC$82)</c:f>
              <c:numCache>
                <c:formatCode>0.00</c:formatCode>
                <c:ptCount val="3"/>
                <c:pt idx="0">
                  <c:v>0.15888105068737485</c:v>
                </c:pt>
                <c:pt idx="1">
                  <c:v>0.12704201936592335</c:v>
                </c:pt>
                <c:pt idx="2">
                  <c:v>0.12053227156460124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2C0-443C-981C-568BC6F7B274}"/>
            </c:ext>
          </c:extLst>
        </c:ser>
        <c:ser>
          <c:idx val="9"/>
          <c:order val="9"/>
          <c:tx>
            <c:strRef>
              <c:f>'Semi-trailer truck (Battery)'!$A$406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(Battery)'!$B$396,'Semi-trailer truck (Battery)'!$N$396,'Semi-trailer truck (Battery)'!$AC$396)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(Battery)'!$B$406,'Semi-trailer truck (Battery)'!$N$406,'Semi-trailer truck (Battery)'!$AC$406)</c:f>
              <c:numCache>
                <c:formatCode>0.00</c:formatCode>
                <c:ptCount val="3"/>
                <c:pt idx="0">
                  <c:v>9.271239992058089E-3</c:v>
                </c:pt>
                <c:pt idx="1">
                  <c:v>5.3188034892627106E-3</c:v>
                </c:pt>
                <c:pt idx="2">
                  <c:v>3.3677391003991697E-3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2C0-443C-981C-568BC6F7B274}"/>
            </c:ext>
          </c:extLst>
        </c:ser>
        <c:ser>
          <c:idx val="10"/>
          <c:order val="10"/>
          <c:tx>
            <c:strRef>
              <c:f>'Semi-trailer truck (Battery)'!$A$407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(Battery)'!$B$396,'Semi-trailer truck (Battery)'!$N$396,'Semi-trailer truck (Battery)'!$AC$396)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(Battery)'!$B$407,'Semi-trailer truck (Battery)'!$N$407,'Semi-trailer truck (Battery)'!$AC$407)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C1-4406-81EA-08CD1A5DB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'Semi-trailer truck (Battery)'!$A$11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(Battery)'!$Q$11:$AR$11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0E-4595-A087-50EC71B02AC1}"/>
            </c:ext>
          </c:extLst>
        </c:ser>
        <c:ser>
          <c:idx val="13"/>
          <c:order val="1"/>
          <c:tx>
            <c:strRef>
              <c:f>'Semi-trailer truck (Battery)'!$A$12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(Battery)'!$Q$12:$AR$12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0E-4595-A087-50EC71B02AC1}"/>
            </c:ext>
          </c:extLst>
        </c:ser>
        <c:ser>
          <c:idx val="1"/>
          <c:order val="2"/>
          <c:tx>
            <c:strRef>
              <c:f>'Semi-trailer truck (Battery)'!$A$13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0E-4595-A087-50EC71B02AC1}"/>
            </c:ext>
          </c:extLst>
        </c:ser>
        <c:ser>
          <c:idx val="14"/>
          <c:order val="3"/>
          <c:tx>
            <c:strRef>
              <c:f>'Semi-trailer truck (Battery)'!$A$14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(Battery)'!$Q$14:$AR$14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0E-4595-A087-50EC71B02AC1}"/>
            </c:ext>
          </c:extLst>
        </c:ser>
        <c:ser>
          <c:idx val="2"/>
          <c:order val="4"/>
          <c:tx>
            <c:strRef>
              <c:f>'Semi-trailer truck (Battery)'!$A$15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0E-4595-A087-50EC71B02AC1}"/>
            </c:ext>
          </c:extLst>
        </c:ser>
        <c:ser>
          <c:idx val="3"/>
          <c:order val="5"/>
          <c:tx>
            <c:strRef>
              <c:f>'Semi-trailer truck (Battery)'!$A$16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0E-4595-A087-50EC71B02AC1}"/>
            </c:ext>
          </c:extLst>
        </c:ser>
        <c:ser>
          <c:idx val="4"/>
          <c:order val="6"/>
          <c:tx>
            <c:strRef>
              <c:f>'Semi-trailer truck (Battery)'!$A$18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40E-4595-A087-50EC71B02AC1}"/>
            </c:ext>
          </c:extLst>
        </c:ser>
        <c:ser>
          <c:idx val="5"/>
          <c:order val="7"/>
          <c:tx>
            <c:strRef>
              <c:f>'Semi-trailer truck (Battery)'!$A$19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(Battery)'!$Q$19:$AR$19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40E-4595-A087-50EC71B02AC1}"/>
            </c:ext>
          </c:extLst>
        </c:ser>
        <c:ser>
          <c:idx val="6"/>
          <c:order val="8"/>
          <c:tx>
            <c:strRef>
              <c:f>'Semi-trailer truck (Battery)'!$A$20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40E-4595-A087-50EC71B02AC1}"/>
            </c:ext>
          </c:extLst>
        </c:ser>
        <c:ser>
          <c:idx val="7"/>
          <c:order val="9"/>
          <c:tx>
            <c:strRef>
              <c:f>'Semi-trailer truck (Battery)'!$A$22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(Battery)'!$Q$22:$AR$22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40E-4595-A087-50EC71B02AC1}"/>
            </c:ext>
          </c:extLst>
        </c:ser>
        <c:ser>
          <c:idx val="8"/>
          <c:order val="10"/>
          <c:tx>
            <c:strRef>
              <c:f>'Semi-trailer truck (Battery)'!$A$23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40E-4595-A087-50EC71B02AC1}"/>
            </c:ext>
          </c:extLst>
        </c:ser>
        <c:ser>
          <c:idx val="9"/>
          <c:order val="11"/>
          <c:tx>
            <c:strRef>
              <c:f>'Semi-trailer truck (Battery)'!$A$24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40E-4595-A087-50EC71B02AC1}"/>
            </c:ext>
          </c:extLst>
        </c:ser>
        <c:ser>
          <c:idx val="10"/>
          <c:order val="12"/>
          <c:tx>
            <c:strRef>
              <c:f>'Semi-trailer truck (Battery)'!$A$25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40E-4595-A087-50EC71B02AC1}"/>
            </c:ext>
          </c:extLst>
        </c:ser>
        <c:ser>
          <c:idx val="11"/>
          <c:order val="13"/>
          <c:tx>
            <c:strRef>
              <c:f>'Semi-trailer truck (Battery)'!$A$27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(Battery)'!$Q$27:$AR$27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40E-4595-A087-50EC71B02AC1}"/>
            </c:ext>
          </c:extLst>
        </c:ser>
        <c:ser>
          <c:idx val="12"/>
          <c:order val="14"/>
          <c:tx>
            <c:strRef>
              <c:f>'Semi-trailer truck (Battery)'!$A$17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(Battery)'!$Q$17:$AR$17</c:f>
              <c:numCache>
                <c:formatCode>General</c:formatCode>
                <c:ptCount val="28"/>
                <c:pt idx="0">
                  <c:v>0.94584787155511363</c:v>
                </c:pt>
                <c:pt idx="1">
                  <c:v>0.92370360150141495</c:v>
                </c:pt>
                <c:pt idx="2">
                  <c:v>0.89334463567658451</c:v>
                </c:pt>
                <c:pt idx="3">
                  <c:v>0.85254543874327005</c:v>
                </c:pt>
                <c:pt idx="4">
                  <c:v>0.79921300652623883</c:v>
                </c:pt>
                <c:pt idx="5">
                  <c:v>0.73204982249993378</c:v>
                </c:pt>
                <c:pt idx="6">
                  <c:v>0.65145592958786691</c:v>
                </c:pt>
                <c:pt idx="7">
                  <c:v>0.56032247880849573</c:v>
                </c:pt>
                <c:pt idx="8">
                  <c:v>0.46411326873185343</c:v>
                </c:pt>
                <c:pt idx="9">
                  <c:v>0.36979727595523937</c:v>
                </c:pt>
                <c:pt idx="10">
                  <c:v>0.28393948637231203</c:v>
                </c:pt>
                <c:pt idx="11">
                  <c:v>0.21097259161117732</c:v>
                </c:pt>
                <c:pt idx="12">
                  <c:v>0.15253917653798199</c:v>
                </c:pt>
                <c:pt idx="13">
                  <c:v>0.10795188737709993</c:v>
                </c:pt>
                <c:pt idx="14">
                  <c:v>7.5176653938091809E-2</c:v>
                </c:pt>
                <c:pt idx="15">
                  <c:v>5.1742836177502194E-2</c:v>
                </c:pt>
                <c:pt idx="16">
                  <c:v>3.5319190625345942E-2</c:v>
                </c:pt>
                <c:pt idx="17">
                  <c:v>2.3969442072658165E-2</c:v>
                </c:pt>
                <c:pt idx="18">
                  <c:v>1.6202243558389728E-2</c:v>
                </c:pt>
                <c:pt idx="19">
                  <c:v>1.0922240564108399E-2</c:v>
                </c:pt>
                <c:pt idx="20">
                  <c:v>7.3493212906090566E-3</c:v>
                </c:pt>
                <c:pt idx="21">
                  <c:v>4.9390262185057265E-3</c:v>
                </c:pt>
                <c:pt idx="22">
                  <c:v>3.3164275492956197E-3</c:v>
                </c:pt>
                <c:pt idx="23">
                  <c:v>2.2256362146679809E-3</c:v>
                </c:pt>
                <c:pt idx="24">
                  <c:v>1.4930448704811861E-3</c:v>
                </c:pt>
                <c:pt idx="25">
                  <c:v>1.0013381504474506E-3</c:v>
                </c:pt>
                <c:pt idx="26">
                  <c:v>6.7145100246257527E-4</c:v>
                </c:pt>
                <c:pt idx="27">
                  <c:v>4.5019225748876845E-4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40E-4595-A087-50EC71B02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'Semi-trailer truck (Battery)'!$A$74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('Semi-trailer truck (Battery)'!$B$501,'Semi-trailer truck (Battery)'!$N$501,'Semi-trailer truck (Battery)'!$AC$501)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(Battery)'!$B$74,'Semi-trailer truck (Battery)'!$N$74,'Semi-trailer truck (Battery)'!$AC$74)</c:f>
              <c:numCache>
                <c:formatCode>0.00</c:formatCode>
                <c:ptCount val="3"/>
                <c:pt idx="0">
                  <c:v>4.5229574619176545E-2</c:v>
                </c:pt>
                <c:pt idx="1">
                  <c:v>2.1537531385848969E-2</c:v>
                </c:pt>
                <c:pt idx="2">
                  <c:v>1.6995417056938824E-2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BA-4679-B7DB-331C49F168D3}"/>
            </c:ext>
          </c:extLst>
        </c:ser>
        <c:ser>
          <c:idx val="1"/>
          <c:order val="1"/>
          <c:tx>
            <c:strRef>
              <c:f>'Semi-trailer truck (Battery)'!$A$75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('Semi-trailer truck (Battery)'!$B$501,'Semi-trailer truck (Battery)'!$N$501,'Semi-trailer truck (Battery)'!$AC$501)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(Battery)'!$B$75,'Semi-trailer truck (Battery)'!$N$75,'Semi-trailer truck (Battery)'!$AC$75)</c:f>
              <c:numCache>
                <c:formatCode>0.000</c:formatCode>
                <c:ptCount val="3"/>
                <c:pt idx="0">
                  <c:v>-6.8763971865001975E-3</c:v>
                </c:pt>
                <c:pt idx="1">
                  <c:v>-4.6697853167294925E-3</c:v>
                </c:pt>
                <c:pt idx="2">
                  <c:v>-4.2467452566839394E-3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BA-4679-B7DB-331C49F168D3}"/>
            </c:ext>
          </c:extLst>
        </c:ser>
        <c:ser>
          <c:idx val="2"/>
          <c:order val="2"/>
          <c:tx>
            <c:strRef>
              <c:f>'Semi-trailer truck (Battery)'!$A$76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('Semi-trailer truck (Battery)'!$B$501,'Semi-trailer truck (Battery)'!$N$501,'Semi-trailer truck (Battery)'!$AC$501)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(Battery)'!$B$76,'Semi-trailer truck (Battery)'!$N$76,'Semi-trailer truck (Battery)'!$AC$76)</c:f>
              <c:numCache>
                <c:formatCode>0.00</c:formatCode>
                <c:ptCount val="3"/>
                <c:pt idx="0">
                  <c:v>3.9525224209566176E-3</c:v>
                </c:pt>
                <c:pt idx="1">
                  <c:v>3.9525224209566176E-3</c:v>
                </c:pt>
                <c:pt idx="2">
                  <c:v>3.9525224209566176E-3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BA-4679-B7DB-331C49F168D3}"/>
            </c:ext>
          </c:extLst>
        </c:ser>
        <c:ser>
          <c:idx val="3"/>
          <c:order val="3"/>
          <c:tx>
            <c:strRef>
              <c:f>'Semi-trailer truck (Battery)'!$A$77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('Semi-trailer truck (Battery)'!$B$501,'Semi-trailer truck (Battery)'!$N$501,'Semi-trailer truck (Battery)'!$AC$501)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(Battery)'!$B$77,'Semi-trailer truck (Battery)'!$N$77,'Semi-trailer truck (Battery)'!$AC$77)</c:f>
              <c:numCache>
                <c:formatCode>0.0000</c:formatCode>
                <c:ptCount val="3"/>
                <c:pt idx="0">
                  <c:v>-9.8813060523915441E-4</c:v>
                </c:pt>
                <c:pt idx="1">
                  <c:v>-9.8813060523915441E-4</c:v>
                </c:pt>
                <c:pt idx="2">
                  <c:v>-9.8813060523915441E-4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BA-4679-B7DB-331C49F168D3}"/>
            </c:ext>
          </c:extLst>
        </c:ser>
        <c:ser>
          <c:idx val="4"/>
          <c:order val="4"/>
          <c:tx>
            <c:strRef>
              <c:f>'Semi-trailer truck (Battery)'!$A$78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('Semi-trailer truck (Battery)'!$B$501,'Semi-trailer truck (Battery)'!$N$501,'Semi-trailer truck (Battery)'!$AC$501)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(Battery)'!$B$78,'Semi-trailer truck (Battery)'!$N$78,'Semi-trailer truck (Battery)'!$AC$78)</c:f>
              <c:numCache>
                <c:formatCode>0.00</c:formatCode>
                <c:ptCount val="3"/>
                <c:pt idx="0">
                  <c:v>5.0909090909090911E-2</c:v>
                </c:pt>
                <c:pt idx="1">
                  <c:v>5.0909090909090911E-2</c:v>
                </c:pt>
                <c:pt idx="2">
                  <c:v>5.0909090909090911E-2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BA-4679-B7DB-331C49F168D3}"/>
            </c:ext>
          </c:extLst>
        </c:ser>
        <c:ser>
          <c:idx val="5"/>
          <c:order val="5"/>
          <c:tx>
            <c:strRef>
              <c:f>'Semi-trailer truck (Battery)'!$A$79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('Semi-trailer truck (Battery)'!$B$501,'Semi-trailer truck (Battery)'!$N$501,'Semi-trailer truck (Battery)'!$AC$501)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(Battery)'!$B$79,'Semi-trailer truck (Battery)'!$N$79,'Semi-trailer truck (Battery)'!$AC$79)</c:f>
              <c:numCache>
                <c:formatCode>0.00</c:formatCode>
                <c:ptCount val="3"/>
                <c:pt idx="0">
                  <c:v>1.0909090909090908E-2</c:v>
                </c:pt>
                <c:pt idx="1">
                  <c:v>1.0909090909090908E-2</c:v>
                </c:pt>
                <c:pt idx="2">
                  <c:v>1.0909090909090908E-2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1BA-4679-B7DB-331C49F168D3}"/>
            </c:ext>
          </c:extLst>
        </c:ser>
        <c:ser>
          <c:idx val="6"/>
          <c:order val="6"/>
          <c:tx>
            <c:strRef>
              <c:f>'Semi-trailer truck (Battery)'!$A$80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(Battery)'!$B$501,'Semi-trailer truck (Battery)'!$N$501,'Semi-trailer truck (Battery)'!$AC$501)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(Battery)'!$B$80,'Semi-trailer truck (Battery)'!$N$80,'Semi-trailer truck (Battery)'!$AC$80)</c:f>
              <c:numCache>
                <c:formatCode>0.00</c:formatCode>
                <c:ptCount val="3"/>
                <c:pt idx="0">
                  <c:v>4.4000000000000003E-3</c:v>
                </c:pt>
                <c:pt idx="1">
                  <c:v>4.4000000000000003E-3</c:v>
                </c:pt>
                <c:pt idx="2">
                  <c:v>4.4000000000000003E-3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1BA-4679-B7DB-331C49F168D3}"/>
            </c:ext>
          </c:extLst>
        </c:ser>
        <c:ser>
          <c:idx val="7"/>
          <c:order val="7"/>
          <c:tx>
            <c:strRef>
              <c:f>'Semi-trailer truck (Battery)'!$A$81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(Battery)'!$B$501,'Semi-trailer truck (Battery)'!$N$501,'Semi-trailer truck (Battery)'!$AC$501)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(Battery)'!$B$81,'Semi-trailer truck (Battery)'!$N$81,'Semi-trailer truck (Battery)'!$AC$81)</c:f>
              <c:numCache>
                <c:formatCode>0.00</c:formatCode>
                <c:ptCount val="3"/>
                <c:pt idx="0">
                  <c:v>5.5397830482865063E-3</c:v>
                </c:pt>
                <c:pt idx="1">
                  <c:v>3.9693641445853536E-3</c:v>
                </c:pt>
                <c:pt idx="2">
                  <c:v>3.3744831090442885E-3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1BA-4679-B7DB-331C49F168D3}"/>
            </c:ext>
          </c:extLst>
        </c:ser>
        <c:ser>
          <c:idx val="8"/>
          <c:order val="8"/>
          <c:tx>
            <c:strRef>
              <c:f>'Semi-trailer truck (Battery)'!$A$82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(Battery)'!$B$501,'Semi-trailer truck (Battery)'!$N$501,'Semi-trailer truck (Battery)'!$AC$501)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(Battery)'!$B$82,'Semi-trailer truck (Battery)'!$N$82,'Semi-trailer truck (Battery)'!$AC$82)</c:f>
              <c:numCache>
                <c:formatCode>0.00</c:formatCode>
                <c:ptCount val="3"/>
                <c:pt idx="0">
                  <c:v>0.15888105068737485</c:v>
                </c:pt>
                <c:pt idx="1">
                  <c:v>0.12704201936592335</c:v>
                </c:pt>
                <c:pt idx="2">
                  <c:v>0.12053227156460124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1BA-4679-B7DB-331C49F168D3}"/>
            </c:ext>
          </c:extLst>
        </c:ser>
        <c:ser>
          <c:idx val="9"/>
          <c:order val="9"/>
          <c:tx>
            <c:strRef>
              <c:f>'Semi-trailer truck (Battery)'!$A$511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(Battery)'!$B$501,'Semi-trailer truck (Battery)'!$N$501,'Semi-trailer truck (Battery)'!$AC$501)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(Battery)'!$B$511,'Semi-trailer truck (Battery)'!$N$511,'Semi-trailer truck (Battery)'!$AC$511)</c:f>
              <c:numCache>
                <c:formatCode>0.00</c:formatCode>
                <c:ptCount val="3"/>
                <c:pt idx="0">
                  <c:v>8.1396242333831581E-3</c:v>
                </c:pt>
                <c:pt idx="1">
                  <c:v>4.6679626881588471E-3</c:v>
                </c:pt>
                <c:pt idx="2">
                  <c:v>2.9534825498174141E-3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1BA-4679-B7DB-331C49F168D3}"/>
            </c:ext>
          </c:extLst>
        </c:ser>
        <c:ser>
          <c:idx val="10"/>
          <c:order val="10"/>
          <c:tx>
            <c:strRef>
              <c:f>'Semi-trailer truck (Battery)'!$A$512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(Battery)'!$B$501,'Semi-trailer truck (Battery)'!$N$501,'Semi-trailer truck (Battery)'!$AC$501)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(Battery)'!$B$512,'Semi-trailer truck (Battery)'!$N$512,'Semi-trailer truck (Battery)'!$AC$512)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DB-444B-8046-15136314A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'Semi-trailer truck (Hydrogen)'!$A$11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(Hydrogen)'!$Q$11:$AR$11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E3-481B-9A23-1359A0931E2E}"/>
            </c:ext>
          </c:extLst>
        </c:ser>
        <c:ser>
          <c:idx val="13"/>
          <c:order val="1"/>
          <c:tx>
            <c:strRef>
              <c:f>'Semi-trailer truck (Hydrogen)'!$A$12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(Hydrogen)'!$Q$12:$AR$12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E3-481B-9A23-1359A0931E2E}"/>
            </c:ext>
          </c:extLst>
        </c:ser>
        <c:ser>
          <c:idx val="1"/>
          <c:order val="2"/>
          <c:tx>
            <c:strRef>
              <c:f>'Semi-trailer truck (Hydrogen)'!$A$13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E3-481B-9A23-1359A0931E2E}"/>
            </c:ext>
          </c:extLst>
        </c:ser>
        <c:ser>
          <c:idx val="14"/>
          <c:order val="3"/>
          <c:tx>
            <c:strRef>
              <c:f>'Semi-trailer truck (Hydrogen)'!$A$14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(Hydrogen)'!$Q$14:$AR$14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E3-481B-9A23-1359A0931E2E}"/>
            </c:ext>
          </c:extLst>
        </c:ser>
        <c:ser>
          <c:idx val="2"/>
          <c:order val="4"/>
          <c:tx>
            <c:strRef>
              <c:f>'Semi-trailer truck (Hydrogen)'!$A$15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E3-481B-9A23-1359A0931E2E}"/>
            </c:ext>
          </c:extLst>
        </c:ser>
        <c:ser>
          <c:idx val="3"/>
          <c:order val="5"/>
          <c:tx>
            <c:strRef>
              <c:f>'Semi-trailer truck (Hydrogen)'!$A$16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5E3-481B-9A23-1359A0931E2E}"/>
            </c:ext>
          </c:extLst>
        </c:ser>
        <c:ser>
          <c:idx val="4"/>
          <c:order val="6"/>
          <c:tx>
            <c:strRef>
              <c:f>'Semi-trailer truck (Hydrogen)'!$A$18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5E3-481B-9A23-1359A0931E2E}"/>
            </c:ext>
          </c:extLst>
        </c:ser>
        <c:ser>
          <c:idx val="5"/>
          <c:order val="7"/>
          <c:tx>
            <c:strRef>
              <c:f>'Semi-trailer truck (Hydrogen)'!$A$19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(Hydrogen)'!$Q$19:$AR$19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5E3-481B-9A23-1359A0931E2E}"/>
            </c:ext>
          </c:extLst>
        </c:ser>
        <c:ser>
          <c:idx val="6"/>
          <c:order val="8"/>
          <c:tx>
            <c:strRef>
              <c:f>'Semi-trailer truck (Hydrogen)'!$A$20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5E3-481B-9A23-1359A0931E2E}"/>
            </c:ext>
          </c:extLst>
        </c:ser>
        <c:ser>
          <c:idx val="7"/>
          <c:order val="9"/>
          <c:tx>
            <c:strRef>
              <c:f>'Semi-trailer truck (Hydrogen)'!$A$22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(Hydrogen)'!$Q$22:$AR$22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5E3-481B-9A23-1359A0931E2E}"/>
            </c:ext>
          </c:extLst>
        </c:ser>
        <c:ser>
          <c:idx val="8"/>
          <c:order val="10"/>
          <c:tx>
            <c:strRef>
              <c:f>'Semi-trailer truck (Hydrogen)'!$A$23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5E3-481B-9A23-1359A0931E2E}"/>
            </c:ext>
          </c:extLst>
        </c:ser>
        <c:ser>
          <c:idx val="9"/>
          <c:order val="11"/>
          <c:tx>
            <c:strRef>
              <c:f>'Semi-trailer truck (Hydrogen)'!$A$24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5E3-481B-9A23-1359A0931E2E}"/>
            </c:ext>
          </c:extLst>
        </c:ser>
        <c:ser>
          <c:idx val="10"/>
          <c:order val="12"/>
          <c:tx>
            <c:strRef>
              <c:f>'Semi-trailer truck (Hydrogen)'!$A$25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5E3-481B-9A23-1359A0931E2E}"/>
            </c:ext>
          </c:extLst>
        </c:ser>
        <c:ser>
          <c:idx val="11"/>
          <c:order val="13"/>
          <c:tx>
            <c:strRef>
              <c:f>'Semi-trailer truck (Hydrogen)'!$A$27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5E3-481B-9A23-1359A0931E2E}"/>
            </c:ext>
          </c:extLst>
        </c:ser>
        <c:ser>
          <c:idx val="12"/>
          <c:order val="14"/>
          <c:tx>
            <c:strRef>
              <c:f>'Semi-trailer truck (Hydrogen)'!$A$17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(Hydrogen)'!$Q$17:$AR$17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5E3-481B-9A23-1359A0931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'Semi-trailer truck (Hydrogen)'!$A$74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('Semi-trailer truck (Hydrogen)'!$B$73,'Semi-trailer truck (Hydrogen)'!$N$73,'Semi-trailer truck (Hydrogen)'!$AC$73)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(Hydrogen)'!$B$74,'Semi-trailer truck (Hydrogen)'!$N$74,'Semi-trailer truck (Hydrogen)'!$AC$74)</c:f>
              <c:numCache>
                <c:formatCode>0.00</c:formatCode>
                <c:ptCount val="3"/>
                <c:pt idx="0">
                  <c:v>4.4623597015022408E-2</c:v>
                </c:pt>
                <c:pt idx="1">
                  <c:v>2.3959637162742395E-2</c:v>
                </c:pt>
                <c:pt idx="2">
                  <c:v>1.8171622640410206E-2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B2-4522-9D83-5042DF9CD883}"/>
            </c:ext>
          </c:extLst>
        </c:ser>
        <c:ser>
          <c:idx val="1"/>
          <c:order val="1"/>
          <c:tx>
            <c:strRef>
              <c:f>'Semi-trailer truck (Hydrogen)'!$A$75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('Semi-trailer truck (Hydrogen)'!$B$73,'Semi-trailer truck (Hydrogen)'!$N$73,'Semi-trailer truck (Hydrogen)'!$AC$73)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(Hydrogen)'!$B$75,'Semi-trailer truck (Hydrogen)'!$N$75,'Semi-trailer truck (Hydrogen)'!$AC$75)</c:f>
              <c:numCache>
                <c:formatCode>0.000</c:formatCode>
                <c:ptCount val="3"/>
                <c:pt idx="0">
                  <c:v>-6.7629302274573042E-3</c:v>
                </c:pt>
                <c:pt idx="1">
                  <c:v>-5.0262782824252615E-3</c:v>
                </c:pt>
                <c:pt idx="2">
                  <c:v>-4.5398387640590461E-3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B2-4522-9D83-5042DF9CD883}"/>
            </c:ext>
          </c:extLst>
        </c:ser>
        <c:ser>
          <c:idx val="2"/>
          <c:order val="2"/>
          <c:tx>
            <c:strRef>
              <c:f>'Semi-trailer truck (Hydrogen)'!$A$76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('Semi-trailer truck (Hydrogen)'!$B$73,'Semi-trailer truck (Hydrogen)'!$N$73,'Semi-trailer truck (Hydrogen)'!$AC$73)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(Hydrogen)'!$B$76,'Semi-trailer truck (Hydrogen)'!$N$76,'Semi-trailer truck (Hydrogen)'!$AC$76)</c:f>
              <c:numCache>
                <c:formatCode>0.00</c:formatCode>
                <c:ptCount val="3"/>
                <c:pt idx="0">
                  <c:v>3.9525224209566176E-3</c:v>
                </c:pt>
                <c:pt idx="1">
                  <c:v>3.9525224209566176E-3</c:v>
                </c:pt>
                <c:pt idx="2">
                  <c:v>3.9525224209566176E-3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B2-4522-9D83-5042DF9CD883}"/>
            </c:ext>
          </c:extLst>
        </c:ser>
        <c:ser>
          <c:idx val="3"/>
          <c:order val="3"/>
          <c:tx>
            <c:strRef>
              <c:f>'Semi-trailer truck (Hydrogen)'!$A$77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('Semi-trailer truck (Hydrogen)'!$B$73,'Semi-trailer truck (Hydrogen)'!$N$73,'Semi-trailer truck (Hydrogen)'!$AC$73)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(Hydrogen)'!$B$77,'Semi-trailer truck (Hydrogen)'!$N$77,'Semi-trailer truck (Hydrogen)'!$AC$77)</c:f>
              <c:numCache>
                <c:formatCode>0.0000</c:formatCode>
                <c:ptCount val="3"/>
                <c:pt idx="0">
                  <c:v>-9.8813060523915441E-4</c:v>
                </c:pt>
                <c:pt idx="1">
                  <c:v>-9.8813060523915441E-4</c:v>
                </c:pt>
                <c:pt idx="2">
                  <c:v>-9.8813060523915441E-4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B2-4522-9D83-5042DF9CD883}"/>
            </c:ext>
          </c:extLst>
        </c:ser>
        <c:ser>
          <c:idx val="4"/>
          <c:order val="4"/>
          <c:tx>
            <c:strRef>
              <c:f>'Semi-trailer truck (Hydrogen)'!$A$78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('Semi-trailer truck (Hydrogen)'!$B$73,'Semi-trailer truck (Hydrogen)'!$N$73,'Semi-trailer truck (Hydrogen)'!$AC$73)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(Hydrogen)'!$B$78,'Semi-trailer truck (Hydrogen)'!$N$78,'Semi-trailer truck (Hydrogen)'!$AC$78)</c:f>
              <c:numCache>
                <c:formatCode>0.00</c:formatCode>
                <c:ptCount val="3"/>
                <c:pt idx="0">
                  <c:v>5.0909090909090911E-2</c:v>
                </c:pt>
                <c:pt idx="1">
                  <c:v>5.0909090909090911E-2</c:v>
                </c:pt>
                <c:pt idx="2">
                  <c:v>5.0909090909090911E-2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EB2-4522-9D83-5042DF9CD883}"/>
            </c:ext>
          </c:extLst>
        </c:ser>
        <c:ser>
          <c:idx val="5"/>
          <c:order val="5"/>
          <c:tx>
            <c:strRef>
              <c:f>'Semi-trailer truck (Hydrogen)'!$A$79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('Semi-trailer truck (Hydrogen)'!$B$73,'Semi-trailer truck (Hydrogen)'!$N$73,'Semi-trailer truck (Hydrogen)'!$AC$73)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(Hydrogen)'!$B$79,'Semi-trailer truck (Hydrogen)'!$N$79,'Semi-trailer truck (Hydrogen)'!$AC$79)</c:f>
              <c:numCache>
                <c:formatCode>0.00</c:formatCode>
                <c:ptCount val="3"/>
                <c:pt idx="0">
                  <c:v>1.868668998758358E-2</c:v>
                </c:pt>
                <c:pt idx="1">
                  <c:v>1.4318385987555941E-2</c:v>
                </c:pt>
                <c:pt idx="2">
                  <c:v>1.3094815714923418E-2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EB2-4522-9D83-5042DF9CD883}"/>
            </c:ext>
          </c:extLst>
        </c:ser>
        <c:ser>
          <c:idx val="6"/>
          <c:order val="6"/>
          <c:tx>
            <c:strRef>
              <c:f>'Semi-trailer truck (Hydrogen)'!$A$80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(Hydrogen)'!$B$73,'Semi-trailer truck (Hydrogen)'!$N$73,'Semi-trailer truck (Hydrogen)'!$AC$73)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(Hydrogen)'!$B$80,'Semi-trailer truck (Hydrogen)'!$N$80,'Semi-trailer truck (Hydrogen)'!$AC$80)</c:f>
              <c:numCache>
                <c:formatCode>0.00</c:formatCode>
                <c:ptCount val="3"/>
                <c:pt idx="0">
                  <c:v>4.4000000000000003E-3</c:v>
                </c:pt>
                <c:pt idx="1">
                  <c:v>4.4000000000000003E-3</c:v>
                </c:pt>
                <c:pt idx="2">
                  <c:v>4.4000000000000003E-3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EB2-4522-9D83-5042DF9CD883}"/>
            </c:ext>
          </c:extLst>
        </c:ser>
        <c:ser>
          <c:idx val="7"/>
          <c:order val="7"/>
          <c:tx>
            <c:strRef>
              <c:f>'Semi-trailer truck (Hydrogen)'!$A$81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(Hydrogen)'!$B$73,'Semi-trailer truck (Hydrogen)'!$N$73,'Semi-trailer truck (Hydrogen)'!$AC$73)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(Hydrogen)'!$B$81,'Semi-trailer truck (Hydrogen)'!$N$81,'Semi-trailer truck (Hydrogen)'!$AC$81)</c:f>
              <c:numCache>
                <c:formatCode>0.00</c:formatCode>
                <c:ptCount val="3"/>
                <c:pt idx="0">
                  <c:v>2.149698076693125E-2</c:v>
                </c:pt>
                <c:pt idx="1">
                  <c:v>1.2063205843438823E-2</c:v>
                </c:pt>
                <c:pt idx="2">
                  <c:v>7.3102100315233995E-3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EB2-4522-9D83-5042DF9CD883}"/>
            </c:ext>
          </c:extLst>
        </c:ser>
        <c:ser>
          <c:idx val="8"/>
          <c:order val="8"/>
          <c:tx>
            <c:strRef>
              <c:f>'Semi-trailer truck (Hydrogen)'!$A$82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(Hydrogen)'!$B$73,'Semi-trailer truck (Hydrogen)'!$N$73,'Semi-trailer truck (Hydrogen)'!$AC$73)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(Hydrogen)'!$B$82,'Semi-trailer truck (Hydrogen)'!$N$82,'Semi-trailer truck (Hydrogen)'!$AC$82)</c:f>
              <c:numCache>
                <c:formatCode>0.00</c:formatCode>
                <c:ptCount val="3"/>
                <c:pt idx="0">
                  <c:v>0.19097754108779197</c:v>
                </c:pt>
                <c:pt idx="1">
                  <c:v>0.14577981641673138</c:v>
                </c:pt>
                <c:pt idx="2">
                  <c:v>0.1302052406278312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EB2-4522-9D83-5042DF9CD883}"/>
            </c:ext>
          </c:extLst>
        </c:ser>
        <c:ser>
          <c:idx val="9"/>
          <c:order val="9"/>
          <c:tx>
            <c:strRef>
              <c:f>'Semi-trailer truck (Hydrogen)'!$A$83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(Hydrogen)'!$B$73,'Semi-trailer truck (Hydrogen)'!$N$73,'Semi-trailer truck (Hydrogen)'!$AC$73)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(Hydrogen)'!$B$83,'Semi-trailer truck (Hydrogen)'!$N$83,'Semi-trailer truck (Hydrogen)'!$AC$83)</c:f>
              <c:numCache>
                <c:formatCode>0.00</c:formatCode>
                <c:ptCount val="3"/>
                <c:pt idx="0">
                  <c:v>7.2179704908314768E-3</c:v>
                </c:pt>
                <c:pt idx="1">
                  <c:v>3.706862530984914E-3</c:v>
                </c:pt>
                <c:pt idx="2">
                  <c:v>1.9307708306233046E-3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EB2-4522-9D83-5042DF9CD883}"/>
            </c:ext>
          </c:extLst>
        </c:ser>
        <c:ser>
          <c:idx val="10"/>
          <c:order val="10"/>
          <c:tx>
            <c:strRef>
              <c:f>'Semi-trailer truck (Hydrogen)'!$A$84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(Hydrogen)'!$B$73,'Semi-trailer truck (Hydrogen)'!$N$73,'Semi-trailer truck (Hydrogen)'!$AC$73)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(Hydrogen)'!$B$84,'Semi-trailer truck (Hydrogen)'!$N$84,'Semi-trailer truck (Hydrogen)'!$AC$84)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CD-40CB-8763-A06BC754B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'Semi-trailer truck (Hydrogen)'!$A$11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(Hydrogen)'!$Q$11:$AR$11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57-4588-AA4E-3B4FB1104729}"/>
            </c:ext>
          </c:extLst>
        </c:ser>
        <c:ser>
          <c:idx val="13"/>
          <c:order val="1"/>
          <c:tx>
            <c:strRef>
              <c:f>'Semi-trailer truck (Hydrogen)'!$A$12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(Hydrogen)'!$Q$12:$AR$12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57-4588-AA4E-3B4FB1104729}"/>
            </c:ext>
          </c:extLst>
        </c:ser>
        <c:ser>
          <c:idx val="1"/>
          <c:order val="2"/>
          <c:tx>
            <c:strRef>
              <c:f>'Semi-trailer truck (Hydrogen)'!$A$13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57-4588-AA4E-3B4FB1104729}"/>
            </c:ext>
          </c:extLst>
        </c:ser>
        <c:ser>
          <c:idx val="14"/>
          <c:order val="3"/>
          <c:tx>
            <c:strRef>
              <c:f>'Semi-trailer truck (Hydrogen)'!$A$14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(Hydrogen)'!$Q$14:$AR$14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57-4588-AA4E-3B4FB1104729}"/>
            </c:ext>
          </c:extLst>
        </c:ser>
        <c:ser>
          <c:idx val="2"/>
          <c:order val="4"/>
          <c:tx>
            <c:strRef>
              <c:f>'Semi-trailer truck (Hydrogen)'!$A$15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57-4588-AA4E-3B4FB1104729}"/>
            </c:ext>
          </c:extLst>
        </c:ser>
        <c:ser>
          <c:idx val="3"/>
          <c:order val="5"/>
          <c:tx>
            <c:strRef>
              <c:f>'Semi-trailer truck (Hydrogen)'!$A$16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57-4588-AA4E-3B4FB1104729}"/>
            </c:ext>
          </c:extLst>
        </c:ser>
        <c:ser>
          <c:idx val="4"/>
          <c:order val="6"/>
          <c:tx>
            <c:strRef>
              <c:f>'Semi-trailer truck (Hydrogen)'!$A$18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357-4588-AA4E-3B4FB1104729}"/>
            </c:ext>
          </c:extLst>
        </c:ser>
        <c:ser>
          <c:idx val="5"/>
          <c:order val="7"/>
          <c:tx>
            <c:strRef>
              <c:f>'Semi-trailer truck (Hydrogen)'!$A$19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(Hydrogen)'!$Q$19:$AR$19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357-4588-AA4E-3B4FB1104729}"/>
            </c:ext>
          </c:extLst>
        </c:ser>
        <c:ser>
          <c:idx val="6"/>
          <c:order val="8"/>
          <c:tx>
            <c:strRef>
              <c:f>'Semi-trailer truck (Hydrogen)'!$A$20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357-4588-AA4E-3B4FB1104729}"/>
            </c:ext>
          </c:extLst>
        </c:ser>
        <c:ser>
          <c:idx val="7"/>
          <c:order val="9"/>
          <c:tx>
            <c:strRef>
              <c:f>'Semi-trailer truck (Hydrogen)'!$A$22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(Hydrogen)'!$Q$22:$AR$22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357-4588-AA4E-3B4FB1104729}"/>
            </c:ext>
          </c:extLst>
        </c:ser>
        <c:ser>
          <c:idx val="8"/>
          <c:order val="10"/>
          <c:tx>
            <c:strRef>
              <c:f>'Semi-trailer truck (Hydrogen)'!$A$23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357-4588-AA4E-3B4FB1104729}"/>
            </c:ext>
          </c:extLst>
        </c:ser>
        <c:ser>
          <c:idx val="9"/>
          <c:order val="11"/>
          <c:tx>
            <c:strRef>
              <c:f>'Semi-trailer truck (Hydrogen)'!$A$24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357-4588-AA4E-3B4FB1104729}"/>
            </c:ext>
          </c:extLst>
        </c:ser>
        <c:ser>
          <c:idx val="10"/>
          <c:order val="12"/>
          <c:tx>
            <c:strRef>
              <c:f>'Semi-trailer truck (Hydrogen)'!$A$25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357-4588-AA4E-3B4FB1104729}"/>
            </c:ext>
          </c:extLst>
        </c:ser>
        <c:ser>
          <c:idx val="11"/>
          <c:order val="13"/>
          <c:tx>
            <c:strRef>
              <c:f>'Semi-trailer truck (Hydrogen)'!$A$27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357-4588-AA4E-3B4FB1104729}"/>
            </c:ext>
          </c:extLst>
        </c:ser>
        <c:ser>
          <c:idx val="12"/>
          <c:order val="14"/>
          <c:tx>
            <c:strRef>
              <c:f>'Semi-trailer truck (Hydrogen)'!$A$17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(Hydrogen)'!$Q$17:$AR$17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357-4588-AA4E-3B4FB1104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'Semi-trailer truck (Hydrogen)'!$A$74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('Semi-trailer truck (Hydrogen)'!$B$179,'Semi-trailer truck (Hydrogen)'!$N$179,'Semi-trailer truck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(Hydrogen)'!$B$74,'Semi-trailer truck (Hydrogen)'!$N$74,'Semi-trailer truck (Hydrogen)'!$AC$74)</c:f>
              <c:numCache>
                <c:formatCode>0.00</c:formatCode>
                <c:ptCount val="3"/>
                <c:pt idx="0">
                  <c:v>4.4623597015022408E-2</c:v>
                </c:pt>
                <c:pt idx="1">
                  <c:v>2.3959637162742395E-2</c:v>
                </c:pt>
                <c:pt idx="2">
                  <c:v>1.8171622640410206E-2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F3-4967-B3FF-6F6B7AC54B71}"/>
            </c:ext>
          </c:extLst>
        </c:ser>
        <c:ser>
          <c:idx val="1"/>
          <c:order val="1"/>
          <c:tx>
            <c:strRef>
              <c:f>'Semi-trailer truck (Hydrogen)'!$A$75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('Semi-trailer truck (Hydrogen)'!$B$179,'Semi-trailer truck (Hydrogen)'!$N$179,'Semi-trailer truck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(Hydrogen)'!$B$75,'Semi-trailer truck (Hydrogen)'!$N$75,'Semi-trailer truck (Hydrogen)'!$AC$75)</c:f>
              <c:numCache>
                <c:formatCode>0.000</c:formatCode>
                <c:ptCount val="3"/>
                <c:pt idx="0">
                  <c:v>-6.7629302274573042E-3</c:v>
                </c:pt>
                <c:pt idx="1">
                  <c:v>-5.0262782824252615E-3</c:v>
                </c:pt>
                <c:pt idx="2">
                  <c:v>-4.5398387640590461E-3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F3-4967-B3FF-6F6B7AC54B71}"/>
            </c:ext>
          </c:extLst>
        </c:ser>
        <c:ser>
          <c:idx val="2"/>
          <c:order val="2"/>
          <c:tx>
            <c:strRef>
              <c:f>'Semi-trailer truck (Hydrogen)'!$A$76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('Semi-trailer truck (Hydrogen)'!$B$179,'Semi-trailer truck (Hydrogen)'!$N$179,'Semi-trailer truck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(Hydrogen)'!$B$76,'Semi-trailer truck (Hydrogen)'!$N$76,'Semi-trailer truck (Hydrogen)'!$AC$76)</c:f>
              <c:numCache>
                <c:formatCode>0.00</c:formatCode>
                <c:ptCount val="3"/>
                <c:pt idx="0">
                  <c:v>3.9525224209566176E-3</c:v>
                </c:pt>
                <c:pt idx="1">
                  <c:v>3.9525224209566176E-3</c:v>
                </c:pt>
                <c:pt idx="2">
                  <c:v>3.9525224209566176E-3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F3-4967-B3FF-6F6B7AC54B71}"/>
            </c:ext>
          </c:extLst>
        </c:ser>
        <c:ser>
          <c:idx val="3"/>
          <c:order val="3"/>
          <c:tx>
            <c:strRef>
              <c:f>'Semi-trailer truck (Hydrogen)'!$A$77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('Semi-trailer truck (Hydrogen)'!$B$179,'Semi-trailer truck (Hydrogen)'!$N$179,'Semi-trailer truck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(Hydrogen)'!$B$77,'Semi-trailer truck (Hydrogen)'!$N$77,'Semi-trailer truck (Hydrogen)'!$AC$77)</c:f>
              <c:numCache>
                <c:formatCode>0.0000</c:formatCode>
                <c:ptCount val="3"/>
                <c:pt idx="0">
                  <c:v>-9.8813060523915441E-4</c:v>
                </c:pt>
                <c:pt idx="1">
                  <c:v>-9.8813060523915441E-4</c:v>
                </c:pt>
                <c:pt idx="2">
                  <c:v>-9.8813060523915441E-4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F3-4967-B3FF-6F6B7AC54B71}"/>
            </c:ext>
          </c:extLst>
        </c:ser>
        <c:ser>
          <c:idx val="4"/>
          <c:order val="4"/>
          <c:tx>
            <c:strRef>
              <c:f>'Semi-trailer truck (Hydrogen)'!$A$78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('Semi-trailer truck (Hydrogen)'!$B$179,'Semi-trailer truck (Hydrogen)'!$N$179,'Semi-trailer truck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(Hydrogen)'!$B$78,'Semi-trailer truck (Hydrogen)'!$N$78,'Semi-trailer truck (Hydrogen)'!$AC$78)</c:f>
              <c:numCache>
                <c:formatCode>0.00</c:formatCode>
                <c:ptCount val="3"/>
                <c:pt idx="0">
                  <c:v>5.0909090909090911E-2</c:v>
                </c:pt>
                <c:pt idx="1">
                  <c:v>5.0909090909090911E-2</c:v>
                </c:pt>
                <c:pt idx="2">
                  <c:v>5.0909090909090911E-2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F3-4967-B3FF-6F6B7AC54B71}"/>
            </c:ext>
          </c:extLst>
        </c:ser>
        <c:ser>
          <c:idx val="5"/>
          <c:order val="5"/>
          <c:tx>
            <c:strRef>
              <c:f>'Semi-trailer truck (Hydrogen)'!$A$79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('Semi-trailer truck (Hydrogen)'!$B$179,'Semi-trailer truck (Hydrogen)'!$N$179,'Semi-trailer truck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(Hydrogen)'!$B$79,'Semi-trailer truck (Hydrogen)'!$N$79,'Semi-trailer truck (Hydrogen)'!$AC$79)</c:f>
              <c:numCache>
                <c:formatCode>0.00</c:formatCode>
                <c:ptCount val="3"/>
                <c:pt idx="0">
                  <c:v>1.868668998758358E-2</c:v>
                </c:pt>
                <c:pt idx="1">
                  <c:v>1.4318385987555941E-2</c:v>
                </c:pt>
                <c:pt idx="2">
                  <c:v>1.3094815714923418E-2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F3-4967-B3FF-6F6B7AC54B71}"/>
            </c:ext>
          </c:extLst>
        </c:ser>
        <c:ser>
          <c:idx val="6"/>
          <c:order val="6"/>
          <c:tx>
            <c:strRef>
              <c:f>'Semi-trailer truck (Hydrogen)'!$A$80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(Hydrogen)'!$B$179,'Semi-trailer truck (Hydrogen)'!$N$179,'Semi-trailer truck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(Hydrogen)'!$B$80,'Semi-trailer truck (Hydrogen)'!$N$80,'Semi-trailer truck (Hydrogen)'!$AC$80)</c:f>
              <c:numCache>
                <c:formatCode>0.00</c:formatCode>
                <c:ptCount val="3"/>
                <c:pt idx="0">
                  <c:v>4.4000000000000003E-3</c:v>
                </c:pt>
                <c:pt idx="1">
                  <c:v>4.4000000000000003E-3</c:v>
                </c:pt>
                <c:pt idx="2">
                  <c:v>4.4000000000000003E-3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F3-4967-B3FF-6F6B7AC54B71}"/>
            </c:ext>
          </c:extLst>
        </c:ser>
        <c:ser>
          <c:idx val="7"/>
          <c:order val="7"/>
          <c:tx>
            <c:strRef>
              <c:f>'Semi-trailer truck (Hydrogen)'!$A$81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(Hydrogen)'!$B$179,'Semi-trailer truck (Hydrogen)'!$N$179,'Semi-trailer truck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(Hydrogen)'!$B$81,'Semi-trailer truck (Hydrogen)'!$N$81,'Semi-trailer truck (Hydrogen)'!$AC$81)</c:f>
              <c:numCache>
                <c:formatCode>0.00</c:formatCode>
                <c:ptCount val="3"/>
                <c:pt idx="0">
                  <c:v>2.149698076693125E-2</c:v>
                </c:pt>
                <c:pt idx="1">
                  <c:v>1.2063205843438823E-2</c:v>
                </c:pt>
                <c:pt idx="2">
                  <c:v>7.3102100315233995E-3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EF3-4967-B3FF-6F6B7AC54B71}"/>
            </c:ext>
          </c:extLst>
        </c:ser>
        <c:ser>
          <c:idx val="8"/>
          <c:order val="8"/>
          <c:tx>
            <c:strRef>
              <c:f>'Semi-trailer truck (Hydrogen)'!$A$82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(Hydrogen)'!$B$179,'Semi-trailer truck (Hydrogen)'!$N$179,'Semi-trailer truck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(Hydrogen)'!$B$82,'Semi-trailer truck (Hydrogen)'!$N$82,'Semi-trailer truck (Hydrogen)'!$AC$82)</c:f>
              <c:numCache>
                <c:formatCode>0.00</c:formatCode>
                <c:ptCount val="3"/>
                <c:pt idx="0">
                  <c:v>0.19097754108779197</c:v>
                </c:pt>
                <c:pt idx="1">
                  <c:v>0.14577981641673138</c:v>
                </c:pt>
                <c:pt idx="2">
                  <c:v>0.1302052406278312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EF3-4967-B3FF-6F6B7AC54B71}"/>
            </c:ext>
          </c:extLst>
        </c:ser>
        <c:ser>
          <c:idx val="9"/>
          <c:order val="9"/>
          <c:tx>
            <c:strRef>
              <c:f>'Semi-trailer truck (Hydrogen)'!$A$83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(Hydrogen)'!$B$179,'Semi-trailer truck (Hydrogen)'!$N$179,'Semi-trailer truck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(Hydrogen)'!$B$83,'Semi-trailer truck (Hydrogen)'!$N$83,'Semi-trailer truck (Hydrogen)'!$AC$83)</c:f>
              <c:numCache>
                <c:formatCode>0.00</c:formatCode>
                <c:ptCount val="3"/>
                <c:pt idx="0">
                  <c:v>7.2179704908314768E-3</c:v>
                </c:pt>
                <c:pt idx="1">
                  <c:v>3.706862530984914E-3</c:v>
                </c:pt>
                <c:pt idx="2">
                  <c:v>1.9307708306233046E-3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EF3-4967-B3FF-6F6B7AC54B71}"/>
            </c:ext>
          </c:extLst>
        </c:ser>
        <c:ser>
          <c:idx val="10"/>
          <c:order val="10"/>
          <c:tx>
            <c:strRef>
              <c:f>'Semi-trailer truck (Hydrogen)'!$A$190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(Hydrogen)'!$B$179,'Semi-trailer truck (Hydrogen)'!$N$179,'Semi-trailer truck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(Hydrogen)'!$B$190,'Semi-trailer truck (Hydrogen)'!$N$190,'Semi-trailer truck (Hydrogen)'!$AC$190)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3F-42BF-9D15-085324D18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'Semi-trailer truck (Hydrogen)'!$A$11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(Hydrogen)'!$Q$11:$AR$11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B3-4013-8C0B-6EFFEEA5538F}"/>
            </c:ext>
          </c:extLst>
        </c:ser>
        <c:ser>
          <c:idx val="13"/>
          <c:order val="1"/>
          <c:tx>
            <c:strRef>
              <c:f>'Semi-trailer truck (Hydrogen)'!$A$12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(Hydrogen)'!$Q$12:$AR$12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B3-4013-8C0B-6EFFEEA5538F}"/>
            </c:ext>
          </c:extLst>
        </c:ser>
        <c:ser>
          <c:idx val="1"/>
          <c:order val="2"/>
          <c:tx>
            <c:strRef>
              <c:f>'Semi-trailer truck (Hydrogen)'!$A$13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B3-4013-8C0B-6EFFEEA5538F}"/>
            </c:ext>
          </c:extLst>
        </c:ser>
        <c:ser>
          <c:idx val="14"/>
          <c:order val="3"/>
          <c:tx>
            <c:strRef>
              <c:f>'Semi-trailer truck (Hydrogen)'!$A$14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(Hydrogen)'!$Q$14:$AR$14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B3-4013-8C0B-6EFFEEA5538F}"/>
            </c:ext>
          </c:extLst>
        </c:ser>
        <c:ser>
          <c:idx val="2"/>
          <c:order val="4"/>
          <c:tx>
            <c:strRef>
              <c:f>'Semi-trailer truck (Hydrogen)'!$A$15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B3-4013-8C0B-6EFFEEA5538F}"/>
            </c:ext>
          </c:extLst>
        </c:ser>
        <c:ser>
          <c:idx val="3"/>
          <c:order val="5"/>
          <c:tx>
            <c:strRef>
              <c:f>'Semi-trailer truck (Hydrogen)'!$A$16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1B3-4013-8C0B-6EFFEEA5538F}"/>
            </c:ext>
          </c:extLst>
        </c:ser>
        <c:ser>
          <c:idx val="4"/>
          <c:order val="6"/>
          <c:tx>
            <c:strRef>
              <c:f>'Semi-trailer truck (Hydrogen)'!$A$18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1B3-4013-8C0B-6EFFEEA5538F}"/>
            </c:ext>
          </c:extLst>
        </c:ser>
        <c:ser>
          <c:idx val="5"/>
          <c:order val="7"/>
          <c:tx>
            <c:strRef>
              <c:f>'Semi-trailer truck (Hydrogen)'!$A$19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(Hydrogen)'!$Q$19:$AR$19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1B3-4013-8C0B-6EFFEEA5538F}"/>
            </c:ext>
          </c:extLst>
        </c:ser>
        <c:ser>
          <c:idx val="6"/>
          <c:order val="8"/>
          <c:tx>
            <c:strRef>
              <c:f>'Semi-trailer truck (Hydrogen)'!$A$20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1B3-4013-8C0B-6EFFEEA5538F}"/>
            </c:ext>
          </c:extLst>
        </c:ser>
        <c:ser>
          <c:idx val="7"/>
          <c:order val="9"/>
          <c:tx>
            <c:strRef>
              <c:f>'Semi-trailer truck (Hydrogen)'!$A$22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(Hydrogen)'!$Q$22:$AR$22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1B3-4013-8C0B-6EFFEEA5538F}"/>
            </c:ext>
          </c:extLst>
        </c:ser>
        <c:ser>
          <c:idx val="8"/>
          <c:order val="10"/>
          <c:tx>
            <c:strRef>
              <c:f>'Semi-trailer truck (Hydrogen)'!$A$23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1B3-4013-8C0B-6EFFEEA5538F}"/>
            </c:ext>
          </c:extLst>
        </c:ser>
        <c:ser>
          <c:idx val="9"/>
          <c:order val="11"/>
          <c:tx>
            <c:strRef>
              <c:f>'Semi-trailer truck (Hydrogen)'!$A$24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1B3-4013-8C0B-6EFFEEA5538F}"/>
            </c:ext>
          </c:extLst>
        </c:ser>
        <c:ser>
          <c:idx val="10"/>
          <c:order val="12"/>
          <c:tx>
            <c:strRef>
              <c:f>'Semi-trailer truck (Hydrogen)'!$A$25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1B3-4013-8C0B-6EFFEEA5538F}"/>
            </c:ext>
          </c:extLst>
        </c:ser>
        <c:ser>
          <c:idx val="11"/>
          <c:order val="13"/>
          <c:tx>
            <c:strRef>
              <c:f>'Semi-trailer truck (Hydrogen)'!$A$27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1B3-4013-8C0B-6EFFEEA5538F}"/>
            </c:ext>
          </c:extLst>
        </c:ser>
        <c:ser>
          <c:idx val="12"/>
          <c:order val="14"/>
          <c:tx>
            <c:strRef>
              <c:f>'Semi-trailer truck (Hydrogen)'!$A$17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(Hydrogen)'!$Q$17:$AR$17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1B3-4013-8C0B-6EFFEEA55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'Semi-trailer truck (Hydrogen)'!$A$74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('Semi-trailer truck (Hydrogen)'!$B$287,'Semi-trailer truck (Hydrogen)'!$N$287,'Semi-trailer truck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(Hydrogen)'!$B$74,'Semi-trailer truck (Hydrogen)'!$N$74,'Semi-trailer truck (Hydrogen)'!$AC$74)</c:f>
              <c:numCache>
                <c:formatCode>0.00</c:formatCode>
                <c:ptCount val="3"/>
                <c:pt idx="0">
                  <c:v>4.4623597015022408E-2</c:v>
                </c:pt>
                <c:pt idx="1">
                  <c:v>2.3959637162742395E-2</c:v>
                </c:pt>
                <c:pt idx="2">
                  <c:v>1.8171622640410206E-2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2D-4331-AA75-D36D0ABC75A1}"/>
            </c:ext>
          </c:extLst>
        </c:ser>
        <c:ser>
          <c:idx val="1"/>
          <c:order val="1"/>
          <c:tx>
            <c:strRef>
              <c:f>'Semi-trailer truck (Hydrogen)'!$A$75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('Semi-trailer truck (Hydrogen)'!$B$287,'Semi-trailer truck (Hydrogen)'!$N$287,'Semi-trailer truck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(Hydrogen)'!$B$75,'Semi-trailer truck (Hydrogen)'!$N$75,'Semi-trailer truck (Hydrogen)'!$AC$75)</c:f>
              <c:numCache>
                <c:formatCode>0.000</c:formatCode>
                <c:ptCount val="3"/>
                <c:pt idx="0">
                  <c:v>-6.7629302274573042E-3</c:v>
                </c:pt>
                <c:pt idx="1">
                  <c:v>-5.0262782824252615E-3</c:v>
                </c:pt>
                <c:pt idx="2">
                  <c:v>-4.5398387640590461E-3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2D-4331-AA75-D36D0ABC75A1}"/>
            </c:ext>
          </c:extLst>
        </c:ser>
        <c:ser>
          <c:idx val="2"/>
          <c:order val="2"/>
          <c:tx>
            <c:strRef>
              <c:f>'Semi-trailer truck (Hydrogen)'!$A$76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('Semi-trailer truck (Hydrogen)'!$B$287,'Semi-trailer truck (Hydrogen)'!$N$287,'Semi-trailer truck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(Hydrogen)'!$B$76,'Semi-trailer truck (Hydrogen)'!$N$76,'Semi-trailer truck (Hydrogen)'!$AC$76)</c:f>
              <c:numCache>
                <c:formatCode>0.00</c:formatCode>
                <c:ptCount val="3"/>
                <c:pt idx="0">
                  <c:v>3.9525224209566176E-3</c:v>
                </c:pt>
                <c:pt idx="1">
                  <c:v>3.9525224209566176E-3</c:v>
                </c:pt>
                <c:pt idx="2">
                  <c:v>3.9525224209566176E-3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2D-4331-AA75-D36D0ABC75A1}"/>
            </c:ext>
          </c:extLst>
        </c:ser>
        <c:ser>
          <c:idx val="3"/>
          <c:order val="3"/>
          <c:tx>
            <c:strRef>
              <c:f>'Semi-trailer truck (Hydrogen)'!$A$77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('Semi-trailer truck (Hydrogen)'!$B$287,'Semi-trailer truck (Hydrogen)'!$N$287,'Semi-trailer truck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(Hydrogen)'!$B$77,'Semi-trailer truck (Hydrogen)'!$N$77,'Semi-trailer truck (Hydrogen)'!$AC$77)</c:f>
              <c:numCache>
                <c:formatCode>0.0000</c:formatCode>
                <c:ptCount val="3"/>
                <c:pt idx="0">
                  <c:v>-9.8813060523915441E-4</c:v>
                </c:pt>
                <c:pt idx="1">
                  <c:v>-9.8813060523915441E-4</c:v>
                </c:pt>
                <c:pt idx="2">
                  <c:v>-9.8813060523915441E-4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2D-4331-AA75-D36D0ABC75A1}"/>
            </c:ext>
          </c:extLst>
        </c:ser>
        <c:ser>
          <c:idx val="4"/>
          <c:order val="4"/>
          <c:tx>
            <c:strRef>
              <c:f>'Semi-trailer truck (Hydrogen)'!$A$78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('Semi-trailer truck (Hydrogen)'!$B$287,'Semi-trailer truck (Hydrogen)'!$N$287,'Semi-trailer truck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(Hydrogen)'!$B$78,'Semi-trailer truck (Hydrogen)'!$N$78,'Semi-trailer truck (Hydrogen)'!$AC$78)</c:f>
              <c:numCache>
                <c:formatCode>0.00</c:formatCode>
                <c:ptCount val="3"/>
                <c:pt idx="0">
                  <c:v>5.0909090909090911E-2</c:v>
                </c:pt>
                <c:pt idx="1">
                  <c:v>5.0909090909090911E-2</c:v>
                </c:pt>
                <c:pt idx="2">
                  <c:v>5.0909090909090911E-2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2D-4331-AA75-D36D0ABC75A1}"/>
            </c:ext>
          </c:extLst>
        </c:ser>
        <c:ser>
          <c:idx val="5"/>
          <c:order val="5"/>
          <c:tx>
            <c:strRef>
              <c:f>'Semi-trailer truck (Hydrogen)'!$A$79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('Semi-trailer truck (Hydrogen)'!$B$287,'Semi-trailer truck (Hydrogen)'!$N$287,'Semi-trailer truck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(Hydrogen)'!$B$79,'Semi-trailer truck (Hydrogen)'!$N$79,'Semi-trailer truck (Hydrogen)'!$AC$79)</c:f>
              <c:numCache>
                <c:formatCode>0.00</c:formatCode>
                <c:ptCount val="3"/>
                <c:pt idx="0">
                  <c:v>1.868668998758358E-2</c:v>
                </c:pt>
                <c:pt idx="1">
                  <c:v>1.4318385987555941E-2</c:v>
                </c:pt>
                <c:pt idx="2">
                  <c:v>1.3094815714923418E-2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2D-4331-AA75-D36D0ABC75A1}"/>
            </c:ext>
          </c:extLst>
        </c:ser>
        <c:ser>
          <c:idx val="6"/>
          <c:order val="6"/>
          <c:tx>
            <c:strRef>
              <c:f>'Semi-trailer truck (Hydrogen)'!$A$80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(Hydrogen)'!$B$287,'Semi-trailer truck (Hydrogen)'!$N$287,'Semi-trailer truck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(Hydrogen)'!$B$80,'Semi-trailer truck (Hydrogen)'!$N$80,'Semi-trailer truck (Hydrogen)'!$AC$80)</c:f>
              <c:numCache>
                <c:formatCode>0.00</c:formatCode>
                <c:ptCount val="3"/>
                <c:pt idx="0">
                  <c:v>4.4000000000000003E-3</c:v>
                </c:pt>
                <c:pt idx="1">
                  <c:v>4.4000000000000003E-3</c:v>
                </c:pt>
                <c:pt idx="2">
                  <c:v>4.4000000000000003E-3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2D-4331-AA75-D36D0ABC75A1}"/>
            </c:ext>
          </c:extLst>
        </c:ser>
        <c:ser>
          <c:idx val="7"/>
          <c:order val="7"/>
          <c:tx>
            <c:strRef>
              <c:f>'Semi-trailer truck (Hydrogen)'!$A$81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(Hydrogen)'!$B$287,'Semi-trailer truck (Hydrogen)'!$N$287,'Semi-trailer truck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(Hydrogen)'!$B$81,'Semi-trailer truck (Hydrogen)'!$N$81,'Semi-trailer truck (Hydrogen)'!$AC$81)</c:f>
              <c:numCache>
                <c:formatCode>0.00</c:formatCode>
                <c:ptCount val="3"/>
                <c:pt idx="0">
                  <c:v>2.149698076693125E-2</c:v>
                </c:pt>
                <c:pt idx="1">
                  <c:v>1.2063205843438823E-2</c:v>
                </c:pt>
                <c:pt idx="2">
                  <c:v>7.3102100315233995E-3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72D-4331-AA75-D36D0ABC75A1}"/>
            </c:ext>
          </c:extLst>
        </c:ser>
        <c:ser>
          <c:idx val="8"/>
          <c:order val="8"/>
          <c:tx>
            <c:strRef>
              <c:f>'Semi-trailer truck (Hydrogen)'!$A$82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(Hydrogen)'!$B$287,'Semi-trailer truck (Hydrogen)'!$N$287,'Semi-trailer truck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(Hydrogen)'!$B$82,'Semi-trailer truck (Hydrogen)'!$N$82,'Semi-trailer truck (Hydrogen)'!$AC$82)</c:f>
              <c:numCache>
                <c:formatCode>0.00</c:formatCode>
                <c:ptCount val="3"/>
                <c:pt idx="0">
                  <c:v>0.19097754108779197</c:v>
                </c:pt>
                <c:pt idx="1">
                  <c:v>0.14577981641673138</c:v>
                </c:pt>
                <c:pt idx="2">
                  <c:v>0.1302052406278312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72D-4331-AA75-D36D0ABC75A1}"/>
            </c:ext>
          </c:extLst>
        </c:ser>
        <c:ser>
          <c:idx val="9"/>
          <c:order val="9"/>
          <c:tx>
            <c:strRef>
              <c:f>'Semi-trailer truck (Hydrogen)'!$A$83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(Hydrogen)'!$B$287,'Semi-trailer truck (Hydrogen)'!$N$287,'Semi-trailer truck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(Hydrogen)'!$B$83,'Semi-trailer truck (Hydrogen)'!$N$83,'Semi-trailer truck (Hydrogen)'!$AC$83)</c:f>
              <c:numCache>
                <c:formatCode>0.00</c:formatCode>
                <c:ptCount val="3"/>
                <c:pt idx="0">
                  <c:v>7.2179704908314768E-3</c:v>
                </c:pt>
                <c:pt idx="1">
                  <c:v>3.706862530984914E-3</c:v>
                </c:pt>
                <c:pt idx="2">
                  <c:v>1.9307708306233046E-3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72D-4331-AA75-D36D0ABC75A1}"/>
            </c:ext>
          </c:extLst>
        </c:ser>
        <c:ser>
          <c:idx val="10"/>
          <c:order val="10"/>
          <c:tx>
            <c:strRef>
              <c:f>'Semi-trailer truck (Hydrogen)'!$A$298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(Hydrogen)'!$B$287,'Semi-trailer truck (Hydrogen)'!$N$287,'Semi-trailer truck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(Hydrogen)'!$B$298,'Semi-trailer truck (Hydrogen)'!$N$298,'Semi-trailer truck (Hydrogen)'!$AC$298)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87-4000-B302-197E1A21E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'Semi-trailer truck (Hydrogen)'!$A$11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(Hydrogen)'!$Q$11:$AR$11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C3-479C-BFCD-5710896D315E}"/>
            </c:ext>
          </c:extLst>
        </c:ser>
        <c:ser>
          <c:idx val="13"/>
          <c:order val="1"/>
          <c:tx>
            <c:strRef>
              <c:f>'Semi-trailer truck (Hydrogen)'!$A$12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(Hydrogen)'!$Q$12:$AR$12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C3-479C-BFCD-5710896D315E}"/>
            </c:ext>
          </c:extLst>
        </c:ser>
        <c:ser>
          <c:idx val="1"/>
          <c:order val="2"/>
          <c:tx>
            <c:strRef>
              <c:f>'Semi-trailer truck (Hydrogen)'!$A$13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C3-479C-BFCD-5710896D315E}"/>
            </c:ext>
          </c:extLst>
        </c:ser>
        <c:ser>
          <c:idx val="14"/>
          <c:order val="3"/>
          <c:tx>
            <c:strRef>
              <c:f>'Semi-trailer truck (Hydrogen)'!$A$14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(Hydrogen)'!$Q$14:$AR$14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C3-479C-BFCD-5710896D315E}"/>
            </c:ext>
          </c:extLst>
        </c:ser>
        <c:ser>
          <c:idx val="2"/>
          <c:order val="4"/>
          <c:tx>
            <c:strRef>
              <c:f>'Semi-trailer truck (Hydrogen)'!$A$15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9C3-479C-BFCD-5710896D315E}"/>
            </c:ext>
          </c:extLst>
        </c:ser>
        <c:ser>
          <c:idx val="3"/>
          <c:order val="5"/>
          <c:tx>
            <c:strRef>
              <c:f>'Semi-trailer truck (Hydrogen)'!$A$16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9C3-479C-BFCD-5710896D315E}"/>
            </c:ext>
          </c:extLst>
        </c:ser>
        <c:ser>
          <c:idx val="4"/>
          <c:order val="6"/>
          <c:tx>
            <c:strRef>
              <c:f>'Semi-trailer truck (Hydrogen)'!$A$18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9C3-479C-BFCD-5710896D315E}"/>
            </c:ext>
          </c:extLst>
        </c:ser>
        <c:ser>
          <c:idx val="5"/>
          <c:order val="7"/>
          <c:tx>
            <c:strRef>
              <c:f>'Semi-trailer truck (Hydrogen)'!$A$19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(Hydrogen)'!$Q$19:$AR$19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9C3-479C-BFCD-5710896D315E}"/>
            </c:ext>
          </c:extLst>
        </c:ser>
        <c:ser>
          <c:idx val="6"/>
          <c:order val="8"/>
          <c:tx>
            <c:strRef>
              <c:f>'Semi-trailer truck (Hydrogen)'!$A$20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9C3-479C-BFCD-5710896D315E}"/>
            </c:ext>
          </c:extLst>
        </c:ser>
        <c:ser>
          <c:idx val="7"/>
          <c:order val="9"/>
          <c:tx>
            <c:strRef>
              <c:f>'Semi-trailer truck (Hydrogen)'!$A$22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(Hydrogen)'!$Q$22:$AR$22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9C3-479C-BFCD-5710896D315E}"/>
            </c:ext>
          </c:extLst>
        </c:ser>
        <c:ser>
          <c:idx val="8"/>
          <c:order val="10"/>
          <c:tx>
            <c:strRef>
              <c:f>'Semi-trailer truck (Hydrogen)'!$A$23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9C3-479C-BFCD-5710896D315E}"/>
            </c:ext>
          </c:extLst>
        </c:ser>
        <c:ser>
          <c:idx val="9"/>
          <c:order val="11"/>
          <c:tx>
            <c:strRef>
              <c:f>'Semi-trailer truck (Hydrogen)'!$A$24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9C3-479C-BFCD-5710896D315E}"/>
            </c:ext>
          </c:extLst>
        </c:ser>
        <c:ser>
          <c:idx val="10"/>
          <c:order val="12"/>
          <c:tx>
            <c:strRef>
              <c:f>'Semi-trailer truck (Hydrogen)'!$A$25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9C3-479C-BFCD-5710896D315E}"/>
            </c:ext>
          </c:extLst>
        </c:ser>
        <c:ser>
          <c:idx val="11"/>
          <c:order val="13"/>
          <c:tx>
            <c:strRef>
              <c:f>'Semi-trailer truck (Hydrogen)'!$A$27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9C3-479C-BFCD-5710896D315E}"/>
            </c:ext>
          </c:extLst>
        </c:ser>
        <c:ser>
          <c:idx val="12"/>
          <c:order val="14"/>
          <c:tx>
            <c:strRef>
              <c:f>'Semi-trailer truck (Hydrogen)'!$A$17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(Hydrogen)'!$Q$17:$AR$17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9C3-479C-BFCD-5710896D3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'Semi-trailer truck (Hydrogen)'!$A$74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('Semi-trailer truck (Hydrogen)'!$B$396,'Semi-trailer truck (Hydrogen)'!$N$396,'Semi-trailer truck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(Hydrogen)'!$B$74,'Semi-trailer truck (Hydrogen)'!$N$74,'Semi-trailer truck (Hydrogen)'!$AC$74)</c:f>
              <c:numCache>
                <c:formatCode>0.00</c:formatCode>
                <c:ptCount val="3"/>
                <c:pt idx="0">
                  <c:v>4.4623597015022408E-2</c:v>
                </c:pt>
                <c:pt idx="1">
                  <c:v>2.3959637162742395E-2</c:v>
                </c:pt>
                <c:pt idx="2">
                  <c:v>1.8171622640410206E-2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0C-49FD-8CCB-F23B9E1CDECD}"/>
            </c:ext>
          </c:extLst>
        </c:ser>
        <c:ser>
          <c:idx val="1"/>
          <c:order val="1"/>
          <c:tx>
            <c:strRef>
              <c:f>'Semi-trailer truck (Hydrogen)'!$A$75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('Semi-trailer truck (Hydrogen)'!$B$396,'Semi-trailer truck (Hydrogen)'!$N$396,'Semi-trailer truck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(Hydrogen)'!$B$75,'Semi-trailer truck (Hydrogen)'!$N$75,'Semi-trailer truck (Hydrogen)'!$AC$75)</c:f>
              <c:numCache>
                <c:formatCode>0.000</c:formatCode>
                <c:ptCount val="3"/>
                <c:pt idx="0">
                  <c:v>-6.7629302274573042E-3</c:v>
                </c:pt>
                <c:pt idx="1">
                  <c:v>-5.0262782824252615E-3</c:v>
                </c:pt>
                <c:pt idx="2">
                  <c:v>-4.5398387640590461E-3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0C-49FD-8CCB-F23B9E1CDECD}"/>
            </c:ext>
          </c:extLst>
        </c:ser>
        <c:ser>
          <c:idx val="2"/>
          <c:order val="2"/>
          <c:tx>
            <c:strRef>
              <c:f>'Semi-trailer truck (Hydrogen)'!$A$76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('Semi-trailer truck (Hydrogen)'!$B$396,'Semi-trailer truck (Hydrogen)'!$N$396,'Semi-trailer truck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(Hydrogen)'!$B$76,'Semi-trailer truck (Hydrogen)'!$N$76,'Semi-trailer truck (Hydrogen)'!$AC$76)</c:f>
              <c:numCache>
                <c:formatCode>0.00</c:formatCode>
                <c:ptCount val="3"/>
                <c:pt idx="0">
                  <c:v>3.9525224209566176E-3</c:v>
                </c:pt>
                <c:pt idx="1">
                  <c:v>3.9525224209566176E-3</c:v>
                </c:pt>
                <c:pt idx="2">
                  <c:v>3.9525224209566176E-3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0C-49FD-8CCB-F23B9E1CDECD}"/>
            </c:ext>
          </c:extLst>
        </c:ser>
        <c:ser>
          <c:idx val="3"/>
          <c:order val="3"/>
          <c:tx>
            <c:strRef>
              <c:f>'Semi-trailer truck (Hydrogen)'!$A$77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('Semi-trailer truck (Hydrogen)'!$B$396,'Semi-trailer truck (Hydrogen)'!$N$396,'Semi-trailer truck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(Hydrogen)'!$B$77,'Semi-trailer truck (Hydrogen)'!$N$77,'Semi-trailer truck (Hydrogen)'!$AC$77)</c:f>
              <c:numCache>
                <c:formatCode>0.0000</c:formatCode>
                <c:ptCount val="3"/>
                <c:pt idx="0">
                  <c:v>-9.8813060523915441E-4</c:v>
                </c:pt>
                <c:pt idx="1">
                  <c:v>-9.8813060523915441E-4</c:v>
                </c:pt>
                <c:pt idx="2">
                  <c:v>-9.8813060523915441E-4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0C-49FD-8CCB-F23B9E1CDECD}"/>
            </c:ext>
          </c:extLst>
        </c:ser>
        <c:ser>
          <c:idx val="4"/>
          <c:order val="4"/>
          <c:tx>
            <c:strRef>
              <c:f>'Semi-trailer truck (Hydrogen)'!$A$78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('Semi-trailer truck (Hydrogen)'!$B$396,'Semi-trailer truck (Hydrogen)'!$N$396,'Semi-trailer truck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(Hydrogen)'!$B$78,'Semi-trailer truck (Hydrogen)'!$N$78,'Semi-trailer truck (Hydrogen)'!$AC$78)</c:f>
              <c:numCache>
                <c:formatCode>0.00</c:formatCode>
                <c:ptCount val="3"/>
                <c:pt idx="0">
                  <c:v>5.0909090909090911E-2</c:v>
                </c:pt>
                <c:pt idx="1">
                  <c:v>5.0909090909090911E-2</c:v>
                </c:pt>
                <c:pt idx="2">
                  <c:v>5.0909090909090911E-2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0C-49FD-8CCB-F23B9E1CDECD}"/>
            </c:ext>
          </c:extLst>
        </c:ser>
        <c:ser>
          <c:idx val="5"/>
          <c:order val="5"/>
          <c:tx>
            <c:strRef>
              <c:f>'Semi-trailer truck (Hydrogen)'!$A$79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('Semi-trailer truck (Hydrogen)'!$B$396,'Semi-trailer truck (Hydrogen)'!$N$396,'Semi-trailer truck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(Hydrogen)'!$B$79,'Semi-trailer truck (Hydrogen)'!$N$79,'Semi-trailer truck (Hydrogen)'!$AC$79)</c:f>
              <c:numCache>
                <c:formatCode>0.00</c:formatCode>
                <c:ptCount val="3"/>
                <c:pt idx="0">
                  <c:v>1.868668998758358E-2</c:v>
                </c:pt>
                <c:pt idx="1">
                  <c:v>1.4318385987555941E-2</c:v>
                </c:pt>
                <c:pt idx="2">
                  <c:v>1.3094815714923418E-2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50C-49FD-8CCB-F23B9E1CDECD}"/>
            </c:ext>
          </c:extLst>
        </c:ser>
        <c:ser>
          <c:idx val="6"/>
          <c:order val="6"/>
          <c:tx>
            <c:strRef>
              <c:f>'Semi-trailer truck (Hydrogen)'!$A$80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(Hydrogen)'!$B$396,'Semi-trailer truck (Hydrogen)'!$N$396,'Semi-trailer truck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(Hydrogen)'!$B$80,'Semi-trailer truck (Hydrogen)'!$N$80,'Semi-trailer truck (Hydrogen)'!$AC$80)</c:f>
              <c:numCache>
                <c:formatCode>0.00</c:formatCode>
                <c:ptCount val="3"/>
                <c:pt idx="0">
                  <c:v>4.4000000000000003E-3</c:v>
                </c:pt>
                <c:pt idx="1">
                  <c:v>4.4000000000000003E-3</c:v>
                </c:pt>
                <c:pt idx="2">
                  <c:v>4.4000000000000003E-3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50C-49FD-8CCB-F23B9E1CDECD}"/>
            </c:ext>
          </c:extLst>
        </c:ser>
        <c:ser>
          <c:idx val="7"/>
          <c:order val="7"/>
          <c:tx>
            <c:strRef>
              <c:f>'Semi-trailer truck (Hydrogen)'!$A$81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(Hydrogen)'!$B$396,'Semi-trailer truck (Hydrogen)'!$N$396,'Semi-trailer truck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(Hydrogen)'!$B$81,'Semi-trailer truck (Hydrogen)'!$N$81,'Semi-trailer truck (Hydrogen)'!$AC$81)</c:f>
              <c:numCache>
                <c:formatCode>0.00</c:formatCode>
                <c:ptCount val="3"/>
                <c:pt idx="0">
                  <c:v>2.149698076693125E-2</c:v>
                </c:pt>
                <c:pt idx="1">
                  <c:v>1.2063205843438823E-2</c:v>
                </c:pt>
                <c:pt idx="2">
                  <c:v>7.3102100315233995E-3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50C-49FD-8CCB-F23B9E1CDECD}"/>
            </c:ext>
          </c:extLst>
        </c:ser>
        <c:ser>
          <c:idx val="8"/>
          <c:order val="8"/>
          <c:tx>
            <c:strRef>
              <c:f>'Semi-trailer truck (Hydrogen)'!$A$82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(Hydrogen)'!$B$396,'Semi-trailer truck (Hydrogen)'!$N$396,'Semi-trailer truck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(Hydrogen)'!$B$82,'Semi-trailer truck (Hydrogen)'!$N$82,'Semi-trailer truck (Hydrogen)'!$AC$82)</c:f>
              <c:numCache>
                <c:formatCode>0.00</c:formatCode>
                <c:ptCount val="3"/>
                <c:pt idx="0">
                  <c:v>0.19097754108779197</c:v>
                </c:pt>
                <c:pt idx="1">
                  <c:v>0.14577981641673138</c:v>
                </c:pt>
                <c:pt idx="2">
                  <c:v>0.1302052406278312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50C-49FD-8CCB-F23B9E1CDECD}"/>
            </c:ext>
          </c:extLst>
        </c:ser>
        <c:ser>
          <c:idx val="9"/>
          <c:order val="9"/>
          <c:tx>
            <c:strRef>
              <c:f>'Semi-trailer truck (Hydrogen)'!$A$83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(Hydrogen)'!$B$396,'Semi-trailer truck (Hydrogen)'!$N$396,'Semi-trailer truck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(Hydrogen)'!$B$83,'Semi-trailer truck (Hydrogen)'!$N$83,'Semi-trailer truck (Hydrogen)'!$AC$83)</c:f>
              <c:numCache>
                <c:formatCode>0.00</c:formatCode>
                <c:ptCount val="3"/>
                <c:pt idx="0">
                  <c:v>7.2179704908314768E-3</c:v>
                </c:pt>
                <c:pt idx="1">
                  <c:v>3.706862530984914E-3</c:v>
                </c:pt>
                <c:pt idx="2">
                  <c:v>1.9307708306233046E-3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50C-49FD-8CCB-F23B9E1CDECD}"/>
            </c:ext>
          </c:extLst>
        </c:ser>
        <c:ser>
          <c:idx val="10"/>
          <c:order val="10"/>
          <c:tx>
            <c:strRef>
              <c:f>'Semi-trailer truck (Hydrogen)'!$A$407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(Hydrogen)'!$B$396,'Semi-trailer truck (Hydrogen)'!$N$396,'Semi-trailer truck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(Hydrogen)'!$B$407,'Semi-trailer truck (Hydrogen)'!$N$407,'Semi-trailer truck (Hydrogen)'!$AC$407)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0E-48C5-909D-D68FBAED9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'Semi-trailer truck (Hydrogen)'!$A$11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(Hydrogen)'!$Q$11:$AR$11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86-4EC3-AF3D-4F3D86D1D8E5}"/>
            </c:ext>
          </c:extLst>
        </c:ser>
        <c:ser>
          <c:idx val="13"/>
          <c:order val="1"/>
          <c:tx>
            <c:strRef>
              <c:f>'Semi-trailer truck (Hydrogen)'!$A$12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(Hydrogen)'!$Q$12:$AR$12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86-4EC3-AF3D-4F3D86D1D8E5}"/>
            </c:ext>
          </c:extLst>
        </c:ser>
        <c:ser>
          <c:idx val="1"/>
          <c:order val="2"/>
          <c:tx>
            <c:strRef>
              <c:f>'Semi-trailer truck (Hydrogen)'!$A$13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86-4EC3-AF3D-4F3D86D1D8E5}"/>
            </c:ext>
          </c:extLst>
        </c:ser>
        <c:ser>
          <c:idx val="14"/>
          <c:order val="3"/>
          <c:tx>
            <c:strRef>
              <c:f>'Semi-trailer truck (Hydrogen)'!$A$14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(Hydrogen)'!$Q$14:$AR$14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86-4EC3-AF3D-4F3D86D1D8E5}"/>
            </c:ext>
          </c:extLst>
        </c:ser>
        <c:ser>
          <c:idx val="2"/>
          <c:order val="4"/>
          <c:tx>
            <c:strRef>
              <c:f>'Semi-trailer truck (Hydrogen)'!$A$15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86-4EC3-AF3D-4F3D86D1D8E5}"/>
            </c:ext>
          </c:extLst>
        </c:ser>
        <c:ser>
          <c:idx val="3"/>
          <c:order val="5"/>
          <c:tx>
            <c:strRef>
              <c:f>'Semi-trailer truck (Hydrogen)'!$A$16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86-4EC3-AF3D-4F3D86D1D8E5}"/>
            </c:ext>
          </c:extLst>
        </c:ser>
        <c:ser>
          <c:idx val="4"/>
          <c:order val="6"/>
          <c:tx>
            <c:strRef>
              <c:f>'Semi-trailer truck (Hydrogen)'!$A$18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F86-4EC3-AF3D-4F3D86D1D8E5}"/>
            </c:ext>
          </c:extLst>
        </c:ser>
        <c:ser>
          <c:idx val="5"/>
          <c:order val="7"/>
          <c:tx>
            <c:strRef>
              <c:f>'Semi-trailer truck (Hydrogen)'!$A$19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(Hydrogen)'!$Q$19:$AR$19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F86-4EC3-AF3D-4F3D86D1D8E5}"/>
            </c:ext>
          </c:extLst>
        </c:ser>
        <c:ser>
          <c:idx val="6"/>
          <c:order val="8"/>
          <c:tx>
            <c:strRef>
              <c:f>'Semi-trailer truck (Hydrogen)'!$A$20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F86-4EC3-AF3D-4F3D86D1D8E5}"/>
            </c:ext>
          </c:extLst>
        </c:ser>
        <c:ser>
          <c:idx val="7"/>
          <c:order val="9"/>
          <c:tx>
            <c:strRef>
              <c:f>'Semi-trailer truck (Hydrogen)'!$A$22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(Hydrogen)'!$Q$22:$AR$22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F86-4EC3-AF3D-4F3D86D1D8E5}"/>
            </c:ext>
          </c:extLst>
        </c:ser>
        <c:ser>
          <c:idx val="8"/>
          <c:order val="10"/>
          <c:tx>
            <c:strRef>
              <c:f>'Semi-trailer truck (Hydrogen)'!$A$23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F86-4EC3-AF3D-4F3D86D1D8E5}"/>
            </c:ext>
          </c:extLst>
        </c:ser>
        <c:ser>
          <c:idx val="9"/>
          <c:order val="11"/>
          <c:tx>
            <c:strRef>
              <c:f>'Semi-trailer truck (Hydrogen)'!$A$24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F86-4EC3-AF3D-4F3D86D1D8E5}"/>
            </c:ext>
          </c:extLst>
        </c:ser>
        <c:ser>
          <c:idx val="10"/>
          <c:order val="12"/>
          <c:tx>
            <c:strRef>
              <c:f>'Semi-trailer truck (Hydrogen)'!$A$25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F86-4EC3-AF3D-4F3D86D1D8E5}"/>
            </c:ext>
          </c:extLst>
        </c:ser>
        <c:ser>
          <c:idx val="11"/>
          <c:order val="13"/>
          <c:tx>
            <c:strRef>
              <c:f>'Semi-trailer truck (Hydrogen)'!$A$27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'Semi-trailer truck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'Semi-trailer truck (Hydrogen)'!$Q$27:$AR$27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F86-4EC3-AF3D-4F3D86D1D8E5}"/>
            </c:ext>
          </c:extLst>
        </c:ser>
        <c:ser>
          <c:idx val="12"/>
          <c:order val="14"/>
          <c:tx>
            <c:strRef>
              <c:f>'Semi-trailer truck (Hydrogen)'!$A$17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'Semi-trailer truck (Hydrogen)'!$Q$17:$AR$17</c:f>
              <c:numCache>
                <c:formatCode>General</c:formatCode>
                <c:ptCount val="28"/>
                <c:pt idx="0">
                  <c:v>0.96177484161592774</c:v>
                </c:pt>
                <c:pt idx="1">
                  <c:v>0.94584787155511363</c:v>
                </c:pt>
                <c:pt idx="2">
                  <c:v>0.92370360150141495</c:v>
                </c:pt>
                <c:pt idx="3">
                  <c:v>0.89334463567658451</c:v>
                </c:pt>
                <c:pt idx="4">
                  <c:v>0.85254543874327005</c:v>
                </c:pt>
                <c:pt idx="5">
                  <c:v>0.79921300652623883</c:v>
                </c:pt>
                <c:pt idx="6">
                  <c:v>0.73204982249993378</c:v>
                </c:pt>
                <c:pt idx="7">
                  <c:v>0.65145592958786691</c:v>
                </c:pt>
                <c:pt idx="8">
                  <c:v>0.56032247880849573</c:v>
                </c:pt>
                <c:pt idx="9">
                  <c:v>0.46411326873185343</c:v>
                </c:pt>
                <c:pt idx="10">
                  <c:v>0.36979727595523937</c:v>
                </c:pt>
                <c:pt idx="11">
                  <c:v>0.28393948637231203</c:v>
                </c:pt>
                <c:pt idx="12">
                  <c:v>0.21097259161117732</c:v>
                </c:pt>
                <c:pt idx="13">
                  <c:v>0.15253917653798199</c:v>
                </c:pt>
                <c:pt idx="14">
                  <c:v>0.10795188737709993</c:v>
                </c:pt>
                <c:pt idx="15">
                  <c:v>7.5176653938091809E-2</c:v>
                </c:pt>
                <c:pt idx="16">
                  <c:v>5.1742836177502194E-2</c:v>
                </c:pt>
                <c:pt idx="17">
                  <c:v>3.5319190625345942E-2</c:v>
                </c:pt>
                <c:pt idx="18">
                  <c:v>2.3969442072658165E-2</c:v>
                </c:pt>
                <c:pt idx="19">
                  <c:v>1.6202243558389728E-2</c:v>
                </c:pt>
                <c:pt idx="20">
                  <c:v>1.0922240564108399E-2</c:v>
                </c:pt>
                <c:pt idx="21">
                  <c:v>7.3493212906090566E-3</c:v>
                </c:pt>
                <c:pt idx="22">
                  <c:v>4.9390262185057265E-3</c:v>
                </c:pt>
                <c:pt idx="23">
                  <c:v>3.3164275492956197E-3</c:v>
                </c:pt>
                <c:pt idx="24">
                  <c:v>2.2256362146679809E-3</c:v>
                </c:pt>
                <c:pt idx="25">
                  <c:v>1.4930448704811861E-3</c:v>
                </c:pt>
                <c:pt idx="26">
                  <c:v>1.0013381504474506E-3</c:v>
                </c:pt>
                <c:pt idx="27">
                  <c:v>6.7145100246257527E-4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F86-4EC3-AF3D-4F3D86D1D8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'Semi-trailer truck (Hydrogen)'!$A$74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('Semi-trailer truck (Hydrogen)'!$B$501,'Semi-trailer truck (Hydrogen)'!$N$501,'Semi-trailer truck (Hydrogen)'!$AC$501)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(Hydrogen)'!$B$74,'Semi-trailer truck (Hydrogen)'!$N$74,'Semi-trailer truck (Hydrogen)'!$AC$74)</c:f>
              <c:numCache>
                <c:formatCode>0.00</c:formatCode>
                <c:ptCount val="3"/>
                <c:pt idx="0">
                  <c:v>4.4623597015022408E-2</c:v>
                </c:pt>
                <c:pt idx="1">
                  <c:v>2.3959637162742395E-2</c:v>
                </c:pt>
                <c:pt idx="2">
                  <c:v>1.8171622640410206E-2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63-4675-8D39-4E7E464EF376}"/>
            </c:ext>
          </c:extLst>
        </c:ser>
        <c:ser>
          <c:idx val="1"/>
          <c:order val="1"/>
          <c:tx>
            <c:strRef>
              <c:f>'Semi-trailer truck (Hydrogen)'!$A$75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('Semi-trailer truck (Hydrogen)'!$B$501,'Semi-trailer truck (Hydrogen)'!$N$501,'Semi-trailer truck (Hydrogen)'!$AC$501)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(Hydrogen)'!$B$75,'Semi-trailer truck (Hydrogen)'!$N$75,'Semi-trailer truck (Hydrogen)'!$AC$75)</c:f>
              <c:numCache>
                <c:formatCode>0.000</c:formatCode>
                <c:ptCount val="3"/>
                <c:pt idx="0">
                  <c:v>-6.7629302274573042E-3</c:v>
                </c:pt>
                <c:pt idx="1">
                  <c:v>-5.0262782824252615E-3</c:v>
                </c:pt>
                <c:pt idx="2">
                  <c:v>-4.5398387640590461E-3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63-4675-8D39-4E7E464EF376}"/>
            </c:ext>
          </c:extLst>
        </c:ser>
        <c:ser>
          <c:idx val="2"/>
          <c:order val="2"/>
          <c:tx>
            <c:strRef>
              <c:f>'Semi-trailer truck (Hydrogen)'!$A$76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('Semi-trailer truck (Hydrogen)'!$B$501,'Semi-trailer truck (Hydrogen)'!$N$501,'Semi-trailer truck (Hydrogen)'!$AC$501)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(Hydrogen)'!$B$76,'Semi-trailer truck (Hydrogen)'!$N$76,'Semi-trailer truck (Hydrogen)'!$AC$76)</c:f>
              <c:numCache>
                <c:formatCode>0.00</c:formatCode>
                <c:ptCount val="3"/>
                <c:pt idx="0">
                  <c:v>3.9525224209566176E-3</c:v>
                </c:pt>
                <c:pt idx="1">
                  <c:v>3.9525224209566176E-3</c:v>
                </c:pt>
                <c:pt idx="2">
                  <c:v>3.9525224209566176E-3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63-4675-8D39-4E7E464EF376}"/>
            </c:ext>
          </c:extLst>
        </c:ser>
        <c:ser>
          <c:idx val="3"/>
          <c:order val="3"/>
          <c:tx>
            <c:strRef>
              <c:f>'Semi-trailer truck (Hydrogen)'!$A$77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('Semi-trailer truck (Hydrogen)'!$B$501,'Semi-trailer truck (Hydrogen)'!$N$501,'Semi-trailer truck (Hydrogen)'!$AC$501)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(Hydrogen)'!$B$77,'Semi-trailer truck (Hydrogen)'!$N$77,'Semi-trailer truck (Hydrogen)'!$AC$77)</c:f>
              <c:numCache>
                <c:formatCode>0.0000</c:formatCode>
                <c:ptCount val="3"/>
                <c:pt idx="0">
                  <c:v>-9.8813060523915441E-4</c:v>
                </c:pt>
                <c:pt idx="1">
                  <c:v>-9.8813060523915441E-4</c:v>
                </c:pt>
                <c:pt idx="2">
                  <c:v>-9.8813060523915441E-4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63-4675-8D39-4E7E464EF376}"/>
            </c:ext>
          </c:extLst>
        </c:ser>
        <c:ser>
          <c:idx val="4"/>
          <c:order val="4"/>
          <c:tx>
            <c:strRef>
              <c:f>'Semi-trailer truck (Hydrogen)'!$A$78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('Semi-trailer truck (Hydrogen)'!$B$501,'Semi-trailer truck (Hydrogen)'!$N$501,'Semi-trailer truck (Hydrogen)'!$AC$501)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(Hydrogen)'!$B$78,'Semi-trailer truck (Hydrogen)'!$N$78,'Semi-trailer truck (Hydrogen)'!$AC$78)</c:f>
              <c:numCache>
                <c:formatCode>0.00</c:formatCode>
                <c:ptCount val="3"/>
                <c:pt idx="0">
                  <c:v>5.0909090909090911E-2</c:v>
                </c:pt>
                <c:pt idx="1">
                  <c:v>5.0909090909090911E-2</c:v>
                </c:pt>
                <c:pt idx="2">
                  <c:v>5.0909090909090911E-2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A63-4675-8D39-4E7E464EF376}"/>
            </c:ext>
          </c:extLst>
        </c:ser>
        <c:ser>
          <c:idx val="5"/>
          <c:order val="5"/>
          <c:tx>
            <c:strRef>
              <c:f>'Semi-trailer truck (Hydrogen)'!$A$79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('Semi-trailer truck (Hydrogen)'!$B$501,'Semi-trailer truck (Hydrogen)'!$N$501,'Semi-trailer truck (Hydrogen)'!$AC$501)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(Hydrogen)'!$B$79,'Semi-trailer truck (Hydrogen)'!$N$79,'Semi-trailer truck (Hydrogen)'!$AC$79)</c:f>
              <c:numCache>
                <c:formatCode>0.00</c:formatCode>
                <c:ptCount val="3"/>
                <c:pt idx="0">
                  <c:v>1.868668998758358E-2</c:v>
                </c:pt>
                <c:pt idx="1">
                  <c:v>1.4318385987555941E-2</c:v>
                </c:pt>
                <c:pt idx="2">
                  <c:v>1.3094815714923418E-2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A63-4675-8D39-4E7E464EF376}"/>
            </c:ext>
          </c:extLst>
        </c:ser>
        <c:ser>
          <c:idx val="6"/>
          <c:order val="6"/>
          <c:tx>
            <c:strRef>
              <c:f>'Semi-trailer truck (Hydrogen)'!$A$80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(Hydrogen)'!$B$501,'Semi-trailer truck (Hydrogen)'!$N$501,'Semi-trailer truck (Hydrogen)'!$AC$501)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(Hydrogen)'!$B$80,'Semi-trailer truck (Hydrogen)'!$N$80,'Semi-trailer truck (Hydrogen)'!$AC$80)</c:f>
              <c:numCache>
                <c:formatCode>0.00</c:formatCode>
                <c:ptCount val="3"/>
                <c:pt idx="0">
                  <c:v>4.4000000000000003E-3</c:v>
                </c:pt>
                <c:pt idx="1">
                  <c:v>4.4000000000000003E-3</c:v>
                </c:pt>
                <c:pt idx="2">
                  <c:v>4.4000000000000003E-3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A63-4675-8D39-4E7E464EF376}"/>
            </c:ext>
          </c:extLst>
        </c:ser>
        <c:ser>
          <c:idx val="7"/>
          <c:order val="7"/>
          <c:tx>
            <c:strRef>
              <c:f>'Semi-trailer truck (Hydrogen)'!$A$81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(Hydrogen)'!$B$501,'Semi-trailer truck (Hydrogen)'!$N$501,'Semi-trailer truck (Hydrogen)'!$AC$501)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(Hydrogen)'!$B$81,'Semi-trailer truck (Hydrogen)'!$N$81,'Semi-trailer truck (Hydrogen)'!$AC$81)</c:f>
              <c:numCache>
                <c:formatCode>0.00</c:formatCode>
                <c:ptCount val="3"/>
                <c:pt idx="0">
                  <c:v>2.149698076693125E-2</c:v>
                </c:pt>
                <c:pt idx="1">
                  <c:v>1.2063205843438823E-2</c:v>
                </c:pt>
                <c:pt idx="2">
                  <c:v>7.3102100315233995E-3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A63-4675-8D39-4E7E464EF376}"/>
            </c:ext>
          </c:extLst>
        </c:ser>
        <c:ser>
          <c:idx val="8"/>
          <c:order val="8"/>
          <c:tx>
            <c:strRef>
              <c:f>'Semi-trailer truck (Hydrogen)'!$A$82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(Hydrogen)'!$B$501,'Semi-trailer truck (Hydrogen)'!$N$501,'Semi-trailer truck (Hydrogen)'!$AC$501)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(Hydrogen)'!$B$82,'Semi-trailer truck (Hydrogen)'!$N$82,'Semi-trailer truck (Hydrogen)'!$AC$82)</c:f>
              <c:numCache>
                <c:formatCode>0.00</c:formatCode>
                <c:ptCount val="3"/>
                <c:pt idx="0">
                  <c:v>0.19097754108779197</c:v>
                </c:pt>
                <c:pt idx="1">
                  <c:v>0.14577981641673138</c:v>
                </c:pt>
                <c:pt idx="2">
                  <c:v>0.1302052406278312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A63-4675-8D39-4E7E464EF376}"/>
            </c:ext>
          </c:extLst>
        </c:ser>
        <c:ser>
          <c:idx val="9"/>
          <c:order val="9"/>
          <c:tx>
            <c:strRef>
              <c:f>'Semi-trailer truck (Hydrogen)'!$A$83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(Hydrogen)'!$B$501,'Semi-trailer truck (Hydrogen)'!$N$501,'Semi-trailer truck (Hydrogen)'!$AC$501)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(Hydrogen)'!$B$83,'Semi-trailer truck (Hydrogen)'!$N$83,'Semi-trailer truck (Hydrogen)'!$AC$83)</c:f>
              <c:numCache>
                <c:formatCode>0.00</c:formatCode>
                <c:ptCount val="3"/>
                <c:pt idx="0">
                  <c:v>7.2179704908314768E-3</c:v>
                </c:pt>
                <c:pt idx="1">
                  <c:v>3.706862530984914E-3</c:v>
                </c:pt>
                <c:pt idx="2">
                  <c:v>1.9307708306233046E-3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A63-4675-8D39-4E7E464EF376}"/>
            </c:ext>
          </c:extLst>
        </c:ser>
        <c:ser>
          <c:idx val="10"/>
          <c:order val="10"/>
          <c:tx>
            <c:strRef>
              <c:f>'Semi-trailer truck (Hydrogen)'!$A$512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('Semi-trailer truck (Hydrogen)'!$B$501,'Semi-trailer truck (Hydrogen)'!$N$501,'Semi-trailer truck (Hydrogen)'!$AC$501)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('Semi-trailer truck (Hydrogen)'!$B$512,'Semi-trailer truck (Hydrogen)'!$N$512,'Semi-trailer truck (Hydrogen)'!$AC$512)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83-48F9-B402-D632047CA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'Railway (Diesel)'!$A$11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C7-47BA-88D6-B6A83B519F5C}"/>
            </c:ext>
          </c:extLst>
        </c:ser>
        <c:ser>
          <c:idx val="13"/>
          <c:order val="1"/>
          <c:tx>
            <c:strRef>
              <c:f>'Railway (Diesel)'!$A$12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(Diesel)'!$Q$12:$AR$12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C7-47BA-88D6-B6A83B519F5C}"/>
            </c:ext>
          </c:extLst>
        </c:ser>
        <c:ser>
          <c:idx val="1"/>
          <c:order val="2"/>
          <c:tx>
            <c:strRef>
              <c:f>'Railway (Diesel)'!$A$13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C7-47BA-88D6-B6A83B519F5C}"/>
            </c:ext>
          </c:extLst>
        </c:ser>
        <c:ser>
          <c:idx val="14"/>
          <c:order val="3"/>
          <c:tx>
            <c:strRef>
              <c:f>'Railway (Diesel)'!$A$14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(Diesel)'!$Q$14:$AR$14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C7-47BA-88D6-B6A83B519F5C}"/>
            </c:ext>
          </c:extLst>
        </c:ser>
        <c:ser>
          <c:idx val="2"/>
          <c:order val="4"/>
          <c:tx>
            <c:strRef>
              <c:f>'Railway (Diesel)'!$A$15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C7-47BA-88D6-B6A83B519F5C}"/>
            </c:ext>
          </c:extLst>
        </c:ser>
        <c:ser>
          <c:idx val="3"/>
          <c:order val="5"/>
          <c:tx>
            <c:strRef>
              <c:f>'Railway (Diesel)'!$A$16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C7-47BA-88D6-B6A83B519F5C}"/>
            </c:ext>
          </c:extLst>
        </c:ser>
        <c:ser>
          <c:idx val="4"/>
          <c:order val="6"/>
          <c:tx>
            <c:strRef>
              <c:f>'Railway (Diesel)'!$A$18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DC7-47BA-88D6-B6A83B519F5C}"/>
            </c:ext>
          </c:extLst>
        </c:ser>
        <c:ser>
          <c:idx val="5"/>
          <c:order val="7"/>
          <c:tx>
            <c:strRef>
              <c:f>'Railway (Diesel)'!$A$19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DC7-47BA-88D6-B6A83B519F5C}"/>
            </c:ext>
          </c:extLst>
        </c:ser>
        <c:ser>
          <c:idx val="6"/>
          <c:order val="8"/>
          <c:tx>
            <c:strRef>
              <c:f>'Railway (Diesel)'!$A$20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DC7-47BA-88D6-B6A83B519F5C}"/>
            </c:ext>
          </c:extLst>
        </c:ser>
        <c:ser>
          <c:idx val="7"/>
          <c:order val="9"/>
          <c:tx>
            <c:strRef>
              <c:f>'Railway (Diesel)'!$A$22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DC7-47BA-88D6-B6A83B519F5C}"/>
            </c:ext>
          </c:extLst>
        </c:ser>
        <c:ser>
          <c:idx val="8"/>
          <c:order val="10"/>
          <c:tx>
            <c:strRef>
              <c:f>'Railway (Diesel)'!$A$23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DC7-47BA-88D6-B6A83B519F5C}"/>
            </c:ext>
          </c:extLst>
        </c:ser>
        <c:ser>
          <c:idx val="9"/>
          <c:order val="11"/>
          <c:tx>
            <c:strRef>
              <c:f>'Railway (Diesel)'!$A$24</c:f>
              <c:strCache>
                <c:ptCount val="1"/>
                <c:pt idx="0">
                  <c:v>Tonnage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DC7-47BA-88D6-B6A83B519F5C}"/>
            </c:ext>
          </c:extLst>
        </c:ser>
        <c:ser>
          <c:idx val="10"/>
          <c:order val="12"/>
          <c:tx>
            <c:strRef>
              <c:f>'Railway (Diesel)'!$A$25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DC7-47BA-88D6-B6A83B519F5C}"/>
            </c:ext>
          </c:extLst>
        </c:ser>
        <c:ser>
          <c:idx val="11"/>
          <c:order val="13"/>
          <c:tx>
            <c:strRef>
              <c:f>'Railway (Diesel)'!$A$27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DC7-47BA-88D6-B6A83B519F5C}"/>
            </c:ext>
          </c:extLst>
        </c:ser>
        <c:ser>
          <c:idx val="12"/>
          <c:order val="14"/>
          <c:tx>
            <c:strRef>
              <c:f>'Railway (Diesel)'!$A$17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(Diesel)'!$Q$17:$AR$17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DC7-47BA-88D6-B6A83B519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'Railway (Diesel)'!$A$74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('Railway (Diesel)'!$B$73,'Railway (Diesel)'!$N$73,'Railway (Diesel)'!$AC$73)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(Diesel)'!$B$74,'Railway (Diesel)'!$N$74,'Railway (Diesel)'!$AC$74)</c:f>
              <c:numCache>
                <c:formatCode>0.00</c:formatCode>
                <c:ptCount val="3"/>
                <c:pt idx="0">
                  <c:v>7.6317014160409149E-4</c:v>
                </c:pt>
                <c:pt idx="1">
                  <c:v>7.6317014160409149E-4</c:v>
                </c:pt>
                <c:pt idx="2">
                  <c:v>7.6317014160409149E-4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5D-4C98-BAA8-69341C9A608B}"/>
            </c:ext>
          </c:extLst>
        </c:ser>
        <c:ser>
          <c:idx val="1"/>
          <c:order val="1"/>
          <c:tx>
            <c:strRef>
              <c:f>'Railway (Diesel)'!$A$75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('Railway (Diesel)'!$B$73,'Railway (Diesel)'!$N$73,'Railway (Diesel)'!$AC$73)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(Diesel)'!$B$75,'Railway (Diesel)'!$N$75,'Railway (Diesel)'!$AC$75)</c:f>
              <c:numCache>
                <c:formatCode>0.000</c:formatCode>
                <c:ptCount val="3"/>
                <c:pt idx="0">
                  <c:v>-1.1346797345547289E-4</c:v>
                </c:pt>
                <c:pt idx="1">
                  <c:v>-7.357824598204721E-5</c:v>
                </c:pt>
                <c:pt idx="2">
                  <c:v>-3.832836099071531E-5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5D-4C98-BAA8-69341C9A608B}"/>
            </c:ext>
          </c:extLst>
        </c:ser>
        <c:ser>
          <c:idx val="2"/>
          <c:order val="2"/>
          <c:tx>
            <c:strRef>
              <c:f>'Railway (Diesel)'!$A$76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('Railway (Diesel)'!$B$73,'Railway (Diesel)'!$N$73,'Railway (Diesel)'!$AC$73)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(Diesel)'!$B$76,'Railway (Diesel)'!$N$76,'Railway (Diesel)'!$AC$76)</c:f>
              <c:numCache>
                <c:formatCode>0.00</c:formatCode>
                <c:ptCount val="3"/>
                <c:pt idx="0">
                  <c:v>7.6311881817276459E-4</c:v>
                </c:pt>
                <c:pt idx="1">
                  <c:v>7.6311881817276459E-4</c:v>
                </c:pt>
                <c:pt idx="2">
                  <c:v>7.6311881817276459E-4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5D-4C98-BAA8-69341C9A608B}"/>
            </c:ext>
          </c:extLst>
        </c:ser>
        <c:ser>
          <c:idx val="3"/>
          <c:order val="3"/>
          <c:tx>
            <c:strRef>
              <c:f>'Railway (Diesel)'!$A$77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('Railway (Diesel)'!$B$73,'Railway (Diesel)'!$N$73,'Railway (Diesel)'!$AC$73)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(Diesel)'!$B$77,'Railway (Diesel)'!$N$77,'Railway (Diesel)'!$AC$77)</c:f>
              <c:numCache>
                <c:formatCode>0.0000</c:formatCode>
                <c:ptCount val="3"/>
                <c:pt idx="0">
                  <c:v>-3.8155940908638231E-5</c:v>
                </c:pt>
                <c:pt idx="1">
                  <c:v>-3.8155940908638231E-5</c:v>
                </c:pt>
                <c:pt idx="2">
                  <c:v>-3.8155940908638231E-5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5D-4C98-BAA8-69341C9A608B}"/>
            </c:ext>
          </c:extLst>
        </c:ser>
        <c:ser>
          <c:idx val="4"/>
          <c:order val="4"/>
          <c:tx>
            <c:strRef>
              <c:f>'Railway (Diesel)'!$A$78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('Railway (Diesel)'!$B$73,'Railway (Diesel)'!$N$73,'Railway (Diesel)'!$AC$73)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(Diesel)'!$B$78,'Railway (Diesel)'!$N$78,'Railway (Diesel)'!$AC$78)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5D-4C98-BAA8-69341C9A608B}"/>
            </c:ext>
          </c:extLst>
        </c:ser>
        <c:ser>
          <c:idx val="5"/>
          <c:order val="5"/>
          <c:tx>
            <c:strRef>
              <c:f>'Railway (Diesel)'!$A$79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('Railway (Diesel)'!$B$73,'Railway (Diesel)'!$N$73,'Railway (Diesel)'!$AC$73)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(Diesel)'!$B$79,'Railway (Diesel)'!$N$79,'Railway (Diesel)'!$AC$79)</c:f>
              <c:numCache>
                <c:formatCode>0.00</c:formatCode>
                <c:ptCount val="3"/>
                <c:pt idx="0">
                  <c:v>2.6260504201680674E-3</c:v>
                </c:pt>
                <c:pt idx="1">
                  <c:v>2.6260504201680674E-3</c:v>
                </c:pt>
                <c:pt idx="2">
                  <c:v>2.6260504201680674E-3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5D-4C98-BAA8-69341C9A608B}"/>
            </c:ext>
          </c:extLst>
        </c:ser>
        <c:ser>
          <c:idx val="6"/>
          <c:order val="6"/>
          <c:tx>
            <c:strRef>
              <c:f>'Railway (Diesel)'!$A$80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(Diesel)'!$B$73,'Railway (Diesel)'!$N$73,'Railway (Diesel)'!$AC$73)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(Diesel)'!$B$80,'Railway (Diesel)'!$N$80,'Railway (Diesel)'!$AC$80)</c:f>
              <c:numCache>
                <c:formatCode>0.00</c:formatCode>
                <c:ptCount val="3"/>
                <c:pt idx="0">
                  <c:v>1.7507002801120447E-3</c:v>
                </c:pt>
                <c:pt idx="1">
                  <c:v>1.7507002801120447E-3</c:v>
                </c:pt>
                <c:pt idx="2">
                  <c:v>1.7507002801120447E-3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5D-4C98-BAA8-69341C9A608B}"/>
            </c:ext>
          </c:extLst>
        </c:ser>
        <c:ser>
          <c:idx val="7"/>
          <c:order val="7"/>
          <c:tx>
            <c:strRef>
              <c:f>'Railway (Diesel)'!$A$81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(Diesel)'!$B$73,'Railway (Diesel)'!$N$73,'Railway (Diesel)'!$AC$73)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(Diesel)'!$B$81,'Railway (Diesel)'!$N$81,'Railway (Diesel)'!$AC$81)</c:f>
              <c:numCache>
                <c:formatCode>0.00</c:formatCode>
                <c:ptCount val="3"/>
                <c:pt idx="0">
                  <c:v>2.7715714285714288E-3</c:v>
                </c:pt>
                <c:pt idx="1">
                  <c:v>2.7715714285714288E-3</c:v>
                </c:pt>
                <c:pt idx="2">
                  <c:v>2.7715714285714288E-3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65D-4C98-BAA8-69341C9A608B}"/>
            </c:ext>
          </c:extLst>
        </c:ser>
        <c:ser>
          <c:idx val="8"/>
          <c:order val="8"/>
          <c:tx>
            <c:strRef>
              <c:f>'Railway (Diesel)'!$A$82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(Diesel)'!$B$73,'Railway (Diesel)'!$N$73,'Railway (Diesel)'!$AC$73)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(Diesel)'!$B$82,'Railway (Diesel)'!$N$82,'Railway (Diesel)'!$AC$82)</c:f>
              <c:numCache>
                <c:formatCode>0.00</c:formatCode>
                <c:ptCount val="3"/>
                <c:pt idx="0">
                  <c:v>1.1077028425867734E-2</c:v>
                </c:pt>
                <c:pt idx="1">
                  <c:v>1.1120242297297279E-2</c:v>
                </c:pt>
                <c:pt idx="2">
                  <c:v>1.1158429672704556E-2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65D-4C98-BAA8-69341C9A608B}"/>
            </c:ext>
          </c:extLst>
        </c:ser>
        <c:ser>
          <c:idx val="9"/>
          <c:order val="9"/>
          <c:tx>
            <c:strRef>
              <c:f>'Railway (Diesel)'!$A$83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(Diesel)'!$B$73,'Railway (Diesel)'!$N$73,'Railway (Diesel)'!$AC$73)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(Diesel)'!$B$83,'Railway (Diesel)'!$N$83,'Railway (Diesel)'!$AC$83)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65D-4C98-BAA8-69341C9A608B}"/>
            </c:ext>
          </c:extLst>
        </c:ser>
        <c:ser>
          <c:idx val="10"/>
          <c:order val="10"/>
          <c:tx>
            <c:strRef>
              <c:f>'Railway (Diesel)'!$A$84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(Diesel)'!$B$73,'Railway (Diesel)'!$N$73,'Railway (Diesel)'!$AC$73)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(Diesel)'!$B$84,'Railway (Diesel)'!$N$84,'Railway (Diesel)'!$AC$84)</c:f>
              <c:numCache>
                <c:formatCode>0.0000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13-4620-B12E-94637DE69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'Railway (Diesel)'!$A$11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92-42BD-B2F0-01671E4BE14E}"/>
            </c:ext>
          </c:extLst>
        </c:ser>
        <c:ser>
          <c:idx val="13"/>
          <c:order val="1"/>
          <c:tx>
            <c:strRef>
              <c:f>'Railway (Diesel)'!$A$12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(Diesel)'!$Q$12:$AR$12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92-42BD-B2F0-01671E4BE14E}"/>
            </c:ext>
          </c:extLst>
        </c:ser>
        <c:ser>
          <c:idx val="1"/>
          <c:order val="2"/>
          <c:tx>
            <c:strRef>
              <c:f>'Railway (Diesel)'!$A$13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92-42BD-B2F0-01671E4BE14E}"/>
            </c:ext>
          </c:extLst>
        </c:ser>
        <c:ser>
          <c:idx val="14"/>
          <c:order val="3"/>
          <c:tx>
            <c:strRef>
              <c:f>'Railway (Diesel)'!$A$14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(Diesel)'!$Q$14:$AR$14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92-42BD-B2F0-01671E4BE14E}"/>
            </c:ext>
          </c:extLst>
        </c:ser>
        <c:ser>
          <c:idx val="2"/>
          <c:order val="4"/>
          <c:tx>
            <c:strRef>
              <c:f>'Railway (Diesel)'!$A$15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92-42BD-B2F0-01671E4BE14E}"/>
            </c:ext>
          </c:extLst>
        </c:ser>
        <c:ser>
          <c:idx val="3"/>
          <c:order val="5"/>
          <c:tx>
            <c:strRef>
              <c:f>'Railway (Diesel)'!$A$16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092-42BD-B2F0-01671E4BE14E}"/>
            </c:ext>
          </c:extLst>
        </c:ser>
        <c:ser>
          <c:idx val="4"/>
          <c:order val="6"/>
          <c:tx>
            <c:strRef>
              <c:f>'Railway (Diesel)'!$A$18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092-42BD-B2F0-01671E4BE14E}"/>
            </c:ext>
          </c:extLst>
        </c:ser>
        <c:ser>
          <c:idx val="5"/>
          <c:order val="7"/>
          <c:tx>
            <c:strRef>
              <c:f>'Railway (Diesel)'!$A$19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092-42BD-B2F0-01671E4BE14E}"/>
            </c:ext>
          </c:extLst>
        </c:ser>
        <c:ser>
          <c:idx val="6"/>
          <c:order val="8"/>
          <c:tx>
            <c:strRef>
              <c:f>'Railway (Diesel)'!$A$20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092-42BD-B2F0-01671E4BE14E}"/>
            </c:ext>
          </c:extLst>
        </c:ser>
        <c:ser>
          <c:idx val="7"/>
          <c:order val="9"/>
          <c:tx>
            <c:strRef>
              <c:f>'Railway (Diesel)'!$A$22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092-42BD-B2F0-01671E4BE14E}"/>
            </c:ext>
          </c:extLst>
        </c:ser>
        <c:ser>
          <c:idx val="8"/>
          <c:order val="10"/>
          <c:tx>
            <c:strRef>
              <c:f>'Railway (Diesel)'!$A$23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092-42BD-B2F0-01671E4BE14E}"/>
            </c:ext>
          </c:extLst>
        </c:ser>
        <c:ser>
          <c:idx val="9"/>
          <c:order val="11"/>
          <c:tx>
            <c:strRef>
              <c:f>'Railway (Diesel)'!$A$24</c:f>
              <c:strCache>
                <c:ptCount val="1"/>
                <c:pt idx="0">
                  <c:v>Tonnage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092-42BD-B2F0-01671E4BE14E}"/>
            </c:ext>
          </c:extLst>
        </c:ser>
        <c:ser>
          <c:idx val="10"/>
          <c:order val="12"/>
          <c:tx>
            <c:strRef>
              <c:f>'Railway (Diesel)'!$A$25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092-42BD-B2F0-01671E4BE14E}"/>
            </c:ext>
          </c:extLst>
        </c:ser>
        <c:ser>
          <c:idx val="11"/>
          <c:order val="13"/>
          <c:tx>
            <c:strRef>
              <c:f>'Railway (Diesel)'!$A$27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092-42BD-B2F0-01671E4BE14E}"/>
            </c:ext>
          </c:extLst>
        </c:ser>
        <c:ser>
          <c:idx val="12"/>
          <c:order val="14"/>
          <c:tx>
            <c:strRef>
              <c:f>'Railway (Diesel)'!$A$17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(Diesel)'!$Q$17:$AR$17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092-42BD-B2F0-01671E4BE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'Railway (Diesel)'!$A$74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('Railway (Diesel)'!$B$179,'Railway (Diesel)'!$N$179,'Railway (Diesel)'!$AC$179)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(Diesel)'!$B$74,'Railway (Diesel)'!$N$74,'Railway (Diesel)'!$AC$74)</c:f>
              <c:numCache>
                <c:formatCode>0.00</c:formatCode>
                <c:ptCount val="3"/>
                <c:pt idx="0">
                  <c:v>7.6317014160409149E-4</c:v>
                </c:pt>
                <c:pt idx="1">
                  <c:v>7.6317014160409149E-4</c:v>
                </c:pt>
                <c:pt idx="2">
                  <c:v>7.6317014160409149E-4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BC-417E-A6BF-1FBE9F401D82}"/>
            </c:ext>
          </c:extLst>
        </c:ser>
        <c:ser>
          <c:idx val="1"/>
          <c:order val="1"/>
          <c:tx>
            <c:strRef>
              <c:f>'Railway (Diesel)'!$A$75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('Railway (Diesel)'!$B$179,'Railway (Diesel)'!$N$179,'Railway (Diesel)'!$AC$179)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(Diesel)'!$B$75,'Railway (Diesel)'!$N$75,'Railway (Diesel)'!$AC$75)</c:f>
              <c:numCache>
                <c:formatCode>0.000</c:formatCode>
                <c:ptCount val="3"/>
                <c:pt idx="0">
                  <c:v>-1.1346797345547289E-4</c:v>
                </c:pt>
                <c:pt idx="1">
                  <c:v>-7.357824598204721E-5</c:v>
                </c:pt>
                <c:pt idx="2">
                  <c:v>-3.832836099071531E-5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BC-417E-A6BF-1FBE9F401D82}"/>
            </c:ext>
          </c:extLst>
        </c:ser>
        <c:ser>
          <c:idx val="2"/>
          <c:order val="2"/>
          <c:tx>
            <c:strRef>
              <c:f>'Railway (Diesel)'!$A$76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('Railway (Diesel)'!$B$179,'Railway (Diesel)'!$N$179,'Railway (Diesel)'!$AC$179)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(Diesel)'!$B$76,'Railway (Diesel)'!$N$76,'Railway (Diesel)'!$AC$76)</c:f>
              <c:numCache>
                <c:formatCode>0.00</c:formatCode>
                <c:ptCount val="3"/>
                <c:pt idx="0">
                  <c:v>7.6311881817276459E-4</c:v>
                </c:pt>
                <c:pt idx="1">
                  <c:v>7.6311881817276459E-4</c:v>
                </c:pt>
                <c:pt idx="2">
                  <c:v>7.6311881817276459E-4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BC-417E-A6BF-1FBE9F401D82}"/>
            </c:ext>
          </c:extLst>
        </c:ser>
        <c:ser>
          <c:idx val="3"/>
          <c:order val="3"/>
          <c:tx>
            <c:strRef>
              <c:f>'Railway (Diesel)'!$A$77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('Railway (Diesel)'!$B$179,'Railway (Diesel)'!$N$179,'Railway (Diesel)'!$AC$179)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(Diesel)'!$B$77,'Railway (Diesel)'!$N$77,'Railway (Diesel)'!$AC$77)</c:f>
              <c:numCache>
                <c:formatCode>0.0000</c:formatCode>
                <c:ptCount val="3"/>
                <c:pt idx="0">
                  <c:v>-3.8155940908638231E-5</c:v>
                </c:pt>
                <c:pt idx="1">
                  <c:v>-3.8155940908638231E-5</c:v>
                </c:pt>
                <c:pt idx="2">
                  <c:v>-3.8155940908638231E-5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BC-417E-A6BF-1FBE9F401D82}"/>
            </c:ext>
          </c:extLst>
        </c:ser>
        <c:ser>
          <c:idx val="4"/>
          <c:order val="4"/>
          <c:tx>
            <c:strRef>
              <c:f>'Railway (Diesel)'!$A$78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('Railway (Diesel)'!$B$179,'Railway (Diesel)'!$N$179,'Railway (Diesel)'!$AC$179)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(Diesel)'!$B$78,'Railway (Diesel)'!$N$78,'Railway (Diesel)'!$AC$78)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0BC-417E-A6BF-1FBE9F401D82}"/>
            </c:ext>
          </c:extLst>
        </c:ser>
        <c:ser>
          <c:idx val="5"/>
          <c:order val="5"/>
          <c:tx>
            <c:strRef>
              <c:f>'Railway (Diesel)'!$A$79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('Railway (Diesel)'!$B$179,'Railway (Diesel)'!$N$179,'Railway (Diesel)'!$AC$179)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(Diesel)'!$B$79,'Railway (Diesel)'!$N$79,'Railway (Diesel)'!$AC$79)</c:f>
              <c:numCache>
                <c:formatCode>0.00</c:formatCode>
                <c:ptCount val="3"/>
                <c:pt idx="0">
                  <c:v>2.6260504201680674E-3</c:v>
                </c:pt>
                <c:pt idx="1">
                  <c:v>2.6260504201680674E-3</c:v>
                </c:pt>
                <c:pt idx="2">
                  <c:v>2.6260504201680674E-3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0BC-417E-A6BF-1FBE9F401D82}"/>
            </c:ext>
          </c:extLst>
        </c:ser>
        <c:ser>
          <c:idx val="6"/>
          <c:order val="6"/>
          <c:tx>
            <c:strRef>
              <c:f>'Railway (Diesel)'!$A$80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(Diesel)'!$B$179,'Railway (Diesel)'!$N$179,'Railway (Diesel)'!$AC$179)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(Diesel)'!$B$80,'Railway (Diesel)'!$N$80,'Railway (Diesel)'!$AC$80)</c:f>
              <c:numCache>
                <c:formatCode>0.00</c:formatCode>
                <c:ptCount val="3"/>
                <c:pt idx="0">
                  <c:v>1.7507002801120447E-3</c:v>
                </c:pt>
                <c:pt idx="1">
                  <c:v>1.7507002801120447E-3</c:v>
                </c:pt>
                <c:pt idx="2">
                  <c:v>1.7507002801120447E-3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0BC-417E-A6BF-1FBE9F401D82}"/>
            </c:ext>
          </c:extLst>
        </c:ser>
        <c:ser>
          <c:idx val="7"/>
          <c:order val="7"/>
          <c:tx>
            <c:strRef>
              <c:f>'Railway (Diesel)'!$A$81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(Diesel)'!$B$179,'Railway (Diesel)'!$N$179,'Railway (Diesel)'!$AC$179)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(Diesel)'!$B$81,'Railway (Diesel)'!$N$81,'Railway (Diesel)'!$AC$81)</c:f>
              <c:numCache>
                <c:formatCode>0.00</c:formatCode>
                <c:ptCount val="3"/>
                <c:pt idx="0">
                  <c:v>2.7715714285714288E-3</c:v>
                </c:pt>
                <c:pt idx="1">
                  <c:v>2.7715714285714288E-3</c:v>
                </c:pt>
                <c:pt idx="2">
                  <c:v>2.7715714285714288E-3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0BC-417E-A6BF-1FBE9F401D82}"/>
            </c:ext>
          </c:extLst>
        </c:ser>
        <c:ser>
          <c:idx val="8"/>
          <c:order val="8"/>
          <c:tx>
            <c:strRef>
              <c:f>'Railway (Diesel)'!$A$82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(Diesel)'!$B$179,'Railway (Diesel)'!$N$179,'Railway (Diesel)'!$AC$179)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(Diesel)'!$B$82,'Railway (Diesel)'!$N$82,'Railway (Diesel)'!$AC$82)</c:f>
              <c:numCache>
                <c:formatCode>0.00</c:formatCode>
                <c:ptCount val="3"/>
                <c:pt idx="0">
                  <c:v>1.1077028425867734E-2</c:v>
                </c:pt>
                <c:pt idx="1">
                  <c:v>1.1120242297297279E-2</c:v>
                </c:pt>
                <c:pt idx="2">
                  <c:v>1.1158429672704556E-2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0BC-417E-A6BF-1FBE9F401D82}"/>
            </c:ext>
          </c:extLst>
        </c:ser>
        <c:ser>
          <c:idx val="9"/>
          <c:order val="9"/>
          <c:tx>
            <c:strRef>
              <c:f>'Railway (Diesel)'!$A$83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(Diesel)'!$B$179,'Railway (Diesel)'!$N$179,'Railway (Diesel)'!$AC$179)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(Diesel)'!$B$83,'Railway (Diesel)'!$N$83,'Railway (Diesel)'!$AC$83)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0BC-417E-A6BF-1FBE9F401D82}"/>
            </c:ext>
          </c:extLst>
        </c:ser>
        <c:ser>
          <c:idx val="10"/>
          <c:order val="10"/>
          <c:tx>
            <c:strRef>
              <c:f>'Railway (Diesel)'!$A$190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(Diesel)'!$B$179,'Railway (Diesel)'!$N$179,'Railway (Diesel)'!$AC$179)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(Diesel)'!$B$190,'Railway (Diesel)'!$N$190,'Railway (Diesel)'!$AC$190)</c:f>
              <c:numCache>
                <c:formatCode>0.0000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87-4F96-965A-089588A00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'Railway (Diesel)'!$A$11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EF-4BE6-B6E8-A3BCD617CD0F}"/>
            </c:ext>
          </c:extLst>
        </c:ser>
        <c:ser>
          <c:idx val="13"/>
          <c:order val="1"/>
          <c:tx>
            <c:strRef>
              <c:f>'Railway (Diesel)'!$A$12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(Diesel)'!$Q$12:$AR$12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EF-4BE6-B6E8-A3BCD617CD0F}"/>
            </c:ext>
          </c:extLst>
        </c:ser>
        <c:ser>
          <c:idx val="1"/>
          <c:order val="2"/>
          <c:tx>
            <c:strRef>
              <c:f>'Railway (Diesel)'!$A$13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EF-4BE6-B6E8-A3BCD617CD0F}"/>
            </c:ext>
          </c:extLst>
        </c:ser>
        <c:ser>
          <c:idx val="14"/>
          <c:order val="3"/>
          <c:tx>
            <c:strRef>
              <c:f>'Railway (Diesel)'!$A$14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(Diesel)'!$Q$14:$AR$14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EF-4BE6-B6E8-A3BCD617CD0F}"/>
            </c:ext>
          </c:extLst>
        </c:ser>
        <c:ser>
          <c:idx val="2"/>
          <c:order val="4"/>
          <c:tx>
            <c:strRef>
              <c:f>'Railway (Diesel)'!$A$15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CEF-4BE6-B6E8-A3BCD617CD0F}"/>
            </c:ext>
          </c:extLst>
        </c:ser>
        <c:ser>
          <c:idx val="3"/>
          <c:order val="5"/>
          <c:tx>
            <c:strRef>
              <c:f>'Railway (Diesel)'!$A$16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CEF-4BE6-B6E8-A3BCD617CD0F}"/>
            </c:ext>
          </c:extLst>
        </c:ser>
        <c:ser>
          <c:idx val="4"/>
          <c:order val="6"/>
          <c:tx>
            <c:strRef>
              <c:f>'Railway (Diesel)'!$A$18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CEF-4BE6-B6E8-A3BCD617CD0F}"/>
            </c:ext>
          </c:extLst>
        </c:ser>
        <c:ser>
          <c:idx val="5"/>
          <c:order val="7"/>
          <c:tx>
            <c:strRef>
              <c:f>'Railway (Diesel)'!$A$19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CEF-4BE6-B6E8-A3BCD617CD0F}"/>
            </c:ext>
          </c:extLst>
        </c:ser>
        <c:ser>
          <c:idx val="6"/>
          <c:order val="8"/>
          <c:tx>
            <c:strRef>
              <c:f>'Railway (Diesel)'!$A$20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CEF-4BE6-B6E8-A3BCD617CD0F}"/>
            </c:ext>
          </c:extLst>
        </c:ser>
        <c:ser>
          <c:idx val="7"/>
          <c:order val="9"/>
          <c:tx>
            <c:strRef>
              <c:f>'Railway (Diesel)'!$A$22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CEF-4BE6-B6E8-A3BCD617CD0F}"/>
            </c:ext>
          </c:extLst>
        </c:ser>
        <c:ser>
          <c:idx val="8"/>
          <c:order val="10"/>
          <c:tx>
            <c:strRef>
              <c:f>'Railway (Diesel)'!$A$23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CEF-4BE6-B6E8-A3BCD617CD0F}"/>
            </c:ext>
          </c:extLst>
        </c:ser>
        <c:ser>
          <c:idx val="9"/>
          <c:order val="11"/>
          <c:tx>
            <c:strRef>
              <c:f>'Railway (Diesel)'!$A$24</c:f>
              <c:strCache>
                <c:ptCount val="1"/>
                <c:pt idx="0">
                  <c:v>Tonnage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CEF-4BE6-B6E8-A3BCD617CD0F}"/>
            </c:ext>
          </c:extLst>
        </c:ser>
        <c:ser>
          <c:idx val="10"/>
          <c:order val="12"/>
          <c:tx>
            <c:strRef>
              <c:f>'Railway (Diesel)'!$A$25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CEF-4BE6-B6E8-A3BCD617CD0F}"/>
            </c:ext>
          </c:extLst>
        </c:ser>
        <c:ser>
          <c:idx val="11"/>
          <c:order val="13"/>
          <c:tx>
            <c:strRef>
              <c:f>'Railway (Diesel)'!$A$27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CEF-4BE6-B6E8-A3BCD617CD0F}"/>
            </c:ext>
          </c:extLst>
        </c:ser>
        <c:ser>
          <c:idx val="12"/>
          <c:order val="14"/>
          <c:tx>
            <c:strRef>
              <c:f>'Railway (Diesel)'!$A$17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(Diesel)'!$Q$17:$AR$17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CEF-4BE6-B6E8-A3BCD617C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'Railway (Diesel)'!$A$74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('Railway (Diesel)'!$B$287,'Railway (Diesel)'!$N$287,'Railway (Diesel)'!$AC$287)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(Diesel)'!$B$74,'Railway (Diesel)'!$N$74,'Railway (Diesel)'!$AC$74)</c:f>
              <c:numCache>
                <c:formatCode>0.00</c:formatCode>
                <c:ptCount val="3"/>
                <c:pt idx="0">
                  <c:v>7.6317014160409149E-4</c:v>
                </c:pt>
                <c:pt idx="1">
                  <c:v>7.6317014160409149E-4</c:v>
                </c:pt>
                <c:pt idx="2">
                  <c:v>7.6317014160409149E-4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2D-4932-AD84-D402DC9C98FE}"/>
            </c:ext>
          </c:extLst>
        </c:ser>
        <c:ser>
          <c:idx val="1"/>
          <c:order val="1"/>
          <c:tx>
            <c:strRef>
              <c:f>'Railway (Diesel)'!$A$75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('Railway (Diesel)'!$B$287,'Railway (Diesel)'!$N$287,'Railway (Diesel)'!$AC$287)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(Diesel)'!$B$75,'Railway (Diesel)'!$N$75,'Railway (Diesel)'!$AC$75)</c:f>
              <c:numCache>
                <c:formatCode>0.000</c:formatCode>
                <c:ptCount val="3"/>
                <c:pt idx="0">
                  <c:v>-1.1346797345547289E-4</c:v>
                </c:pt>
                <c:pt idx="1">
                  <c:v>-7.357824598204721E-5</c:v>
                </c:pt>
                <c:pt idx="2">
                  <c:v>-3.832836099071531E-5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2D-4932-AD84-D402DC9C98FE}"/>
            </c:ext>
          </c:extLst>
        </c:ser>
        <c:ser>
          <c:idx val="2"/>
          <c:order val="2"/>
          <c:tx>
            <c:strRef>
              <c:f>'Railway (Diesel)'!$A$76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('Railway (Diesel)'!$B$287,'Railway (Diesel)'!$N$287,'Railway (Diesel)'!$AC$287)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(Diesel)'!$B$76,'Railway (Diesel)'!$N$76,'Railway (Diesel)'!$AC$76)</c:f>
              <c:numCache>
                <c:formatCode>0.00</c:formatCode>
                <c:ptCount val="3"/>
                <c:pt idx="0">
                  <c:v>7.6311881817276459E-4</c:v>
                </c:pt>
                <c:pt idx="1">
                  <c:v>7.6311881817276459E-4</c:v>
                </c:pt>
                <c:pt idx="2">
                  <c:v>7.6311881817276459E-4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2D-4932-AD84-D402DC9C98FE}"/>
            </c:ext>
          </c:extLst>
        </c:ser>
        <c:ser>
          <c:idx val="3"/>
          <c:order val="3"/>
          <c:tx>
            <c:strRef>
              <c:f>'Railway (Diesel)'!$A$77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('Railway (Diesel)'!$B$287,'Railway (Diesel)'!$N$287,'Railway (Diesel)'!$AC$287)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(Diesel)'!$B$77,'Railway (Diesel)'!$N$77,'Railway (Diesel)'!$AC$77)</c:f>
              <c:numCache>
                <c:formatCode>0.0000</c:formatCode>
                <c:ptCount val="3"/>
                <c:pt idx="0">
                  <c:v>-3.8155940908638231E-5</c:v>
                </c:pt>
                <c:pt idx="1">
                  <c:v>-3.8155940908638231E-5</c:v>
                </c:pt>
                <c:pt idx="2">
                  <c:v>-3.8155940908638231E-5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2D-4932-AD84-D402DC9C98FE}"/>
            </c:ext>
          </c:extLst>
        </c:ser>
        <c:ser>
          <c:idx val="4"/>
          <c:order val="4"/>
          <c:tx>
            <c:strRef>
              <c:f>'Railway (Diesel)'!$A$78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('Railway (Diesel)'!$B$287,'Railway (Diesel)'!$N$287,'Railway (Diesel)'!$AC$287)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(Diesel)'!$B$78,'Railway (Diesel)'!$N$78,'Railway (Diesel)'!$AC$78)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32D-4932-AD84-D402DC9C98FE}"/>
            </c:ext>
          </c:extLst>
        </c:ser>
        <c:ser>
          <c:idx val="5"/>
          <c:order val="5"/>
          <c:tx>
            <c:strRef>
              <c:f>'Railway (Diesel)'!$A$79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('Railway (Diesel)'!$B$287,'Railway (Diesel)'!$N$287,'Railway (Diesel)'!$AC$287)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(Diesel)'!$B$79,'Railway (Diesel)'!$N$79,'Railway (Diesel)'!$AC$79)</c:f>
              <c:numCache>
                <c:formatCode>0.00</c:formatCode>
                <c:ptCount val="3"/>
                <c:pt idx="0">
                  <c:v>2.6260504201680674E-3</c:v>
                </c:pt>
                <c:pt idx="1">
                  <c:v>2.6260504201680674E-3</c:v>
                </c:pt>
                <c:pt idx="2">
                  <c:v>2.6260504201680674E-3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32D-4932-AD84-D402DC9C98FE}"/>
            </c:ext>
          </c:extLst>
        </c:ser>
        <c:ser>
          <c:idx val="6"/>
          <c:order val="6"/>
          <c:tx>
            <c:strRef>
              <c:f>'Railway (Diesel)'!$A$80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(Diesel)'!$B$287,'Railway (Diesel)'!$N$287,'Railway (Diesel)'!$AC$287)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(Diesel)'!$B$80,'Railway (Diesel)'!$N$80,'Railway (Diesel)'!$AC$80)</c:f>
              <c:numCache>
                <c:formatCode>0.00</c:formatCode>
                <c:ptCount val="3"/>
                <c:pt idx="0">
                  <c:v>1.7507002801120447E-3</c:v>
                </c:pt>
                <c:pt idx="1">
                  <c:v>1.7507002801120447E-3</c:v>
                </c:pt>
                <c:pt idx="2">
                  <c:v>1.7507002801120447E-3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32D-4932-AD84-D402DC9C98FE}"/>
            </c:ext>
          </c:extLst>
        </c:ser>
        <c:ser>
          <c:idx val="7"/>
          <c:order val="7"/>
          <c:tx>
            <c:strRef>
              <c:f>'Railway (Diesel)'!$A$81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(Diesel)'!$B$287,'Railway (Diesel)'!$N$287,'Railway (Diesel)'!$AC$287)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(Diesel)'!$B$81,'Railway (Diesel)'!$N$81,'Railway (Diesel)'!$AC$81)</c:f>
              <c:numCache>
                <c:formatCode>0.00</c:formatCode>
                <c:ptCount val="3"/>
                <c:pt idx="0">
                  <c:v>2.7715714285714288E-3</c:v>
                </c:pt>
                <c:pt idx="1">
                  <c:v>2.7715714285714288E-3</c:v>
                </c:pt>
                <c:pt idx="2">
                  <c:v>2.7715714285714288E-3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32D-4932-AD84-D402DC9C98FE}"/>
            </c:ext>
          </c:extLst>
        </c:ser>
        <c:ser>
          <c:idx val="8"/>
          <c:order val="8"/>
          <c:tx>
            <c:strRef>
              <c:f>'Railway (Diesel)'!$A$82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(Diesel)'!$B$287,'Railway (Diesel)'!$N$287,'Railway (Diesel)'!$AC$287)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(Diesel)'!$B$82,'Railway (Diesel)'!$N$82,'Railway (Diesel)'!$AC$82)</c:f>
              <c:numCache>
                <c:formatCode>0.00</c:formatCode>
                <c:ptCount val="3"/>
                <c:pt idx="0">
                  <c:v>1.1077028425867734E-2</c:v>
                </c:pt>
                <c:pt idx="1">
                  <c:v>1.1120242297297279E-2</c:v>
                </c:pt>
                <c:pt idx="2">
                  <c:v>1.1158429672704556E-2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32D-4932-AD84-D402DC9C98FE}"/>
            </c:ext>
          </c:extLst>
        </c:ser>
        <c:ser>
          <c:idx val="9"/>
          <c:order val="9"/>
          <c:tx>
            <c:strRef>
              <c:f>'Railway (Diesel)'!$A$83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(Diesel)'!$B$287,'Railway (Diesel)'!$N$287,'Railway (Diesel)'!$AC$287)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(Diesel)'!$B$83,'Railway (Diesel)'!$N$83,'Railway (Diesel)'!$AC$83)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32D-4932-AD84-D402DC9C98FE}"/>
            </c:ext>
          </c:extLst>
        </c:ser>
        <c:ser>
          <c:idx val="10"/>
          <c:order val="10"/>
          <c:tx>
            <c:strRef>
              <c:f>'Railway (Diesel)'!$A$298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(Diesel)'!$B$287,'Railway (Diesel)'!$N$287,'Railway (Diesel)'!$AC$287)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(Diesel)'!$B$298,'Railway (Diesel)'!$N$298,'Railway (Diesel)'!$AC$298)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DF-4F5F-8066-0D623869C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'Railway (Diesel)'!$A$11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E-4952-9F92-E58B8F03017B}"/>
            </c:ext>
          </c:extLst>
        </c:ser>
        <c:ser>
          <c:idx val="13"/>
          <c:order val="1"/>
          <c:tx>
            <c:strRef>
              <c:f>'Railway (Diesel)'!$A$12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(Diesel)'!$Q$12:$AR$12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3E-4952-9F92-E58B8F03017B}"/>
            </c:ext>
          </c:extLst>
        </c:ser>
        <c:ser>
          <c:idx val="1"/>
          <c:order val="2"/>
          <c:tx>
            <c:strRef>
              <c:f>'Railway (Diesel)'!$A$13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3E-4952-9F92-E58B8F03017B}"/>
            </c:ext>
          </c:extLst>
        </c:ser>
        <c:ser>
          <c:idx val="14"/>
          <c:order val="3"/>
          <c:tx>
            <c:strRef>
              <c:f>'Railway (Diesel)'!$A$14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(Diesel)'!$Q$14:$AR$14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3E-4952-9F92-E58B8F03017B}"/>
            </c:ext>
          </c:extLst>
        </c:ser>
        <c:ser>
          <c:idx val="2"/>
          <c:order val="4"/>
          <c:tx>
            <c:strRef>
              <c:f>'Railway (Diesel)'!$A$15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3E-4952-9F92-E58B8F03017B}"/>
            </c:ext>
          </c:extLst>
        </c:ser>
        <c:ser>
          <c:idx val="3"/>
          <c:order val="5"/>
          <c:tx>
            <c:strRef>
              <c:f>'Railway (Diesel)'!$A$16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3E-4952-9F92-E58B8F03017B}"/>
            </c:ext>
          </c:extLst>
        </c:ser>
        <c:ser>
          <c:idx val="4"/>
          <c:order val="6"/>
          <c:tx>
            <c:strRef>
              <c:f>'Railway (Diesel)'!$A$18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A3E-4952-9F92-E58B8F03017B}"/>
            </c:ext>
          </c:extLst>
        </c:ser>
        <c:ser>
          <c:idx val="5"/>
          <c:order val="7"/>
          <c:tx>
            <c:strRef>
              <c:f>'Railway (Diesel)'!$A$19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A3E-4952-9F92-E58B8F03017B}"/>
            </c:ext>
          </c:extLst>
        </c:ser>
        <c:ser>
          <c:idx val="6"/>
          <c:order val="8"/>
          <c:tx>
            <c:strRef>
              <c:f>'Railway (Diesel)'!$A$20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A3E-4952-9F92-E58B8F03017B}"/>
            </c:ext>
          </c:extLst>
        </c:ser>
        <c:ser>
          <c:idx val="7"/>
          <c:order val="9"/>
          <c:tx>
            <c:strRef>
              <c:f>'Railway (Diesel)'!$A$22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A3E-4952-9F92-E58B8F03017B}"/>
            </c:ext>
          </c:extLst>
        </c:ser>
        <c:ser>
          <c:idx val="8"/>
          <c:order val="10"/>
          <c:tx>
            <c:strRef>
              <c:f>'Railway (Diesel)'!$A$23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A3E-4952-9F92-E58B8F03017B}"/>
            </c:ext>
          </c:extLst>
        </c:ser>
        <c:ser>
          <c:idx val="9"/>
          <c:order val="11"/>
          <c:tx>
            <c:strRef>
              <c:f>'Railway (Diesel)'!$A$24</c:f>
              <c:strCache>
                <c:ptCount val="1"/>
                <c:pt idx="0">
                  <c:v>Tonnage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A3E-4952-9F92-E58B8F03017B}"/>
            </c:ext>
          </c:extLst>
        </c:ser>
        <c:ser>
          <c:idx val="10"/>
          <c:order val="12"/>
          <c:tx>
            <c:strRef>
              <c:f>'Railway (Diesel)'!$A$25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A3E-4952-9F92-E58B8F03017B}"/>
            </c:ext>
          </c:extLst>
        </c:ser>
        <c:ser>
          <c:idx val="11"/>
          <c:order val="13"/>
          <c:tx>
            <c:strRef>
              <c:f>'Railway (Diesel)'!$A$27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A3E-4952-9F92-E58B8F03017B}"/>
            </c:ext>
          </c:extLst>
        </c:ser>
        <c:ser>
          <c:idx val="12"/>
          <c:order val="14"/>
          <c:tx>
            <c:strRef>
              <c:f>'Railway (Diesel)'!$A$17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(Diesel)'!$Q$17:$AR$17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A3E-4952-9F92-E58B8F030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'Railway (Diesel)'!$A$74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('Railway (Diesel)'!$B$396,'Railway (Diesel)'!$N$396,'Railway (Diesel)'!$AC$396)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(Diesel)'!$B$74,'Railway (Diesel)'!$N$74,'Railway (Diesel)'!$AC$74)</c:f>
              <c:numCache>
                <c:formatCode>0.00</c:formatCode>
                <c:ptCount val="3"/>
                <c:pt idx="0">
                  <c:v>7.6317014160409149E-4</c:v>
                </c:pt>
                <c:pt idx="1">
                  <c:v>7.6317014160409149E-4</c:v>
                </c:pt>
                <c:pt idx="2">
                  <c:v>7.6317014160409149E-4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DA-43C0-82D4-1B53BE3A7604}"/>
            </c:ext>
          </c:extLst>
        </c:ser>
        <c:ser>
          <c:idx val="1"/>
          <c:order val="1"/>
          <c:tx>
            <c:strRef>
              <c:f>'Railway (Diesel)'!$A$75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('Railway (Diesel)'!$B$396,'Railway (Diesel)'!$N$396,'Railway (Diesel)'!$AC$396)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(Diesel)'!$B$75,'Railway (Diesel)'!$N$75,'Railway (Diesel)'!$AC$75)</c:f>
              <c:numCache>
                <c:formatCode>0.000</c:formatCode>
                <c:ptCount val="3"/>
                <c:pt idx="0">
                  <c:v>-1.1346797345547289E-4</c:v>
                </c:pt>
                <c:pt idx="1">
                  <c:v>-7.357824598204721E-5</c:v>
                </c:pt>
                <c:pt idx="2">
                  <c:v>-3.832836099071531E-5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DA-43C0-82D4-1B53BE3A7604}"/>
            </c:ext>
          </c:extLst>
        </c:ser>
        <c:ser>
          <c:idx val="2"/>
          <c:order val="2"/>
          <c:tx>
            <c:strRef>
              <c:f>'Railway (Diesel)'!$A$76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('Railway (Diesel)'!$B$396,'Railway (Diesel)'!$N$396,'Railway (Diesel)'!$AC$396)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(Diesel)'!$B$76,'Railway (Diesel)'!$N$76,'Railway (Diesel)'!$AC$76)</c:f>
              <c:numCache>
                <c:formatCode>0.00</c:formatCode>
                <c:ptCount val="3"/>
                <c:pt idx="0">
                  <c:v>7.6311881817276459E-4</c:v>
                </c:pt>
                <c:pt idx="1">
                  <c:v>7.6311881817276459E-4</c:v>
                </c:pt>
                <c:pt idx="2">
                  <c:v>7.6311881817276459E-4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DA-43C0-82D4-1B53BE3A7604}"/>
            </c:ext>
          </c:extLst>
        </c:ser>
        <c:ser>
          <c:idx val="3"/>
          <c:order val="3"/>
          <c:tx>
            <c:strRef>
              <c:f>'Railway (Diesel)'!$A$77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('Railway (Diesel)'!$B$396,'Railway (Diesel)'!$N$396,'Railway (Diesel)'!$AC$396)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(Diesel)'!$B$77,'Railway (Diesel)'!$N$77,'Railway (Diesel)'!$AC$77)</c:f>
              <c:numCache>
                <c:formatCode>0.0000</c:formatCode>
                <c:ptCount val="3"/>
                <c:pt idx="0">
                  <c:v>-3.8155940908638231E-5</c:v>
                </c:pt>
                <c:pt idx="1">
                  <c:v>-3.8155940908638231E-5</c:v>
                </c:pt>
                <c:pt idx="2">
                  <c:v>-3.8155940908638231E-5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DA-43C0-82D4-1B53BE3A7604}"/>
            </c:ext>
          </c:extLst>
        </c:ser>
        <c:ser>
          <c:idx val="4"/>
          <c:order val="4"/>
          <c:tx>
            <c:strRef>
              <c:f>'Railway (Diesel)'!$A$78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('Railway (Diesel)'!$B$396,'Railway (Diesel)'!$N$396,'Railway (Diesel)'!$AC$396)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(Diesel)'!$B$78,'Railway (Diesel)'!$N$78,'Railway (Diesel)'!$AC$78)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DA-43C0-82D4-1B53BE3A7604}"/>
            </c:ext>
          </c:extLst>
        </c:ser>
        <c:ser>
          <c:idx val="5"/>
          <c:order val="5"/>
          <c:tx>
            <c:strRef>
              <c:f>'Railway (Diesel)'!$A$79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('Railway (Diesel)'!$B$396,'Railway (Diesel)'!$N$396,'Railway (Diesel)'!$AC$396)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(Diesel)'!$B$79,'Railway (Diesel)'!$N$79,'Railway (Diesel)'!$AC$79)</c:f>
              <c:numCache>
                <c:formatCode>0.00</c:formatCode>
                <c:ptCount val="3"/>
                <c:pt idx="0">
                  <c:v>2.6260504201680674E-3</c:v>
                </c:pt>
                <c:pt idx="1">
                  <c:v>2.6260504201680674E-3</c:v>
                </c:pt>
                <c:pt idx="2">
                  <c:v>2.6260504201680674E-3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DA-43C0-82D4-1B53BE3A7604}"/>
            </c:ext>
          </c:extLst>
        </c:ser>
        <c:ser>
          <c:idx val="6"/>
          <c:order val="6"/>
          <c:tx>
            <c:strRef>
              <c:f>'Railway (Diesel)'!$A$80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(Diesel)'!$B$396,'Railway (Diesel)'!$N$396,'Railway (Diesel)'!$AC$396)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(Diesel)'!$B$80,'Railway (Diesel)'!$N$80,'Railway (Diesel)'!$AC$80)</c:f>
              <c:numCache>
                <c:formatCode>0.00</c:formatCode>
                <c:ptCount val="3"/>
                <c:pt idx="0">
                  <c:v>1.7507002801120447E-3</c:v>
                </c:pt>
                <c:pt idx="1">
                  <c:v>1.7507002801120447E-3</c:v>
                </c:pt>
                <c:pt idx="2">
                  <c:v>1.7507002801120447E-3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DA-43C0-82D4-1B53BE3A7604}"/>
            </c:ext>
          </c:extLst>
        </c:ser>
        <c:ser>
          <c:idx val="7"/>
          <c:order val="7"/>
          <c:tx>
            <c:strRef>
              <c:f>'Railway (Diesel)'!$A$81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(Diesel)'!$B$396,'Railway (Diesel)'!$N$396,'Railway (Diesel)'!$AC$396)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(Diesel)'!$B$81,'Railway (Diesel)'!$N$81,'Railway (Diesel)'!$AC$81)</c:f>
              <c:numCache>
                <c:formatCode>0.00</c:formatCode>
                <c:ptCount val="3"/>
                <c:pt idx="0">
                  <c:v>2.7715714285714288E-3</c:v>
                </c:pt>
                <c:pt idx="1">
                  <c:v>2.7715714285714288E-3</c:v>
                </c:pt>
                <c:pt idx="2">
                  <c:v>2.7715714285714288E-3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ADA-43C0-82D4-1B53BE3A7604}"/>
            </c:ext>
          </c:extLst>
        </c:ser>
        <c:ser>
          <c:idx val="8"/>
          <c:order val="8"/>
          <c:tx>
            <c:strRef>
              <c:f>'Railway (Diesel)'!$A$82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(Diesel)'!$B$396,'Railway (Diesel)'!$N$396,'Railway (Diesel)'!$AC$396)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(Diesel)'!$B$82,'Railway (Diesel)'!$N$82,'Railway (Diesel)'!$AC$82)</c:f>
              <c:numCache>
                <c:formatCode>0.00</c:formatCode>
                <c:ptCount val="3"/>
                <c:pt idx="0">
                  <c:v>1.1077028425867734E-2</c:v>
                </c:pt>
                <c:pt idx="1">
                  <c:v>1.1120242297297279E-2</c:v>
                </c:pt>
                <c:pt idx="2">
                  <c:v>1.1158429672704556E-2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ADA-43C0-82D4-1B53BE3A7604}"/>
            </c:ext>
          </c:extLst>
        </c:ser>
        <c:ser>
          <c:idx val="9"/>
          <c:order val="9"/>
          <c:tx>
            <c:strRef>
              <c:f>'Railway (Diesel)'!$A$83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(Diesel)'!$B$396,'Railway (Diesel)'!$N$396,'Railway (Diesel)'!$AC$396)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(Diesel)'!$B$83,'Railway (Diesel)'!$N$83,'Railway (Diesel)'!$AC$83)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ADA-43C0-82D4-1B53BE3A7604}"/>
            </c:ext>
          </c:extLst>
        </c:ser>
        <c:ser>
          <c:idx val="10"/>
          <c:order val="10"/>
          <c:tx>
            <c:strRef>
              <c:f>'Railway (Diesel)'!$A$407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(Diesel)'!$B$396,'Railway (Diesel)'!$N$396,'Railway (Diesel)'!$AC$396)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(Diesel)'!$B$407,'Railway (Diesel)'!$N$407,'Railway (Diesel)'!$AC$407)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E2-4DBF-9C7D-089A21539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'Railway (Diesel)'!$A$11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D7-42D9-BBEA-193749D6F7E1}"/>
            </c:ext>
          </c:extLst>
        </c:ser>
        <c:ser>
          <c:idx val="13"/>
          <c:order val="1"/>
          <c:tx>
            <c:strRef>
              <c:f>'Railway (Diesel)'!$A$12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(Diesel)'!$Q$12:$AR$12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D7-42D9-BBEA-193749D6F7E1}"/>
            </c:ext>
          </c:extLst>
        </c:ser>
        <c:ser>
          <c:idx val="1"/>
          <c:order val="2"/>
          <c:tx>
            <c:strRef>
              <c:f>'Railway (Diesel)'!$A$13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D7-42D9-BBEA-193749D6F7E1}"/>
            </c:ext>
          </c:extLst>
        </c:ser>
        <c:ser>
          <c:idx val="14"/>
          <c:order val="3"/>
          <c:tx>
            <c:strRef>
              <c:f>'Railway (Diesel)'!$A$14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(Diesel)'!$Q$14:$AR$14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D7-42D9-BBEA-193749D6F7E1}"/>
            </c:ext>
          </c:extLst>
        </c:ser>
        <c:ser>
          <c:idx val="2"/>
          <c:order val="4"/>
          <c:tx>
            <c:strRef>
              <c:f>'Railway (Diesel)'!$A$15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D7-42D9-BBEA-193749D6F7E1}"/>
            </c:ext>
          </c:extLst>
        </c:ser>
        <c:ser>
          <c:idx val="3"/>
          <c:order val="5"/>
          <c:tx>
            <c:strRef>
              <c:f>'Railway (Diesel)'!$A$16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DD7-42D9-BBEA-193749D6F7E1}"/>
            </c:ext>
          </c:extLst>
        </c:ser>
        <c:ser>
          <c:idx val="4"/>
          <c:order val="6"/>
          <c:tx>
            <c:strRef>
              <c:f>'Railway (Diesel)'!$A$18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DD7-42D9-BBEA-193749D6F7E1}"/>
            </c:ext>
          </c:extLst>
        </c:ser>
        <c:ser>
          <c:idx val="5"/>
          <c:order val="7"/>
          <c:tx>
            <c:strRef>
              <c:f>'Railway (Diesel)'!$A$19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DD7-42D9-BBEA-193749D6F7E1}"/>
            </c:ext>
          </c:extLst>
        </c:ser>
        <c:ser>
          <c:idx val="6"/>
          <c:order val="8"/>
          <c:tx>
            <c:strRef>
              <c:f>'Railway (Diesel)'!$A$20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DD7-42D9-BBEA-193749D6F7E1}"/>
            </c:ext>
          </c:extLst>
        </c:ser>
        <c:ser>
          <c:idx val="7"/>
          <c:order val="9"/>
          <c:tx>
            <c:strRef>
              <c:f>'Railway (Diesel)'!$A$22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DD7-42D9-BBEA-193749D6F7E1}"/>
            </c:ext>
          </c:extLst>
        </c:ser>
        <c:ser>
          <c:idx val="8"/>
          <c:order val="10"/>
          <c:tx>
            <c:strRef>
              <c:f>'Railway (Diesel)'!$A$23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DD7-42D9-BBEA-193749D6F7E1}"/>
            </c:ext>
          </c:extLst>
        </c:ser>
        <c:ser>
          <c:idx val="9"/>
          <c:order val="11"/>
          <c:tx>
            <c:strRef>
              <c:f>'Railway (Diesel)'!$A$24</c:f>
              <c:strCache>
                <c:ptCount val="1"/>
                <c:pt idx="0">
                  <c:v>Tonnage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DD7-42D9-BBEA-193749D6F7E1}"/>
            </c:ext>
          </c:extLst>
        </c:ser>
        <c:ser>
          <c:idx val="10"/>
          <c:order val="12"/>
          <c:tx>
            <c:strRef>
              <c:f>'Railway (Diesel)'!$A$25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DD7-42D9-BBEA-193749D6F7E1}"/>
            </c:ext>
          </c:extLst>
        </c:ser>
        <c:ser>
          <c:idx val="11"/>
          <c:order val="13"/>
          <c:tx>
            <c:strRef>
              <c:f>'Railway (Diesel)'!$A$27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(Diesel)'!$Q$10:$AR$10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(Diesel)'!$Q$27:$AR$27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DD7-42D9-BBEA-193749D6F7E1}"/>
            </c:ext>
          </c:extLst>
        </c:ser>
        <c:ser>
          <c:idx val="12"/>
          <c:order val="14"/>
          <c:tx>
            <c:strRef>
              <c:f>'Railway (Diesel)'!$A$17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(Diesel)'!$Q$17:$AR$17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DD7-42D9-BBEA-193749D6F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'Railway (Diesel)'!$A$74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('Railway (Diesel)'!$B$501,'Railway (Diesel)'!$N$501,'Railway (Diesel)'!$AC$501)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(Diesel)'!$B$74,'Railway (Diesel)'!$N$74,'Railway (Diesel)'!$AC$74)</c:f>
              <c:numCache>
                <c:formatCode>0.00</c:formatCode>
                <c:ptCount val="3"/>
                <c:pt idx="0">
                  <c:v>7.6317014160409149E-4</c:v>
                </c:pt>
                <c:pt idx="1">
                  <c:v>7.6317014160409149E-4</c:v>
                </c:pt>
                <c:pt idx="2">
                  <c:v>7.6317014160409149E-4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4-4FC4-8487-C480768F644D}"/>
            </c:ext>
          </c:extLst>
        </c:ser>
        <c:ser>
          <c:idx val="1"/>
          <c:order val="1"/>
          <c:tx>
            <c:strRef>
              <c:f>'Railway (Diesel)'!$A$75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('Railway (Diesel)'!$B$501,'Railway (Diesel)'!$N$501,'Railway (Diesel)'!$AC$501)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(Diesel)'!$B$75,'Railway (Diesel)'!$N$75,'Railway (Diesel)'!$AC$75)</c:f>
              <c:numCache>
                <c:formatCode>0.000</c:formatCode>
                <c:ptCount val="3"/>
                <c:pt idx="0">
                  <c:v>-1.1346797345547289E-4</c:v>
                </c:pt>
                <c:pt idx="1">
                  <c:v>-7.357824598204721E-5</c:v>
                </c:pt>
                <c:pt idx="2">
                  <c:v>-3.832836099071531E-5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F4-4FC4-8487-C480768F644D}"/>
            </c:ext>
          </c:extLst>
        </c:ser>
        <c:ser>
          <c:idx val="2"/>
          <c:order val="2"/>
          <c:tx>
            <c:strRef>
              <c:f>'Railway (Diesel)'!$A$76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('Railway (Diesel)'!$B$501,'Railway (Diesel)'!$N$501,'Railway (Diesel)'!$AC$501)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(Diesel)'!$B$76,'Railway (Diesel)'!$N$76,'Railway (Diesel)'!$AC$76)</c:f>
              <c:numCache>
                <c:formatCode>0.00</c:formatCode>
                <c:ptCount val="3"/>
                <c:pt idx="0">
                  <c:v>7.6311881817276459E-4</c:v>
                </c:pt>
                <c:pt idx="1">
                  <c:v>7.6311881817276459E-4</c:v>
                </c:pt>
                <c:pt idx="2">
                  <c:v>7.6311881817276459E-4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F4-4FC4-8487-C480768F644D}"/>
            </c:ext>
          </c:extLst>
        </c:ser>
        <c:ser>
          <c:idx val="3"/>
          <c:order val="3"/>
          <c:tx>
            <c:strRef>
              <c:f>'Railway (Diesel)'!$A$77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('Railway (Diesel)'!$B$501,'Railway (Diesel)'!$N$501,'Railway (Diesel)'!$AC$501)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(Diesel)'!$B$77,'Railway (Diesel)'!$N$77,'Railway (Diesel)'!$AC$77)</c:f>
              <c:numCache>
                <c:formatCode>0.0000</c:formatCode>
                <c:ptCount val="3"/>
                <c:pt idx="0">
                  <c:v>-3.8155940908638231E-5</c:v>
                </c:pt>
                <c:pt idx="1">
                  <c:v>-3.8155940908638231E-5</c:v>
                </c:pt>
                <c:pt idx="2">
                  <c:v>-3.8155940908638231E-5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F4-4FC4-8487-C480768F644D}"/>
            </c:ext>
          </c:extLst>
        </c:ser>
        <c:ser>
          <c:idx val="4"/>
          <c:order val="4"/>
          <c:tx>
            <c:strRef>
              <c:f>'Railway (Diesel)'!$A$78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('Railway (Diesel)'!$B$501,'Railway (Diesel)'!$N$501,'Railway (Diesel)'!$AC$501)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(Diesel)'!$B$78,'Railway (Diesel)'!$N$78,'Railway (Diesel)'!$AC$78)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F4-4FC4-8487-C480768F644D}"/>
            </c:ext>
          </c:extLst>
        </c:ser>
        <c:ser>
          <c:idx val="5"/>
          <c:order val="5"/>
          <c:tx>
            <c:strRef>
              <c:f>'Railway (Diesel)'!$A$79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('Railway (Diesel)'!$B$501,'Railway (Diesel)'!$N$501,'Railway (Diesel)'!$AC$501)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(Diesel)'!$B$79,'Railway (Diesel)'!$N$79,'Railway (Diesel)'!$AC$79)</c:f>
              <c:numCache>
                <c:formatCode>0.00</c:formatCode>
                <c:ptCount val="3"/>
                <c:pt idx="0">
                  <c:v>2.6260504201680674E-3</c:v>
                </c:pt>
                <c:pt idx="1">
                  <c:v>2.6260504201680674E-3</c:v>
                </c:pt>
                <c:pt idx="2">
                  <c:v>2.6260504201680674E-3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F4-4FC4-8487-C480768F644D}"/>
            </c:ext>
          </c:extLst>
        </c:ser>
        <c:ser>
          <c:idx val="6"/>
          <c:order val="6"/>
          <c:tx>
            <c:strRef>
              <c:f>'Railway (Diesel)'!$A$80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(Diesel)'!$B$501,'Railway (Diesel)'!$N$501,'Railway (Diesel)'!$AC$501)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(Diesel)'!$B$80,'Railway (Diesel)'!$N$80,'Railway (Diesel)'!$AC$80)</c:f>
              <c:numCache>
                <c:formatCode>0.00</c:formatCode>
                <c:ptCount val="3"/>
                <c:pt idx="0">
                  <c:v>1.7507002801120447E-3</c:v>
                </c:pt>
                <c:pt idx="1">
                  <c:v>1.7507002801120447E-3</c:v>
                </c:pt>
                <c:pt idx="2">
                  <c:v>1.7507002801120447E-3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F4-4FC4-8487-C480768F644D}"/>
            </c:ext>
          </c:extLst>
        </c:ser>
        <c:ser>
          <c:idx val="7"/>
          <c:order val="7"/>
          <c:tx>
            <c:strRef>
              <c:f>'Railway (Diesel)'!$A$81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(Diesel)'!$B$501,'Railway (Diesel)'!$N$501,'Railway (Diesel)'!$AC$501)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(Diesel)'!$B$81,'Railway (Diesel)'!$N$81,'Railway (Diesel)'!$AC$81)</c:f>
              <c:numCache>
                <c:formatCode>0.00</c:formatCode>
                <c:ptCount val="3"/>
                <c:pt idx="0">
                  <c:v>2.7715714285714288E-3</c:v>
                </c:pt>
                <c:pt idx="1">
                  <c:v>2.7715714285714288E-3</c:v>
                </c:pt>
                <c:pt idx="2">
                  <c:v>2.7715714285714288E-3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0F4-4FC4-8487-C480768F644D}"/>
            </c:ext>
          </c:extLst>
        </c:ser>
        <c:ser>
          <c:idx val="8"/>
          <c:order val="8"/>
          <c:tx>
            <c:strRef>
              <c:f>'Railway (Diesel)'!$A$82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(Diesel)'!$B$501,'Railway (Diesel)'!$N$501,'Railway (Diesel)'!$AC$501)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(Diesel)'!$B$82,'Railway (Diesel)'!$N$82,'Railway (Diesel)'!$AC$82)</c:f>
              <c:numCache>
                <c:formatCode>0.00</c:formatCode>
                <c:ptCount val="3"/>
                <c:pt idx="0">
                  <c:v>1.1077028425867734E-2</c:v>
                </c:pt>
                <c:pt idx="1">
                  <c:v>1.1120242297297279E-2</c:v>
                </c:pt>
                <c:pt idx="2">
                  <c:v>1.1158429672704556E-2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0F4-4FC4-8487-C480768F644D}"/>
            </c:ext>
          </c:extLst>
        </c:ser>
        <c:ser>
          <c:idx val="9"/>
          <c:order val="9"/>
          <c:tx>
            <c:strRef>
              <c:f>'Railway (Diesel)'!$A$83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(Diesel)'!$B$501,'Railway (Diesel)'!$N$501,'Railway (Diesel)'!$AC$501)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(Diesel)'!$B$83,'Railway (Diesel)'!$N$83,'Railway (Diesel)'!$AC$83)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0F4-4FC4-8487-C480768F644D}"/>
            </c:ext>
          </c:extLst>
        </c:ser>
        <c:ser>
          <c:idx val="10"/>
          <c:order val="10"/>
          <c:tx>
            <c:strRef>
              <c:f>'Railway (Diesel)'!$A$512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(Diesel)'!$B$501,'Railway (Diesel)'!$N$501,'Railway (Diesel)'!$AC$501)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(Diesel)'!$B$512,'Railway (Diesel)'!$N$512,'Railway (Diesel)'!$AC$512)</c:f>
              <c:numCache>
                <c:formatCode>0.0000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E0-4114-B663-415E1E6D0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'Railway (Catenary)'!$A$11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A3-4862-B22D-EDD7A388E5C6}"/>
            </c:ext>
          </c:extLst>
        </c:ser>
        <c:ser>
          <c:idx val="13"/>
          <c:order val="1"/>
          <c:tx>
            <c:strRef>
              <c:f>'Railway (Catenary)'!$A$12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(Catenary)'!$Q$12:$AR$12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A3-4862-B22D-EDD7A388E5C6}"/>
            </c:ext>
          </c:extLst>
        </c:ser>
        <c:ser>
          <c:idx val="1"/>
          <c:order val="2"/>
          <c:tx>
            <c:strRef>
              <c:f>'Railway (Catenary)'!$A$13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A3-4862-B22D-EDD7A388E5C6}"/>
            </c:ext>
          </c:extLst>
        </c:ser>
        <c:ser>
          <c:idx val="14"/>
          <c:order val="3"/>
          <c:tx>
            <c:strRef>
              <c:f>'Railway (Catenary)'!$A$14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(Catenary)'!$Q$14:$AR$14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A3-4862-B22D-EDD7A388E5C6}"/>
            </c:ext>
          </c:extLst>
        </c:ser>
        <c:ser>
          <c:idx val="2"/>
          <c:order val="4"/>
          <c:tx>
            <c:strRef>
              <c:f>'Railway (Catenary)'!$A$15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1A3-4862-B22D-EDD7A388E5C6}"/>
            </c:ext>
          </c:extLst>
        </c:ser>
        <c:ser>
          <c:idx val="3"/>
          <c:order val="5"/>
          <c:tx>
            <c:strRef>
              <c:f>'Railway (Catenary)'!$A$16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1A3-4862-B22D-EDD7A388E5C6}"/>
            </c:ext>
          </c:extLst>
        </c:ser>
        <c:ser>
          <c:idx val="4"/>
          <c:order val="6"/>
          <c:tx>
            <c:strRef>
              <c:f>'Railway (Catenary)'!$A$18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1A3-4862-B22D-EDD7A388E5C6}"/>
            </c:ext>
          </c:extLst>
        </c:ser>
        <c:ser>
          <c:idx val="5"/>
          <c:order val="7"/>
          <c:tx>
            <c:strRef>
              <c:f>'Railway (Catenary)'!$A$19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1A3-4862-B22D-EDD7A388E5C6}"/>
            </c:ext>
          </c:extLst>
        </c:ser>
        <c:ser>
          <c:idx val="6"/>
          <c:order val="8"/>
          <c:tx>
            <c:strRef>
              <c:f>'Railway (Catenary)'!$A$20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1A3-4862-B22D-EDD7A388E5C6}"/>
            </c:ext>
          </c:extLst>
        </c:ser>
        <c:ser>
          <c:idx val="7"/>
          <c:order val="9"/>
          <c:tx>
            <c:strRef>
              <c:f>'Railway (Catenary)'!$A$22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1A3-4862-B22D-EDD7A388E5C6}"/>
            </c:ext>
          </c:extLst>
        </c:ser>
        <c:ser>
          <c:idx val="8"/>
          <c:order val="10"/>
          <c:tx>
            <c:strRef>
              <c:f>'Railway (Catenary)'!$A$23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1A3-4862-B22D-EDD7A388E5C6}"/>
            </c:ext>
          </c:extLst>
        </c:ser>
        <c:ser>
          <c:idx val="9"/>
          <c:order val="11"/>
          <c:tx>
            <c:strRef>
              <c:f>'Railway (Catenary)'!$A$24</c:f>
              <c:strCache>
                <c:ptCount val="1"/>
                <c:pt idx="0">
                  <c:v>Tonnage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1A3-4862-B22D-EDD7A388E5C6}"/>
            </c:ext>
          </c:extLst>
        </c:ser>
        <c:ser>
          <c:idx val="10"/>
          <c:order val="12"/>
          <c:tx>
            <c:strRef>
              <c:f>'Railway (Catenary)'!$A$25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1A3-4862-B22D-EDD7A388E5C6}"/>
            </c:ext>
          </c:extLst>
        </c:ser>
        <c:ser>
          <c:idx val="11"/>
          <c:order val="13"/>
          <c:tx>
            <c:strRef>
              <c:f>'Railway (Catenary)'!$A$27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1A3-4862-B22D-EDD7A388E5C6}"/>
            </c:ext>
          </c:extLst>
        </c:ser>
        <c:ser>
          <c:idx val="12"/>
          <c:order val="14"/>
          <c:tx>
            <c:strRef>
              <c:f>'Railway (Catenary)'!$A$17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(Catenary)'!$Q$17:$AR$17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1A3-4862-B22D-EDD7A388E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'Railway (Catenary)'!$A$74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('Railway (Catenary)'!$B$73,'Railway (Catenary)'!$N$73,'Railway (Catenary)'!$AC$73)</c:f>
              <c:numCache>
                <c:formatCode>0.000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(Catenary)'!$B$74,'Railway (Catenary)'!$N$74,'Railway (Catenary)'!$AC$74)</c:f>
              <c:numCache>
                <c:formatCode>0.00</c:formatCode>
                <c:ptCount val="3"/>
                <c:pt idx="0">
                  <c:v>1.0902430594344164E-3</c:v>
                </c:pt>
                <c:pt idx="1">
                  <c:v>1.0902430594344164E-3</c:v>
                </c:pt>
                <c:pt idx="2">
                  <c:v>1.0902430594344164E-3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4E-44C3-A1E0-4D226AB27097}"/>
            </c:ext>
          </c:extLst>
        </c:ser>
        <c:ser>
          <c:idx val="1"/>
          <c:order val="1"/>
          <c:tx>
            <c:strRef>
              <c:f>'Railway (Catenary)'!$A$75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('Railway (Catenary)'!$B$73,'Railway (Catenary)'!$N$73,'Railway (Catenary)'!$AC$73)</c:f>
              <c:numCache>
                <c:formatCode>0.000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(Catenary)'!$B$75,'Railway (Catenary)'!$N$75,'Railway (Catenary)'!$AC$75)</c:f>
              <c:numCache>
                <c:formatCode>0.000</c:formatCode>
                <c:ptCount val="3"/>
                <c:pt idx="0">
                  <c:v>-1.6353645891516245E-4</c:v>
                </c:pt>
                <c:pt idx="1">
                  <c:v>-1.6353645891516245E-4</c:v>
                </c:pt>
                <c:pt idx="2">
                  <c:v>-1.6353645891516245E-4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4E-44C3-A1E0-4D226AB27097}"/>
            </c:ext>
          </c:extLst>
        </c:ser>
        <c:ser>
          <c:idx val="2"/>
          <c:order val="2"/>
          <c:tx>
            <c:strRef>
              <c:f>'Railway (Catenary)'!$A$76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('Railway (Catenary)'!$B$73,'Railway (Catenary)'!$N$73,'Railway (Catenary)'!$AC$73)</c:f>
              <c:numCache>
                <c:formatCode>0.000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(Catenary)'!$B$76,'Railway (Catenary)'!$N$76,'Railway (Catenary)'!$AC$76)</c:f>
              <c:numCache>
                <c:formatCode>0.00</c:formatCode>
                <c:ptCount val="3"/>
                <c:pt idx="0">
                  <c:v>7.6311881817276459E-4</c:v>
                </c:pt>
                <c:pt idx="1">
                  <c:v>7.6311881817276459E-4</c:v>
                </c:pt>
                <c:pt idx="2">
                  <c:v>7.6311881817276459E-4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4E-44C3-A1E0-4D226AB27097}"/>
            </c:ext>
          </c:extLst>
        </c:ser>
        <c:ser>
          <c:idx val="3"/>
          <c:order val="3"/>
          <c:tx>
            <c:strRef>
              <c:f>'Railway (Catenary)'!$A$77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('Railway (Catenary)'!$B$73,'Railway (Catenary)'!$N$73,'Railway (Catenary)'!$AC$73)</c:f>
              <c:numCache>
                <c:formatCode>0.000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(Catenary)'!$B$77,'Railway (Catenary)'!$N$77,'Railway (Catenary)'!$AC$77)</c:f>
              <c:numCache>
                <c:formatCode>0.0000</c:formatCode>
                <c:ptCount val="3"/>
                <c:pt idx="0">
                  <c:v>-3.8155940908638231E-5</c:v>
                </c:pt>
                <c:pt idx="1">
                  <c:v>-3.8155940908638231E-5</c:v>
                </c:pt>
                <c:pt idx="2">
                  <c:v>-3.8155940908638231E-5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4E-44C3-A1E0-4D226AB27097}"/>
            </c:ext>
          </c:extLst>
        </c:ser>
        <c:ser>
          <c:idx val="4"/>
          <c:order val="4"/>
          <c:tx>
            <c:strRef>
              <c:f>'Railway (Catenary)'!$A$78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('Railway (Catenary)'!$B$73,'Railway (Catenary)'!$N$73,'Railway (Catenary)'!$AC$73)</c:f>
              <c:numCache>
                <c:formatCode>0.000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(Catenary)'!$B$78,'Railway (Catenary)'!$N$78,'Railway (Catenary)'!$AC$78)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4E-44C3-A1E0-4D226AB27097}"/>
            </c:ext>
          </c:extLst>
        </c:ser>
        <c:ser>
          <c:idx val="5"/>
          <c:order val="5"/>
          <c:tx>
            <c:strRef>
              <c:f>'Railway (Catenary)'!$A$79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('Railway (Catenary)'!$B$73,'Railway (Catenary)'!$N$73,'Railway (Catenary)'!$AC$73)</c:f>
              <c:numCache>
                <c:formatCode>0.000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(Catenary)'!$B$79,'Railway (Catenary)'!$N$79,'Railway (Catenary)'!$AC$79)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04E-44C3-A1E0-4D226AB27097}"/>
            </c:ext>
          </c:extLst>
        </c:ser>
        <c:ser>
          <c:idx val="6"/>
          <c:order val="6"/>
          <c:tx>
            <c:strRef>
              <c:f>'Railway (Catenary)'!$A$80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(Catenary)'!$B$73,'Railway (Catenary)'!$N$73,'Railway (Catenary)'!$AC$73)</c:f>
              <c:numCache>
                <c:formatCode>0.000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(Catenary)'!$B$80,'Railway (Catenary)'!$N$80,'Railway (Catenary)'!$AC$80)</c:f>
              <c:numCache>
                <c:formatCode>0.00</c:formatCode>
                <c:ptCount val="3"/>
                <c:pt idx="0">
                  <c:v>1.7507002801120447E-3</c:v>
                </c:pt>
                <c:pt idx="1">
                  <c:v>1.7507002801120447E-3</c:v>
                </c:pt>
                <c:pt idx="2">
                  <c:v>1.7507002801120447E-3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04E-44C3-A1E0-4D226AB27097}"/>
            </c:ext>
          </c:extLst>
        </c:ser>
        <c:ser>
          <c:idx val="7"/>
          <c:order val="7"/>
          <c:tx>
            <c:strRef>
              <c:f>'Railway (Catenary)'!$A$81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(Catenary)'!$B$73,'Railway (Catenary)'!$N$73,'Railway (Catenary)'!$AC$73)</c:f>
              <c:numCache>
                <c:formatCode>0.000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(Catenary)'!$B$81,'Railway (Catenary)'!$N$81,'Railway (Catenary)'!$AC$81)</c:f>
              <c:numCache>
                <c:formatCode>0.00</c:formatCode>
                <c:ptCount val="3"/>
                <c:pt idx="0">
                  <c:v>1.0537248141199494E-3</c:v>
                </c:pt>
                <c:pt idx="1">
                  <c:v>9.3870817280561521E-4</c:v>
                </c:pt>
                <c:pt idx="2">
                  <c:v>8.3706989059071399E-4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04E-44C3-A1E0-4D226AB27097}"/>
            </c:ext>
          </c:extLst>
        </c:ser>
        <c:ser>
          <c:idx val="8"/>
          <c:order val="8"/>
          <c:tx>
            <c:strRef>
              <c:f>'Railway (Catenary)'!$A$82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(Catenary)'!$B$73,'Railway (Catenary)'!$N$73,'Railway (Catenary)'!$AC$73)</c:f>
              <c:numCache>
                <c:formatCode>0.000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(Catenary)'!$B$82,'Railway (Catenary)'!$N$82,'Railway (Catenary)'!$AC$82)</c:f>
              <c:numCache>
                <c:formatCode>0.00</c:formatCode>
                <c:ptCount val="3"/>
                <c:pt idx="0">
                  <c:v>8.4323492218774596E-3</c:v>
                </c:pt>
                <c:pt idx="1">
                  <c:v>8.3077478604536015E-3</c:v>
                </c:pt>
                <c:pt idx="2">
                  <c:v>8.1976397213874563E-3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04E-44C3-A1E0-4D226AB27097}"/>
            </c:ext>
          </c:extLst>
        </c:ser>
        <c:ser>
          <c:idx val="9"/>
          <c:order val="9"/>
          <c:tx>
            <c:strRef>
              <c:f>'Railway (Catenary)'!$A$83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(Catenary)'!$B$73,'Railway (Catenary)'!$N$73,'Railway (Catenary)'!$AC$73)</c:f>
              <c:numCache>
                <c:formatCode>0.000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(Catenary)'!$B$83,'Railway (Catenary)'!$N$83,'Railway (Catenary)'!$AC$83)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04E-44C3-A1E0-4D226AB27097}"/>
            </c:ext>
          </c:extLst>
        </c:ser>
        <c:ser>
          <c:idx val="10"/>
          <c:order val="10"/>
          <c:tx>
            <c:strRef>
              <c:f>'Railway (Catenary)'!$A$84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(Catenary)'!$B$73,'Railway (Catenary)'!$N$73,'Railway (Catenary)'!$AC$73)</c:f>
              <c:numCache>
                <c:formatCode>0.000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(Catenary)'!$B$84,'Railway (Catenary)'!$N$84,'Railway (Catenary)'!$AC$84)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E2-4C75-A6DF-4C5D2F3E4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'Railway (Catenary)'!$A$11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70-4888-9676-746156764CC9}"/>
            </c:ext>
          </c:extLst>
        </c:ser>
        <c:ser>
          <c:idx val="13"/>
          <c:order val="1"/>
          <c:tx>
            <c:strRef>
              <c:f>'Railway (Catenary)'!$A$12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(Catenary)'!$Q$12:$AR$12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70-4888-9676-746156764CC9}"/>
            </c:ext>
          </c:extLst>
        </c:ser>
        <c:ser>
          <c:idx val="1"/>
          <c:order val="2"/>
          <c:tx>
            <c:strRef>
              <c:f>'Railway (Catenary)'!$A$13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70-4888-9676-746156764CC9}"/>
            </c:ext>
          </c:extLst>
        </c:ser>
        <c:ser>
          <c:idx val="14"/>
          <c:order val="3"/>
          <c:tx>
            <c:strRef>
              <c:f>'Railway (Catenary)'!$A$14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(Catenary)'!$Q$14:$AR$14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70-4888-9676-746156764CC9}"/>
            </c:ext>
          </c:extLst>
        </c:ser>
        <c:ser>
          <c:idx val="2"/>
          <c:order val="4"/>
          <c:tx>
            <c:strRef>
              <c:f>'Railway (Catenary)'!$A$15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70-4888-9676-746156764CC9}"/>
            </c:ext>
          </c:extLst>
        </c:ser>
        <c:ser>
          <c:idx val="3"/>
          <c:order val="5"/>
          <c:tx>
            <c:strRef>
              <c:f>'Railway (Catenary)'!$A$16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70-4888-9676-746156764CC9}"/>
            </c:ext>
          </c:extLst>
        </c:ser>
        <c:ser>
          <c:idx val="4"/>
          <c:order val="6"/>
          <c:tx>
            <c:strRef>
              <c:f>'Railway (Catenary)'!$A$18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070-4888-9676-746156764CC9}"/>
            </c:ext>
          </c:extLst>
        </c:ser>
        <c:ser>
          <c:idx val="5"/>
          <c:order val="7"/>
          <c:tx>
            <c:strRef>
              <c:f>'Railway (Catenary)'!$A$19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070-4888-9676-746156764CC9}"/>
            </c:ext>
          </c:extLst>
        </c:ser>
        <c:ser>
          <c:idx val="6"/>
          <c:order val="8"/>
          <c:tx>
            <c:strRef>
              <c:f>'Railway (Catenary)'!$A$20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070-4888-9676-746156764CC9}"/>
            </c:ext>
          </c:extLst>
        </c:ser>
        <c:ser>
          <c:idx val="7"/>
          <c:order val="9"/>
          <c:tx>
            <c:strRef>
              <c:f>'Railway (Catenary)'!$A$22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070-4888-9676-746156764CC9}"/>
            </c:ext>
          </c:extLst>
        </c:ser>
        <c:ser>
          <c:idx val="8"/>
          <c:order val="10"/>
          <c:tx>
            <c:strRef>
              <c:f>'Railway (Catenary)'!$A$23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070-4888-9676-746156764CC9}"/>
            </c:ext>
          </c:extLst>
        </c:ser>
        <c:ser>
          <c:idx val="9"/>
          <c:order val="11"/>
          <c:tx>
            <c:strRef>
              <c:f>'Railway (Catenary)'!$A$24</c:f>
              <c:strCache>
                <c:ptCount val="1"/>
                <c:pt idx="0">
                  <c:v>Tonnage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070-4888-9676-746156764CC9}"/>
            </c:ext>
          </c:extLst>
        </c:ser>
        <c:ser>
          <c:idx val="10"/>
          <c:order val="12"/>
          <c:tx>
            <c:strRef>
              <c:f>'Railway (Catenary)'!$A$25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070-4888-9676-746156764CC9}"/>
            </c:ext>
          </c:extLst>
        </c:ser>
        <c:ser>
          <c:idx val="11"/>
          <c:order val="13"/>
          <c:tx>
            <c:strRef>
              <c:f>'Railway (Catenary)'!$A$27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070-4888-9676-746156764CC9}"/>
            </c:ext>
          </c:extLst>
        </c:ser>
        <c:ser>
          <c:idx val="12"/>
          <c:order val="14"/>
          <c:tx>
            <c:strRef>
              <c:f>'Railway (Catenary)'!$A$17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(Catenary)'!$Q$17:$AR$17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070-4888-9676-746156764C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'Railway (Catenary)'!$A$74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('Railway (Catenary)'!$B$179,'Railway (Catenary)'!$N$179,'Railway (Catenary)'!$AC$179)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(Catenary)'!$B$74,'Railway (Catenary)'!$N$74,'Railway (Catenary)'!$AC$74)</c:f>
              <c:numCache>
                <c:formatCode>0.00</c:formatCode>
                <c:ptCount val="3"/>
                <c:pt idx="0">
                  <c:v>1.0902430594344164E-3</c:v>
                </c:pt>
                <c:pt idx="1">
                  <c:v>1.0902430594344164E-3</c:v>
                </c:pt>
                <c:pt idx="2">
                  <c:v>1.0902430594344164E-3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6C-47DF-B0F0-0465A1B82E35}"/>
            </c:ext>
          </c:extLst>
        </c:ser>
        <c:ser>
          <c:idx val="1"/>
          <c:order val="1"/>
          <c:tx>
            <c:strRef>
              <c:f>'Railway (Catenary)'!$A$75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('Railway (Catenary)'!$B$179,'Railway (Catenary)'!$N$179,'Railway (Catenary)'!$AC$179)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(Catenary)'!$B$75,'Railway (Catenary)'!$N$75,'Railway (Catenary)'!$AC$75)</c:f>
              <c:numCache>
                <c:formatCode>0.000</c:formatCode>
                <c:ptCount val="3"/>
                <c:pt idx="0">
                  <c:v>-1.6353645891516245E-4</c:v>
                </c:pt>
                <c:pt idx="1">
                  <c:v>-1.6353645891516245E-4</c:v>
                </c:pt>
                <c:pt idx="2">
                  <c:v>-1.6353645891516245E-4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6C-47DF-B0F0-0465A1B82E35}"/>
            </c:ext>
          </c:extLst>
        </c:ser>
        <c:ser>
          <c:idx val="2"/>
          <c:order val="2"/>
          <c:tx>
            <c:strRef>
              <c:f>'Railway (Catenary)'!$A$76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('Railway (Catenary)'!$B$179,'Railway (Catenary)'!$N$179,'Railway (Catenary)'!$AC$179)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(Catenary)'!$B$76,'Railway (Catenary)'!$N$76,'Railway (Catenary)'!$AC$76)</c:f>
              <c:numCache>
                <c:formatCode>0.00</c:formatCode>
                <c:ptCount val="3"/>
                <c:pt idx="0">
                  <c:v>7.6311881817276459E-4</c:v>
                </c:pt>
                <c:pt idx="1">
                  <c:v>7.6311881817276459E-4</c:v>
                </c:pt>
                <c:pt idx="2">
                  <c:v>7.6311881817276459E-4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6C-47DF-B0F0-0465A1B82E35}"/>
            </c:ext>
          </c:extLst>
        </c:ser>
        <c:ser>
          <c:idx val="3"/>
          <c:order val="3"/>
          <c:tx>
            <c:strRef>
              <c:f>'Railway (Catenary)'!$A$77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('Railway (Catenary)'!$B$179,'Railway (Catenary)'!$N$179,'Railway (Catenary)'!$AC$179)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(Catenary)'!$B$77,'Railway (Catenary)'!$N$77,'Railway (Catenary)'!$AC$77)</c:f>
              <c:numCache>
                <c:formatCode>0.0000</c:formatCode>
                <c:ptCount val="3"/>
                <c:pt idx="0">
                  <c:v>-3.8155940908638231E-5</c:v>
                </c:pt>
                <c:pt idx="1">
                  <c:v>-3.8155940908638231E-5</c:v>
                </c:pt>
                <c:pt idx="2">
                  <c:v>-3.8155940908638231E-5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6C-47DF-B0F0-0465A1B82E35}"/>
            </c:ext>
          </c:extLst>
        </c:ser>
        <c:ser>
          <c:idx val="4"/>
          <c:order val="4"/>
          <c:tx>
            <c:strRef>
              <c:f>'Railway (Catenary)'!$A$78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('Railway (Catenary)'!$B$179,'Railway (Catenary)'!$N$179,'Railway (Catenary)'!$AC$179)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(Catenary)'!$B$78,'Railway (Catenary)'!$N$78,'Railway (Catenary)'!$AC$78)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6C-47DF-B0F0-0465A1B82E35}"/>
            </c:ext>
          </c:extLst>
        </c:ser>
        <c:ser>
          <c:idx val="5"/>
          <c:order val="5"/>
          <c:tx>
            <c:strRef>
              <c:f>'Railway (Catenary)'!$A$79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('Railway (Catenary)'!$B$179,'Railway (Catenary)'!$N$179,'Railway (Catenary)'!$AC$179)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(Catenary)'!$B$79,'Railway (Catenary)'!$N$79,'Railway (Catenary)'!$AC$79)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6C-47DF-B0F0-0465A1B82E35}"/>
            </c:ext>
          </c:extLst>
        </c:ser>
        <c:ser>
          <c:idx val="6"/>
          <c:order val="6"/>
          <c:tx>
            <c:strRef>
              <c:f>'Railway (Catenary)'!$A$80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(Catenary)'!$B$179,'Railway (Catenary)'!$N$179,'Railway (Catenary)'!$AC$179)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(Catenary)'!$B$80,'Railway (Catenary)'!$N$80,'Railway (Catenary)'!$AC$80)</c:f>
              <c:numCache>
                <c:formatCode>0.00</c:formatCode>
                <c:ptCount val="3"/>
                <c:pt idx="0">
                  <c:v>1.7507002801120447E-3</c:v>
                </c:pt>
                <c:pt idx="1">
                  <c:v>1.7507002801120447E-3</c:v>
                </c:pt>
                <c:pt idx="2">
                  <c:v>1.7507002801120447E-3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6C-47DF-B0F0-0465A1B82E35}"/>
            </c:ext>
          </c:extLst>
        </c:ser>
        <c:ser>
          <c:idx val="7"/>
          <c:order val="7"/>
          <c:tx>
            <c:strRef>
              <c:f>'Railway (Catenary)'!$A$81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(Catenary)'!$B$179,'Railway (Catenary)'!$N$179,'Railway (Catenary)'!$AC$179)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(Catenary)'!$B$81,'Railway (Catenary)'!$N$81,'Railway (Catenary)'!$AC$81)</c:f>
              <c:numCache>
                <c:formatCode>0.00</c:formatCode>
                <c:ptCount val="3"/>
                <c:pt idx="0">
                  <c:v>1.0537248141199494E-3</c:v>
                </c:pt>
                <c:pt idx="1">
                  <c:v>9.3870817280561521E-4</c:v>
                </c:pt>
                <c:pt idx="2">
                  <c:v>8.3706989059071399E-4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6C-47DF-B0F0-0465A1B82E35}"/>
            </c:ext>
          </c:extLst>
        </c:ser>
        <c:ser>
          <c:idx val="8"/>
          <c:order val="8"/>
          <c:tx>
            <c:strRef>
              <c:f>'Railway (Catenary)'!$A$82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(Catenary)'!$B$179,'Railway (Catenary)'!$N$179,'Railway (Catenary)'!$AC$179)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(Catenary)'!$B$82,'Railway (Catenary)'!$N$82,'Railway (Catenary)'!$AC$82)</c:f>
              <c:numCache>
                <c:formatCode>0.00</c:formatCode>
                <c:ptCount val="3"/>
                <c:pt idx="0">
                  <c:v>8.4323492218774596E-3</c:v>
                </c:pt>
                <c:pt idx="1">
                  <c:v>8.3077478604536015E-3</c:v>
                </c:pt>
                <c:pt idx="2">
                  <c:v>8.1976397213874563E-3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6C-47DF-B0F0-0465A1B82E35}"/>
            </c:ext>
          </c:extLst>
        </c:ser>
        <c:ser>
          <c:idx val="9"/>
          <c:order val="9"/>
          <c:tx>
            <c:strRef>
              <c:f>'Railway (Catenary)'!$A$83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(Catenary)'!$B$179,'Railway (Catenary)'!$N$179,'Railway (Catenary)'!$AC$179)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(Catenary)'!$B$83,'Railway (Catenary)'!$N$83,'Railway (Catenary)'!$AC$83)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C6C-47DF-B0F0-0465A1B82E35}"/>
            </c:ext>
          </c:extLst>
        </c:ser>
        <c:ser>
          <c:idx val="10"/>
          <c:order val="10"/>
          <c:tx>
            <c:strRef>
              <c:f>'Railway (Catenary)'!$A$190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(Catenary)'!$B$179,'Railway (Catenary)'!$N$179,'Railway (Catenary)'!$AC$179)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(Catenary)'!$B$190,'Railway (Catenary)'!$N$190,'Railway (Catenary)'!$AC$190)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54-4117-9E3A-FFAC96523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'Railway (Catenary)'!$A$11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BE-4FEB-9327-0524F72704EF}"/>
            </c:ext>
          </c:extLst>
        </c:ser>
        <c:ser>
          <c:idx val="13"/>
          <c:order val="1"/>
          <c:tx>
            <c:strRef>
              <c:f>'Railway (Catenary)'!$A$12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(Catenary)'!$Q$12:$AR$12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BE-4FEB-9327-0524F72704EF}"/>
            </c:ext>
          </c:extLst>
        </c:ser>
        <c:ser>
          <c:idx val="1"/>
          <c:order val="2"/>
          <c:tx>
            <c:strRef>
              <c:f>'Railway (Catenary)'!$A$13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BE-4FEB-9327-0524F72704EF}"/>
            </c:ext>
          </c:extLst>
        </c:ser>
        <c:ser>
          <c:idx val="14"/>
          <c:order val="3"/>
          <c:tx>
            <c:strRef>
              <c:f>'Railway (Catenary)'!$A$14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(Catenary)'!$Q$14:$AR$14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BE-4FEB-9327-0524F72704EF}"/>
            </c:ext>
          </c:extLst>
        </c:ser>
        <c:ser>
          <c:idx val="2"/>
          <c:order val="4"/>
          <c:tx>
            <c:strRef>
              <c:f>'Railway (Catenary)'!$A$15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BE-4FEB-9327-0524F72704EF}"/>
            </c:ext>
          </c:extLst>
        </c:ser>
        <c:ser>
          <c:idx val="3"/>
          <c:order val="5"/>
          <c:tx>
            <c:strRef>
              <c:f>'Railway (Catenary)'!$A$16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BE-4FEB-9327-0524F72704EF}"/>
            </c:ext>
          </c:extLst>
        </c:ser>
        <c:ser>
          <c:idx val="4"/>
          <c:order val="6"/>
          <c:tx>
            <c:strRef>
              <c:f>'Railway (Catenary)'!$A$18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9BE-4FEB-9327-0524F72704EF}"/>
            </c:ext>
          </c:extLst>
        </c:ser>
        <c:ser>
          <c:idx val="5"/>
          <c:order val="7"/>
          <c:tx>
            <c:strRef>
              <c:f>'Railway (Catenary)'!$A$19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9BE-4FEB-9327-0524F72704EF}"/>
            </c:ext>
          </c:extLst>
        </c:ser>
        <c:ser>
          <c:idx val="6"/>
          <c:order val="8"/>
          <c:tx>
            <c:strRef>
              <c:f>'Railway (Catenary)'!$A$20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9BE-4FEB-9327-0524F72704EF}"/>
            </c:ext>
          </c:extLst>
        </c:ser>
        <c:ser>
          <c:idx val="7"/>
          <c:order val="9"/>
          <c:tx>
            <c:strRef>
              <c:f>'Railway (Catenary)'!$A$22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9BE-4FEB-9327-0524F72704EF}"/>
            </c:ext>
          </c:extLst>
        </c:ser>
        <c:ser>
          <c:idx val="8"/>
          <c:order val="10"/>
          <c:tx>
            <c:strRef>
              <c:f>'Railway (Catenary)'!$A$23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9BE-4FEB-9327-0524F72704EF}"/>
            </c:ext>
          </c:extLst>
        </c:ser>
        <c:ser>
          <c:idx val="9"/>
          <c:order val="11"/>
          <c:tx>
            <c:strRef>
              <c:f>'Railway (Catenary)'!$A$24</c:f>
              <c:strCache>
                <c:ptCount val="1"/>
                <c:pt idx="0">
                  <c:v>Tonnage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9BE-4FEB-9327-0524F72704EF}"/>
            </c:ext>
          </c:extLst>
        </c:ser>
        <c:ser>
          <c:idx val="10"/>
          <c:order val="12"/>
          <c:tx>
            <c:strRef>
              <c:f>'Railway (Catenary)'!$A$25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9BE-4FEB-9327-0524F72704EF}"/>
            </c:ext>
          </c:extLst>
        </c:ser>
        <c:ser>
          <c:idx val="11"/>
          <c:order val="13"/>
          <c:tx>
            <c:strRef>
              <c:f>'Railway (Catenary)'!$A$27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9BE-4FEB-9327-0524F72704EF}"/>
            </c:ext>
          </c:extLst>
        </c:ser>
        <c:ser>
          <c:idx val="12"/>
          <c:order val="14"/>
          <c:tx>
            <c:strRef>
              <c:f>'Railway (Catenary)'!$A$17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(Catenary)'!$Q$17:$AR$17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9BE-4FEB-9327-0524F7270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'Railway (Catenary)'!$A$74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('Railway (Catenary)'!$B$287,'Railway (Catenary)'!$N$287,'Railway (Catenary)'!$AC$287)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(Catenary)'!$B$74,'Railway (Catenary)'!$N$74,'Railway (Catenary)'!$AC$74)</c:f>
              <c:numCache>
                <c:formatCode>0.00</c:formatCode>
                <c:ptCount val="3"/>
                <c:pt idx="0">
                  <c:v>1.0902430594344164E-3</c:v>
                </c:pt>
                <c:pt idx="1">
                  <c:v>1.0902430594344164E-3</c:v>
                </c:pt>
                <c:pt idx="2">
                  <c:v>1.0902430594344164E-3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2C-4963-9688-BB2BDD10D58A}"/>
            </c:ext>
          </c:extLst>
        </c:ser>
        <c:ser>
          <c:idx val="1"/>
          <c:order val="1"/>
          <c:tx>
            <c:strRef>
              <c:f>'Railway (Catenary)'!$A$75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('Railway (Catenary)'!$B$287,'Railway (Catenary)'!$N$287,'Railway (Catenary)'!$AC$287)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(Catenary)'!$B$75,'Railway (Catenary)'!$N$75,'Railway (Catenary)'!$AC$75)</c:f>
              <c:numCache>
                <c:formatCode>0.000</c:formatCode>
                <c:ptCount val="3"/>
                <c:pt idx="0">
                  <c:v>-1.6353645891516245E-4</c:v>
                </c:pt>
                <c:pt idx="1">
                  <c:v>-1.6353645891516245E-4</c:v>
                </c:pt>
                <c:pt idx="2">
                  <c:v>-1.6353645891516245E-4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2C-4963-9688-BB2BDD10D58A}"/>
            </c:ext>
          </c:extLst>
        </c:ser>
        <c:ser>
          <c:idx val="2"/>
          <c:order val="2"/>
          <c:tx>
            <c:strRef>
              <c:f>'Railway (Catenary)'!$A$76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('Railway (Catenary)'!$B$287,'Railway (Catenary)'!$N$287,'Railway (Catenary)'!$AC$287)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(Catenary)'!$B$76,'Railway (Catenary)'!$N$76,'Railway (Catenary)'!$AC$76)</c:f>
              <c:numCache>
                <c:formatCode>0.00</c:formatCode>
                <c:ptCount val="3"/>
                <c:pt idx="0">
                  <c:v>7.6311881817276459E-4</c:v>
                </c:pt>
                <c:pt idx="1">
                  <c:v>7.6311881817276459E-4</c:v>
                </c:pt>
                <c:pt idx="2">
                  <c:v>7.6311881817276459E-4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2C-4963-9688-BB2BDD10D58A}"/>
            </c:ext>
          </c:extLst>
        </c:ser>
        <c:ser>
          <c:idx val="3"/>
          <c:order val="3"/>
          <c:tx>
            <c:strRef>
              <c:f>'Railway (Catenary)'!$A$77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('Railway (Catenary)'!$B$287,'Railway (Catenary)'!$N$287,'Railway (Catenary)'!$AC$287)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(Catenary)'!$B$77,'Railway (Catenary)'!$N$77,'Railway (Catenary)'!$AC$77)</c:f>
              <c:numCache>
                <c:formatCode>0.0000</c:formatCode>
                <c:ptCount val="3"/>
                <c:pt idx="0">
                  <c:v>-3.8155940908638231E-5</c:v>
                </c:pt>
                <c:pt idx="1">
                  <c:v>-3.8155940908638231E-5</c:v>
                </c:pt>
                <c:pt idx="2">
                  <c:v>-3.8155940908638231E-5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2C-4963-9688-BB2BDD10D58A}"/>
            </c:ext>
          </c:extLst>
        </c:ser>
        <c:ser>
          <c:idx val="4"/>
          <c:order val="4"/>
          <c:tx>
            <c:strRef>
              <c:f>'Railway (Catenary)'!$A$78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('Railway (Catenary)'!$B$287,'Railway (Catenary)'!$N$287,'Railway (Catenary)'!$AC$287)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(Catenary)'!$B$78,'Railway (Catenary)'!$N$78,'Railway (Catenary)'!$AC$78)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32C-4963-9688-BB2BDD10D58A}"/>
            </c:ext>
          </c:extLst>
        </c:ser>
        <c:ser>
          <c:idx val="5"/>
          <c:order val="5"/>
          <c:tx>
            <c:strRef>
              <c:f>'Railway (Catenary)'!$A$79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('Railway (Catenary)'!$B$287,'Railway (Catenary)'!$N$287,'Railway (Catenary)'!$AC$287)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(Catenary)'!$B$79,'Railway (Catenary)'!$N$79,'Railway (Catenary)'!$AC$79)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32C-4963-9688-BB2BDD10D58A}"/>
            </c:ext>
          </c:extLst>
        </c:ser>
        <c:ser>
          <c:idx val="6"/>
          <c:order val="6"/>
          <c:tx>
            <c:strRef>
              <c:f>'Railway (Catenary)'!$A$80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(Catenary)'!$B$287,'Railway (Catenary)'!$N$287,'Railway (Catenary)'!$AC$287)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(Catenary)'!$B$80,'Railway (Catenary)'!$N$80,'Railway (Catenary)'!$AC$80)</c:f>
              <c:numCache>
                <c:formatCode>0.00</c:formatCode>
                <c:ptCount val="3"/>
                <c:pt idx="0">
                  <c:v>1.7507002801120447E-3</c:v>
                </c:pt>
                <c:pt idx="1">
                  <c:v>1.7507002801120447E-3</c:v>
                </c:pt>
                <c:pt idx="2">
                  <c:v>1.7507002801120447E-3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32C-4963-9688-BB2BDD10D58A}"/>
            </c:ext>
          </c:extLst>
        </c:ser>
        <c:ser>
          <c:idx val="7"/>
          <c:order val="7"/>
          <c:tx>
            <c:strRef>
              <c:f>'Railway (Catenary)'!$A$81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(Catenary)'!$B$287,'Railway (Catenary)'!$N$287,'Railway (Catenary)'!$AC$287)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(Catenary)'!$B$81,'Railway (Catenary)'!$N$81,'Railway (Catenary)'!$AC$81)</c:f>
              <c:numCache>
                <c:formatCode>0.00</c:formatCode>
                <c:ptCount val="3"/>
                <c:pt idx="0">
                  <c:v>1.0537248141199494E-3</c:v>
                </c:pt>
                <c:pt idx="1">
                  <c:v>9.3870817280561521E-4</c:v>
                </c:pt>
                <c:pt idx="2">
                  <c:v>8.3706989059071399E-4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32C-4963-9688-BB2BDD10D58A}"/>
            </c:ext>
          </c:extLst>
        </c:ser>
        <c:ser>
          <c:idx val="8"/>
          <c:order val="8"/>
          <c:tx>
            <c:strRef>
              <c:f>'Railway (Catenary)'!$A$82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(Catenary)'!$B$287,'Railway (Catenary)'!$N$287,'Railway (Catenary)'!$AC$287)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(Catenary)'!$B$82,'Railway (Catenary)'!$N$82,'Railway (Catenary)'!$AC$82)</c:f>
              <c:numCache>
                <c:formatCode>0.00</c:formatCode>
                <c:ptCount val="3"/>
                <c:pt idx="0">
                  <c:v>8.4323492218774596E-3</c:v>
                </c:pt>
                <c:pt idx="1">
                  <c:v>8.3077478604536015E-3</c:v>
                </c:pt>
                <c:pt idx="2">
                  <c:v>8.1976397213874563E-3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32C-4963-9688-BB2BDD10D58A}"/>
            </c:ext>
          </c:extLst>
        </c:ser>
        <c:ser>
          <c:idx val="9"/>
          <c:order val="9"/>
          <c:tx>
            <c:strRef>
              <c:f>'Railway (Catenary)'!$A$83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(Catenary)'!$B$287,'Railway (Catenary)'!$N$287,'Railway (Catenary)'!$AC$287)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(Catenary)'!$B$83,'Railway (Catenary)'!$N$83,'Railway (Catenary)'!$AC$83)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32C-4963-9688-BB2BDD10D58A}"/>
            </c:ext>
          </c:extLst>
        </c:ser>
        <c:ser>
          <c:idx val="10"/>
          <c:order val="10"/>
          <c:tx>
            <c:strRef>
              <c:f>'Railway (Catenary)'!$A$298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(Catenary)'!$B$287,'Railway (Catenary)'!$N$287,'Railway (Catenary)'!$AC$287)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(Catenary)'!$B$298,'Railway (Catenary)'!$N$298,'Railway (Catenary)'!$AC$298)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EB-4E41-ADCA-D9ED21E7E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'Railway (Catenary)'!$A$11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9C-4077-9DEE-98C295A2F534}"/>
            </c:ext>
          </c:extLst>
        </c:ser>
        <c:ser>
          <c:idx val="13"/>
          <c:order val="1"/>
          <c:tx>
            <c:strRef>
              <c:f>'Railway (Catenary)'!$A$12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(Catenary)'!$Q$12:$AR$12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9C-4077-9DEE-98C295A2F534}"/>
            </c:ext>
          </c:extLst>
        </c:ser>
        <c:ser>
          <c:idx val="1"/>
          <c:order val="2"/>
          <c:tx>
            <c:strRef>
              <c:f>'Railway (Catenary)'!$A$13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9C-4077-9DEE-98C295A2F534}"/>
            </c:ext>
          </c:extLst>
        </c:ser>
        <c:ser>
          <c:idx val="14"/>
          <c:order val="3"/>
          <c:tx>
            <c:strRef>
              <c:f>'Railway (Catenary)'!$A$14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(Catenary)'!$Q$14:$AR$14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9C-4077-9DEE-98C295A2F534}"/>
            </c:ext>
          </c:extLst>
        </c:ser>
        <c:ser>
          <c:idx val="2"/>
          <c:order val="4"/>
          <c:tx>
            <c:strRef>
              <c:f>'Railway (Catenary)'!$A$15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9C-4077-9DEE-98C295A2F534}"/>
            </c:ext>
          </c:extLst>
        </c:ser>
        <c:ser>
          <c:idx val="3"/>
          <c:order val="5"/>
          <c:tx>
            <c:strRef>
              <c:f>'Railway (Catenary)'!$A$16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9C-4077-9DEE-98C295A2F534}"/>
            </c:ext>
          </c:extLst>
        </c:ser>
        <c:ser>
          <c:idx val="4"/>
          <c:order val="6"/>
          <c:tx>
            <c:strRef>
              <c:f>'Railway (Catenary)'!$A$18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9C-4077-9DEE-98C295A2F534}"/>
            </c:ext>
          </c:extLst>
        </c:ser>
        <c:ser>
          <c:idx val="5"/>
          <c:order val="7"/>
          <c:tx>
            <c:strRef>
              <c:f>'Railway (Catenary)'!$A$19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E9C-4077-9DEE-98C295A2F534}"/>
            </c:ext>
          </c:extLst>
        </c:ser>
        <c:ser>
          <c:idx val="6"/>
          <c:order val="8"/>
          <c:tx>
            <c:strRef>
              <c:f>'Railway (Catenary)'!$A$20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E9C-4077-9DEE-98C295A2F534}"/>
            </c:ext>
          </c:extLst>
        </c:ser>
        <c:ser>
          <c:idx val="7"/>
          <c:order val="9"/>
          <c:tx>
            <c:strRef>
              <c:f>'Railway (Catenary)'!$A$22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E9C-4077-9DEE-98C295A2F534}"/>
            </c:ext>
          </c:extLst>
        </c:ser>
        <c:ser>
          <c:idx val="8"/>
          <c:order val="10"/>
          <c:tx>
            <c:strRef>
              <c:f>'Railway (Catenary)'!$A$23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E9C-4077-9DEE-98C295A2F534}"/>
            </c:ext>
          </c:extLst>
        </c:ser>
        <c:ser>
          <c:idx val="9"/>
          <c:order val="11"/>
          <c:tx>
            <c:strRef>
              <c:f>'Railway (Catenary)'!$A$24</c:f>
              <c:strCache>
                <c:ptCount val="1"/>
                <c:pt idx="0">
                  <c:v>Tonnage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E9C-4077-9DEE-98C295A2F534}"/>
            </c:ext>
          </c:extLst>
        </c:ser>
        <c:ser>
          <c:idx val="10"/>
          <c:order val="12"/>
          <c:tx>
            <c:strRef>
              <c:f>'Railway (Catenary)'!$A$25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E9C-4077-9DEE-98C295A2F534}"/>
            </c:ext>
          </c:extLst>
        </c:ser>
        <c:ser>
          <c:idx val="11"/>
          <c:order val="13"/>
          <c:tx>
            <c:strRef>
              <c:f>'Railway (Catenary)'!$A$27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E9C-4077-9DEE-98C295A2F534}"/>
            </c:ext>
          </c:extLst>
        </c:ser>
        <c:ser>
          <c:idx val="12"/>
          <c:order val="14"/>
          <c:tx>
            <c:strRef>
              <c:f>'Railway (Catenary)'!$A$17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(Catenary)'!$Q$17:$AR$17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E9C-4077-9DEE-98C295A2F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'Railway (Catenary)'!$A$74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('Railway (Catenary)'!$B$396,'Railway (Catenary)'!$N$396,'Railway (Catenary)'!$AC$396)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(Catenary)'!$B$74,'Railway (Catenary)'!$N$74,'Railway (Catenary)'!$AC$74)</c:f>
              <c:numCache>
                <c:formatCode>0.00</c:formatCode>
                <c:ptCount val="3"/>
                <c:pt idx="0">
                  <c:v>1.0902430594344164E-3</c:v>
                </c:pt>
                <c:pt idx="1">
                  <c:v>1.0902430594344164E-3</c:v>
                </c:pt>
                <c:pt idx="2">
                  <c:v>1.0902430594344164E-3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3A-4823-B73B-ED0F7B91C56A}"/>
            </c:ext>
          </c:extLst>
        </c:ser>
        <c:ser>
          <c:idx val="1"/>
          <c:order val="1"/>
          <c:tx>
            <c:strRef>
              <c:f>'Railway (Catenary)'!$A$75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('Railway (Catenary)'!$B$396,'Railway (Catenary)'!$N$396,'Railway (Catenary)'!$AC$396)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(Catenary)'!$B$75,'Railway (Catenary)'!$N$75,'Railway (Catenary)'!$AC$75)</c:f>
              <c:numCache>
                <c:formatCode>0.000</c:formatCode>
                <c:ptCount val="3"/>
                <c:pt idx="0">
                  <c:v>-1.6353645891516245E-4</c:v>
                </c:pt>
                <c:pt idx="1">
                  <c:v>-1.6353645891516245E-4</c:v>
                </c:pt>
                <c:pt idx="2">
                  <c:v>-1.6353645891516245E-4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3A-4823-B73B-ED0F7B91C56A}"/>
            </c:ext>
          </c:extLst>
        </c:ser>
        <c:ser>
          <c:idx val="2"/>
          <c:order val="2"/>
          <c:tx>
            <c:strRef>
              <c:f>'Railway (Catenary)'!$A$76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('Railway (Catenary)'!$B$396,'Railway (Catenary)'!$N$396,'Railway (Catenary)'!$AC$396)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(Catenary)'!$B$76,'Railway (Catenary)'!$N$76,'Railway (Catenary)'!$AC$76)</c:f>
              <c:numCache>
                <c:formatCode>0.00</c:formatCode>
                <c:ptCount val="3"/>
                <c:pt idx="0">
                  <c:v>7.6311881817276459E-4</c:v>
                </c:pt>
                <c:pt idx="1">
                  <c:v>7.6311881817276459E-4</c:v>
                </c:pt>
                <c:pt idx="2">
                  <c:v>7.6311881817276459E-4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3A-4823-B73B-ED0F7B91C56A}"/>
            </c:ext>
          </c:extLst>
        </c:ser>
        <c:ser>
          <c:idx val="3"/>
          <c:order val="3"/>
          <c:tx>
            <c:strRef>
              <c:f>'Railway (Catenary)'!$A$77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('Railway (Catenary)'!$B$396,'Railway (Catenary)'!$N$396,'Railway (Catenary)'!$AC$396)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(Catenary)'!$B$77,'Railway (Catenary)'!$N$77,'Railway (Catenary)'!$AC$77)</c:f>
              <c:numCache>
                <c:formatCode>0.0000</c:formatCode>
                <c:ptCount val="3"/>
                <c:pt idx="0">
                  <c:v>-3.8155940908638231E-5</c:v>
                </c:pt>
                <c:pt idx="1">
                  <c:v>-3.8155940908638231E-5</c:v>
                </c:pt>
                <c:pt idx="2">
                  <c:v>-3.8155940908638231E-5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3A-4823-B73B-ED0F7B91C56A}"/>
            </c:ext>
          </c:extLst>
        </c:ser>
        <c:ser>
          <c:idx val="4"/>
          <c:order val="4"/>
          <c:tx>
            <c:strRef>
              <c:f>'Railway (Catenary)'!$A$78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('Railway (Catenary)'!$B$396,'Railway (Catenary)'!$N$396,'Railway (Catenary)'!$AC$396)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(Catenary)'!$B$78,'Railway (Catenary)'!$N$78,'Railway (Catenary)'!$AC$78)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3A-4823-B73B-ED0F7B91C56A}"/>
            </c:ext>
          </c:extLst>
        </c:ser>
        <c:ser>
          <c:idx val="5"/>
          <c:order val="5"/>
          <c:tx>
            <c:strRef>
              <c:f>'Railway (Catenary)'!$A$79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('Railway (Catenary)'!$B$396,'Railway (Catenary)'!$N$396,'Railway (Catenary)'!$AC$396)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(Catenary)'!$B$79,'Railway (Catenary)'!$N$79,'Railway (Catenary)'!$AC$79)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3A-4823-B73B-ED0F7B91C56A}"/>
            </c:ext>
          </c:extLst>
        </c:ser>
        <c:ser>
          <c:idx val="6"/>
          <c:order val="6"/>
          <c:tx>
            <c:strRef>
              <c:f>'Railway (Catenary)'!$A$80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(Catenary)'!$B$396,'Railway (Catenary)'!$N$396,'Railway (Catenary)'!$AC$396)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(Catenary)'!$B$80,'Railway (Catenary)'!$N$80,'Railway (Catenary)'!$AC$80)</c:f>
              <c:numCache>
                <c:formatCode>0.00</c:formatCode>
                <c:ptCount val="3"/>
                <c:pt idx="0">
                  <c:v>1.7507002801120447E-3</c:v>
                </c:pt>
                <c:pt idx="1">
                  <c:v>1.7507002801120447E-3</c:v>
                </c:pt>
                <c:pt idx="2">
                  <c:v>1.7507002801120447E-3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3A-4823-B73B-ED0F7B91C56A}"/>
            </c:ext>
          </c:extLst>
        </c:ser>
        <c:ser>
          <c:idx val="7"/>
          <c:order val="7"/>
          <c:tx>
            <c:strRef>
              <c:f>'Railway (Catenary)'!$A$81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(Catenary)'!$B$396,'Railway (Catenary)'!$N$396,'Railway (Catenary)'!$AC$396)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(Catenary)'!$B$81,'Railway (Catenary)'!$N$81,'Railway (Catenary)'!$AC$81)</c:f>
              <c:numCache>
                <c:formatCode>0.00</c:formatCode>
                <c:ptCount val="3"/>
                <c:pt idx="0">
                  <c:v>1.0537248141199494E-3</c:v>
                </c:pt>
                <c:pt idx="1">
                  <c:v>9.3870817280561521E-4</c:v>
                </c:pt>
                <c:pt idx="2">
                  <c:v>8.3706989059071399E-4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83A-4823-B73B-ED0F7B91C56A}"/>
            </c:ext>
          </c:extLst>
        </c:ser>
        <c:ser>
          <c:idx val="8"/>
          <c:order val="8"/>
          <c:tx>
            <c:strRef>
              <c:f>'Railway (Catenary)'!$A$82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(Catenary)'!$B$396,'Railway (Catenary)'!$N$396,'Railway (Catenary)'!$AC$396)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(Catenary)'!$B$82,'Railway (Catenary)'!$N$82,'Railway (Catenary)'!$AC$82)</c:f>
              <c:numCache>
                <c:formatCode>0.00</c:formatCode>
                <c:ptCount val="3"/>
                <c:pt idx="0">
                  <c:v>8.4323492218774596E-3</c:v>
                </c:pt>
                <c:pt idx="1">
                  <c:v>8.3077478604536015E-3</c:v>
                </c:pt>
                <c:pt idx="2">
                  <c:v>8.1976397213874563E-3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83A-4823-B73B-ED0F7B91C56A}"/>
            </c:ext>
          </c:extLst>
        </c:ser>
        <c:ser>
          <c:idx val="9"/>
          <c:order val="9"/>
          <c:tx>
            <c:strRef>
              <c:f>'Railway (Catenary)'!$A$83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(Catenary)'!$B$396,'Railway (Catenary)'!$N$396,'Railway (Catenary)'!$AC$396)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(Catenary)'!$B$83,'Railway (Catenary)'!$N$83,'Railway (Catenary)'!$AC$83)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83A-4823-B73B-ED0F7B91C56A}"/>
            </c:ext>
          </c:extLst>
        </c:ser>
        <c:ser>
          <c:idx val="10"/>
          <c:order val="10"/>
          <c:tx>
            <c:strRef>
              <c:f>'Railway (Catenary)'!$A$407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(Catenary)'!$B$396,'Railway (Catenary)'!$N$396,'Railway (Catenary)'!$AC$396)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(Catenary)'!$B$407,'Railway (Catenary)'!$N$407,'Railway (Catenary)'!$AC$407)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94-4020-A673-816BD1B9A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'Railway (Catenary)'!$A$11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D3-450D-886E-FD50B22BCB7F}"/>
            </c:ext>
          </c:extLst>
        </c:ser>
        <c:ser>
          <c:idx val="13"/>
          <c:order val="1"/>
          <c:tx>
            <c:strRef>
              <c:f>'Railway (Catenary)'!$A$12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(Catenary)'!$Q$12:$AR$12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D3-450D-886E-FD50B22BCB7F}"/>
            </c:ext>
          </c:extLst>
        </c:ser>
        <c:ser>
          <c:idx val="1"/>
          <c:order val="2"/>
          <c:tx>
            <c:strRef>
              <c:f>'Railway (Catenary)'!$A$13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D3-450D-886E-FD50B22BCB7F}"/>
            </c:ext>
          </c:extLst>
        </c:ser>
        <c:ser>
          <c:idx val="14"/>
          <c:order val="3"/>
          <c:tx>
            <c:strRef>
              <c:f>'Railway (Catenary)'!$A$14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(Catenary)'!$Q$14:$AR$14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D3-450D-886E-FD50B22BCB7F}"/>
            </c:ext>
          </c:extLst>
        </c:ser>
        <c:ser>
          <c:idx val="2"/>
          <c:order val="4"/>
          <c:tx>
            <c:strRef>
              <c:f>'Railway (Catenary)'!$A$15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9D3-450D-886E-FD50B22BCB7F}"/>
            </c:ext>
          </c:extLst>
        </c:ser>
        <c:ser>
          <c:idx val="3"/>
          <c:order val="5"/>
          <c:tx>
            <c:strRef>
              <c:f>'Railway (Catenary)'!$A$16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9D3-450D-886E-FD50B22BCB7F}"/>
            </c:ext>
          </c:extLst>
        </c:ser>
        <c:ser>
          <c:idx val="4"/>
          <c:order val="6"/>
          <c:tx>
            <c:strRef>
              <c:f>'Railway (Catenary)'!$A$18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9D3-450D-886E-FD50B22BCB7F}"/>
            </c:ext>
          </c:extLst>
        </c:ser>
        <c:ser>
          <c:idx val="5"/>
          <c:order val="7"/>
          <c:tx>
            <c:strRef>
              <c:f>'Railway (Catenary)'!$A$19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9D3-450D-886E-FD50B22BCB7F}"/>
            </c:ext>
          </c:extLst>
        </c:ser>
        <c:ser>
          <c:idx val="6"/>
          <c:order val="8"/>
          <c:tx>
            <c:strRef>
              <c:f>'Railway (Catenary)'!$A$20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9D3-450D-886E-FD50B22BCB7F}"/>
            </c:ext>
          </c:extLst>
        </c:ser>
        <c:ser>
          <c:idx val="7"/>
          <c:order val="9"/>
          <c:tx>
            <c:strRef>
              <c:f>'Railway (Catenary)'!$A$22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9D3-450D-886E-FD50B22BCB7F}"/>
            </c:ext>
          </c:extLst>
        </c:ser>
        <c:ser>
          <c:idx val="8"/>
          <c:order val="10"/>
          <c:tx>
            <c:strRef>
              <c:f>'Railway (Catenary)'!$A$23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9D3-450D-886E-FD50B22BCB7F}"/>
            </c:ext>
          </c:extLst>
        </c:ser>
        <c:ser>
          <c:idx val="9"/>
          <c:order val="11"/>
          <c:tx>
            <c:strRef>
              <c:f>'Railway (Catenary)'!$A$24</c:f>
              <c:strCache>
                <c:ptCount val="1"/>
                <c:pt idx="0">
                  <c:v>Tonnage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9D3-450D-886E-FD50B22BCB7F}"/>
            </c:ext>
          </c:extLst>
        </c:ser>
        <c:ser>
          <c:idx val="10"/>
          <c:order val="12"/>
          <c:tx>
            <c:strRef>
              <c:f>'Railway (Catenary)'!$A$25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9D3-450D-886E-FD50B22BCB7F}"/>
            </c:ext>
          </c:extLst>
        </c:ser>
        <c:ser>
          <c:idx val="11"/>
          <c:order val="13"/>
          <c:tx>
            <c:strRef>
              <c:f>'Railway (Catenary)'!$A$27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(Catenary)'!$Q$10:$AR$10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(Catenary)'!$Q$27:$AR$27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9D3-450D-886E-FD50B22BCB7F}"/>
            </c:ext>
          </c:extLst>
        </c:ser>
        <c:ser>
          <c:idx val="12"/>
          <c:order val="14"/>
          <c:tx>
            <c:strRef>
              <c:f>'Railway (Catenary)'!$A$17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(Catenary)'!$Q$17:$AR$17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9D3-450D-886E-FD50B22BC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'Railway (Catenary)'!$A$74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('Railway (Catenary)'!$B$501,'Railway (Catenary)'!$N$501,'Railway (Catenary)'!$AC$501)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(Catenary)'!$B$74,'Railway (Catenary)'!$N$74,'Railway (Catenary)'!$AC$74)</c:f>
              <c:numCache>
                <c:formatCode>0.00</c:formatCode>
                <c:ptCount val="3"/>
                <c:pt idx="0">
                  <c:v>1.0902430594344164E-3</c:v>
                </c:pt>
                <c:pt idx="1">
                  <c:v>1.0902430594344164E-3</c:v>
                </c:pt>
                <c:pt idx="2">
                  <c:v>1.0902430594344164E-3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06-4F84-830D-07E493B86E71}"/>
            </c:ext>
          </c:extLst>
        </c:ser>
        <c:ser>
          <c:idx val="1"/>
          <c:order val="1"/>
          <c:tx>
            <c:strRef>
              <c:f>'Railway (Catenary)'!$A$75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('Railway (Catenary)'!$B$501,'Railway (Catenary)'!$N$501,'Railway (Catenary)'!$AC$501)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(Catenary)'!$B$75,'Railway (Catenary)'!$N$75,'Railway (Catenary)'!$AC$75)</c:f>
              <c:numCache>
                <c:formatCode>0.000</c:formatCode>
                <c:ptCount val="3"/>
                <c:pt idx="0">
                  <c:v>-1.6353645891516245E-4</c:v>
                </c:pt>
                <c:pt idx="1">
                  <c:v>-1.6353645891516245E-4</c:v>
                </c:pt>
                <c:pt idx="2">
                  <c:v>-1.6353645891516245E-4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06-4F84-830D-07E493B86E71}"/>
            </c:ext>
          </c:extLst>
        </c:ser>
        <c:ser>
          <c:idx val="2"/>
          <c:order val="2"/>
          <c:tx>
            <c:strRef>
              <c:f>'Railway (Catenary)'!$A$76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('Railway (Catenary)'!$B$501,'Railway (Catenary)'!$N$501,'Railway (Catenary)'!$AC$501)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(Catenary)'!$B$76,'Railway (Catenary)'!$N$76,'Railway (Catenary)'!$AC$76)</c:f>
              <c:numCache>
                <c:formatCode>0.00</c:formatCode>
                <c:ptCount val="3"/>
                <c:pt idx="0">
                  <c:v>7.6311881817276459E-4</c:v>
                </c:pt>
                <c:pt idx="1">
                  <c:v>7.6311881817276459E-4</c:v>
                </c:pt>
                <c:pt idx="2">
                  <c:v>7.6311881817276459E-4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06-4F84-830D-07E493B86E71}"/>
            </c:ext>
          </c:extLst>
        </c:ser>
        <c:ser>
          <c:idx val="3"/>
          <c:order val="3"/>
          <c:tx>
            <c:strRef>
              <c:f>'Railway (Catenary)'!$A$77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('Railway (Catenary)'!$B$501,'Railway (Catenary)'!$N$501,'Railway (Catenary)'!$AC$501)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(Catenary)'!$B$77,'Railway (Catenary)'!$N$77,'Railway (Catenary)'!$AC$77)</c:f>
              <c:numCache>
                <c:formatCode>0.0000</c:formatCode>
                <c:ptCount val="3"/>
                <c:pt idx="0">
                  <c:v>-3.8155940908638231E-5</c:v>
                </c:pt>
                <c:pt idx="1">
                  <c:v>-3.8155940908638231E-5</c:v>
                </c:pt>
                <c:pt idx="2">
                  <c:v>-3.8155940908638231E-5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06-4F84-830D-07E493B86E71}"/>
            </c:ext>
          </c:extLst>
        </c:ser>
        <c:ser>
          <c:idx val="4"/>
          <c:order val="4"/>
          <c:tx>
            <c:strRef>
              <c:f>'Railway (Catenary)'!$A$78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('Railway (Catenary)'!$B$501,'Railway (Catenary)'!$N$501,'Railway (Catenary)'!$AC$501)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(Catenary)'!$B$78,'Railway (Catenary)'!$N$78,'Railway (Catenary)'!$AC$78)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06-4F84-830D-07E493B86E71}"/>
            </c:ext>
          </c:extLst>
        </c:ser>
        <c:ser>
          <c:idx val="5"/>
          <c:order val="5"/>
          <c:tx>
            <c:strRef>
              <c:f>'Railway (Catenary)'!$A$79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('Railway (Catenary)'!$B$501,'Railway (Catenary)'!$N$501,'Railway (Catenary)'!$AC$501)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(Catenary)'!$B$79,'Railway (Catenary)'!$N$79,'Railway (Catenary)'!$AC$79)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06-4F84-830D-07E493B86E71}"/>
            </c:ext>
          </c:extLst>
        </c:ser>
        <c:ser>
          <c:idx val="6"/>
          <c:order val="6"/>
          <c:tx>
            <c:strRef>
              <c:f>'Railway (Catenary)'!$A$80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(Catenary)'!$B$501,'Railway (Catenary)'!$N$501,'Railway (Catenary)'!$AC$501)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(Catenary)'!$B$80,'Railway (Catenary)'!$N$80,'Railway (Catenary)'!$AC$80)</c:f>
              <c:numCache>
                <c:formatCode>0.00</c:formatCode>
                <c:ptCount val="3"/>
                <c:pt idx="0">
                  <c:v>1.7507002801120447E-3</c:v>
                </c:pt>
                <c:pt idx="1">
                  <c:v>1.7507002801120447E-3</c:v>
                </c:pt>
                <c:pt idx="2">
                  <c:v>1.7507002801120447E-3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806-4F84-830D-07E493B86E71}"/>
            </c:ext>
          </c:extLst>
        </c:ser>
        <c:ser>
          <c:idx val="7"/>
          <c:order val="7"/>
          <c:tx>
            <c:strRef>
              <c:f>'Railway (Catenary)'!$A$81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(Catenary)'!$B$501,'Railway (Catenary)'!$N$501,'Railway (Catenary)'!$AC$501)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(Catenary)'!$B$81,'Railway (Catenary)'!$N$81,'Railway (Catenary)'!$AC$81)</c:f>
              <c:numCache>
                <c:formatCode>0.00</c:formatCode>
                <c:ptCount val="3"/>
                <c:pt idx="0">
                  <c:v>1.0537248141199494E-3</c:v>
                </c:pt>
                <c:pt idx="1">
                  <c:v>9.3870817280561521E-4</c:v>
                </c:pt>
                <c:pt idx="2">
                  <c:v>8.3706989059071399E-4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806-4F84-830D-07E493B86E71}"/>
            </c:ext>
          </c:extLst>
        </c:ser>
        <c:ser>
          <c:idx val="8"/>
          <c:order val="8"/>
          <c:tx>
            <c:strRef>
              <c:f>'Railway (Catenary)'!$A$82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(Catenary)'!$B$501,'Railway (Catenary)'!$N$501,'Railway (Catenary)'!$AC$501)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(Catenary)'!$B$82,'Railway (Catenary)'!$N$82,'Railway (Catenary)'!$AC$82)</c:f>
              <c:numCache>
                <c:formatCode>0.00</c:formatCode>
                <c:ptCount val="3"/>
                <c:pt idx="0">
                  <c:v>8.4323492218774596E-3</c:v>
                </c:pt>
                <c:pt idx="1">
                  <c:v>8.3077478604536015E-3</c:v>
                </c:pt>
                <c:pt idx="2">
                  <c:v>8.1976397213874563E-3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806-4F84-830D-07E493B86E71}"/>
            </c:ext>
          </c:extLst>
        </c:ser>
        <c:ser>
          <c:idx val="9"/>
          <c:order val="9"/>
          <c:tx>
            <c:strRef>
              <c:f>'Railway (Catenary)'!$A$83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(Catenary)'!$B$501,'Railway (Catenary)'!$N$501,'Railway (Catenary)'!$AC$501)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(Catenary)'!$B$83,'Railway (Catenary)'!$N$83,'Railway (Catenary)'!$AC$83)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806-4F84-830D-07E493B86E71}"/>
            </c:ext>
          </c:extLst>
        </c:ser>
        <c:ser>
          <c:idx val="10"/>
          <c:order val="10"/>
          <c:tx>
            <c:strRef>
              <c:f>'Railway (Catenary)'!$A$512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(Catenary)'!$B$501,'Railway (Catenary)'!$N$501,'Railway (Catenary)'!$AC$501)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(Catenary)'!$B$512,'Railway (Catenary)'!$N$512,'Railway (Catenary)'!$AC$512)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9E-4F3E-ABF6-3FA8B7164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'Railway (Battery)'!$A$11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38-4C79-9656-4F3D02CA1FAE}"/>
            </c:ext>
          </c:extLst>
        </c:ser>
        <c:ser>
          <c:idx val="13"/>
          <c:order val="1"/>
          <c:tx>
            <c:strRef>
              <c:f>'Railway (Battery)'!$A$12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(Battery)'!$Q$12:$AR$12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38-4C79-9656-4F3D02CA1FAE}"/>
            </c:ext>
          </c:extLst>
        </c:ser>
        <c:ser>
          <c:idx val="1"/>
          <c:order val="2"/>
          <c:tx>
            <c:strRef>
              <c:f>'Railway (Battery)'!$A$13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38-4C79-9656-4F3D02CA1FAE}"/>
            </c:ext>
          </c:extLst>
        </c:ser>
        <c:ser>
          <c:idx val="14"/>
          <c:order val="3"/>
          <c:tx>
            <c:strRef>
              <c:f>'Railway (Battery)'!$A$14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(Battery)'!$Q$14:$AR$14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38-4C79-9656-4F3D02CA1FAE}"/>
            </c:ext>
          </c:extLst>
        </c:ser>
        <c:ser>
          <c:idx val="2"/>
          <c:order val="4"/>
          <c:tx>
            <c:strRef>
              <c:f>'Railway (Battery)'!$A$15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38-4C79-9656-4F3D02CA1FAE}"/>
            </c:ext>
          </c:extLst>
        </c:ser>
        <c:ser>
          <c:idx val="3"/>
          <c:order val="5"/>
          <c:tx>
            <c:strRef>
              <c:f>'Railway (Battery)'!$A$16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338-4C79-9656-4F3D02CA1FAE}"/>
            </c:ext>
          </c:extLst>
        </c:ser>
        <c:ser>
          <c:idx val="4"/>
          <c:order val="6"/>
          <c:tx>
            <c:strRef>
              <c:f>'Railway (Battery)'!$A$18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338-4C79-9656-4F3D02CA1FAE}"/>
            </c:ext>
          </c:extLst>
        </c:ser>
        <c:ser>
          <c:idx val="5"/>
          <c:order val="7"/>
          <c:tx>
            <c:strRef>
              <c:f>'Railway (Battery)'!$A$19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338-4C79-9656-4F3D02CA1FAE}"/>
            </c:ext>
          </c:extLst>
        </c:ser>
        <c:ser>
          <c:idx val="6"/>
          <c:order val="8"/>
          <c:tx>
            <c:strRef>
              <c:f>'Railway (Battery)'!$A$20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338-4C79-9656-4F3D02CA1FAE}"/>
            </c:ext>
          </c:extLst>
        </c:ser>
        <c:ser>
          <c:idx val="7"/>
          <c:order val="9"/>
          <c:tx>
            <c:strRef>
              <c:f>'Railway (Battery)'!$A$22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338-4C79-9656-4F3D02CA1FAE}"/>
            </c:ext>
          </c:extLst>
        </c:ser>
        <c:ser>
          <c:idx val="8"/>
          <c:order val="10"/>
          <c:tx>
            <c:strRef>
              <c:f>'Railway (Battery)'!$A$23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338-4C79-9656-4F3D02CA1FAE}"/>
            </c:ext>
          </c:extLst>
        </c:ser>
        <c:ser>
          <c:idx val="9"/>
          <c:order val="11"/>
          <c:tx>
            <c:strRef>
              <c:f>'Railway (Battery)'!$A$24</c:f>
              <c:strCache>
                <c:ptCount val="1"/>
                <c:pt idx="0">
                  <c:v>Tonnage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338-4C79-9656-4F3D02CA1FAE}"/>
            </c:ext>
          </c:extLst>
        </c:ser>
        <c:ser>
          <c:idx val="10"/>
          <c:order val="12"/>
          <c:tx>
            <c:strRef>
              <c:f>'Railway (Battery)'!$A$25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338-4C79-9656-4F3D02CA1FAE}"/>
            </c:ext>
          </c:extLst>
        </c:ser>
        <c:ser>
          <c:idx val="11"/>
          <c:order val="13"/>
          <c:tx>
            <c:strRef>
              <c:f>'Railway (Battery)'!$A$27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338-4C79-9656-4F3D02CA1FAE}"/>
            </c:ext>
          </c:extLst>
        </c:ser>
        <c:ser>
          <c:idx val="12"/>
          <c:order val="14"/>
          <c:tx>
            <c:strRef>
              <c:f>'Railway (Battery)'!$A$17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(Battery)'!$Q$17:$AR$17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338-4C79-9656-4F3D02CA1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'Railway (Battery)'!$A$74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('Railway (Battery)'!$B$73,'Railway (Battery)'!$N$73,'Railway (Battery)'!$AC$73)</c:f>
              <c:numCache>
                <c:formatCode>0.0000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(Battery)'!$B$74,'Railway (Battery)'!$N$74,'Railway (Battery)'!$AC$74)</c:f>
              <c:numCache>
                <c:formatCode>0.00</c:formatCode>
                <c:ptCount val="3"/>
                <c:pt idx="0">
                  <c:v>2.1696909640280381E-3</c:v>
                </c:pt>
                <c:pt idx="1">
                  <c:v>1.7423010268127629E-3</c:v>
                </c:pt>
                <c:pt idx="2">
                  <c:v>1.364623687619921E-3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82-4105-98E8-0EC41112B3FC}"/>
            </c:ext>
          </c:extLst>
        </c:ser>
        <c:ser>
          <c:idx val="1"/>
          <c:order val="1"/>
          <c:tx>
            <c:strRef>
              <c:f>'Railway (Battery)'!$A$75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('Railway (Battery)'!$B$73,'Railway (Battery)'!$N$73,'Railway (Battery)'!$AC$73)</c:f>
              <c:numCache>
                <c:formatCode>0.0000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(Battery)'!$B$75,'Railway (Battery)'!$N$75,'Railway (Battery)'!$AC$75)</c:f>
              <c:numCache>
                <c:formatCode>0.000</c:formatCode>
                <c:ptCount val="3"/>
                <c:pt idx="0">
                  <c:v>-1.1028374067486764E-4</c:v>
                </c:pt>
                <c:pt idx="1">
                  <c:v>-1.6014590001664974E-4</c:v>
                </c:pt>
                <c:pt idx="2">
                  <c:v>-2.0420825625581466E-4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82-4105-98E8-0EC41112B3FC}"/>
            </c:ext>
          </c:extLst>
        </c:ser>
        <c:ser>
          <c:idx val="2"/>
          <c:order val="2"/>
          <c:tx>
            <c:strRef>
              <c:f>'Railway (Battery)'!$A$76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('Railway (Battery)'!$B$73,'Railway (Battery)'!$N$73,'Railway (Battery)'!$AC$73)</c:f>
              <c:numCache>
                <c:formatCode>0.0000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(Battery)'!$B$76,'Railway (Battery)'!$N$76,'Railway (Battery)'!$AC$76)</c:f>
              <c:numCache>
                <c:formatCode>0.00</c:formatCode>
                <c:ptCount val="3"/>
                <c:pt idx="0">
                  <c:v>7.6311881817276459E-4</c:v>
                </c:pt>
                <c:pt idx="1">
                  <c:v>7.6311881817276459E-4</c:v>
                </c:pt>
                <c:pt idx="2">
                  <c:v>7.6311881817276459E-4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82-4105-98E8-0EC41112B3FC}"/>
            </c:ext>
          </c:extLst>
        </c:ser>
        <c:ser>
          <c:idx val="3"/>
          <c:order val="3"/>
          <c:tx>
            <c:strRef>
              <c:f>'Railway (Battery)'!$A$77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('Railway (Battery)'!$B$73,'Railway (Battery)'!$N$73,'Railway (Battery)'!$AC$73)</c:f>
              <c:numCache>
                <c:formatCode>0.0000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(Battery)'!$B$77,'Railway (Battery)'!$N$77,'Railway (Battery)'!$AC$77)</c:f>
              <c:numCache>
                <c:formatCode>0.0000</c:formatCode>
                <c:ptCount val="3"/>
                <c:pt idx="0">
                  <c:v>-3.8155940908638231E-5</c:v>
                </c:pt>
                <c:pt idx="1">
                  <c:v>-3.8155940908638231E-5</c:v>
                </c:pt>
                <c:pt idx="2">
                  <c:v>-3.8155940908638231E-5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82-4105-98E8-0EC41112B3FC}"/>
            </c:ext>
          </c:extLst>
        </c:ser>
        <c:ser>
          <c:idx val="4"/>
          <c:order val="4"/>
          <c:tx>
            <c:strRef>
              <c:f>'Railway (Battery)'!$A$78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('Railway (Battery)'!$B$73,'Railway (Battery)'!$N$73,'Railway (Battery)'!$AC$73)</c:f>
              <c:numCache>
                <c:formatCode>0.0000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(Battery)'!$B$78,'Railway (Battery)'!$N$78,'Railway (Battery)'!$AC$78)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82-4105-98E8-0EC41112B3FC}"/>
            </c:ext>
          </c:extLst>
        </c:ser>
        <c:ser>
          <c:idx val="5"/>
          <c:order val="5"/>
          <c:tx>
            <c:strRef>
              <c:f>'Railway (Battery)'!$A$79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('Railway (Battery)'!$B$73,'Railway (Battery)'!$N$73,'Railway (Battery)'!$AC$73)</c:f>
              <c:numCache>
                <c:formatCode>0.0000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(Battery)'!$B$79,'Railway (Battery)'!$N$79,'Railway (Battery)'!$AC$79)</c:f>
              <c:numCache>
                <c:formatCode>0.00</c:formatCode>
                <c:ptCount val="3"/>
                <c:pt idx="0">
                  <c:v>3.235203975384487E-3</c:v>
                </c:pt>
                <c:pt idx="1">
                  <c:v>2.5979272171538078E-3</c:v>
                </c:pt>
                <c:pt idx="2">
                  <c:v>2.0347764046985059E-3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82-4105-98E8-0EC41112B3FC}"/>
            </c:ext>
          </c:extLst>
        </c:ser>
        <c:ser>
          <c:idx val="6"/>
          <c:order val="6"/>
          <c:tx>
            <c:strRef>
              <c:f>'Railway (Battery)'!$A$80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(Battery)'!$B$73,'Railway (Battery)'!$N$73,'Railway (Battery)'!$AC$73)</c:f>
              <c:numCache>
                <c:formatCode>0.0000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(Battery)'!$B$80,'Railway (Battery)'!$N$80,'Railway (Battery)'!$AC$80)</c:f>
              <c:numCache>
                <c:formatCode>0.00</c:formatCode>
                <c:ptCount val="3"/>
                <c:pt idx="0">
                  <c:v>1.7507002801120447E-3</c:v>
                </c:pt>
                <c:pt idx="1">
                  <c:v>1.7507002801120447E-3</c:v>
                </c:pt>
                <c:pt idx="2">
                  <c:v>1.7507002801120447E-3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882-4105-98E8-0EC41112B3FC}"/>
            </c:ext>
          </c:extLst>
        </c:ser>
        <c:ser>
          <c:idx val="7"/>
          <c:order val="7"/>
          <c:tx>
            <c:strRef>
              <c:f>'Railway (Battery)'!$A$81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(Battery)'!$B$73,'Railway (Battery)'!$N$73,'Railway (Battery)'!$AC$73)</c:f>
              <c:numCache>
                <c:formatCode>0.0000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(Battery)'!$B$81,'Railway (Battery)'!$N$81,'Railway (Battery)'!$AC$81)</c:f>
              <c:numCache>
                <c:formatCode>0.00</c:formatCode>
                <c:ptCount val="3"/>
                <c:pt idx="0">
                  <c:v>1.1195826150024461E-3</c:v>
                </c:pt>
                <c:pt idx="1">
                  <c:v>9.9737743360596605E-4</c:v>
                </c:pt>
                <c:pt idx="2">
                  <c:v>8.8938675875263335E-4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882-4105-98E8-0EC41112B3FC}"/>
            </c:ext>
          </c:extLst>
        </c:ser>
        <c:ser>
          <c:idx val="8"/>
          <c:order val="8"/>
          <c:tx>
            <c:strRef>
              <c:f>'Railway (Battery)'!$A$82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(Battery)'!$B$73,'Railway (Battery)'!$N$73,'Railway (Battery)'!$AC$73)</c:f>
              <c:numCache>
                <c:formatCode>0.0000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(Battery)'!$B$82,'Railway (Battery)'!$N$82,'Railway (Battery)'!$AC$82)</c:f>
              <c:numCache>
                <c:formatCode>0.00</c:formatCode>
                <c:ptCount val="3"/>
                <c:pt idx="0">
                  <c:v>1.1474470705790725E-2</c:v>
                </c:pt>
                <c:pt idx="1">
                  <c:v>1.013467549992449E-2</c:v>
                </c:pt>
                <c:pt idx="2">
                  <c:v>8.9507208852887959E-3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882-4105-98E8-0EC41112B3FC}"/>
            </c:ext>
          </c:extLst>
        </c:ser>
        <c:ser>
          <c:idx val="9"/>
          <c:order val="9"/>
          <c:tx>
            <c:strRef>
              <c:f>'Railway (Battery)'!$A$83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(Battery)'!$B$73,'Railway (Battery)'!$N$73,'Railway (Battery)'!$AC$73)</c:f>
              <c:numCache>
                <c:formatCode>0.0000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(Battery)'!$B$83,'Railway (Battery)'!$N$83,'Railway (Battery)'!$AC$83)</c:f>
              <c:numCache>
                <c:formatCode>0.00</c:formatCode>
                <c:ptCount val="3"/>
                <c:pt idx="0">
                  <c:v>3.8960481383865271E-4</c:v>
                </c:pt>
                <c:pt idx="1">
                  <c:v>2.5115396506945019E-4</c:v>
                </c:pt>
                <c:pt idx="2">
                  <c:v>1.505623209321176E-4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882-4105-98E8-0EC41112B3FC}"/>
            </c:ext>
          </c:extLst>
        </c:ser>
        <c:ser>
          <c:idx val="10"/>
          <c:order val="10"/>
          <c:tx>
            <c:strRef>
              <c:f>'Railway (Battery)'!$A$84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(Battery)'!$B$73,'Railway (Battery)'!$N$73,'Railway (Battery)'!$AC$73)</c:f>
              <c:numCache>
                <c:formatCode>0.0000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(Battery)'!$B$84,'Railway (Battery)'!$N$84,'Railway (Battery)'!$AC$84)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46-4F24-A6ED-F725E2330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'Railway (Battery)'!$A$11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9-43ED-9A7C-D194E98DB7C3}"/>
            </c:ext>
          </c:extLst>
        </c:ser>
        <c:ser>
          <c:idx val="13"/>
          <c:order val="1"/>
          <c:tx>
            <c:strRef>
              <c:f>'Railway (Battery)'!$A$12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(Battery)'!$Q$12:$AR$12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29-43ED-9A7C-D194E98DB7C3}"/>
            </c:ext>
          </c:extLst>
        </c:ser>
        <c:ser>
          <c:idx val="1"/>
          <c:order val="2"/>
          <c:tx>
            <c:strRef>
              <c:f>'Railway (Battery)'!$A$13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29-43ED-9A7C-D194E98DB7C3}"/>
            </c:ext>
          </c:extLst>
        </c:ser>
        <c:ser>
          <c:idx val="14"/>
          <c:order val="3"/>
          <c:tx>
            <c:strRef>
              <c:f>'Railway (Battery)'!$A$14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(Battery)'!$Q$14:$AR$14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29-43ED-9A7C-D194E98DB7C3}"/>
            </c:ext>
          </c:extLst>
        </c:ser>
        <c:ser>
          <c:idx val="2"/>
          <c:order val="4"/>
          <c:tx>
            <c:strRef>
              <c:f>'Railway (Battery)'!$A$15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29-43ED-9A7C-D194E98DB7C3}"/>
            </c:ext>
          </c:extLst>
        </c:ser>
        <c:ser>
          <c:idx val="3"/>
          <c:order val="5"/>
          <c:tx>
            <c:strRef>
              <c:f>'Railway (Battery)'!$A$16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D29-43ED-9A7C-D194E98DB7C3}"/>
            </c:ext>
          </c:extLst>
        </c:ser>
        <c:ser>
          <c:idx val="4"/>
          <c:order val="6"/>
          <c:tx>
            <c:strRef>
              <c:f>'Railway (Battery)'!$A$18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D29-43ED-9A7C-D194E98DB7C3}"/>
            </c:ext>
          </c:extLst>
        </c:ser>
        <c:ser>
          <c:idx val="5"/>
          <c:order val="7"/>
          <c:tx>
            <c:strRef>
              <c:f>'Railway (Battery)'!$A$19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D29-43ED-9A7C-D194E98DB7C3}"/>
            </c:ext>
          </c:extLst>
        </c:ser>
        <c:ser>
          <c:idx val="6"/>
          <c:order val="8"/>
          <c:tx>
            <c:strRef>
              <c:f>'Railway (Battery)'!$A$20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D29-43ED-9A7C-D194E98DB7C3}"/>
            </c:ext>
          </c:extLst>
        </c:ser>
        <c:ser>
          <c:idx val="7"/>
          <c:order val="9"/>
          <c:tx>
            <c:strRef>
              <c:f>'Railway (Battery)'!$A$22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D29-43ED-9A7C-D194E98DB7C3}"/>
            </c:ext>
          </c:extLst>
        </c:ser>
        <c:ser>
          <c:idx val="8"/>
          <c:order val="10"/>
          <c:tx>
            <c:strRef>
              <c:f>'Railway (Battery)'!$A$23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D29-43ED-9A7C-D194E98DB7C3}"/>
            </c:ext>
          </c:extLst>
        </c:ser>
        <c:ser>
          <c:idx val="9"/>
          <c:order val="11"/>
          <c:tx>
            <c:strRef>
              <c:f>'Railway (Battery)'!$A$24</c:f>
              <c:strCache>
                <c:ptCount val="1"/>
                <c:pt idx="0">
                  <c:v>Tonnage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D29-43ED-9A7C-D194E98DB7C3}"/>
            </c:ext>
          </c:extLst>
        </c:ser>
        <c:ser>
          <c:idx val="10"/>
          <c:order val="12"/>
          <c:tx>
            <c:strRef>
              <c:f>'Railway (Battery)'!$A$25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D29-43ED-9A7C-D194E98DB7C3}"/>
            </c:ext>
          </c:extLst>
        </c:ser>
        <c:ser>
          <c:idx val="11"/>
          <c:order val="13"/>
          <c:tx>
            <c:strRef>
              <c:f>'Railway (Battery)'!$A$27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D29-43ED-9A7C-D194E98DB7C3}"/>
            </c:ext>
          </c:extLst>
        </c:ser>
        <c:ser>
          <c:idx val="12"/>
          <c:order val="14"/>
          <c:tx>
            <c:strRef>
              <c:f>'Railway (Battery)'!$A$17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(Battery)'!$Q$17:$AR$17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D29-43ED-9A7C-D194E98DB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'Railway (Battery)'!$A$74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('Railway (Battery)'!$B$179,'Railway (Battery)'!$N$179,'Railway (Battery)'!$AC$179)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(Battery)'!$B$74,'Railway (Battery)'!$N$74,'Railway (Battery)'!$AC$74)</c:f>
              <c:numCache>
                <c:formatCode>0.00</c:formatCode>
                <c:ptCount val="3"/>
                <c:pt idx="0">
                  <c:v>2.1696909640280381E-3</c:v>
                </c:pt>
                <c:pt idx="1">
                  <c:v>1.7423010268127629E-3</c:v>
                </c:pt>
                <c:pt idx="2">
                  <c:v>1.364623687619921E-3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9B-4D7A-8B6E-6A8482632A5B}"/>
            </c:ext>
          </c:extLst>
        </c:ser>
        <c:ser>
          <c:idx val="1"/>
          <c:order val="1"/>
          <c:tx>
            <c:strRef>
              <c:f>'Railway (Battery)'!$A$75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('Railway (Battery)'!$B$179,'Railway (Battery)'!$N$179,'Railway (Battery)'!$AC$179)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(Battery)'!$B$75,'Railway (Battery)'!$N$75,'Railway (Battery)'!$AC$75)</c:f>
              <c:numCache>
                <c:formatCode>0.000</c:formatCode>
                <c:ptCount val="3"/>
                <c:pt idx="0">
                  <c:v>-1.1028374067486764E-4</c:v>
                </c:pt>
                <c:pt idx="1">
                  <c:v>-1.6014590001664974E-4</c:v>
                </c:pt>
                <c:pt idx="2">
                  <c:v>-2.0420825625581466E-4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9B-4D7A-8B6E-6A8482632A5B}"/>
            </c:ext>
          </c:extLst>
        </c:ser>
        <c:ser>
          <c:idx val="2"/>
          <c:order val="2"/>
          <c:tx>
            <c:strRef>
              <c:f>'Railway (Battery)'!$A$76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('Railway (Battery)'!$B$179,'Railway (Battery)'!$N$179,'Railway (Battery)'!$AC$179)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(Battery)'!$B$76,'Railway (Battery)'!$N$76,'Railway (Battery)'!$AC$76)</c:f>
              <c:numCache>
                <c:formatCode>0.00</c:formatCode>
                <c:ptCount val="3"/>
                <c:pt idx="0">
                  <c:v>7.6311881817276459E-4</c:v>
                </c:pt>
                <c:pt idx="1">
                  <c:v>7.6311881817276459E-4</c:v>
                </c:pt>
                <c:pt idx="2">
                  <c:v>7.6311881817276459E-4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9B-4D7A-8B6E-6A8482632A5B}"/>
            </c:ext>
          </c:extLst>
        </c:ser>
        <c:ser>
          <c:idx val="3"/>
          <c:order val="3"/>
          <c:tx>
            <c:strRef>
              <c:f>'Railway (Battery)'!$A$77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('Railway (Battery)'!$B$179,'Railway (Battery)'!$N$179,'Railway (Battery)'!$AC$179)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(Battery)'!$B$77,'Railway (Battery)'!$N$77,'Railway (Battery)'!$AC$77)</c:f>
              <c:numCache>
                <c:formatCode>0.0000</c:formatCode>
                <c:ptCount val="3"/>
                <c:pt idx="0">
                  <c:v>-3.8155940908638231E-5</c:v>
                </c:pt>
                <c:pt idx="1">
                  <c:v>-3.8155940908638231E-5</c:v>
                </c:pt>
                <c:pt idx="2">
                  <c:v>-3.8155940908638231E-5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9B-4D7A-8B6E-6A8482632A5B}"/>
            </c:ext>
          </c:extLst>
        </c:ser>
        <c:ser>
          <c:idx val="4"/>
          <c:order val="4"/>
          <c:tx>
            <c:strRef>
              <c:f>'Railway (Battery)'!$A$78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('Railway (Battery)'!$B$179,'Railway (Battery)'!$N$179,'Railway (Battery)'!$AC$179)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(Battery)'!$B$78,'Railway (Battery)'!$N$78,'Railway (Battery)'!$AC$78)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9B-4D7A-8B6E-6A8482632A5B}"/>
            </c:ext>
          </c:extLst>
        </c:ser>
        <c:ser>
          <c:idx val="5"/>
          <c:order val="5"/>
          <c:tx>
            <c:strRef>
              <c:f>'Railway (Battery)'!$A$79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('Railway (Battery)'!$B$179,'Railway (Battery)'!$N$179,'Railway (Battery)'!$AC$179)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(Battery)'!$B$79,'Railway (Battery)'!$N$79,'Railway (Battery)'!$AC$79)</c:f>
              <c:numCache>
                <c:formatCode>0.00</c:formatCode>
                <c:ptCount val="3"/>
                <c:pt idx="0">
                  <c:v>3.235203975384487E-3</c:v>
                </c:pt>
                <c:pt idx="1">
                  <c:v>2.5979272171538078E-3</c:v>
                </c:pt>
                <c:pt idx="2">
                  <c:v>2.0347764046985059E-3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9B-4D7A-8B6E-6A8482632A5B}"/>
            </c:ext>
          </c:extLst>
        </c:ser>
        <c:ser>
          <c:idx val="6"/>
          <c:order val="6"/>
          <c:tx>
            <c:strRef>
              <c:f>'Railway (Battery)'!$A$80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(Battery)'!$B$179,'Railway (Battery)'!$N$179,'Railway (Battery)'!$AC$179)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(Battery)'!$B$80,'Railway (Battery)'!$N$80,'Railway (Battery)'!$AC$80)</c:f>
              <c:numCache>
                <c:formatCode>0.00</c:formatCode>
                <c:ptCount val="3"/>
                <c:pt idx="0">
                  <c:v>1.7507002801120447E-3</c:v>
                </c:pt>
                <c:pt idx="1">
                  <c:v>1.7507002801120447E-3</c:v>
                </c:pt>
                <c:pt idx="2">
                  <c:v>1.7507002801120447E-3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79B-4D7A-8B6E-6A8482632A5B}"/>
            </c:ext>
          </c:extLst>
        </c:ser>
        <c:ser>
          <c:idx val="7"/>
          <c:order val="7"/>
          <c:tx>
            <c:strRef>
              <c:f>'Railway (Battery)'!$A$81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(Battery)'!$B$179,'Railway (Battery)'!$N$179,'Railway (Battery)'!$AC$179)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(Battery)'!$B$81,'Railway (Battery)'!$N$81,'Railway (Battery)'!$AC$81)</c:f>
              <c:numCache>
                <c:formatCode>0.00</c:formatCode>
                <c:ptCount val="3"/>
                <c:pt idx="0">
                  <c:v>1.1195826150024461E-3</c:v>
                </c:pt>
                <c:pt idx="1">
                  <c:v>9.9737743360596605E-4</c:v>
                </c:pt>
                <c:pt idx="2">
                  <c:v>8.8938675875263335E-4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79B-4D7A-8B6E-6A8482632A5B}"/>
            </c:ext>
          </c:extLst>
        </c:ser>
        <c:ser>
          <c:idx val="8"/>
          <c:order val="8"/>
          <c:tx>
            <c:strRef>
              <c:f>'Railway (Battery)'!$A$82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(Battery)'!$B$179,'Railway (Battery)'!$N$179,'Railway (Battery)'!$AC$179)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(Battery)'!$B$82,'Railway (Battery)'!$N$82,'Railway (Battery)'!$AC$82)</c:f>
              <c:numCache>
                <c:formatCode>0.00</c:formatCode>
                <c:ptCount val="3"/>
                <c:pt idx="0">
                  <c:v>1.1474470705790725E-2</c:v>
                </c:pt>
                <c:pt idx="1">
                  <c:v>1.013467549992449E-2</c:v>
                </c:pt>
                <c:pt idx="2">
                  <c:v>8.9507208852887959E-3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79B-4D7A-8B6E-6A8482632A5B}"/>
            </c:ext>
          </c:extLst>
        </c:ser>
        <c:ser>
          <c:idx val="9"/>
          <c:order val="9"/>
          <c:tx>
            <c:strRef>
              <c:f>'Railway (Battery)'!$A$83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(Battery)'!$B$179,'Railway (Battery)'!$N$179,'Railway (Battery)'!$AC$179)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(Battery)'!$B$83,'Railway (Battery)'!$N$83,'Railway (Battery)'!$AC$83)</c:f>
              <c:numCache>
                <c:formatCode>0.00</c:formatCode>
                <c:ptCount val="3"/>
                <c:pt idx="0">
                  <c:v>3.8960481383865271E-4</c:v>
                </c:pt>
                <c:pt idx="1">
                  <c:v>2.5115396506945019E-4</c:v>
                </c:pt>
                <c:pt idx="2">
                  <c:v>1.505623209321176E-4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79B-4D7A-8B6E-6A8482632A5B}"/>
            </c:ext>
          </c:extLst>
        </c:ser>
        <c:ser>
          <c:idx val="10"/>
          <c:order val="10"/>
          <c:tx>
            <c:strRef>
              <c:f>'Railway (Battery)'!$A$190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(Battery)'!$B$179,'Railway (Battery)'!$N$179,'Railway (Battery)'!$AC$179)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(Battery)'!$B$190,'Railway (Battery)'!$N$190,'Railway (Battery)'!$AC$190)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3B-41AC-83D1-0B05607B73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'Railway (Battery)'!$A$11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8A-4F01-919C-06109563D12E}"/>
            </c:ext>
          </c:extLst>
        </c:ser>
        <c:ser>
          <c:idx val="13"/>
          <c:order val="1"/>
          <c:tx>
            <c:strRef>
              <c:f>'Railway (Battery)'!$A$12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(Battery)'!$Q$12:$AR$12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8A-4F01-919C-06109563D12E}"/>
            </c:ext>
          </c:extLst>
        </c:ser>
        <c:ser>
          <c:idx val="1"/>
          <c:order val="2"/>
          <c:tx>
            <c:strRef>
              <c:f>'Railway (Battery)'!$A$13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8A-4F01-919C-06109563D12E}"/>
            </c:ext>
          </c:extLst>
        </c:ser>
        <c:ser>
          <c:idx val="14"/>
          <c:order val="3"/>
          <c:tx>
            <c:strRef>
              <c:f>'Railway (Battery)'!$A$14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(Battery)'!$Q$14:$AR$14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8A-4F01-919C-06109563D12E}"/>
            </c:ext>
          </c:extLst>
        </c:ser>
        <c:ser>
          <c:idx val="2"/>
          <c:order val="4"/>
          <c:tx>
            <c:strRef>
              <c:f>'Railway (Battery)'!$A$15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8A-4F01-919C-06109563D12E}"/>
            </c:ext>
          </c:extLst>
        </c:ser>
        <c:ser>
          <c:idx val="3"/>
          <c:order val="5"/>
          <c:tx>
            <c:strRef>
              <c:f>'Railway (Battery)'!$A$16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8A-4F01-919C-06109563D12E}"/>
            </c:ext>
          </c:extLst>
        </c:ser>
        <c:ser>
          <c:idx val="4"/>
          <c:order val="6"/>
          <c:tx>
            <c:strRef>
              <c:f>'Railway (Battery)'!$A$18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D8A-4F01-919C-06109563D12E}"/>
            </c:ext>
          </c:extLst>
        </c:ser>
        <c:ser>
          <c:idx val="5"/>
          <c:order val="7"/>
          <c:tx>
            <c:strRef>
              <c:f>'Railway (Battery)'!$A$19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D8A-4F01-919C-06109563D12E}"/>
            </c:ext>
          </c:extLst>
        </c:ser>
        <c:ser>
          <c:idx val="6"/>
          <c:order val="8"/>
          <c:tx>
            <c:strRef>
              <c:f>'Railway (Battery)'!$A$20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D8A-4F01-919C-06109563D12E}"/>
            </c:ext>
          </c:extLst>
        </c:ser>
        <c:ser>
          <c:idx val="7"/>
          <c:order val="9"/>
          <c:tx>
            <c:strRef>
              <c:f>'Railway (Battery)'!$A$22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D8A-4F01-919C-06109563D12E}"/>
            </c:ext>
          </c:extLst>
        </c:ser>
        <c:ser>
          <c:idx val="8"/>
          <c:order val="10"/>
          <c:tx>
            <c:strRef>
              <c:f>'Railway (Battery)'!$A$23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D8A-4F01-919C-06109563D12E}"/>
            </c:ext>
          </c:extLst>
        </c:ser>
        <c:ser>
          <c:idx val="9"/>
          <c:order val="11"/>
          <c:tx>
            <c:strRef>
              <c:f>'Railway (Battery)'!$A$24</c:f>
              <c:strCache>
                <c:ptCount val="1"/>
                <c:pt idx="0">
                  <c:v>Tonnage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D8A-4F01-919C-06109563D12E}"/>
            </c:ext>
          </c:extLst>
        </c:ser>
        <c:ser>
          <c:idx val="10"/>
          <c:order val="12"/>
          <c:tx>
            <c:strRef>
              <c:f>'Railway (Battery)'!$A$25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D8A-4F01-919C-06109563D12E}"/>
            </c:ext>
          </c:extLst>
        </c:ser>
        <c:ser>
          <c:idx val="11"/>
          <c:order val="13"/>
          <c:tx>
            <c:strRef>
              <c:f>'Railway (Battery)'!$A$27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D8A-4F01-919C-06109563D12E}"/>
            </c:ext>
          </c:extLst>
        </c:ser>
        <c:ser>
          <c:idx val="12"/>
          <c:order val="14"/>
          <c:tx>
            <c:strRef>
              <c:f>'Railway (Battery)'!$A$17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(Battery)'!$Q$17:$AR$17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D8A-4F01-919C-06109563D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'Railway (Battery)'!$A$74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('Railway (Battery)'!$B$287,'Railway (Battery)'!$N$287,'Railway (Battery)'!$AC$287)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(Battery)'!$B$74,'Railway (Battery)'!$N$74,'Railway (Battery)'!$AC$74)</c:f>
              <c:numCache>
                <c:formatCode>0.00</c:formatCode>
                <c:ptCount val="3"/>
                <c:pt idx="0">
                  <c:v>2.1696909640280381E-3</c:v>
                </c:pt>
                <c:pt idx="1">
                  <c:v>1.7423010268127629E-3</c:v>
                </c:pt>
                <c:pt idx="2">
                  <c:v>1.364623687619921E-3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8F-4E6F-BC1B-9802EECBD5F9}"/>
            </c:ext>
          </c:extLst>
        </c:ser>
        <c:ser>
          <c:idx val="1"/>
          <c:order val="1"/>
          <c:tx>
            <c:strRef>
              <c:f>'Railway (Battery)'!$A$75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('Railway (Battery)'!$B$287,'Railway (Battery)'!$N$287,'Railway (Battery)'!$AC$287)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(Battery)'!$B$75,'Railway (Battery)'!$N$75,'Railway (Battery)'!$AC$75)</c:f>
              <c:numCache>
                <c:formatCode>0.000</c:formatCode>
                <c:ptCount val="3"/>
                <c:pt idx="0">
                  <c:v>-1.1028374067486764E-4</c:v>
                </c:pt>
                <c:pt idx="1">
                  <c:v>-1.6014590001664974E-4</c:v>
                </c:pt>
                <c:pt idx="2">
                  <c:v>-2.0420825625581466E-4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8F-4E6F-BC1B-9802EECBD5F9}"/>
            </c:ext>
          </c:extLst>
        </c:ser>
        <c:ser>
          <c:idx val="2"/>
          <c:order val="2"/>
          <c:tx>
            <c:strRef>
              <c:f>'Railway (Battery)'!$A$76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('Railway (Battery)'!$B$287,'Railway (Battery)'!$N$287,'Railway (Battery)'!$AC$287)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(Battery)'!$B$76,'Railway (Battery)'!$N$76,'Railway (Battery)'!$AC$76)</c:f>
              <c:numCache>
                <c:formatCode>0.00</c:formatCode>
                <c:ptCount val="3"/>
                <c:pt idx="0">
                  <c:v>7.6311881817276459E-4</c:v>
                </c:pt>
                <c:pt idx="1">
                  <c:v>7.6311881817276459E-4</c:v>
                </c:pt>
                <c:pt idx="2">
                  <c:v>7.6311881817276459E-4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8F-4E6F-BC1B-9802EECBD5F9}"/>
            </c:ext>
          </c:extLst>
        </c:ser>
        <c:ser>
          <c:idx val="3"/>
          <c:order val="3"/>
          <c:tx>
            <c:strRef>
              <c:f>'Railway (Battery)'!$A$77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('Railway (Battery)'!$B$287,'Railway (Battery)'!$N$287,'Railway (Battery)'!$AC$287)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(Battery)'!$B$77,'Railway (Battery)'!$N$77,'Railway (Battery)'!$AC$77)</c:f>
              <c:numCache>
                <c:formatCode>0.0000</c:formatCode>
                <c:ptCount val="3"/>
                <c:pt idx="0">
                  <c:v>-3.8155940908638231E-5</c:v>
                </c:pt>
                <c:pt idx="1">
                  <c:v>-3.8155940908638231E-5</c:v>
                </c:pt>
                <c:pt idx="2">
                  <c:v>-3.8155940908638231E-5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8F-4E6F-BC1B-9802EECBD5F9}"/>
            </c:ext>
          </c:extLst>
        </c:ser>
        <c:ser>
          <c:idx val="4"/>
          <c:order val="4"/>
          <c:tx>
            <c:strRef>
              <c:f>'Railway (Battery)'!$A$78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('Railway (Battery)'!$B$287,'Railway (Battery)'!$N$287,'Railway (Battery)'!$AC$287)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(Battery)'!$B$78,'Railway (Battery)'!$N$78,'Railway (Battery)'!$AC$78)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58F-4E6F-BC1B-9802EECBD5F9}"/>
            </c:ext>
          </c:extLst>
        </c:ser>
        <c:ser>
          <c:idx val="5"/>
          <c:order val="5"/>
          <c:tx>
            <c:strRef>
              <c:f>'Railway (Battery)'!$A$79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('Railway (Battery)'!$B$287,'Railway (Battery)'!$N$287,'Railway (Battery)'!$AC$287)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(Battery)'!$B$79,'Railway (Battery)'!$N$79,'Railway (Battery)'!$AC$79)</c:f>
              <c:numCache>
                <c:formatCode>0.00</c:formatCode>
                <c:ptCount val="3"/>
                <c:pt idx="0">
                  <c:v>3.235203975384487E-3</c:v>
                </c:pt>
                <c:pt idx="1">
                  <c:v>2.5979272171538078E-3</c:v>
                </c:pt>
                <c:pt idx="2">
                  <c:v>2.0347764046985059E-3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58F-4E6F-BC1B-9802EECBD5F9}"/>
            </c:ext>
          </c:extLst>
        </c:ser>
        <c:ser>
          <c:idx val="6"/>
          <c:order val="6"/>
          <c:tx>
            <c:strRef>
              <c:f>'Railway (Battery)'!$A$80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(Battery)'!$B$287,'Railway (Battery)'!$N$287,'Railway (Battery)'!$AC$287)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(Battery)'!$B$80,'Railway (Battery)'!$N$80,'Railway (Battery)'!$AC$80)</c:f>
              <c:numCache>
                <c:formatCode>0.00</c:formatCode>
                <c:ptCount val="3"/>
                <c:pt idx="0">
                  <c:v>1.7507002801120447E-3</c:v>
                </c:pt>
                <c:pt idx="1">
                  <c:v>1.7507002801120447E-3</c:v>
                </c:pt>
                <c:pt idx="2">
                  <c:v>1.7507002801120447E-3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58F-4E6F-BC1B-9802EECBD5F9}"/>
            </c:ext>
          </c:extLst>
        </c:ser>
        <c:ser>
          <c:idx val="7"/>
          <c:order val="7"/>
          <c:tx>
            <c:strRef>
              <c:f>'Railway (Battery)'!$A$81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(Battery)'!$B$287,'Railway (Battery)'!$N$287,'Railway (Battery)'!$AC$287)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(Battery)'!$B$81,'Railway (Battery)'!$N$81,'Railway (Battery)'!$AC$81)</c:f>
              <c:numCache>
                <c:formatCode>0.00</c:formatCode>
                <c:ptCount val="3"/>
                <c:pt idx="0">
                  <c:v>1.1195826150024461E-3</c:v>
                </c:pt>
                <c:pt idx="1">
                  <c:v>9.9737743360596605E-4</c:v>
                </c:pt>
                <c:pt idx="2">
                  <c:v>8.8938675875263335E-4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58F-4E6F-BC1B-9802EECBD5F9}"/>
            </c:ext>
          </c:extLst>
        </c:ser>
        <c:ser>
          <c:idx val="8"/>
          <c:order val="8"/>
          <c:tx>
            <c:strRef>
              <c:f>'Railway (Battery)'!$A$82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(Battery)'!$B$287,'Railway (Battery)'!$N$287,'Railway (Battery)'!$AC$287)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(Battery)'!$B$82,'Railway (Battery)'!$N$82,'Railway (Battery)'!$AC$82)</c:f>
              <c:numCache>
                <c:formatCode>0.00</c:formatCode>
                <c:ptCount val="3"/>
                <c:pt idx="0">
                  <c:v>1.1474470705790725E-2</c:v>
                </c:pt>
                <c:pt idx="1">
                  <c:v>1.013467549992449E-2</c:v>
                </c:pt>
                <c:pt idx="2">
                  <c:v>8.9507208852887959E-3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58F-4E6F-BC1B-9802EECBD5F9}"/>
            </c:ext>
          </c:extLst>
        </c:ser>
        <c:ser>
          <c:idx val="9"/>
          <c:order val="9"/>
          <c:tx>
            <c:strRef>
              <c:f>'Railway (Battery)'!$A$83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(Battery)'!$B$287,'Railway (Battery)'!$N$287,'Railway (Battery)'!$AC$287)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(Battery)'!$B$83,'Railway (Battery)'!$N$83,'Railway (Battery)'!$AC$83)</c:f>
              <c:numCache>
                <c:formatCode>0.00</c:formatCode>
                <c:ptCount val="3"/>
                <c:pt idx="0">
                  <c:v>3.8960481383865271E-4</c:v>
                </c:pt>
                <c:pt idx="1">
                  <c:v>2.5115396506945019E-4</c:v>
                </c:pt>
                <c:pt idx="2">
                  <c:v>1.505623209321176E-4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58F-4E6F-BC1B-9802EECBD5F9}"/>
            </c:ext>
          </c:extLst>
        </c:ser>
        <c:ser>
          <c:idx val="10"/>
          <c:order val="10"/>
          <c:tx>
            <c:strRef>
              <c:f>'Railway (Battery)'!$A$298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(Battery)'!$B$287,'Railway (Battery)'!$N$287,'Railway (Battery)'!$AC$287)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(Battery)'!$B$298,'Railway (Battery)'!$N$298,'Railway (Battery)'!$AC$298)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F9-414D-8B51-2F4C0551D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'Railway (Battery)'!$A$11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4A-4D87-A2D2-65857608AB30}"/>
            </c:ext>
          </c:extLst>
        </c:ser>
        <c:ser>
          <c:idx val="13"/>
          <c:order val="1"/>
          <c:tx>
            <c:strRef>
              <c:f>'Railway (Battery)'!$A$12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(Battery)'!$Q$12:$AR$12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4A-4D87-A2D2-65857608AB30}"/>
            </c:ext>
          </c:extLst>
        </c:ser>
        <c:ser>
          <c:idx val="1"/>
          <c:order val="2"/>
          <c:tx>
            <c:strRef>
              <c:f>'Railway (Battery)'!$A$13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4A-4D87-A2D2-65857608AB30}"/>
            </c:ext>
          </c:extLst>
        </c:ser>
        <c:ser>
          <c:idx val="14"/>
          <c:order val="3"/>
          <c:tx>
            <c:strRef>
              <c:f>'Railway (Battery)'!$A$14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(Battery)'!$Q$14:$AR$14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4A-4D87-A2D2-65857608AB30}"/>
            </c:ext>
          </c:extLst>
        </c:ser>
        <c:ser>
          <c:idx val="2"/>
          <c:order val="4"/>
          <c:tx>
            <c:strRef>
              <c:f>'Railway (Battery)'!$A$15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94A-4D87-A2D2-65857608AB30}"/>
            </c:ext>
          </c:extLst>
        </c:ser>
        <c:ser>
          <c:idx val="3"/>
          <c:order val="5"/>
          <c:tx>
            <c:strRef>
              <c:f>'Railway (Battery)'!$A$16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94A-4D87-A2D2-65857608AB30}"/>
            </c:ext>
          </c:extLst>
        </c:ser>
        <c:ser>
          <c:idx val="4"/>
          <c:order val="6"/>
          <c:tx>
            <c:strRef>
              <c:f>'Railway (Battery)'!$A$18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94A-4D87-A2D2-65857608AB30}"/>
            </c:ext>
          </c:extLst>
        </c:ser>
        <c:ser>
          <c:idx val="5"/>
          <c:order val="7"/>
          <c:tx>
            <c:strRef>
              <c:f>'Railway (Battery)'!$A$19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94A-4D87-A2D2-65857608AB30}"/>
            </c:ext>
          </c:extLst>
        </c:ser>
        <c:ser>
          <c:idx val="6"/>
          <c:order val="8"/>
          <c:tx>
            <c:strRef>
              <c:f>'Railway (Battery)'!$A$20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94A-4D87-A2D2-65857608AB30}"/>
            </c:ext>
          </c:extLst>
        </c:ser>
        <c:ser>
          <c:idx val="7"/>
          <c:order val="9"/>
          <c:tx>
            <c:strRef>
              <c:f>'Railway (Battery)'!$A$22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94A-4D87-A2D2-65857608AB30}"/>
            </c:ext>
          </c:extLst>
        </c:ser>
        <c:ser>
          <c:idx val="8"/>
          <c:order val="10"/>
          <c:tx>
            <c:strRef>
              <c:f>'Railway (Battery)'!$A$23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94A-4D87-A2D2-65857608AB30}"/>
            </c:ext>
          </c:extLst>
        </c:ser>
        <c:ser>
          <c:idx val="9"/>
          <c:order val="11"/>
          <c:tx>
            <c:strRef>
              <c:f>'Railway (Battery)'!$A$24</c:f>
              <c:strCache>
                <c:ptCount val="1"/>
                <c:pt idx="0">
                  <c:v>Tonnage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94A-4D87-A2D2-65857608AB30}"/>
            </c:ext>
          </c:extLst>
        </c:ser>
        <c:ser>
          <c:idx val="10"/>
          <c:order val="12"/>
          <c:tx>
            <c:strRef>
              <c:f>'Railway (Battery)'!$A$25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94A-4D87-A2D2-65857608AB30}"/>
            </c:ext>
          </c:extLst>
        </c:ser>
        <c:ser>
          <c:idx val="11"/>
          <c:order val="13"/>
          <c:tx>
            <c:strRef>
              <c:f>'Railway (Battery)'!$A$27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94A-4D87-A2D2-65857608AB30}"/>
            </c:ext>
          </c:extLst>
        </c:ser>
        <c:ser>
          <c:idx val="12"/>
          <c:order val="14"/>
          <c:tx>
            <c:strRef>
              <c:f>'Railway (Battery)'!$A$17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(Battery)'!$Q$17:$AR$17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94A-4D87-A2D2-65857608A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'Railway (Battery)'!$A$74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('Railway (Battery)'!$B$396,'Railway (Battery)'!$N$396,'Railway (Battery)'!$AC$396)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(Battery)'!$B$74,'Railway (Battery)'!$N$74,'Railway (Battery)'!$AC$74)</c:f>
              <c:numCache>
                <c:formatCode>0.00</c:formatCode>
                <c:ptCount val="3"/>
                <c:pt idx="0">
                  <c:v>2.1696909640280381E-3</c:v>
                </c:pt>
                <c:pt idx="1">
                  <c:v>1.7423010268127629E-3</c:v>
                </c:pt>
                <c:pt idx="2">
                  <c:v>1.364623687619921E-3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13-4E8D-9405-3EC9AF73DE43}"/>
            </c:ext>
          </c:extLst>
        </c:ser>
        <c:ser>
          <c:idx val="1"/>
          <c:order val="1"/>
          <c:tx>
            <c:strRef>
              <c:f>'Railway (Battery)'!$A$75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('Railway (Battery)'!$B$396,'Railway (Battery)'!$N$396,'Railway (Battery)'!$AC$396)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(Battery)'!$B$75,'Railway (Battery)'!$N$75,'Railway (Battery)'!$AC$75)</c:f>
              <c:numCache>
                <c:formatCode>0.000</c:formatCode>
                <c:ptCount val="3"/>
                <c:pt idx="0">
                  <c:v>-1.1028374067486764E-4</c:v>
                </c:pt>
                <c:pt idx="1">
                  <c:v>-1.6014590001664974E-4</c:v>
                </c:pt>
                <c:pt idx="2">
                  <c:v>-2.0420825625581466E-4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13-4E8D-9405-3EC9AF73DE43}"/>
            </c:ext>
          </c:extLst>
        </c:ser>
        <c:ser>
          <c:idx val="2"/>
          <c:order val="2"/>
          <c:tx>
            <c:strRef>
              <c:f>'Railway (Battery)'!$A$76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('Railway (Battery)'!$B$396,'Railway (Battery)'!$N$396,'Railway (Battery)'!$AC$396)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(Battery)'!$B$76,'Railway (Battery)'!$N$76,'Railway (Battery)'!$AC$76)</c:f>
              <c:numCache>
                <c:formatCode>0.00</c:formatCode>
                <c:ptCount val="3"/>
                <c:pt idx="0">
                  <c:v>7.6311881817276459E-4</c:v>
                </c:pt>
                <c:pt idx="1">
                  <c:v>7.6311881817276459E-4</c:v>
                </c:pt>
                <c:pt idx="2">
                  <c:v>7.6311881817276459E-4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13-4E8D-9405-3EC9AF73DE43}"/>
            </c:ext>
          </c:extLst>
        </c:ser>
        <c:ser>
          <c:idx val="3"/>
          <c:order val="3"/>
          <c:tx>
            <c:strRef>
              <c:f>'Railway (Battery)'!$A$77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('Railway (Battery)'!$B$396,'Railway (Battery)'!$N$396,'Railway (Battery)'!$AC$396)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(Battery)'!$B$77,'Railway (Battery)'!$N$77,'Railway (Battery)'!$AC$77)</c:f>
              <c:numCache>
                <c:formatCode>0.0000</c:formatCode>
                <c:ptCount val="3"/>
                <c:pt idx="0">
                  <c:v>-3.8155940908638231E-5</c:v>
                </c:pt>
                <c:pt idx="1">
                  <c:v>-3.8155940908638231E-5</c:v>
                </c:pt>
                <c:pt idx="2">
                  <c:v>-3.8155940908638231E-5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13-4E8D-9405-3EC9AF73DE43}"/>
            </c:ext>
          </c:extLst>
        </c:ser>
        <c:ser>
          <c:idx val="4"/>
          <c:order val="4"/>
          <c:tx>
            <c:strRef>
              <c:f>'Railway (Battery)'!$A$78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('Railway (Battery)'!$B$396,'Railway (Battery)'!$N$396,'Railway (Battery)'!$AC$396)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(Battery)'!$B$78,'Railway (Battery)'!$N$78,'Railway (Battery)'!$AC$78)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13-4E8D-9405-3EC9AF73DE43}"/>
            </c:ext>
          </c:extLst>
        </c:ser>
        <c:ser>
          <c:idx val="5"/>
          <c:order val="5"/>
          <c:tx>
            <c:strRef>
              <c:f>'Railway (Battery)'!$A$79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('Railway (Battery)'!$B$396,'Railway (Battery)'!$N$396,'Railway (Battery)'!$AC$396)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(Battery)'!$B$79,'Railway (Battery)'!$N$79,'Railway (Battery)'!$AC$79)</c:f>
              <c:numCache>
                <c:formatCode>0.00</c:formatCode>
                <c:ptCount val="3"/>
                <c:pt idx="0">
                  <c:v>3.235203975384487E-3</c:v>
                </c:pt>
                <c:pt idx="1">
                  <c:v>2.5979272171538078E-3</c:v>
                </c:pt>
                <c:pt idx="2">
                  <c:v>2.0347764046985059E-3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13-4E8D-9405-3EC9AF73DE43}"/>
            </c:ext>
          </c:extLst>
        </c:ser>
        <c:ser>
          <c:idx val="6"/>
          <c:order val="6"/>
          <c:tx>
            <c:strRef>
              <c:f>'Railway (Battery)'!$A$80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(Battery)'!$B$396,'Railway (Battery)'!$N$396,'Railway (Battery)'!$AC$396)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(Battery)'!$B$80,'Railway (Battery)'!$N$80,'Railway (Battery)'!$AC$80)</c:f>
              <c:numCache>
                <c:formatCode>0.00</c:formatCode>
                <c:ptCount val="3"/>
                <c:pt idx="0">
                  <c:v>1.7507002801120447E-3</c:v>
                </c:pt>
                <c:pt idx="1">
                  <c:v>1.7507002801120447E-3</c:v>
                </c:pt>
                <c:pt idx="2">
                  <c:v>1.7507002801120447E-3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13-4E8D-9405-3EC9AF73DE43}"/>
            </c:ext>
          </c:extLst>
        </c:ser>
        <c:ser>
          <c:idx val="7"/>
          <c:order val="7"/>
          <c:tx>
            <c:strRef>
              <c:f>'Railway (Battery)'!$A$81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(Battery)'!$B$396,'Railway (Battery)'!$N$396,'Railway (Battery)'!$AC$396)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(Battery)'!$B$81,'Railway (Battery)'!$N$81,'Railway (Battery)'!$AC$81)</c:f>
              <c:numCache>
                <c:formatCode>0.00</c:formatCode>
                <c:ptCount val="3"/>
                <c:pt idx="0">
                  <c:v>1.1195826150024461E-3</c:v>
                </c:pt>
                <c:pt idx="1">
                  <c:v>9.9737743360596605E-4</c:v>
                </c:pt>
                <c:pt idx="2">
                  <c:v>8.8938675875263335E-4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213-4E8D-9405-3EC9AF73DE43}"/>
            </c:ext>
          </c:extLst>
        </c:ser>
        <c:ser>
          <c:idx val="8"/>
          <c:order val="8"/>
          <c:tx>
            <c:strRef>
              <c:f>'Railway (Battery)'!$A$82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(Battery)'!$B$396,'Railway (Battery)'!$N$396,'Railway (Battery)'!$AC$396)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(Battery)'!$B$82,'Railway (Battery)'!$N$82,'Railway (Battery)'!$AC$82)</c:f>
              <c:numCache>
                <c:formatCode>0.00</c:formatCode>
                <c:ptCount val="3"/>
                <c:pt idx="0">
                  <c:v>1.1474470705790725E-2</c:v>
                </c:pt>
                <c:pt idx="1">
                  <c:v>1.013467549992449E-2</c:v>
                </c:pt>
                <c:pt idx="2">
                  <c:v>8.9507208852887959E-3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213-4E8D-9405-3EC9AF73DE43}"/>
            </c:ext>
          </c:extLst>
        </c:ser>
        <c:ser>
          <c:idx val="9"/>
          <c:order val="9"/>
          <c:tx>
            <c:strRef>
              <c:f>'Railway (Battery)'!$A$83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(Battery)'!$B$396,'Railway (Battery)'!$N$396,'Railway (Battery)'!$AC$396)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(Battery)'!$B$83,'Railway (Battery)'!$N$83,'Railway (Battery)'!$AC$83)</c:f>
              <c:numCache>
                <c:formatCode>0.00</c:formatCode>
                <c:ptCount val="3"/>
                <c:pt idx="0">
                  <c:v>3.8960481383865271E-4</c:v>
                </c:pt>
                <c:pt idx="1">
                  <c:v>2.5115396506945019E-4</c:v>
                </c:pt>
                <c:pt idx="2">
                  <c:v>1.505623209321176E-4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213-4E8D-9405-3EC9AF73DE43}"/>
            </c:ext>
          </c:extLst>
        </c:ser>
        <c:ser>
          <c:idx val="10"/>
          <c:order val="10"/>
          <c:tx>
            <c:strRef>
              <c:f>'Railway (Battery)'!$A$407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(Battery)'!$B$396,'Railway (Battery)'!$N$396,'Railway (Battery)'!$AC$396)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(Battery)'!$B$407,'Railway (Battery)'!$N$407,'Railway (Battery)'!$AC$407)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5D-430E-9D29-52238F2946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'Railway (Battery)'!$A$11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E8-4FED-846B-3719F1CAE2DA}"/>
            </c:ext>
          </c:extLst>
        </c:ser>
        <c:ser>
          <c:idx val="13"/>
          <c:order val="1"/>
          <c:tx>
            <c:strRef>
              <c:f>'Railway (Battery)'!$A$12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(Battery)'!$Q$12:$AR$12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E8-4FED-846B-3719F1CAE2DA}"/>
            </c:ext>
          </c:extLst>
        </c:ser>
        <c:ser>
          <c:idx val="1"/>
          <c:order val="2"/>
          <c:tx>
            <c:strRef>
              <c:f>'Railway (Battery)'!$A$13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E8-4FED-846B-3719F1CAE2DA}"/>
            </c:ext>
          </c:extLst>
        </c:ser>
        <c:ser>
          <c:idx val="14"/>
          <c:order val="3"/>
          <c:tx>
            <c:strRef>
              <c:f>'Railway (Battery)'!$A$14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(Battery)'!$Q$14:$AR$14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E8-4FED-846B-3719F1CAE2DA}"/>
            </c:ext>
          </c:extLst>
        </c:ser>
        <c:ser>
          <c:idx val="2"/>
          <c:order val="4"/>
          <c:tx>
            <c:strRef>
              <c:f>'Railway (Battery)'!$A$15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E8-4FED-846B-3719F1CAE2DA}"/>
            </c:ext>
          </c:extLst>
        </c:ser>
        <c:ser>
          <c:idx val="3"/>
          <c:order val="5"/>
          <c:tx>
            <c:strRef>
              <c:f>'Railway (Battery)'!$A$16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E8-4FED-846B-3719F1CAE2DA}"/>
            </c:ext>
          </c:extLst>
        </c:ser>
        <c:ser>
          <c:idx val="4"/>
          <c:order val="6"/>
          <c:tx>
            <c:strRef>
              <c:f>'Railway (Battery)'!$A$18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4E8-4FED-846B-3719F1CAE2DA}"/>
            </c:ext>
          </c:extLst>
        </c:ser>
        <c:ser>
          <c:idx val="5"/>
          <c:order val="7"/>
          <c:tx>
            <c:strRef>
              <c:f>'Railway (Battery)'!$A$19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4E8-4FED-846B-3719F1CAE2DA}"/>
            </c:ext>
          </c:extLst>
        </c:ser>
        <c:ser>
          <c:idx val="6"/>
          <c:order val="8"/>
          <c:tx>
            <c:strRef>
              <c:f>'Railway (Battery)'!$A$20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4E8-4FED-846B-3719F1CAE2DA}"/>
            </c:ext>
          </c:extLst>
        </c:ser>
        <c:ser>
          <c:idx val="7"/>
          <c:order val="9"/>
          <c:tx>
            <c:strRef>
              <c:f>'Railway (Battery)'!$A$22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4E8-4FED-846B-3719F1CAE2DA}"/>
            </c:ext>
          </c:extLst>
        </c:ser>
        <c:ser>
          <c:idx val="8"/>
          <c:order val="10"/>
          <c:tx>
            <c:strRef>
              <c:f>'Railway (Battery)'!$A$23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4E8-4FED-846B-3719F1CAE2DA}"/>
            </c:ext>
          </c:extLst>
        </c:ser>
        <c:ser>
          <c:idx val="9"/>
          <c:order val="11"/>
          <c:tx>
            <c:strRef>
              <c:f>'Railway (Battery)'!$A$24</c:f>
              <c:strCache>
                <c:ptCount val="1"/>
                <c:pt idx="0">
                  <c:v>Tonnage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4E8-4FED-846B-3719F1CAE2DA}"/>
            </c:ext>
          </c:extLst>
        </c:ser>
        <c:ser>
          <c:idx val="10"/>
          <c:order val="12"/>
          <c:tx>
            <c:strRef>
              <c:f>'Railway (Battery)'!$A$25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4E8-4FED-846B-3719F1CAE2DA}"/>
            </c:ext>
          </c:extLst>
        </c:ser>
        <c:ser>
          <c:idx val="11"/>
          <c:order val="13"/>
          <c:tx>
            <c:strRef>
              <c:f>'Railway (Battery)'!$A$27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(Battery)'!$Q$10:$AR$10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(Battery)'!$Q$27:$AR$27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4E8-4FED-846B-3719F1CAE2DA}"/>
            </c:ext>
          </c:extLst>
        </c:ser>
        <c:ser>
          <c:idx val="12"/>
          <c:order val="14"/>
          <c:tx>
            <c:strRef>
              <c:f>'Railway (Battery)'!$A$17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(Battery)'!$Q$17:$AR$17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4E8-4FED-846B-3719F1CAE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'Railway (Battery)'!$A$74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('Railway (Battery)'!$B$501,'Railway (Battery)'!$N$501,'Railway (Battery)'!$AC$501)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(Battery)'!$B$74,'Railway (Battery)'!$N$74,'Railway (Battery)'!$AC$74)</c:f>
              <c:numCache>
                <c:formatCode>0.00</c:formatCode>
                <c:ptCount val="3"/>
                <c:pt idx="0">
                  <c:v>2.1696909640280381E-3</c:v>
                </c:pt>
                <c:pt idx="1">
                  <c:v>1.7423010268127629E-3</c:v>
                </c:pt>
                <c:pt idx="2">
                  <c:v>1.364623687619921E-3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89-4833-A7D9-841B0BDF08F1}"/>
            </c:ext>
          </c:extLst>
        </c:ser>
        <c:ser>
          <c:idx val="1"/>
          <c:order val="1"/>
          <c:tx>
            <c:strRef>
              <c:f>'Railway (Battery)'!$A$75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('Railway (Battery)'!$B$501,'Railway (Battery)'!$N$501,'Railway (Battery)'!$AC$501)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(Battery)'!$B$75,'Railway (Battery)'!$N$75,'Railway (Battery)'!$AC$75)</c:f>
              <c:numCache>
                <c:formatCode>0.000</c:formatCode>
                <c:ptCount val="3"/>
                <c:pt idx="0">
                  <c:v>-1.1028374067486764E-4</c:v>
                </c:pt>
                <c:pt idx="1">
                  <c:v>-1.6014590001664974E-4</c:v>
                </c:pt>
                <c:pt idx="2">
                  <c:v>-2.0420825625581466E-4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89-4833-A7D9-841B0BDF08F1}"/>
            </c:ext>
          </c:extLst>
        </c:ser>
        <c:ser>
          <c:idx val="2"/>
          <c:order val="2"/>
          <c:tx>
            <c:strRef>
              <c:f>'Railway (Battery)'!$A$76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('Railway (Battery)'!$B$501,'Railway (Battery)'!$N$501,'Railway (Battery)'!$AC$501)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(Battery)'!$B$76,'Railway (Battery)'!$N$76,'Railway (Battery)'!$AC$76)</c:f>
              <c:numCache>
                <c:formatCode>0.00</c:formatCode>
                <c:ptCount val="3"/>
                <c:pt idx="0">
                  <c:v>7.6311881817276459E-4</c:v>
                </c:pt>
                <c:pt idx="1">
                  <c:v>7.6311881817276459E-4</c:v>
                </c:pt>
                <c:pt idx="2">
                  <c:v>7.6311881817276459E-4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89-4833-A7D9-841B0BDF08F1}"/>
            </c:ext>
          </c:extLst>
        </c:ser>
        <c:ser>
          <c:idx val="3"/>
          <c:order val="3"/>
          <c:tx>
            <c:strRef>
              <c:f>'Railway (Battery)'!$A$77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('Railway (Battery)'!$B$501,'Railway (Battery)'!$N$501,'Railway (Battery)'!$AC$501)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(Battery)'!$B$77,'Railway (Battery)'!$N$77,'Railway (Battery)'!$AC$77)</c:f>
              <c:numCache>
                <c:formatCode>0.0000</c:formatCode>
                <c:ptCount val="3"/>
                <c:pt idx="0">
                  <c:v>-3.8155940908638231E-5</c:v>
                </c:pt>
                <c:pt idx="1">
                  <c:v>-3.8155940908638231E-5</c:v>
                </c:pt>
                <c:pt idx="2">
                  <c:v>-3.8155940908638231E-5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89-4833-A7D9-841B0BDF08F1}"/>
            </c:ext>
          </c:extLst>
        </c:ser>
        <c:ser>
          <c:idx val="4"/>
          <c:order val="4"/>
          <c:tx>
            <c:strRef>
              <c:f>'Railway (Battery)'!$A$78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('Railway (Battery)'!$B$501,'Railway (Battery)'!$N$501,'Railway (Battery)'!$AC$501)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(Battery)'!$B$78,'Railway (Battery)'!$N$78,'Railway (Battery)'!$AC$78)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89-4833-A7D9-841B0BDF08F1}"/>
            </c:ext>
          </c:extLst>
        </c:ser>
        <c:ser>
          <c:idx val="5"/>
          <c:order val="5"/>
          <c:tx>
            <c:strRef>
              <c:f>'Railway (Battery)'!$A$79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('Railway (Battery)'!$B$501,'Railway (Battery)'!$N$501,'Railway (Battery)'!$AC$501)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(Battery)'!$B$79,'Railway (Battery)'!$N$79,'Railway (Battery)'!$AC$79)</c:f>
              <c:numCache>
                <c:formatCode>0.00</c:formatCode>
                <c:ptCount val="3"/>
                <c:pt idx="0">
                  <c:v>3.235203975384487E-3</c:v>
                </c:pt>
                <c:pt idx="1">
                  <c:v>2.5979272171538078E-3</c:v>
                </c:pt>
                <c:pt idx="2">
                  <c:v>2.0347764046985059E-3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89-4833-A7D9-841B0BDF08F1}"/>
            </c:ext>
          </c:extLst>
        </c:ser>
        <c:ser>
          <c:idx val="6"/>
          <c:order val="6"/>
          <c:tx>
            <c:strRef>
              <c:f>'Railway (Battery)'!$A$80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(Battery)'!$B$501,'Railway (Battery)'!$N$501,'Railway (Battery)'!$AC$501)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(Battery)'!$B$80,'Railway (Battery)'!$N$80,'Railway (Battery)'!$AC$80)</c:f>
              <c:numCache>
                <c:formatCode>0.00</c:formatCode>
                <c:ptCount val="3"/>
                <c:pt idx="0">
                  <c:v>1.7507002801120447E-3</c:v>
                </c:pt>
                <c:pt idx="1">
                  <c:v>1.7507002801120447E-3</c:v>
                </c:pt>
                <c:pt idx="2">
                  <c:v>1.7507002801120447E-3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89-4833-A7D9-841B0BDF08F1}"/>
            </c:ext>
          </c:extLst>
        </c:ser>
        <c:ser>
          <c:idx val="7"/>
          <c:order val="7"/>
          <c:tx>
            <c:strRef>
              <c:f>'Railway (Battery)'!$A$81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(Battery)'!$B$501,'Railway (Battery)'!$N$501,'Railway (Battery)'!$AC$501)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(Battery)'!$B$81,'Railway (Battery)'!$N$81,'Railway (Battery)'!$AC$81)</c:f>
              <c:numCache>
                <c:formatCode>0.00</c:formatCode>
                <c:ptCount val="3"/>
                <c:pt idx="0">
                  <c:v>1.1195826150024461E-3</c:v>
                </c:pt>
                <c:pt idx="1">
                  <c:v>9.9737743360596605E-4</c:v>
                </c:pt>
                <c:pt idx="2">
                  <c:v>8.8938675875263335E-4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89-4833-A7D9-841B0BDF08F1}"/>
            </c:ext>
          </c:extLst>
        </c:ser>
        <c:ser>
          <c:idx val="8"/>
          <c:order val="8"/>
          <c:tx>
            <c:strRef>
              <c:f>'Railway (Battery)'!$A$82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(Battery)'!$B$501,'Railway (Battery)'!$N$501,'Railway (Battery)'!$AC$501)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(Battery)'!$B$82,'Railway (Battery)'!$N$82,'Railway (Battery)'!$AC$82)</c:f>
              <c:numCache>
                <c:formatCode>0.00</c:formatCode>
                <c:ptCount val="3"/>
                <c:pt idx="0">
                  <c:v>1.1474470705790725E-2</c:v>
                </c:pt>
                <c:pt idx="1">
                  <c:v>1.013467549992449E-2</c:v>
                </c:pt>
                <c:pt idx="2">
                  <c:v>8.9507208852887959E-3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89-4833-A7D9-841B0BDF08F1}"/>
            </c:ext>
          </c:extLst>
        </c:ser>
        <c:ser>
          <c:idx val="9"/>
          <c:order val="9"/>
          <c:tx>
            <c:strRef>
              <c:f>'Railway (Battery)'!$A$83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(Battery)'!$B$501,'Railway (Battery)'!$N$501,'Railway (Battery)'!$AC$501)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(Battery)'!$B$83,'Railway (Battery)'!$N$83,'Railway (Battery)'!$AC$83)</c:f>
              <c:numCache>
                <c:formatCode>0.00</c:formatCode>
                <c:ptCount val="3"/>
                <c:pt idx="0">
                  <c:v>3.8960481383865271E-4</c:v>
                </c:pt>
                <c:pt idx="1">
                  <c:v>2.5115396506945019E-4</c:v>
                </c:pt>
                <c:pt idx="2">
                  <c:v>1.505623209321176E-4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089-4833-A7D9-841B0BDF08F1}"/>
            </c:ext>
          </c:extLst>
        </c:ser>
        <c:ser>
          <c:idx val="10"/>
          <c:order val="10"/>
          <c:tx>
            <c:strRef>
              <c:f>'Railway (Battery)'!$A$512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(Battery)'!$B$501,'Railway (Battery)'!$N$501,'Railway (Battery)'!$AC$501)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(Battery)'!$B$512,'Railway (Battery)'!$N$512,'Railway (Battery)'!$AC$512)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95-4FAE-995F-C67C88D3C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'Railway (Hydrogen)'!$A$11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FC-4B26-99EA-21EE51B59872}"/>
            </c:ext>
          </c:extLst>
        </c:ser>
        <c:ser>
          <c:idx val="13"/>
          <c:order val="1"/>
          <c:tx>
            <c:strRef>
              <c:f>'Railway (Hydrogen)'!$A$12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(Hydrogen)'!$Q$12:$AR$12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FC-4B26-99EA-21EE51B59872}"/>
            </c:ext>
          </c:extLst>
        </c:ser>
        <c:ser>
          <c:idx val="1"/>
          <c:order val="2"/>
          <c:tx>
            <c:strRef>
              <c:f>'Railway (Hydrogen)'!$A$13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FC-4B26-99EA-21EE51B59872}"/>
            </c:ext>
          </c:extLst>
        </c:ser>
        <c:ser>
          <c:idx val="14"/>
          <c:order val="3"/>
          <c:tx>
            <c:strRef>
              <c:f>'Railway (Hydrogen)'!$A$14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(Hydrogen)'!$Q$14:$AR$14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FC-4B26-99EA-21EE51B59872}"/>
            </c:ext>
          </c:extLst>
        </c:ser>
        <c:ser>
          <c:idx val="2"/>
          <c:order val="4"/>
          <c:tx>
            <c:strRef>
              <c:f>'Railway (Hydrogen)'!$A$15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FC-4B26-99EA-21EE51B59872}"/>
            </c:ext>
          </c:extLst>
        </c:ser>
        <c:ser>
          <c:idx val="3"/>
          <c:order val="5"/>
          <c:tx>
            <c:strRef>
              <c:f>'Railway (Hydrogen)'!$A$16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FFC-4B26-99EA-21EE51B59872}"/>
            </c:ext>
          </c:extLst>
        </c:ser>
        <c:ser>
          <c:idx val="4"/>
          <c:order val="6"/>
          <c:tx>
            <c:strRef>
              <c:f>'Railway (Hydrogen)'!$A$18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FFC-4B26-99EA-21EE51B59872}"/>
            </c:ext>
          </c:extLst>
        </c:ser>
        <c:ser>
          <c:idx val="5"/>
          <c:order val="7"/>
          <c:tx>
            <c:strRef>
              <c:f>'Railway (Hydrogen)'!$A$19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FFC-4B26-99EA-21EE51B59872}"/>
            </c:ext>
          </c:extLst>
        </c:ser>
        <c:ser>
          <c:idx val="6"/>
          <c:order val="8"/>
          <c:tx>
            <c:strRef>
              <c:f>'Railway (Hydrogen)'!$A$20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FFC-4B26-99EA-21EE51B59872}"/>
            </c:ext>
          </c:extLst>
        </c:ser>
        <c:ser>
          <c:idx val="7"/>
          <c:order val="9"/>
          <c:tx>
            <c:strRef>
              <c:f>'Railway (Hydrogen)'!$A$22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FFC-4B26-99EA-21EE51B59872}"/>
            </c:ext>
          </c:extLst>
        </c:ser>
        <c:ser>
          <c:idx val="8"/>
          <c:order val="10"/>
          <c:tx>
            <c:strRef>
              <c:f>'Railway (Hydrogen)'!$A$23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FFC-4B26-99EA-21EE51B59872}"/>
            </c:ext>
          </c:extLst>
        </c:ser>
        <c:ser>
          <c:idx val="9"/>
          <c:order val="11"/>
          <c:tx>
            <c:strRef>
              <c:f>'Railway (Hydrogen)'!$A$24</c:f>
              <c:strCache>
                <c:ptCount val="1"/>
                <c:pt idx="0">
                  <c:v>Tonnage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FFC-4B26-99EA-21EE51B59872}"/>
            </c:ext>
          </c:extLst>
        </c:ser>
        <c:ser>
          <c:idx val="10"/>
          <c:order val="12"/>
          <c:tx>
            <c:strRef>
              <c:f>'Railway (Hydrogen)'!$A$25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FFC-4B26-99EA-21EE51B59872}"/>
            </c:ext>
          </c:extLst>
        </c:ser>
        <c:ser>
          <c:idx val="11"/>
          <c:order val="13"/>
          <c:tx>
            <c:strRef>
              <c:f>'Railway (Hydrogen)'!$A$27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FFC-4B26-99EA-21EE51B59872}"/>
            </c:ext>
          </c:extLst>
        </c:ser>
        <c:ser>
          <c:idx val="12"/>
          <c:order val="14"/>
          <c:tx>
            <c:strRef>
              <c:f>'Railway (Hydrogen)'!$A$17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(Hydrogen)'!$Q$17:$AR$17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FFC-4B26-99EA-21EE51B59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'Railway (Hydrogen)'!$A$74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('Railway (Hydrogen)'!$B$73,'Railway (Hydrogen)'!$N$73,'Railway (Hydrogen)'!$AC$73)</c:f>
              <c:numCache>
                <c:formatCode>0.0000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(Hydrogen)'!$B$74,'Railway (Hydrogen)'!$N$74,'Railway (Hydrogen)'!$AC$74)</c:f>
              <c:numCache>
                <c:formatCode>0.00</c:formatCode>
                <c:ptCount val="3"/>
                <c:pt idx="0">
                  <c:v>2.1632138711235615E-3</c:v>
                </c:pt>
                <c:pt idx="1">
                  <c:v>1.479389971579121E-3</c:v>
                </c:pt>
                <c:pt idx="2">
                  <c:v>8.7510622887057403E-4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42-48FE-BAF9-04FAB2EBF7B2}"/>
            </c:ext>
          </c:extLst>
        </c:ser>
        <c:ser>
          <c:idx val="1"/>
          <c:order val="1"/>
          <c:tx>
            <c:strRef>
              <c:f>'Railway (Hydrogen)'!$A$75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('Railway (Hydrogen)'!$B$73,'Railway (Hydrogen)'!$N$73,'Railway (Hydrogen)'!$AC$73)</c:f>
              <c:numCache>
                <c:formatCode>0.0000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(Hydrogen)'!$B$75,'Railway (Hydrogen)'!$N$75,'Railway (Hydrogen)'!$AC$75)</c:f>
              <c:numCache>
                <c:formatCode>0.000</c:formatCode>
                <c:ptCount val="3"/>
                <c:pt idx="0">
                  <c:v>-1.0931217673919614E-4</c:v>
                </c:pt>
                <c:pt idx="1">
                  <c:v>-1.2070924173160351E-4</c:v>
                </c:pt>
                <c:pt idx="2">
                  <c:v>-1.3078063744341263E-4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42-48FE-BAF9-04FAB2EBF7B2}"/>
            </c:ext>
          </c:extLst>
        </c:ser>
        <c:ser>
          <c:idx val="2"/>
          <c:order val="2"/>
          <c:tx>
            <c:strRef>
              <c:f>'Railway (Hydrogen)'!$A$76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('Railway (Hydrogen)'!$B$73,'Railway (Hydrogen)'!$N$73,'Railway (Hydrogen)'!$AC$73)</c:f>
              <c:numCache>
                <c:formatCode>0.0000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(Hydrogen)'!$B$76,'Railway (Hydrogen)'!$N$76,'Railway (Hydrogen)'!$AC$76)</c:f>
              <c:numCache>
                <c:formatCode>0.00</c:formatCode>
                <c:ptCount val="3"/>
                <c:pt idx="0">
                  <c:v>7.6311881817276459E-4</c:v>
                </c:pt>
                <c:pt idx="1">
                  <c:v>7.6311881817276459E-4</c:v>
                </c:pt>
                <c:pt idx="2">
                  <c:v>7.6311881817276459E-4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42-48FE-BAF9-04FAB2EBF7B2}"/>
            </c:ext>
          </c:extLst>
        </c:ser>
        <c:ser>
          <c:idx val="3"/>
          <c:order val="3"/>
          <c:tx>
            <c:strRef>
              <c:f>'Railway (Hydrogen)'!$A$77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('Railway (Hydrogen)'!$B$73,'Railway (Hydrogen)'!$N$73,'Railway (Hydrogen)'!$AC$73)</c:f>
              <c:numCache>
                <c:formatCode>0.0000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(Hydrogen)'!$B$77,'Railway (Hydrogen)'!$N$77,'Railway (Hydrogen)'!$AC$77)</c:f>
              <c:numCache>
                <c:formatCode>0.0000</c:formatCode>
                <c:ptCount val="3"/>
                <c:pt idx="0">
                  <c:v>-3.8155940908638231E-5</c:v>
                </c:pt>
                <c:pt idx="1">
                  <c:v>-3.8155940908638231E-5</c:v>
                </c:pt>
                <c:pt idx="2">
                  <c:v>-3.8155940908638231E-5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42-48FE-BAF9-04FAB2EBF7B2}"/>
            </c:ext>
          </c:extLst>
        </c:ser>
        <c:ser>
          <c:idx val="4"/>
          <c:order val="4"/>
          <c:tx>
            <c:strRef>
              <c:f>'Railway (Hydrogen)'!$A$78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('Railway (Hydrogen)'!$B$73,'Railway (Hydrogen)'!$N$73,'Railway (Hydrogen)'!$AC$73)</c:f>
              <c:numCache>
                <c:formatCode>0.0000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(Hydrogen)'!$B$78,'Railway (Hydrogen)'!$N$78,'Railway (Hydrogen)'!$AC$78)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B42-48FE-BAF9-04FAB2EBF7B2}"/>
            </c:ext>
          </c:extLst>
        </c:ser>
        <c:ser>
          <c:idx val="5"/>
          <c:order val="5"/>
          <c:tx>
            <c:strRef>
              <c:f>'Railway (Hydrogen)'!$A$79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('Railway (Hydrogen)'!$B$73,'Railway (Hydrogen)'!$N$73,'Railway (Hydrogen)'!$AC$73)</c:f>
              <c:numCache>
                <c:formatCode>0.0000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(Hydrogen)'!$B$79,'Railway (Hydrogen)'!$N$79,'Railway (Hydrogen)'!$AC$79)</c:f>
              <c:numCache>
                <c:formatCode>0.00</c:formatCode>
                <c:ptCount val="3"/>
                <c:pt idx="0">
                  <c:v>3.4736649752972778E-3</c:v>
                </c:pt>
                <c:pt idx="1">
                  <c:v>2.3755880995767228E-3</c:v>
                </c:pt>
                <c:pt idx="2">
                  <c:v>1.4052359304229719E-3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B42-48FE-BAF9-04FAB2EBF7B2}"/>
            </c:ext>
          </c:extLst>
        </c:ser>
        <c:ser>
          <c:idx val="6"/>
          <c:order val="6"/>
          <c:tx>
            <c:strRef>
              <c:f>'Railway (Hydrogen)'!$A$80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(Hydrogen)'!$B$73,'Railway (Hydrogen)'!$N$73,'Railway (Hydrogen)'!$AC$73)</c:f>
              <c:numCache>
                <c:formatCode>0.0000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(Hydrogen)'!$B$80,'Railway (Hydrogen)'!$N$80,'Railway (Hydrogen)'!$AC$80)</c:f>
              <c:numCache>
                <c:formatCode>0.00</c:formatCode>
                <c:ptCount val="3"/>
                <c:pt idx="0">
                  <c:v>1.7507002801120447E-3</c:v>
                </c:pt>
                <c:pt idx="1">
                  <c:v>1.7507002801120447E-3</c:v>
                </c:pt>
                <c:pt idx="2">
                  <c:v>1.7507002801120447E-3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B42-48FE-BAF9-04FAB2EBF7B2}"/>
            </c:ext>
          </c:extLst>
        </c:ser>
        <c:ser>
          <c:idx val="7"/>
          <c:order val="7"/>
          <c:tx>
            <c:strRef>
              <c:f>'Railway (Hydrogen)'!$A$81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(Hydrogen)'!$B$73,'Railway (Hydrogen)'!$N$73,'Railway (Hydrogen)'!$AC$73)</c:f>
              <c:numCache>
                <c:formatCode>0.0000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(Hydrogen)'!$B$81,'Railway (Hydrogen)'!$N$81,'Railway (Hydrogen)'!$AC$81)</c:f>
              <c:numCache>
                <c:formatCode>0.00</c:formatCode>
                <c:ptCount val="3"/>
                <c:pt idx="0">
                  <c:v>3.7811888058906298E-3</c:v>
                </c:pt>
                <c:pt idx="1">
                  <c:v>2.5078245590068032E-3</c:v>
                </c:pt>
                <c:pt idx="2">
                  <c:v>1.5238870080703825E-3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B42-48FE-BAF9-04FAB2EBF7B2}"/>
            </c:ext>
          </c:extLst>
        </c:ser>
        <c:ser>
          <c:idx val="8"/>
          <c:order val="8"/>
          <c:tx>
            <c:strRef>
              <c:f>'Railway (Hydrogen)'!$A$82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(Hydrogen)'!$B$73,'Railway (Hydrogen)'!$N$73,'Railway (Hydrogen)'!$AC$73)</c:f>
              <c:numCache>
                <c:formatCode>0.0000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(Hydrogen)'!$B$82,'Railway (Hydrogen)'!$N$82,'Railway (Hydrogen)'!$AC$82)</c:f>
              <c:numCache>
                <c:formatCode>0.00</c:formatCode>
                <c:ptCount val="3"/>
                <c:pt idx="0">
                  <c:v>1.4610245839442241E-2</c:v>
                </c:pt>
                <c:pt idx="1">
                  <c:v>1.1288028578372576E-2</c:v>
                </c:pt>
                <c:pt idx="2">
                  <c:v>8.5053299816528361E-3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B42-48FE-BAF9-04FAB2EBF7B2}"/>
            </c:ext>
          </c:extLst>
        </c:ser>
        <c:ser>
          <c:idx val="9"/>
          <c:order val="9"/>
          <c:tx>
            <c:strRef>
              <c:f>'Railway (Hydrogen)'!$A$83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(Hydrogen)'!$B$73,'Railway (Hydrogen)'!$N$73,'Railway (Hydrogen)'!$AC$73)</c:f>
              <c:numCache>
                <c:formatCode>0.0000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(Hydrogen)'!$B$83,'Railway (Hydrogen)'!$N$83,'Railway (Hydrogen)'!$AC$83)</c:f>
              <c:numCache>
                <c:formatCode>0.00</c:formatCode>
                <c:ptCount val="3"/>
                <c:pt idx="0">
                  <c:v>2.4520692317945084E-4</c:v>
                </c:pt>
                <c:pt idx="1">
                  <c:v>1.8944943068597252E-4</c:v>
                </c:pt>
                <c:pt idx="2">
                  <c:v>1.4274679689487216E-4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B42-48FE-BAF9-04FAB2EBF7B2}"/>
            </c:ext>
          </c:extLst>
        </c:ser>
        <c:ser>
          <c:idx val="10"/>
          <c:order val="10"/>
          <c:tx>
            <c:strRef>
              <c:f>'Railway (Hydrogen)'!$A$84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(Hydrogen)'!$B$73,'Railway (Hydrogen)'!$N$73,'Railway (Hydrogen)'!$AC$73)</c:f>
              <c:numCache>
                <c:formatCode>0.0000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(Hydrogen)'!$B$84,'Railway (Hydrogen)'!$N$84,'Railway (Hydrogen)'!$AC$84)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F5-4DBC-A6D6-CC5F3AB80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0.0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'Railway (Hydrogen)'!$A$11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6A-4683-A4A1-4BF79C4364FC}"/>
            </c:ext>
          </c:extLst>
        </c:ser>
        <c:ser>
          <c:idx val="13"/>
          <c:order val="1"/>
          <c:tx>
            <c:strRef>
              <c:f>'Railway (Hydrogen)'!$A$12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(Hydrogen)'!$Q$12:$AR$12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6A-4683-A4A1-4BF79C4364FC}"/>
            </c:ext>
          </c:extLst>
        </c:ser>
        <c:ser>
          <c:idx val="1"/>
          <c:order val="2"/>
          <c:tx>
            <c:strRef>
              <c:f>'Railway (Hydrogen)'!$A$13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6A-4683-A4A1-4BF79C4364FC}"/>
            </c:ext>
          </c:extLst>
        </c:ser>
        <c:ser>
          <c:idx val="14"/>
          <c:order val="3"/>
          <c:tx>
            <c:strRef>
              <c:f>'Railway (Hydrogen)'!$A$14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(Hydrogen)'!$Q$14:$AR$14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6A-4683-A4A1-4BF79C4364FC}"/>
            </c:ext>
          </c:extLst>
        </c:ser>
        <c:ser>
          <c:idx val="2"/>
          <c:order val="4"/>
          <c:tx>
            <c:strRef>
              <c:f>'Railway (Hydrogen)'!$A$15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A6A-4683-A4A1-4BF79C4364FC}"/>
            </c:ext>
          </c:extLst>
        </c:ser>
        <c:ser>
          <c:idx val="3"/>
          <c:order val="5"/>
          <c:tx>
            <c:strRef>
              <c:f>'Railway (Hydrogen)'!$A$16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A6A-4683-A4A1-4BF79C4364FC}"/>
            </c:ext>
          </c:extLst>
        </c:ser>
        <c:ser>
          <c:idx val="4"/>
          <c:order val="6"/>
          <c:tx>
            <c:strRef>
              <c:f>'Railway (Hydrogen)'!$A$18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A6A-4683-A4A1-4BF79C4364FC}"/>
            </c:ext>
          </c:extLst>
        </c:ser>
        <c:ser>
          <c:idx val="5"/>
          <c:order val="7"/>
          <c:tx>
            <c:strRef>
              <c:f>'Railway (Hydrogen)'!$A$19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A6A-4683-A4A1-4BF79C4364FC}"/>
            </c:ext>
          </c:extLst>
        </c:ser>
        <c:ser>
          <c:idx val="6"/>
          <c:order val="8"/>
          <c:tx>
            <c:strRef>
              <c:f>'Railway (Hydrogen)'!$A$20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A6A-4683-A4A1-4BF79C4364FC}"/>
            </c:ext>
          </c:extLst>
        </c:ser>
        <c:ser>
          <c:idx val="7"/>
          <c:order val="9"/>
          <c:tx>
            <c:strRef>
              <c:f>'Railway (Hydrogen)'!$A$22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A6A-4683-A4A1-4BF79C4364FC}"/>
            </c:ext>
          </c:extLst>
        </c:ser>
        <c:ser>
          <c:idx val="8"/>
          <c:order val="10"/>
          <c:tx>
            <c:strRef>
              <c:f>'Railway (Hydrogen)'!$A$23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A6A-4683-A4A1-4BF79C4364FC}"/>
            </c:ext>
          </c:extLst>
        </c:ser>
        <c:ser>
          <c:idx val="9"/>
          <c:order val="11"/>
          <c:tx>
            <c:strRef>
              <c:f>'Railway (Hydrogen)'!$A$24</c:f>
              <c:strCache>
                <c:ptCount val="1"/>
                <c:pt idx="0">
                  <c:v>Tonnage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A6A-4683-A4A1-4BF79C4364FC}"/>
            </c:ext>
          </c:extLst>
        </c:ser>
        <c:ser>
          <c:idx val="10"/>
          <c:order val="12"/>
          <c:tx>
            <c:strRef>
              <c:f>'Railway (Hydrogen)'!$A$25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A6A-4683-A4A1-4BF79C4364FC}"/>
            </c:ext>
          </c:extLst>
        </c:ser>
        <c:ser>
          <c:idx val="11"/>
          <c:order val="13"/>
          <c:tx>
            <c:strRef>
              <c:f>'Railway (Hydrogen)'!$A$27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A6A-4683-A4A1-4BF79C4364FC}"/>
            </c:ext>
          </c:extLst>
        </c:ser>
        <c:ser>
          <c:idx val="12"/>
          <c:order val="14"/>
          <c:tx>
            <c:strRef>
              <c:f>'Railway (Hydrogen)'!$A$17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(Hydrogen)'!$Q$17:$AR$17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A6A-4683-A4A1-4BF79C436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'Railway (Hydrogen)'!$A$74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('Railway (Hydrogen)'!$B$179,'Railway (Hydrogen)'!$N$179,'Railway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(Hydrogen)'!$B$74,'Railway (Hydrogen)'!$N$74,'Railway (Hydrogen)'!$AC$74)</c:f>
              <c:numCache>
                <c:formatCode>0.00</c:formatCode>
                <c:ptCount val="3"/>
                <c:pt idx="0">
                  <c:v>2.1632138711235615E-3</c:v>
                </c:pt>
                <c:pt idx="1">
                  <c:v>1.479389971579121E-3</c:v>
                </c:pt>
                <c:pt idx="2">
                  <c:v>8.7510622887057403E-4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B2-43E5-979E-5222732E1249}"/>
            </c:ext>
          </c:extLst>
        </c:ser>
        <c:ser>
          <c:idx val="1"/>
          <c:order val="1"/>
          <c:tx>
            <c:strRef>
              <c:f>'Railway (Hydrogen)'!$A$75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('Railway (Hydrogen)'!$B$179,'Railway (Hydrogen)'!$N$179,'Railway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(Hydrogen)'!$B$75,'Railway (Hydrogen)'!$N$75,'Railway (Hydrogen)'!$AC$75)</c:f>
              <c:numCache>
                <c:formatCode>0.000</c:formatCode>
                <c:ptCount val="3"/>
                <c:pt idx="0">
                  <c:v>-1.0931217673919614E-4</c:v>
                </c:pt>
                <c:pt idx="1">
                  <c:v>-1.2070924173160351E-4</c:v>
                </c:pt>
                <c:pt idx="2">
                  <c:v>-1.3078063744341263E-4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B2-43E5-979E-5222732E1249}"/>
            </c:ext>
          </c:extLst>
        </c:ser>
        <c:ser>
          <c:idx val="2"/>
          <c:order val="2"/>
          <c:tx>
            <c:strRef>
              <c:f>'Railway (Hydrogen)'!$A$76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('Railway (Hydrogen)'!$B$179,'Railway (Hydrogen)'!$N$179,'Railway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(Hydrogen)'!$B$76,'Railway (Hydrogen)'!$N$76,'Railway (Hydrogen)'!$AC$76)</c:f>
              <c:numCache>
                <c:formatCode>0.00</c:formatCode>
                <c:ptCount val="3"/>
                <c:pt idx="0">
                  <c:v>7.6311881817276459E-4</c:v>
                </c:pt>
                <c:pt idx="1">
                  <c:v>7.6311881817276459E-4</c:v>
                </c:pt>
                <c:pt idx="2">
                  <c:v>7.6311881817276459E-4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B2-43E5-979E-5222732E1249}"/>
            </c:ext>
          </c:extLst>
        </c:ser>
        <c:ser>
          <c:idx val="3"/>
          <c:order val="3"/>
          <c:tx>
            <c:strRef>
              <c:f>'Railway (Hydrogen)'!$A$77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('Railway (Hydrogen)'!$B$179,'Railway (Hydrogen)'!$N$179,'Railway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(Hydrogen)'!$B$77,'Railway (Hydrogen)'!$N$77,'Railway (Hydrogen)'!$AC$77)</c:f>
              <c:numCache>
                <c:formatCode>0.0000</c:formatCode>
                <c:ptCount val="3"/>
                <c:pt idx="0">
                  <c:v>-3.8155940908638231E-5</c:v>
                </c:pt>
                <c:pt idx="1">
                  <c:v>-3.8155940908638231E-5</c:v>
                </c:pt>
                <c:pt idx="2">
                  <c:v>-3.8155940908638231E-5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B2-43E5-979E-5222732E1249}"/>
            </c:ext>
          </c:extLst>
        </c:ser>
        <c:ser>
          <c:idx val="4"/>
          <c:order val="4"/>
          <c:tx>
            <c:strRef>
              <c:f>'Railway (Hydrogen)'!$A$78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('Railway (Hydrogen)'!$B$179,'Railway (Hydrogen)'!$N$179,'Railway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(Hydrogen)'!$B$78,'Railway (Hydrogen)'!$N$78,'Railway (Hydrogen)'!$AC$78)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B2-43E5-979E-5222732E1249}"/>
            </c:ext>
          </c:extLst>
        </c:ser>
        <c:ser>
          <c:idx val="5"/>
          <c:order val="5"/>
          <c:tx>
            <c:strRef>
              <c:f>'Railway (Hydrogen)'!$A$79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('Railway (Hydrogen)'!$B$179,'Railway (Hydrogen)'!$N$179,'Railway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(Hydrogen)'!$B$79,'Railway (Hydrogen)'!$N$79,'Railway (Hydrogen)'!$AC$79)</c:f>
              <c:numCache>
                <c:formatCode>0.00</c:formatCode>
                <c:ptCount val="3"/>
                <c:pt idx="0">
                  <c:v>3.4736649752972778E-3</c:v>
                </c:pt>
                <c:pt idx="1">
                  <c:v>2.3755880995767228E-3</c:v>
                </c:pt>
                <c:pt idx="2">
                  <c:v>1.4052359304229719E-3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7B2-43E5-979E-5222732E1249}"/>
            </c:ext>
          </c:extLst>
        </c:ser>
        <c:ser>
          <c:idx val="6"/>
          <c:order val="6"/>
          <c:tx>
            <c:strRef>
              <c:f>'Railway (Hydrogen)'!$A$80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(Hydrogen)'!$B$179,'Railway (Hydrogen)'!$N$179,'Railway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(Hydrogen)'!$B$80,'Railway (Hydrogen)'!$N$80,'Railway (Hydrogen)'!$AC$80)</c:f>
              <c:numCache>
                <c:formatCode>0.00</c:formatCode>
                <c:ptCount val="3"/>
                <c:pt idx="0">
                  <c:v>1.7507002801120447E-3</c:v>
                </c:pt>
                <c:pt idx="1">
                  <c:v>1.7507002801120447E-3</c:v>
                </c:pt>
                <c:pt idx="2">
                  <c:v>1.7507002801120447E-3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B2-43E5-979E-5222732E1249}"/>
            </c:ext>
          </c:extLst>
        </c:ser>
        <c:ser>
          <c:idx val="7"/>
          <c:order val="7"/>
          <c:tx>
            <c:strRef>
              <c:f>'Railway (Hydrogen)'!$A$81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(Hydrogen)'!$B$179,'Railway (Hydrogen)'!$N$179,'Railway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(Hydrogen)'!$B$81,'Railway (Hydrogen)'!$N$81,'Railway (Hydrogen)'!$AC$81)</c:f>
              <c:numCache>
                <c:formatCode>0.00</c:formatCode>
                <c:ptCount val="3"/>
                <c:pt idx="0">
                  <c:v>3.7811888058906298E-3</c:v>
                </c:pt>
                <c:pt idx="1">
                  <c:v>2.5078245590068032E-3</c:v>
                </c:pt>
                <c:pt idx="2">
                  <c:v>1.5238870080703825E-3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7B2-43E5-979E-5222732E1249}"/>
            </c:ext>
          </c:extLst>
        </c:ser>
        <c:ser>
          <c:idx val="8"/>
          <c:order val="8"/>
          <c:tx>
            <c:strRef>
              <c:f>'Railway (Hydrogen)'!$A$82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(Hydrogen)'!$B$179,'Railway (Hydrogen)'!$N$179,'Railway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(Hydrogen)'!$B$82,'Railway (Hydrogen)'!$N$82,'Railway (Hydrogen)'!$AC$82)</c:f>
              <c:numCache>
                <c:formatCode>0.00</c:formatCode>
                <c:ptCount val="3"/>
                <c:pt idx="0">
                  <c:v>1.4610245839442241E-2</c:v>
                </c:pt>
                <c:pt idx="1">
                  <c:v>1.1288028578372576E-2</c:v>
                </c:pt>
                <c:pt idx="2">
                  <c:v>8.5053299816528361E-3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7B2-43E5-979E-5222732E1249}"/>
            </c:ext>
          </c:extLst>
        </c:ser>
        <c:ser>
          <c:idx val="9"/>
          <c:order val="9"/>
          <c:tx>
            <c:strRef>
              <c:f>'Railway (Hydrogen)'!$A$83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(Hydrogen)'!$B$179,'Railway (Hydrogen)'!$N$179,'Railway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(Hydrogen)'!$B$83,'Railway (Hydrogen)'!$N$83,'Railway (Hydrogen)'!$AC$83)</c:f>
              <c:numCache>
                <c:formatCode>0.00</c:formatCode>
                <c:ptCount val="3"/>
                <c:pt idx="0">
                  <c:v>2.4520692317945084E-4</c:v>
                </c:pt>
                <c:pt idx="1">
                  <c:v>1.8944943068597252E-4</c:v>
                </c:pt>
                <c:pt idx="2">
                  <c:v>1.4274679689487216E-4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7B2-43E5-979E-5222732E1249}"/>
            </c:ext>
          </c:extLst>
        </c:ser>
        <c:ser>
          <c:idx val="10"/>
          <c:order val="10"/>
          <c:tx>
            <c:strRef>
              <c:f>'Railway (Hydrogen)'!$A$190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(Hydrogen)'!$B$179,'Railway (Hydrogen)'!$N$179,'Railway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'Railway (Hydrogen)'!$B$190</c:f>
              <c:numCache>
                <c:formatCode>0.000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DF-4A18-878B-C0196A8CB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'Railway (Hydrogen)'!$A$11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59-498E-99B6-FE0475734110}"/>
            </c:ext>
          </c:extLst>
        </c:ser>
        <c:ser>
          <c:idx val="13"/>
          <c:order val="1"/>
          <c:tx>
            <c:strRef>
              <c:f>'Railway (Hydrogen)'!$A$12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(Hydrogen)'!$Q$12:$AR$12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59-498E-99B6-FE0475734110}"/>
            </c:ext>
          </c:extLst>
        </c:ser>
        <c:ser>
          <c:idx val="1"/>
          <c:order val="2"/>
          <c:tx>
            <c:strRef>
              <c:f>'Railway (Hydrogen)'!$A$13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59-498E-99B6-FE0475734110}"/>
            </c:ext>
          </c:extLst>
        </c:ser>
        <c:ser>
          <c:idx val="14"/>
          <c:order val="3"/>
          <c:tx>
            <c:strRef>
              <c:f>'Railway (Hydrogen)'!$A$14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(Hydrogen)'!$Q$14:$AR$14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59-498E-99B6-FE0475734110}"/>
            </c:ext>
          </c:extLst>
        </c:ser>
        <c:ser>
          <c:idx val="2"/>
          <c:order val="4"/>
          <c:tx>
            <c:strRef>
              <c:f>'Railway (Hydrogen)'!$A$15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59-498E-99B6-FE0475734110}"/>
            </c:ext>
          </c:extLst>
        </c:ser>
        <c:ser>
          <c:idx val="3"/>
          <c:order val="5"/>
          <c:tx>
            <c:strRef>
              <c:f>'Railway (Hydrogen)'!$A$16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59-498E-99B6-FE0475734110}"/>
            </c:ext>
          </c:extLst>
        </c:ser>
        <c:ser>
          <c:idx val="4"/>
          <c:order val="6"/>
          <c:tx>
            <c:strRef>
              <c:f>'Railway (Hydrogen)'!$A$18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59-498E-99B6-FE0475734110}"/>
            </c:ext>
          </c:extLst>
        </c:ser>
        <c:ser>
          <c:idx val="5"/>
          <c:order val="7"/>
          <c:tx>
            <c:strRef>
              <c:f>'Railway (Hydrogen)'!$A$19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059-498E-99B6-FE0475734110}"/>
            </c:ext>
          </c:extLst>
        </c:ser>
        <c:ser>
          <c:idx val="6"/>
          <c:order val="8"/>
          <c:tx>
            <c:strRef>
              <c:f>'Railway (Hydrogen)'!$A$20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059-498E-99B6-FE0475734110}"/>
            </c:ext>
          </c:extLst>
        </c:ser>
        <c:ser>
          <c:idx val="7"/>
          <c:order val="9"/>
          <c:tx>
            <c:strRef>
              <c:f>'Railway (Hydrogen)'!$A$22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059-498E-99B6-FE0475734110}"/>
            </c:ext>
          </c:extLst>
        </c:ser>
        <c:ser>
          <c:idx val="8"/>
          <c:order val="10"/>
          <c:tx>
            <c:strRef>
              <c:f>'Railway (Hydrogen)'!$A$23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059-498E-99B6-FE0475734110}"/>
            </c:ext>
          </c:extLst>
        </c:ser>
        <c:ser>
          <c:idx val="9"/>
          <c:order val="11"/>
          <c:tx>
            <c:strRef>
              <c:f>'Railway (Hydrogen)'!$A$24</c:f>
              <c:strCache>
                <c:ptCount val="1"/>
                <c:pt idx="0">
                  <c:v>Tonnage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059-498E-99B6-FE0475734110}"/>
            </c:ext>
          </c:extLst>
        </c:ser>
        <c:ser>
          <c:idx val="10"/>
          <c:order val="12"/>
          <c:tx>
            <c:strRef>
              <c:f>'Railway (Hydrogen)'!$A$25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059-498E-99B6-FE0475734110}"/>
            </c:ext>
          </c:extLst>
        </c:ser>
        <c:ser>
          <c:idx val="11"/>
          <c:order val="13"/>
          <c:tx>
            <c:strRef>
              <c:f>'Railway (Hydrogen)'!$A$27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059-498E-99B6-FE0475734110}"/>
            </c:ext>
          </c:extLst>
        </c:ser>
        <c:ser>
          <c:idx val="12"/>
          <c:order val="14"/>
          <c:tx>
            <c:strRef>
              <c:f>'Railway (Hydrogen)'!$A$17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(Hydrogen)'!$Q$17:$AR$17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059-498E-99B6-FE0475734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'Railway (Hydrogen)'!$A$74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('Railway (Hydrogen)'!$B$287,'Railway (Hydrogen)'!$N$287,'Railway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(Hydrogen)'!$B$74,'Railway (Hydrogen)'!$N$74,'Railway (Hydrogen)'!$AC$74)</c:f>
              <c:numCache>
                <c:formatCode>0.00</c:formatCode>
                <c:ptCount val="3"/>
                <c:pt idx="0">
                  <c:v>2.1632138711235615E-3</c:v>
                </c:pt>
                <c:pt idx="1">
                  <c:v>1.479389971579121E-3</c:v>
                </c:pt>
                <c:pt idx="2">
                  <c:v>8.7510622887057403E-4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A1-497D-8C3D-D7E43BB89E71}"/>
            </c:ext>
          </c:extLst>
        </c:ser>
        <c:ser>
          <c:idx val="1"/>
          <c:order val="1"/>
          <c:tx>
            <c:strRef>
              <c:f>'Railway (Hydrogen)'!$A$75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('Railway (Hydrogen)'!$B$287,'Railway (Hydrogen)'!$N$287,'Railway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(Hydrogen)'!$B$75,'Railway (Hydrogen)'!$N$75,'Railway (Hydrogen)'!$AC$75)</c:f>
              <c:numCache>
                <c:formatCode>0.000</c:formatCode>
                <c:ptCount val="3"/>
                <c:pt idx="0">
                  <c:v>-1.0931217673919614E-4</c:v>
                </c:pt>
                <c:pt idx="1">
                  <c:v>-1.2070924173160351E-4</c:v>
                </c:pt>
                <c:pt idx="2">
                  <c:v>-1.3078063744341263E-4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A1-497D-8C3D-D7E43BB89E71}"/>
            </c:ext>
          </c:extLst>
        </c:ser>
        <c:ser>
          <c:idx val="2"/>
          <c:order val="2"/>
          <c:tx>
            <c:strRef>
              <c:f>'Railway (Hydrogen)'!$A$76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('Railway (Hydrogen)'!$B$287,'Railway (Hydrogen)'!$N$287,'Railway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(Hydrogen)'!$B$76,'Railway (Hydrogen)'!$N$76,'Railway (Hydrogen)'!$AC$76)</c:f>
              <c:numCache>
                <c:formatCode>0.00</c:formatCode>
                <c:ptCount val="3"/>
                <c:pt idx="0">
                  <c:v>7.6311881817276459E-4</c:v>
                </c:pt>
                <c:pt idx="1">
                  <c:v>7.6311881817276459E-4</c:v>
                </c:pt>
                <c:pt idx="2">
                  <c:v>7.6311881817276459E-4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A1-497D-8C3D-D7E43BB89E71}"/>
            </c:ext>
          </c:extLst>
        </c:ser>
        <c:ser>
          <c:idx val="3"/>
          <c:order val="3"/>
          <c:tx>
            <c:strRef>
              <c:f>'Railway (Hydrogen)'!$A$77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('Railway (Hydrogen)'!$B$287,'Railway (Hydrogen)'!$N$287,'Railway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(Hydrogen)'!$B$77,'Railway (Hydrogen)'!$N$77,'Railway (Hydrogen)'!$AC$77)</c:f>
              <c:numCache>
                <c:formatCode>0.0000</c:formatCode>
                <c:ptCount val="3"/>
                <c:pt idx="0">
                  <c:v>-3.8155940908638231E-5</c:v>
                </c:pt>
                <c:pt idx="1">
                  <c:v>-3.8155940908638231E-5</c:v>
                </c:pt>
                <c:pt idx="2">
                  <c:v>-3.8155940908638231E-5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A1-497D-8C3D-D7E43BB89E71}"/>
            </c:ext>
          </c:extLst>
        </c:ser>
        <c:ser>
          <c:idx val="4"/>
          <c:order val="4"/>
          <c:tx>
            <c:strRef>
              <c:f>'Railway (Hydrogen)'!$A$78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('Railway (Hydrogen)'!$B$287,'Railway (Hydrogen)'!$N$287,'Railway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(Hydrogen)'!$B$78,'Railway (Hydrogen)'!$N$78,'Railway (Hydrogen)'!$AC$78)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EA1-497D-8C3D-D7E43BB89E71}"/>
            </c:ext>
          </c:extLst>
        </c:ser>
        <c:ser>
          <c:idx val="5"/>
          <c:order val="5"/>
          <c:tx>
            <c:strRef>
              <c:f>'Railway (Hydrogen)'!$A$79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('Railway (Hydrogen)'!$B$287,'Railway (Hydrogen)'!$N$287,'Railway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(Hydrogen)'!$B$79,'Railway (Hydrogen)'!$N$79,'Railway (Hydrogen)'!$AC$79)</c:f>
              <c:numCache>
                <c:formatCode>0.00</c:formatCode>
                <c:ptCount val="3"/>
                <c:pt idx="0">
                  <c:v>3.4736649752972778E-3</c:v>
                </c:pt>
                <c:pt idx="1">
                  <c:v>2.3755880995767228E-3</c:v>
                </c:pt>
                <c:pt idx="2">
                  <c:v>1.4052359304229719E-3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EA1-497D-8C3D-D7E43BB89E71}"/>
            </c:ext>
          </c:extLst>
        </c:ser>
        <c:ser>
          <c:idx val="6"/>
          <c:order val="6"/>
          <c:tx>
            <c:strRef>
              <c:f>'Railway (Hydrogen)'!$A$80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(Hydrogen)'!$B$287,'Railway (Hydrogen)'!$N$287,'Railway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(Hydrogen)'!$B$80,'Railway (Hydrogen)'!$N$80,'Railway (Hydrogen)'!$AC$80)</c:f>
              <c:numCache>
                <c:formatCode>0.00</c:formatCode>
                <c:ptCount val="3"/>
                <c:pt idx="0">
                  <c:v>1.7507002801120447E-3</c:v>
                </c:pt>
                <c:pt idx="1">
                  <c:v>1.7507002801120447E-3</c:v>
                </c:pt>
                <c:pt idx="2">
                  <c:v>1.7507002801120447E-3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EA1-497D-8C3D-D7E43BB89E71}"/>
            </c:ext>
          </c:extLst>
        </c:ser>
        <c:ser>
          <c:idx val="7"/>
          <c:order val="7"/>
          <c:tx>
            <c:strRef>
              <c:f>'Railway (Hydrogen)'!$A$81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(Hydrogen)'!$B$287,'Railway (Hydrogen)'!$N$287,'Railway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(Hydrogen)'!$B$81,'Railway (Hydrogen)'!$N$81,'Railway (Hydrogen)'!$AC$81)</c:f>
              <c:numCache>
                <c:formatCode>0.00</c:formatCode>
                <c:ptCount val="3"/>
                <c:pt idx="0">
                  <c:v>3.7811888058906298E-3</c:v>
                </c:pt>
                <c:pt idx="1">
                  <c:v>2.5078245590068032E-3</c:v>
                </c:pt>
                <c:pt idx="2">
                  <c:v>1.5238870080703825E-3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EA1-497D-8C3D-D7E43BB89E71}"/>
            </c:ext>
          </c:extLst>
        </c:ser>
        <c:ser>
          <c:idx val="8"/>
          <c:order val="8"/>
          <c:tx>
            <c:strRef>
              <c:f>'Railway (Hydrogen)'!$A$82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(Hydrogen)'!$B$287,'Railway (Hydrogen)'!$N$287,'Railway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(Hydrogen)'!$B$82,'Railway (Hydrogen)'!$N$82,'Railway (Hydrogen)'!$AC$82)</c:f>
              <c:numCache>
                <c:formatCode>0.00</c:formatCode>
                <c:ptCount val="3"/>
                <c:pt idx="0">
                  <c:v>1.4610245839442241E-2</c:v>
                </c:pt>
                <c:pt idx="1">
                  <c:v>1.1288028578372576E-2</c:v>
                </c:pt>
                <c:pt idx="2">
                  <c:v>8.5053299816528361E-3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EA1-497D-8C3D-D7E43BB89E71}"/>
            </c:ext>
          </c:extLst>
        </c:ser>
        <c:ser>
          <c:idx val="9"/>
          <c:order val="9"/>
          <c:tx>
            <c:strRef>
              <c:f>'Railway (Hydrogen)'!$A$83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(Hydrogen)'!$B$287,'Railway (Hydrogen)'!$N$287,'Railway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(Hydrogen)'!$B$83,'Railway (Hydrogen)'!$N$83,'Railway (Hydrogen)'!$AC$83)</c:f>
              <c:numCache>
                <c:formatCode>0.00</c:formatCode>
                <c:ptCount val="3"/>
                <c:pt idx="0">
                  <c:v>2.4520692317945084E-4</c:v>
                </c:pt>
                <c:pt idx="1">
                  <c:v>1.8944943068597252E-4</c:v>
                </c:pt>
                <c:pt idx="2">
                  <c:v>1.4274679689487216E-4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EA1-497D-8C3D-D7E43BB89E71}"/>
            </c:ext>
          </c:extLst>
        </c:ser>
        <c:ser>
          <c:idx val="10"/>
          <c:order val="10"/>
          <c:tx>
            <c:strRef>
              <c:f>'Railway (Hydrogen)'!$A$298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(Hydrogen)'!$B$287,'Railway (Hydrogen)'!$N$287,'Railway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(Hydrogen)'!$B$298,'Railway (Hydrogen)'!$N$298,'Railway (Hydrogen)'!$AC$298)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20-475F-9CBB-10718AB88A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'Railway (Hydrogen)'!$A$11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08-4324-9ADB-A744EC39608C}"/>
            </c:ext>
          </c:extLst>
        </c:ser>
        <c:ser>
          <c:idx val="13"/>
          <c:order val="1"/>
          <c:tx>
            <c:strRef>
              <c:f>'Railway (Hydrogen)'!$A$12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(Hydrogen)'!$Q$12:$AR$12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08-4324-9ADB-A744EC39608C}"/>
            </c:ext>
          </c:extLst>
        </c:ser>
        <c:ser>
          <c:idx val="1"/>
          <c:order val="2"/>
          <c:tx>
            <c:strRef>
              <c:f>'Railway (Hydrogen)'!$A$13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08-4324-9ADB-A744EC39608C}"/>
            </c:ext>
          </c:extLst>
        </c:ser>
        <c:ser>
          <c:idx val="14"/>
          <c:order val="3"/>
          <c:tx>
            <c:strRef>
              <c:f>'Railway (Hydrogen)'!$A$14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(Hydrogen)'!$Q$14:$AR$14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08-4324-9ADB-A744EC39608C}"/>
            </c:ext>
          </c:extLst>
        </c:ser>
        <c:ser>
          <c:idx val="2"/>
          <c:order val="4"/>
          <c:tx>
            <c:strRef>
              <c:f>'Railway (Hydrogen)'!$A$15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08-4324-9ADB-A744EC39608C}"/>
            </c:ext>
          </c:extLst>
        </c:ser>
        <c:ser>
          <c:idx val="3"/>
          <c:order val="5"/>
          <c:tx>
            <c:strRef>
              <c:f>'Railway (Hydrogen)'!$A$16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08-4324-9ADB-A744EC39608C}"/>
            </c:ext>
          </c:extLst>
        </c:ser>
        <c:ser>
          <c:idx val="4"/>
          <c:order val="6"/>
          <c:tx>
            <c:strRef>
              <c:f>'Railway (Hydrogen)'!$A$18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E08-4324-9ADB-A744EC39608C}"/>
            </c:ext>
          </c:extLst>
        </c:ser>
        <c:ser>
          <c:idx val="5"/>
          <c:order val="7"/>
          <c:tx>
            <c:strRef>
              <c:f>'Railway (Hydrogen)'!$A$19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E08-4324-9ADB-A744EC39608C}"/>
            </c:ext>
          </c:extLst>
        </c:ser>
        <c:ser>
          <c:idx val="6"/>
          <c:order val="8"/>
          <c:tx>
            <c:strRef>
              <c:f>'Railway (Hydrogen)'!$A$20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E08-4324-9ADB-A744EC39608C}"/>
            </c:ext>
          </c:extLst>
        </c:ser>
        <c:ser>
          <c:idx val="7"/>
          <c:order val="9"/>
          <c:tx>
            <c:strRef>
              <c:f>'Railway (Hydrogen)'!$A$22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E08-4324-9ADB-A744EC39608C}"/>
            </c:ext>
          </c:extLst>
        </c:ser>
        <c:ser>
          <c:idx val="8"/>
          <c:order val="10"/>
          <c:tx>
            <c:strRef>
              <c:f>'Railway (Hydrogen)'!$A$23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E08-4324-9ADB-A744EC39608C}"/>
            </c:ext>
          </c:extLst>
        </c:ser>
        <c:ser>
          <c:idx val="9"/>
          <c:order val="11"/>
          <c:tx>
            <c:strRef>
              <c:f>'Railway (Hydrogen)'!$A$24</c:f>
              <c:strCache>
                <c:ptCount val="1"/>
                <c:pt idx="0">
                  <c:v>Tonnage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E08-4324-9ADB-A744EC39608C}"/>
            </c:ext>
          </c:extLst>
        </c:ser>
        <c:ser>
          <c:idx val="10"/>
          <c:order val="12"/>
          <c:tx>
            <c:strRef>
              <c:f>'Railway (Hydrogen)'!$A$25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E08-4324-9ADB-A744EC39608C}"/>
            </c:ext>
          </c:extLst>
        </c:ser>
        <c:ser>
          <c:idx val="11"/>
          <c:order val="13"/>
          <c:tx>
            <c:strRef>
              <c:f>'Railway (Hydrogen)'!$A$27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E08-4324-9ADB-A744EC39608C}"/>
            </c:ext>
          </c:extLst>
        </c:ser>
        <c:ser>
          <c:idx val="12"/>
          <c:order val="14"/>
          <c:tx>
            <c:strRef>
              <c:f>'Railway (Hydrogen)'!$A$17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(Hydrogen)'!$Q$17:$AR$17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E08-4324-9ADB-A744EC396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'Railway (Hydrogen)'!$A$74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('Railway (Hydrogen)'!$B$396,'Railway (Hydrogen)'!$N$396,'Railway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(Hydrogen)'!$B$74,'Railway (Hydrogen)'!$N$74,'Railway (Hydrogen)'!$AC$74)</c:f>
              <c:numCache>
                <c:formatCode>0.00</c:formatCode>
                <c:ptCount val="3"/>
                <c:pt idx="0">
                  <c:v>2.1632138711235615E-3</c:v>
                </c:pt>
                <c:pt idx="1">
                  <c:v>1.479389971579121E-3</c:v>
                </c:pt>
                <c:pt idx="2">
                  <c:v>8.7510622887057403E-4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17-44D5-8D52-F07D534292B2}"/>
            </c:ext>
          </c:extLst>
        </c:ser>
        <c:ser>
          <c:idx val="1"/>
          <c:order val="1"/>
          <c:tx>
            <c:strRef>
              <c:f>'Railway (Hydrogen)'!$A$75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('Railway (Hydrogen)'!$B$396,'Railway (Hydrogen)'!$N$396,'Railway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(Hydrogen)'!$B$75,'Railway (Hydrogen)'!$N$75,'Railway (Hydrogen)'!$AC$75)</c:f>
              <c:numCache>
                <c:formatCode>0.000</c:formatCode>
                <c:ptCount val="3"/>
                <c:pt idx="0">
                  <c:v>-1.0931217673919614E-4</c:v>
                </c:pt>
                <c:pt idx="1">
                  <c:v>-1.2070924173160351E-4</c:v>
                </c:pt>
                <c:pt idx="2">
                  <c:v>-1.3078063744341263E-4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17-44D5-8D52-F07D534292B2}"/>
            </c:ext>
          </c:extLst>
        </c:ser>
        <c:ser>
          <c:idx val="2"/>
          <c:order val="2"/>
          <c:tx>
            <c:strRef>
              <c:f>'Railway (Hydrogen)'!$A$76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('Railway (Hydrogen)'!$B$396,'Railway (Hydrogen)'!$N$396,'Railway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(Hydrogen)'!$B$76,'Railway (Hydrogen)'!$N$76,'Railway (Hydrogen)'!$AC$76)</c:f>
              <c:numCache>
                <c:formatCode>0.00</c:formatCode>
                <c:ptCount val="3"/>
                <c:pt idx="0">
                  <c:v>7.6311881817276459E-4</c:v>
                </c:pt>
                <c:pt idx="1">
                  <c:v>7.6311881817276459E-4</c:v>
                </c:pt>
                <c:pt idx="2">
                  <c:v>7.6311881817276459E-4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17-44D5-8D52-F07D534292B2}"/>
            </c:ext>
          </c:extLst>
        </c:ser>
        <c:ser>
          <c:idx val="3"/>
          <c:order val="3"/>
          <c:tx>
            <c:strRef>
              <c:f>'Railway (Hydrogen)'!$A$77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('Railway (Hydrogen)'!$B$396,'Railway (Hydrogen)'!$N$396,'Railway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(Hydrogen)'!$B$77,'Railway (Hydrogen)'!$N$77,'Railway (Hydrogen)'!$AC$77)</c:f>
              <c:numCache>
                <c:formatCode>0.0000</c:formatCode>
                <c:ptCount val="3"/>
                <c:pt idx="0">
                  <c:v>-3.8155940908638231E-5</c:v>
                </c:pt>
                <c:pt idx="1">
                  <c:v>-3.8155940908638231E-5</c:v>
                </c:pt>
                <c:pt idx="2">
                  <c:v>-3.8155940908638231E-5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17-44D5-8D52-F07D534292B2}"/>
            </c:ext>
          </c:extLst>
        </c:ser>
        <c:ser>
          <c:idx val="4"/>
          <c:order val="4"/>
          <c:tx>
            <c:strRef>
              <c:f>'Railway (Hydrogen)'!$A$78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('Railway (Hydrogen)'!$B$396,'Railway (Hydrogen)'!$N$396,'Railway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(Hydrogen)'!$B$78,'Railway (Hydrogen)'!$N$78,'Railway (Hydrogen)'!$AC$78)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117-44D5-8D52-F07D534292B2}"/>
            </c:ext>
          </c:extLst>
        </c:ser>
        <c:ser>
          <c:idx val="5"/>
          <c:order val="5"/>
          <c:tx>
            <c:strRef>
              <c:f>'Railway (Hydrogen)'!$A$79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('Railway (Hydrogen)'!$B$396,'Railway (Hydrogen)'!$N$396,'Railway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(Hydrogen)'!$B$79,'Railway (Hydrogen)'!$N$79,'Railway (Hydrogen)'!$AC$79)</c:f>
              <c:numCache>
                <c:formatCode>0.00</c:formatCode>
                <c:ptCount val="3"/>
                <c:pt idx="0">
                  <c:v>3.4736649752972778E-3</c:v>
                </c:pt>
                <c:pt idx="1">
                  <c:v>2.3755880995767228E-3</c:v>
                </c:pt>
                <c:pt idx="2">
                  <c:v>1.4052359304229719E-3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117-44D5-8D52-F07D534292B2}"/>
            </c:ext>
          </c:extLst>
        </c:ser>
        <c:ser>
          <c:idx val="6"/>
          <c:order val="6"/>
          <c:tx>
            <c:strRef>
              <c:f>'Railway (Hydrogen)'!$A$80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(Hydrogen)'!$B$396,'Railway (Hydrogen)'!$N$396,'Railway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(Hydrogen)'!$B$80,'Railway (Hydrogen)'!$N$80,'Railway (Hydrogen)'!$AC$80)</c:f>
              <c:numCache>
                <c:formatCode>0.00</c:formatCode>
                <c:ptCount val="3"/>
                <c:pt idx="0">
                  <c:v>1.7507002801120447E-3</c:v>
                </c:pt>
                <c:pt idx="1">
                  <c:v>1.7507002801120447E-3</c:v>
                </c:pt>
                <c:pt idx="2">
                  <c:v>1.7507002801120447E-3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117-44D5-8D52-F07D534292B2}"/>
            </c:ext>
          </c:extLst>
        </c:ser>
        <c:ser>
          <c:idx val="7"/>
          <c:order val="7"/>
          <c:tx>
            <c:strRef>
              <c:f>'Railway (Hydrogen)'!$A$81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(Hydrogen)'!$B$396,'Railway (Hydrogen)'!$N$396,'Railway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(Hydrogen)'!$B$81,'Railway (Hydrogen)'!$N$81,'Railway (Hydrogen)'!$AC$81)</c:f>
              <c:numCache>
                <c:formatCode>0.00</c:formatCode>
                <c:ptCount val="3"/>
                <c:pt idx="0">
                  <c:v>3.7811888058906298E-3</c:v>
                </c:pt>
                <c:pt idx="1">
                  <c:v>2.5078245590068032E-3</c:v>
                </c:pt>
                <c:pt idx="2">
                  <c:v>1.5238870080703825E-3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117-44D5-8D52-F07D534292B2}"/>
            </c:ext>
          </c:extLst>
        </c:ser>
        <c:ser>
          <c:idx val="8"/>
          <c:order val="8"/>
          <c:tx>
            <c:strRef>
              <c:f>'Railway (Hydrogen)'!$A$82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(Hydrogen)'!$B$396,'Railway (Hydrogen)'!$N$396,'Railway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(Hydrogen)'!$B$82,'Railway (Hydrogen)'!$N$82,'Railway (Hydrogen)'!$AC$82)</c:f>
              <c:numCache>
                <c:formatCode>0.00</c:formatCode>
                <c:ptCount val="3"/>
                <c:pt idx="0">
                  <c:v>1.4610245839442241E-2</c:v>
                </c:pt>
                <c:pt idx="1">
                  <c:v>1.1288028578372576E-2</c:v>
                </c:pt>
                <c:pt idx="2">
                  <c:v>8.5053299816528361E-3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117-44D5-8D52-F07D534292B2}"/>
            </c:ext>
          </c:extLst>
        </c:ser>
        <c:ser>
          <c:idx val="9"/>
          <c:order val="9"/>
          <c:tx>
            <c:strRef>
              <c:f>'Railway (Hydrogen)'!$A$83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(Hydrogen)'!$B$396,'Railway (Hydrogen)'!$N$396,'Railway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(Hydrogen)'!$B$83,'Railway (Hydrogen)'!$N$83,'Railway (Hydrogen)'!$AC$83)</c:f>
              <c:numCache>
                <c:formatCode>0.00</c:formatCode>
                <c:ptCount val="3"/>
                <c:pt idx="0">
                  <c:v>2.4520692317945084E-4</c:v>
                </c:pt>
                <c:pt idx="1">
                  <c:v>1.8944943068597252E-4</c:v>
                </c:pt>
                <c:pt idx="2">
                  <c:v>1.4274679689487216E-4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117-44D5-8D52-F07D534292B2}"/>
            </c:ext>
          </c:extLst>
        </c:ser>
        <c:ser>
          <c:idx val="10"/>
          <c:order val="10"/>
          <c:tx>
            <c:strRef>
              <c:f>'Railway (Hydrogen)'!$A$407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(Hydrogen)'!$B$396,'Railway (Hydrogen)'!$N$396,'Railway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(Hydrogen)'!$B$407,'Railway (Hydrogen)'!$N$407,'Railway (Hydrogen)'!$AC$407)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53-43A3-808D-55B2A724F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'Railway (Hydrogen)'!$A$11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(Hydrogen)'!$Q$11:$AR$11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E8-46A8-BF55-A5892207382A}"/>
            </c:ext>
          </c:extLst>
        </c:ser>
        <c:ser>
          <c:idx val="13"/>
          <c:order val="1"/>
          <c:tx>
            <c:strRef>
              <c:f>'Railway (Hydrogen)'!$A$12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(Hydrogen)'!$Q$12:$AR$12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E8-46A8-BF55-A5892207382A}"/>
            </c:ext>
          </c:extLst>
        </c:ser>
        <c:ser>
          <c:idx val="1"/>
          <c:order val="2"/>
          <c:tx>
            <c:strRef>
              <c:f>'Railway (Hydrogen)'!$A$13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(Hydrogen)'!$Q$13:$AR$13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E8-46A8-BF55-A5892207382A}"/>
            </c:ext>
          </c:extLst>
        </c:ser>
        <c:ser>
          <c:idx val="14"/>
          <c:order val="3"/>
          <c:tx>
            <c:strRef>
              <c:f>'Railway (Hydrogen)'!$A$14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(Hydrogen)'!$Q$14:$AR$14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E8-46A8-BF55-A5892207382A}"/>
            </c:ext>
          </c:extLst>
        </c:ser>
        <c:ser>
          <c:idx val="2"/>
          <c:order val="4"/>
          <c:tx>
            <c:strRef>
              <c:f>'Railway (Hydrogen)'!$A$15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(Hydrogen)'!$Q$15:$AR$15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E8-46A8-BF55-A5892207382A}"/>
            </c:ext>
          </c:extLst>
        </c:ser>
        <c:ser>
          <c:idx val="3"/>
          <c:order val="5"/>
          <c:tx>
            <c:strRef>
              <c:f>'Railway (Hydrogen)'!$A$16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(Hydrogen)'!$Q$16:$AR$16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E8-46A8-BF55-A5892207382A}"/>
            </c:ext>
          </c:extLst>
        </c:ser>
        <c:ser>
          <c:idx val="4"/>
          <c:order val="6"/>
          <c:tx>
            <c:strRef>
              <c:f>'Railway (Hydrogen)'!$A$18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(Hydrogen)'!$Q$18:$AR$18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E8-46A8-BF55-A5892207382A}"/>
            </c:ext>
          </c:extLst>
        </c:ser>
        <c:ser>
          <c:idx val="5"/>
          <c:order val="7"/>
          <c:tx>
            <c:strRef>
              <c:f>'Railway (Hydrogen)'!$A$19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(Hydrogen)'!$Q$19:$AR$19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5E8-46A8-BF55-A5892207382A}"/>
            </c:ext>
          </c:extLst>
        </c:ser>
        <c:ser>
          <c:idx val="6"/>
          <c:order val="8"/>
          <c:tx>
            <c:strRef>
              <c:f>'Railway (Hydrogen)'!$A$20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(Hydrogen)'!$Q$20:$AR$20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5E8-46A8-BF55-A5892207382A}"/>
            </c:ext>
          </c:extLst>
        </c:ser>
        <c:ser>
          <c:idx val="7"/>
          <c:order val="9"/>
          <c:tx>
            <c:strRef>
              <c:f>'Railway (Hydrogen)'!$A$22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(Hydrogen)'!$Q$22:$AR$22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5E8-46A8-BF55-A5892207382A}"/>
            </c:ext>
          </c:extLst>
        </c:ser>
        <c:ser>
          <c:idx val="8"/>
          <c:order val="10"/>
          <c:tx>
            <c:strRef>
              <c:f>'Railway (Hydrogen)'!$A$23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(Hydrogen)'!$Q$23:$AR$23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5E8-46A8-BF55-A5892207382A}"/>
            </c:ext>
          </c:extLst>
        </c:ser>
        <c:ser>
          <c:idx val="9"/>
          <c:order val="11"/>
          <c:tx>
            <c:strRef>
              <c:f>'Railway (Hydrogen)'!$A$24</c:f>
              <c:strCache>
                <c:ptCount val="1"/>
                <c:pt idx="0">
                  <c:v>Tonnage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(Hydrogen)'!$Q$24:$AR$24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5E8-46A8-BF55-A5892207382A}"/>
            </c:ext>
          </c:extLst>
        </c:ser>
        <c:ser>
          <c:idx val="10"/>
          <c:order val="12"/>
          <c:tx>
            <c:strRef>
              <c:f>'Railway (Hydrogen)'!$A$25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(Hydrogen)'!$Q$25:$AR$25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5E8-46A8-BF55-A5892207382A}"/>
            </c:ext>
          </c:extLst>
        </c:ser>
        <c:ser>
          <c:idx val="11"/>
          <c:order val="13"/>
          <c:tx>
            <c:strRef>
              <c:f>'Railway (Hydrogen)'!$A$27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'Railway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'Railway (Hydrogen)'!$Q$27:$AR$27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5E8-46A8-BF55-A5892207382A}"/>
            </c:ext>
          </c:extLst>
        </c:ser>
        <c:ser>
          <c:idx val="12"/>
          <c:order val="14"/>
          <c:tx>
            <c:strRef>
              <c:f>'Railway (Hydrogen)'!$A$17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'Railway (Hydrogen)'!$Q$17:$AR$17</c:f>
              <c:numCache>
                <c:formatCode>General</c:formatCode>
                <c:ptCount val="28"/>
                <c:pt idx="0">
                  <c:v>0.9867978615748374</c:v>
                </c:pt>
                <c:pt idx="1">
                  <c:v>0.98114509762858249</c:v>
                </c:pt>
                <c:pt idx="2">
                  <c:v>0.97311898315872036</c:v>
                </c:pt>
                <c:pt idx="3">
                  <c:v>0.96177484161592774</c:v>
                </c:pt>
                <c:pt idx="4">
                  <c:v>0.94584787155511363</c:v>
                </c:pt>
                <c:pt idx="5">
                  <c:v>0.92370360150141495</c:v>
                </c:pt>
                <c:pt idx="6">
                  <c:v>0.89334463567658451</c:v>
                </c:pt>
                <c:pt idx="7">
                  <c:v>0.85254543874327005</c:v>
                </c:pt>
                <c:pt idx="8">
                  <c:v>0.79921300652623883</c:v>
                </c:pt>
                <c:pt idx="9">
                  <c:v>0.73204982249993378</c:v>
                </c:pt>
                <c:pt idx="10">
                  <c:v>0.65145592958786691</c:v>
                </c:pt>
                <c:pt idx="11">
                  <c:v>0.56032247880849573</c:v>
                </c:pt>
                <c:pt idx="12">
                  <c:v>0.46411326873185343</c:v>
                </c:pt>
                <c:pt idx="13">
                  <c:v>0.36979727595523937</c:v>
                </c:pt>
                <c:pt idx="14">
                  <c:v>0.28393948637231203</c:v>
                </c:pt>
                <c:pt idx="15">
                  <c:v>0.21097259161117732</c:v>
                </c:pt>
                <c:pt idx="16">
                  <c:v>0.15253917653798199</c:v>
                </c:pt>
                <c:pt idx="17">
                  <c:v>0.10795188737709993</c:v>
                </c:pt>
                <c:pt idx="18">
                  <c:v>7.5176653938091809E-2</c:v>
                </c:pt>
                <c:pt idx="19">
                  <c:v>5.1742836177502194E-2</c:v>
                </c:pt>
                <c:pt idx="20">
                  <c:v>3.5319190625345942E-2</c:v>
                </c:pt>
                <c:pt idx="21">
                  <c:v>2.3969442072658165E-2</c:v>
                </c:pt>
                <c:pt idx="22">
                  <c:v>1.6202243558389728E-2</c:v>
                </c:pt>
                <c:pt idx="23">
                  <c:v>1.0922240564108399E-2</c:v>
                </c:pt>
                <c:pt idx="24">
                  <c:v>7.3493212906090566E-3</c:v>
                </c:pt>
                <c:pt idx="25">
                  <c:v>4.9390262185057265E-3</c:v>
                </c:pt>
                <c:pt idx="26">
                  <c:v>3.3164275492956197E-3</c:v>
                </c:pt>
                <c:pt idx="27">
                  <c:v>2.2256362146679809E-3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5E8-46A8-BF55-A58922073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'Railway (Hydrogen)'!$A$74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('Railway (Hydrogen)'!$B$501,'Railway (Hydrogen)'!$N$501,'Railway (Hydrogen)'!$AC$501)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(Hydrogen)'!$B$74,'Railway (Hydrogen)'!$N$74,'Railway (Hydrogen)'!$AC$74)</c:f>
              <c:numCache>
                <c:formatCode>0.00</c:formatCode>
                <c:ptCount val="3"/>
                <c:pt idx="0">
                  <c:v>2.1632138711235615E-3</c:v>
                </c:pt>
                <c:pt idx="1">
                  <c:v>1.479389971579121E-3</c:v>
                </c:pt>
                <c:pt idx="2">
                  <c:v>8.7510622887057403E-4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66-4C5E-8E8B-2DCAB9D68994}"/>
            </c:ext>
          </c:extLst>
        </c:ser>
        <c:ser>
          <c:idx val="1"/>
          <c:order val="1"/>
          <c:tx>
            <c:strRef>
              <c:f>'Railway (Hydrogen)'!$A$75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('Railway (Hydrogen)'!$B$501,'Railway (Hydrogen)'!$N$501,'Railway (Hydrogen)'!$AC$501)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(Hydrogen)'!$B$75,'Railway (Hydrogen)'!$N$75,'Railway (Hydrogen)'!$AC$75)</c:f>
              <c:numCache>
                <c:formatCode>0.000</c:formatCode>
                <c:ptCount val="3"/>
                <c:pt idx="0">
                  <c:v>-1.0931217673919614E-4</c:v>
                </c:pt>
                <c:pt idx="1">
                  <c:v>-1.2070924173160351E-4</c:v>
                </c:pt>
                <c:pt idx="2">
                  <c:v>-1.3078063744341263E-4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66-4C5E-8E8B-2DCAB9D68994}"/>
            </c:ext>
          </c:extLst>
        </c:ser>
        <c:ser>
          <c:idx val="2"/>
          <c:order val="2"/>
          <c:tx>
            <c:strRef>
              <c:f>'Railway (Hydrogen)'!$A$76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('Railway (Hydrogen)'!$B$501,'Railway (Hydrogen)'!$N$501,'Railway (Hydrogen)'!$AC$501)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(Hydrogen)'!$B$76,'Railway (Hydrogen)'!$N$76,'Railway (Hydrogen)'!$AC$76)</c:f>
              <c:numCache>
                <c:formatCode>0.00</c:formatCode>
                <c:ptCount val="3"/>
                <c:pt idx="0">
                  <c:v>7.6311881817276459E-4</c:v>
                </c:pt>
                <c:pt idx="1">
                  <c:v>7.6311881817276459E-4</c:v>
                </c:pt>
                <c:pt idx="2">
                  <c:v>7.6311881817276459E-4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66-4C5E-8E8B-2DCAB9D68994}"/>
            </c:ext>
          </c:extLst>
        </c:ser>
        <c:ser>
          <c:idx val="3"/>
          <c:order val="3"/>
          <c:tx>
            <c:strRef>
              <c:f>'Railway (Hydrogen)'!$A$77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('Railway (Hydrogen)'!$B$501,'Railway (Hydrogen)'!$N$501,'Railway (Hydrogen)'!$AC$501)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(Hydrogen)'!$B$77,'Railway (Hydrogen)'!$N$77,'Railway (Hydrogen)'!$AC$77)</c:f>
              <c:numCache>
                <c:formatCode>0.0000</c:formatCode>
                <c:ptCount val="3"/>
                <c:pt idx="0">
                  <c:v>-3.8155940908638231E-5</c:v>
                </c:pt>
                <c:pt idx="1">
                  <c:v>-3.8155940908638231E-5</c:v>
                </c:pt>
                <c:pt idx="2">
                  <c:v>-3.8155940908638231E-5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66-4C5E-8E8B-2DCAB9D68994}"/>
            </c:ext>
          </c:extLst>
        </c:ser>
        <c:ser>
          <c:idx val="4"/>
          <c:order val="4"/>
          <c:tx>
            <c:strRef>
              <c:f>'Railway (Hydrogen)'!$A$78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('Railway (Hydrogen)'!$B$501,'Railway (Hydrogen)'!$N$501,'Railway (Hydrogen)'!$AC$501)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(Hydrogen)'!$B$78,'Railway (Hydrogen)'!$N$78,'Railway (Hydrogen)'!$AC$78)</c:f>
              <c:numCache>
                <c:formatCode>0.00</c:formatCode>
                <c:ptCount val="3"/>
                <c:pt idx="0">
                  <c:v>1.6256502601040416E-3</c:v>
                </c:pt>
                <c:pt idx="1">
                  <c:v>1.6256502601040416E-3</c:v>
                </c:pt>
                <c:pt idx="2">
                  <c:v>1.6256502601040416E-3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66-4C5E-8E8B-2DCAB9D68994}"/>
            </c:ext>
          </c:extLst>
        </c:ser>
        <c:ser>
          <c:idx val="5"/>
          <c:order val="5"/>
          <c:tx>
            <c:strRef>
              <c:f>'Railway (Hydrogen)'!$A$79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('Railway (Hydrogen)'!$B$501,'Railway (Hydrogen)'!$N$501,'Railway (Hydrogen)'!$AC$501)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(Hydrogen)'!$B$79,'Railway (Hydrogen)'!$N$79,'Railway (Hydrogen)'!$AC$79)</c:f>
              <c:numCache>
                <c:formatCode>0.00</c:formatCode>
                <c:ptCount val="3"/>
                <c:pt idx="0">
                  <c:v>3.4736649752972778E-3</c:v>
                </c:pt>
                <c:pt idx="1">
                  <c:v>2.3755880995767228E-3</c:v>
                </c:pt>
                <c:pt idx="2">
                  <c:v>1.4052359304229719E-3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166-4C5E-8E8B-2DCAB9D68994}"/>
            </c:ext>
          </c:extLst>
        </c:ser>
        <c:ser>
          <c:idx val="6"/>
          <c:order val="6"/>
          <c:tx>
            <c:strRef>
              <c:f>'Railway (Hydrogen)'!$A$80</c:f>
              <c:strCache>
                <c:ptCount val="1"/>
                <c:pt idx="0">
                  <c:v>Opex var (mode-fees, shunting)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(Hydrogen)'!$B$501,'Railway (Hydrogen)'!$N$501,'Railway (Hydrogen)'!$AC$501)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(Hydrogen)'!$B$80,'Railway (Hydrogen)'!$N$80,'Railway (Hydrogen)'!$AC$80)</c:f>
              <c:numCache>
                <c:formatCode>0.00</c:formatCode>
                <c:ptCount val="3"/>
                <c:pt idx="0">
                  <c:v>1.7507002801120447E-3</c:v>
                </c:pt>
                <c:pt idx="1">
                  <c:v>1.7507002801120447E-3</c:v>
                </c:pt>
                <c:pt idx="2">
                  <c:v>1.7507002801120447E-3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166-4C5E-8E8B-2DCAB9D68994}"/>
            </c:ext>
          </c:extLst>
        </c:ser>
        <c:ser>
          <c:idx val="7"/>
          <c:order val="7"/>
          <c:tx>
            <c:strRef>
              <c:f>'Railway (Hydrogen)'!$A$81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(Hydrogen)'!$B$501,'Railway (Hydrogen)'!$N$501,'Railway (Hydrogen)'!$AC$501)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(Hydrogen)'!$B$81,'Railway (Hydrogen)'!$N$81,'Railway (Hydrogen)'!$AC$81)</c:f>
              <c:numCache>
                <c:formatCode>0.00</c:formatCode>
                <c:ptCount val="3"/>
                <c:pt idx="0">
                  <c:v>3.7811888058906298E-3</c:v>
                </c:pt>
                <c:pt idx="1">
                  <c:v>2.5078245590068032E-3</c:v>
                </c:pt>
                <c:pt idx="2">
                  <c:v>1.5238870080703825E-3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166-4C5E-8E8B-2DCAB9D68994}"/>
            </c:ext>
          </c:extLst>
        </c:ser>
        <c:ser>
          <c:idx val="8"/>
          <c:order val="8"/>
          <c:tx>
            <c:strRef>
              <c:f>'Railway (Hydrogen)'!$A$82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(Hydrogen)'!$B$501,'Railway (Hydrogen)'!$N$501,'Railway (Hydrogen)'!$AC$501)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(Hydrogen)'!$B$82,'Railway (Hydrogen)'!$N$82,'Railway (Hydrogen)'!$AC$82)</c:f>
              <c:numCache>
                <c:formatCode>0.00</c:formatCode>
                <c:ptCount val="3"/>
                <c:pt idx="0">
                  <c:v>1.4610245839442241E-2</c:v>
                </c:pt>
                <c:pt idx="1">
                  <c:v>1.1288028578372576E-2</c:v>
                </c:pt>
                <c:pt idx="2">
                  <c:v>8.5053299816528361E-3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166-4C5E-8E8B-2DCAB9D68994}"/>
            </c:ext>
          </c:extLst>
        </c:ser>
        <c:ser>
          <c:idx val="9"/>
          <c:order val="9"/>
          <c:tx>
            <c:strRef>
              <c:f>'Railway (Hydrogen)'!$A$83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(Hydrogen)'!$B$501,'Railway (Hydrogen)'!$N$501,'Railway (Hydrogen)'!$AC$501)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(Hydrogen)'!$B$83,'Railway (Hydrogen)'!$N$83,'Railway (Hydrogen)'!$AC$83)</c:f>
              <c:numCache>
                <c:formatCode>0.00</c:formatCode>
                <c:ptCount val="3"/>
                <c:pt idx="0">
                  <c:v>2.4520692317945084E-4</c:v>
                </c:pt>
                <c:pt idx="1">
                  <c:v>1.8944943068597252E-4</c:v>
                </c:pt>
                <c:pt idx="2">
                  <c:v>1.4274679689487216E-4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166-4C5E-8E8B-2DCAB9D68994}"/>
            </c:ext>
          </c:extLst>
        </c:ser>
        <c:ser>
          <c:idx val="10"/>
          <c:order val="10"/>
          <c:tx>
            <c:strRef>
              <c:f>'Railway (Hydrogen)'!$A$512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('Railway (Hydrogen)'!$B$501,'Railway (Hydrogen)'!$N$501,'Railway (Hydrogen)'!$AC$501)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('Railway (Hydrogen)'!$B$512,'Railway (Hydrogen)'!$N$512,'Railway (Hydrogen)'!$AC$512)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98-47C3-B6A2-1953B30AE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'Short-sea (HFO)'!$A$11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(HFO)'!$Q$11:$AR$11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C6-4509-9A40-18765C91BBAF}"/>
            </c:ext>
          </c:extLst>
        </c:ser>
        <c:ser>
          <c:idx val="13"/>
          <c:order val="1"/>
          <c:tx>
            <c:strRef>
              <c:f>'Short-sea (HFO)'!$A$12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(HFO)'!$Q$12:$AR$12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C6-4509-9A40-18765C91BBAF}"/>
            </c:ext>
          </c:extLst>
        </c:ser>
        <c:ser>
          <c:idx val="1"/>
          <c:order val="2"/>
          <c:tx>
            <c:strRef>
              <c:f>'Short-sea (HFO)'!$A$13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(HFO)'!$Q$13:$AR$13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C6-4509-9A40-18765C91BBAF}"/>
            </c:ext>
          </c:extLst>
        </c:ser>
        <c:ser>
          <c:idx val="14"/>
          <c:order val="3"/>
          <c:tx>
            <c:strRef>
              <c:f>'Short-sea (HFO)'!$A$14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(HFO)'!$Q$14:$AR$14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C6-4509-9A40-18765C91BBAF}"/>
            </c:ext>
          </c:extLst>
        </c:ser>
        <c:ser>
          <c:idx val="2"/>
          <c:order val="4"/>
          <c:tx>
            <c:strRef>
              <c:f>'Short-sea (HFO)'!$A$15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(HFO)'!$Q$15:$AR$15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C6-4509-9A40-18765C91BBAF}"/>
            </c:ext>
          </c:extLst>
        </c:ser>
        <c:ser>
          <c:idx val="3"/>
          <c:order val="5"/>
          <c:tx>
            <c:strRef>
              <c:f>'Short-sea (HFO)'!$A$16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(HFO)'!$Q$16:$AR$16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C6-4509-9A40-18765C91BBAF}"/>
            </c:ext>
          </c:extLst>
        </c:ser>
        <c:ser>
          <c:idx val="4"/>
          <c:order val="6"/>
          <c:tx>
            <c:strRef>
              <c:f>'Short-sea (HFO)'!$A$18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(HFO)'!$Q$18:$AR$18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0C6-4509-9A40-18765C91BBAF}"/>
            </c:ext>
          </c:extLst>
        </c:ser>
        <c:ser>
          <c:idx val="5"/>
          <c:order val="7"/>
          <c:tx>
            <c:strRef>
              <c:f>'Short-sea (HFO)'!$A$19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(HFO)'!$Q$19:$AR$19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0C6-4509-9A40-18765C91BBAF}"/>
            </c:ext>
          </c:extLst>
        </c:ser>
        <c:ser>
          <c:idx val="6"/>
          <c:order val="8"/>
          <c:tx>
            <c:strRef>
              <c:f>'Short-sea (HFO)'!$A$20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(HFO)'!$Q$20:$AR$20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0C6-4509-9A40-18765C91BBAF}"/>
            </c:ext>
          </c:extLst>
        </c:ser>
        <c:ser>
          <c:idx val="7"/>
          <c:order val="9"/>
          <c:tx>
            <c:strRef>
              <c:f>'Short-sea (HFO)'!$A$22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(HFO)'!$Q$22:$AR$22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0C6-4509-9A40-18765C91BBAF}"/>
            </c:ext>
          </c:extLst>
        </c:ser>
        <c:ser>
          <c:idx val="8"/>
          <c:order val="10"/>
          <c:tx>
            <c:strRef>
              <c:f>'Short-sea (HFO)'!$A$23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(HFO)'!$Q$23:$AR$23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0C6-4509-9A40-18765C91BBAF}"/>
            </c:ext>
          </c:extLst>
        </c:ser>
        <c:ser>
          <c:idx val="9"/>
          <c:order val="11"/>
          <c:tx>
            <c:strRef>
              <c:f>'Short-sea (HFO)'!$A$24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(HFO)'!$Q$24:$AR$24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0C6-4509-9A40-18765C91BBAF}"/>
            </c:ext>
          </c:extLst>
        </c:ser>
        <c:ser>
          <c:idx val="10"/>
          <c:order val="12"/>
          <c:tx>
            <c:strRef>
              <c:f>'Short-sea (HFO)'!$A$25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(HFO)'!$Q$25:$AR$25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0C6-4509-9A40-18765C91BBAF}"/>
            </c:ext>
          </c:extLst>
        </c:ser>
        <c:ser>
          <c:idx val="11"/>
          <c:order val="13"/>
          <c:tx>
            <c:strRef>
              <c:f>'Short-sea (HFO)'!$A$27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(HFO)'!$Q$27:$AR$27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0C6-4509-9A40-18765C91BBAF}"/>
            </c:ext>
          </c:extLst>
        </c:ser>
        <c:ser>
          <c:idx val="12"/>
          <c:order val="14"/>
          <c:tx>
            <c:strRef>
              <c:f>'Short-sea (HFO)'!$A$17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(HFO)'!$Q$17:$AR$17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0C6-4509-9A40-18765C91B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'Short-sea (HFO)'!$A$74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('Short-sea (HFO)'!$B$73,'Short-sea (HFO)'!$N$73,'Short-sea (HFO)'!$AC$73)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(HFO)'!$B$74,'Short-sea (HFO)'!$N$74,'Short-sea (HFO)'!$AC$74)</c:f>
              <c:numCache>
                <c:formatCode>0.00</c:formatCode>
                <c:ptCount val="3"/>
                <c:pt idx="0">
                  <c:v>1.0347449498978036E-3</c:v>
                </c:pt>
                <c:pt idx="1">
                  <c:v>1.0347449498978036E-3</c:v>
                </c:pt>
                <c:pt idx="2">
                  <c:v>1.0347449498978036E-3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F7-4A28-B620-F3262053A6E2}"/>
            </c:ext>
          </c:extLst>
        </c:ser>
        <c:ser>
          <c:idx val="1"/>
          <c:order val="1"/>
          <c:tx>
            <c:strRef>
              <c:f>'Short-sea (HFO)'!$A$75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('Short-sea (HFO)'!$B$73,'Short-sea (HFO)'!$N$73,'Short-sea (HFO)'!$AC$73)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(HFO)'!$B$75,'Short-sea (HFO)'!$N$75,'Short-sea (HFO)'!$AC$75)</c:f>
              <c:numCache>
                <c:formatCode>0.000</c:formatCode>
                <c:ptCount val="3"/>
                <c:pt idx="0">
                  <c:v>-1.0336086682377807E-4</c:v>
                </c:pt>
                <c:pt idx="1">
                  <c:v>-9.5845601859790468E-5</c:v>
                </c:pt>
                <c:pt idx="2">
                  <c:v>-5.2575506979843073E-5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F7-4A28-B620-F3262053A6E2}"/>
            </c:ext>
          </c:extLst>
        </c:ser>
        <c:ser>
          <c:idx val="2"/>
          <c:order val="2"/>
          <c:tx>
            <c:strRef>
              <c:f>'Short-sea (HFO)'!$A$76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('Short-sea (HFO)'!$B$73,'Short-sea (HFO)'!$N$73,'Short-sea (HFO)'!$AC$73)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(HFO)'!$B$76,'Short-sea (HFO)'!$N$76,'Short-sea (HFO)'!$AC$76)</c:f>
              <c:numCache>
                <c:formatCode>0.00</c:formatCode>
                <c:ptCount val="3"/>
                <c:pt idx="0">
                  <c:v>6.8982996659853576E-5</c:v>
                </c:pt>
                <c:pt idx="1">
                  <c:v>6.8982996659853576E-5</c:v>
                </c:pt>
                <c:pt idx="2">
                  <c:v>6.8982996659853576E-5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F7-4A28-B620-F3262053A6E2}"/>
            </c:ext>
          </c:extLst>
        </c:ser>
        <c:ser>
          <c:idx val="3"/>
          <c:order val="3"/>
          <c:tx>
            <c:strRef>
              <c:f>'Short-sea (HFO)'!$A$77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('Short-sea (HFO)'!$B$73,'Short-sea (HFO)'!$N$73,'Short-sea (HFO)'!$AC$73)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(HFO)'!$B$77,'Short-sea (HFO)'!$N$77,'Short-sea (HFO)'!$AC$77)</c:f>
              <c:numCache>
                <c:formatCode>0.0000</c:formatCode>
                <c:ptCount val="3"/>
                <c:pt idx="0">
                  <c:v>-6.8982996659853564E-6</c:v>
                </c:pt>
                <c:pt idx="1">
                  <c:v>-6.8982996659853564E-6</c:v>
                </c:pt>
                <c:pt idx="2">
                  <c:v>-6.8982996659853564E-6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F7-4A28-B620-F3262053A6E2}"/>
            </c:ext>
          </c:extLst>
        </c:ser>
        <c:ser>
          <c:idx val="4"/>
          <c:order val="4"/>
          <c:tx>
            <c:strRef>
              <c:f>'Short-sea (HFO)'!$A$78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('Short-sea (HFO)'!$B$73,'Short-sea (HFO)'!$N$73,'Short-sea (HFO)'!$AC$73)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(HFO)'!$B$78,'Short-sea (HFO)'!$N$78,'Short-sea (HFO)'!$AC$78)</c:f>
              <c:numCache>
                <c:formatCode>0.00</c:formatCode>
                <c:ptCount val="3"/>
                <c:pt idx="0">
                  <c:v>1.0654632223259673E-3</c:v>
                </c:pt>
                <c:pt idx="1">
                  <c:v>1.0654632223259673E-3</c:v>
                </c:pt>
                <c:pt idx="2">
                  <c:v>1.0654632223259673E-3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9F7-4A28-B620-F3262053A6E2}"/>
            </c:ext>
          </c:extLst>
        </c:ser>
        <c:ser>
          <c:idx val="5"/>
          <c:order val="5"/>
          <c:tx>
            <c:strRef>
              <c:f>'Short-sea (HFO)'!$A$79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('Short-sea (HFO)'!$B$73,'Short-sea (HFO)'!$N$73,'Short-sea (HFO)'!$AC$73)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(HFO)'!$B$79,'Short-sea (HFO)'!$N$79,'Short-sea (HFO)'!$AC$79)</c:f>
              <c:numCache>
                <c:formatCode>0.00</c:formatCode>
                <c:ptCount val="3"/>
                <c:pt idx="0">
                  <c:v>4.305425874053325E-4</c:v>
                </c:pt>
                <c:pt idx="1">
                  <c:v>4.305425874053325E-4</c:v>
                </c:pt>
                <c:pt idx="2">
                  <c:v>4.305425874053325E-4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9F7-4A28-B620-F3262053A6E2}"/>
            </c:ext>
          </c:extLst>
        </c:ser>
        <c:ser>
          <c:idx val="6"/>
          <c:order val="6"/>
          <c:tx>
            <c:strRef>
              <c:f>'Short-sea (HFO)'!$A$80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(HFO)'!$B$73,'Short-sea (HFO)'!$N$73,'Short-sea (HFO)'!$AC$73)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(HFO)'!$B$80,'Short-sea (HFO)'!$N$80,'Short-sea (HFO)'!$AC$80)</c:f>
              <c:numCache>
                <c:formatCode>0.00</c:formatCode>
                <c:ptCount val="3"/>
                <c:pt idx="0">
                  <c:v>8.9502842587904882E-5</c:v>
                </c:pt>
                <c:pt idx="1">
                  <c:v>8.9502842587904882E-5</c:v>
                </c:pt>
                <c:pt idx="2">
                  <c:v>8.9502842587904882E-5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9F7-4A28-B620-F3262053A6E2}"/>
            </c:ext>
          </c:extLst>
        </c:ser>
        <c:ser>
          <c:idx val="7"/>
          <c:order val="7"/>
          <c:tx>
            <c:strRef>
              <c:f>'Short-sea (HFO)'!$A$81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(HFO)'!$B$73,'Short-sea (HFO)'!$N$73,'Short-sea (HFO)'!$AC$73)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(HFO)'!$B$81,'Short-sea (HFO)'!$N$81,'Short-sea (HFO)'!$AC$81)</c:f>
              <c:numCache>
                <c:formatCode>0.00</c:formatCode>
                <c:ptCount val="3"/>
                <c:pt idx="0">
                  <c:v>2.1494771182553069E-3</c:v>
                </c:pt>
                <c:pt idx="1">
                  <c:v>2.1267922284124146E-3</c:v>
                </c:pt>
                <c:pt idx="2">
                  <c:v>1.9961810868829068E-3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9F7-4A28-B620-F3262053A6E2}"/>
            </c:ext>
          </c:extLst>
        </c:ser>
        <c:ser>
          <c:idx val="8"/>
          <c:order val="8"/>
          <c:tx>
            <c:strRef>
              <c:f>'Short-sea (HFO)'!$A$82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(HFO)'!$B$73,'Short-sea (HFO)'!$N$73,'Short-sea (HFO)'!$AC$73)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(HFO)'!$B$82,'Short-sea (HFO)'!$N$82,'Short-sea (HFO)'!$AC$82)</c:f>
              <c:numCache>
                <c:formatCode>0.00</c:formatCode>
                <c:ptCount val="3"/>
                <c:pt idx="0">
                  <c:v>4.5562805166420479E-3</c:v>
                </c:pt>
                <c:pt idx="1">
                  <c:v>4.5417057790132966E-3</c:v>
                </c:pt>
                <c:pt idx="2">
                  <c:v>4.457789871448032E-3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9F7-4A28-B620-F3262053A6E2}"/>
            </c:ext>
          </c:extLst>
        </c:ser>
        <c:ser>
          <c:idx val="9"/>
          <c:order val="9"/>
          <c:tx>
            <c:strRef>
              <c:f>'Short-sea (HFO)'!$A$83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(HFO)'!$B$73,'Short-sea (HFO)'!$N$73,'Short-sea (HFO)'!$AC$73)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(HFO)'!$B$83,'Short-sea (HFO)'!$N$83,'Short-sea (HFO)'!$AC$83)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9F7-4A28-B620-F3262053A6E2}"/>
            </c:ext>
          </c:extLst>
        </c:ser>
        <c:ser>
          <c:idx val="10"/>
          <c:order val="10"/>
          <c:tx>
            <c:strRef>
              <c:f>'Short-sea (HFO)'!$A$84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(HFO)'!$B$73,'Short-sea (HFO)'!$N$73,'Short-sea (HFO)'!$AC$73)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(HFO)'!$B$84,'Short-sea (HFO)'!$N$84,'Short-sea (HFO)'!$AC$84)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9F7-4A28-B620-F3262053A6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'Short-sea (HFO)'!$A$11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(HFO)'!$Q$11:$AR$11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EC-4564-B839-3EFB1AF219FD}"/>
            </c:ext>
          </c:extLst>
        </c:ser>
        <c:ser>
          <c:idx val="13"/>
          <c:order val="1"/>
          <c:tx>
            <c:strRef>
              <c:f>'Short-sea (HFO)'!$A$12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(HFO)'!$Q$12:$AR$12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EC-4564-B839-3EFB1AF219FD}"/>
            </c:ext>
          </c:extLst>
        </c:ser>
        <c:ser>
          <c:idx val="1"/>
          <c:order val="2"/>
          <c:tx>
            <c:strRef>
              <c:f>'Short-sea (HFO)'!$A$13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(HFO)'!$Q$13:$AR$13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EC-4564-B839-3EFB1AF219FD}"/>
            </c:ext>
          </c:extLst>
        </c:ser>
        <c:ser>
          <c:idx val="14"/>
          <c:order val="3"/>
          <c:tx>
            <c:strRef>
              <c:f>'Short-sea (HFO)'!$A$14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(HFO)'!$Q$14:$AR$14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EC-4564-B839-3EFB1AF219FD}"/>
            </c:ext>
          </c:extLst>
        </c:ser>
        <c:ser>
          <c:idx val="2"/>
          <c:order val="4"/>
          <c:tx>
            <c:strRef>
              <c:f>'Short-sea (HFO)'!$A$15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(HFO)'!$Q$15:$AR$15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1EC-4564-B839-3EFB1AF219FD}"/>
            </c:ext>
          </c:extLst>
        </c:ser>
        <c:ser>
          <c:idx val="3"/>
          <c:order val="5"/>
          <c:tx>
            <c:strRef>
              <c:f>'Short-sea (HFO)'!$A$16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(HFO)'!$Q$16:$AR$16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1EC-4564-B839-3EFB1AF219FD}"/>
            </c:ext>
          </c:extLst>
        </c:ser>
        <c:ser>
          <c:idx val="4"/>
          <c:order val="6"/>
          <c:tx>
            <c:strRef>
              <c:f>'Short-sea (HFO)'!$A$18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(HFO)'!$Q$18:$AR$18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1EC-4564-B839-3EFB1AF219FD}"/>
            </c:ext>
          </c:extLst>
        </c:ser>
        <c:ser>
          <c:idx val="5"/>
          <c:order val="7"/>
          <c:tx>
            <c:strRef>
              <c:f>'Short-sea (HFO)'!$A$19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(HFO)'!$Q$19:$AR$19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1EC-4564-B839-3EFB1AF219FD}"/>
            </c:ext>
          </c:extLst>
        </c:ser>
        <c:ser>
          <c:idx val="6"/>
          <c:order val="8"/>
          <c:tx>
            <c:strRef>
              <c:f>'Short-sea (HFO)'!$A$20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(HFO)'!$Q$20:$AR$20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1EC-4564-B839-3EFB1AF219FD}"/>
            </c:ext>
          </c:extLst>
        </c:ser>
        <c:ser>
          <c:idx val="7"/>
          <c:order val="9"/>
          <c:tx>
            <c:strRef>
              <c:f>'Short-sea (HFO)'!$A$22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(HFO)'!$Q$22:$AR$22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1EC-4564-B839-3EFB1AF219FD}"/>
            </c:ext>
          </c:extLst>
        </c:ser>
        <c:ser>
          <c:idx val="8"/>
          <c:order val="10"/>
          <c:tx>
            <c:strRef>
              <c:f>'Short-sea (HFO)'!$A$23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(HFO)'!$Q$23:$AR$23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1EC-4564-B839-3EFB1AF219FD}"/>
            </c:ext>
          </c:extLst>
        </c:ser>
        <c:ser>
          <c:idx val="9"/>
          <c:order val="11"/>
          <c:tx>
            <c:strRef>
              <c:f>'Short-sea (HFO)'!$A$24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(HFO)'!$Q$24:$AR$24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1EC-4564-B839-3EFB1AF219FD}"/>
            </c:ext>
          </c:extLst>
        </c:ser>
        <c:ser>
          <c:idx val="10"/>
          <c:order val="12"/>
          <c:tx>
            <c:strRef>
              <c:f>'Short-sea (HFO)'!$A$25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(HFO)'!$Q$25:$AR$25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1EC-4564-B839-3EFB1AF219FD}"/>
            </c:ext>
          </c:extLst>
        </c:ser>
        <c:ser>
          <c:idx val="11"/>
          <c:order val="13"/>
          <c:tx>
            <c:strRef>
              <c:f>'Short-sea (HFO)'!$A$27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(HFO)'!$Q$27:$AR$27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1EC-4564-B839-3EFB1AF219FD}"/>
            </c:ext>
          </c:extLst>
        </c:ser>
        <c:ser>
          <c:idx val="12"/>
          <c:order val="14"/>
          <c:tx>
            <c:strRef>
              <c:f>'Short-sea (HFO)'!$A$17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(HFO)'!$Q$17:$AR$17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1EC-4564-B839-3EFB1AF21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'Short-sea (HFO)'!$A$74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('Short-sea (HFO)'!$B$179,'Short-sea (HFO)'!$N$179,'Short-sea (HFO)'!$AC$179)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(HFO)'!$B$74,'Short-sea (HFO)'!$N$74,'Short-sea (HFO)'!$AC$74)</c:f>
              <c:numCache>
                <c:formatCode>0.00</c:formatCode>
                <c:ptCount val="3"/>
                <c:pt idx="0">
                  <c:v>1.0347449498978036E-3</c:v>
                </c:pt>
                <c:pt idx="1">
                  <c:v>1.0347449498978036E-3</c:v>
                </c:pt>
                <c:pt idx="2">
                  <c:v>1.0347449498978036E-3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B8-4A60-B005-7CB105BD7A65}"/>
            </c:ext>
          </c:extLst>
        </c:ser>
        <c:ser>
          <c:idx val="1"/>
          <c:order val="1"/>
          <c:tx>
            <c:strRef>
              <c:f>'Short-sea (HFO)'!$A$75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('Short-sea (HFO)'!$B$179,'Short-sea (HFO)'!$N$179,'Short-sea (HFO)'!$AC$179)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(HFO)'!$B$75,'Short-sea (HFO)'!$N$75,'Short-sea (HFO)'!$AC$75)</c:f>
              <c:numCache>
                <c:formatCode>0.000</c:formatCode>
                <c:ptCount val="3"/>
                <c:pt idx="0">
                  <c:v>-1.0336086682377807E-4</c:v>
                </c:pt>
                <c:pt idx="1">
                  <c:v>-9.5845601859790468E-5</c:v>
                </c:pt>
                <c:pt idx="2">
                  <c:v>-5.2575506979843073E-5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B8-4A60-B005-7CB105BD7A65}"/>
            </c:ext>
          </c:extLst>
        </c:ser>
        <c:ser>
          <c:idx val="2"/>
          <c:order val="2"/>
          <c:tx>
            <c:strRef>
              <c:f>'Short-sea (HFO)'!$A$76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('Short-sea (HFO)'!$B$179,'Short-sea (HFO)'!$N$179,'Short-sea (HFO)'!$AC$179)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(HFO)'!$B$76,'Short-sea (HFO)'!$N$76,'Short-sea (HFO)'!$AC$76)</c:f>
              <c:numCache>
                <c:formatCode>0.00</c:formatCode>
                <c:ptCount val="3"/>
                <c:pt idx="0">
                  <c:v>6.8982996659853576E-5</c:v>
                </c:pt>
                <c:pt idx="1">
                  <c:v>6.8982996659853576E-5</c:v>
                </c:pt>
                <c:pt idx="2">
                  <c:v>6.8982996659853576E-5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B8-4A60-B005-7CB105BD7A65}"/>
            </c:ext>
          </c:extLst>
        </c:ser>
        <c:ser>
          <c:idx val="3"/>
          <c:order val="3"/>
          <c:tx>
            <c:strRef>
              <c:f>'Short-sea (HFO)'!$A$77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('Short-sea (HFO)'!$B$179,'Short-sea (HFO)'!$N$179,'Short-sea (HFO)'!$AC$179)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(HFO)'!$B$77,'Short-sea (HFO)'!$N$77,'Short-sea (HFO)'!$AC$77)</c:f>
              <c:numCache>
                <c:formatCode>0.0000</c:formatCode>
                <c:ptCount val="3"/>
                <c:pt idx="0">
                  <c:v>-6.8982996659853564E-6</c:v>
                </c:pt>
                <c:pt idx="1">
                  <c:v>-6.8982996659853564E-6</c:v>
                </c:pt>
                <c:pt idx="2">
                  <c:v>-6.8982996659853564E-6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B8-4A60-B005-7CB105BD7A65}"/>
            </c:ext>
          </c:extLst>
        </c:ser>
        <c:ser>
          <c:idx val="4"/>
          <c:order val="4"/>
          <c:tx>
            <c:strRef>
              <c:f>'Short-sea (HFO)'!$A$78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('Short-sea (HFO)'!$B$179,'Short-sea (HFO)'!$N$179,'Short-sea (HFO)'!$AC$179)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(HFO)'!$B$78,'Short-sea (HFO)'!$N$78,'Short-sea (HFO)'!$AC$78)</c:f>
              <c:numCache>
                <c:formatCode>0.00</c:formatCode>
                <c:ptCount val="3"/>
                <c:pt idx="0">
                  <c:v>1.0654632223259673E-3</c:v>
                </c:pt>
                <c:pt idx="1">
                  <c:v>1.0654632223259673E-3</c:v>
                </c:pt>
                <c:pt idx="2">
                  <c:v>1.0654632223259673E-3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CB8-4A60-B005-7CB105BD7A65}"/>
            </c:ext>
          </c:extLst>
        </c:ser>
        <c:ser>
          <c:idx val="5"/>
          <c:order val="5"/>
          <c:tx>
            <c:strRef>
              <c:f>'Short-sea (HFO)'!$A$79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('Short-sea (HFO)'!$B$179,'Short-sea (HFO)'!$N$179,'Short-sea (HFO)'!$AC$179)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(HFO)'!$B$79,'Short-sea (HFO)'!$N$79,'Short-sea (HFO)'!$AC$79)</c:f>
              <c:numCache>
                <c:formatCode>0.00</c:formatCode>
                <c:ptCount val="3"/>
                <c:pt idx="0">
                  <c:v>4.305425874053325E-4</c:v>
                </c:pt>
                <c:pt idx="1">
                  <c:v>4.305425874053325E-4</c:v>
                </c:pt>
                <c:pt idx="2">
                  <c:v>4.305425874053325E-4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CB8-4A60-B005-7CB105BD7A65}"/>
            </c:ext>
          </c:extLst>
        </c:ser>
        <c:ser>
          <c:idx val="6"/>
          <c:order val="6"/>
          <c:tx>
            <c:strRef>
              <c:f>'Short-sea (HFO)'!$A$80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(HFO)'!$B$179,'Short-sea (HFO)'!$N$179,'Short-sea (HFO)'!$AC$179)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(HFO)'!$B$80,'Short-sea (HFO)'!$N$80,'Short-sea (HFO)'!$AC$80)</c:f>
              <c:numCache>
                <c:formatCode>0.00</c:formatCode>
                <c:ptCount val="3"/>
                <c:pt idx="0">
                  <c:v>8.9502842587904882E-5</c:v>
                </c:pt>
                <c:pt idx="1">
                  <c:v>8.9502842587904882E-5</c:v>
                </c:pt>
                <c:pt idx="2">
                  <c:v>8.9502842587904882E-5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CB8-4A60-B005-7CB105BD7A65}"/>
            </c:ext>
          </c:extLst>
        </c:ser>
        <c:ser>
          <c:idx val="7"/>
          <c:order val="7"/>
          <c:tx>
            <c:strRef>
              <c:f>'Short-sea (HFO)'!$A$81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(HFO)'!$B$179,'Short-sea (HFO)'!$N$179,'Short-sea (HFO)'!$AC$179)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(HFO)'!$B$81,'Short-sea (HFO)'!$N$81,'Short-sea (HFO)'!$AC$81)</c:f>
              <c:numCache>
                <c:formatCode>0.00</c:formatCode>
                <c:ptCount val="3"/>
                <c:pt idx="0">
                  <c:v>2.1494771182553069E-3</c:v>
                </c:pt>
                <c:pt idx="1">
                  <c:v>2.1267922284124146E-3</c:v>
                </c:pt>
                <c:pt idx="2">
                  <c:v>1.9961810868829068E-3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CB8-4A60-B005-7CB105BD7A65}"/>
            </c:ext>
          </c:extLst>
        </c:ser>
        <c:ser>
          <c:idx val="8"/>
          <c:order val="8"/>
          <c:tx>
            <c:strRef>
              <c:f>'Short-sea (HFO)'!$A$82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(HFO)'!$B$179,'Short-sea (HFO)'!$N$179,'Short-sea (HFO)'!$AC$179)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(HFO)'!$B$82,'Short-sea (HFO)'!$N$82,'Short-sea (HFO)'!$AC$82)</c:f>
              <c:numCache>
                <c:formatCode>0.00</c:formatCode>
                <c:ptCount val="3"/>
                <c:pt idx="0">
                  <c:v>4.5562805166420479E-3</c:v>
                </c:pt>
                <c:pt idx="1">
                  <c:v>4.5417057790132966E-3</c:v>
                </c:pt>
                <c:pt idx="2">
                  <c:v>4.457789871448032E-3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CB8-4A60-B005-7CB105BD7A65}"/>
            </c:ext>
          </c:extLst>
        </c:ser>
        <c:ser>
          <c:idx val="9"/>
          <c:order val="9"/>
          <c:tx>
            <c:strRef>
              <c:f>'Short-sea (HFO)'!$A$83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(HFO)'!$B$179,'Short-sea (HFO)'!$N$179,'Short-sea (HFO)'!$AC$179)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(HFO)'!$B$83,'Short-sea (HFO)'!$N$83,'Short-sea (HFO)'!$AC$83)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CB8-4A60-B005-7CB105BD7A65}"/>
            </c:ext>
          </c:extLst>
        </c:ser>
        <c:ser>
          <c:idx val="10"/>
          <c:order val="10"/>
          <c:tx>
            <c:strRef>
              <c:f>'Short-sea (HFO)'!$A$190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(HFO)'!$B$179,'Short-sea (HFO)'!$N$179,'Short-sea (HFO)'!$AC$179)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(HFO)'!$B$190,'Short-sea (HFO)'!$N$190,'Short-sea (HFO)'!$AC$190)</c:f>
              <c:numCache>
                <c:formatCode>0.000</c:formatCode>
                <c:ptCount val="3"/>
                <c:pt idx="0" formatCode="0.000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CB8-4A60-B005-7CB105BD7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'Short-sea (HFO)'!$A$11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(HFO)'!$Q$11:$AR$11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AF-434F-9482-0D5ADD06AC80}"/>
            </c:ext>
          </c:extLst>
        </c:ser>
        <c:ser>
          <c:idx val="13"/>
          <c:order val="1"/>
          <c:tx>
            <c:strRef>
              <c:f>'Short-sea (HFO)'!$A$12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(HFO)'!$Q$12:$AR$12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AF-434F-9482-0D5ADD06AC80}"/>
            </c:ext>
          </c:extLst>
        </c:ser>
        <c:ser>
          <c:idx val="1"/>
          <c:order val="2"/>
          <c:tx>
            <c:strRef>
              <c:f>'Short-sea (HFO)'!$A$13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(HFO)'!$Q$13:$AR$13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AF-434F-9482-0D5ADD06AC80}"/>
            </c:ext>
          </c:extLst>
        </c:ser>
        <c:ser>
          <c:idx val="14"/>
          <c:order val="3"/>
          <c:tx>
            <c:strRef>
              <c:f>'Short-sea (HFO)'!$A$14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(HFO)'!$Q$14:$AR$14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AF-434F-9482-0D5ADD06AC80}"/>
            </c:ext>
          </c:extLst>
        </c:ser>
        <c:ser>
          <c:idx val="2"/>
          <c:order val="4"/>
          <c:tx>
            <c:strRef>
              <c:f>'Short-sea (HFO)'!$A$15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(HFO)'!$Q$15:$AR$15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1AF-434F-9482-0D5ADD06AC80}"/>
            </c:ext>
          </c:extLst>
        </c:ser>
        <c:ser>
          <c:idx val="3"/>
          <c:order val="5"/>
          <c:tx>
            <c:strRef>
              <c:f>'Short-sea (HFO)'!$A$16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(HFO)'!$Q$16:$AR$16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1AF-434F-9482-0D5ADD06AC80}"/>
            </c:ext>
          </c:extLst>
        </c:ser>
        <c:ser>
          <c:idx val="4"/>
          <c:order val="6"/>
          <c:tx>
            <c:strRef>
              <c:f>'Short-sea (HFO)'!$A$18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(HFO)'!$Q$18:$AR$18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1AF-434F-9482-0D5ADD06AC80}"/>
            </c:ext>
          </c:extLst>
        </c:ser>
        <c:ser>
          <c:idx val="5"/>
          <c:order val="7"/>
          <c:tx>
            <c:strRef>
              <c:f>'Short-sea (HFO)'!$A$19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(HFO)'!$Q$19:$AR$19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1AF-434F-9482-0D5ADD06AC80}"/>
            </c:ext>
          </c:extLst>
        </c:ser>
        <c:ser>
          <c:idx val="6"/>
          <c:order val="8"/>
          <c:tx>
            <c:strRef>
              <c:f>'Short-sea (HFO)'!$A$20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(HFO)'!$Q$20:$AR$20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1AF-434F-9482-0D5ADD06AC80}"/>
            </c:ext>
          </c:extLst>
        </c:ser>
        <c:ser>
          <c:idx val="7"/>
          <c:order val="9"/>
          <c:tx>
            <c:strRef>
              <c:f>'Short-sea (HFO)'!$A$22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(HFO)'!$Q$22:$AR$22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1AF-434F-9482-0D5ADD06AC80}"/>
            </c:ext>
          </c:extLst>
        </c:ser>
        <c:ser>
          <c:idx val="8"/>
          <c:order val="10"/>
          <c:tx>
            <c:strRef>
              <c:f>'Short-sea (HFO)'!$A$23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(HFO)'!$Q$23:$AR$23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1AF-434F-9482-0D5ADD06AC80}"/>
            </c:ext>
          </c:extLst>
        </c:ser>
        <c:ser>
          <c:idx val="9"/>
          <c:order val="11"/>
          <c:tx>
            <c:strRef>
              <c:f>'Short-sea (HFO)'!$A$24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(HFO)'!$Q$24:$AR$24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1AF-434F-9482-0D5ADD06AC80}"/>
            </c:ext>
          </c:extLst>
        </c:ser>
        <c:ser>
          <c:idx val="10"/>
          <c:order val="12"/>
          <c:tx>
            <c:strRef>
              <c:f>'Short-sea (HFO)'!$A$25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(HFO)'!$Q$25:$AR$25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1AF-434F-9482-0D5ADD06AC80}"/>
            </c:ext>
          </c:extLst>
        </c:ser>
        <c:ser>
          <c:idx val="11"/>
          <c:order val="13"/>
          <c:tx>
            <c:strRef>
              <c:f>'Short-sea (HFO)'!$A$27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(HFO)'!$Q$27:$AR$27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1AF-434F-9482-0D5ADD06AC80}"/>
            </c:ext>
          </c:extLst>
        </c:ser>
        <c:ser>
          <c:idx val="12"/>
          <c:order val="14"/>
          <c:tx>
            <c:strRef>
              <c:f>'Short-sea (HFO)'!$A$17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(HFO)'!$Q$17:$AR$17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1AF-434F-9482-0D5ADD06A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'Short-sea (HFO)'!$A$74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('Short-sea (HFO)'!$B$287,'Short-sea (HFO)'!$N$287,'Short-sea (HFO)'!$AC$287)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(HFO)'!$B$74,'Short-sea (HFO)'!$N$74,'Short-sea (HFO)'!$AC$74)</c:f>
              <c:numCache>
                <c:formatCode>0.00</c:formatCode>
                <c:ptCount val="3"/>
                <c:pt idx="0">
                  <c:v>1.0347449498978036E-3</c:v>
                </c:pt>
                <c:pt idx="1">
                  <c:v>1.0347449498978036E-3</c:v>
                </c:pt>
                <c:pt idx="2">
                  <c:v>1.0347449498978036E-3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09-4011-A603-DB225F32065D}"/>
            </c:ext>
          </c:extLst>
        </c:ser>
        <c:ser>
          <c:idx val="1"/>
          <c:order val="1"/>
          <c:tx>
            <c:strRef>
              <c:f>'Short-sea (HFO)'!$A$75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('Short-sea (HFO)'!$B$287,'Short-sea (HFO)'!$N$287,'Short-sea (HFO)'!$AC$287)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(HFO)'!$B$75,'Short-sea (HFO)'!$N$75,'Short-sea (HFO)'!$AC$75)</c:f>
              <c:numCache>
                <c:formatCode>0.000</c:formatCode>
                <c:ptCount val="3"/>
                <c:pt idx="0">
                  <c:v>-1.0336086682377807E-4</c:v>
                </c:pt>
                <c:pt idx="1">
                  <c:v>-9.5845601859790468E-5</c:v>
                </c:pt>
                <c:pt idx="2">
                  <c:v>-5.2575506979843073E-5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09-4011-A603-DB225F32065D}"/>
            </c:ext>
          </c:extLst>
        </c:ser>
        <c:ser>
          <c:idx val="2"/>
          <c:order val="2"/>
          <c:tx>
            <c:strRef>
              <c:f>'Short-sea (HFO)'!$A$76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('Short-sea (HFO)'!$B$287,'Short-sea (HFO)'!$N$287,'Short-sea (HFO)'!$AC$287)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(HFO)'!$B$76,'Short-sea (HFO)'!$N$76,'Short-sea (HFO)'!$AC$76)</c:f>
              <c:numCache>
                <c:formatCode>0.00</c:formatCode>
                <c:ptCount val="3"/>
                <c:pt idx="0">
                  <c:v>6.8982996659853576E-5</c:v>
                </c:pt>
                <c:pt idx="1">
                  <c:v>6.8982996659853576E-5</c:v>
                </c:pt>
                <c:pt idx="2">
                  <c:v>6.8982996659853576E-5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09-4011-A603-DB225F32065D}"/>
            </c:ext>
          </c:extLst>
        </c:ser>
        <c:ser>
          <c:idx val="3"/>
          <c:order val="3"/>
          <c:tx>
            <c:strRef>
              <c:f>'Short-sea (HFO)'!$A$77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('Short-sea (HFO)'!$B$287,'Short-sea (HFO)'!$N$287,'Short-sea (HFO)'!$AC$287)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(HFO)'!$B$77,'Short-sea (HFO)'!$N$77,'Short-sea (HFO)'!$AC$77)</c:f>
              <c:numCache>
                <c:formatCode>0.0000</c:formatCode>
                <c:ptCount val="3"/>
                <c:pt idx="0">
                  <c:v>-6.8982996659853564E-6</c:v>
                </c:pt>
                <c:pt idx="1">
                  <c:v>-6.8982996659853564E-6</c:v>
                </c:pt>
                <c:pt idx="2">
                  <c:v>-6.8982996659853564E-6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09-4011-A603-DB225F32065D}"/>
            </c:ext>
          </c:extLst>
        </c:ser>
        <c:ser>
          <c:idx val="4"/>
          <c:order val="4"/>
          <c:tx>
            <c:strRef>
              <c:f>'Short-sea (HFO)'!$A$78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('Short-sea (HFO)'!$B$287,'Short-sea (HFO)'!$N$287,'Short-sea (HFO)'!$AC$287)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(HFO)'!$B$78,'Short-sea (HFO)'!$N$78,'Short-sea (HFO)'!$AC$78)</c:f>
              <c:numCache>
                <c:formatCode>0.00</c:formatCode>
                <c:ptCount val="3"/>
                <c:pt idx="0">
                  <c:v>1.0654632223259673E-3</c:v>
                </c:pt>
                <c:pt idx="1">
                  <c:v>1.0654632223259673E-3</c:v>
                </c:pt>
                <c:pt idx="2">
                  <c:v>1.0654632223259673E-3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09-4011-A603-DB225F32065D}"/>
            </c:ext>
          </c:extLst>
        </c:ser>
        <c:ser>
          <c:idx val="5"/>
          <c:order val="5"/>
          <c:tx>
            <c:strRef>
              <c:f>'Short-sea (HFO)'!$A$79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('Short-sea (HFO)'!$B$287,'Short-sea (HFO)'!$N$287,'Short-sea (HFO)'!$AC$287)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(HFO)'!$B$79,'Short-sea (HFO)'!$N$79,'Short-sea (HFO)'!$AC$79)</c:f>
              <c:numCache>
                <c:formatCode>0.00</c:formatCode>
                <c:ptCount val="3"/>
                <c:pt idx="0">
                  <c:v>4.305425874053325E-4</c:v>
                </c:pt>
                <c:pt idx="1">
                  <c:v>4.305425874053325E-4</c:v>
                </c:pt>
                <c:pt idx="2">
                  <c:v>4.305425874053325E-4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109-4011-A603-DB225F32065D}"/>
            </c:ext>
          </c:extLst>
        </c:ser>
        <c:ser>
          <c:idx val="6"/>
          <c:order val="6"/>
          <c:tx>
            <c:strRef>
              <c:f>'Short-sea (HFO)'!$A$80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(HFO)'!$B$287,'Short-sea (HFO)'!$N$287,'Short-sea (HFO)'!$AC$287)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(HFO)'!$B$80,'Short-sea (HFO)'!$N$80,'Short-sea (HFO)'!$AC$80)</c:f>
              <c:numCache>
                <c:formatCode>0.00</c:formatCode>
                <c:ptCount val="3"/>
                <c:pt idx="0">
                  <c:v>8.9502842587904882E-5</c:v>
                </c:pt>
                <c:pt idx="1">
                  <c:v>8.9502842587904882E-5</c:v>
                </c:pt>
                <c:pt idx="2">
                  <c:v>8.9502842587904882E-5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109-4011-A603-DB225F32065D}"/>
            </c:ext>
          </c:extLst>
        </c:ser>
        <c:ser>
          <c:idx val="7"/>
          <c:order val="7"/>
          <c:tx>
            <c:strRef>
              <c:f>'Short-sea (HFO)'!$A$81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(HFO)'!$B$287,'Short-sea (HFO)'!$N$287,'Short-sea (HFO)'!$AC$287)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(HFO)'!$B$81,'Short-sea (HFO)'!$N$81,'Short-sea (HFO)'!$AC$81)</c:f>
              <c:numCache>
                <c:formatCode>0.00</c:formatCode>
                <c:ptCount val="3"/>
                <c:pt idx="0">
                  <c:v>2.1494771182553069E-3</c:v>
                </c:pt>
                <c:pt idx="1">
                  <c:v>2.1267922284124146E-3</c:v>
                </c:pt>
                <c:pt idx="2">
                  <c:v>1.9961810868829068E-3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109-4011-A603-DB225F32065D}"/>
            </c:ext>
          </c:extLst>
        </c:ser>
        <c:ser>
          <c:idx val="8"/>
          <c:order val="8"/>
          <c:tx>
            <c:strRef>
              <c:f>'Short-sea (HFO)'!$A$82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(HFO)'!$B$287,'Short-sea (HFO)'!$N$287,'Short-sea (HFO)'!$AC$287)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(HFO)'!$B$82,'Short-sea (HFO)'!$N$82,'Short-sea (HFO)'!$AC$82)</c:f>
              <c:numCache>
                <c:formatCode>0.00</c:formatCode>
                <c:ptCount val="3"/>
                <c:pt idx="0">
                  <c:v>4.5562805166420479E-3</c:v>
                </c:pt>
                <c:pt idx="1">
                  <c:v>4.5417057790132966E-3</c:v>
                </c:pt>
                <c:pt idx="2">
                  <c:v>4.457789871448032E-3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109-4011-A603-DB225F32065D}"/>
            </c:ext>
          </c:extLst>
        </c:ser>
        <c:ser>
          <c:idx val="9"/>
          <c:order val="9"/>
          <c:tx>
            <c:strRef>
              <c:f>'Short-sea (HFO)'!$A$83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(HFO)'!$B$287,'Short-sea (HFO)'!$N$287,'Short-sea (HFO)'!$AC$287)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(HFO)'!$B$83,'Short-sea (HFO)'!$N$83,'Short-sea (HFO)'!$AC$83)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109-4011-A603-DB225F32065D}"/>
            </c:ext>
          </c:extLst>
        </c:ser>
        <c:ser>
          <c:idx val="10"/>
          <c:order val="10"/>
          <c:tx>
            <c:strRef>
              <c:f>'Short-sea (HFO)'!$A$298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(HFO)'!$B$287,'Short-sea (HFO)'!$N$287,'Short-sea (HFO)'!$AC$287)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(HFO)'!$B$298,'Short-sea (HFO)'!$N$298,'Short-sea (HFO)'!$AC$298)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109-4011-A603-DB225F320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'Short-sea (HFO)'!$A$11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(HFO)'!$Q$11:$AR$11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3A-4AF2-8BE2-01944DD08679}"/>
            </c:ext>
          </c:extLst>
        </c:ser>
        <c:ser>
          <c:idx val="13"/>
          <c:order val="1"/>
          <c:tx>
            <c:strRef>
              <c:f>'Short-sea (HFO)'!$A$12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(HFO)'!$Q$12:$AR$12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3A-4AF2-8BE2-01944DD08679}"/>
            </c:ext>
          </c:extLst>
        </c:ser>
        <c:ser>
          <c:idx val="1"/>
          <c:order val="2"/>
          <c:tx>
            <c:strRef>
              <c:f>'Short-sea (HFO)'!$A$13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(HFO)'!$Q$13:$AR$13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3A-4AF2-8BE2-01944DD08679}"/>
            </c:ext>
          </c:extLst>
        </c:ser>
        <c:ser>
          <c:idx val="14"/>
          <c:order val="3"/>
          <c:tx>
            <c:strRef>
              <c:f>'Short-sea (HFO)'!$A$14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(HFO)'!$Q$14:$AR$14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3A-4AF2-8BE2-01944DD08679}"/>
            </c:ext>
          </c:extLst>
        </c:ser>
        <c:ser>
          <c:idx val="2"/>
          <c:order val="4"/>
          <c:tx>
            <c:strRef>
              <c:f>'Short-sea (HFO)'!$A$15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(HFO)'!$Q$15:$AR$15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B3A-4AF2-8BE2-01944DD08679}"/>
            </c:ext>
          </c:extLst>
        </c:ser>
        <c:ser>
          <c:idx val="3"/>
          <c:order val="5"/>
          <c:tx>
            <c:strRef>
              <c:f>'Short-sea (HFO)'!$A$16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(HFO)'!$Q$16:$AR$16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B3A-4AF2-8BE2-01944DD08679}"/>
            </c:ext>
          </c:extLst>
        </c:ser>
        <c:ser>
          <c:idx val="4"/>
          <c:order val="6"/>
          <c:tx>
            <c:strRef>
              <c:f>'Short-sea (HFO)'!$A$18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(HFO)'!$Q$18:$AR$18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B3A-4AF2-8BE2-01944DD08679}"/>
            </c:ext>
          </c:extLst>
        </c:ser>
        <c:ser>
          <c:idx val="5"/>
          <c:order val="7"/>
          <c:tx>
            <c:strRef>
              <c:f>'Short-sea (HFO)'!$A$19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(HFO)'!$Q$19:$AR$19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B3A-4AF2-8BE2-01944DD08679}"/>
            </c:ext>
          </c:extLst>
        </c:ser>
        <c:ser>
          <c:idx val="6"/>
          <c:order val="8"/>
          <c:tx>
            <c:strRef>
              <c:f>'Short-sea (HFO)'!$A$20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(HFO)'!$Q$20:$AR$20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B3A-4AF2-8BE2-01944DD08679}"/>
            </c:ext>
          </c:extLst>
        </c:ser>
        <c:ser>
          <c:idx val="7"/>
          <c:order val="9"/>
          <c:tx>
            <c:strRef>
              <c:f>'Short-sea (HFO)'!$A$22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(HFO)'!$Q$22:$AR$22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B3A-4AF2-8BE2-01944DD08679}"/>
            </c:ext>
          </c:extLst>
        </c:ser>
        <c:ser>
          <c:idx val="8"/>
          <c:order val="10"/>
          <c:tx>
            <c:strRef>
              <c:f>'Short-sea (HFO)'!$A$23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(HFO)'!$Q$23:$AR$23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B3A-4AF2-8BE2-01944DD08679}"/>
            </c:ext>
          </c:extLst>
        </c:ser>
        <c:ser>
          <c:idx val="9"/>
          <c:order val="11"/>
          <c:tx>
            <c:strRef>
              <c:f>'Short-sea (HFO)'!$A$24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(HFO)'!$Q$24:$AR$24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B3A-4AF2-8BE2-01944DD08679}"/>
            </c:ext>
          </c:extLst>
        </c:ser>
        <c:ser>
          <c:idx val="10"/>
          <c:order val="12"/>
          <c:tx>
            <c:strRef>
              <c:f>'Short-sea (HFO)'!$A$25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(HFO)'!$Q$25:$AR$25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B3A-4AF2-8BE2-01944DD08679}"/>
            </c:ext>
          </c:extLst>
        </c:ser>
        <c:ser>
          <c:idx val="11"/>
          <c:order val="13"/>
          <c:tx>
            <c:strRef>
              <c:f>'Short-sea (HFO)'!$A$27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(HFO)'!$Q$10:$AR$10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(HFO)'!$Q$27:$AR$27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B3A-4AF2-8BE2-01944DD08679}"/>
            </c:ext>
          </c:extLst>
        </c:ser>
        <c:ser>
          <c:idx val="12"/>
          <c:order val="14"/>
          <c:tx>
            <c:strRef>
              <c:f>'Short-sea (HFO)'!$A$17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(HFO)'!$Q$17:$AR$17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B3A-4AF2-8BE2-01944DD08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'Short-sea (HFO)'!$A$74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('Short-sea (HFO)'!$AC$396,'Short-sea (HFO)'!$B$396,'Short-sea (HFO)'!$N$396,'Short-sea (HFO)'!$AC$396)</c:f>
              <c:numCache>
                <c:formatCode>General</c:formatCode>
                <c:ptCount val="4"/>
                <c:pt idx="0">
                  <c:v>2050</c:v>
                </c:pt>
                <c:pt idx="1">
                  <c:v>2023</c:v>
                </c:pt>
                <c:pt idx="2">
                  <c:v>2035</c:v>
                </c:pt>
                <c:pt idx="3">
                  <c:v>2050</c:v>
                </c:pt>
              </c:numCache>
            </c:numRef>
          </c:cat>
          <c:val>
            <c:numRef>
              <c:f>('Short-sea (HFO)'!$B$74,'Short-sea (HFO)'!$N$74,'Short-sea (HFO)'!$AC$74)</c:f>
              <c:numCache>
                <c:formatCode>0.00</c:formatCode>
                <c:ptCount val="3"/>
                <c:pt idx="0">
                  <c:v>1.0347449498978036E-3</c:v>
                </c:pt>
                <c:pt idx="1">
                  <c:v>1.0347449498978036E-3</c:v>
                </c:pt>
                <c:pt idx="2">
                  <c:v>1.0347449498978036E-3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E6-4117-BDE9-C9D958F00767}"/>
            </c:ext>
          </c:extLst>
        </c:ser>
        <c:ser>
          <c:idx val="1"/>
          <c:order val="1"/>
          <c:tx>
            <c:strRef>
              <c:f>'Short-sea (HFO)'!$A$75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('Short-sea (HFO)'!$AC$396,'Short-sea (HFO)'!$B$396,'Short-sea (HFO)'!$N$396,'Short-sea (HFO)'!$AC$396)</c:f>
              <c:numCache>
                <c:formatCode>General</c:formatCode>
                <c:ptCount val="4"/>
                <c:pt idx="0">
                  <c:v>2050</c:v>
                </c:pt>
                <c:pt idx="1">
                  <c:v>2023</c:v>
                </c:pt>
                <c:pt idx="2">
                  <c:v>2035</c:v>
                </c:pt>
                <c:pt idx="3">
                  <c:v>2050</c:v>
                </c:pt>
              </c:numCache>
            </c:numRef>
          </c:cat>
          <c:val>
            <c:numRef>
              <c:f>('Short-sea (HFO)'!$B$75,'Short-sea (HFO)'!$N$75,'Short-sea (HFO)'!$AC$75)</c:f>
              <c:numCache>
                <c:formatCode>0.000</c:formatCode>
                <c:ptCount val="3"/>
                <c:pt idx="0">
                  <c:v>-1.0336086682377807E-4</c:v>
                </c:pt>
                <c:pt idx="1">
                  <c:v>-9.5845601859790468E-5</c:v>
                </c:pt>
                <c:pt idx="2">
                  <c:v>-5.2575506979843073E-5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E6-4117-BDE9-C9D958F00767}"/>
            </c:ext>
          </c:extLst>
        </c:ser>
        <c:ser>
          <c:idx val="2"/>
          <c:order val="2"/>
          <c:tx>
            <c:strRef>
              <c:f>'Short-sea (HFO)'!$A$76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('Short-sea (HFO)'!$AC$396,'Short-sea (HFO)'!$B$396,'Short-sea (HFO)'!$N$396,'Short-sea (HFO)'!$AC$396)</c:f>
              <c:numCache>
                <c:formatCode>General</c:formatCode>
                <c:ptCount val="4"/>
                <c:pt idx="0">
                  <c:v>2050</c:v>
                </c:pt>
                <c:pt idx="1">
                  <c:v>2023</c:v>
                </c:pt>
                <c:pt idx="2">
                  <c:v>2035</c:v>
                </c:pt>
                <c:pt idx="3">
                  <c:v>2050</c:v>
                </c:pt>
              </c:numCache>
            </c:numRef>
          </c:cat>
          <c:val>
            <c:numRef>
              <c:f>('Short-sea (HFO)'!$B$76,'Short-sea (HFO)'!$N$76,'Short-sea (HFO)'!$AC$76)</c:f>
              <c:numCache>
                <c:formatCode>0.00</c:formatCode>
                <c:ptCount val="3"/>
                <c:pt idx="0">
                  <c:v>6.8982996659853576E-5</c:v>
                </c:pt>
                <c:pt idx="1">
                  <c:v>6.8982996659853576E-5</c:v>
                </c:pt>
                <c:pt idx="2">
                  <c:v>6.8982996659853576E-5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E6-4117-BDE9-C9D958F00767}"/>
            </c:ext>
          </c:extLst>
        </c:ser>
        <c:ser>
          <c:idx val="3"/>
          <c:order val="3"/>
          <c:tx>
            <c:strRef>
              <c:f>'Short-sea (HFO)'!$A$77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('Short-sea (HFO)'!$AC$396,'Short-sea (HFO)'!$B$396,'Short-sea (HFO)'!$N$396,'Short-sea (HFO)'!$AC$396)</c:f>
              <c:numCache>
                <c:formatCode>General</c:formatCode>
                <c:ptCount val="4"/>
                <c:pt idx="0">
                  <c:v>2050</c:v>
                </c:pt>
                <c:pt idx="1">
                  <c:v>2023</c:v>
                </c:pt>
                <c:pt idx="2">
                  <c:v>2035</c:v>
                </c:pt>
                <c:pt idx="3">
                  <c:v>2050</c:v>
                </c:pt>
              </c:numCache>
            </c:numRef>
          </c:cat>
          <c:val>
            <c:numRef>
              <c:f>('Short-sea (HFO)'!$B$77,'Short-sea (HFO)'!$N$77,'Short-sea (HFO)'!$AC$77)</c:f>
              <c:numCache>
                <c:formatCode>0.0000</c:formatCode>
                <c:ptCount val="3"/>
                <c:pt idx="0">
                  <c:v>-6.8982996659853564E-6</c:v>
                </c:pt>
                <c:pt idx="1">
                  <c:v>-6.8982996659853564E-6</c:v>
                </c:pt>
                <c:pt idx="2">
                  <c:v>-6.8982996659853564E-6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E6-4117-BDE9-C9D958F00767}"/>
            </c:ext>
          </c:extLst>
        </c:ser>
        <c:ser>
          <c:idx val="4"/>
          <c:order val="4"/>
          <c:tx>
            <c:strRef>
              <c:f>'Short-sea (HFO)'!$A$78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('Short-sea (HFO)'!$AC$396,'Short-sea (HFO)'!$B$396,'Short-sea (HFO)'!$N$396,'Short-sea (HFO)'!$AC$396)</c:f>
              <c:numCache>
                <c:formatCode>General</c:formatCode>
                <c:ptCount val="4"/>
                <c:pt idx="0">
                  <c:v>2050</c:v>
                </c:pt>
                <c:pt idx="1">
                  <c:v>2023</c:v>
                </c:pt>
                <c:pt idx="2">
                  <c:v>2035</c:v>
                </c:pt>
                <c:pt idx="3">
                  <c:v>2050</c:v>
                </c:pt>
              </c:numCache>
            </c:numRef>
          </c:cat>
          <c:val>
            <c:numRef>
              <c:f>('Short-sea (HFO)'!$B$78,'Short-sea (HFO)'!$N$78,'Short-sea (HFO)'!$AC$78)</c:f>
              <c:numCache>
                <c:formatCode>0.00</c:formatCode>
                <c:ptCount val="3"/>
                <c:pt idx="0">
                  <c:v>1.0654632223259673E-3</c:v>
                </c:pt>
                <c:pt idx="1">
                  <c:v>1.0654632223259673E-3</c:v>
                </c:pt>
                <c:pt idx="2">
                  <c:v>1.0654632223259673E-3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E6-4117-BDE9-C9D958F00767}"/>
            </c:ext>
          </c:extLst>
        </c:ser>
        <c:ser>
          <c:idx val="5"/>
          <c:order val="5"/>
          <c:tx>
            <c:strRef>
              <c:f>'Short-sea (HFO)'!$A$79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('Short-sea (HFO)'!$AC$396,'Short-sea (HFO)'!$B$396,'Short-sea (HFO)'!$N$396,'Short-sea (HFO)'!$AC$396)</c:f>
              <c:numCache>
                <c:formatCode>General</c:formatCode>
                <c:ptCount val="4"/>
                <c:pt idx="0">
                  <c:v>2050</c:v>
                </c:pt>
                <c:pt idx="1">
                  <c:v>2023</c:v>
                </c:pt>
                <c:pt idx="2">
                  <c:v>2035</c:v>
                </c:pt>
                <c:pt idx="3">
                  <c:v>2050</c:v>
                </c:pt>
              </c:numCache>
            </c:numRef>
          </c:cat>
          <c:val>
            <c:numRef>
              <c:f>('Short-sea (HFO)'!$B$79,'Short-sea (HFO)'!$N$79,'Short-sea (HFO)'!$AC$79)</c:f>
              <c:numCache>
                <c:formatCode>0.00</c:formatCode>
                <c:ptCount val="3"/>
                <c:pt idx="0">
                  <c:v>4.305425874053325E-4</c:v>
                </c:pt>
                <c:pt idx="1">
                  <c:v>4.305425874053325E-4</c:v>
                </c:pt>
                <c:pt idx="2">
                  <c:v>4.305425874053325E-4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8E6-4117-BDE9-C9D958F00767}"/>
            </c:ext>
          </c:extLst>
        </c:ser>
        <c:ser>
          <c:idx val="6"/>
          <c:order val="6"/>
          <c:tx>
            <c:strRef>
              <c:f>'Short-sea (HFO)'!$A$80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(HFO)'!$AC$396,'Short-sea (HFO)'!$B$396,'Short-sea (HFO)'!$N$396,'Short-sea (HFO)'!$AC$396)</c:f>
              <c:numCache>
                <c:formatCode>General</c:formatCode>
                <c:ptCount val="4"/>
                <c:pt idx="0">
                  <c:v>2050</c:v>
                </c:pt>
                <c:pt idx="1">
                  <c:v>2023</c:v>
                </c:pt>
                <c:pt idx="2">
                  <c:v>2035</c:v>
                </c:pt>
                <c:pt idx="3">
                  <c:v>2050</c:v>
                </c:pt>
              </c:numCache>
            </c:numRef>
          </c:cat>
          <c:val>
            <c:numRef>
              <c:f>('Short-sea (HFO)'!$B$80,'Short-sea (HFO)'!$N$80,'Short-sea (HFO)'!$AC$80)</c:f>
              <c:numCache>
                <c:formatCode>0.00</c:formatCode>
                <c:ptCount val="3"/>
                <c:pt idx="0">
                  <c:v>8.9502842587904882E-5</c:v>
                </c:pt>
                <c:pt idx="1">
                  <c:v>8.9502842587904882E-5</c:v>
                </c:pt>
                <c:pt idx="2">
                  <c:v>8.9502842587904882E-5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8E6-4117-BDE9-C9D958F00767}"/>
            </c:ext>
          </c:extLst>
        </c:ser>
        <c:ser>
          <c:idx val="7"/>
          <c:order val="7"/>
          <c:tx>
            <c:strRef>
              <c:f>'Short-sea (HFO)'!$A$81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(HFO)'!$AC$396,'Short-sea (HFO)'!$B$396,'Short-sea (HFO)'!$N$396,'Short-sea (HFO)'!$AC$396)</c:f>
              <c:numCache>
                <c:formatCode>General</c:formatCode>
                <c:ptCount val="4"/>
                <c:pt idx="0">
                  <c:v>2050</c:v>
                </c:pt>
                <c:pt idx="1">
                  <c:v>2023</c:v>
                </c:pt>
                <c:pt idx="2">
                  <c:v>2035</c:v>
                </c:pt>
                <c:pt idx="3">
                  <c:v>2050</c:v>
                </c:pt>
              </c:numCache>
            </c:numRef>
          </c:cat>
          <c:val>
            <c:numRef>
              <c:f>('Short-sea (HFO)'!$B$81,'Short-sea (HFO)'!$N$81,'Short-sea (HFO)'!$AC$81)</c:f>
              <c:numCache>
                <c:formatCode>0.00</c:formatCode>
                <c:ptCount val="3"/>
                <c:pt idx="0">
                  <c:v>2.1494771182553069E-3</c:v>
                </c:pt>
                <c:pt idx="1">
                  <c:v>2.1267922284124146E-3</c:v>
                </c:pt>
                <c:pt idx="2">
                  <c:v>1.9961810868829068E-3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8E6-4117-BDE9-C9D958F00767}"/>
            </c:ext>
          </c:extLst>
        </c:ser>
        <c:ser>
          <c:idx val="8"/>
          <c:order val="8"/>
          <c:tx>
            <c:strRef>
              <c:f>'Short-sea (HFO)'!$A$82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(HFO)'!$AC$396,'Short-sea (HFO)'!$B$396,'Short-sea (HFO)'!$N$396,'Short-sea (HFO)'!$AC$396)</c:f>
              <c:numCache>
                <c:formatCode>General</c:formatCode>
                <c:ptCount val="4"/>
                <c:pt idx="0">
                  <c:v>2050</c:v>
                </c:pt>
                <c:pt idx="1">
                  <c:v>2023</c:v>
                </c:pt>
                <c:pt idx="2">
                  <c:v>2035</c:v>
                </c:pt>
                <c:pt idx="3">
                  <c:v>2050</c:v>
                </c:pt>
              </c:numCache>
            </c:numRef>
          </c:cat>
          <c:val>
            <c:numRef>
              <c:f>('Short-sea (HFO)'!$B$82,'Short-sea (HFO)'!$N$82,'Short-sea (HFO)'!$AC$82)</c:f>
              <c:numCache>
                <c:formatCode>0.00</c:formatCode>
                <c:ptCount val="3"/>
                <c:pt idx="0">
                  <c:v>4.5562805166420479E-3</c:v>
                </c:pt>
                <c:pt idx="1">
                  <c:v>4.5417057790132966E-3</c:v>
                </c:pt>
                <c:pt idx="2">
                  <c:v>4.457789871448032E-3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8E6-4117-BDE9-C9D958F00767}"/>
            </c:ext>
          </c:extLst>
        </c:ser>
        <c:ser>
          <c:idx val="9"/>
          <c:order val="9"/>
          <c:tx>
            <c:strRef>
              <c:f>'Short-sea (HFO)'!$A$83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(HFO)'!$AC$396,'Short-sea (HFO)'!$B$396,'Short-sea (HFO)'!$N$396,'Short-sea (HFO)'!$AC$396)</c:f>
              <c:numCache>
                <c:formatCode>General</c:formatCode>
                <c:ptCount val="4"/>
                <c:pt idx="0">
                  <c:v>2050</c:v>
                </c:pt>
                <c:pt idx="1">
                  <c:v>2023</c:v>
                </c:pt>
                <c:pt idx="2">
                  <c:v>2035</c:v>
                </c:pt>
                <c:pt idx="3">
                  <c:v>2050</c:v>
                </c:pt>
              </c:numCache>
            </c:numRef>
          </c:cat>
          <c:val>
            <c:numRef>
              <c:f>('Short-sea (HFO)'!$B$83,'Short-sea (HFO)'!$N$83,'Short-sea (HFO)'!$AC$83)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8E6-4117-BDE9-C9D958F00767}"/>
            </c:ext>
          </c:extLst>
        </c:ser>
        <c:ser>
          <c:idx val="10"/>
          <c:order val="10"/>
          <c:tx>
            <c:strRef>
              <c:f>'Short-sea (HFO)'!$A$407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(HFO)'!$AC$396,'Short-sea (HFO)'!$B$396,'Short-sea (HFO)'!$N$396,'Short-sea (HFO)'!$AC$396)</c:f>
              <c:numCache>
                <c:formatCode>General</c:formatCode>
                <c:ptCount val="4"/>
                <c:pt idx="0">
                  <c:v>2050</c:v>
                </c:pt>
                <c:pt idx="1">
                  <c:v>2023</c:v>
                </c:pt>
                <c:pt idx="2">
                  <c:v>2035</c:v>
                </c:pt>
                <c:pt idx="3">
                  <c:v>2050</c:v>
                </c:pt>
              </c:numCache>
            </c:numRef>
          </c:cat>
          <c:val>
            <c:numRef>
              <c:f>('Short-sea (HFO)'!$B$407,'Short-sea (HFO)'!$N$407,'Short-sea (HFO)'!$AC$407)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8E6-4117-BDE9-C9D958F00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'Short-sea (MGO)'!$A$11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(MGO)'!$Q$11:$AR$11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6A-4228-A85E-AA4DCC03883B}"/>
            </c:ext>
          </c:extLst>
        </c:ser>
        <c:ser>
          <c:idx val="13"/>
          <c:order val="1"/>
          <c:tx>
            <c:strRef>
              <c:f>'Short-sea (MGO)'!$A$12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(MGO)'!$Q$12:$AR$12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6A-4228-A85E-AA4DCC03883B}"/>
            </c:ext>
          </c:extLst>
        </c:ser>
        <c:ser>
          <c:idx val="1"/>
          <c:order val="2"/>
          <c:tx>
            <c:strRef>
              <c:f>'Short-sea (MGO)'!$A$13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(MGO)'!$Q$13:$AR$13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6A-4228-A85E-AA4DCC03883B}"/>
            </c:ext>
          </c:extLst>
        </c:ser>
        <c:ser>
          <c:idx val="14"/>
          <c:order val="3"/>
          <c:tx>
            <c:strRef>
              <c:f>'Short-sea (MGO)'!$A$14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(MGO)'!$Q$14:$AR$14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6A-4228-A85E-AA4DCC03883B}"/>
            </c:ext>
          </c:extLst>
        </c:ser>
        <c:ser>
          <c:idx val="2"/>
          <c:order val="4"/>
          <c:tx>
            <c:strRef>
              <c:f>'Short-sea (MGO)'!$A$15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(MGO)'!$Q$15:$AR$15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86A-4228-A85E-AA4DCC03883B}"/>
            </c:ext>
          </c:extLst>
        </c:ser>
        <c:ser>
          <c:idx val="3"/>
          <c:order val="5"/>
          <c:tx>
            <c:strRef>
              <c:f>'Short-sea (MGO)'!$A$16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(MGO)'!$Q$16:$AR$16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86A-4228-A85E-AA4DCC03883B}"/>
            </c:ext>
          </c:extLst>
        </c:ser>
        <c:ser>
          <c:idx val="4"/>
          <c:order val="6"/>
          <c:tx>
            <c:strRef>
              <c:f>'Short-sea (MGO)'!$A$18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(MGO)'!$Q$18:$AR$18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86A-4228-A85E-AA4DCC03883B}"/>
            </c:ext>
          </c:extLst>
        </c:ser>
        <c:ser>
          <c:idx val="5"/>
          <c:order val="7"/>
          <c:tx>
            <c:strRef>
              <c:f>'Short-sea (MGO)'!$A$19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(MGO)'!$Q$19:$AR$19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86A-4228-A85E-AA4DCC03883B}"/>
            </c:ext>
          </c:extLst>
        </c:ser>
        <c:ser>
          <c:idx val="6"/>
          <c:order val="8"/>
          <c:tx>
            <c:strRef>
              <c:f>'Short-sea (MGO)'!$A$20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(MGO)'!$Q$20:$AR$20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86A-4228-A85E-AA4DCC03883B}"/>
            </c:ext>
          </c:extLst>
        </c:ser>
        <c:ser>
          <c:idx val="7"/>
          <c:order val="9"/>
          <c:tx>
            <c:strRef>
              <c:f>'Short-sea (MGO)'!$A$22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(MGO)'!$Q$22:$AR$22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86A-4228-A85E-AA4DCC03883B}"/>
            </c:ext>
          </c:extLst>
        </c:ser>
        <c:ser>
          <c:idx val="8"/>
          <c:order val="10"/>
          <c:tx>
            <c:strRef>
              <c:f>'Short-sea (MGO)'!$A$23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(MGO)'!$Q$23:$AR$23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86A-4228-A85E-AA4DCC03883B}"/>
            </c:ext>
          </c:extLst>
        </c:ser>
        <c:ser>
          <c:idx val="9"/>
          <c:order val="11"/>
          <c:tx>
            <c:strRef>
              <c:f>'Short-sea (MGO)'!$A$24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(MGO)'!$Q$24:$AR$24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86A-4228-A85E-AA4DCC03883B}"/>
            </c:ext>
          </c:extLst>
        </c:ser>
        <c:ser>
          <c:idx val="10"/>
          <c:order val="12"/>
          <c:tx>
            <c:strRef>
              <c:f>'Short-sea (MGO)'!$A$25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(MGO)'!$Q$25:$AR$25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86A-4228-A85E-AA4DCC03883B}"/>
            </c:ext>
          </c:extLst>
        </c:ser>
        <c:ser>
          <c:idx val="11"/>
          <c:order val="13"/>
          <c:tx>
            <c:strRef>
              <c:f>'Short-sea (MGO)'!$A$27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(MGO)'!$Q$27:$AR$27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86A-4228-A85E-AA4DCC03883B}"/>
            </c:ext>
          </c:extLst>
        </c:ser>
        <c:ser>
          <c:idx val="12"/>
          <c:order val="14"/>
          <c:tx>
            <c:strRef>
              <c:f>'Short-sea (MGO)'!$A$17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(MGO)'!$Q$17:$AR$17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86A-4228-A85E-AA4DCC038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'Short-sea (MGO)'!$A$74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('Short-sea (MGO)'!$B$73,'Short-sea (MGO)'!$N$73,'Short-sea (MGO)'!$AC$73)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(MGO)'!$B$74,'Short-sea (MGO)'!$N$74,'Short-sea (MGO)'!$AC$74)</c:f>
              <c:numCache>
                <c:formatCode>0.00</c:formatCode>
                <c:ptCount val="3"/>
                <c:pt idx="0">
                  <c:v>1.0347449498978036E-3</c:v>
                </c:pt>
                <c:pt idx="1">
                  <c:v>1.0347449498978036E-3</c:v>
                </c:pt>
                <c:pt idx="2">
                  <c:v>1.0347449498978036E-3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B2-44B3-AA23-C83296541D6D}"/>
            </c:ext>
          </c:extLst>
        </c:ser>
        <c:ser>
          <c:idx val="1"/>
          <c:order val="1"/>
          <c:tx>
            <c:strRef>
              <c:f>'Short-sea (MGO)'!$A$75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('Short-sea (MGO)'!$B$73,'Short-sea (MGO)'!$N$73,'Short-sea (MGO)'!$AC$73)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(MGO)'!$B$75,'Short-sea (MGO)'!$N$75,'Short-sea (MGO)'!$AC$75)</c:f>
              <c:numCache>
                <c:formatCode>0.000</c:formatCode>
                <c:ptCount val="3"/>
                <c:pt idx="0">
                  <c:v>-1.0336086682377807E-4</c:v>
                </c:pt>
                <c:pt idx="1">
                  <c:v>-9.5845601859790468E-5</c:v>
                </c:pt>
                <c:pt idx="2">
                  <c:v>-5.2575506979843073E-5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B2-44B3-AA23-C83296541D6D}"/>
            </c:ext>
          </c:extLst>
        </c:ser>
        <c:ser>
          <c:idx val="2"/>
          <c:order val="2"/>
          <c:tx>
            <c:strRef>
              <c:f>'Short-sea (MGO)'!$A$76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('Short-sea (MGO)'!$B$73,'Short-sea (MGO)'!$N$73,'Short-sea (MGO)'!$AC$73)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(MGO)'!$B$76,'Short-sea (MGO)'!$N$76,'Short-sea (MGO)'!$AC$76)</c:f>
              <c:numCache>
                <c:formatCode>0.00</c:formatCode>
                <c:ptCount val="3"/>
                <c:pt idx="0">
                  <c:v>6.8982996659853576E-5</c:v>
                </c:pt>
                <c:pt idx="1">
                  <c:v>6.8982996659853576E-5</c:v>
                </c:pt>
                <c:pt idx="2">
                  <c:v>6.8982996659853576E-5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B2-44B3-AA23-C83296541D6D}"/>
            </c:ext>
          </c:extLst>
        </c:ser>
        <c:ser>
          <c:idx val="3"/>
          <c:order val="3"/>
          <c:tx>
            <c:strRef>
              <c:f>'Short-sea (MGO)'!$A$77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('Short-sea (MGO)'!$B$73,'Short-sea (MGO)'!$N$73,'Short-sea (MGO)'!$AC$73)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(MGO)'!$B$77,'Short-sea (MGO)'!$N$77,'Short-sea (MGO)'!$AC$77)</c:f>
              <c:numCache>
                <c:formatCode>0.0000</c:formatCode>
                <c:ptCount val="3"/>
                <c:pt idx="0">
                  <c:v>-6.8982996659853564E-6</c:v>
                </c:pt>
                <c:pt idx="1">
                  <c:v>-6.8982996659853564E-6</c:v>
                </c:pt>
                <c:pt idx="2">
                  <c:v>-6.8982996659853564E-6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B2-44B3-AA23-C83296541D6D}"/>
            </c:ext>
          </c:extLst>
        </c:ser>
        <c:ser>
          <c:idx val="4"/>
          <c:order val="4"/>
          <c:tx>
            <c:strRef>
              <c:f>'Short-sea (MGO)'!$A$78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('Short-sea (MGO)'!$B$73,'Short-sea (MGO)'!$N$73,'Short-sea (MGO)'!$AC$73)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(MGO)'!$B$78,'Short-sea (MGO)'!$N$78,'Short-sea (MGO)'!$AC$78)</c:f>
              <c:numCache>
                <c:formatCode>0.00</c:formatCode>
                <c:ptCount val="3"/>
                <c:pt idx="0">
                  <c:v>1.0654632223259673E-3</c:v>
                </c:pt>
                <c:pt idx="1">
                  <c:v>1.0654632223259673E-3</c:v>
                </c:pt>
                <c:pt idx="2">
                  <c:v>1.0654632223259673E-3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9B2-44B3-AA23-C83296541D6D}"/>
            </c:ext>
          </c:extLst>
        </c:ser>
        <c:ser>
          <c:idx val="5"/>
          <c:order val="5"/>
          <c:tx>
            <c:strRef>
              <c:f>'Short-sea (MGO)'!$A$79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('Short-sea (MGO)'!$B$73,'Short-sea (MGO)'!$N$73,'Short-sea (MGO)'!$AC$73)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(MGO)'!$B$79,'Short-sea (MGO)'!$N$79,'Short-sea (MGO)'!$AC$79)</c:f>
              <c:numCache>
                <c:formatCode>0.00</c:formatCode>
                <c:ptCount val="3"/>
                <c:pt idx="0">
                  <c:v>4.305425874053325E-4</c:v>
                </c:pt>
                <c:pt idx="1">
                  <c:v>4.305425874053325E-4</c:v>
                </c:pt>
                <c:pt idx="2">
                  <c:v>4.305425874053325E-4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9B2-44B3-AA23-C83296541D6D}"/>
            </c:ext>
          </c:extLst>
        </c:ser>
        <c:ser>
          <c:idx val="6"/>
          <c:order val="6"/>
          <c:tx>
            <c:strRef>
              <c:f>'Short-sea (MGO)'!$A$80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(MGO)'!$B$73,'Short-sea (MGO)'!$N$73,'Short-sea (MGO)'!$AC$73)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(MGO)'!$B$80,'Short-sea (MGO)'!$N$80,'Short-sea (MGO)'!$AC$80)</c:f>
              <c:numCache>
                <c:formatCode>0.00</c:formatCode>
                <c:ptCount val="3"/>
                <c:pt idx="0">
                  <c:v>8.9502842587904882E-5</c:v>
                </c:pt>
                <c:pt idx="1">
                  <c:v>8.9502842587904882E-5</c:v>
                </c:pt>
                <c:pt idx="2">
                  <c:v>8.9502842587904882E-5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9B2-44B3-AA23-C83296541D6D}"/>
            </c:ext>
          </c:extLst>
        </c:ser>
        <c:ser>
          <c:idx val="7"/>
          <c:order val="7"/>
          <c:tx>
            <c:strRef>
              <c:f>'Short-sea (MGO)'!$A$81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(MGO)'!$B$73,'Short-sea (MGO)'!$N$73,'Short-sea (MGO)'!$AC$73)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(MGO)'!$B$81,'Short-sea (MGO)'!$N$81,'Short-sea (MGO)'!$AC$81)</c:f>
              <c:numCache>
                <c:formatCode>0.00</c:formatCode>
                <c:ptCount val="3"/>
                <c:pt idx="0">
                  <c:v>4.1072811176853007E-3</c:v>
                </c:pt>
                <c:pt idx="1">
                  <c:v>4.0639341944186261E-3</c:v>
                </c:pt>
                <c:pt idx="2">
                  <c:v>3.8143587647444083E-3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9B2-44B3-AA23-C83296541D6D}"/>
            </c:ext>
          </c:extLst>
        </c:ser>
        <c:ser>
          <c:idx val="8"/>
          <c:order val="8"/>
          <c:tx>
            <c:strRef>
              <c:f>'Short-sea (MGO)'!$A$82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(MGO)'!$B$73,'Short-sea (MGO)'!$N$73,'Short-sea (MGO)'!$AC$73)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(MGO)'!$B$82,'Short-sea (MGO)'!$N$82,'Short-sea (MGO)'!$AC$82)</c:f>
              <c:numCache>
                <c:formatCode>0.00</c:formatCode>
                <c:ptCount val="3"/>
                <c:pt idx="0">
                  <c:v>6.4373078886434147E-3</c:v>
                </c:pt>
                <c:pt idx="1">
                  <c:v>6.4028813934114215E-3</c:v>
                </c:pt>
                <c:pt idx="2">
                  <c:v>6.2046664639032008E-3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9B2-44B3-AA23-C83296541D6D}"/>
            </c:ext>
          </c:extLst>
        </c:ser>
        <c:ser>
          <c:idx val="9"/>
          <c:order val="9"/>
          <c:tx>
            <c:strRef>
              <c:f>'Short-sea (MGO)'!$A$83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(MGO)'!$B$73,'Short-sea (MGO)'!$N$73,'Short-sea (MGO)'!$AC$73)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(MGO)'!$B$83,'Short-sea (MGO)'!$N$83,'Short-sea (MGO)'!$AC$83)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9B2-44B3-AA23-C83296541D6D}"/>
            </c:ext>
          </c:extLst>
        </c:ser>
        <c:ser>
          <c:idx val="10"/>
          <c:order val="10"/>
          <c:tx>
            <c:strRef>
              <c:f>'Short-sea (MGO)'!$A$84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(MGO)'!$B$73,'Short-sea (MGO)'!$N$73,'Short-sea (MGO)'!$AC$73)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(MGO)'!$B$84,'Short-sea (MGO)'!$N$84,'Short-sea (MGO)'!$AC$84)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0A-4124-A37A-FC8976F89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'Short-sea (MGO)'!$A$11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(MGO)'!$Q$11:$AR$11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F9-4019-A079-1BEF786858C4}"/>
            </c:ext>
          </c:extLst>
        </c:ser>
        <c:ser>
          <c:idx val="13"/>
          <c:order val="1"/>
          <c:tx>
            <c:strRef>
              <c:f>'Short-sea (MGO)'!$A$12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(MGO)'!$Q$12:$AR$12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F9-4019-A079-1BEF786858C4}"/>
            </c:ext>
          </c:extLst>
        </c:ser>
        <c:ser>
          <c:idx val="1"/>
          <c:order val="2"/>
          <c:tx>
            <c:strRef>
              <c:f>'Short-sea (MGO)'!$A$13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(MGO)'!$Q$13:$AR$13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F9-4019-A079-1BEF786858C4}"/>
            </c:ext>
          </c:extLst>
        </c:ser>
        <c:ser>
          <c:idx val="14"/>
          <c:order val="3"/>
          <c:tx>
            <c:strRef>
              <c:f>'Short-sea (MGO)'!$A$14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(MGO)'!$Q$14:$AR$14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F9-4019-A079-1BEF786858C4}"/>
            </c:ext>
          </c:extLst>
        </c:ser>
        <c:ser>
          <c:idx val="2"/>
          <c:order val="4"/>
          <c:tx>
            <c:strRef>
              <c:f>'Short-sea (MGO)'!$A$15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(MGO)'!$Q$15:$AR$15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F9-4019-A079-1BEF786858C4}"/>
            </c:ext>
          </c:extLst>
        </c:ser>
        <c:ser>
          <c:idx val="3"/>
          <c:order val="5"/>
          <c:tx>
            <c:strRef>
              <c:f>'Short-sea (MGO)'!$A$16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(MGO)'!$Q$16:$AR$16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F9-4019-A079-1BEF786858C4}"/>
            </c:ext>
          </c:extLst>
        </c:ser>
        <c:ser>
          <c:idx val="4"/>
          <c:order val="6"/>
          <c:tx>
            <c:strRef>
              <c:f>'Short-sea (MGO)'!$A$18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(MGO)'!$Q$18:$AR$18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3F9-4019-A079-1BEF786858C4}"/>
            </c:ext>
          </c:extLst>
        </c:ser>
        <c:ser>
          <c:idx val="5"/>
          <c:order val="7"/>
          <c:tx>
            <c:strRef>
              <c:f>'Short-sea (MGO)'!$A$19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(MGO)'!$Q$19:$AR$19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3F9-4019-A079-1BEF786858C4}"/>
            </c:ext>
          </c:extLst>
        </c:ser>
        <c:ser>
          <c:idx val="6"/>
          <c:order val="8"/>
          <c:tx>
            <c:strRef>
              <c:f>'Short-sea (MGO)'!$A$20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(MGO)'!$Q$20:$AR$20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3F9-4019-A079-1BEF786858C4}"/>
            </c:ext>
          </c:extLst>
        </c:ser>
        <c:ser>
          <c:idx val="7"/>
          <c:order val="9"/>
          <c:tx>
            <c:strRef>
              <c:f>'Short-sea (MGO)'!$A$22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(MGO)'!$Q$22:$AR$22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3F9-4019-A079-1BEF786858C4}"/>
            </c:ext>
          </c:extLst>
        </c:ser>
        <c:ser>
          <c:idx val="8"/>
          <c:order val="10"/>
          <c:tx>
            <c:strRef>
              <c:f>'Short-sea (MGO)'!$A$23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(MGO)'!$Q$23:$AR$23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3F9-4019-A079-1BEF786858C4}"/>
            </c:ext>
          </c:extLst>
        </c:ser>
        <c:ser>
          <c:idx val="9"/>
          <c:order val="11"/>
          <c:tx>
            <c:strRef>
              <c:f>'Short-sea (MGO)'!$A$24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(MGO)'!$Q$24:$AR$24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3F9-4019-A079-1BEF786858C4}"/>
            </c:ext>
          </c:extLst>
        </c:ser>
        <c:ser>
          <c:idx val="10"/>
          <c:order val="12"/>
          <c:tx>
            <c:strRef>
              <c:f>'Short-sea (MGO)'!$A$25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(MGO)'!$Q$25:$AR$25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3F9-4019-A079-1BEF786858C4}"/>
            </c:ext>
          </c:extLst>
        </c:ser>
        <c:ser>
          <c:idx val="11"/>
          <c:order val="13"/>
          <c:tx>
            <c:strRef>
              <c:f>'Short-sea (MGO)'!$A$27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(MGO)'!$Q$27:$AR$27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3F9-4019-A079-1BEF786858C4}"/>
            </c:ext>
          </c:extLst>
        </c:ser>
        <c:ser>
          <c:idx val="12"/>
          <c:order val="14"/>
          <c:tx>
            <c:strRef>
              <c:f>'Short-sea (MGO)'!$A$17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(MGO)'!$Q$17:$AR$17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3F9-4019-A079-1BEF78685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'Short-sea (MGO)'!$A$74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('Short-sea (MGO)'!$B$179,'Short-sea (MGO)'!$N$179,'Short-sea (MGO)'!$AC$179)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(MGO)'!$B$74,'Short-sea (MGO)'!$N$74,'Short-sea (MGO)'!$AC$74)</c:f>
              <c:numCache>
                <c:formatCode>0.00</c:formatCode>
                <c:ptCount val="3"/>
                <c:pt idx="0">
                  <c:v>1.0347449498978036E-3</c:v>
                </c:pt>
                <c:pt idx="1">
                  <c:v>1.0347449498978036E-3</c:v>
                </c:pt>
                <c:pt idx="2">
                  <c:v>1.0347449498978036E-3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7A-4C07-92B9-CBE69A820DA1}"/>
            </c:ext>
          </c:extLst>
        </c:ser>
        <c:ser>
          <c:idx val="1"/>
          <c:order val="1"/>
          <c:tx>
            <c:strRef>
              <c:f>'Short-sea (MGO)'!$A$75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('Short-sea (MGO)'!$B$179,'Short-sea (MGO)'!$N$179,'Short-sea (MGO)'!$AC$179)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(MGO)'!$B$75,'Short-sea (MGO)'!$N$75,'Short-sea (MGO)'!$AC$75)</c:f>
              <c:numCache>
                <c:formatCode>0.000</c:formatCode>
                <c:ptCount val="3"/>
                <c:pt idx="0">
                  <c:v>-1.0336086682377807E-4</c:v>
                </c:pt>
                <c:pt idx="1">
                  <c:v>-9.5845601859790468E-5</c:v>
                </c:pt>
                <c:pt idx="2">
                  <c:v>-5.2575506979843073E-5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7A-4C07-92B9-CBE69A820DA1}"/>
            </c:ext>
          </c:extLst>
        </c:ser>
        <c:ser>
          <c:idx val="2"/>
          <c:order val="2"/>
          <c:tx>
            <c:strRef>
              <c:f>'Short-sea (MGO)'!$A$76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('Short-sea (MGO)'!$B$179,'Short-sea (MGO)'!$N$179,'Short-sea (MGO)'!$AC$179)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(MGO)'!$B$76,'Short-sea (MGO)'!$N$76,'Short-sea (MGO)'!$AC$76)</c:f>
              <c:numCache>
                <c:formatCode>0.00</c:formatCode>
                <c:ptCount val="3"/>
                <c:pt idx="0">
                  <c:v>6.8982996659853576E-5</c:v>
                </c:pt>
                <c:pt idx="1">
                  <c:v>6.8982996659853576E-5</c:v>
                </c:pt>
                <c:pt idx="2">
                  <c:v>6.8982996659853576E-5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7A-4C07-92B9-CBE69A820DA1}"/>
            </c:ext>
          </c:extLst>
        </c:ser>
        <c:ser>
          <c:idx val="3"/>
          <c:order val="3"/>
          <c:tx>
            <c:strRef>
              <c:f>'Short-sea (MGO)'!$A$77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('Short-sea (MGO)'!$B$179,'Short-sea (MGO)'!$N$179,'Short-sea (MGO)'!$AC$179)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(MGO)'!$B$77,'Short-sea (MGO)'!$N$77,'Short-sea (MGO)'!$AC$77)</c:f>
              <c:numCache>
                <c:formatCode>0.0000</c:formatCode>
                <c:ptCount val="3"/>
                <c:pt idx="0">
                  <c:v>-6.8982996659853564E-6</c:v>
                </c:pt>
                <c:pt idx="1">
                  <c:v>-6.8982996659853564E-6</c:v>
                </c:pt>
                <c:pt idx="2">
                  <c:v>-6.8982996659853564E-6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7A-4C07-92B9-CBE69A820DA1}"/>
            </c:ext>
          </c:extLst>
        </c:ser>
        <c:ser>
          <c:idx val="4"/>
          <c:order val="4"/>
          <c:tx>
            <c:strRef>
              <c:f>'Short-sea (MGO)'!$A$78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('Short-sea (MGO)'!$B$179,'Short-sea (MGO)'!$N$179,'Short-sea (MGO)'!$AC$179)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(MGO)'!$B$78,'Short-sea (MGO)'!$N$78,'Short-sea (MGO)'!$AC$78)</c:f>
              <c:numCache>
                <c:formatCode>0.00</c:formatCode>
                <c:ptCount val="3"/>
                <c:pt idx="0">
                  <c:v>1.0654632223259673E-3</c:v>
                </c:pt>
                <c:pt idx="1">
                  <c:v>1.0654632223259673E-3</c:v>
                </c:pt>
                <c:pt idx="2">
                  <c:v>1.0654632223259673E-3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7A-4C07-92B9-CBE69A820DA1}"/>
            </c:ext>
          </c:extLst>
        </c:ser>
        <c:ser>
          <c:idx val="5"/>
          <c:order val="5"/>
          <c:tx>
            <c:strRef>
              <c:f>'Short-sea (MGO)'!$A$79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('Short-sea (MGO)'!$B$179,'Short-sea (MGO)'!$N$179,'Short-sea (MGO)'!$AC$179)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(MGO)'!$B$79,'Short-sea (MGO)'!$N$79,'Short-sea (MGO)'!$AC$79)</c:f>
              <c:numCache>
                <c:formatCode>0.00</c:formatCode>
                <c:ptCount val="3"/>
                <c:pt idx="0">
                  <c:v>4.305425874053325E-4</c:v>
                </c:pt>
                <c:pt idx="1">
                  <c:v>4.305425874053325E-4</c:v>
                </c:pt>
                <c:pt idx="2">
                  <c:v>4.305425874053325E-4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7A-4C07-92B9-CBE69A820DA1}"/>
            </c:ext>
          </c:extLst>
        </c:ser>
        <c:ser>
          <c:idx val="6"/>
          <c:order val="6"/>
          <c:tx>
            <c:strRef>
              <c:f>'Short-sea (MGO)'!$A$80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(MGO)'!$B$179,'Short-sea (MGO)'!$N$179,'Short-sea (MGO)'!$AC$179)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(MGO)'!$B$80,'Short-sea (MGO)'!$N$80,'Short-sea (MGO)'!$AC$80)</c:f>
              <c:numCache>
                <c:formatCode>0.00</c:formatCode>
                <c:ptCount val="3"/>
                <c:pt idx="0">
                  <c:v>8.9502842587904882E-5</c:v>
                </c:pt>
                <c:pt idx="1">
                  <c:v>8.9502842587904882E-5</c:v>
                </c:pt>
                <c:pt idx="2">
                  <c:v>8.9502842587904882E-5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7A-4C07-92B9-CBE69A820DA1}"/>
            </c:ext>
          </c:extLst>
        </c:ser>
        <c:ser>
          <c:idx val="7"/>
          <c:order val="7"/>
          <c:tx>
            <c:strRef>
              <c:f>'Short-sea (MGO)'!$A$81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(MGO)'!$B$179,'Short-sea (MGO)'!$N$179,'Short-sea (MGO)'!$AC$179)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(MGO)'!$B$81,'Short-sea (MGO)'!$N$81,'Short-sea (MGO)'!$AC$81)</c:f>
              <c:numCache>
                <c:formatCode>0.00</c:formatCode>
                <c:ptCount val="3"/>
                <c:pt idx="0">
                  <c:v>4.1072811176853007E-3</c:v>
                </c:pt>
                <c:pt idx="1">
                  <c:v>4.0639341944186261E-3</c:v>
                </c:pt>
                <c:pt idx="2">
                  <c:v>3.8143587647444083E-3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27A-4C07-92B9-CBE69A820DA1}"/>
            </c:ext>
          </c:extLst>
        </c:ser>
        <c:ser>
          <c:idx val="8"/>
          <c:order val="8"/>
          <c:tx>
            <c:strRef>
              <c:f>'Short-sea (MGO)'!$A$82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(MGO)'!$B$179,'Short-sea (MGO)'!$N$179,'Short-sea (MGO)'!$AC$179)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(MGO)'!$B$82,'Short-sea (MGO)'!$N$82,'Short-sea (MGO)'!$AC$82)</c:f>
              <c:numCache>
                <c:formatCode>0.00</c:formatCode>
                <c:ptCount val="3"/>
                <c:pt idx="0">
                  <c:v>6.4373078886434147E-3</c:v>
                </c:pt>
                <c:pt idx="1">
                  <c:v>6.4028813934114215E-3</c:v>
                </c:pt>
                <c:pt idx="2">
                  <c:v>6.2046664639032008E-3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27A-4C07-92B9-CBE69A820DA1}"/>
            </c:ext>
          </c:extLst>
        </c:ser>
        <c:ser>
          <c:idx val="9"/>
          <c:order val="9"/>
          <c:tx>
            <c:strRef>
              <c:f>'Short-sea (MGO)'!$A$83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(MGO)'!$B$179,'Short-sea (MGO)'!$N$179,'Short-sea (MGO)'!$AC$179)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(MGO)'!$B$83,'Short-sea (MGO)'!$N$83,'Short-sea (MGO)'!$AC$83)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27A-4C07-92B9-CBE69A820DA1}"/>
            </c:ext>
          </c:extLst>
        </c:ser>
        <c:ser>
          <c:idx val="10"/>
          <c:order val="10"/>
          <c:tx>
            <c:strRef>
              <c:f>'Short-sea (MGO)'!$A$190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(MGO)'!$B$179,'Short-sea (MGO)'!$N$179,'Short-sea (MGO)'!$AC$179)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(MGO)'!$B$190,'Short-sea (MGO)'!$N$190,'Short-sea (MGO)'!$AC$190)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E0-405D-983D-3C4F95FC6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'Short-sea (MGO)'!$A$11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(MGO)'!$Q$11:$AR$11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69-4BEF-ADFF-89FA72C67DD8}"/>
            </c:ext>
          </c:extLst>
        </c:ser>
        <c:ser>
          <c:idx val="13"/>
          <c:order val="1"/>
          <c:tx>
            <c:strRef>
              <c:f>'Short-sea (MGO)'!$A$12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(MGO)'!$Q$12:$AR$12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69-4BEF-ADFF-89FA72C67DD8}"/>
            </c:ext>
          </c:extLst>
        </c:ser>
        <c:ser>
          <c:idx val="1"/>
          <c:order val="2"/>
          <c:tx>
            <c:strRef>
              <c:f>'Short-sea (MGO)'!$A$13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(MGO)'!$Q$13:$AR$13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69-4BEF-ADFF-89FA72C67DD8}"/>
            </c:ext>
          </c:extLst>
        </c:ser>
        <c:ser>
          <c:idx val="14"/>
          <c:order val="3"/>
          <c:tx>
            <c:strRef>
              <c:f>'Short-sea (MGO)'!$A$14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(MGO)'!$Q$14:$AR$14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C69-4BEF-ADFF-89FA72C67DD8}"/>
            </c:ext>
          </c:extLst>
        </c:ser>
        <c:ser>
          <c:idx val="2"/>
          <c:order val="4"/>
          <c:tx>
            <c:strRef>
              <c:f>'Short-sea (MGO)'!$A$15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(MGO)'!$Q$15:$AR$15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C69-4BEF-ADFF-89FA72C67DD8}"/>
            </c:ext>
          </c:extLst>
        </c:ser>
        <c:ser>
          <c:idx val="3"/>
          <c:order val="5"/>
          <c:tx>
            <c:strRef>
              <c:f>'Short-sea (MGO)'!$A$16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(MGO)'!$Q$16:$AR$16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C69-4BEF-ADFF-89FA72C67DD8}"/>
            </c:ext>
          </c:extLst>
        </c:ser>
        <c:ser>
          <c:idx val="4"/>
          <c:order val="6"/>
          <c:tx>
            <c:strRef>
              <c:f>'Short-sea (MGO)'!$A$18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(MGO)'!$Q$18:$AR$18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C69-4BEF-ADFF-89FA72C67DD8}"/>
            </c:ext>
          </c:extLst>
        </c:ser>
        <c:ser>
          <c:idx val="5"/>
          <c:order val="7"/>
          <c:tx>
            <c:strRef>
              <c:f>'Short-sea (MGO)'!$A$19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(MGO)'!$Q$19:$AR$19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C69-4BEF-ADFF-89FA72C67DD8}"/>
            </c:ext>
          </c:extLst>
        </c:ser>
        <c:ser>
          <c:idx val="6"/>
          <c:order val="8"/>
          <c:tx>
            <c:strRef>
              <c:f>'Short-sea (MGO)'!$A$20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(MGO)'!$Q$20:$AR$20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C69-4BEF-ADFF-89FA72C67DD8}"/>
            </c:ext>
          </c:extLst>
        </c:ser>
        <c:ser>
          <c:idx val="7"/>
          <c:order val="9"/>
          <c:tx>
            <c:strRef>
              <c:f>'Short-sea (MGO)'!$A$22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(MGO)'!$Q$22:$AR$22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C69-4BEF-ADFF-89FA72C67DD8}"/>
            </c:ext>
          </c:extLst>
        </c:ser>
        <c:ser>
          <c:idx val="8"/>
          <c:order val="10"/>
          <c:tx>
            <c:strRef>
              <c:f>'Short-sea (MGO)'!$A$23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(MGO)'!$Q$23:$AR$23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C69-4BEF-ADFF-89FA72C67DD8}"/>
            </c:ext>
          </c:extLst>
        </c:ser>
        <c:ser>
          <c:idx val="9"/>
          <c:order val="11"/>
          <c:tx>
            <c:strRef>
              <c:f>'Short-sea (MGO)'!$A$24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(MGO)'!$Q$24:$AR$24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C69-4BEF-ADFF-89FA72C67DD8}"/>
            </c:ext>
          </c:extLst>
        </c:ser>
        <c:ser>
          <c:idx val="10"/>
          <c:order val="12"/>
          <c:tx>
            <c:strRef>
              <c:f>'Short-sea (MGO)'!$A$25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(MGO)'!$Q$25:$AR$25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C69-4BEF-ADFF-89FA72C67DD8}"/>
            </c:ext>
          </c:extLst>
        </c:ser>
        <c:ser>
          <c:idx val="11"/>
          <c:order val="13"/>
          <c:tx>
            <c:strRef>
              <c:f>'Short-sea (MGO)'!$A$27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(MGO)'!$Q$27:$AR$27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C69-4BEF-ADFF-89FA72C67DD8}"/>
            </c:ext>
          </c:extLst>
        </c:ser>
        <c:ser>
          <c:idx val="12"/>
          <c:order val="14"/>
          <c:tx>
            <c:strRef>
              <c:f>'Short-sea (MGO)'!$A$17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(MGO)'!$Q$17:$AR$17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C69-4BEF-ADFF-89FA72C67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'Short-sea (MGO)'!$A$74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('Short-sea (MGO)'!$B$287,'Short-sea (MGO)'!$N$287,'Short-sea (MGO)'!$AC$287)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(MGO)'!$B$74,'Short-sea (MGO)'!$N$74,'Short-sea (MGO)'!$AC$74)</c:f>
              <c:numCache>
                <c:formatCode>0.00</c:formatCode>
                <c:ptCount val="3"/>
                <c:pt idx="0">
                  <c:v>1.0347449498978036E-3</c:v>
                </c:pt>
                <c:pt idx="1">
                  <c:v>1.0347449498978036E-3</c:v>
                </c:pt>
                <c:pt idx="2">
                  <c:v>1.0347449498978036E-3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08-459C-B852-A56F31C35D23}"/>
            </c:ext>
          </c:extLst>
        </c:ser>
        <c:ser>
          <c:idx val="1"/>
          <c:order val="1"/>
          <c:tx>
            <c:strRef>
              <c:f>'Short-sea (MGO)'!$A$75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('Short-sea (MGO)'!$B$287,'Short-sea (MGO)'!$N$287,'Short-sea (MGO)'!$AC$287)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(MGO)'!$B$75,'Short-sea (MGO)'!$N$75,'Short-sea (MGO)'!$AC$75)</c:f>
              <c:numCache>
                <c:formatCode>0.000</c:formatCode>
                <c:ptCount val="3"/>
                <c:pt idx="0">
                  <c:v>-1.0336086682377807E-4</c:v>
                </c:pt>
                <c:pt idx="1">
                  <c:v>-9.5845601859790468E-5</c:v>
                </c:pt>
                <c:pt idx="2">
                  <c:v>-5.2575506979843073E-5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08-459C-B852-A56F31C35D23}"/>
            </c:ext>
          </c:extLst>
        </c:ser>
        <c:ser>
          <c:idx val="2"/>
          <c:order val="2"/>
          <c:tx>
            <c:strRef>
              <c:f>'Short-sea (MGO)'!$A$76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('Short-sea (MGO)'!$B$287,'Short-sea (MGO)'!$N$287,'Short-sea (MGO)'!$AC$287)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(MGO)'!$B$76,'Short-sea (MGO)'!$N$76,'Short-sea (MGO)'!$AC$76)</c:f>
              <c:numCache>
                <c:formatCode>0.00</c:formatCode>
                <c:ptCount val="3"/>
                <c:pt idx="0">
                  <c:v>6.8982996659853576E-5</c:v>
                </c:pt>
                <c:pt idx="1">
                  <c:v>6.8982996659853576E-5</c:v>
                </c:pt>
                <c:pt idx="2">
                  <c:v>6.8982996659853576E-5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08-459C-B852-A56F31C35D23}"/>
            </c:ext>
          </c:extLst>
        </c:ser>
        <c:ser>
          <c:idx val="3"/>
          <c:order val="3"/>
          <c:tx>
            <c:strRef>
              <c:f>'Short-sea (MGO)'!$A$77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('Short-sea (MGO)'!$B$287,'Short-sea (MGO)'!$N$287,'Short-sea (MGO)'!$AC$287)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(MGO)'!$B$77,'Short-sea (MGO)'!$N$77,'Short-sea (MGO)'!$AC$77)</c:f>
              <c:numCache>
                <c:formatCode>0.0000</c:formatCode>
                <c:ptCount val="3"/>
                <c:pt idx="0">
                  <c:v>-6.8982996659853564E-6</c:v>
                </c:pt>
                <c:pt idx="1">
                  <c:v>-6.8982996659853564E-6</c:v>
                </c:pt>
                <c:pt idx="2">
                  <c:v>-6.8982996659853564E-6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08-459C-B852-A56F31C35D23}"/>
            </c:ext>
          </c:extLst>
        </c:ser>
        <c:ser>
          <c:idx val="4"/>
          <c:order val="4"/>
          <c:tx>
            <c:strRef>
              <c:f>'Short-sea (MGO)'!$A$78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('Short-sea (MGO)'!$B$287,'Short-sea (MGO)'!$N$287,'Short-sea (MGO)'!$AC$287)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(MGO)'!$B$78,'Short-sea (MGO)'!$N$78,'Short-sea (MGO)'!$AC$78)</c:f>
              <c:numCache>
                <c:formatCode>0.00</c:formatCode>
                <c:ptCount val="3"/>
                <c:pt idx="0">
                  <c:v>1.0654632223259673E-3</c:v>
                </c:pt>
                <c:pt idx="1">
                  <c:v>1.0654632223259673E-3</c:v>
                </c:pt>
                <c:pt idx="2">
                  <c:v>1.0654632223259673E-3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008-459C-B852-A56F31C35D23}"/>
            </c:ext>
          </c:extLst>
        </c:ser>
        <c:ser>
          <c:idx val="5"/>
          <c:order val="5"/>
          <c:tx>
            <c:strRef>
              <c:f>'Short-sea (MGO)'!$A$79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('Short-sea (MGO)'!$B$287,'Short-sea (MGO)'!$N$287,'Short-sea (MGO)'!$AC$287)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(MGO)'!$B$79,'Short-sea (MGO)'!$N$79,'Short-sea (MGO)'!$AC$79)</c:f>
              <c:numCache>
                <c:formatCode>0.00</c:formatCode>
                <c:ptCount val="3"/>
                <c:pt idx="0">
                  <c:v>4.305425874053325E-4</c:v>
                </c:pt>
                <c:pt idx="1">
                  <c:v>4.305425874053325E-4</c:v>
                </c:pt>
                <c:pt idx="2">
                  <c:v>4.305425874053325E-4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008-459C-B852-A56F31C35D23}"/>
            </c:ext>
          </c:extLst>
        </c:ser>
        <c:ser>
          <c:idx val="6"/>
          <c:order val="6"/>
          <c:tx>
            <c:strRef>
              <c:f>'Short-sea (MGO)'!$A$80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(MGO)'!$B$287,'Short-sea (MGO)'!$N$287,'Short-sea (MGO)'!$AC$287)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(MGO)'!$B$80,'Short-sea (MGO)'!$N$80,'Short-sea (MGO)'!$AC$80)</c:f>
              <c:numCache>
                <c:formatCode>0.00</c:formatCode>
                <c:ptCount val="3"/>
                <c:pt idx="0">
                  <c:v>8.9502842587904882E-5</c:v>
                </c:pt>
                <c:pt idx="1">
                  <c:v>8.9502842587904882E-5</c:v>
                </c:pt>
                <c:pt idx="2">
                  <c:v>8.9502842587904882E-5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008-459C-B852-A56F31C35D23}"/>
            </c:ext>
          </c:extLst>
        </c:ser>
        <c:ser>
          <c:idx val="7"/>
          <c:order val="7"/>
          <c:tx>
            <c:strRef>
              <c:f>'Short-sea (MGO)'!$A$81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(MGO)'!$B$287,'Short-sea (MGO)'!$N$287,'Short-sea (MGO)'!$AC$287)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(MGO)'!$B$81,'Short-sea (MGO)'!$N$81,'Short-sea (MGO)'!$AC$81)</c:f>
              <c:numCache>
                <c:formatCode>0.00</c:formatCode>
                <c:ptCount val="3"/>
                <c:pt idx="0">
                  <c:v>4.1072811176853007E-3</c:v>
                </c:pt>
                <c:pt idx="1">
                  <c:v>4.0639341944186261E-3</c:v>
                </c:pt>
                <c:pt idx="2">
                  <c:v>3.8143587647444083E-3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008-459C-B852-A56F31C35D23}"/>
            </c:ext>
          </c:extLst>
        </c:ser>
        <c:ser>
          <c:idx val="8"/>
          <c:order val="8"/>
          <c:tx>
            <c:strRef>
              <c:f>'Short-sea (MGO)'!$A$82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(MGO)'!$B$287,'Short-sea (MGO)'!$N$287,'Short-sea (MGO)'!$AC$287)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(MGO)'!$B$82,'Short-sea (MGO)'!$N$82,'Short-sea (MGO)'!$AC$82)</c:f>
              <c:numCache>
                <c:formatCode>0.00</c:formatCode>
                <c:ptCount val="3"/>
                <c:pt idx="0">
                  <c:v>6.4373078886434147E-3</c:v>
                </c:pt>
                <c:pt idx="1">
                  <c:v>6.4028813934114215E-3</c:v>
                </c:pt>
                <c:pt idx="2">
                  <c:v>6.2046664639032008E-3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008-459C-B852-A56F31C35D23}"/>
            </c:ext>
          </c:extLst>
        </c:ser>
        <c:ser>
          <c:idx val="9"/>
          <c:order val="9"/>
          <c:tx>
            <c:strRef>
              <c:f>'Short-sea (MGO)'!$A$83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(MGO)'!$B$287,'Short-sea (MGO)'!$N$287,'Short-sea (MGO)'!$AC$287)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(MGO)'!$B$83,'Short-sea (MGO)'!$N$83,'Short-sea (MGO)'!$AC$83)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008-459C-B852-A56F31C35D23}"/>
            </c:ext>
          </c:extLst>
        </c:ser>
        <c:ser>
          <c:idx val="10"/>
          <c:order val="10"/>
          <c:tx>
            <c:strRef>
              <c:f>'Short-sea (MGO)'!$A$298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(MGO)'!$B$287,'Short-sea (MGO)'!$N$287,'Short-sea (MGO)'!$AC$287)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(MGO)'!$B$298,'Short-sea (MGO)'!$N$298,'Short-sea (MGO)'!$AC$298)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6E-47F1-B877-00A32C268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'Short-sea (MGO)'!$A$11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(MGO)'!$Q$11:$AR$11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3D-4F07-B681-ED0C3CBA9E2B}"/>
            </c:ext>
          </c:extLst>
        </c:ser>
        <c:ser>
          <c:idx val="13"/>
          <c:order val="1"/>
          <c:tx>
            <c:strRef>
              <c:f>'Short-sea (MGO)'!$A$12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(MGO)'!$Q$12:$AR$12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3D-4F07-B681-ED0C3CBA9E2B}"/>
            </c:ext>
          </c:extLst>
        </c:ser>
        <c:ser>
          <c:idx val="1"/>
          <c:order val="2"/>
          <c:tx>
            <c:strRef>
              <c:f>'Short-sea (MGO)'!$A$13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(MGO)'!$Q$13:$AR$13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3D-4F07-B681-ED0C3CBA9E2B}"/>
            </c:ext>
          </c:extLst>
        </c:ser>
        <c:ser>
          <c:idx val="14"/>
          <c:order val="3"/>
          <c:tx>
            <c:strRef>
              <c:f>'Short-sea (MGO)'!$A$14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(MGO)'!$Q$14:$AR$14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3D-4F07-B681-ED0C3CBA9E2B}"/>
            </c:ext>
          </c:extLst>
        </c:ser>
        <c:ser>
          <c:idx val="2"/>
          <c:order val="4"/>
          <c:tx>
            <c:strRef>
              <c:f>'Short-sea (MGO)'!$A$15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(MGO)'!$Q$15:$AR$15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3D-4F07-B681-ED0C3CBA9E2B}"/>
            </c:ext>
          </c:extLst>
        </c:ser>
        <c:ser>
          <c:idx val="3"/>
          <c:order val="5"/>
          <c:tx>
            <c:strRef>
              <c:f>'Short-sea (MGO)'!$A$16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(MGO)'!$Q$16:$AR$16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3D-4F07-B681-ED0C3CBA9E2B}"/>
            </c:ext>
          </c:extLst>
        </c:ser>
        <c:ser>
          <c:idx val="4"/>
          <c:order val="6"/>
          <c:tx>
            <c:strRef>
              <c:f>'Short-sea (MGO)'!$A$18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(MGO)'!$Q$18:$AR$18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33D-4F07-B681-ED0C3CBA9E2B}"/>
            </c:ext>
          </c:extLst>
        </c:ser>
        <c:ser>
          <c:idx val="5"/>
          <c:order val="7"/>
          <c:tx>
            <c:strRef>
              <c:f>'Short-sea (MGO)'!$A$19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(MGO)'!$Q$19:$AR$19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33D-4F07-B681-ED0C3CBA9E2B}"/>
            </c:ext>
          </c:extLst>
        </c:ser>
        <c:ser>
          <c:idx val="6"/>
          <c:order val="8"/>
          <c:tx>
            <c:strRef>
              <c:f>'Short-sea (MGO)'!$A$20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(MGO)'!$Q$20:$AR$20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33D-4F07-B681-ED0C3CBA9E2B}"/>
            </c:ext>
          </c:extLst>
        </c:ser>
        <c:ser>
          <c:idx val="7"/>
          <c:order val="9"/>
          <c:tx>
            <c:strRef>
              <c:f>'Short-sea (MGO)'!$A$22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(MGO)'!$Q$22:$AR$22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33D-4F07-B681-ED0C3CBA9E2B}"/>
            </c:ext>
          </c:extLst>
        </c:ser>
        <c:ser>
          <c:idx val="8"/>
          <c:order val="10"/>
          <c:tx>
            <c:strRef>
              <c:f>'Short-sea (MGO)'!$A$23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(MGO)'!$Q$23:$AR$23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33D-4F07-B681-ED0C3CBA9E2B}"/>
            </c:ext>
          </c:extLst>
        </c:ser>
        <c:ser>
          <c:idx val="9"/>
          <c:order val="11"/>
          <c:tx>
            <c:strRef>
              <c:f>'Short-sea (MGO)'!$A$24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(MGO)'!$Q$24:$AR$24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33D-4F07-B681-ED0C3CBA9E2B}"/>
            </c:ext>
          </c:extLst>
        </c:ser>
        <c:ser>
          <c:idx val="10"/>
          <c:order val="12"/>
          <c:tx>
            <c:strRef>
              <c:f>'Short-sea (MGO)'!$A$25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(MGO)'!$Q$25:$AR$25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33D-4F07-B681-ED0C3CBA9E2B}"/>
            </c:ext>
          </c:extLst>
        </c:ser>
        <c:ser>
          <c:idx val="11"/>
          <c:order val="13"/>
          <c:tx>
            <c:strRef>
              <c:f>'Short-sea (MGO)'!$A$27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(MGO)'!$Q$10:$AR$10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(MGO)'!$Q$27:$AR$27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33D-4F07-B681-ED0C3CBA9E2B}"/>
            </c:ext>
          </c:extLst>
        </c:ser>
        <c:ser>
          <c:idx val="12"/>
          <c:order val="14"/>
          <c:tx>
            <c:strRef>
              <c:f>'Short-sea (MGO)'!$A$17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(MGO)'!$Q$17:$AR$17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33D-4F07-B681-ED0C3CBA9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'Short-sea (MGO)'!$A$74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('Short-sea (MGO)'!$AC$396,'Short-sea (MGO)'!$B$396,'Short-sea (MGO)'!$N$396,'Short-sea (MGO)'!$AC$396)</c:f>
              <c:numCache>
                <c:formatCode>General</c:formatCode>
                <c:ptCount val="4"/>
                <c:pt idx="0">
                  <c:v>2050</c:v>
                </c:pt>
                <c:pt idx="1">
                  <c:v>2023</c:v>
                </c:pt>
                <c:pt idx="2">
                  <c:v>2035</c:v>
                </c:pt>
                <c:pt idx="3">
                  <c:v>2050</c:v>
                </c:pt>
              </c:numCache>
            </c:numRef>
          </c:cat>
          <c:val>
            <c:numRef>
              <c:f>('Short-sea (MGO)'!$B$74,'Short-sea (MGO)'!$N$74,'Short-sea (MGO)'!$AC$74)</c:f>
              <c:numCache>
                <c:formatCode>0.00</c:formatCode>
                <c:ptCount val="3"/>
                <c:pt idx="0">
                  <c:v>1.0347449498978036E-3</c:v>
                </c:pt>
                <c:pt idx="1">
                  <c:v>1.0347449498978036E-3</c:v>
                </c:pt>
                <c:pt idx="2">
                  <c:v>1.0347449498978036E-3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1C-44D5-B42B-589144BC1338}"/>
            </c:ext>
          </c:extLst>
        </c:ser>
        <c:ser>
          <c:idx val="1"/>
          <c:order val="1"/>
          <c:tx>
            <c:strRef>
              <c:f>'Short-sea (MGO)'!$A$75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('Short-sea (MGO)'!$AC$396,'Short-sea (MGO)'!$B$396,'Short-sea (MGO)'!$N$396,'Short-sea (MGO)'!$AC$396)</c:f>
              <c:numCache>
                <c:formatCode>General</c:formatCode>
                <c:ptCount val="4"/>
                <c:pt idx="0">
                  <c:v>2050</c:v>
                </c:pt>
                <c:pt idx="1">
                  <c:v>2023</c:v>
                </c:pt>
                <c:pt idx="2">
                  <c:v>2035</c:v>
                </c:pt>
                <c:pt idx="3">
                  <c:v>2050</c:v>
                </c:pt>
              </c:numCache>
            </c:numRef>
          </c:cat>
          <c:val>
            <c:numRef>
              <c:f>('Short-sea (MGO)'!$B$75,'Short-sea (MGO)'!$N$75,'Short-sea (MGO)'!$AC$75)</c:f>
              <c:numCache>
                <c:formatCode>0.000</c:formatCode>
                <c:ptCount val="3"/>
                <c:pt idx="0">
                  <c:v>-1.0336086682377807E-4</c:v>
                </c:pt>
                <c:pt idx="1">
                  <c:v>-9.5845601859790468E-5</c:v>
                </c:pt>
                <c:pt idx="2">
                  <c:v>-5.2575506979843073E-5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1C-44D5-B42B-589144BC1338}"/>
            </c:ext>
          </c:extLst>
        </c:ser>
        <c:ser>
          <c:idx val="2"/>
          <c:order val="2"/>
          <c:tx>
            <c:strRef>
              <c:f>'Short-sea (MGO)'!$A$76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('Short-sea (MGO)'!$AC$396,'Short-sea (MGO)'!$B$396,'Short-sea (MGO)'!$N$396,'Short-sea (MGO)'!$AC$396)</c:f>
              <c:numCache>
                <c:formatCode>General</c:formatCode>
                <c:ptCount val="4"/>
                <c:pt idx="0">
                  <c:v>2050</c:v>
                </c:pt>
                <c:pt idx="1">
                  <c:v>2023</c:v>
                </c:pt>
                <c:pt idx="2">
                  <c:v>2035</c:v>
                </c:pt>
                <c:pt idx="3">
                  <c:v>2050</c:v>
                </c:pt>
              </c:numCache>
            </c:numRef>
          </c:cat>
          <c:val>
            <c:numRef>
              <c:f>('Short-sea (MGO)'!$B$76,'Short-sea (MGO)'!$N$76,'Short-sea (MGO)'!$AC$76)</c:f>
              <c:numCache>
                <c:formatCode>0.00</c:formatCode>
                <c:ptCount val="3"/>
                <c:pt idx="0">
                  <c:v>6.8982996659853576E-5</c:v>
                </c:pt>
                <c:pt idx="1">
                  <c:v>6.8982996659853576E-5</c:v>
                </c:pt>
                <c:pt idx="2">
                  <c:v>6.8982996659853576E-5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1C-44D5-B42B-589144BC1338}"/>
            </c:ext>
          </c:extLst>
        </c:ser>
        <c:ser>
          <c:idx val="3"/>
          <c:order val="3"/>
          <c:tx>
            <c:strRef>
              <c:f>'Short-sea (MGO)'!$A$77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('Short-sea (MGO)'!$AC$396,'Short-sea (MGO)'!$B$396,'Short-sea (MGO)'!$N$396,'Short-sea (MGO)'!$AC$396)</c:f>
              <c:numCache>
                <c:formatCode>General</c:formatCode>
                <c:ptCount val="4"/>
                <c:pt idx="0">
                  <c:v>2050</c:v>
                </c:pt>
                <c:pt idx="1">
                  <c:v>2023</c:v>
                </c:pt>
                <c:pt idx="2">
                  <c:v>2035</c:v>
                </c:pt>
                <c:pt idx="3">
                  <c:v>2050</c:v>
                </c:pt>
              </c:numCache>
            </c:numRef>
          </c:cat>
          <c:val>
            <c:numRef>
              <c:f>('Short-sea (MGO)'!$B$77,'Short-sea (MGO)'!$N$77,'Short-sea (MGO)'!$AC$77)</c:f>
              <c:numCache>
                <c:formatCode>0.0000</c:formatCode>
                <c:ptCount val="3"/>
                <c:pt idx="0">
                  <c:v>-6.8982996659853564E-6</c:v>
                </c:pt>
                <c:pt idx="1">
                  <c:v>-6.8982996659853564E-6</c:v>
                </c:pt>
                <c:pt idx="2">
                  <c:v>-6.8982996659853564E-6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1C-44D5-B42B-589144BC1338}"/>
            </c:ext>
          </c:extLst>
        </c:ser>
        <c:ser>
          <c:idx val="4"/>
          <c:order val="4"/>
          <c:tx>
            <c:strRef>
              <c:f>'Short-sea (MGO)'!$A$78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('Short-sea (MGO)'!$AC$396,'Short-sea (MGO)'!$B$396,'Short-sea (MGO)'!$N$396,'Short-sea (MGO)'!$AC$396)</c:f>
              <c:numCache>
                <c:formatCode>General</c:formatCode>
                <c:ptCount val="4"/>
                <c:pt idx="0">
                  <c:v>2050</c:v>
                </c:pt>
                <c:pt idx="1">
                  <c:v>2023</c:v>
                </c:pt>
                <c:pt idx="2">
                  <c:v>2035</c:v>
                </c:pt>
                <c:pt idx="3">
                  <c:v>2050</c:v>
                </c:pt>
              </c:numCache>
            </c:numRef>
          </c:cat>
          <c:val>
            <c:numRef>
              <c:f>('Short-sea (MGO)'!$B$78,'Short-sea (MGO)'!$N$78,'Short-sea (MGO)'!$AC$78)</c:f>
              <c:numCache>
                <c:formatCode>0.00</c:formatCode>
                <c:ptCount val="3"/>
                <c:pt idx="0">
                  <c:v>1.0654632223259673E-3</c:v>
                </c:pt>
                <c:pt idx="1">
                  <c:v>1.0654632223259673E-3</c:v>
                </c:pt>
                <c:pt idx="2">
                  <c:v>1.0654632223259673E-3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1C-44D5-B42B-589144BC1338}"/>
            </c:ext>
          </c:extLst>
        </c:ser>
        <c:ser>
          <c:idx val="5"/>
          <c:order val="5"/>
          <c:tx>
            <c:strRef>
              <c:f>'Short-sea (MGO)'!$A$79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('Short-sea (MGO)'!$AC$396,'Short-sea (MGO)'!$B$396,'Short-sea (MGO)'!$N$396,'Short-sea (MGO)'!$AC$396)</c:f>
              <c:numCache>
                <c:formatCode>General</c:formatCode>
                <c:ptCount val="4"/>
                <c:pt idx="0">
                  <c:v>2050</c:v>
                </c:pt>
                <c:pt idx="1">
                  <c:v>2023</c:v>
                </c:pt>
                <c:pt idx="2">
                  <c:v>2035</c:v>
                </c:pt>
                <c:pt idx="3">
                  <c:v>2050</c:v>
                </c:pt>
              </c:numCache>
            </c:numRef>
          </c:cat>
          <c:val>
            <c:numRef>
              <c:f>('Short-sea (MGO)'!$B$79,'Short-sea (MGO)'!$N$79,'Short-sea (MGO)'!$AC$79)</c:f>
              <c:numCache>
                <c:formatCode>0.00</c:formatCode>
                <c:ptCount val="3"/>
                <c:pt idx="0">
                  <c:v>4.305425874053325E-4</c:v>
                </c:pt>
                <c:pt idx="1">
                  <c:v>4.305425874053325E-4</c:v>
                </c:pt>
                <c:pt idx="2">
                  <c:v>4.305425874053325E-4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1C-44D5-B42B-589144BC1338}"/>
            </c:ext>
          </c:extLst>
        </c:ser>
        <c:ser>
          <c:idx val="6"/>
          <c:order val="6"/>
          <c:tx>
            <c:strRef>
              <c:f>'Short-sea (MGO)'!$A$80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(MGO)'!$AC$396,'Short-sea (MGO)'!$B$396,'Short-sea (MGO)'!$N$396,'Short-sea (MGO)'!$AC$396)</c:f>
              <c:numCache>
                <c:formatCode>General</c:formatCode>
                <c:ptCount val="4"/>
                <c:pt idx="0">
                  <c:v>2050</c:v>
                </c:pt>
                <c:pt idx="1">
                  <c:v>2023</c:v>
                </c:pt>
                <c:pt idx="2">
                  <c:v>2035</c:v>
                </c:pt>
                <c:pt idx="3">
                  <c:v>2050</c:v>
                </c:pt>
              </c:numCache>
            </c:numRef>
          </c:cat>
          <c:val>
            <c:numRef>
              <c:f>('Short-sea (MGO)'!$B$80,'Short-sea (MGO)'!$N$80,'Short-sea (MGO)'!$AC$80)</c:f>
              <c:numCache>
                <c:formatCode>0.00</c:formatCode>
                <c:ptCount val="3"/>
                <c:pt idx="0">
                  <c:v>8.9502842587904882E-5</c:v>
                </c:pt>
                <c:pt idx="1">
                  <c:v>8.9502842587904882E-5</c:v>
                </c:pt>
                <c:pt idx="2">
                  <c:v>8.9502842587904882E-5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1C-44D5-B42B-589144BC1338}"/>
            </c:ext>
          </c:extLst>
        </c:ser>
        <c:ser>
          <c:idx val="7"/>
          <c:order val="7"/>
          <c:tx>
            <c:strRef>
              <c:f>'Short-sea (MGO)'!$A$81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(MGO)'!$AC$396,'Short-sea (MGO)'!$B$396,'Short-sea (MGO)'!$N$396,'Short-sea (MGO)'!$AC$396)</c:f>
              <c:numCache>
                <c:formatCode>General</c:formatCode>
                <c:ptCount val="4"/>
                <c:pt idx="0">
                  <c:v>2050</c:v>
                </c:pt>
                <c:pt idx="1">
                  <c:v>2023</c:v>
                </c:pt>
                <c:pt idx="2">
                  <c:v>2035</c:v>
                </c:pt>
                <c:pt idx="3">
                  <c:v>2050</c:v>
                </c:pt>
              </c:numCache>
            </c:numRef>
          </c:cat>
          <c:val>
            <c:numRef>
              <c:f>('Short-sea (MGO)'!$B$81,'Short-sea (MGO)'!$N$81,'Short-sea (MGO)'!$AC$81)</c:f>
              <c:numCache>
                <c:formatCode>0.00</c:formatCode>
                <c:ptCount val="3"/>
                <c:pt idx="0">
                  <c:v>4.1072811176853007E-3</c:v>
                </c:pt>
                <c:pt idx="1">
                  <c:v>4.0639341944186261E-3</c:v>
                </c:pt>
                <c:pt idx="2">
                  <c:v>3.8143587647444083E-3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11C-44D5-B42B-589144BC1338}"/>
            </c:ext>
          </c:extLst>
        </c:ser>
        <c:ser>
          <c:idx val="8"/>
          <c:order val="8"/>
          <c:tx>
            <c:strRef>
              <c:f>'Short-sea (MGO)'!$A$82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(MGO)'!$AC$396,'Short-sea (MGO)'!$B$396,'Short-sea (MGO)'!$N$396,'Short-sea (MGO)'!$AC$396)</c:f>
              <c:numCache>
                <c:formatCode>General</c:formatCode>
                <c:ptCount val="4"/>
                <c:pt idx="0">
                  <c:v>2050</c:v>
                </c:pt>
                <c:pt idx="1">
                  <c:v>2023</c:v>
                </c:pt>
                <c:pt idx="2">
                  <c:v>2035</c:v>
                </c:pt>
                <c:pt idx="3">
                  <c:v>2050</c:v>
                </c:pt>
              </c:numCache>
            </c:numRef>
          </c:cat>
          <c:val>
            <c:numRef>
              <c:f>('Short-sea (MGO)'!$B$82,'Short-sea (MGO)'!$N$82,'Short-sea (MGO)'!$AC$82)</c:f>
              <c:numCache>
                <c:formatCode>0.00</c:formatCode>
                <c:ptCount val="3"/>
                <c:pt idx="0">
                  <c:v>6.4373078886434147E-3</c:v>
                </c:pt>
                <c:pt idx="1">
                  <c:v>6.4028813934114215E-3</c:v>
                </c:pt>
                <c:pt idx="2">
                  <c:v>6.2046664639032008E-3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11C-44D5-B42B-589144BC1338}"/>
            </c:ext>
          </c:extLst>
        </c:ser>
        <c:ser>
          <c:idx val="9"/>
          <c:order val="9"/>
          <c:tx>
            <c:strRef>
              <c:f>'Short-sea (MGO)'!$A$83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(MGO)'!$AC$396,'Short-sea (MGO)'!$B$396,'Short-sea (MGO)'!$N$396,'Short-sea (MGO)'!$AC$396)</c:f>
              <c:numCache>
                <c:formatCode>General</c:formatCode>
                <c:ptCount val="4"/>
                <c:pt idx="0">
                  <c:v>2050</c:v>
                </c:pt>
                <c:pt idx="1">
                  <c:v>2023</c:v>
                </c:pt>
                <c:pt idx="2">
                  <c:v>2035</c:v>
                </c:pt>
                <c:pt idx="3">
                  <c:v>2050</c:v>
                </c:pt>
              </c:numCache>
            </c:numRef>
          </c:cat>
          <c:val>
            <c:numRef>
              <c:f>('Short-sea (MGO)'!$B$83,'Short-sea (MGO)'!$N$83,'Short-sea (MGO)'!$AC$83)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11C-44D5-B42B-589144BC1338}"/>
            </c:ext>
          </c:extLst>
        </c:ser>
        <c:ser>
          <c:idx val="10"/>
          <c:order val="10"/>
          <c:tx>
            <c:strRef>
              <c:f>'Short-sea (MGO)'!$A$407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(MGO)'!$AC$396,'Short-sea (MGO)'!$B$396,'Short-sea (MGO)'!$N$396,'Short-sea (MGO)'!$AC$396)</c:f>
              <c:numCache>
                <c:formatCode>General</c:formatCode>
                <c:ptCount val="4"/>
                <c:pt idx="0">
                  <c:v>2050</c:v>
                </c:pt>
                <c:pt idx="1">
                  <c:v>2023</c:v>
                </c:pt>
                <c:pt idx="2">
                  <c:v>2035</c:v>
                </c:pt>
                <c:pt idx="3">
                  <c:v>2050</c:v>
                </c:pt>
              </c:numCache>
            </c:numRef>
          </c:cat>
          <c:val>
            <c:numRef>
              <c:f>('Short-sea (MGO)'!$B$407,'Short-sea (MGO)'!$N$407,'Short-sea (MGO)'!$AC$407)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9A-4D9A-A3A8-416D095FF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'Short-sea (Hydrogen)'!$A$11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(Hydrogen)'!$Q$11:$AR$11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D-434D-88D1-5419540AF7C8}"/>
            </c:ext>
          </c:extLst>
        </c:ser>
        <c:ser>
          <c:idx val="13"/>
          <c:order val="1"/>
          <c:tx>
            <c:strRef>
              <c:f>'Short-sea (Hydrogen)'!$A$12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(Hydrogen)'!$Q$12:$AR$12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FD-434D-88D1-5419540AF7C8}"/>
            </c:ext>
          </c:extLst>
        </c:ser>
        <c:ser>
          <c:idx val="1"/>
          <c:order val="2"/>
          <c:tx>
            <c:strRef>
              <c:f>'Short-sea (Hydrogen)'!$A$13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(Hydrogen)'!$Q$13:$AR$13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FD-434D-88D1-5419540AF7C8}"/>
            </c:ext>
          </c:extLst>
        </c:ser>
        <c:ser>
          <c:idx val="14"/>
          <c:order val="3"/>
          <c:tx>
            <c:strRef>
              <c:f>'Short-sea (Hydrogen)'!$A$14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(Hydrogen)'!$Q$14:$AR$14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FD-434D-88D1-5419540AF7C8}"/>
            </c:ext>
          </c:extLst>
        </c:ser>
        <c:ser>
          <c:idx val="2"/>
          <c:order val="4"/>
          <c:tx>
            <c:strRef>
              <c:f>'Short-sea (Hydrogen)'!$A$15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(Hydrogen)'!$Q$15:$AR$15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DFD-434D-88D1-5419540AF7C8}"/>
            </c:ext>
          </c:extLst>
        </c:ser>
        <c:ser>
          <c:idx val="3"/>
          <c:order val="5"/>
          <c:tx>
            <c:strRef>
              <c:f>'Short-sea (Hydrogen)'!$A$16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(Hydrogen)'!$Q$16:$AR$16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DFD-434D-88D1-5419540AF7C8}"/>
            </c:ext>
          </c:extLst>
        </c:ser>
        <c:ser>
          <c:idx val="4"/>
          <c:order val="6"/>
          <c:tx>
            <c:strRef>
              <c:f>'Short-sea (Hydrogen)'!$A$18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(Hydrogen)'!$Q$18:$AR$18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DFD-434D-88D1-5419540AF7C8}"/>
            </c:ext>
          </c:extLst>
        </c:ser>
        <c:ser>
          <c:idx val="5"/>
          <c:order val="7"/>
          <c:tx>
            <c:strRef>
              <c:f>'Short-sea (Hydrogen)'!$A$19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(Hydrogen)'!$Q$19:$AR$19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DFD-434D-88D1-5419540AF7C8}"/>
            </c:ext>
          </c:extLst>
        </c:ser>
        <c:ser>
          <c:idx val="6"/>
          <c:order val="8"/>
          <c:tx>
            <c:strRef>
              <c:f>'Short-sea (Hydrogen)'!$A$20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(Hydrogen)'!$Q$20:$AR$20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DFD-434D-88D1-5419540AF7C8}"/>
            </c:ext>
          </c:extLst>
        </c:ser>
        <c:ser>
          <c:idx val="7"/>
          <c:order val="9"/>
          <c:tx>
            <c:strRef>
              <c:f>'Short-sea (Hydrogen)'!$A$22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(Hydrogen)'!$Q$22:$AR$22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DFD-434D-88D1-5419540AF7C8}"/>
            </c:ext>
          </c:extLst>
        </c:ser>
        <c:ser>
          <c:idx val="8"/>
          <c:order val="10"/>
          <c:tx>
            <c:strRef>
              <c:f>'Short-sea (Hydrogen)'!$A$23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(Hydrogen)'!$Q$23:$AR$23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DFD-434D-88D1-5419540AF7C8}"/>
            </c:ext>
          </c:extLst>
        </c:ser>
        <c:ser>
          <c:idx val="9"/>
          <c:order val="11"/>
          <c:tx>
            <c:strRef>
              <c:f>'Short-sea (Hydrogen)'!$A$24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(Hydrogen)'!$Q$24:$AR$24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DFD-434D-88D1-5419540AF7C8}"/>
            </c:ext>
          </c:extLst>
        </c:ser>
        <c:ser>
          <c:idx val="10"/>
          <c:order val="12"/>
          <c:tx>
            <c:strRef>
              <c:f>'Short-sea (Hydrogen)'!$A$25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(Hydrogen)'!$Q$25:$AR$25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DFD-434D-88D1-5419540AF7C8}"/>
            </c:ext>
          </c:extLst>
        </c:ser>
        <c:ser>
          <c:idx val="11"/>
          <c:order val="13"/>
          <c:tx>
            <c:strRef>
              <c:f>'Short-sea (Hydrogen)'!$A$27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(Hydrogen)'!$Q$27:$AR$27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DFD-434D-88D1-5419540AF7C8}"/>
            </c:ext>
          </c:extLst>
        </c:ser>
        <c:ser>
          <c:idx val="12"/>
          <c:order val="14"/>
          <c:tx>
            <c:strRef>
              <c:f>'Short-sea (Hydrogen)'!$A$17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(Hydrogen)'!$Q$17:$AR$17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DFD-434D-88D1-5419540AF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'Short-sea (Hydrogen)'!$A$74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('Short-sea (Hydrogen)'!$B$73,'Short-sea (Hydrogen)'!$N$73,'Short-sea (Hydrogen)'!$AC$73)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(Hydrogen)'!$B$74,'Short-sea (Hydrogen)'!$N$74,'Short-sea (Hydrogen)'!$AC$74)</c:f>
              <c:numCache>
                <c:formatCode>0.00</c:formatCode>
                <c:ptCount val="3"/>
                <c:pt idx="0">
                  <c:v>2.0678991054715748E-3</c:v>
                </c:pt>
                <c:pt idx="1">
                  <c:v>1.9626853959757488E-3</c:v>
                </c:pt>
                <c:pt idx="2">
                  <c:v>1.3569040676564852E-3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E1-44F3-B839-670879166B65}"/>
            </c:ext>
          </c:extLst>
        </c:ser>
        <c:ser>
          <c:idx val="1"/>
          <c:order val="1"/>
          <c:tx>
            <c:strRef>
              <c:f>'Short-sea (Hydrogen)'!$A$75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('Short-sea (Hydrogen)'!$B$73,'Short-sea (Hydrogen)'!$N$73,'Short-sea (Hydrogen)'!$AC$73)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(Hydrogen)'!$B$75,'Short-sea (Hydrogen)'!$N$75,'Short-sea (Hydrogen)'!$AC$75)</c:f>
              <c:numCache>
                <c:formatCode>0.000</c:formatCode>
                <c:ptCount val="3"/>
                <c:pt idx="0">
                  <c:v>-1.0354267188938173E-4</c:v>
                </c:pt>
                <c:pt idx="1">
                  <c:v>-1.0805183086777429E-4</c:v>
                </c:pt>
                <c:pt idx="2">
                  <c:v>-1.3401388779574273E-4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E1-44F3-B839-670879166B65}"/>
            </c:ext>
          </c:extLst>
        </c:ser>
        <c:ser>
          <c:idx val="2"/>
          <c:order val="2"/>
          <c:tx>
            <c:strRef>
              <c:f>'Short-sea (Hydrogen)'!$A$76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('Short-sea (Hydrogen)'!$B$73,'Short-sea (Hydrogen)'!$N$73,'Short-sea (Hydrogen)'!$AC$73)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(Hydrogen)'!$B$76,'Short-sea (Hydrogen)'!$N$76,'Short-sea (Hydrogen)'!$AC$76)</c:f>
              <c:numCache>
                <c:formatCode>0.00</c:formatCode>
                <c:ptCount val="3"/>
                <c:pt idx="0">
                  <c:v>6.8982996659853576E-5</c:v>
                </c:pt>
                <c:pt idx="1">
                  <c:v>6.8982996659853576E-5</c:v>
                </c:pt>
                <c:pt idx="2">
                  <c:v>6.8982996659853576E-5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E1-44F3-B839-670879166B65}"/>
            </c:ext>
          </c:extLst>
        </c:ser>
        <c:ser>
          <c:idx val="3"/>
          <c:order val="3"/>
          <c:tx>
            <c:strRef>
              <c:f>'Short-sea (Hydrogen)'!$A$77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('Short-sea (Hydrogen)'!$B$73,'Short-sea (Hydrogen)'!$N$73,'Short-sea (Hydrogen)'!$AC$73)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(Hydrogen)'!$B$77,'Short-sea (Hydrogen)'!$N$77,'Short-sea (Hydrogen)'!$AC$77)</c:f>
              <c:numCache>
                <c:formatCode>0.0000</c:formatCode>
                <c:ptCount val="3"/>
                <c:pt idx="0">
                  <c:v>-6.8982996659853564E-6</c:v>
                </c:pt>
                <c:pt idx="1">
                  <c:v>-6.8982996659853564E-6</c:v>
                </c:pt>
                <c:pt idx="2">
                  <c:v>-6.8982996659853564E-6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E1-44F3-B839-670879166B65}"/>
            </c:ext>
          </c:extLst>
        </c:ser>
        <c:ser>
          <c:idx val="4"/>
          <c:order val="4"/>
          <c:tx>
            <c:strRef>
              <c:f>'Short-sea (Hydrogen)'!$A$78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('Short-sea (Hydrogen)'!$B$73,'Short-sea (Hydrogen)'!$N$73,'Short-sea (Hydrogen)'!$AC$73)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(Hydrogen)'!$B$78,'Short-sea (Hydrogen)'!$N$78,'Short-sea (Hydrogen)'!$AC$78)</c:f>
              <c:numCache>
                <c:formatCode>0.00</c:formatCode>
                <c:ptCount val="3"/>
                <c:pt idx="0">
                  <c:v>1.0654632223259673E-3</c:v>
                </c:pt>
                <c:pt idx="1">
                  <c:v>1.0654632223259673E-3</c:v>
                </c:pt>
                <c:pt idx="2">
                  <c:v>1.0654632223259673E-3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E1-44F3-B839-670879166B65}"/>
            </c:ext>
          </c:extLst>
        </c:ser>
        <c:ser>
          <c:idx val="5"/>
          <c:order val="5"/>
          <c:tx>
            <c:strRef>
              <c:f>'Short-sea (Hydrogen)'!$A$79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('Short-sea (Hydrogen)'!$B$73,'Short-sea (Hydrogen)'!$N$73,'Short-sea (Hydrogen)'!$AC$73)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(Hydrogen)'!$B$79,'Short-sea (Hydrogen)'!$N$79,'Short-sea (Hydrogen)'!$AC$79)</c:f>
              <c:numCache>
                <c:formatCode>0.00</c:formatCode>
                <c:ptCount val="3"/>
                <c:pt idx="0">
                  <c:v>2.9878618113912231E-4</c:v>
                </c:pt>
                <c:pt idx="1">
                  <c:v>2.9878618113912231E-4</c:v>
                </c:pt>
                <c:pt idx="2">
                  <c:v>2.9878618113912231E-4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DE1-44F3-B839-670879166B65}"/>
            </c:ext>
          </c:extLst>
        </c:ser>
        <c:ser>
          <c:idx val="6"/>
          <c:order val="6"/>
          <c:tx>
            <c:strRef>
              <c:f>'Short-sea (Hydrogen)'!$A$80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(Hydrogen)'!$B$73,'Short-sea (Hydrogen)'!$N$73,'Short-sea (Hydrogen)'!$AC$73)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(Hydrogen)'!$B$80,'Short-sea (Hydrogen)'!$N$80,'Short-sea (Hydrogen)'!$AC$80)</c:f>
              <c:numCache>
                <c:formatCode>0.00</c:formatCode>
                <c:ptCount val="3"/>
                <c:pt idx="0">
                  <c:v>8.9502842587904882E-5</c:v>
                </c:pt>
                <c:pt idx="1">
                  <c:v>8.9502842587904882E-5</c:v>
                </c:pt>
                <c:pt idx="2">
                  <c:v>8.9502842587904882E-5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DE1-44F3-B839-670879166B65}"/>
            </c:ext>
          </c:extLst>
        </c:ser>
        <c:ser>
          <c:idx val="7"/>
          <c:order val="7"/>
          <c:tx>
            <c:strRef>
              <c:f>'Short-sea (Hydrogen)'!$A$81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(Hydrogen)'!$B$73,'Short-sea (Hydrogen)'!$N$73,'Short-sea (Hydrogen)'!$AC$73)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(Hydrogen)'!$B$81,'Short-sea (Hydrogen)'!$N$81,'Short-sea (Hydrogen)'!$AC$81)</c:f>
              <c:numCache>
                <c:formatCode>0.00</c:formatCode>
                <c:ptCount val="3"/>
                <c:pt idx="0">
                  <c:v>1.3060247322593066E-2</c:v>
                </c:pt>
                <c:pt idx="1">
                  <c:v>1.1836019263036773E-2</c:v>
                </c:pt>
                <c:pt idx="2">
                  <c:v>5.4701451293849941E-3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DE1-44F3-B839-670879166B65}"/>
            </c:ext>
          </c:extLst>
        </c:ser>
        <c:ser>
          <c:idx val="8"/>
          <c:order val="8"/>
          <c:tx>
            <c:strRef>
              <c:f>'Short-sea (Hydrogen)'!$A$82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(Hydrogen)'!$B$73,'Short-sea (Hydrogen)'!$N$73,'Short-sea (Hydrogen)'!$AC$73)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(Hydrogen)'!$B$82,'Short-sea (Hydrogen)'!$N$82,'Short-sea (Hydrogen)'!$AC$82)</c:f>
              <c:numCache>
                <c:formatCode>0.00</c:formatCode>
                <c:ptCount val="3"/>
                <c:pt idx="0">
                  <c:v>1.5905051522140203E-2</c:v>
                </c:pt>
                <c:pt idx="1">
                  <c:v>1.4623412395208932E-2</c:v>
                </c:pt>
                <c:pt idx="2">
                  <c:v>7.9002112496000792E-3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DE1-44F3-B839-670879166B65}"/>
            </c:ext>
          </c:extLst>
        </c:ser>
        <c:ser>
          <c:idx val="9"/>
          <c:order val="9"/>
          <c:tx>
            <c:strRef>
              <c:f>'Short-sea (Hydrogen)'!$A$83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(Hydrogen)'!$B$73,'Short-sea (Hydrogen)'!$N$73,'Short-sea (Hydrogen)'!$AC$73)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(Hydrogen)'!$B$83,'Short-sea (Hydrogen)'!$N$83,'Short-sea (Hydrogen)'!$AC$83)</c:f>
              <c:numCache>
                <c:formatCode>0.00</c:formatCode>
                <c:ptCount val="3"/>
                <c:pt idx="0">
                  <c:v>1.8384620320644196E-3</c:v>
                </c:pt>
                <c:pt idx="1">
                  <c:v>1.6359090877081494E-3</c:v>
                </c:pt>
                <c:pt idx="2">
                  <c:v>7.1816384685856501E-4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DE1-44F3-B839-670879166B65}"/>
            </c:ext>
          </c:extLst>
        </c:ser>
        <c:ser>
          <c:idx val="10"/>
          <c:order val="10"/>
          <c:tx>
            <c:strRef>
              <c:f>'Short-sea (Hydrogen)'!$A$84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(Hydrogen)'!$B$73,'Short-sea (Hydrogen)'!$N$73,'Short-sea (Hydrogen)'!$AC$73)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(Hydrogen)'!$B$84,'Short-sea (Hydrogen)'!$N$84,'Short-sea (Hydrogen)'!$AC$84)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B5-4CC9-8126-E3B665C42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'Short-sea (Hydrogen)'!$A$11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(Hydrogen)'!$Q$11:$AR$11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A4-454C-8BB8-F02D1AF947D0}"/>
            </c:ext>
          </c:extLst>
        </c:ser>
        <c:ser>
          <c:idx val="13"/>
          <c:order val="1"/>
          <c:tx>
            <c:strRef>
              <c:f>'Short-sea (Hydrogen)'!$A$12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(Hydrogen)'!$Q$12:$AR$12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A4-454C-8BB8-F02D1AF947D0}"/>
            </c:ext>
          </c:extLst>
        </c:ser>
        <c:ser>
          <c:idx val="1"/>
          <c:order val="2"/>
          <c:tx>
            <c:strRef>
              <c:f>'Short-sea (Hydrogen)'!$A$13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(Hydrogen)'!$Q$13:$AR$13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A4-454C-8BB8-F02D1AF947D0}"/>
            </c:ext>
          </c:extLst>
        </c:ser>
        <c:ser>
          <c:idx val="14"/>
          <c:order val="3"/>
          <c:tx>
            <c:strRef>
              <c:f>'Short-sea (Hydrogen)'!$A$14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(Hydrogen)'!$Q$14:$AR$14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A4-454C-8BB8-F02D1AF947D0}"/>
            </c:ext>
          </c:extLst>
        </c:ser>
        <c:ser>
          <c:idx val="2"/>
          <c:order val="4"/>
          <c:tx>
            <c:strRef>
              <c:f>'Short-sea (Hydrogen)'!$A$15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(Hydrogen)'!$Q$15:$AR$15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9A4-454C-8BB8-F02D1AF947D0}"/>
            </c:ext>
          </c:extLst>
        </c:ser>
        <c:ser>
          <c:idx val="3"/>
          <c:order val="5"/>
          <c:tx>
            <c:strRef>
              <c:f>'Short-sea (Hydrogen)'!$A$16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(Hydrogen)'!$Q$16:$AR$16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9A4-454C-8BB8-F02D1AF947D0}"/>
            </c:ext>
          </c:extLst>
        </c:ser>
        <c:ser>
          <c:idx val="4"/>
          <c:order val="6"/>
          <c:tx>
            <c:strRef>
              <c:f>'Short-sea (Hydrogen)'!$A$18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(Hydrogen)'!$Q$18:$AR$18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9A4-454C-8BB8-F02D1AF947D0}"/>
            </c:ext>
          </c:extLst>
        </c:ser>
        <c:ser>
          <c:idx val="5"/>
          <c:order val="7"/>
          <c:tx>
            <c:strRef>
              <c:f>'Short-sea (Hydrogen)'!$A$19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(Hydrogen)'!$Q$19:$AR$19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9A4-454C-8BB8-F02D1AF947D0}"/>
            </c:ext>
          </c:extLst>
        </c:ser>
        <c:ser>
          <c:idx val="6"/>
          <c:order val="8"/>
          <c:tx>
            <c:strRef>
              <c:f>'Short-sea (Hydrogen)'!$A$20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(Hydrogen)'!$Q$20:$AR$20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9A4-454C-8BB8-F02D1AF947D0}"/>
            </c:ext>
          </c:extLst>
        </c:ser>
        <c:ser>
          <c:idx val="7"/>
          <c:order val="9"/>
          <c:tx>
            <c:strRef>
              <c:f>'Short-sea (Hydrogen)'!$A$22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(Hydrogen)'!$Q$22:$AR$22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9A4-454C-8BB8-F02D1AF947D0}"/>
            </c:ext>
          </c:extLst>
        </c:ser>
        <c:ser>
          <c:idx val="8"/>
          <c:order val="10"/>
          <c:tx>
            <c:strRef>
              <c:f>'Short-sea (Hydrogen)'!$A$23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(Hydrogen)'!$Q$23:$AR$23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9A4-454C-8BB8-F02D1AF947D0}"/>
            </c:ext>
          </c:extLst>
        </c:ser>
        <c:ser>
          <c:idx val="9"/>
          <c:order val="11"/>
          <c:tx>
            <c:strRef>
              <c:f>'Short-sea (Hydrogen)'!$A$24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(Hydrogen)'!$Q$24:$AR$24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9A4-454C-8BB8-F02D1AF947D0}"/>
            </c:ext>
          </c:extLst>
        </c:ser>
        <c:ser>
          <c:idx val="10"/>
          <c:order val="12"/>
          <c:tx>
            <c:strRef>
              <c:f>'Short-sea (Hydrogen)'!$A$25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(Hydrogen)'!$Q$25:$AR$25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9A4-454C-8BB8-F02D1AF947D0}"/>
            </c:ext>
          </c:extLst>
        </c:ser>
        <c:ser>
          <c:idx val="11"/>
          <c:order val="13"/>
          <c:tx>
            <c:strRef>
              <c:f>'Short-sea (Hydrogen)'!$A$27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(Hydrogen)'!$Q$27:$AR$27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9A4-454C-8BB8-F02D1AF947D0}"/>
            </c:ext>
          </c:extLst>
        </c:ser>
        <c:ser>
          <c:idx val="12"/>
          <c:order val="14"/>
          <c:tx>
            <c:strRef>
              <c:f>'Short-sea (Hydrogen)'!$A$17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(Hydrogen)'!$Q$17:$AR$17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9A4-454C-8BB8-F02D1AF94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'Short-sea (Hydrogen)'!$A$74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('Short-sea (Hydrogen)'!$B$179,'Short-sea (Hydrogen)'!$N$179,'Short-sea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(Hydrogen)'!$B$74,'Short-sea (Hydrogen)'!$N$74,'Short-sea (Hydrogen)'!$AC$74)</c:f>
              <c:numCache>
                <c:formatCode>0.00</c:formatCode>
                <c:ptCount val="3"/>
                <c:pt idx="0">
                  <c:v>2.0678991054715748E-3</c:v>
                </c:pt>
                <c:pt idx="1">
                  <c:v>1.9626853959757488E-3</c:v>
                </c:pt>
                <c:pt idx="2">
                  <c:v>1.3569040676564852E-3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A4-487D-90FD-7CBCDC1C8E8A}"/>
            </c:ext>
          </c:extLst>
        </c:ser>
        <c:ser>
          <c:idx val="1"/>
          <c:order val="1"/>
          <c:tx>
            <c:strRef>
              <c:f>'Short-sea (Hydrogen)'!$A$75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('Short-sea (Hydrogen)'!$B$179,'Short-sea (Hydrogen)'!$N$179,'Short-sea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(Hydrogen)'!$B$75,'Short-sea (Hydrogen)'!$N$75,'Short-sea (Hydrogen)'!$AC$75)</c:f>
              <c:numCache>
                <c:formatCode>0.000</c:formatCode>
                <c:ptCount val="3"/>
                <c:pt idx="0">
                  <c:v>-1.0354267188938173E-4</c:v>
                </c:pt>
                <c:pt idx="1">
                  <c:v>-1.0805183086777429E-4</c:v>
                </c:pt>
                <c:pt idx="2">
                  <c:v>-1.3401388779574273E-4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A4-487D-90FD-7CBCDC1C8E8A}"/>
            </c:ext>
          </c:extLst>
        </c:ser>
        <c:ser>
          <c:idx val="2"/>
          <c:order val="2"/>
          <c:tx>
            <c:strRef>
              <c:f>'Short-sea (Hydrogen)'!$A$76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('Short-sea (Hydrogen)'!$B$179,'Short-sea (Hydrogen)'!$N$179,'Short-sea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(Hydrogen)'!$B$76,'Short-sea (Hydrogen)'!$N$76,'Short-sea (Hydrogen)'!$AC$76)</c:f>
              <c:numCache>
                <c:formatCode>0.00</c:formatCode>
                <c:ptCount val="3"/>
                <c:pt idx="0">
                  <c:v>6.8982996659853576E-5</c:v>
                </c:pt>
                <c:pt idx="1">
                  <c:v>6.8982996659853576E-5</c:v>
                </c:pt>
                <c:pt idx="2">
                  <c:v>6.8982996659853576E-5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A4-487D-90FD-7CBCDC1C8E8A}"/>
            </c:ext>
          </c:extLst>
        </c:ser>
        <c:ser>
          <c:idx val="3"/>
          <c:order val="3"/>
          <c:tx>
            <c:strRef>
              <c:f>'Short-sea (Hydrogen)'!$A$77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('Short-sea (Hydrogen)'!$B$179,'Short-sea (Hydrogen)'!$N$179,'Short-sea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(Hydrogen)'!$B$77,'Short-sea (Hydrogen)'!$N$77,'Short-sea (Hydrogen)'!$AC$77)</c:f>
              <c:numCache>
                <c:formatCode>0.0000</c:formatCode>
                <c:ptCount val="3"/>
                <c:pt idx="0">
                  <c:v>-6.8982996659853564E-6</c:v>
                </c:pt>
                <c:pt idx="1">
                  <c:v>-6.8982996659853564E-6</c:v>
                </c:pt>
                <c:pt idx="2">
                  <c:v>-6.8982996659853564E-6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A4-487D-90FD-7CBCDC1C8E8A}"/>
            </c:ext>
          </c:extLst>
        </c:ser>
        <c:ser>
          <c:idx val="4"/>
          <c:order val="4"/>
          <c:tx>
            <c:strRef>
              <c:f>'Short-sea (Hydrogen)'!$A$78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('Short-sea (Hydrogen)'!$B$179,'Short-sea (Hydrogen)'!$N$179,'Short-sea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(Hydrogen)'!$B$78,'Short-sea (Hydrogen)'!$N$78,'Short-sea (Hydrogen)'!$AC$78)</c:f>
              <c:numCache>
                <c:formatCode>0.00</c:formatCode>
                <c:ptCount val="3"/>
                <c:pt idx="0">
                  <c:v>1.0654632223259673E-3</c:v>
                </c:pt>
                <c:pt idx="1">
                  <c:v>1.0654632223259673E-3</c:v>
                </c:pt>
                <c:pt idx="2">
                  <c:v>1.0654632223259673E-3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9A4-487D-90FD-7CBCDC1C8E8A}"/>
            </c:ext>
          </c:extLst>
        </c:ser>
        <c:ser>
          <c:idx val="5"/>
          <c:order val="5"/>
          <c:tx>
            <c:strRef>
              <c:f>'Short-sea (Hydrogen)'!$A$79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('Short-sea (Hydrogen)'!$B$179,'Short-sea (Hydrogen)'!$N$179,'Short-sea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(Hydrogen)'!$B$79,'Short-sea (Hydrogen)'!$N$79,'Short-sea (Hydrogen)'!$AC$79)</c:f>
              <c:numCache>
                <c:formatCode>0.00</c:formatCode>
                <c:ptCount val="3"/>
                <c:pt idx="0">
                  <c:v>2.9878618113912231E-4</c:v>
                </c:pt>
                <c:pt idx="1">
                  <c:v>2.9878618113912231E-4</c:v>
                </c:pt>
                <c:pt idx="2">
                  <c:v>2.9878618113912231E-4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9A4-487D-90FD-7CBCDC1C8E8A}"/>
            </c:ext>
          </c:extLst>
        </c:ser>
        <c:ser>
          <c:idx val="6"/>
          <c:order val="6"/>
          <c:tx>
            <c:strRef>
              <c:f>'Short-sea (Hydrogen)'!$A$80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(Hydrogen)'!$B$179,'Short-sea (Hydrogen)'!$N$179,'Short-sea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(Hydrogen)'!$B$80,'Short-sea (Hydrogen)'!$N$80,'Short-sea (Hydrogen)'!$AC$80)</c:f>
              <c:numCache>
                <c:formatCode>0.00</c:formatCode>
                <c:ptCount val="3"/>
                <c:pt idx="0">
                  <c:v>8.9502842587904882E-5</c:v>
                </c:pt>
                <c:pt idx="1">
                  <c:v>8.9502842587904882E-5</c:v>
                </c:pt>
                <c:pt idx="2">
                  <c:v>8.9502842587904882E-5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9A4-487D-90FD-7CBCDC1C8E8A}"/>
            </c:ext>
          </c:extLst>
        </c:ser>
        <c:ser>
          <c:idx val="7"/>
          <c:order val="7"/>
          <c:tx>
            <c:strRef>
              <c:f>'Short-sea (Hydrogen)'!$A$81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(Hydrogen)'!$B$179,'Short-sea (Hydrogen)'!$N$179,'Short-sea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(Hydrogen)'!$B$81,'Short-sea (Hydrogen)'!$N$81,'Short-sea (Hydrogen)'!$AC$81)</c:f>
              <c:numCache>
                <c:formatCode>0.00</c:formatCode>
                <c:ptCount val="3"/>
                <c:pt idx="0">
                  <c:v>1.3060247322593066E-2</c:v>
                </c:pt>
                <c:pt idx="1">
                  <c:v>1.1836019263036773E-2</c:v>
                </c:pt>
                <c:pt idx="2">
                  <c:v>5.4701451293849941E-3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9A4-487D-90FD-7CBCDC1C8E8A}"/>
            </c:ext>
          </c:extLst>
        </c:ser>
        <c:ser>
          <c:idx val="8"/>
          <c:order val="8"/>
          <c:tx>
            <c:strRef>
              <c:f>'Short-sea (Hydrogen)'!$A$82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(Hydrogen)'!$B$179,'Short-sea (Hydrogen)'!$N$179,'Short-sea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(Hydrogen)'!$B$82,'Short-sea (Hydrogen)'!$N$82,'Short-sea (Hydrogen)'!$AC$82)</c:f>
              <c:numCache>
                <c:formatCode>0.00</c:formatCode>
                <c:ptCount val="3"/>
                <c:pt idx="0">
                  <c:v>1.5905051522140203E-2</c:v>
                </c:pt>
                <c:pt idx="1">
                  <c:v>1.4623412395208932E-2</c:v>
                </c:pt>
                <c:pt idx="2">
                  <c:v>7.9002112496000792E-3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9A4-487D-90FD-7CBCDC1C8E8A}"/>
            </c:ext>
          </c:extLst>
        </c:ser>
        <c:ser>
          <c:idx val="9"/>
          <c:order val="9"/>
          <c:tx>
            <c:strRef>
              <c:f>'Short-sea (Hydrogen)'!$A$83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(Hydrogen)'!$B$179,'Short-sea (Hydrogen)'!$N$179,'Short-sea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(Hydrogen)'!$B$83,'Short-sea (Hydrogen)'!$N$83,'Short-sea (Hydrogen)'!$AC$83)</c:f>
              <c:numCache>
                <c:formatCode>0.00</c:formatCode>
                <c:ptCount val="3"/>
                <c:pt idx="0">
                  <c:v>1.8384620320644196E-3</c:v>
                </c:pt>
                <c:pt idx="1">
                  <c:v>1.6359090877081494E-3</c:v>
                </c:pt>
                <c:pt idx="2">
                  <c:v>7.1816384685856501E-4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9A4-487D-90FD-7CBCDC1C8E8A}"/>
            </c:ext>
          </c:extLst>
        </c:ser>
        <c:ser>
          <c:idx val="10"/>
          <c:order val="10"/>
          <c:tx>
            <c:strRef>
              <c:f>'Short-sea (Hydrogen)'!$A$190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(Hydrogen)'!$B$179,'Short-sea (Hydrogen)'!$N$179,'Short-sea (Hydrogen)'!$AC$179)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(Hydrogen)'!$B$190,'Short-sea (Hydrogen)'!$N$190,'Short-sea (Hydrogen)'!$AC$190)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D1-41D1-9B9D-3202D4A66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'Short-sea (Hydrogen)'!$A$11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(Hydrogen)'!$Q$11:$AR$11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64-4DFE-9CBC-3CEBD8A28A9D}"/>
            </c:ext>
          </c:extLst>
        </c:ser>
        <c:ser>
          <c:idx val="13"/>
          <c:order val="1"/>
          <c:tx>
            <c:strRef>
              <c:f>'Short-sea (Hydrogen)'!$A$12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(Hydrogen)'!$Q$12:$AR$12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64-4DFE-9CBC-3CEBD8A28A9D}"/>
            </c:ext>
          </c:extLst>
        </c:ser>
        <c:ser>
          <c:idx val="1"/>
          <c:order val="2"/>
          <c:tx>
            <c:strRef>
              <c:f>'Short-sea (Hydrogen)'!$A$13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(Hydrogen)'!$Q$13:$AR$13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64-4DFE-9CBC-3CEBD8A28A9D}"/>
            </c:ext>
          </c:extLst>
        </c:ser>
        <c:ser>
          <c:idx val="14"/>
          <c:order val="3"/>
          <c:tx>
            <c:strRef>
              <c:f>'Short-sea (Hydrogen)'!$A$14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(Hydrogen)'!$Q$14:$AR$14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64-4DFE-9CBC-3CEBD8A28A9D}"/>
            </c:ext>
          </c:extLst>
        </c:ser>
        <c:ser>
          <c:idx val="2"/>
          <c:order val="4"/>
          <c:tx>
            <c:strRef>
              <c:f>'Short-sea (Hydrogen)'!$A$15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(Hydrogen)'!$Q$15:$AR$15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64-4DFE-9CBC-3CEBD8A28A9D}"/>
            </c:ext>
          </c:extLst>
        </c:ser>
        <c:ser>
          <c:idx val="3"/>
          <c:order val="5"/>
          <c:tx>
            <c:strRef>
              <c:f>'Short-sea (Hydrogen)'!$A$16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(Hydrogen)'!$Q$16:$AR$16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64-4DFE-9CBC-3CEBD8A28A9D}"/>
            </c:ext>
          </c:extLst>
        </c:ser>
        <c:ser>
          <c:idx val="4"/>
          <c:order val="6"/>
          <c:tx>
            <c:strRef>
              <c:f>'Short-sea (Hydrogen)'!$A$18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(Hydrogen)'!$Q$18:$AR$18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64-4DFE-9CBC-3CEBD8A28A9D}"/>
            </c:ext>
          </c:extLst>
        </c:ser>
        <c:ser>
          <c:idx val="5"/>
          <c:order val="7"/>
          <c:tx>
            <c:strRef>
              <c:f>'Short-sea (Hydrogen)'!$A$19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(Hydrogen)'!$Q$19:$AR$19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164-4DFE-9CBC-3CEBD8A28A9D}"/>
            </c:ext>
          </c:extLst>
        </c:ser>
        <c:ser>
          <c:idx val="6"/>
          <c:order val="8"/>
          <c:tx>
            <c:strRef>
              <c:f>'Short-sea (Hydrogen)'!$A$20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(Hydrogen)'!$Q$20:$AR$20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164-4DFE-9CBC-3CEBD8A28A9D}"/>
            </c:ext>
          </c:extLst>
        </c:ser>
        <c:ser>
          <c:idx val="7"/>
          <c:order val="9"/>
          <c:tx>
            <c:strRef>
              <c:f>'Short-sea (Hydrogen)'!$A$22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(Hydrogen)'!$Q$22:$AR$22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164-4DFE-9CBC-3CEBD8A28A9D}"/>
            </c:ext>
          </c:extLst>
        </c:ser>
        <c:ser>
          <c:idx val="8"/>
          <c:order val="10"/>
          <c:tx>
            <c:strRef>
              <c:f>'Short-sea (Hydrogen)'!$A$23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(Hydrogen)'!$Q$23:$AR$23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164-4DFE-9CBC-3CEBD8A28A9D}"/>
            </c:ext>
          </c:extLst>
        </c:ser>
        <c:ser>
          <c:idx val="9"/>
          <c:order val="11"/>
          <c:tx>
            <c:strRef>
              <c:f>'Short-sea (Hydrogen)'!$A$24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(Hydrogen)'!$Q$24:$AR$24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164-4DFE-9CBC-3CEBD8A28A9D}"/>
            </c:ext>
          </c:extLst>
        </c:ser>
        <c:ser>
          <c:idx val="10"/>
          <c:order val="12"/>
          <c:tx>
            <c:strRef>
              <c:f>'Short-sea (Hydrogen)'!$A$25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(Hydrogen)'!$Q$25:$AR$25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164-4DFE-9CBC-3CEBD8A28A9D}"/>
            </c:ext>
          </c:extLst>
        </c:ser>
        <c:ser>
          <c:idx val="11"/>
          <c:order val="13"/>
          <c:tx>
            <c:strRef>
              <c:f>'Short-sea (Hydrogen)'!$A$27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(Hydrogen)'!$Q$27:$AR$27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164-4DFE-9CBC-3CEBD8A28A9D}"/>
            </c:ext>
          </c:extLst>
        </c:ser>
        <c:ser>
          <c:idx val="12"/>
          <c:order val="14"/>
          <c:tx>
            <c:strRef>
              <c:f>'Short-sea (Hydrogen)'!$A$17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(Hydrogen)'!$Q$17:$AR$17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164-4DFE-9CBC-3CEBD8A28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'Short-sea (Hydrogen)'!$A$74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('Short-sea (Hydrogen)'!$B$287,'Short-sea (Hydrogen)'!$N$287,'Short-sea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(Hydrogen)'!$B$74,'Short-sea (Hydrogen)'!$N$74,'Short-sea (Hydrogen)'!$AC$74)</c:f>
              <c:numCache>
                <c:formatCode>0.00</c:formatCode>
                <c:ptCount val="3"/>
                <c:pt idx="0">
                  <c:v>2.0678991054715748E-3</c:v>
                </c:pt>
                <c:pt idx="1">
                  <c:v>1.9626853959757488E-3</c:v>
                </c:pt>
                <c:pt idx="2">
                  <c:v>1.3569040676564852E-3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20-4C5E-9A3F-DC60A6C66D69}"/>
            </c:ext>
          </c:extLst>
        </c:ser>
        <c:ser>
          <c:idx val="1"/>
          <c:order val="1"/>
          <c:tx>
            <c:strRef>
              <c:f>'Short-sea (Hydrogen)'!$A$75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('Short-sea (Hydrogen)'!$B$287,'Short-sea (Hydrogen)'!$N$287,'Short-sea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(Hydrogen)'!$B$75,'Short-sea (Hydrogen)'!$N$75,'Short-sea (Hydrogen)'!$AC$75)</c:f>
              <c:numCache>
                <c:formatCode>0.000</c:formatCode>
                <c:ptCount val="3"/>
                <c:pt idx="0">
                  <c:v>-1.0354267188938173E-4</c:v>
                </c:pt>
                <c:pt idx="1">
                  <c:v>-1.0805183086777429E-4</c:v>
                </c:pt>
                <c:pt idx="2">
                  <c:v>-1.3401388779574273E-4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20-4C5E-9A3F-DC60A6C66D69}"/>
            </c:ext>
          </c:extLst>
        </c:ser>
        <c:ser>
          <c:idx val="2"/>
          <c:order val="2"/>
          <c:tx>
            <c:strRef>
              <c:f>'Short-sea (Hydrogen)'!$A$76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('Short-sea (Hydrogen)'!$B$287,'Short-sea (Hydrogen)'!$N$287,'Short-sea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(Hydrogen)'!$B$76,'Short-sea (Hydrogen)'!$N$76,'Short-sea (Hydrogen)'!$AC$76)</c:f>
              <c:numCache>
                <c:formatCode>0.00</c:formatCode>
                <c:ptCount val="3"/>
                <c:pt idx="0">
                  <c:v>6.8982996659853576E-5</c:v>
                </c:pt>
                <c:pt idx="1">
                  <c:v>6.8982996659853576E-5</c:v>
                </c:pt>
                <c:pt idx="2">
                  <c:v>6.8982996659853576E-5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20-4C5E-9A3F-DC60A6C66D69}"/>
            </c:ext>
          </c:extLst>
        </c:ser>
        <c:ser>
          <c:idx val="3"/>
          <c:order val="3"/>
          <c:tx>
            <c:strRef>
              <c:f>'Short-sea (Hydrogen)'!$A$77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('Short-sea (Hydrogen)'!$B$287,'Short-sea (Hydrogen)'!$N$287,'Short-sea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(Hydrogen)'!$B$77,'Short-sea (Hydrogen)'!$N$77,'Short-sea (Hydrogen)'!$AC$77)</c:f>
              <c:numCache>
                <c:formatCode>0.0000</c:formatCode>
                <c:ptCount val="3"/>
                <c:pt idx="0">
                  <c:v>-6.8982996659853564E-6</c:v>
                </c:pt>
                <c:pt idx="1">
                  <c:v>-6.8982996659853564E-6</c:v>
                </c:pt>
                <c:pt idx="2">
                  <c:v>-6.8982996659853564E-6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20-4C5E-9A3F-DC60A6C66D69}"/>
            </c:ext>
          </c:extLst>
        </c:ser>
        <c:ser>
          <c:idx val="4"/>
          <c:order val="4"/>
          <c:tx>
            <c:strRef>
              <c:f>'Short-sea (Hydrogen)'!$A$78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('Short-sea (Hydrogen)'!$B$287,'Short-sea (Hydrogen)'!$N$287,'Short-sea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(Hydrogen)'!$B$78,'Short-sea (Hydrogen)'!$N$78,'Short-sea (Hydrogen)'!$AC$78)</c:f>
              <c:numCache>
                <c:formatCode>0.00</c:formatCode>
                <c:ptCount val="3"/>
                <c:pt idx="0">
                  <c:v>1.0654632223259673E-3</c:v>
                </c:pt>
                <c:pt idx="1">
                  <c:v>1.0654632223259673E-3</c:v>
                </c:pt>
                <c:pt idx="2">
                  <c:v>1.0654632223259673E-3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420-4C5E-9A3F-DC60A6C66D69}"/>
            </c:ext>
          </c:extLst>
        </c:ser>
        <c:ser>
          <c:idx val="5"/>
          <c:order val="5"/>
          <c:tx>
            <c:strRef>
              <c:f>'Short-sea (Hydrogen)'!$A$79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('Short-sea (Hydrogen)'!$B$287,'Short-sea (Hydrogen)'!$N$287,'Short-sea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(Hydrogen)'!$B$79,'Short-sea (Hydrogen)'!$N$79,'Short-sea (Hydrogen)'!$AC$79)</c:f>
              <c:numCache>
                <c:formatCode>0.00</c:formatCode>
                <c:ptCount val="3"/>
                <c:pt idx="0">
                  <c:v>2.9878618113912231E-4</c:v>
                </c:pt>
                <c:pt idx="1">
                  <c:v>2.9878618113912231E-4</c:v>
                </c:pt>
                <c:pt idx="2">
                  <c:v>2.9878618113912231E-4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420-4C5E-9A3F-DC60A6C66D69}"/>
            </c:ext>
          </c:extLst>
        </c:ser>
        <c:ser>
          <c:idx val="6"/>
          <c:order val="6"/>
          <c:tx>
            <c:strRef>
              <c:f>'Short-sea (Hydrogen)'!$A$80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(Hydrogen)'!$B$287,'Short-sea (Hydrogen)'!$N$287,'Short-sea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(Hydrogen)'!$B$80,'Short-sea (Hydrogen)'!$N$80,'Short-sea (Hydrogen)'!$AC$80)</c:f>
              <c:numCache>
                <c:formatCode>0.00</c:formatCode>
                <c:ptCount val="3"/>
                <c:pt idx="0">
                  <c:v>8.9502842587904882E-5</c:v>
                </c:pt>
                <c:pt idx="1">
                  <c:v>8.9502842587904882E-5</c:v>
                </c:pt>
                <c:pt idx="2">
                  <c:v>8.9502842587904882E-5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420-4C5E-9A3F-DC60A6C66D69}"/>
            </c:ext>
          </c:extLst>
        </c:ser>
        <c:ser>
          <c:idx val="7"/>
          <c:order val="7"/>
          <c:tx>
            <c:strRef>
              <c:f>'Short-sea (Hydrogen)'!$A$81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(Hydrogen)'!$B$287,'Short-sea (Hydrogen)'!$N$287,'Short-sea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(Hydrogen)'!$B$81,'Short-sea (Hydrogen)'!$N$81,'Short-sea (Hydrogen)'!$AC$81)</c:f>
              <c:numCache>
                <c:formatCode>0.00</c:formatCode>
                <c:ptCount val="3"/>
                <c:pt idx="0">
                  <c:v>1.3060247322593066E-2</c:v>
                </c:pt>
                <c:pt idx="1">
                  <c:v>1.1836019263036773E-2</c:v>
                </c:pt>
                <c:pt idx="2">
                  <c:v>5.4701451293849941E-3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420-4C5E-9A3F-DC60A6C66D69}"/>
            </c:ext>
          </c:extLst>
        </c:ser>
        <c:ser>
          <c:idx val="8"/>
          <c:order val="8"/>
          <c:tx>
            <c:strRef>
              <c:f>'Short-sea (Hydrogen)'!$A$82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(Hydrogen)'!$B$287,'Short-sea (Hydrogen)'!$N$287,'Short-sea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(Hydrogen)'!$B$82,'Short-sea (Hydrogen)'!$N$82,'Short-sea (Hydrogen)'!$AC$82)</c:f>
              <c:numCache>
                <c:formatCode>0.00</c:formatCode>
                <c:ptCount val="3"/>
                <c:pt idx="0">
                  <c:v>1.5905051522140203E-2</c:v>
                </c:pt>
                <c:pt idx="1">
                  <c:v>1.4623412395208932E-2</c:v>
                </c:pt>
                <c:pt idx="2">
                  <c:v>7.9002112496000792E-3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420-4C5E-9A3F-DC60A6C66D69}"/>
            </c:ext>
          </c:extLst>
        </c:ser>
        <c:ser>
          <c:idx val="9"/>
          <c:order val="9"/>
          <c:tx>
            <c:strRef>
              <c:f>'Short-sea (Hydrogen)'!$A$83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(Hydrogen)'!$B$287,'Short-sea (Hydrogen)'!$N$287,'Short-sea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(Hydrogen)'!$B$83,'Short-sea (Hydrogen)'!$N$83,'Short-sea (Hydrogen)'!$AC$83)</c:f>
              <c:numCache>
                <c:formatCode>0.00</c:formatCode>
                <c:ptCount val="3"/>
                <c:pt idx="0">
                  <c:v>1.8384620320644196E-3</c:v>
                </c:pt>
                <c:pt idx="1">
                  <c:v>1.6359090877081494E-3</c:v>
                </c:pt>
                <c:pt idx="2">
                  <c:v>7.1816384685856501E-4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420-4C5E-9A3F-DC60A6C66D69}"/>
            </c:ext>
          </c:extLst>
        </c:ser>
        <c:ser>
          <c:idx val="10"/>
          <c:order val="10"/>
          <c:tx>
            <c:strRef>
              <c:f>'Short-sea (Hydrogen)'!$A$298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(Hydrogen)'!$B$287,'Short-sea (Hydrogen)'!$N$287,'Short-sea (Hydrogen)'!$AC$287)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(Hydrogen)'!$B$298,'Short-sea (Hydrogen)'!$N$298,'Short-sea (Hydrogen)'!$AC$298)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E3-4063-907E-B073EB45E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'Short-sea (Hydrogen)'!$A$11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(Hydrogen)'!$Q$11:$AR$11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29-4A1F-852F-23374949943A}"/>
            </c:ext>
          </c:extLst>
        </c:ser>
        <c:ser>
          <c:idx val="13"/>
          <c:order val="1"/>
          <c:tx>
            <c:strRef>
              <c:f>'Short-sea (Hydrogen)'!$A$12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(Hydrogen)'!$Q$12:$AR$12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29-4A1F-852F-23374949943A}"/>
            </c:ext>
          </c:extLst>
        </c:ser>
        <c:ser>
          <c:idx val="1"/>
          <c:order val="2"/>
          <c:tx>
            <c:strRef>
              <c:f>'Short-sea (Hydrogen)'!$A$13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(Hydrogen)'!$Q$13:$AR$13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29-4A1F-852F-23374949943A}"/>
            </c:ext>
          </c:extLst>
        </c:ser>
        <c:ser>
          <c:idx val="14"/>
          <c:order val="3"/>
          <c:tx>
            <c:strRef>
              <c:f>'Short-sea (Hydrogen)'!$A$14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(Hydrogen)'!$Q$14:$AR$14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29-4A1F-852F-23374949943A}"/>
            </c:ext>
          </c:extLst>
        </c:ser>
        <c:ser>
          <c:idx val="2"/>
          <c:order val="4"/>
          <c:tx>
            <c:strRef>
              <c:f>'Short-sea (Hydrogen)'!$A$15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(Hydrogen)'!$Q$15:$AR$15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29-4A1F-852F-23374949943A}"/>
            </c:ext>
          </c:extLst>
        </c:ser>
        <c:ser>
          <c:idx val="3"/>
          <c:order val="5"/>
          <c:tx>
            <c:strRef>
              <c:f>'Short-sea (Hydrogen)'!$A$16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(Hydrogen)'!$Q$16:$AR$16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29-4A1F-852F-23374949943A}"/>
            </c:ext>
          </c:extLst>
        </c:ser>
        <c:ser>
          <c:idx val="4"/>
          <c:order val="6"/>
          <c:tx>
            <c:strRef>
              <c:f>'Short-sea (Hydrogen)'!$A$18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(Hydrogen)'!$Q$18:$AR$18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029-4A1F-852F-23374949943A}"/>
            </c:ext>
          </c:extLst>
        </c:ser>
        <c:ser>
          <c:idx val="5"/>
          <c:order val="7"/>
          <c:tx>
            <c:strRef>
              <c:f>'Short-sea (Hydrogen)'!$A$19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(Hydrogen)'!$Q$19:$AR$19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029-4A1F-852F-23374949943A}"/>
            </c:ext>
          </c:extLst>
        </c:ser>
        <c:ser>
          <c:idx val="6"/>
          <c:order val="8"/>
          <c:tx>
            <c:strRef>
              <c:f>'Short-sea (Hydrogen)'!$A$20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(Hydrogen)'!$Q$20:$AR$20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029-4A1F-852F-23374949943A}"/>
            </c:ext>
          </c:extLst>
        </c:ser>
        <c:ser>
          <c:idx val="7"/>
          <c:order val="9"/>
          <c:tx>
            <c:strRef>
              <c:f>'Short-sea (Hydrogen)'!$A$22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(Hydrogen)'!$Q$22:$AR$22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029-4A1F-852F-23374949943A}"/>
            </c:ext>
          </c:extLst>
        </c:ser>
        <c:ser>
          <c:idx val="8"/>
          <c:order val="10"/>
          <c:tx>
            <c:strRef>
              <c:f>'Short-sea (Hydrogen)'!$A$23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(Hydrogen)'!$Q$23:$AR$23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029-4A1F-852F-23374949943A}"/>
            </c:ext>
          </c:extLst>
        </c:ser>
        <c:ser>
          <c:idx val="9"/>
          <c:order val="11"/>
          <c:tx>
            <c:strRef>
              <c:f>'Short-sea (Hydrogen)'!$A$24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(Hydrogen)'!$Q$24:$AR$24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029-4A1F-852F-23374949943A}"/>
            </c:ext>
          </c:extLst>
        </c:ser>
        <c:ser>
          <c:idx val="10"/>
          <c:order val="12"/>
          <c:tx>
            <c:strRef>
              <c:f>'Short-sea (Hydrogen)'!$A$25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(Hydrogen)'!$Q$25:$AR$25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029-4A1F-852F-23374949943A}"/>
            </c:ext>
          </c:extLst>
        </c:ser>
        <c:ser>
          <c:idx val="11"/>
          <c:order val="13"/>
          <c:tx>
            <c:strRef>
              <c:f>'Short-sea (Hydrogen)'!$A$27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(Hydrogen)'!$Q$10:$AR$10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(Hydrogen)'!$Q$27:$AR$27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029-4A1F-852F-23374949943A}"/>
            </c:ext>
          </c:extLst>
        </c:ser>
        <c:ser>
          <c:idx val="12"/>
          <c:order val="14"/>
          <c:tx>
            <c:strRef>
              <c:f>'Short-sea (Hydrogen)'!$A$17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(Hydrogen)'!$Q$17:$AR$17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029-4A1F-852F-233749499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'Short-sea (Hydrogen)'!$A$74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('Short-sea (Hydrogen)'!$B$396,'Short-sea (Hydrogen)'!$N$396,'Short-sea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(Hydrogen)'!$B$74,'Short-sea (Hydrogen)'!$N$74,'Short-sea (Hydrogen)'!$AC$74)</c:f>
              <c:numCache>
                <c:formatCode>0.00</c:formatCode>
                <c:ptCount val="3"/>
                <c:pt idx="0">
                  <c:v>2.0678991054715748E-3</c:v>
                </c:pt>
                <c:pt idx="1">
                  <c:v>1.9626853959757488E-3</c:v>
                </c:pt>
                <c:pt idx="2">
                  <c:v>1.3569040676564852E-3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40-4A44-8799-09C541C493D3}"/>
            </c:ext>
          </c:extLst>
        </c:ser>
        <c:ser>
          <c:idx val="1"/>
          <c:order val="1"/>
          <c:tx>
            <c:strRef>
              <c:f>'Short-sea (Hydrogen)'!$A$75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('Short-sea (Hydrogen)'!$B$396,'Short-sea (Hydrogen)'!$N$396,'Short-sea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(Hydrogen)'!$B$75,'Short-sea (Hydrogen)'!$N$75,'Short-sea (Hydrogen)'!$AC$75)</c:f>
              <c:numCache>
                <c:formatCode>0.000</c:formatCode>
                <c:ptCount val="3"/>
                <c:pt idx="0">
                  <c:v>-1.0354267188938173E-4</c:v>
                </c:pt>
                <c:pt idx="1">
                  <c:v>-1.0805183086777429E-4</c:v>
                </c:pt>
                <c:pt idx="2">
                  <c:v>-1.3401388779574273E-4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40-4A44-8799-09C541C493D3}"/>
            </c:ext>
          </c:extLst>
        </c:ser>
        <c:ser>
          <c:idx val="2"/>
          <c:order val="2"/>
          <c:tx>
            <c:strRef>
              <c:f>'Short-sea (Hydrogen)'!$A$76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('Short-sea (Hydrogen)'!$B$396,'Short-sea (Hydrogen)'!$N$396,'Short-sea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(Hydrogen)'!$B$76,'Short-sea (Hydrogen)'!$N$76,'Short-sea (Hydrogen)'!$AC$76)</c:f>
              <c:numCache>
                <c:formatCode>0.00</c:formatCode>
                <c:ptCount val="3"/>
                <c:pt idx="0">
                  <c:v>6.8982996659853576E-5</c:v>
                </c:pt>
                <c:pt idx="1">
                  <c:v>6.8982996659853576E-5</c:v>
                </c:pt>
                <c:pt idx="2">
                  <c:v>6.8982996659853576E-5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40-4A44-8799-09C541C493D3}"/>
            </c:ext>
          </c:extLst>
        </c:ser>
        <c:ser>
          <c:idx val="3"/>
          <c:order val="3"/>
          <c:tx>
            <c:strRef>
              <c:f>'Short-sea (Hydrogen)'!$A$77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('Short-sea (Hydrogen)'!$B$396,'Short-sea (Hydrogen)'!$N$396,'Short-sea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(Hydrogen)'!$B$77,'Short-sea (Hydrogen)'!$N$77,'Short-sea (Hydrogen)'!$AC$77)</c:f>
              <c:numCache>
                <c:formatCode>0.0000</c:formatCode>
                <c:ptCount val="3"/>
                <c:pt idx="0">
                  <c:v>-6.8982996659853564E-6</c:v>
                </c:pt>
                <c:pt idx="1">
                  <c:v>-6.8982996659853564E-6</c:v>
                </c:pt>
                <c:pt idx="2">
                  <c:v>-6.8982996659853564E-6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40-4A44-8799-09C541C493D3}"/>
            </c:ext>
          </c:extLst>
        </c:ser>
        <c:ser>
          <c:idx val="4"/>
          <c:order val="4"/>
          <c:tx>
            <c:strRef>
              <c:f>'Short-sea (Hydrogen)'!$A$78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('Short-sea (Hydrogen)'!$B$396,'Short-sea (Hydrogen)'!$N$396,'Short-sea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(Hydrogen)'!$B$78,'Short-sea (Hydrogen)'!$N$78,'Short-sea (Hydrogen)'!$AC$78)</c:f>
              <c:numCache>
                <c:formatCode>0.00</c:formatCode>
                <c:ptCount val="3"/>
                <c:pt idx="0">
                  <c:v>1.0654632223259673E-3</c:v>
                </c:pt>
                <c:pt idx="1">
                  <c:v>1.0654632223259673E-3</c:v>
                </c:pt>
                <c:pt idx="2">
                  <c:v>1.0654632223259673E-3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440-4A44-8799-09C541C493D3}"/>
            </c:ext>
          </c:extLst>
        </c:ser>
        <c:ser>
          <c:idx val="5"/>
          <c:order val="5"/>
          <c:tx>
            <c:strRef>
              <c:f>'Short-sea (Hydrogen)'!$A$79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('Short-sea (Hydrogen)'!$B$396,'Short-sea (Hydrogen)'!$N$396,'Short-sea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(Hydrogen)'!$B$79,'Short-sea (Hydrogen)'!$N$79,'Short-sea (Hydrogen)'!$AC$79)</c:f>
              <c:numCache>
                <c:formatCode>0.00</c:formatCode>
                <c:ptCount val="3"/>
                <c:pt idx="0">
                  <c:v>2.9878618113912231E-4</c:v>
                </c:pt>
                <c:pt idx="1">
                  <c:v>2.9878618113912231E-4</c:v>
                </c:pt>
                <c:pt idx="2">
                  <c:v>2.9878618113912231E-4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440-4A44-8799-09C541C493D3}"/>
            </c:ext>
          </c:extLst>
        </c:ser>
        <c:ser>
          <c:idx val="6"/>
          <c:order val="6"/>
          <c:tx>
            <c:strRef>
              <c:f>'Short-sea (Hydrogen)'!$A$80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(Hydrogen)'!$B$396,'Short-sea (Hydrogen)'!$N$396,'Short-sea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(Hydrogen)'!$B$80,'Short-sea (Hydrogen)'!$N$80,'Short-sea (Hydrogen)'!$AC$80)</c:f>
              <c:numCache>
                <c:formatCode>0.00</c:formatCode>
                <c:ptCount val="3"/>
                <c:pt idx="0">
                  <c:v>8.9502842587904882E-5</c:v>
                </c:pt>
                <c:pt idx="1">
                  <c:v>8.9502842587904882E-5</c:v>
                </c:pt>
                <c:pt idx="2">
                  <c:v>8.9502842587904882E-5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440-4A44-8799-09C541C493D3}"/>
            </c:ext>
          </c:extLst>
        </c:ser>
        <c:ser>
          <c:idx val="7"/>
          <c:order val="7"/>
          <c:tx>
            <c:strRef>
              <c:f>'Short-sea (Hydrogen)'!$A$81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(Hydrogen)'!$B$396,'Short-sea (Hydrogen)'!$N$396,'Short-sea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(Hydrogen)'!$B$81,'Short-sea (Hydrogen)'!$N$81,'Short-sea (Hydrogen)'!$AC$81)</c:f>
              <c:numCache>
                <c:formatCode>0.00</c:formatCode>
                <c:ptCount val="3"/>
                <c:pt idx="0">
                  <c:v>1.3060247322593066E-2</c:v>
                </c:pt>
                <c:pt idx="1">
                  <c:v>1.1836019263036773E-2</c:v>
                </c:pt>
                <c:pt idx="2">
                  <c:v>5.4701451293849941E-3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440-4A44-8799-09C541C493D3}"/>
            </c:ext>
          </c:extLst>
        </c:ser>
        <c:ser>
          <c:idx val="8"/>
          <c:order val="8"/>
          <c:tx>
            <c:strRef>
              <c:f>'Short-sea (Hydrogen)'!$A$82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(Hydrogen)'!$B$396,'Short-sea (Hydrogen)'!$N$396,'Short-sea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(Hydrogen)'!$B$82,'Short-sea (Hydrogen)'!$N$82,'Short-sea (Hydrogen)'!$AC$82)</c:f>
              <c:numCache>
                <c:formatCode>0.00</c:formatCode>
                <c:ptCount val="3"/>
                <c:pt idx="0">
                  <c:v>1.5905051522140203E-2</c:v>
                </c:pt>
                <c:pt idx="1">
                  <c:v>1.4623412395208932E-2</c:v>
                </c:pt>
                <c:pt idx="2">
                  <c:v>7.9002112496000792E-3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440-4A44-8799-09C541C493D3}"/>
            </c:ext>
          </c:extLst>
        </c:ser>
        <c:ser>
          <c:idx val="9"/>
          <c:order val="9"/>
          <c:tx>
            <c:strRef>
              <c:f>'Short-sea (Hydrogen)'!$A$83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(Hydrogen)'!$B$396,'Short-sea (Hydrogen)'!$N$396,'Short-sea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(Hydrogen)'!$B$83,'Short-sea (Hydrogen)'!$N$83,'Short-sea (Hydrogen)'!$AC$83)</c:f>
              <c:numCache>
                <c:formatCode>0.00</c:formatCode>
                <c:ptCount val="3"/>
                <c:pt idx="0">
                  <c:v>1.8384620320644196E-3</c:v>
                </c:pt>
                <c:pt idx="1">
                  <c:v>1.6359090877081494E-3</c:v>
                </c:pt>
                <c:pt idx="2">
                  <c:v>7.1816384685856501E-4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440-4A44-8799-09C541C493D3}"/>
            </c:ext>
          </c:extLst>
        </c:ser>
        <c:ser>
          <c:idx val="10"/>
          <c:order val="10"/>
          <c:tx>
            <c:strRef>
              <c:f>'Short-sea (Hydrogen)'!$A$407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(Hydrogen)'!$B$396,'Short-sea (Hydrogen)'!$N$396,'Short-sea (Hydrogen)'!$AC$396)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(Hydrogen)'!$B$407,'Short-sea (Hydrogen)'!$N$407,'Short-sea (Hydrogen)'!$AC$407)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2D-4C29-81DD-9A8523EA2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'Short-sea (Ammonia)'!$A$11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(Ammonia)'!$Q$11:$AR$11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80-470A-BF26-BA5976C0C816}"/>
            </c:ext>
          </c:extLst>
        </c:ser>
        <c:ser>
          <c:idx val="13"/>
          <c:order val="1"/>
          <c:tx>
            <c:strRef>
              <c:f>'Short-sea (Ammonia)'!$A$12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(Ammonia)'!$Q$12:$AR$12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80-470A-BF26-BA5976C0C816}"/>
            </c:ext>
          </c:extLst>
        </c:ser>
        <c:ser>
          <c:idx val="1"/>
          <c:order val="2"/>
          <c:tx>
            <c:strRef>
              <c:f>'Short-sea (Ammonia)'!$A$13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(Ammonia)'!$Q$13:$AR$13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80-470A-BF26-BA5976C0C816}"/>
            </c:ext>
          </c:extLst>
        </c:ser>
        <c:ser>
          <c:idx val="14"/>
          <c:order val="3"/>
          <c:tx>
            <c:strRef>
              <c:f>'Short-sea (Ammonia)'!$A$14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(Ammonia)'!$Q$14:$AR$14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80-470A-BF26-BA5976C0C816}"/>
            </c:ext>
          </c:extLst>
        </c:ser>
        <c:ser>
          <c:idx val="2"/>
          <c:order val="4"/>
          <c:tx>
            <c:strRef>
              <c:f>'Short-sea (Ammonia)'!$A$15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(Ammonia)'!$Q$15:$AR$15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80-470A-BF26-BA5976C0C816}"/>
            </c:ext>
          </c:extLst>
        </c:ser>
        <c:ser>
          <c:idx val="3"/>
          <c:order val="5"/>
          <c:tx>
            <c:strRef>
              <c:f>'Short-sea (Ammonia)'!$A$16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(Ammonia)'!$Q$16:$AR$16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80-470A-BF26-BA5976C0C816}"/>
            </c:ext>
          </c:extLst>
        </c:ser>
        <c:ser>
          <c:idx val="4"/>
          <c:order val="6"/>
          <c:tx>
            <c:strRef>
              <c:f>'Short-sea (Ammonia)'!$A$18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(Ammonia)'!$Q$18:$AR$18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80-470A-BF26-BA5976C0C816}"/>
            </c:ext>
          </c:extLst>
        </c:ser>
        <c:ser>
          <c:idx val="5"/>
          <c:order val="7"/>
          <c:tx>
            <c:strRef>
              <c:f>'Short-sea (Ammonia)'!$A$19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(Ammonia)'!$Q$19:$AR$19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180-470A-BF26-BA5976C0C816}"/>
            </c:ext>
          </c:extLst>
        </c:ser>
        <c:ser>
          <c:idx val="6"/>
          <c:order val="8"/>
          <c:tx>
            <c:strRef>
              <c:f>'Short-sea (Ammonia)'!$A$20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(Ammonia)'!$Q$20:$AR$20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180-470A-BF26-BA5976C0C816}"/>
            </c:ext>
          </c:extLst>
        </c:ser>
        <c:ser>
          <c:idx val="7"/>
          <c:order val="9"/>
          <c:tx>
            <c:strRef>
              <c:f>'Short-sea (Ammonia)'!$A$22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(Ammonia)'!$Q$22:$AR$22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180-470A-BF26-BA5976C0C816}"/>
            </c:ext>
          </c:extLst>
        </c:ser>
        <c:ser>
          <c:idx val="8"/>
          <c:order val="10"/>
          <c:tx>
            <c:strRef>
              <c:f>'Short-sea (Ammonia)'!$A$23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(Ammonia)'!$Q$23:$AR$23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180-470A-BF26-BA5976C0C816}"/>
            </c:ext>
          </c:extLst>
        </c:ser>
        <c:ser>
          <c:idx val="9"/>
          <c:order val="11"/>
          <c:tx>
            <c:strRef>
              <c:f>'Short-sea (Ammonia)'!$A$24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(Ammonia)'!$Q$24:$AR$24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180-470A-BF26-BA5976C0C816}"/>
            </c:ext>
          </c:extLst>
        </c:ser>
        <c:ser>
          <c:idx val="10"/>
          <c:order val="12"/>
          <c:tx>
            <c:strRef>
              <c:f>'Short-sea (Ammonia)'!$A$25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(Ammonia)'!$Q$25:$AR$25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180-470A-BF26-BA5976C0C816}"/>
            </c:ext>
          </c:extLst>
        </c:ser>
        <c:ser>
          <c:idx val="11"/>
          <c:order val="13"/>
          <c:tx>
            <c:strRef>
              <c:f>'Short-sea (Ammonia)'!$A$27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(Ammonia)'!$Q$27:$AR$27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180-470A-BF26-BA5976C0C816}"/>
            </c:ext>
          </c:extLst>
        </c:ser>
        <c:ser>
          <c:idx val="12"/>
          <c:order val="14"/>
          <c:tx>
            <c:strRef>
              <c:f>'Short-sea (Ammonia)'!$A$17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(Ammonia)'!$Q$17:$AR$17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180-470A-BF26-BA5976C0C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'Short-sea (Ammonia)'!$A$74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('Short-sea (Ammonia)'!$B$73,'Short-sea (Ammonia)'!$N$73,'Short-sea (Ammonia)'!$AC$73)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(Ammonia)'!$B$74,'Short-sea (Ammonia)'!$N$74,'Short-sea (Ammonia)'!$AC$74)</c:f>
              <c:numCache>
                <c:formatCode>0.00</c:formatCode>
                <c:ptCount val="3"/>
                <c:pt idx="0">
                  <c:v>2.0676718491395704E-3</c:v>
                </c:pt>
                <c:pt idx="1">
                  <c:v>1.9474276097157688E-3</c:v>
                </c:pt>
                <c:pt idx="2">
                  <c:v>1.2551060916366106E-3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CB-489F-B952-B5BE9AB42088}"/>
            </c:ext>
          </c:extLst>
        </c:ser>
        <c:ser>
          <c:idx val="1"/>
          <c:order val="1"/>
          <c:tx>
            <c:strRef>
              <c:f>'Short-sea (Ammonia)'!$A$75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('Short-sea (Ammonia)'!$B$73,'Short-sea (Ammonia)'!$N$73,'Short-sea (Ammonia)'!$AC$73)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(Ammonia)'!$B$75,'Short-sea (Ammonia)'!$N$75,'Short-sea (Ammonia)'!$AC$75)</c:f>
              <c:numCache>
                <c:formatCode>0.000</c:formatCode>
                <c:ptCount val="3"/>
                <c:pt idx="0">
                  <c:v>-1.0351994625618128E-4</c:v>
                </c:pt>
                <c:pt idx="1">
                  <c:v>-1.0652605224177631E-4</c:v>
                </c:pt>
                <c:pt idx="2">
                  <c:v>-1.2383409019375524E-4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CB-489F-B952-B5BE9AB42088}"/>
            </c:ext>
          </c:extLst>
        </c:ser>
        <c:ser>
          <c:idx val="2"/>
          <c:order val="2"/>
          <c:tx>
            <c:strRef>
              <c:f>'Short-sea (Ammonia)'!$A$76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('Short-sea (Ammonia)'!$B$73,'Short-sea (Ammonia)'!$N$73,'Short-sea (Ammonia)'!$AC$73)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(Ammonia)'!$B$76,'Short-sea (Ammonia)'!$N$76,'Short-sea (Ammonia)'!$AC$76)</c:f>
              <c:numCache>
                <c:formatCode>0.00</c:formatCode>
                <c:ptCount val="3"/>
                <c:pt idx="0">
                  <c:v>6.8982996659853576E-5</c:v>
                </c:pt>
                <c:pt idx="1">
                  <c:v>6.8982996659853576E-5</c:v>
                </c:pt>
                <c:pt idx="2">
                  <c:v>6.8982996659853576E-5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CB-489F-B952-B5BE9AB42088}"/>
            </c:ext>
          </c:extLst>
        </c:ser>
        <c:ser>
          <c:idx val="3"/>
          <c:order val="3"/>
          <c:tx>
            <c:strRef>
              <c:f>'Short-sea (Ammonia)'!$A$77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('Short-sea (Ammonia)'!$B$73,'Short-sea (Ammonia)'!$N$73,'Short-sea (Ammonia)'!$AC$73)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(Ammonia)'!$B$77,'Short-sea (Ammonia)'!$N$77,'Short-sea (Ammonia)'!$AC$77)</c:f>
              <c:numCache>
                <c:formatCode>0.0000</c:formatCode>
                <c:ptCount val="3"/>
                <c:pt idx="0">
                  <c:v>-6.8982996659853564E-6</c:v>
                </c:pt>
                <c:pt idx="1">
                  <c:v>-6.8982996659853564E-6</c:v>
                </c:pt>
                <c:pt idx="2">
                  <c:v>-6.8982996659853564E-6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CB-489F-B952-B5BE9AB42088}"/>
            </c:ext>
          </c:extLst>
        </c:ser>
        <c:ser>
          <c:idx val="4"/>
          <c:order val="4"/>
          <c:tx>
            <c:strRef>
              <c:f>'Short-sea (Ammonia)'!$A$78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('Short-sea (Ammonia)'!$B$73,'Short-sea (Ammonia)'!$N$73,'Short-sea (Ammonia)'!$AC$73)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(Ammonia)'!$B$78,'Short-sea (Ammonia)'!$N$78,'Short-sea (Ammonia)'!$AC$78)</c:f>
              <c:numCache>
                <c:formatCode>0.00</c:formatCode>
                <c:ptCount val="3"/>
                <c:pt idx="0">
                  <c:v>1.0654632223259673E-3</c:v>
                </c:pt>
                <c:pt idx="1">
                  <c:v>1.0654632223259673E-3</c:v>
                </c:pt>
                <c:pt idx="2">
                  <c:v>1.0654632223259673E-3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FCB-489F-B952-B5BE9AB42088}"/>
            </c:ext>
          </c:extLst>
        </c:ser>
        <c:ser>
          <c:idx val="5"/>
          <c:order val="5"/>
          <c:tx>
            <c:strRef>
              <c:f>'Short-sea (Ammonia)'!$A$79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('Short-sea (Ammonia)'!$B$73,'Short-sea (Ammonia)'!$N$73,'Short-sea (Ammonia)'!$AC$73)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(Ammonia)'!$B$79,'Short-sea (Ammonia)'!$N$79,'Short-sea (Ammonia)'!$AC$79)</c:f>
              <c:numCache>
                <c:formatCode>0.00</c:formatCode>
                <c:ptCount val="3"/>
                <c:pt idx="0">
                  <c:v>2.9878618113912231E-4</c:v>
                </c:pt>
                <c:pt idx="1">
                  <c:v>2.9878618113912231E-4</c:v>
                </c:pt>
                <c:pt idx="2">
                  <c:v>2.9878618113912231E-4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FCB-489F-B952-B5BE9AB42088}"/>
            </c:ext>
          </c:extLst>
        </c:ser>
        <c:ser>
          <c:idx val="6"/>
          <c:order val="6"/>
          <c:tx>
            <c:strRef>
              <c:f>'Short-sea (Ammonia)'!$A$80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(Ammonia)'!$B$73,'Short-sea (Ammonia)'!$N$73,'Short-sea (Ammonia)'!$AC$73)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(Ammonia)'!$B$80,'Short-sea (Ammonia)'!$N$80,'Short-sea (Ammonia)'!$AC$80)</c:f>
              <c:numCache>
                <c:formatCode>0.00</c:formatCode>
                <c:ptCount val="3"/>
                <c:pt idx="0">
                  <c:v>8.9502842587904882E-5</c:v>
                </c:pt>
                <c:pt idx="1">
                  <c:v>8.9502842587904882E-5</c:v>
                </c:pt>
                <c:pt idx="2">
                  <c:v>8.9502842587904882E-5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FCB-489F-B952-B5BE9AB42088}"/>
            </c:ext>
          </c:extLst>
        </c:ser>
        <c:ser>
          <c:idx val="7"/>
          <c:order val="7"/>
          <c:tx>
            <c:strRef>
              <c:f>'Short-sea (Ammonia)'!$A$81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(Ammonia)'!$B$73,'Short-sea (Ammonia)'!$N$73,'Short-sea (Ammonia)'!$AC$73)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(Ammonia)'!$B$81,'Short-sea (Ammonia)'!$N$81,'Short-sea (Ammonia)'!$AC$81)</c:f>
              <c:numCache>
                <c:formatCode>0.00</c:formatCode>
                <c:ptCount val="3"/>
                <c:pt idx="0">
                  <c:v>1.1790342951953749E-2</c:v>
                </c:pt>
                <c:pt idx="1">
                  <c:v>1.0798760315613672E-2</c:v>
                </c:pt>
                <c:pt idx="2">
                  <c:v>5.6283132239921011E-3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FCB-489F-B952-B5BE9AB42088}"/>
            </c:ext>
          </c:extLst>
        </c:ser>
        <c:ser>
          <c:idx val="8"/>
          <c:order val="8"/>
          <c:tx>
            <c:strRef>
              <c:f>'Short-sea (Ammonia)'!$A$82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(Ammonia)'!$B$73,'Short-sea (Ammonia)'!$N$73,'Short-sea (Ammonia)'!$AC$73)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(Ammonia)'!$B$82,'Short-sea (Ammonia)'!$N$82,'Short-sea (Ammonia)'!$AC$82)</c:f>
              <c:numCache>
                <c:formatCode>0.00</c:formatCode>
                <c:ptCount val="3"/>
                <c:pt idx="0">
                  <c:v>1.468475081301142E-2</c:v>
                </c:pt>
                <c:pt idx="1">
                  <c:v>1.3613636771722712E-2</c:v>
                </c:pt>
                <c:pt idx="2">
                  <c:v>7.9641513651544267E-3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FCB-489F-B952-B5BE9AB42088}"/>
            </c:ext>
          </c:extLst>
        </c:ser>
        <c:ser>
          <c:idx val="9"/>
          <c:order val="9"/>
          <c:tx>
            <c:strRef>
              <c:f>'Short-sea (Ammonia)'!$A$83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(Ammonia)'!$B$73,'Short-sea (Ammonia)'!$N$73,'Short-sea (Ammonia)'!$AC$73)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(Ammonia)'!$B$83,'Short-sea (Ammonia)'!$N$83,'Short-sea (Ammonia)'!$AC$83)</c:f>
              <c:numCache>
                <c:formatCode>0.00</c:formatCode>
                <c:ptCount val="3"/>
                <c:pt idx="0">
                  <c:v>6.0528772421099865E-2</c:v>
                </c:pt>
                <c:pt idx="1">
                  <c:v>3.188847061876178E-2</c:v>
                </c:pt>
                <c:pt idx="2">
                  <c:v>7.3873623175823439E-4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FCB-489F-B952-B5BE9AB42088}"/>
            </c:ext>
          </c:extLst>
        </c:ser>
        <c:ser>
          <c:idx val="10"/>
          <c:order val="10"/>
          <c:tx>
            <c:strRef>
              <c:f>'Short-sea (Ammonia)'!$A$84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(Ammonia)'!$B$73,'Short-sea (Ammonia)'!$N$73,'Short-sea (Ammonia)'!$AC$73)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(Ammonia)'!$B$84,'Short-sea (Ammonia)'!$N$84,'Short-sea (Ammonia)'!$AC$84)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5C-4881-B1D9-3BEDFE83E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'Short-sea (Ammonia)'!$A$11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(Ammonia)'!$Q$11:$AR$11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E3-4648-A706-0FEC0A582761}"/>
            </c:ext>
          </c:extLst>
        </c:ser>
        <c:ser>
          <c:idx val="13"/>
          <c:order val="1"/>
          <c:tx>
            <c:strRef>
              <c:f>'Short-sea (Ammonia)'!$A$12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(Ammonia)'!$Q$12:$AR$12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E3-4648-A706-0FEC0A582761}"/>
            </c:ext>
          </c:extLst>
        </c:ser>
        <c:ser>
          <c:idx val="1"/>
          <c:order val="2"/>
          <c:tx>
            <c:strRef>
              <c:f>'Short-sea (Ammonia)'!$A$13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(Ammonia)'!$Q$13:$AR$13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E3-4648-A706-0FEC0A582761}"/>
            </c:ext>
          </c:extLst>
        </c:ser>
        <c:ser>
          <c:idx val="14"/>
          <c:order val="3"/>
          <c:tx>
            <c:strRef>
              <c:f>'Short-sea (Ammonia)'!$A$14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(Ammonia)'!$Q$14:$AR$14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E3-4648-A706-0FEC0A582761}"/>
            </c:ext>
          </c:extLst>
        </c:ser>
        <c:ser>
          <c:idx val="2"/>
          <c:order val="4"/>
          <c:tx>
            <c:strRef>
              <c:f>'Short-sea (Ammonia)'!$A$15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(Ammonia)'!$Q$15:$AR$15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E3-4648-A706-0FEC0A582761}"/>
            </c:ext>
          </c:extLst>
        </c:ser>
        <c:ser>
          <c:idx val="3"/>
          <c:order val="5"/>
          <c:tx>
            <c:strRef>
              <c:f>'Short-sea (Ammonia)'!$A$16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(Ammonia)'!$Q$16:$AR$16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E3-4648-A706-0FEC0A582761}"/>
            </c:ext>
          </c:extLst>
        </c:ser>
        <c:ser>
          <c:idx val="4"/>
          <c:order val="6"/>
          <c:tx>
            <c:strRef>
              <c:f>'Short-sea (Ammonia)'!$A$18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(Ammonia)'!$Q$18:$AR$18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CE3-4648-A706-0FEC0A582761}"/>
            </c:ext>
          </c:extLst>
        </c:ser>
        <c:ser>
          <c:idx val="5"/>
          <c:order val="7"/>
          <c:tx>
            <c:strRef>
              <c:f>'Short-sea (Ammonia)'!$A$19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(Ammonia)'!$Q$19:$AR$19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CE3-4648-A706-0FEC0A582761}"/>
            </c:ext>
          </c:extLst>
        </c:ser>
        <c:ser>
          <c:idx val="6"/>
          <c:order val="8"/>
          <c:tx>
            <c:strRef>
              <c:f>'Short-sea (Ammonia)'!$A$20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(Ammonia)'!$Q$20:$AR$20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CE3-4648-A706-0FEC0A582761}"/>
            </c:ext>
          </c:extLst>
        </c:ser>
        <c:ser>
          <c:idx val="7"/>
          <c:order val="9"/>
          <c:tx>
            <c:strRef>
              <c:f>'Short-sea (Ammonia)'!$A$22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(Ammonia)'!$Q$22:$AR$22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CE3-4648-A706-0FEC0A582761}"/>
            </c:ext>
          </c:extLst>
        </c:ser>
        <c:ser>
          <c:idx val="8"/>
          <c:order val="10"/>
          <c:tx>
            <c:strRef>
              <c:f>'Short-sea (Ammonia)'!$A$23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(Ammonia)'!$Q$23:$AR$23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CE3-4648-A706-0FEC0A582761}"/>
            </c:ext>
          </c:extLst>
        </c:ser>
        <c:ser>
          <c:idx val="9"/>
          <c:order val="11"/>
          <c:tx>
            <c:strRef>
              <c:f>'Short-sea (Ammonia)'!$A$24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(Ammonia)'!$Q$24:$AR$24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CE3-4648-A706-0FEC0A582761}"/>
            </c:ext>
          </c:extLst>
        </c:ser>
        <c:ser>
          <c:idx val="10"/>
          <c:order val="12"/>
          <c:tx>
            <c:strRef>
              <c:f>'Short-sea (Ammonia)'!$A$25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(Ammonia)'!$Q$25:$AR$25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CE3-4648-A706-0FEC0A582761}"/>
            </c:ext>
          </c:extLst>
        </c:ser>
        <c:ser>
          <c:idx val="11"/>
          <c:order val="13"/>
          <c:tx>
            <c:strRef>
              <c:f>'Short-sea (Ammonia)'!$A$27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(Ammonia)'!$Q$27:$AR$27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CE3-4648-A706-0FEC0A582761}"/>
            </c:ext>
          </c:extLst>
        </c:ser>
        <c:ser>
          <c:idx val="12"/>
          <c:order val="14"/>
          <c:tx>
            <c:strRef>
              <c:f>'Short-sea (Ammonia)'!$A$17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(Ammonia)'!$Q$17:$AR$17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CE3-4648-A706-0FEC0A582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'Short-sea (Ammonia)'!$A$74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('Short-sea (Ammonia)'!$B$179,'Short-sea (Ammonia)'!$N$179,'Short-sea (Ammonia)'!$AC$179)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(Ammonia)'!$B$74,'Short-sea (Ammonia)'!$N$74,'Short-sea (Ammonia)'!$AC$74)</c:f>
              <c:numCache>
                <c:formatCode>0.00</c:formatCode>
                <c:ptCount val="3"/>
                <c:pt idx="0">
                  <c:v>2.0676718491395704E-3</c:v>
                </c:pt>
                <c:pt idx="1">
                  <c:v>1.9474276097157688E-3</c:v>
                </c:pt>
                <c:pt idx="2">
                  <c:v>1.2551060916366106E-3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60-485B-8A38-0D777947D31A}"/>
            </c:ext>
          </c:extLst>
        </c:ser>
        <c:ser>
          <c:idx val="1"/>
          <c:order val="1"/>
          <c:tx>
            <c:strRef>
              <c:f>'Short-sea (Ammonia)'!$A$75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('Short-sea (Ammonia)'!$B$179,'Short-sea (Ammonia)'!$N$179,'Short-sea (Ammonia)'!$AC$179)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(Ammonia)'!$B$75,'Short-sea (Ammonia)'!$N$75,'Short-sea (Ammonia)'!$AC$75)</c:f>
              <c:numCache>
                <c:formatCode>0.000</c:formatCode>
                <c:ptCount val="3"/>
                <c:pt idx="0">
                  <c:v>-1.0351994625618128E-4</c:v>
                </c:pt>
                <c:pt idx="1">
                  <c:v>-1.0652605224177631E-4</c:v>
                </c:pt>
                <c:pt idx="2">
                  <c:v>-1.2383409019375524E-4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60-485B-8A38-0D777947D31A}"/>
            </c:ext>
          </c:extLst>
        </c:ser>
        <c:ser>
          <c:idx val="2"/>
          <c:order val="2"/>
          <c:tx>
            <c:strRef>
              <c:f>'Short-sea (Ammonia)'!$A$76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('Short-sea (Ammonia)'!$B$179,'Short-sea (Ammonia)'!$N$179,'Short-sea (Ammonia)'!$AC$179)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(Ammonia)'!$B$76,'Short-sea (Ammonia)'!$N$76,'Short-sea (Ammonia)'!$AC$76)</c:f>
              <c:numCache>
                <c:formatCode>0.00</c:formatCode>
                <c:ptCount val="3"/>
                <c:pt idx="0">
                  <c:v>6.8982996659853576E-5</c:v>
                </c:pt>
                <c:pt idx="1">
                  <c:v>6.8982996659853576E-5</c:v>
                </c:pt>
                <c:pt idx="2">
                  <c:v>6.8982996659853576E-5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60-485B-8A38-0D777947D31A}"/>
            </c:ext>
          </c:extLst>
        </c:ser>
        <c:ser>
          <c:idx val="3"/>
          <c:order val="3"/>
          <c:tx>
            <c:strRef>
              <c:f>'Short-sea (Ammonia)'!$A$77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('Short-sea (Ammonia)'!$B$179,'Short-sea (Ammonia)'!$N$179,'Short-sea (Ammonia)'!$AC$179)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(Ammonia)'!$B$77,'Short-sea (Ammonia)'!$N$77,'Short-sea (Ammonia)'!$AC$77)</c:f>
              <c:numCache>
                <c:formatCode>0.0000</c:formatCode>
                <c:ptCount val="3"/>
                <c:pt idx="0">
                  <c:v>-6.8982996659853564E-6</c:v>
                </c:pt>
                <c:pt idx="1">
                  <c:v>-6.8982996659853564E-6</c:v>
                </c:pt>
                <c:pt idx="2">
                  <c:v>-6.8982996659853564E-6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60-485B-8A38-0D777947D31A}"/>
            </c:ext>
          </c:extLst>
        </c:ser>
        <c:ser>
          <c:idx val="4"/>
          <c:order val="4"/>
          <c:tx>
            <c:strRef>
              <c:f>'Short-sea (Ammonia)'!$A$78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('Short-sea (Ammonia)'!$B$179,'Short-sea (Ammonia)'!$N$179,'Short-sea (Ammonia)'!$AC$179)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(Ammonia)'!$B$78,'Short-sea (Ammonia)'!$N$78,'Short-sea (Ammonia)'!$AC$78)</c:f>
              <c:numCache>
                <c:formatCode>0.00</c:formatCode>
                <c:ptCount val="3"/>
                <c:pt idx="0">
                  <c:v>1.0654632223259673E-3</c:v>
                </c:pt>
                <c:pt idx="1">
                  <c:v>1.0654632223259673E-3</c:v>
                </c:pt>
                <c:pt idx="2">
                  <c:v>1.0654632223259673E-3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360-485B-8A38-0D777947D31A}"/>
            </c:ext>
          </c:extLst>
        </c:ser>
        <c:ser>
          <c:idx val="5"/>
          <c:order val="5"/>
          <c:tx>
            <c:strRef>
              <c:f>'Short-sea (Ammonia)'!$A$79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('Short-sea (Ammonia)'!$B$179,'Short-sea (Ammonia)'!$N$179,'Short-sea (Ammonia)'!$AC$179)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(Ammonia)'!$B$79,'Short-sea (Ammonia)'!$N$79,'Short-sea (Ammonia)'!$AC$79)</c:f>
              <c:numCache>
                <c:formatCode>0.00</c:formatCode>
                <c:ptCount val="3"/>
                <c:pt idx="0">
                  <c:v>2.9878618113912231E-4</c:v>
                </c:pt>
                <c:pt idx="1">
                  <c:v>2.9878618113912231E-4</c:v>
                </c:pt>
                <c:pt idx="2">
                  <c:v>2.9878618113912231E-4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360-485B-8A38-0D777947D31A}"/>
            </c:ext>
          </c:extLst>
        </c:ser>
        <c:ser>
          <c:idx val="6"/>
          <c:order val="6"/>
          <c:tx>
            <c:strRef>
              <c:f>'Short-sea (Ammonia)'!$A$80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(Ammonia)'!$B$179,'Short-sea (Ammonia)'!$N$179,'Short-sea (Ammonia)'!$AC$179)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(Ammonia)'!$B$80,'Short-sea (Ammonia)'!$N$80,'Short-sea (Ammonia)'!$AC$80)</c:f>
              <c:numCache>
                <c:formatCode>0.00</c:formatCode>
                <c:ptCount val="3"/>
                <c:pt idx="0">
                  <c:v>8.9502842587904882E-5</c:v>
                </c:pt>
                <c:pt idx="1">
                  <c:v>8.9502842587904882E-5</c:v>
                </c:pt>
                <c:pt idx="2">
                  <c:v>8.9502842587904882E-5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60-485B-8A38-0D777947D31A}"/>
            </c:ext>
          </c:extLst>
        </c:ser>
        <c:ser>
          <c:idx val="7"/>
          <c:order val="7"/>
          <c:tx>
            <c:strRef>
              <c:f>'Short-sea (Ammonia)'!$A$81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(Ammonia)'!$B$179,'Short-sea (Ammonia)'!$N$179,'Short-sea (Ammonia)'!$AC$179)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(Ammonia)'!$B$81,'Short-sea (Ammonia)'!$N$81,'Short-sea (Ammonia)'!$AC$81)</c:f>
              <c:numCache>
                <c:formatCode>0.00</c:formatCode>
                <c:ptCount val="3"/>
                <c:pt idx="0">
                  <c:v>1.1790342951953749E-2</c:v>
                </c:pt>
                <c:pt idx="1">
                  <c:v>1.0798760315613672E-2</c:v>
                </c:pt>
                <c:pt idx="2">
                  <c:v>5.6283132239921011E-3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360-485B-8A38-0D777947D31A}"/>
            </c:ext>
          </c:extLst>
        </c:ser>
        <c:ser>
          <c:idx val="8"/>
          <c:order val="8"/>
          <c:tx>
            <c:strRef>
              <c:f>'Short-sea (Ammonia)'!$A$82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(Ammonia)'!$B$179,'Short-sea (Ammonia)'!$N$179,'Short-sea (Ammonia)'!$AC$179)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(Ammonia)'!$B$82,'Short-sea (Ammonia)'!$N$82,'Short-sea (Ammonia)'!$AC$82)</c:f>
              <c:numCache>
                <c:formatCode>0.00</c:formatCode>
                <c:ptCount val="3"/>
                <c:pt idx="0">
                  <c:v>1.468475081301142E-2</c:v>
                </c:pt>
                <c:pt idx="1">
                  <c:v>1.3613636771722712E-2</c:v>
                </c:pt>
                <c:pt idx="2">
                  <c:v>7.9641513651544267E-3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360-485B-8A38-0D777947D31A}"/>
            </c:ext>
          </c:extLst>
        </c:ser>
        <c:ser>
          <c:idx val="9"/>
          <c:order val="9"/>
          <c:tx>
            <c:strRef>
              <c:f>'Short-sea (Ammonia)'!$A$83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(Ammonia)'!$B$179,'Short-sea (Ammonia)'!$N$179,'Short-sea (Ammonia)'!$AC$179)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(Ammonia)'!$B$83,'Short-sea (Ammonia)'!$N$83,'Short-sea (Ammonia)'!$AC$83)</c:f>
              <c:numCache>
                <c:formatCode>0.00</c:formatCode>
                <c:ptCount val="3"/>
                <c:pt idx="0">
                  <c:v>6.0528772421099865E-2</c:v>
                </c:pt>
                <c:pt idx="1">
                  <c:v>3.188847061876178E-2</c:v>
                </c:pt>
                <c:pt idx="2">
                  <c:v>7.3873623175823439E-4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360-485B-8A38-0D777947D31A}"/>
            </c:ext>
          </c:extLst>
        </c:ser>
        <c:ser>
          <c:idx val="10"/>
          <c:order val="10"/>
          <c:tx>
            <c:strRef>
              <c:f>'Short-sea (Ammonia)'!$A$190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(Ammonia)'!$B$179,'Short-sea (Ammonia)'!$N$179,'Short-sea (Ammonia)'!$AC$179)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(Ammonia)'!$B$190,'Short-sea (Ammonia)'!$N$190,'Short-sea (Ammonia)'!$AC$190)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21-43D8-B832-AD2024FBA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'Short-sea (Ammonia)'!$A$11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(Ammonia)'!$Q$11:$AR$11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91-43E8-9832-C11234B95E2F}"/>
            </c:ext>
          </c:extLst>
        </c:ser>
        <c:ser>
          <c:idx val="13"/>
          <c:order val="1"/>
          <c:tx>
            <c:strRef>
              <c:f>'Short-sea (Ammonia)'!$A$12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(Ammonia)'!$Q$12:$AR$12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91-43E8-9832-C11234B95E2F}"/>
            </c:ext>
          </c:extLst>
        </c:ser>
        <c:ser>
          <c:idx val="1"/>
          <c:order val="2"/>
          <c:tx>
            <c:strRef>
              <c:f>'Short-sea (Ammonia)'!$A$13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(Ammonia)'!$Q$13:$AR$13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91-43E8-9832-C11234B95E2F}"/>
            </c:ext>
          </c:extLst>
        </c:ser>
        <c:ser>
          <c:idx val="14"/>
          <c:order val="3"/>
          <c:tx>
            <c:strRef>
              <c:f>'Short-sea (Ammonia)'!$A$14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(Ammonia)'!$Q$14:$AR$14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91-43E8-9832-C11234B95E2F}"/>
            </c:ext>
          </c:extLst>
        </c:ser>
        <c:ser>
          <c:idx val="2"/>
          <c:order val="4"/>
          <c:tx>
            <c:strRef>
              <c:f>'Short-sea (Ammonia)'!$A$15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(Ammonia)'!$Q$15:$AR$15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91-43E8-9832-C11234B95E2F}"/>
            </c:ext>
          </c:extLst>
        </c:ser>
        <c:ser>
          <c:idx val="3"/>
          <c:order val="5"/>
          <c:tx>
            <c:strRef>
              <c:f>'Short-sea (Ammonia)'!$A$16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(Ammonia)'!$Q$16:$AR$16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291-43E8-9832-C11234B95E2F}"/>
            </c:ext>
          </c:extLst>
        </c:ser>
        <c:ser>
          <c:idx val="4"/>
          <c:order val="6"/>
          <c:tx>
            <c:strRef>
              <c:f>'Short-sea (Ammonia)'!$A$18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(Ammonia)'!$Q$18:$AR$18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291-43E8-9832-C11234B95E2F}"/>
            </c:ext>
          </c:extLst>
        </c:ser>
        <c:ser>
          <c:idx val="5"/>
          <c:order val="7"/>
          <c:tx>
            <c:strRef>
              <c:f>'Short-sea (Ammonia)'!$A$19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(Ammonia)'!$Q$19:$AR$19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291-43E8-9832-C11234B95E2F}"/>
            </c:ext>
          </c:extLst>
        </c:ser>
        <c:ser>
          <c:idx val="6"/>
          <c:order val="8"/>
          <c:tx>
            <c:strRef>
              <c:f>'Short-sea (Ammonia)'!$A$20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(Ammonia)'!$Q$20:$AR$20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291-43E8-9832-C11234B95E2F}"/>
            </c:ext>
          </c:extLst>
        </c:ser>
        <c:ser>
          <c:idx val="7"/>
          <c:order val="9"/>
          <c:tx>
            <c:strRef>
              <c:f>'Short-sea (Ammonia)'!$A$22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(Ammonia)'!$Q$22:$AR$22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291-43E8-9832-C11234B95E2F}"/>
            </c:ext>
          </c:extLst>
        </c:ser>
        <c:ser>
          <c:idx val="8"/>
          <c:order val="10"/>
          <c:tx>
            <c:strRef>
              <c:f>'Short-sea (Ammonia)'!$A$23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(Ammonia)'!$Q$23:$AR$23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291-43E8-9832-C11234B95E2F}"/>
            </c:ext>
          </c:extLst>
        </c:ser>
        <c:ser>
          <c:idx val="9"/>
          <c:order val="11"/>
          <c:tx>
            <c:strRef>
              <c:f>'Short-sea (Ammonia)'!$A$24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(Ammonia)'!$Q$24:$AR$24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291-43E8-9832-C11234B95E2F}"/>
            </c:ext>
          </c:extLst>
        </c:ser>
        <c:ser>
          <c:idx val="10"/>
          <c:order val="12"/>
          <c:tx>
            <c:strRef>
              <c:f>'Short-sea (Ammonia)'!$A$25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(Ammonia)'!$Q$25:$AR$25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291-43E8-9832-C11234B95E2F}"/>
            </c:ext>
          </c:extLst>
        </c:ser>
        <c:ser>
          <c:idx val="11"/>
          <c:order val="13"/>
          <c:tx>
            <c:strRef>
              <c:f>'Short-sea (Ammonia)'!$A$27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(Ammonia)'!$Q$27:$AR$27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291-43E8-9832-C11234B95E2F}"/>
            </c:ext>
          </c:extLst>
        </c:ser>
        <c:ser>
          <c:idx val="12"/>
          <c:order val="14"/>
          <c:tx>
            <c:strRef>
              <c:f>'Short-sea (Ammonia)'!$A$17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(Ammonia)'!$Q$17:$AR$17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291-43E8-9832-C11234B95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'Short-sea (Ammonia)'!$A$74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('Short-sea (Ammonia)'!$B$287,'Short-sea (Ammonia)'!$N$287,'Short-sea (Ammonia)'!$AC$287)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(Ammonia)'!$B$74,'Short-sea (Ammonia)'!$N$74,'Short-sea (Ammonia)'!$AC$74)</c:f>
              <c:numCache>
                <c:formatCode>0.00</c:formatCode>
                <c:ptCount val="3"/>
                <c:pt idx="0">
                  <c:v>2.0676718491395704E-3</c:v>
                </c:pt>
                <c:pt idx="1">
                  <c:v>1.9474276097157688E-3</c:v>
                </c:pt>
                <c:pt idx="2">
                  <c:v>1.2551060916366106E-3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23-46EE-9AF8-681E5E9138C8}"/>
            </c:ext>
          </c:extLst>
        </c:ser>
        <c:ser>
          <c:idx val="1"/>
          <c:order val="1"/>
          <c:tx>
            <c:strRef>
              <c:f>'Short-sea (Ammonia)'!$A$75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('Short-sea (Ammonia)'!$B$287,'Short-sea (Ammonia)'!$N$287,'Short-sea (Ammonia)'!$AC$287)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(Ammonia)'!$B$75,'Short-sea (Ammonia)'!$N$75,'Short-sea (Ammonia)'!$AC$75)</c:f>
              <c:numCache>
                <c:formatCode>0.000</c:formatCode>
                <c:ptCount val="3"/>
                <c:pt idx="0">
                  <c:v>-1.0351994625618128E-4</c:v>
                </c:pt>
                <c:pt idx="1">
                  <c:v>-1.0652605224177631E-4</c:v>
                </c:pt>
                <c:pt idx="2">
                  <c:v>-1.2383409019375524E-4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23-46EE-9AF8-681E5E9138C8}"/>
            </c:ext>
          </c:extLst>
        </c:ser>
        <c:ser>
          <c:idx val="2"/>
          <c:order val="2"/>
          <c:tx>
            <c:strRef>
              <c:f>'Short-sea (Ammonia)'!$A$76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('Short-sea (Ammonia)'!$B$287,'Short-sea (Ammonia)'!$N$287,'Short-sea (Ammonia)'!$AC$287)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(Ammonia)'!$B$76,'Short-sea (Ammonia)'!$N$76,'Short-sea (Ammonia)'!$AC$76)</c:f>
              <c:numCache>
                <c:formatCode>0.00</c:formatCode>
                <c:ptCount val="3"/>
                <c:pt idx="0">
                  <c:v>6.8982996659853576E-5</c:v>
                </c:pt>
                <c:pt idx="1">
                  <c:v>6.8982996659853576E-5</c:v>
                </c:pt>
                <c:pt idx="2">
                  <c:v>6.8982996659853576E-5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23-46EE-9AF8-681E5E9138C8}"/>
            </c:ext>
          </c:extLst>
        </c:ser>
        <c:ser>
          <c:idx val="3"/>
          <c:order val="3"/>
          <c:tx>
            <c:strRef>
              <c:f>'Short-sea (Ammonia)'!$A$77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('Short-sea (Ammonia)'!$B$287,'Short-sea (Ammonia)'!$N$287,'Short-sea (Ammonia)'!$AC$287)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(Ammonia)'!$B$77,'Short-sea (Ammonia)'!$N$77,'Short-sea (Ammonia)'!$AC$77)</c:f>
              <c:numCache>
                <c:formatCode>0.0000</c:formatCode>
                <c:ptCount val="3"/>
                <c:pt idx="0">
                  <c:v>-6.8982996659853564E-6</c:v>
                </c:pt>
                <c:pt idx="1">
                  <c:v>-6.8982996659853564E-6</c:v>
                </c:pt>
                <c:pt idx="2">
                  <c:v>-6.8982996659853564E-6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23-46EE-9AF8-681E5E9138C8}"/>
            </c:ext>
          </c:extLst>
        </c:ser>
        <c:ser>
          <c:idx val="4"/>
          <c:order val="4"/>
          <c:tx>
            <c:strRef>
              <c:f>'Short-sea (Ammonia)'!$A$78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('Short-sea (Ammonia)'!$B$287,'Short-sea (Ammonia)'!$N$287,'Short-sea (Ammonia)'!$AC$287)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(Ammonia)'!$B$78,'Short-sea (Ammonia)'!$N$78,'Short-sea (Ammonia)'!$AC$78)</c:f>
              <c:numCache>
                <c:formatCode>0.00</c:formatCode>
                <c:ptCount val="3"/>
                <c:pt idx="0">
                  <c:v>1.0654632223259673E-3</c:v>
                </c:pt>
                <c:pt idx="1">
                  <c:v>1.0654632223259673E-3</c:v>
                </c:pt>
                <c:pt idx="2">
                  <c:v>1.0654632223259673E-3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323-46EE-9AF8-681E5E9138C8}"/>
            </c:ext>
          </c:extLst>
        </c:ser>
        <c:ser>
          <c:idx val="5"/>
          <c:order val="5"/>
          <c:tx>
            <c:strRef>
              <c:f>'Short-sea (Ammonia)'!$A$79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('Short-sea (Ammonia)'!$B$287,'Short-sea (Ammonia)'!$N$287,'Short-sea (Ammonia)'!$AC$287)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(Ammonia)'!$B$79,'Short-sea (Ammonia)'!$N$79,'Short-sea (Ammonia)'!$AC$79)</c:f>
              <c:numCache>
                <c:formatCode>0.00</c:formatCode>
                <c:ptCount val="3"/>
                <c:pt idx="0">
                  <c:v>2.9878618113912231E-4</c:v>
                </c:pt>
                <c:pt idx="1">
                  <c:v>2.9878618113912231E-4</c:v>
                </c:pt>
                <c:pt idx="2">
                  <c:v>2.9878618113912231E-4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323-46EE-9AF8-681E5E9138C8}"/>
            </c:ext>
          </c:extLst>
        </c:ser>
        <c:ser>
          <c:idx val="6"/>
          <c:order val="6"/>
          <c:tx>
            <c:strRef>
              <c:f>'Short-sea (Ammonia)'!$A$80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(Ammonia)'!$B$287,'Short-sea (Ammonia)'!$N$287,'Short-sea (Ammonia)'!$AC$287)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(Ammonia)'!$B$80,'Short-sea (Ammonia)'!$N$80,'Short-sea (Ammonia)'!$AC$80)</c:f>
              <c:numCache>
                <c:formatCode>0.00</c:formatCode>
                <c:ptCount val="3"/>
                <c:pt idx="0">
                  <c:v>8.9502842587904882E-5</c:v>
                </c:pt>
                <c:pt idx="1">
                  <c:v>8.9502842587904882E-5</c:v>
                </c:pt>
                <c:pt idx="2">
                  <c:v>8.9502842587904882E-5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23-46EE-9AF8-681E5E9138C8}"/>
            </c:ext>
          </c:extLst>
        </c:ser>
        <c:ser>
          <c:idx val="7"/>
          <c:order val="7"/>
          <c:tx>
            <c:strRef>
              <c:f>'Short-sea (Ammonia)'!$A$81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(Ammonia)'!$B$287,'Short-sea (Ammonia)'!$N$287,'Short-sea (Ammonia)'!$AC$287)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(Ammonia)'!$B$81,'Short-sea (Ammonia)'!$N$81,'Short-sea (Ammonia)'!$AC$81)</c:f>
              <c:numCache>
                <c:formatCode>0.00</c:formatCode>
                <c:ptCount val="3"/>
                <c:pt idx="0">
                  <c:v>1.1790342951953749E-2</c:v>
                </c:pt>
                <c:pt idx="1">
                  <c:v>1.0798760315613672E-2</c:v>
                </c:pt>
                <c:pt idx="2">
                  <c:v>5.6283132239921011E-3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323-46EE-9AF8-681E5E9138C8}"/>
            </c:ext>
          </c:extLst>
        </c:ser>
        <c:ser>
          <c:idx val="8"/>
          <c:order val="8"/>
          <c:tx>
            <c:strRef>
              <c:f>'Short-sea (Ammonia)'!$A$82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(Ammonia)'!$B$287,'Short-sea (Ammonia)'!$N$287,'Short-sea (Ammonia)'!$AC$287)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(Ammonia)'!$B$82,'Short-sea (Ammonia)'!$N$82,'Short-sea (Ammonia)'!$AC$82)</c:f>
              <c:numCache>
                <c:formatCode>0.00</c:formatCode>
                <c:ptCount val="3"/>
                <c:pt idx="0">
                  <c:v>1.468475081301142E-2</c:v>
                </c:pt>
                <c:pt idx="1">
                  <c:v>1.3613636771722712E-2</c:v>
                </c:pt>
                <c:pt idx="2">
                  <c:v>7.9641513651544267E-3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323-46EE-9AF8-681E5E9138C8}"/>
            </c:ext>
          </c:extLst>
        </c:ser>
        <c:ser>
          <c:idx val="9"/>
          <c:order val="9"/>
          <c:tx>
            <c:strRef>
              <c:f>'Short-sea (Ammonia)'!$A$83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(Ammonia)'!$B$287,'Short-sea (Ammonia)'!$N$287,'Short-sea (Ammonia)'!$AC$287)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(Ammonia)'!$B$83,'Short-sea (Ammonia)'!$N$83,'Short-sea (Ammonia)'!$AC$83)</c:f>
              <c:numCache>
                <c:formatCode>0.00</c:formatCode>
                <c:ptCount val="3"/>
                <c:pt idx="0">
                  <c:v>6.0528772421099865E-2</c:v>
                </c:pt>
                <c:pt idx="1">
                  <c:v>3.188847061876178E-2</c:v>
                </c:pt>
                <c:pt idx="2">
                  <c:v>7.3873623175823439E-4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323-46EE-9AF8-681E5E9138C8}"/>
            </c:ext>
          </c:extLst>
        </c:ser>
        <c:ser>
          <c:idx val="10"/>
          <c:order val="10"/>
          <c:tx>
            <c:strRef>
              <c:f>'Short-sea (Ammonia)'!$A$298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(Ammonia)'!$B$287,'Short-sea (Ammonia)'!$N$287,'Short-sea (Ammonia)'!$AC$287)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(Ammonia)'!$B$298,'Short-sea (Ammonia)'!$N$298,'Short-sea (Ammonia)'!$AC$298)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77-49A2-B263-F85FD9D23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'Short-sea (Ammonia)'!$A$11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(Ammonia)'!$Q$11:$AR$11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48-4184-B591-ACBCF5098F3A}"/>
            </c:ext>
          </c:extLst>
        </c:ser>
        <c:ser>
          <c:idx val="13"/>
          <c:order val="1"/>
          <c:tx>
            <c:strRef>
              <c:f>'Short-sea (Ammonia)'!$A$12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(Ammonia)'!$Q$12:$AR$12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48-4184-B591-ACBCF5098F3A}"/>
            </c:ext>
          </c:extLst>
        </c:ser>
        <c:ser>
          <c:idx val="1"/>
          <c:order val="2"/>
          <c:tx>
            <c:strRef>
              <c:f>'Short-sea (Ammonia)'!$A$13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(Ammonia)'!$Q$13:$AR$13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48-4184-B591-ACBCF5098F3A}"/>
            </c:ext>
          </c:extLst>
        </c:ser>
        <c:ser>
          <c:idx val="14"/>
          <c:order val="3"/>
          <c:tx>
            <c:strRef>
              <c:f>'Short-sea (Ammonia)'!$A$14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(Ammonia)'!$Q$14:$AR$14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48-4184-B591-ACBCF5098F3A}"/>
            </c:ext>
          </c:extLst>
        </c:ser>
        <c:ser>
          <c:idx val="2"/>
          <c:order val="4"/>
          <c:tx>
            <c:strRef>
              <c:f>'Short-sea (Ammonia)'!$A$15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(Ammonia)'!$Q$15:$AR$15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48-4184-B591-ACBCF5098F3A}"/>
            </c:ext>
          </c:extLst>
        </c:ser>
        <c:ser>
          <c:idx val="3"/>
          <c:order val="5"/>
          <c:tx>
            <c:strRef>
              <c:f>'Short-sea (Ammonia)'!$A$16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(Ammonia)'!$Q$16:$AR$16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48-4184-B591-ACBCF5098F3A}"/>
            </c:ext>
          </c:extLst>
        </c:ser>
        <c:ser>
          <c:idx val="4"/>
          <c:order val="6"/>
          <c:tx>
            <c:strRef>
              <c:f>'Short-sea (Ammonia)'!$A$18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(Ammonia)'!$Q$18:$AR$18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48-4184-B591-ACBCF5098F3A}"/>
            </c:ext>
          </c:extLst>
        </c:ser>
        <c:ser>
          <c:idx val="5"/>
          <c:order val="7"/>
          <c:tx>
            <c:strRef>
              <c:f>'Short-sea (Ammonia)'!$A$19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(Ammonia)'!$Q$19:$AR$19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A48-4184-B591-ACBCF5098F3A}"/>
            </c:ext>
          </c:extLst>
        </c:ser>
        <c:ser>
          <c:idx val="6"/>
          <c:order val="8"/>
          <c:tx>
            <c:strRef>
              <c:f>'Short-sea (Ammonia)'!$A$20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(Ammonia)'!$Q$20:$AR$20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A48-4184-B591-ACBCF5098F3A}"/>
            </c:ext>
          </c:extLst>
        </c:ser>
        <c:ser>
          <c:idx val="7"/>
          <c:order val="9"/>
          <c:tx>
            <c:strRef>
              <c:f>'Short-sea (Ammonia)'!$A$22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(Ammonia)'!$Q$22:$AR$22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A48-4184-B591-ACBCF5098F3A}"/>
            </c:ext>
          </c:extLst>
        </c:ser>
        <c:ser>
          <c:idx val="8"/>
          <c:order val="10"/>
          <c:tx>
            <c:strRef>
              <c:f>'Short-sea (Ammonia)'!$A$23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(Ammonia)'!$Q$23:$AR$23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A48-4184-B591-ACBCF5098F3A}"/>
            </c:ext>
          </c:extLst>
        </c:ser>
        <c:ser>
          <c:idx val="9"/>
          <c:order val="11"/>
          <c:tx>
            <c:strRef>
              <c:f>'Short-sea (Ammonia)'!$A$24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(Ammonia)'!$Q$24:$AR$24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A48-4184-B591-ACBCF5098F3A}"/>
            </c:ext>
          </c:extLst>
        </c:ser>
        <c:ser>
          <c:idx val="10"/>
          <c:order val="12"/>
          <c:tx>
            <c:strRef>
              <c:f>'Short-sea (Ammonia)'!$A$25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(Ammonia)'!$Q$25:$AR$25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A48-4184-B591-ACBCF5098F3A}"/>
            </c:ext>
          </c:extLst>
        </c:ser>
        <c:ser>
          <c:idx val="11"/>
          <c:order val="13"/>
          <c:tx>
            <c:strRef>
              <c:f>'Short-sea (Ammonia)'!$A$27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(Ammonia)'!$Q$10:$AR$10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(Ammonia)'!$Q$27:$AR$27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A48-4184-B591-ACBCF5098F3A}"/>
            </c:ext>
          </c:extLst>
        </c:ser>
        <c:ser>
          <c:idx val="12"/>
          <c:order val="14"/>
          <c:tx>
            <c:strRef>
              <c:f>'Short-sea (Ammonia)'!$A$17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(Ammonia)'!$Q$17:$AR$17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A48-4184-B591-ACBCF5098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'Short-sea (Ammonia)'!$A$74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('Short-sea (Ammonia)'!$B$396,'Short-sea (Ammonia)'!$N$396,'Short-sea (Ammonia)'!$AC$396)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(Ammonia)'!$B$74,'Short-sea (Ammonia)'!$N$74,'Short-sea (Ammonia)'!$AC$74)</c:f>
              <c:numCache>
                <c:formatCode>0.00</c:formatCode>
                <c:ptCount val="3"/>
                <c:pt idx="0">
                  <c:v>2.0676718491395704E-3</c:v>
                </c:pt>
                <c:pt idx="1">
                  <c:v>1.9474276097157688E-3</c:v>
                </c:pt>
                <c:pt idx="2">
                  <c:v>1.2551060916366106E-3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FC-4C36-86A1-DC6B4A6864DA}"/>
            </c:ext>
          </c:extLst>
        </c:ser>
        <c:ser>
          <c:idx val="1"/>
          <c:order val="1"/>
          <c:tx>
            <c:strRef>
              <c:f>'Short-sea (Ammonia)'!$A$75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('Short-sea (Ammonia)'!$B$396,'Short-sea (Ammonia)'!$N$396,'Short-sea (Ammonia)'!$AC$396)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(Ammonia)'!$B$75,'Short-sea (Ammonia)'!$N$75,'Short-sea (Ammonia)'!$AC$75)</c:f>
              <c:numCache>
                <c:formatCode>0.000</c:formatCode>
                <c:ptCount val="3"/>
                <c:pt idx="0">
                  <c:v>-1.0351994625618128E-4</c:v>
                </c:pt>
                <c:pt idx="1">
                  <c:v>-1.0652605224177631E-4</c:v>
                </c:pt>
                <c:pt idx="2">
                  <c:v>-1.2383409019375524E-4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FC-4C36-86A1-DC6B4A6864DA}"/>
            </c:ext>
          </c:extLst>
        </c:ser>
        <c:ser>
          <c:idx val="2"/>
          <c:order val="2"/>
          <c:tx>
            <c:strRef>
              <c:f>'Short-sea (Ammonia)'!$A$76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('Short-sea (Ammonia)'!$B$396,'Short-sea (Ammonia)'!$N$396,'Short-sea (Ammonia)'!$AC$396)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(Ammonia)'!$B$76,'Short-sea (Ammonia)'!$N$76,'Short-sea (Ammonia)'!$AC$76)</c:f>
              <c:numCache>
                <c:formatCode>0.00</c:formatCode>
                <c:ptCount val="3"/>
                <c:pt idx="0">
                  <c:v>6.8982996659853576E-5</c:v>
                </c:pt>
                <c:pt idx="1">
                  <c:v>6.8982996659853576E-5</c:v>
                </c:pt>
                <c:pt idx="2">
                  <c:v>6.8982996659853576E-5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FC-4C36-86A1-DC6B4A6864DA}"/>
            </c:ext>
          </c:extLst>
        </c:ser>
        <c:ser>
          <c:idx val="3"/>
          <c:order val="3"/>
          <c:tx>
            <c:strRef>
              <c:f>'Short-sea (Ammonia)'!$A$77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('Short-sea (Ammonia)'!$B$396,'Short-sea (Ammonia)'!$N$396,'Short-sea (Ammonia)'!$AC$396)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(Ammonia)'!$B$77,'Short-sea (Ammonia)'!$N$77,'Short-sea (Ammonia)'!$AC$77)</c:f>
              <c:numCache>
                <c:formatCode>0.0000</c:formatCode>
                <c:ptCount val="3"/>
                <c:pt idx="0">
                  <c:v>-6.8982996659853564E-6</c:v>
                </c:pt>
                <c:pt idx="1">
                  <c:v>-6.8982996659853564E-6</c:v>
                </c:pt>
                <c:pt idx="2">
                  <c:v>-6.8982996659853564E-6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FC-4C36-86A1-DC6B4A6864DA}"/>
            </c:ext>
          </c:extLst>
        </c:ser>
        <c:ser>
          <c:idx val="4"/>
          <c:order val="4"/>
          <c:tx>
            <c:strRef>
              <c:f>'Short-sea (Ammonia)'!$A$78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('Short-sea (Ammonia)'!$B$396,'Short-sea (Ammonia)'!$N$396,'Short-sea (Ammonia)'!$AC$396)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(Ammonia)'!$B$78,'Short-sea (Ammonia)'!$N$78,'Short-sea (Ammonia)'!$AC$78)</c:f>
              <c:numCache>
                <c:formatCode>0.00</c:formatCode>
                <c:ptCount val="3"/>
                <c:pt idx="0">
                  <c:v>1.0654632223259673E-3</c:v>
                </c:pt>
                <c:pt idx="1">
                  <c:v>1.0654632223259673E-3</c:v>
                </c:pt>
                <c:pt idx="2">
                  <c:v>1.0654632223259673E-3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FC-4C36-86A1-DC6B4A6864DA}"/>
            </c:ext>
          </c:extLst>
        </c:ser>
        <c:ser>
          <c:idx val="5"/>
          <c:order val="5"/>
          <c:tx>
            <c:strRef>
              <c:f>'Short-sea (Ammonia)'!$A$79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('Short-sea (Ammonia)'!$B$396,'Short-sea (Ammonia)'!$N$396,'Short-sea (Ammonia)'!$AC$396)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(Ammonia)'!$B$79,'Short-sea (Ammonia)'!$N$79,'Short-sea (Ammonia)'!$AC$79)</c:f>
              <c:numCache>
                <c:formatCode>0.00</c:formatCode>
                <c:ptCount val="3"/>
                <c:pt idx="0">
                  <c:v>2.9878618113912231E-4</c:v>
                </c:pt>
                <c:pt idx="1">
                  <c:v>2.9878618113912231E-4</c:v>
                </c:pt>
                <c:pt idx="2">
                  <c:v>2.9878618113912231E-4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FC-4C36-86A1-DC6B4A6864DA}"/>
            </c:ext>
          </c:extLst>
        </c:ser>
        <c:ser>
          <c:idx val="6"/>
          <c:order val="6"/>
          <c:tx>
            <c:strRef>
              <c:f>'Short-sea (Ammonia)'!$A$80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(Ammonia)'!$B$396,'Short-sea (Ammonia)'!$N$396,'Short-sea (Ammonia)'!$AC$396)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(Ammonia)'!$B$80,'Short-sea (Ammonia)'!$N$80,'Short-sea (Ammonia)'!$AC$80)</c:f>
              <c:numCache>
                <c:formatCode>0.00</c:formatCode>
                <c:ptCount val="3"/>
                <c:pt idx="0">
                  <c:v>8.9502842587904882E-5</c:v>
                </c:pt>
                <c:pt idx="1">
                  <c:v>8.9502842587904882E-5</c:v>
                </c:pt>
                <c:pt idx="2">
                  <c:v>8.9502842587904882E-5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FC-4C36-86A1-DC6B4A6864DA}"/>
            </c:ext>
          </c:extLst>
        </c:ser>
        <c:ser>
          <c:idx val="7"/>
          <c:order val="7"/>
          <c:tx>
            <c:strRef>
              <c:f>'Short-sea (Ammonia)'!$A$81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(Ammonia)'!$B$396,'Short-sea (Ammonia)'!$N$396,'Short-sea (Ammonia)'!$AC$396)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(Ammonia)'!$B$81,'Short-sea (Ammonia)'!$N$81,'Short-sea (Ammonia)'!$AC$81)</c:f>
              <c:numCache>
                <c:formatCode>0.00</c:formatCode>
                <c:ptCount val="3"/>
                <c:pt idx="0">
                  <c:v>1.1790342951953749E-2</c:v>
                </c:pt>
                <c:pt idx="1">
                  <c:v>1.0798760315613672E-2</c:v>
                </c:pt>
                <c:pt idx="2">
                  <c:v>5.6283132239921011E-3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FC-4C36-86A1-DC6B4A6864DA}"/>
            </c:ext>
          </c:extLst>
        </c:ser>
        <c:ser>
          <c:idx val="8"/>
          <c:order val="8"/>
          <c:tx>
            <c:strRef>
              <c:f>'Short-sea (Ammonia)'!$A$82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(Ammonia)'!$B$396,'Short-sea (Ammonia)'!$N$396,'Short-sea (Ammonia)'!$AC$396)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(Ammonia)'!$B$82,'Short-sea (Ammonia)'!$N$82,'Short-sea (Ammonia)'!$AC$82)</c:f>
              <c:numCache>
                <c:formatCode>0.00</c:formatCode>
                <c:ptCount val="3"/>
                <c:pt idx="0">
                  <c:v>1.468475081301142E-2</c:v>
                </c:pt>
                <c:pt idx="1">
                  <c:v>1.3613636771722712E-2</c:v>
                </c:pt>
                <c:pt idx="2">
                  <c:v>7.9641513651544267E-3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BFC-4C36-86A1-DC6B4A6864DA}"/>
            </c:ext>
          </c:extLst>
        </c:ser>
        <c:ser>
          <c:idx val="9"/>
          <c:order val="9"/>
          <c:tx>
            <c:strRef>
              <c:f>'Short-sea (Ammonia)'!$A$83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(Ammonia)'!$B$396,'Short-sea (Ammonia)'!$N$396,'Short-sea (Ammonia)'!$AC$396)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(Ammonia)'!$B$83,'Short-sea (Ammonia)'!$N$83,'Short-sea (Ammonia)'!$AC$83)</c:f>
              <c:numCache>
                <c:formatCode>0.00</c:formatCode>
                <c:ptCount val="3"/>
                <c:pt idx="0">
                  <c:v>6.0528772421099865E-2</c:v>
                </c:pt>
                <c:pt idx="1">
                  <c:v>3.188847061876178E-2</c:v>
                </c:pt>
                <c:pt idx="2">
                  <c:v>7.3873623175823439E-4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BFC-4C36-86A1-DC6B4A6864DA}"/>
            </c:ext>
          </c:extLst>
        </c:ser>
        <c:ser>
          <c:idx val="10"/>
          <c:order val="10"/>
          <c:tx>
            <c:strRef>
              <c:f>'Short-sea (Ammonia)'!$A$407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(Ammonia)'!$B$396,'Short-sea (Ammonia)'!$N$396,'Short-sea (Ammonia)'!$AC$396)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(Ammonia)'!$B$407,'Short-sea (Ammonia)'!$N$407,'Short-sea (Ammonia)'!$AC$407)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6-40E6-9C9C-F89DF2F80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'Short-sea (Methanol)'!$A$11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(Methanol)'!$Q$11:$AR$11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48-4522-817B-218508071BC7}"/>
            </c:ext>
          </c:extLst>
        </c:ser>
        <c:ser>
          <c:idx val="13"/>
          <c:order val="1"/>
          <c:tx>
            <c:strRef>
              <c:f>'Short-sea (Methanol)'!$A$12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(Methanol)'!$Q$12:$AR$12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48-4522-817B-218508071BC7}"/>
            </c:ext>
          </c:extLst>
        </c:ser>
        <c:ser>
          <c:idx val="1"/>
          <c:order val="2"/>
          <c:tx>
            <c:strRef>
              <c:f>'Short-sea (Methanol)'!$A$13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(Methanol)'!$Q$13:$AR$13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48-4522-817B-218508071BC7}"/>
            </c:ext>
          </c:extLst>
        </c:ser>
        <c:ser>
          <c:idx val="14"/>
          <c:order val="3"/>
          <c:tx>
            <c:strRef>
              <c:f>'Short-sea (Methanol)'!$A$14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(Methanol)'!$Q$14:$AR$14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48-4522-817B-218508071BC7}"/>
            </c:ext>
          </c:extLst>
        </c:ser>
        <c:ser>
          <c:idx val="2"/>
          <c:order val="4"/>
          <c:tx>
            <c:strRef>
              <c:f>'Short-sea (Methanol)'!$A$15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(Methanol)'!$Q$15:$AR$15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48-4522-817B-218508071BC7}"/>
            </c:ext>
          </c:extLst>
        </c:ser>
        <c:ser>
          <c:idx val="3"/>
          <c:order val="5"/>
          <c:tx>
            <c:strRef>
              <c:f>'Short-sea (Methanol)'!$A$16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(Methanol)'!$Q$16:$AR$16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48-4522-817B-218508071BC7}"/>
            </c:ext>
          </c:extLst>
        </c:ser>
        <c:ser>
          <c:idx val="4"/>
          <c:order val="6"/>
          <c:tx>
            <c:strRef>
              <c:f>'Short-sea (Methanol)'!$A$18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(Methanol)'!$Q$18:$AR$18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848-4522-817B-218508071BC7}"/>
            </c:ext>
          </c:extLst>
        </c:ser>
        <c:ser>
          <c:idx val="5"/>
          <c:order val="7"/>
          <c:tx>
            <c:strRef>
              <c:f>'Short-sea (Methanol)'!$A$19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(Methanol)'!$Q$19:$AR$19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848-4522-817B-218508071BC7}"/>
            </c:ext>
          </c:extLst>
        </c:ser>
        <c:ser>
          <c:idx val="6"/>
          <c:order val="8"/>
          <c:tx>
            <c:strRef>
              <c:f>'Short-sea (Methanol)'!$A$20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(Methanol)'!$Q$20:$AR$20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848-4522-817B-218508071BC7}"/>
            </c:ext>
          </c:extLst>
        </c:ser>
        <c:ser>
          <c:idx val="7"/>
          <c:order val="9"/>
          <c:tx>
            <c:strRef>
              <c:f>'Short-sea (Methanol)'!$A$22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(Methanol)'!$Q$22:$AR$22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848-4522-817B-218508071BC7}"/>
            </c:ext>
          </c:extLst>
        </c:ser>
        <c:ser>
          <c:idx val="8"/>
          <c:order val="10"/>
          <c:tx>
            <c:strRef>
              <c:f>'Short-sea (Methanol)'!$A$23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(Methanol)'!$Q$23:$AR$23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848-4522-817B-218508071BC7}"/>
            </c:ext>
          </c:extLst>
        </c:ser>
        <c:ser>
          <c:idx val="9"/>
          <c:order val="11"/>
          <c:tx>
            <c:strRef>
              <c:f>'Short-sea (Methanol)'!$A$24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(Methanol)'!$Q$24:$AR$24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848-4522-817B-218508071BC7}"/>
            </c:ext>
          </c:extLst>
        </c:ser>
        <c:ser>
          <c:idx val="10"/>
          <c:order val="12"/>
          <c:tx>
            <c:strRef>
              <c:f>'Short-sea (Methanol)'!$A$25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(Methanol)'!$Q$25:$AR$25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848-4522-817B-218508071BC7}"/>
            </c:ext>
          </c:extLst>
        </c:ser>
        <c:ser>
          <c:idx val="11"/>
          <c:order val="13"/>
          <c:tx>
            <c:strRef>
              <c:f>'Short-sea (Methanol)'!$A$27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(Methanol)'!$Q$27:$AR$27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848-4522-817B-218508071BC7}"/>
            </c:ext>
          </c:extLst>
        </c:ser>
        <c:ser>
          <c:idx val="12"/>
          <c:order val="14"/>
          <c:tx>
            <c:strRef>
              <c:f>'Short-sea (Methanol)'!$A$17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(Methanol)'!$Q$17:$AR$17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848-4522-817B-218508071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'Short-sea (Methanol)'!$A$74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('Short-sea (Methanol)'!$B$73,'Short-sea (Methanol)'!$N$73,'Short-sea (Methanol)'!$AC$73)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(Methanol)'!$B$74,'Short-sea (Methanol)'!$N$74,'Short-sea (Methanol)'!$AC$74)</c:f>
              <c:numCache>
                <c:formatCode>0.00</c:formatCode>
                <c:ptCount val="3"/>
                <c:pt idx="0">
                  <c:v>1.3444866658711308E-3</c:v>
                </c:pt>
                <c:pt idx="1">
                  <c:v>1.2993950760872054E-3</c:v>
                </c:pt>
                <c:pt idx="2">
                  <c:v>1.0397745068075209E-3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F4-4BA0-A2EE-AE15797B0A73}"/>
            </c:ext>
          </c:extLst>
        </c:ser>
        <c:ser>
          <c:idx val="1"/>
          <c:order val="1"/>
          <c:tx>
            <c:strRef>
              <c:f>'Short-sea (Methanol)'!$A$75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('Short-sea (Methanol)'!$B$73,'Short-sea (Methanol)'!$N$73,'Short-sea (Methanol)'!$AC$73)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(Methanol)'!$B$75,'Short-sea (Methanol)'!$N$75,'Short-sea (Methanol)'!$AC$75)</c:f>
              <c:numCache>
                <c:formatCode>0.000</c:formatCode>
                <c:ptCount val="3"/>
                <c:pt idx="0">
                  <c:v>-6.7337961459558828E-5</c:v>
                </c:pt>
                <c:pt idx="1">
                  <c:v>-7.2598646934350151E-5</c:v>
                </c:pt>
                <c:pt idx="2">
                  <c:v>-1.0288771335031333E-4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F4-4BA0-A2EE-AE15797B0A73}"/>
            </c:ext>
          </c:extLst>
        </c:ser>
        <c:ser>
          <c:idx val="2"/>
          <c:order val="2"/>
          <c:tx>
            <c:strRef>
              <c:f>'Short-sea (Methanol)'!$A$76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('Short-sea (Methanol)'!$B$73,'Short-sea (Methanol)'!$N$73,'Short-sea (Methanol)'!$AC$73)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(Methanol)'!$B$76,'Short-sea (Methanol)'!$N$76,'Short-sea (Methanol)'!$AC$76)</c:f>
              <c:numCache>
                <c:formatCode>0.00</c:formatCode>
                <c:ptCount val="3"/>
                <c:pt idx="0">
                  <c:v>6.8982996659853576E-5</c:v>
                </c:pt>
                <c:pt idx="1">
                  <c:v>6.8982996659853576E-5</c:v>
                </c:pt>
                <c:pt idx="2">
                  <c:v>6.8982996659853576E-5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F4-4BA0-A2EE-AE15797B0A73}"/>
            </c:ext>
          </c:extLst>
        </c:ser>
        <c:ser>
          <c:idx val="3"/>
          <c:order val="3"/>
          <c:tx>
            <c:strRef>
              <c:f>'Short-sea (Methanol)'!$A$77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('Short-sea (Methanol)'!$B$73,'Short-sea (Methanol)'!$N$73,'Short-sea (Methanol)'!$AC$73)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(Methanol)'!$B$77,'Short-sea (Methanol)'!$N$77,'Short-sea (Methanol)'!$AC$77)</c:f>
              <c:numCache>
                <c:formatCode>0.0000</c:formatCode>
                <c:ptCount val="3"/>
                <c:pt idx="0">
                  <c:v>-6.8982996659853564E-6</c:v>
                </c:pt>
                <c:pt idx="1">
                  <c:v>-6.8982996659853564E-6</c:v>
                </c:pt>
                <c:pt idx="2">
                  <c:v>-6.8982996659853564E-6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F4-4BA0-A2EE-AE15797B0A73}"/>
            </c:ext>
          </c:extLst>
        </c:ser>
        <c:ser>
          <c:idx val="4"/>
          <c:order val="4"/>
          <c:tx>
            <c:strRef>
              <c:f>'Short-sea (Methanol)'!$A$78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('Short-sea (Methanol)'!$B$73,'Short-sea (Methanol)'!$N$73,'Short-sea (Methanol)'!$AC$73)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(Methanol)'!$B$78,'Short-sea (Methanol)'!$N$78,'Short-sea (Methanol)'!$AC$78)</c:f>
              <c:numCache>
                <c:formatCode>0.00</c:formatCode>
                <c:ptCount val="3"/>
                <c:pt idx="0">
                  <c:v>1.0654632223259673E-3</c:v>
                </c:pt>
                <c:pt idx="1">
                  <c:v>1.0654632223259673E-3</c:v>
                </c:pt>
                <c:pt idx="2">
                  <c:v>1.0654632223259673E-3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F4-4BA0-A2EE-AE15797B0A73}"/>
            </c:ext>
          </c:extLst>
        </c:ser>
        <c:ser>
          <c:idx val="5"/>
          <c:order val="5"/>
          <c:tx>
            <c:strRef>
              <c:f>'Short-sea (Methanol)'!$A$79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('Short-sea (Methanol)'!$B$73,'Short-sea (Methanol)'!$N$73,'Short-sea (Methanol)'!$AC$73)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(Methanol)'!$B$79,'Short-sea (Methanol)'!$N$79,'Short-sea (Methanol)'!$AC$79)</c:f>
              <c:numCache>
                <c:formatCode>0.00</c:formatCode>
                <c:ptCount val="3"/>
                <c:pt idx="0">
                  <c:v>4.305425874053325E-4</c:v>
                </c:pt>
                <c:pt idx="1">
                  <c:v>4.305425874053325E-4</c:v>
                </c:pt>
                <c:pt idx="2">
                  <c:v>4.305425874053325E-4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4F4-4BA0-A2EE-AE15797B0A73}"/>
            </c:ext>
          </c:extLst>
        </c:ser>
        <c:ser>
          <c:idx val="6"/>
          <c:order val="6"/>
          <c:tx>
            <c:strRef>
              <c:f>'Short-sea (Methanol)'!$A$80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(Methanol)'!$B$73,'Short-sea (Methanol)'!$N$73,'Short-sea (Methanol)'!$AC$73)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(Methanol)'!$B$80,'Short-sea (Methanol)'!$N$80,'Short-sea (Methanol)'!$AC$80)</c:f>
              <c:numCache>
                <c:formatCode>0.00</c:formatCode>
                <c:ptCount val="3"/>
                <c:pt idx="0">
                  <c:v>8.9502842587904882E-5</c:v>
                </c:pt>
                <c:pt idx="1">
                  <c:v>8.9502842587904882E-5</c:v>
                </c:pt>
                <c:pt idx="2">
                  <c:v>8.9502842587904882E-5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4F4-4BA0-A2EE-AE15797B0A73}"/>
            </c:ext>
          </c:extLst>
        </c:ser>
        <c:ser>
          <c:idx val="7"/>
          <c:order val="7"/>
          <c:tx>
            <c:strRef>
              <c:f>'Short-sea (Methanol)'!$A$81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(Methanol)'!$B$73,'Short-sea (Methanol)'!$N$73,'Short-sea (Methanol)'!$AC$73)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(Methanol)'!$B$81,'Short-sea (Methanol)'!$N$81,'Short-sea (Methanol)'!$AC$81)</c:f>
              <c:numCache>
                <c:formatCode>0.00</c:formatCode>
                <c:ptCount val="3"/>
                <c:pt idx="0">
                  <c:v>2.6447470892304818E-2</c:v>
                </c:pt>
                <c:pt idx="1">
                  <c:v>2.3333958242089507E-2</c:v>
                </c:pt>
                <c:pt idx="2">
                  <c:v>6.5837900060073855E-3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4F4-4BA0-A2EE-AE15797B0A73}"/>
            </c:ext>
          </c:extLst>
        </c:ser>
        <c:ser>
          <c:idx val="8"/>
          <c:order val="8"/>
          <c:tx>
            <c:strRef>
              <c:f>'Short-sea (Methanol)'!$A$82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(Methanol)'!$B$73,'Short-sea (Methanol)'!$N$73,'Short-sea (Methanol)'!$AC$73)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(Methanol)'!$B$82,'Short-sea (Methanol)'!$N$82,'Short-sea (Methanol)'!$AC$82)</c:f>
              <c:numCache>
                <c:formatCode>0.00</c:formatCode>
                <c:ptCount val="3"/>
                <c:pt idx="0">
                  <c:v>2.8233617014170789E-2</c:v>
                </c:pt>
                <c:pt idx="1">
                  <c:v>2.5193825223029074E-2</c:v>
                </c:pt>
                <c:pt idx="2">
                  <c:v>8.8219856991641598E-3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4F4-4BA0-A2EE-AE15797B0A73}"/>
            </c:ext>
          </c:extLst>
        </c:ser>
        <c:ser>
          <c:idx val="9"/>
          <c:order val="9"/>
          <c:tx>
            <c:strRef>
              <c:f>'Short-sea (Methanol)'!$A$83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(Methanol)'!$B$73,'Short-sea (Methanol)'!$N$73,'Short-sea (Methanol)'!$AC$73)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(Methanol)'!$B$83,'Short-sea (Methanol)'!$N$83,'Short-sea (Methanol)'!$AC$83)</c:f>
              <c:numCache>
                <c:formatCode>0.00</c:formatCode>
                <c:ptCount val="3"/>
                <c:pt idx="0">
                  <c:v>1.2244170643900612E-3</c:v>
                </c:pt>
                <c:pt idx="1">
                  <c:v>1.0925893591619724E-3</c:v>
                </c:pt>
                <c:pt idx="2">
                  <c:v>3.8258611450456802E-4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4F4-4BA0-A2EE-AE15797B0A73}"/>
            </c:ext>
          </c:extLst>
        </c:ser>
        <c:ser>
          <c:idx val="10"/>
          <c:order val="10"/>
          <c:tx>
            <c:strRef>
              <c:f>'Short-sea (Methanol)'!$A$84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(Methanol)'!$B$73,'Short-sea (Methanol)'!$N$73,'Short-sea (Methanol)'!$AC$73)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(Methanol)'!$B$84,'Short-sea (Methanol)'!$N$84,'Short-sea (Methanol)'!$AC$84)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8E-4F22-9EE9-E619C3F02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'Short-sea (Methanol)'!$A$11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(Methanol)'!$Q$11:$AR$11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53-4BA6-B1C4-30BDA11CA618}"/>
            </c:ext>
          </c:extLst>
        </c:ser>
        <c:ser>
          <c:idx val="13"/>
          <c:order val="1"/>
          <c:tx>
            <c:strRef>
              <c:f>'Short-sea (Methanol)'!$A$12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(Methanol)'!$Q$12:$AR$12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53-4BA6-B1C4-30BDA11CA618}"/>
            </c:ext>
          </c:extLst>
        </c:ser>
        <c:ser>
          <c:idx val="1"/>
          <c:order val="2"/>
          <c:tx>
            <c:strRef>
              <c:f>'Short-sea (Methanol)'!$A$13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(Methanol)'!$Q$13:$AR$13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53-4BA6-B1C4-30BDA11CA618}"/>
            </c:ext>
          </c:extLst>
        </c:ser>
        <c:ser>
          <c:idx val="14"/>
          <c:order val="3"/>
          <c:tx>
            <c:strRef>
              <c:f>'Short-sea (Methanol)'!$A$14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(Methanol)'!$Q$14:$AR$14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53-4BA6-B1C4-30BDA11CA618}"/>
            </c:ext>
          </c:extLst>
        </c:ser>
        <c:ser>
          <c:idx val="2"/>
          <c:order val="4"/>
          <c:tx>
            <c:strRef>
              <c:f>'Short-sea (Methanol)'!$A$15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(Methanol)'!$Q$15:$AR$15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353-4BA6-B1C4-30BDA11CA618}"/>
            </c:ext>
          </c:extLst>
        </c:ser>
        <c:ser>
          <c:idx val="3"/>
          <c:order val="5"/>
          <c:tx>
            <c:strRef>
              <c:f>'Short-sea (Methanol)'!$A$16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(Methanol)'!$Q$16:$AR$16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353-4BA6-B1C4-30BDA11CA618}"/>
            </c:ext>
          </c:extLst>
        </c:ser>
        <c:ser>
          <c:idx val="4"/>
          <c:order val="6"/>
          <c:tx>
            <c:strRef>
              <c:f>'Short-sea (Methanol)'!$A$18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(Methanol)'!$Q$18:$AR$18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353-4BA6-B1C4-30BDA11CA618}"/>
            </c:ext>
          </c:extLst>
        </c:ser>
        <c:ser>
          <c:idx val="5"/>
          <c:order val="7"/>
          <c:tx>
            <c:strRef>
              <c:f>'Short-sea (Methanol)'!$A$19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(Methanol)'!$Q$19:$AR$19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353-4BA6-B1C4-30BDA11CA618}"/>
            </c:ext>
          </c:extLst>
        </c:ser>
        <c:ser>
          <c:idx val="6"/>
          <c:order val="8"/>
          <c:tx>
            <c:strRef>
              <c:f>'Short-sea (Methanol)'!$A$20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(Methanol)'!$Q$20:$AR$20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353-4BA6-B1C4-30BDA11CA618}"/>
            </c:ext>
          </c:extLst>
        </c:ser>
        <c:ser>
          <c:idx val="7"/>
          <c:order val="9"/>
          <c:tx>
            <c:strRef>
              <c:f>'Short-sea (Methanol)'!$A$22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(Methanol)'!$Q$22:$AR$22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353-4BA6-B1C4-30BDA11CA618}"/>
            </c:ext>
          </c:extLst>
        </c:ser>
        <c:ser>
          <c:idx val="8"/>
          <c:order val="10"/>
          <c:tx>
            <c:strRef>
              <c:f>'Short-sea (Methanol)'!$A$23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(Methanol)'!$Q$23:$AR$23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353-4BA6-B1C4-30BDA11CA618}"/>
            </c:ext>
          </c:extLst>
        </c:ser>
        <c:ser>
          <c:idx val="9"/>
          <c:order val="11"/>
          <c:tx>
            <c:strRef>
              <c:f>'Short-sea (Methanol)'!$A$24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(Methanol)'!$Q$24:$AR$24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353-4BA6-B1C4-30BDA11CA618}"/>
            </c:ext>
          </c:extLst>
        </c:ser>
        <c:ser>
          <c:idx val="10"/>
          <c:order val="12"/>
          <c:tx>
            <c:strRef>
              <c:f>'Short-sea (Methanol)'!$A$25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(Methanol)'!$Q$25:$AR$25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353-4BA6-B1C4-30BDA11CA618}"/>
            </c:ext>
          </c:extLst>
        </c:ser>
        <c:ser>
          <c:idx val="11"/>
          <c:order val="13"/>
          <c:tx>
            <c:strRef>
              <c:f>'Short-sea (Methanol)'!$A$27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(Methanol)'!$Q$27:$AR$27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353-4BA6-B1C4-30BDA11CA618}"/>
            </c:ext>
          </c:extLst>
        </c:ser>
        <c:ser>
          <c:idx val="12"/>
          <c:order val="14"/>
          <c:tx>
            <c:strRef>
              <c:f>'Short-sea (Methanol)'!$A$17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(Methanol)'!$Q$17:$AR$17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353-4BA6-B1C4-30BDA11CA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'Short-sea (Methanol)'!$A$74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('Short-sea (Methanol)'!$B$179,'Short-sea (Methanol)'!$N$179,'Short-sea (Methanol)'!$AC$179)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(Methanol)'!$B$74,'Short-sea (Methanol)'!$N$74,'Short-sea (Methanol)'!$AC$74)</c:f>
              <c:numCache>
                <c:formatCode>0.00</c:formatCode>
                <c:ptCount val="3"/>
                <c:pt idx="0">
                  <c:v>1.3444866658711308E-3</c:v>
                </c:pt>
                <c:pt idx="1">
                  <c:v>1.2993950760872054E-3</c:v>
                </c:pt>
                <c:pt idx="2">
                  <c:v>1.0397745068075209E-3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47-4746-9C2D-C6930AC356E1}"/>
            </c:ext>
          </c:extLst>
        </c:ser>
        <c:ser>
          <c:idx val="1"/>
          <c:order val="1"/>
          <c:tx>
            <c:strRef>
              <c:f>'Short-sea (Methanol)'!$A$75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('Short-sea (Methanol)'!$B$179,'Short-sea (Methanol)'!$N$179,'Short-sea (Methanol)'!$AC$179)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(Methanol)'!$B$75,'Short-sea (Methanol)'!$N$75,'Short-sea (Methanol)'!$AC$75)</c:f>
              <c:numCache>
                <c:formatCode>0.000</c:formatCode>
                <c:ptCount val="3"/>
                <c:pt idx="0">
                  <c:v>-6.7337961459558828E-5</c:v>
                </c:pt>
                <c:pt idx="1">
                  <c:v>-7.2598646934350151E-5</c:v>
                </c:pt>
                <c:pt idx="2">
                  <c:v>-1.0288771335031333E-4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47-4746-9C2D-C6930AC356E1}"/>
            </c:ext>
          </c:extLst>
        </c:ser>
        <c:ser>
          <c:idx val="2"/>
          <c:order val="2"/>
          <c:tx>
            <c:strRef>
              <c:f>'Short-sea (Methanol)'!$A$76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('Short-sea (Methanol)'!$B$179,'Short-sea (Methanol)'!$N$179,'Short-sea (Methanol)'!$AC$179)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(Methanol)'!$B$76,'Short-sea (Methanol)'!$N$76,'Short-sea (Methanol)'!$AC$76)</c:f>
              <c:numCache>
                <c:formatCode>0.00</c:formatCode>
                <c:ptCount val="3"/>
                <c:pt idx="0">
                  <c:v>6.8982996659853576E-5</c:v>
                </c:pt>
                <c:pt idx="1">
                  <c:v>6.8982996659853576E-5</c:v>
                </c:pt>
                <c:pt idx="2">
                  <c:v>6.8982996659853576E-5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47-4746-9C2D-C6930AC356E1}"/>
            </c:ext>
          </c:extLst>
        </c:ser>
        <c:ser>
          <c:idx val="3"/>
          <c:order val="3"/>
          <c:tx>
            <c:strRef>
              <c:f>'Short-sea (Methanol)'!$A$77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('Short-sea (Methanol)'!$B$179,'Short-sea (Methanol)'!$N$179,'Short-sea (Methanol)'!$AC$179)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(Methanol)'!$B$77,'Short-sea (Methanol)'!$N$77,'Short-sea (Methanol)'!$AC$77)</c:f>
              <c:numCache>
                <c:formatCode>0.0000</c:formatCode>
                <c:ptCount val="3"/>
                <c:pt idx="0">
                  <c:v>-6.8982996659853564E-6</c:v>
                </c:pt>
                <c:pt idx="1">
                  <c:v>-6.8982996659853564E-6</c:v>
                </c:pt>
                <c:pt idx="2">
                  <c:v>-6.8982996659853564E-6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47-4746-9C2D-C6930AC356E1}"/>
            </c:ext>
          </c:extLst>
        </c:ser>
        <c:ser>
          <c:idx val="4"/>
          <c:order val="4"/>
          <c:tx>
            <c:strRef>
              <c:f>'Short-sea (Methanol)'!$A$78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('Short-sea (Methanol)'!$B$179,'Short-sea (Methanol)'!$N$179,'Short-sea (Methanol)'!$AC$179)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(Methanol)'!$B$78,'Short-sea (Methanol)'!$N$78,'Short-sea (Methanol)'!$AC$78)</c:f>
              <c:numCache>
                <c:formatCode>0.00</c:formatCode>
                <c:ptCount val="3"/>
                <c:pt idx="0">
                  <c:v>1.0654632223259673E-3</c:v>
                </c:pt>
                <c:pt idx="1">
                  <c:v>1.0654632223259673E-3</c:v>
                </c:pt>
                <c:pt idx="2">
                  <c:v>1.0654632223259673E-3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47-4746-9C2D-C6930AC356E1}"/>
            </c:ext>
          </c:extLst>
        </c:ser>
        <c:ser>
          <c:idx val="5"/>
          <c:order val="5"/>
          <c:tx>
            <c:strRef>
              <c:f>'Short-sea (Methanol)'!$A$79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('Short-sea (Methanol)'!$B$179,'Short-sea (Methanol)'!$N$179,'Short-sea (Methanol)'!$AC$179)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(Methanol)'!$B$79,'Short-sea (Methanol)'!$N$79,'Short-sea (Methanol)'!$AC$79)</c:f>
              <c:numCache>
                <c:formatCode>0.00</c:formatCode>
                <c:ptCount val="3"/>
                <c:pt idx="0">
                  <c:v>4.305425874053325E-4</c:v>
                </c:pt>
                <c:pt idx="1">
                  <c:v>4.305425874053325E-4</c:v>
                </c:pt>
                <c:pt idx="2">
                  <c:v>4.305425874053325E-4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47-4746-9C2D-C6930AC356E1}"/>
            </c:ext>
          </c:extLst>
        </c:ser>
        <c:ser>
          <c:idx val="6"/>
          <c:order val="6"/>
          <c:tx>
            <c:strRef>
              <c:f>'Short-sea (Methanol)'!$A$80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(Methanol)'!$B$179,'Short-sea (Methanol)'!$N$179,'Short-sea (Methanol)'!$AC$179)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(Methanol)'!$B$80,'Short-sea (Methanol)'!$N$80,'Short-sea (Methanol)'!$AC$80)</c:f>
              <c:numCache>
                <c:formatCode>0.00</c:formatCode>
                <c:ptCount val="3"/>
                <c:pt idx="0">
                  <c:v>8.9502842587904882E-5</c:v>
                </c:pt>
                <c:pt idx="1">
                  <c:v>8.9502842587904882E-5</c:v>
                </c:pt>
                <c:pt idx="2">
                  <c:v>8.9502842587904882E-5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47-4746-9C2D-C6930AC356E1}"/>
            </c:ext>
          </c:extLst>
        </c:ser>
        <c:ser>
          <c:idx val="7"/>
          <c:order val="7"/>
          <c:tx>
            <c:strRef>
              <c:f>'Short-sea (Methanol)'!$A$81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(Methanol)'!$B$179,'Short-sea (Methanol)'!$N$179,'Short-sea (Methanol)'!$AC$179)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(Methanol)'!$B$81,'Short-sea (Methanol)'!$N$81,'Short-sea (Methanol)'!$AC$81)</c:f>
              <c:numCache>
                <c:formatCode>0.00</c:formatCode>
                <c:ptCount val="3"/>
                <c:pt idx="0">
                  <c:v>2.6447470892304818E-2</c:v>
                </c:pt>
                <c:pt idx="1">
                  <c:v>2.3333958242089507E-2</c:v>
                </c:pt>
                <c:pt idx="2">
                  <c:v>6.5837900060073855E-3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347-4746-9C2D-C6930AC356E1}"/>
            </c:ext>
          </c:extLst>
        </c:ser>
        <c:ser>
          <c:idx val="8"/>
          <c:order val="8"/>
          <c:tx>
            <c:strRef>
              <c:f>'Short-sea (Methanol)'!$A$82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(Methanol)'!$B$179,'Short-sea (Methanol)'!$N$179,'Short-sea (Methanol)'!$AC$179)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(Methanol)'!$B$82,'Short-sea (Methanol)'!$N$82,'Short-sea (Methanol)'!$AC$82)</c:f>
              <c:numCache>
                <c:formatCode>0.00</c:formatCode>
                <c:ptCount val="3"/>
                <c:pt idx="0">
                  <c:v>2.8233617014170789E-2</c:v>
                </c:pt>
                <c:pt idx="1">
                  <c:v>2.5193825223029074E-2</c:v>
                </c:pt>
                <c:pt idx="2">
                  <c:v>8.8219856991641598E-3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347-4746-9C2D-C6930AC356E1}"/>
            </c:ext>
          </c:extLst>
        </c:ser>
        <c:ser>
          <c:idx val="9"/>
          <c:order val="9"/>
          <c:tx>
            <c:strRef>
              <c:f>'Short-sea (Methanol)'!$A$83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(Methanol)'!$B$179,'Short-sea (Methanol)'!$N$179,'Short-sea (Methanol)'!$AC$179)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(Methanol)'!$B$83,'Short-sea (Methanol)'!$N$83,'Short-sea (Methanol)'!$AC$83)</c:f>
              <c:numCache>
                <c:formatCode>0.00</c:formatCode>
                <c:ptCount val="3"/>
                <c:pt idx="0">
                  <c:v>1.2244170643900612E-3</c:v>
                </c:pt>
                <c:pt idx="1">
                  <c:v>1.0925893591619724E-3</c:v>
                </c:pt>
                <c:pt idx="2">
                  <c:v>3.8258611450456802E-4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347-4746-9C2D-C6930AC356E1}"/>
            </c:ext>
          </c:extLst>
        </c:ser>
        <c:ser>
          <c:idx val="10"/>
          <c:order val="10"/>
          <c:tx>
            <c:strRef>
              <c:f>'Short-sea (Methanol)'!$A$190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(Methanol)'!$B$179,'Short-sea (Methanol)'!$N$179,'Short-sea (Methanol)'!$AC$179)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(Methanol)'!$B$190,'Short-sea (Methanol)'!$N$190,'Short-sea (Methanol)'!$AC$190)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CA-4389-82B0-B94A4E1F6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'Short-sea (Methanol)'!$A$11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(Methanol)'!$Q$11:$AR$11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A5-4B6A-B511-452E27A6C8E9}"/>
            </c:ext>
          </c:extLst>
        </c:ser>
        <c:ser>
          <c:idx val="13"/>
          <c:order val="1"/>
          <c:tx>
            <c:strRef>
              <c:f>'Short-sea (Methanol)'!$A$12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(Methanol)'!$Q$12:$AR$12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A5-4B6A-B511-452E27A6C8E9}"/>
            </c:ext>
          </c:extLst>
        </c:ser>
        <c:ser>
          <c:idx val="1"/>
          <c:order val="2"/>
          <c:tx>
            <c:strRef>
              <c:f>'Short-sea (Methanol)'!$A$13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(Methanol)'!$Q$13:$AR$13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A5-4B6A-B511-452E27A6C8E9}"/>
            </c:ext>
          </c:extLst>
        </c:ser>
        <c:ser>
          <c:idx val="14"/>
          <c:order val="3"/>
          <c:tx>
            <c:strRef>
              <c:f>'Short-sea (Methanol)'!$A$14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(Methanol)'!$Q$14:$AR$14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A5-4B6A-B511-452E27A6C8E9}"/>
            </c:ext>
          </c:extLst>
        </c:ser>
        <c:ser>
          <c:idx val="2"/>
          <c:order val="4"/>
          <c:tx>
            <c:strRef>
              <c:f>'Short-sea (Methanol)'!$A$15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(Methanol)'!$Q$15:$AR$15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A5-4B6A-B511-452E27A6C8E9}"/>
            </c:ext>
          </c:extLst>
        </c:ser>
        <c:ser>
          <c:idx val="3"/>
          <c:order val="5"/>
          <c:tx>
            <c:strRef>
              <c:f>'Short-sea (Methanol)'!$A$16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(Methanol)'!$Q$16:$AR$16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A5-4B6A-B511-452E27A6C8E9}"/>
            </c:ext>
          </c:extLst>
        </c:ser>
        <c:ser>
          <c:idx val="4"/>
          <c:order val="6"/>
          <c:tx>
            <c:strRef>
              <c:f>'Short-sea (Methanol)'!$A$18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(Methanol)'!$Q$18:$AR$18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A5-4B6A-B511-452E27A6C8E9}"/>
            </c:ext>
          </c:extLst>
        </c:ser>
        <c:ser>
          <c:idx val="5"/>
          <c:order val="7"/>
          <c:tx>
            <c:strRef>
              <c:f>'Short-sea (Methanol)'!$A$19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(Methanol)'!$Q$19:$AR$19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5A5-4B6A-B511-452E27A6C8E9}"/>
            </c:ext>
          </c:extLst>
        </c:ser>
        <c:ser>
          <c:idx val="6"/>
          <c:order val="8"/>
          <c:tx>
            <c:strRef>
              <c:f>'Short-sea (Methanol)'!$A$20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(Methanol)'!$Q$20:$AR$20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5A5-4B6A-B511-452E27A6C8E9}"/>
            </c:ext>
          </c:extLst>
        </c:ser>
        <c:ser>
          <c:idx val="7"/>
          <c:order val="9"/>
          <c:tx>
            <c:strRef>
              <c:f>'Short-sea (Methanol)'!$A$22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(Methanol)'!$Q$22:$AR$22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5A5-4B6A-B511-452E27A6C8E9}"/>
            </c:ext>
          </c:extLst>
        </c:ser>
        <c:ser>
          <c:idx val="8"/>
          <c:order val="10"/>
          <c:tx>
            <c:strRef>
              <c:f>'Short-sea (Methanol)'!$A$23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(Methanol)'!$Q$23:$AR$23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5A5-4B6A-B511-452E27A6C8E9}"/>
            </c:ext>
          </c:extLst>
        </c:ser>
        <c:ser>
          <c:idx val="9"/>
          <c:order val="11"/>
          <c:tx>
            <c:strRef>
              <c:f>'Short-sea (Methanol)'!$A$24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(Methanol)'!$Q$24:$AR$24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5A5-4B6A-B511-452E27A6C8E9}"/>
            </c:ext>
          </c:extLst>
        </c:ser>
        <c:ser>
          <c:idx val="10"/>
          <c:order val="12"/>
          <c:tx>
            <c:strRef>
              <c:f>'Short-sea (Methanol)'!$A$25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(Methanol)'!$Q$25:$AR$25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5A5-4B6A-B511-452E27A6C8E9}"/>
            </c:ext>
          </c:extLst>
        </c:ser>
        <c:ser>
          <c:idx val="11"/>
          <c:order val="13"/>
          <c:tx>
            <c:strRef>
              <c:f>'Short-sea (Methanol)'!$A$27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(Methanol)'!$Q$27:$AR$27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5A5-4B6A-B511-452E27A6C8E9}"/>
            </c:ext>
          </c:extLst>
        </c:ser>
        <c:ser>
          <c:idx val="12"/>
          <c:order val="14"/>
          <c:tx>
            <c:strRef>
              <c:f>'Short-sea (Methanol)'!$A$17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(Methanol)'!$Q$17:$AR$17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5A5-4B6A-B511-452E27A6C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'Short-sea (Methanol)'!$A$74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('Short-sea (Methanol)'!$B$287,'Short-sea (Methanol)'!$N$287,'Short-sea (Methanol)'!$AC$287)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(Methanol)'!$B$74,'Short-sea (Methanol)'!$N$74,'Short-sea (Methanol)'!$AC$74)</c:f>
              <c:numCache>
                <c:formatCode>0.00</c:formatCode>
                <c:ptCount val="3"/>
                <c:pt idx="0">
                  <c:v>1.3444866658711308E-3</c:v>
                </c:pt>
                <c:pt idx="1">
                  <c:v>1.2993950760872054E-3</c:v>
                </c:pt>
                <c:pt idx="2">
                  <c:v>1.0397745068075209E-3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1C-4C38-BD1D-B29FCC6157BB}"/>
            </c:ext>
          </c:extLst>
        </c:ser>
        <c:ser>
          <c:idx val="1"/>
          <c:order val="1"/>
          <c:tx>
            <c:strRef>
              <c:f>'Short-sea (Methanol)'!$A$75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('Short-sea (Methanol)'!$B$287,'Short-sea (Methanol)'!$N$287,'Short-sea (Methanol)'!$AC$287)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(Methanol)'!$B$75,'Short-sea (Methanol)'!$N$75,'Short-sea (Methanol)'!$AC$75)</c:f>
              <c:numCache>
                <c:formatCode>0.000</c:formatCode>
                <c:ptCount val="3"/>
                <c:pt idx="0">
                  <c:v>-6.7337961459558828E-5</c:v>
                </c:pt>
                <c:pt idx="1">
                  <c:v>-7.2598646934350151E-5</c:v>
                </c:pt>
                <c:pt idx="2">
                  <c:v>-1.0288771335031333E-4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1C-4C38-BD1D-B29FCC6157BB}"/>
            </c:ext>
          </c:extLst>
        </c:ser>
        <c:ser>
          <c:idx val="2"/>
          <c:order val="2"/>
          <c:tx>
            <c:strRef>
              <c:f>'Short-sea (Methanol)'!$A$76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('Short-sea (Methanol)'!$B$287,'Short-sea (Methanol)'!$N$287,'Short-sea (Methanol)'!$AC$287)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(Methanol)'!$B$76,'Short-sea (Methanol)'!$N$76,'Short-sea (Methanol)'!$AC$76)</c:f>
              <c:numCache>
                <c:formatCode>0.00</c:formatCode>
                <c:ptCount val="3"/>
                <c:pt idx="0">
                  <c:v>6.8982996659853576E-5</c:v>
                </c:pt>
                <c:pt idx="1">
                  <c:v>6.8982996659853576E-5</c:v>
                </c:pt>
                <c:pt idx="2">
                  <c:v>6.8982996659853576E-5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1C-4C38-BD1D-B29FCC6157BB}"/>
            </c:ext>
          </c:extLst>
        </c:ser>
        <c:ser>
          <c:idx val="3"/>
          <c:order val="3"/>
          <c:tx>
            <c:strRef>
              <c:f>'Short-sea (Methanol)'!$A$77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('Short-sea (Methanol)'!$B$287,'Short-sea (Methanol)'!$N$287,'Short-sea (Methanol)'!$AC$287)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(Methanol)'!$B$77,'Short-sea (Methanol)'!$N$77,'Short-sea (Methanol)'!$AC$77)</c:f>
              <c:numCache>
                <c:formatCode>0.0000</c:formatCode>
                <c:ptCount val="3"/>
                <c:pt idx="0">
                  <c:v>-6.8982996659853564E-6</c:v>
                </c:pt>
                <c:pt idx="1">
                  <c:v>-6.8982996659853564E-6</c:v>
                </c:pt>
                <c:pt idx="2">
                  <c:v>-6.8982996659853564E-6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1C-4C38-BD1D-B29FCC6157BB}"/>
            </c:ext>
          </c:extLst>
        </c:ser>
        <c:ser>
          <c:idx val="4"/>
          <c:order val="4"/>
          <c:tx>
            <c:strRef>
              <c:f>'Short-sea (Methanol)'!$A$78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('Short-sea (Methanol)'!$B$287,'Short-sea (Methanol)'!$N$287,'Short-sea (Methanol)'!$AC$287)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(Methanol)'!$B$78,'Short-sea (Methanol)'!$N$78,'Short-sea (Methanol)'!$AC$78)</c:f>
              <c:numCache>
                <c:formatCode>0.00</c:formatCode>
                <c:ptCount val="3"/>
                <c:pt idx="0">
                  <c:v>1.0654632223259673E-3</c:v>
                </c:pt>
                <c:pt idx="1">
                  <c:v>1.0654632223259673E-3</c:v>
                </c:pt>
                <c:pt idx="2">
                  <c:v>1.0654632223259673E-3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1C-4C38-BD1D-B29FCC6157BB}"/>
            </c:ext>
          </c:extLst>
        </c:ser>
        <c:ser>
          <c:idx val="5"/>
          <c:order val="5"/>
          <c:tx>
            <c:strRef>
              <c:f>'Short-sea (Methanol)'!$A$79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('Short-sea (Methanol)'!$B$287,'Short-sea (Methanol)'!$N$287,'Short-sea (Methanol)'!$AC$287)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(Methanol)'!$B$79,'Short-sea (Methanol)'!$N$79,'Short-sea (Methanol)'!$AC$79)</c:f>
              <c:numCache>
                <c:formatCode>0.00</c:formatCode>
                <c:ptCount val="3"/>
                <c:pt idx="0">
                  <c:v>4.305425874053325E-4</c:v>
                </c:pt>
                <c:pt idx="1">
                  <c:v>4.305425874053325E-4</c:v>
                </c:pt>
                <c:pt idx="2">
                  <c:v>4.305425874053325E-4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51C-4C38-BD1D-B29FCC6157BB}"/>
            </c:ext>
          </c:extLst>
        </c:ser>
        <c:ser>
          <c:idx val="6"/>
          <c:order val="6"/>
          <c:tx>
            <c:strRef>
              <c:f>'Short-sea (Methanol)'!$A$80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(Methanol)'!$B$287,'Short-sea (Methanol)'!$N$287,'Short-sea (Methanol)'!$AC$287)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(Methanol)'!$B$80,'Short-sea (Methanol)'!$N$80,'Short-sea (Methanol)'!$AC$80)</c:f>
              <c:numCache>
                <c:formatCode>0.00</c:formatCode>
                <c:ptCount val="3"/>
                <c:pt idx="0">
                  <c:v>8.9502842587904882E-5</c:v>
                </c:pt>
                <c:pt idx="1">
                  <c:v>8.9502842587904882E-5</c:v>
                </c:pt>
                <c:pt idx="2">
                  <c:v>8.9502842587904882E-5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51C-4C38-BD1D-B29FCC6157BB}"/>
            </c:ext>
          </c:extLst>
        </c:ser>
        <c:ser>
          <c:idx val="7"/>
          <c:order val="7"/>
          <c:tx>
            <c:strRef>
              <c:f>'Short-sea (Methanol)'!$A$81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(Methanol)'!$B$287,'Short-sea (Methanol)'!$N$287,'Short-sea (Methanol)'!$AC$287)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(Methanol)'!$B$81,'Short-sea (Methanol)'!$N$81,'Short-sea (Methanol)'!$AC$81)</c:f>
              <c:numCache>
                <c:formatCode>0.00</c:formatCode>
                <c:ptCount val="3"/>
                <c:pt idx="0">
                  <c:v>2.6447470892304818E-2</c:v>
                </c:pt>
                <c:pt idx="1">
                  <c:v>2.3333958242089507E-2</c:v>
                </c:pt>
                <c:pt idx="2">
                  <c:v>6.5837900060073855E-3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51C-4C38-BD1D-B29FCC6157BB}"/>
            </c:ext>
          </c:extLst>
        </c:ser>
        <c:ser>
          <c:idx val="8"/>
          <c:order val="8"/>
          <c:tx>
            <c:strRef>
              <c:f>'Short-sea (Methanol)'!$A$82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(Methanol)'!$B$287,'Short-sea (Methanol)'!$N$287,'Short-sea (Methanol)'!$AC$287)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(Methanol)'!$B$82,'Short-sea (Methanol)'!$N$82,'Short-sea (Methanol)'!$AC$82)</c:f>
              <c:numCache>
                <c:formatCode>0.00</c:formatCode>
                <c:ptCount val="3"/>
                <c:pt idx="0">
                  <c:v>2.8233617014170789E-2</c:v>
                </c:pt>
                <c:pt idx="1">
                  <c:v>2.5193825223029074E-2</c:v>
                </c:pt>
                <c:pt idx="2">
                  <c:v>8.8219856991641598E-3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51C-4C38-BD1D-B29FCC6157BB}"/>
            </c:ext>
          </c:extLst>
        </c:ser>
        <c:ser>
          <c:idx val="9"/>
          <c:order val="9"/>
          <c:tx>
            <c:strRef>
              <c:f>'Short-sea (Methanol)'!$A$83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(Methanol)'!$B$287,'Short-sea (Methanol)'!$N$287,'Short-sea (Methanol)'!$AC$287)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(Methanol)'!$B$83,'Short-sea (Methanol)'!$N$83,'Short-sea (Methanol)'!$AC$83)</c:f>
              <c:numCache>
                <c:formatCode>0.00</c:formatCode>
                <c:ptCount val="3"/>
                <c:pt idx="0">
                  <c:v>1.2244170643900612E-3</c:v>
                </c:pt>
                <c:pt idx="1">
                  <c:v>1.0925893591619724E-3</c:v>
                </c:pt>
                <c:pt idx="2">
                  <c:v>3.8258611450456802E-4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51C-4C38-BD1D-B29FCC6157BB}"/>
            </c:ext>
          </c:extLst>
        </c:ser>
        <c:ser>
          <c:idx val="10"/>
          <c:order val="10"/>
          <c:tx>
            <c:strRef>
              <c:f>'Short-sea (Methanol)'!$A$298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(Methanol)'!$B$287,'Short-sea (Methanol)'!$N$287,'Short-sea (Methanol)'!$AC$287)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(Methanol)'!$B$298,'Short-sea (Methanol)'!$N$298,'Short-sea (Methanol)'!$AC$298)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6B-4884-B621-184349B4D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'Short-sea (Methanol)'!$A$11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(Methanol)'!$Q$11:$AR$11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87-4C72-9D64-E4E6A2C7CB2B}"/>
            </c:ext>
          </c:extLst>
        </c:ser>
        <c:ser>
          <c:idx val="13"/>
          <c:order val="1"/>
          <c:tx>
            <c:strRef>
              <c:f>'Short-sea (Methanol)'!$A$12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(Methanol)'!$Q$12:$AR$12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87-4C72-9D64-E4E6A2C7CB2B}"/>
            </c:ext>
          </c:extLst>
        </c:ser>
        <c:ser>
          <c:idx val="1"/>
          <c:order val="2"/>
          <c:tx>
            <c:strRef>
              <c:f>'Short-sea (Methanol)'!$A$13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(Methanol)'!$Q$13:$AR$13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87-4C72-9D64-E4E6A2C7CB2B}"/>
            </c:ext>
          </c:extLst>
        </c:ser>
        <c:ser>
          <c:idx val="14"/>
          <c:order val="3"/>
          <c:tx>
            <c:strRef>
              <c:f>'Short-sea (Methanol)'!$A$14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(Methanol)'!$Q$14:$AR$14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87-4C72-9D64-E4E6A2C7CB2B}"/>
            </c:ext>
          </c:extLst>
        </c:ser>
        <c:ser>
          <c:idx val="2"/>
          <c:order val="4"/>
          <c:tx>
            <c:strRef>
              <c:f>'Short-sea (Methanol)'!$A$15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(Methanol)'!$Q$15:$AR$15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87-4C72-9D64-E4E6A2C7CB2B}"/>
            </c:ext>
          </c:extLst>
        </c:ser>
        <c:ser>
          <c:idx val="3"/>
          <c:order val="5"/>
          <c:tx>
            <c:strRef>
              <c:f>'Short-sea (Methanol)'!$A$16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(Methanol)'!$Q$16:$AR$16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F87-4C72-9D64-E4E6A2C7CB2B}"/>
            </c:ext>
          </c:extLst>
        </c:ser>
        <c:ser>
          <c:idx val="4"/>
          <c:order val="6"/>
          <c:tx>
            <c:strRef>
              <c:f>'Short-sea (Methanol)'!$A$18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(Methanol)'!$Q$18:$AR$18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F87-4C72-9D64-E4E6A2C7CB2B}"/>
            </c:ext>
          </c:extLst>
        </c:ser>
        <c:ser>
          <c:idx val="5"/>
          <c:order val="7"/>
          <c:tx>
            <c:strRef>
              <c:f>'Short-sea (Methanol)'!$A$19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(Methanol)'!$Q$19:$AR$19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F87-4C72-9D64-E4E6A2C7CB2B}"/>
            </c:ext>
          </c:extLst>
        </c:ser>
        <c:ser>
          <c:idx val="6"/>
          <c:order val="8"/>
          <c:tx>
            <c:strRef>
              <c:f>'Short-sea (Methanol)'!$A$20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(Methanol)'!$Q$20:$AR$20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F87-4C72-9D64-E4E6A2C7CB2B}"/>
            </c:ext>
          </c:extLst>
        </c:ser>
        <c:ser>
          <c:idx val="7"/>
          <c:order val="9"/>
          <c:tx>
            <c:strRef>
              <c:f>'Short-sea (Methanol)'!$A$22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(Methanol)'!$Q$22:$AR$22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F87-4C72-9D64-E4E6A2C7CB2B}"/>
            </c:ext>
          </c:extLst>
        </c:ser>
        <c:ser>
          <c:idx val="8"/>
          <c:order val="10"/>
          <c:tx>
            <c:strRef>
              <c:f>'Short-sea (Methanol)'!$A$23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(Methanol)'!$Q$23:$AR$23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F87-4C72-9D64-E4E6A2C7CB2B}"/>
            </c:ext>
          </c:extLst>
        </c:ser>
        <c:ser>
          <c:idx val="9"/>
          <c:order val="11"/>
          <c:tx>
            <c:strRef>
              <c:f>'Short-sea (Methanol)'!$A$24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(Methanol)'!$Q$24:$AR$24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F87-4C72-9D64-E4E6A2C7CB2B}"/>
            </c:ext>
          </c:extLst>
        </c:ser>
        <c:ser>
          <c:idx val="10"/>
          <c:order val="12"/>
          <c:tx>
            <c:strRef>
              <c:f>'Short-sea (Methanol)'!$A$25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(Methanol)'!$Q$25:$AR$25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F87-4C72-9D64-E4E6A2C7CB2B}"/>
            </c:ext>
          </c:extLst>
        </c:ser>
        <c:ser>
          <c:idx val="11"/>
          <c:order val="13"/>
          <c:tx>
            <c:strRef>
              <c:f>'Short-sea (Methanol)'!$A$27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'Short-sea (Methanol)'!$Q$10:$AR$10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'Short-sea (Methanol)'!$Q$27:$AR$27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F87-4C72-9D64-E4E6A2C7CB2B}"/>
            </c:ext>
          </c:extLst>
        </c:ser>
        <c:ser>
          <c:idx val="12"/>
          <c:order val="14"/>
          <c:tx>
            <c:strRef>
              <c:f>'Short-sea (Methanol)'!$A$17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'Short-sea (Methanol)'!$Q$17:$AR$17</c:f>
              <c:numCache>
                <c:formatCode>General</c:formatCode>
                <c:ptCount val="28"/>
                <c:pt idx="0">
                  <c:v>0.99780374543478534</c:v>
                </c:pt>
                <c:pt idx="1">
                  <c:v>0.99685359315256394</c:v>
                </c:pt>
                <c:pt idx="2">
                  <c:v>0.99549347132349975</c:v>
                </c:pt>
                <c:pt idx="3">
                  <c:v>0.99354772139898062</c:v>
                </c:pt>
                <c:pt idx="4">
                  <c:v>0.99076681540580536</c:v>
                </c:pt>
                <c:pt idx="5">
                  <c:v>0.9867978615748374</c:v>
                </c:pt>
                <c:pt idx="6">
                  <c:v>0.98114509762858249</c:v>
                </c:pt>
                <c:pt idx="7">
                  <c:v>0.97311898315872036</c:v>
                </c:pt>
                <c:pt idx="8">
                  <c:v>0.96177484161592774</c:v>
                </c:pt>
                <c:pt idx="9">
                  <c:v>0.94584787155511363</c:v>
                </c:pt>
                <c:pt idx="10">
                  <c:v>0.92370360150141495</c:v>
                </c:pt>
                <c:pt idx="11">
                  <c:v>0.89334463567658451</c:v>
                </c:pt>
                <c:pt idx="12">
                  <c:v>0.85254543874327005</c:v>
                </c:pt>
                <c:pt idx="13">
                  <c:v>0.79921300652623883</c:v>
                </c:pt>
                <c:pt idx="14">
                  <c:v>0.73204982249993378</c:v>
                </c:pt>
                <c:pt idx="15">
                  <c:v>0.65145592958786691</c:v>
                </c:pt>
                <c:pt idx="16">
                  <c:v>0.56032247880849573</c:v>
                </c:pt>
                <c:pt idx="17">
                  <c:v>0.46411326873185343</c:v>
                </c:pt>
                <c:pt idx="18">
                  <c:v>0.36979727595523937</c:v>
                </c:pt>
                <c:pt idx="19">
                  <c:v>0.28393948637231203</c:v>
                </c:pt>
                <c:pt idx="20">
                  <c:v>0.21097259161117732</c:v>
                </c:pt>
                <c:pt idx="21">
                  <c:v>0.15253917653798199</c:v>
                </c:pt>
                <c:pt idx="22">
                  <c:v>0.10795188737709993</c:v>
                </c:pt>
                <c:pt idx="23">
                  <c:v>7.5176653938091809E-2</c:v>
                </c:pt>
                <c:pt idx="24">
                  <c:v>5.1742836177502194E-2</c:v>
                </c:pt>
                <c:pt idx="25">
                  <c:v>3.5319190625345942E-2</c:v>
                </c:pt>
                <c:pt idx="26">
                  <c:v>2.3969442072658165E-2</c:v>
                </c:pt>
                <c:pt idx="27">
                  <c:v>1.6202243558389728E-2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F87-4C72-9D64-E4E6A2C7C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'Short-sea (Methanol)'!$A$74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('Short-sea (Methanol)'!$B$396,'Short-sea (Methanol)'!$N$396,'Short-sea (Methanol)'!$AC$396)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(Methanol)'!$B$74,'Short-sea (Methanol)'!$N$74,'Short-sea (Methanol)'!$AC$74)</c:f>
              <c:numCache>
                <c:formatCode>0.00</c:formatCode>
                <c:ptCount val="3"/>
                <c:pt idx="0">
                  <c:v>1.3444866658711308E-3</c:v>
                </c:pt>
                <c:pt idx="1">
                  <c:v>1.2993950760872054E-3</c:v>
                </c:pt>
                <c:pt idx="2">
                  <c:v>1.0397745068075209E-3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4F-4F6B-B724-0CE5BD2EDE13}"/>
            </c:ext>
          </c:extLst>
        </c:ser>
        <c:ser>
          <c:idx val="1"/>
          <c:order val="1"/>
          <c:tx>
            <c:strRef>
              <c:f>'Short-sea (Methanol)'!$A$75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('Short-sea (Methanol)'!$B$396,'Short-sea (Methanol)'!$N$396,'Short-sea (Methanol)'!$AC$396)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(Methanol)'!$B$75,'Short-sea (Methanol)'!$N$75,'Short-sea (Methanol)'!$AC$75)</c:f>
              <c:numCache>
                <c:formatCode>0.000</c:formatCode>
                <c:ptCount val="3"/>
                <c:pt idx="0">
                  <c:v>-6.7337961459558828E-5</c:v>
                </c:pt>
                <c:pt idx="1">
                  <c:v>-7.2598646934350151E-5</c:v>
                </c:pt>
                <c:pt idx="2">
                  <c:v>-1.0288771335031333E-4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4F-4F6B-B724-0CE5BD2EDE13}"/>
            </c:ext>
          </c:extLst>
        </c:ser>
        <c:ser>
          <c:idx val="2"/>
          <c:order val="2"/>
          <c:tx>
            <c:strRef>
              <c:f>'Short-sea (Methanol)'!$A$76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('Short-sea (Methanol)'!$B$396,'Short-sea (Methanol)'!$N$396,'Short-sea (Methanol)'!$AC$396)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(Methanol)'!$B$76,'Short-sea (Methanol)'!$N$76,'Short-sea (Methanol)'!$AC$76)</c:f>
              <c:numCache>
                <c:formatCode>0.00</c:formatCode>
                <c:ptCount val="3"/>
                <c:pt idx="0">
                  <c:v>6.8982996659853576E-5</c:v>
                </c:pt>
                <c:pt idx="1">
                  <c:v>6.8982996659853576E-5</c:v>
                </c:pt>
                <c:pt idx="2">
                  <c:v>6.8982996659853576E-5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4F-4F6B-B724-0CE5BD2EDE13}"/>
            </c:ext>
          </c:extLst>
        </c:ser>
        <c:ser>
          <c:idx val="3"/>
          <c:order val="3"/>
          <c:tx>
            <c:strRef>
              <c:f>'Short-sea (Methanol)'!$A$77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('Short-sea (Methanol)'!$B$396,'Short-sea (Methanol)'!$N$396,'Short-sea (Methanol)'!$AC$396)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(Methanol)'!$B$77,'Short-sea (Methanol)'!$N$77,'Short-sea (Methanol)'!$AC$77)</c:f>
              <c:numCache>
                <c:formatCode>0.0000</c:formatCode>
                <c:ptCount val="3"/>
                <c:pt idx="0">
                  <c:v>-6.8982996659853564E-6</c:v>
                </c:pt>
                <c:pt idx="1">
                  <c:v>-6.8982996659853564E-6</c:v>
                </c:pt>
                <c:pt idx="2">
                  <c:v>-6.8982996659853564E-6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4F-4F6B-B724-0CE5BD2EDE13}"/>
            </c:ext>
          </c:extLst>
        </c:ser>
        <c:ser>
          <c:idx val="4"/>
          <c:order val="4"/>
          <c:tx>
            <c:strRef>
              <c:f>'Short-sea (Methanol)'!$A$78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('Short-sea (Methanol)'!$B$396,'Short-sea (Methanol)'!$N$396,'Short-sea (Methanol)'!$AC$396)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(Methanol)'!$B$78,'Short-sea (Methanol)'!$N$78,'Short-sea (Methanol)'!$AC$78)</c:f>
              <c:numCache>
                <c:formatCode>0.00</c:formatCode>
                <c:ptCount val="3"/>
                <c:pt idx="0">
                  <c:v>1.0654632223259673E-3</c:v>
                </c:pt>
                <c:pt idx="1">
                  <c:v>1.0654632223259673E-3</c:v>
                </c:pt>
                <c:pt idx="2">
                  <c:v>1.0654632223259673E-3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4F-4F6B-B724-0CE5BD2EDE13}"/>
            </c:ext>
          </c:extLst>
        </c:ser>
        <c:ser>
          <c:idx val="5"/>
          <c:order val="5"/>
          <c:tx>
            <c:strRef>
              <c:f>'Short-sea (Methanol)'!$A$79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('Short-sea (Methanol)'!$B$396,'Short-sea (Methanol)'!$N$396,'Short-sea (Methanol)'!$AC$396)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(Methanol)'!$B$79,'Short-sea (Methanol)'!$N$79,'Short-sea (Methanol)'!$AC$79)</c:f>
              <c:numCache>
                <c:formatCode>0.00</c:formatCode>
                <c:ptCount val="3"/>
                <c:pt idx="0">
                  <c:v>4.305425874053325E-4</c:v>
                </c:pt>
                <c:pt idx="1">
                  <c:v>4.305425874053325E-4</c:v>
                </c:pt>
                <c:pt idx="2">
                  <c:v>4.305425874053325E-4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4F-4F6B-B724-0CE5BD2EDE13}"/>
            </c:ext>
          </c:extLst>
        </c:ser>
        <c:ser>
          <c:idx val="6"/>
          <c:order val="6"/>
          <c:tx>
            <c:strRef>
              <c:f>'Short-sea (Methanol)'!$A$80</c:f>
              <c:strCache>
                <c:ptCount val="1"/>
                <c:pt idx="0">
                  <c:v>Opex var (mode-fees)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(Methanol)'!$B$396,'Short-sea (Methanol)'!$N$396,'Short-sea (Methanol)'!$AC$396)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(Methanol)'!$B$80,'Short-sea (Methanol)'!$N$80,'Short-sea (Methanol)'!$AC$80)</c:f>
              <c:numCache>
                <c:formatCode>0.00</c:formatCode>
                <c:ptCount val="3"/>
                <c:pt idx="0">
                  <c:v>8.9502842587904882E-5</c:v>
                </c:pt>
                <c:pt idx="1">
                  <c:v>8.9502842587904882E-5</c:v>
                </c:pt>
                <c:pt idx="2">
                  <c:v>8.9502842587904882E-5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4F-4F6B-B724-0CE5BD2EDE13}"/>
            </c:ext>
          </c:extLst>
        </c:ser>
        <c:ser>
          <c:idx val="7"/>
          <c:order val="7"/>
          <c:tx>
            <c:strRef>
              <c:f>'Short-sea (Methanol)'!$A$81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(Methanol)'!$B$396,'Short-sea (Methanol)'!$N$396,'Short-sea (Methanol)'!$AC$396)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(Methanol)'!$B$81,'Short-sea (Methanol)'!$N$81,'Short-sea (Methanol)'!$AC$81)</c:f>
              <c:numCache>
                <c:formatCode>0.00</c:formatCode>
                <c:ptCount val="3"/>
                <c:pt idx="0">
                  <c:v>2.6447470892304818E-2</c:v>
                </c:pt>
                <c:pt idx="1">
                  <c:v>2.3333958242089507E-2</c:v>
                </c:pt>
                <c:pt idx="2">
                  <c:v>6.5837900060073855E-3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64F-4F6B-B724-0CE5BD2EDE13}"/>
            </c:ext>
          </c:extLst>
        </c:ser>
        <c:ser>
          <c:idx val="8"/>
          <c:order val="8"/>
          <c:tx>
            <c:strRef>
              <c:f>'Short-sea (Methanol)'!$A$82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(Methanol)'!$B$396,'Short-sea (Methanol)'!$N$396,'Short-sea (Methanol)'!$AC$396)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(Methanol)'!$B$82,'Short-sea (Methanol)'!$N$82,'Short-sea (Methanol)'!$AC$82)</c:f>
              <c:numCache>
                <c:formatCode>0.00</c:formatCode>
                <c:ptCount val="3"/>
                <c:pt idx="0">
                  <c:v>2.8233617014170789E-2</c:v>
                </c:pt>
                <c:pt idx="1">
                  <c:v>2.5193825223029074E-2</c:v>
                </c:pt>
                <c:pt idx="2">
                  <c:v>8.8219856991641598E-3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64F-4F6B-B724-0CE5BD2EDE13}"/>
            </c:ext>
          </c:extLst>
        </c:ser>
        <c:ser>
          <c:idx val="9"/>
          <c:order val="9"/>
          <c:tx>
            <c:strRef>
              <c:f>'Short-sea (Methanol)'!$A$83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(Methanol)'!$B$396,'Short-sea (Methanol)'!$N$396,'Short-sea (Methanol)'!$AC$396)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(Methanol)'!$B$83,'Short-sea (Methanol)'!$N$83,'Short-sea (Methanol)'!$AC$83)</c:f>
              <c:numCache>
                <c:formatCode>0.00</c:formatCode>
                <c:ptCount val="3"/>
                <c:pt idx="0">
                  <c:v>1.2244170643900612E-3</c:v>
                </c:pt>
                <c:pt idx="1">
                  <c:v>1.0925893591619724E-3</c:v>
                </c:pt>
                <c:pt idx="2">
                  <c:v>3.8258611450456802E-4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64F-4F6B-B724-0CE5BD2EDE13}"/>
            </c:ext>
          </c:extLst>
        </c:ser>
        <c:ser>
          <c:idx val="10"/>
          <c:order val="10"/>
          <c:tx>
            <c:strRef>
              <c:f>'Short-sea (Methanol)'!$A$407</c:f>
              <c:strCache>
                <c:ptCount val="1"/>
                <c:pt idx="0">
                  <c:v>Emission Cost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('Short-sea (Methanol)'!$B$396,'Short-sea (Methanol)'!$N$396,'Short-sea (Methanol)'!$AC$396)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('Short-sea (Methanol)'!$B$407,'Short-sea (Methanol)'!$N$407,'Short-sea (Methanol)'!$AC$407)</c:f>
              <c:numCache>
                <c:formatCode>0.000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4C-4BAB-9D2E-FAAD7EE28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8197133897806"/>
          <c:y val="6.8973672047458884E-2"/>
          <c:w val="0.52714861301422922"/>
          <c:h val="0.82222360393995619"/>
        </c:manualLayout>
      </c:layout>
      <c:lineChart>
        <c:grouping val="standard"/>
        <c:varyColors val="0"/>
        <c:ser>
          <c:idx val="0"/>
          <c:order val="0"/>
          <c:tx>
            <c:strRef>
              <c:f>Template_Cost_Calculator!$A$11</c:f>
              <c:strCache>
                <c:ptCount val="1"/>
                <c:pt idx="0">
                  <c:v>Capex vehicle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Template_Cost_Calculator!$Q$10:$AR$10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Template_Cost_Calculator!$Q$11:$AR$11</c:f>
              <c:numCache>
                <c:formatCode>General</c:formatCode>
                <c:ptCount val="28"/>
                <c:pt idx="0">
                  <c:v>0.98870000318069773</c:v>
                </c:pt>
                <c:pt idx="1">
                  <c:v>0.97864686803622136</c:v>
                </c:pt>
                <c:pt idx="2">
                  <c:v>0.95982538467280665</c:v>
                </c:pt>
                <c:pt idx="3">
                  <c:v>0.92512705484006208</c:v>
                </c:pt>
                <c:pt idx="4">
                  <c:v>0.86323195930299401</c:v>
                </c:pt>
                <c:pt idx="5">
                  <c:v>0.76000101689477173</c:v>
                </c:pt>
                <c:pt idx="6">
                  <c:v>0.60815171131295576</c:v>
                </c:pt>
                <c:pt idx="7">
                  <c:v>0.42565082250148245</c:v>
                </c:pt>
                <c:pt idx="8">
                  <c:v>0.25686721291665371</c:v>
                </c:pt>
                <c:pt idx="9">
                  <c:v>0.13681012326750519</c:v>
                </c:pt>
                <c:pt idx="10">
                  <c:v>6.7110874479454963E-2</c:v>
                </c:pt>
                <c:pt idx="11">
                  <c:v>3.1457259534366733E-2</c:v>
                </c:pt>
                <c:pt idx="12">
                  <c:v>1.4415036328376152E-2</c:v>
                </c:pt>
                <c:pt idx="13">
                  <c:v>6.5354046097677587E-3</c:v>
                </c:pt>
                <c:pt idx="14">
                  <c:v>2.9484794129613912E-3</c:v>
                </c:pt>
                <c:pt idx="15">
                  <c:v>1.3272611400154677E-3</c:v>
                </c:pt>
                <c:pt idx="16">
                  <c:v>5.9686760508315118E-4</c:v>
                </c:pt>
                <c:pt idx="17">
                  <c:v>2.6828910235687786E-4</c:v>
                </c:pt>
                <c:pt idx="18">
                  <c:v>1.2057010364630028E-4</c:v>
                </c:pt>
                <c:pt idx="19">
                  <c:v>5.4179686630462243E-5</c:v>
                </c:pt>
                <c:pt idx="20">
                  <c:v>2.4345319607821381E-5</c:v>
                </c:pt>
                <c:pt idx="21">
                  <c:v>1.0939222225947454E-5</c:v>
                </c:pt>
                <c:pt idx="22">
                  <c:v>4.9153427019721363E-6</c:v>
                </c:pt>
                <c:pt idx="23">
                  <c:v>2.2086125700537806E-6</c:v>
                </c:pt>
                <c:pt idx="24">
                  <c:v>9.9239495610081718E-7</c:v>
                </c:pt>
                <c:pt idx="25">
                  <c:v>4.4591207160049606E-7</c:v>
                </c:pt>
                <c:pt idx="26">
                  <c:v>2.0036126446854041E-7</c:v>
                </c:pt>
                <c:pt idx="27">
                  <c:v>9.0028130617092472E-8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F1-420A-891B-2CFE87D672A6}"/>
            </c:ext>
          </c:extLst>
        </c:ser>
        <c:ser>
          <c:idx val="13"/>
          <c:order val="1"/>
          <c:tx>
            <c:strRef>
              <c:f>Template_Cost_Calculator!$A$12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Template_Cost_Calculator!$Q$12:$AR$12</c:f>
              <c:numCache>
                <c:formatCode>General</c:formatCode>
                <c:ptCount val="28"/>
                <c:pt idx="0">
                  <c:v>0.99403190884795445</c:v>
                </c:pt>
                <c:pt idx="1">
                  <c:v>0.98870000318069773</c:v>
                </c:pt>
                <c:pt idx="2">
                  <c:v>0.97864686803622136</c:v>
                </c:pt>
                <c:pt idx="3">
                  <c:v>0.95982538467280665</c:v>
                </c:pt>
                <c:pt idx="4">
                  <c:v>0.92512705484006208</c:v>
                </c:pt>
                <c:pt idx="5">
                  <c:v>0.86323195930299401</c:v>
                </c:pt>
                <c:pt idx="6">
                  <c:v>0.76000101689477173</c:v>
                </c:pt>
                <c:pt idx="7">
                  <c:v>0.60815171131295576</c:v>
                </c:pt>
                <c:pt idx="8">
                  <c:v>0.42565082250148245</c:v>
                </c:pt>
                <c:pt idx="9">
                  <c:v>0.25686721291665371</c:v>
                </c:pt>
                <c:pt idx="10">
                  <c:v>0.13681012326750519</c:v>
                </c:pt>
                <c:pt idx="11">
                  <c:v>6.7110874479454963E-2</c:v>
                </c:pt>
                <c:pt idx="12">
                  <c:v>3.1457259534366733E-2</c:v>
                </c:pt>
                <c:pt idx="13">
                  <c:v>1.4415036328376152E-2</c:v>
                </c:pt>
                <c:pt idx="14">
                  <c:v>6.5354046097677587E-3</c:v>
                </c:pt>
                <c:pt idx="15">
                  <c:v>2.9484794129613912E-3</c:v>
                </c:pt>
                <c:pt idx="16">
                  <c:v>1.3272611400154677E-3</c:v>
                </c:pt>
                <c:pt idx="17">
                  <c:v>5.9686760508315118E-4</c:v>
                </c:pt>
                <c:pt idx="18">
                  <c:v>2.6828910235687786E-4</c:v>
                </c:pt>
                <c:pt idx="19">
                  <c:v>1.2057010364630028E-4</c:v>
                </c:pt>
                <c:pt idx="20">
                  <c:v>5.4179686630462243E-5</c:v>
                </c:pt>
                <c:pt idx="21">
                  <c:v>2.4345319607821381E-5</c:v>
                </c:pt>
                <c:pt idx="22">
                  <c:v>1.0939222225947454E-5</c:v>
                </c:pt>
                <c:pt idx="23">
                  <c:v>4.9153427019721363E-6</c:v>
                </c:pt>
                <c:pt idx="24">
                  <c:v>2.2086125700537806E-6</c:v>
                </c:pt>
                <c:pt idx="25">
                  <c:v>9.9239495610081718E-7</c:v>
                </c:pt>
                <c:pt idx="26">
                  <c:v>4.4591207160049606E-7</c:v>
                </c:pt>
                <c:pt idx="27">
                  <c:v>2.0036126446854041E-7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86-40BD-9A28-C337470B4C77}"/>
            </c:ext>
          </c:extLst>
        </c:ser>
        <c:ser>
          <c:idx val="1"/>
          <c:order val="2"/>
          <c:tx>
            <c:strRef>
              <c:f>Template_Cost_Calculator!$A$13</c:f>
              <c:strCache>
                <c:ptCount val="1"/>
                <c:pt idx="0">
                  <c:v>Capex costumization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Template_Cost_Calculator!$Q$10:$AR$10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Template_Cost_Calculator!$Q$13:$AR$13</c:f>
              <c:numCache>
                <c:formatCode>General</c:formatCode>
                <c:ptCount val="28"/>
                <c:pt idx="0">
                  <c:v>0.99685076919798865</c:v>
                </c:pt>
                <c:pt idx="1">
                  <c:v>0.99403190884795445</c:v>
                </c:pt>
                <c:pt idx="2">
                  <c:v>0.98870000318069773</c:v>
                </c:pt>
                <c:pt idx="3">
                  <c:v>0.97864686803622136</c:v>
                </c:pt>
                <c:pt idx="4">
                  <c:v>0.95982538467280665</c:v>
                </c:pt>
                <c:pt idx="5">
                  <c:v>0.92512705484006208</c:v>
                </c:pt>
                <c:pt idx="6">
                  <c:v>0.86323195930299401</c:v>
                </c:pt>
                <c:pt idx="7">
                  <c:v>0.76000101689477173</c:v>
                </c:pt>
                <c:pt idx="8">
                  <c:v>0.60815171131295576</c:v>
                </c:pt>
                <c:pt idx="9">
                  <c:v>0.42565082250148245</c:v>
                </c:pt>
                <c:pt idx="10">
                  <c:v>0.25686721291665371</c:v>
                </c:pt>
                <c:pt idx="11">
                  <c:v>0.13681012326750519</c:v>
                </c:pt>
                <c:pt idx="12">
                  <c:v>6.7110874479454963E-2</c:v>
                </c:pt>
                <c:pt idx="13">
                  <c:v>3.1457259534366733E-2</c:v>
                </c:pt>
                <c:pt idx="14">
                  <c:v>1.4415036328376152E-2</c:v>
                </c:pt>
                <c:pt idx="15">
                  <c:v>6.5354046097677587E-3</c:v>
                </c:pt>
                <c:pt idx="16">
                  <c:v>2.9484794129613912E-3</c:v>
                </c:pt>
                <c:pt idx="17">
                  <c:v>1.3272611400154677E-3</c:v>
                </c:pt>
                <c:pt idx="18">
                  <c:v>5.9686760508315118E-4</c:v>
                </c:pt>
                <c:pt idx="19">
                  <c:v>2.6828910235687786E-4</c:v>
                </c:pt>
                <c:pt idx="20">
                  <c:v>1.2057010364630028E-4</c:v>
                </c:pt>
                <c:pt idx="21">
                  <c:v>5.4179686630462243E-5</c:v>
                </c:pt>
                <c:pt idx="22">
                  <c:v>2.4345319607821381E-5</c:v>
                </c:pt>
                <c:pt idx="23">
                  <c:v>1.0939222225947454E-5</c:v>
                </c:pt>
                <c:pt idx="24">
                  <c:v>4.9153427019721363E-6</c:v>
                </c:pt>
                <c:pt idx="25">
                  <c:v>2.2086125700537806E-6</c:v>
                </c:pt>
                <c:pt idx="26">
                  <c:v>9.9239495610081718E-7</c:v>
                </c:pt>
                <c:pt idx="27">
                  <c:v>4.4591207160049606E-7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F1-420A-891B-2CFE87D672A6}"/>
            </c:ext>
          </c:extLst>
        </c:ser>
        <c:ser>
          <c:idx val="14"/>
          <c:order val="3"/>
          <c:tx>
            <c:strRef>
              <c:f>Template_Cost_Calculator!$A$14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Template_Cost_Calculator!$Q$14:$AR$14</c:f>
              <c:numCache>
                <c:formatCode>General</c:formatCode>
                <c:ptCount val="28"/>
                <c:pt idx="0">
                  <c:v>0.99833888850453545</c:v>
                </c:pt>
                <c:pt idx="1">
                  <c:v>0.99685076919798865</c:v>
                </c:pt>
                <c:pt idx="2">
                  <c:v>0.99403190884795445</c:v>
                </c:pt>
                <c:pt idx="3">
                  <c:v>0.98870000318069773</c:v>
                </c:pt>
                <c:pt idx="4">
                  <c:v>0.97864686803622136</c:v>
                </c:pt>
                <c:pt idx="5">
                  <c:v>0.95982538467280665</c:v>
                </c:pt>
                <c:pt idx="6">
                  <c:v>0.92512705484006208</c:v>
                </c:pt>
                <c:pt idx="7">
                  <c:v>0.86323195930299401</c:v>
                </c:pt>
                <c:pt idx="8">
                  <c:v>0.76000101689477173</c:v>
                </c:pt>
                <c:pt idx="9">
                  <c:v>0.60815171131295576</c:v>
                </c:pt>
                <c:pt idx="10">
                  <c:v>0.42565082250148245</c:v>
                </c:pt>
                <c:pt idx="11">
                  <c:v>0.25686721291665371</c:v>
                </c:pt>
                <c:pt idx="12">
                  <c:v>0.13681012326750519</c:v>
                </c:pt>
                <c:pt idx="13">
                  <c:v>6.7110874479454963E-2</c:v>
                </c:pt>
                <c:pt idx="14">
                  <c:v>3.1457259534366733E-2</c:v>
                </c:pt>
                <c:pt idx="15">
                  <c:v>1.4415036328376152E-2</c:v>
                </c:pt>
                <c:pt idx="16">
                  <c:v>6.5354046097677587E-3</c:v>
                </c:pt>
                <c:pt idx="17">
                  <c:v>2.9484794129613912E-3</c:v>
                </c:pt>
                <c:pt idx="18">
                  <c:v>1.3272611400154677E-3</c:v>
                </c:pt>
                <c:pt idx="19">
                  <c:v>5.9686760508315118E-4</c:v>
                </c:pt>
                <c:pt idx="20">
                  <c:v>2.6828910235687786E-4</c:v>
                </c:pt>
                <c:pt idx="21">
                  <c:v>1.2057010364630028E-4</c:v>
                </c:pt>
                <c:pt idx="22">
                  <c:v>5.4179686630462243E-5</c:v>
                </c:pt>
                <c:pt idx="23">
                  <c:v>2.4345319607821381E-5</c:v>
                </c:pt>
                <c:pt idx="24">
                  <c:v>1.0939222225947454E-5</c:v>
                </c:pt>
                <c:pt idx="25">
                  <c:v>4.9153427019721363E-6</c:v>
                </c:pt>
                <c:pt idx="26">
                  <c:v>2.2086125700537806E-6</c:v>
                </c:pt>
                <c:pt idx="27">
                  <c:v>9.9239495610081718E-7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86-40BD-9A28-C337470B4C77}"/>
            </c:ext>
          </c:extLst>
        </c:ser>
        <c:ser>
          <c:idx val="2"/>
          <c:order val="4"/>
          <c:tx>
            <c:strRef>
              <c:f>Template_Cost_Calculator!$A$15</c:f>
              <c:strCache>
                <c:ptCount val="1"/>
                <c:pt idx="0">
                  <c:v>WACC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Template_Cost_Calculator!$Q$10:$AR$10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Template_Cost_Calculator!$Q$15:$AR$15</c:f>
              <c:numCache>
                <c:formatCode>General</c:formatCode>
                <c:ptCount val="28"/>
                <c:pt idx="0">
                  <c:v>0.99912397907241213</c:v>
                </c:pt>
                <c:pt idx="1">
                  <c:v>0.99833888850453545</c:v>
                </c:pt>
                <c:pt idx="2">
                  <c:v>0.99685076919798865</c:v>
                </c:pt>
                <c:pt idx="3">
                  <c:v>0.99403190884795445</c:v>
                </c:pt>
                <c:pt idx="4">
                  <c:v>0.98870000318069773</c:v>
                </c:pt>
                <c:pt idx="5">
                  <c:v>0.97864686803622136</c:v>
                </c:pt>
                <c:pt idx="6">
                  <c:v>0.95982538467280665</c:v>
                </c:pt>
                <c:pt idx="7">
                  <c:v>0.92512705484006208</c:v>
                </c:pt>
                <c:pt idx="8">
                  <c:v>0.86323195930299401</c:v>
                </c:pt>
                <c:pt idx="9">
                  <c:v>0.76000101689477173</c:v>
                </c:pt>
                <c:pt idx="10">
                  <c:v>0.60815171131295576</c:v>
                </c:pt>
                <c:pt idx="11">
                  <c:v>0.42565082250148245</c:v>
                </c:pt>
                <c:pt idx="12">
                  <c:v>0.25686721291665371</c:v>
                </c:pt>
                <c:pt idx="13">
                  <c:v>0.13681012326750519</c:v>
                </c:pt>
                <c:pt idx="14">
                  <c:v>6.7110874479454963E-2</c:v>
                </c:pt>
                <c:pt idx="15">
                  <c:v>3.1457259534366733E-2</c:v>
                </c:pt>
                <c:pt idx="16">
                  <c:v>1.4415036328376152E-2</c:v>
                </c:pt>
                <c:pt idx="17">
                  <c:v>6.5354046097677587E-3</c:v>
                </c:pt>
                <c:pt idx="18">
                  <c:v>2.9484794129613912E-3</c:v>
                </c:pt>
                <c:pt idx="19">
                  <c:v>1.3272611400154677E-3</c:v>
                </c:pt>
                <c:pt idx="20">
                  <c:v>5.9686760508315118E-4</c:v>
                </c:pt>
                <c:pt idx="21">
                  <c:v>2.6828910235687786E-4</c:v>
                </c:pt>
                <c:pt idx="22">
                  <c:v>1.2057010364630028E-4</c:v>
                </c:pt>
                <c:pt idx="23">
                  <c:v>5.4179686630462243E-5</c:v>
                </c:pt>
                <c:pt idx="24">
                  <c:v>2.4345319607821381E-5</c:v>
                </c:pt>
                <c:pt idx="25">
                  <c:v>1.0939222225947454E-5</c:v>
                </c:pt>
                <c:pt idx="26">
                  <c:v>4.9153427019721363E-6</c:v>
                </c:pt>
                <c:pt idx="27">
                  <c:v>2.2086125700537806E-6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F1-420A-891B-2CFE87D672A6}"/>
            </c:ext>
          </c:extLst>
        </c:ser>
        <c:ser>
          <c:idx val="3"/>
          <c:order val="5"/>
          <c:tx>
            <c:strRef>
              <c:f>Template_Cost_Calculator!$A$16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Template_Cost_Calculator!$Q$10:$AR$10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Template_Cost_Calculator!$Q$16:$AR$16</c:f>
              <c:numCache>
                <c:formatCode>General</c:formatCode>
                <c:ptCount val="28"/>
                <c:pt idx="0">
                  <c:v>0.9995380501308736</c:v>
                </c:pt>
                <c:pt idx="1">
                  <c:v>0.99912397907241213</c:v>
                </c:pt>
                <c:pt idx="2">
                  <c:v>0.99833888850453545</c:v>
                </c:pt>
                <c:pt idx="3">
                  <c:v>0.99685076919798865</c:v>
                </c:pt>
                <c:pt idx="4">
                  <c:v>0.99403190884795445</c:v>
                </c:pt>
                <c:pt idx="5">
                  <c:v>0.98870000318069773</c:v>
                </c:pt>
                <c:pt idx="6">
                  <c:v>0.97864686803622136</c:v>
                </c:pt>
                <c:pt idx="7">
                  <c:v>0.95982538467280665</c:v>
                </c:pt>
                <c:pt idx="8">
                  <c:v>0.92512705484006208</c:v>
                </c:pt>
                <c:pt idx="9">
                  <c:v>0.86323195930299401</c:v>
                </c:pt>
                <c:pt idx="10">
                  <c:v>0.76000101689477173</c:v>
                </c:pt>
                <c:pt idx="11">
                  <c:v>0.60815171131295576</c:v>
                </c:pt>
                <c:pt idx="12">
                  <c:v>0.42565082250148245</c:v>
                </c:pt>
                <c:pt idx="13">
                  <c:v>0.25686721291665371</c:v>
                </c:pt>
                <c:pt idx="14">
                  <c:v>0.13681012326750519</c:v>
                </c:pt>
                <c:pt idx="15">
                  <c:v>6.7110874479454963E-2</c:v>
                </c:pt>
                <c:pt idx="16">
                  <c:v>3.1457259534366733E-2</c:v>
                </c:pt>
                <c:pt idx="17">
                  <c:v>1.4415036328376152E-2</c:v>
                </c:pt>
                <c:pt idx="18">
                  <c:v>6.5354046097677587E-3</c:v>
                </c:pt>
                <c:pt idx="19">
                  <c:v>2.9484794129613912E-3</c:v>
                </c:pt>
                <c:pt idx="20">
                  <c:v>1.3272611400154677E-3</c:v>
                </c:pt>
                <c:pt idx="21">
                  <c:v>5.9686760508315118E-4</c:v>
                </c:pt>
                <c:pt idx="22">
                  <c:v>2.6828910235687786E-4</c:v>
                </c:pt>
                <c:pt idx="23">
                  <c:v>1.2057010364630028E-4</c:v>
                </c:pt>
                <c:pt idx="24">
                  <c:v>5.4179686630462243E-5</c:v>
                </c:pt>
                <c:pt idx="25">
                  <c:v>2.4345319607821381E-5</c:v>
                </c:pt>
                <c:pt idx="26">
                  <c:v>1.0939222225947454E-5</c:v>
                </c:pt>
                <c:pt idx="27">
                  <c:v>4.9153427019721363E-6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F1-420A-891B-2CFE87D672A6}"/>
            </c:ext>
          </c:extLst>
        </c:ser>
        <c:ser>
          <c:idx val="4"/>
          <c:order val="6"/>
          <c:tx>
            <c:strRef>
              <c:f>Template_Cost_Calculator!$A$18</c:f>
              <c:strCache>
                <c:ptCount val="1"/>
                <c:pt idx="0">
                  <c:v>Opex var (mode-fees, cargo handling)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Template_Cost_Calculator!$Q$10:$AR$10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Template_Cost_Calculator!$Q$18:$AR$18</c:f>
              <c:numCache>
                <c:formatCode>General</c:formatCode>
                <c:ptCount val="28"/>
                <c:pt idx="0">
                  <c:v>0.99987155515136772</c:v>
                </c:pt>
                <c:pt idx="1">
                  <c:v>0.99975641006619353</c:v>
                </c:pt>
                <c:pt idx="2">
                  <c:v>0.9995380501308736</c:v>
                </c:pt>
                <c:pt idx="3">
                  <c:v>0.99912397907241213</c:v>
                </c:pt>
                <c:pt idx="4">
                  <c:v>0.99833888850453545</c:v>
                </c:pt>
                <c:pt idx="5">
                  <c:v>0.99685076919798865</c:v>
                </c:pt>
                <c:pt idx="6">
                  <c:v>0.99403190884795445</c:v>
                </c:pt>
                <c:pt idx="7">
                  <c:v>0.98870000318069773</c:v>
                </c:pt>
                <c:pt idx="8">
                  <c:v>0.97864686803622136</c:v>
                </c:pt>
                <c:pt idx="9">
                  <c:v>0.95982538467280665</c:v>
                </c:pt>
                <c:pt idx="10">
                  <c:v>0.92512705484006208</c:v>
                </c:pt>
                <c:pt idx="11">
                  <c:v>0.86323195930299401</c:v>
                </c:pt>
                <c:pt idx="12">
                  <c:v>0.76000101689477173</c:v>
                </c:pt>
                <c:pt idx="13">
                  <c:v>0.60815171131295576</c:v>
                </c:pt>
                <c:pt idx="14">
                  <c:v>0.42565082250148245</c:v>
                </c:pt>
                <c:pt idx="15">
                  <c:v>0.25686721291665371</c:v>
                </c:pt>
                <c:pt idx="16">
                  <c:v>0.13681012326750519</c:v>
                </c:pt>
                <c:pt idx="17">
                  <c:v>6.7110874479454963E-2</c:v>
                </c:pt>
                <c:pt idx="18">
                  <c:v>3.1457259534366733E-2</c:v>
                </c:pt>
                <c:pt idx="19">
                  <c:v>1.4415036328376152E-2</c:v>
                </c:pt>
                <c:pt idx="20">
                  <c:v>6.5354046097677587E-3</c:v>
                </c:pt>
                <c:pt idx="21">
                  <c:v>2.9484794129613912E-3</c:v>
                </c:pt>
                <c:pt idx="22">
                  <c:v>1.3272611400154677E-3</c:v>
                </c:pt>
                <c:pt idx="23">
                  <c:v>5.9686760508315118E-4</c:v>
                </c:pt>
                <c:pt idx="24">
                  <c:v>2.6828910235687786E-4</c:v>
                </c:pt>
                <c:pt idx="25">
                  <c:v>1.2057010364630028E-4</c:v>
                </c:pt>
                <c:pt idx="26">
                  <c:v>5.4179686630462243E-5</c:v>
                </c:pt>
                <c:pt idx="27">
                  <c:v>2.4345319607821381E-5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F1-420A-891B-2CFE87D672A6}"/>
            </c:ext>
          </c:extLst>
        </c:ser>
        <c:ser>
          <c:idx val="5"/>
          <c:order val="7"/>
          <c:tx>
            <c:strRef>
              <c:f>Template_Cost_Calculator!$A$19</c:f>
              <c:strCache>
                <c:ptCount val="1"/>
                <c:pt idx="0">
                  <c:v>Fuel Economy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Template_Cost_Calculator!$Q$10:$AR$10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Template_Cost_Calculator!$Q$19:$AR$19</c:f>
              <c:numCache>
                <c:formatCode>General</c:formatCode>
                <c:ptCount val="28"/>
                <c:pt idx="0">
                  <c:v>0.99993227159641906</c:v>
                </c:pt>
                <c:pt idx="1">
                  <c:v>0.99987155515136772</c:v>
                </c:pt>
                <c:pt idx="2">
                  <c:v>0.99975641006619353</c:v>
                </c:pt>
                <c:pt idx="3">
                  <c:v>0.9995380501308736</c:v>
                </c:pt>
                <c:pt idx="4">
                  <c:v>0.99912397907241213</c:v>
                </c:pt>
                <c:pt idx="5">
                  <c:v>0.99833888850453545</c:v>
                </c:pt>
                <c:pt idx="6">
                  <c:v>0.99685076919798865</c:v>
                </c:pt>
                <c:pt idx="7">
                  <c:v>0.99403190884795445</c:v>
                </c:pt>
                <c:pt idx="8">
                  <c:v>0.98870000318069773</c:v>
                </c:pt>
                <c:pt idx="9">
                  <c:v>0.97864686803622136</c:v>
                </c:pt>
                <c:pt idx="10">
                  <c:v>0.95982538467280665</c:v>
                </c:pt>
                <c:pt idx="11">
                  <c:v>0.92512705484006208</c:v>
                </c:pt>
                <c:pt idx="12">
                  <c:v>0.86323195930299401</c:v>
                </c:pt>
                <c:pt idx="13">
                  <c:v>0.76000101689477173</c:v>
                </c:pt>
                <c:pt idx="14">
                  <c:v>0.60815171131295576</c:v>
                </c:pt>
                <c:pt idx="15">
                  <c:v>0.42565082250148245</c:v>
                </c:pt>
                <c:pt idx="16">
                  <c:v>0.25686721291665371</c:v>
                </c:pt>
                <c:pt idx="17">
                  <c:v>0.13681012326750519</c:v>
                </c:pt>
                <c:pt idx="18">
                  <c:v>6.7110874479454963E-2</c:v>
                </c:pt>
                <c:pt idx="19">
                  <c:v>3.1457259534366733E-2</c:v>
                </c:pt>
                <c:pt idx="20">
                  <c:v>1.4415036328376152E-2</c:v>
                </c:pt>
                <c:pt idx="21">
                  <c:v>6.5354046097677587E-3</c:v>
                </c:pt>
                <c:pt idx="22">
                  <c:v>2.9484794129613912E-3</c:v>
                </c:pt>
                <c:pt idx="23">
                  <c:v>1.3272611400154677E-3</c:v>
                </c:pt>
                <c:pt idx="24">
                  <c:v>5.9686760508315118E-4</c:v>
                </c:pt>
                <c:pt idx="25">
                  <c:v>2.6828910235687786E-4</c:v>
                </c:pt>
                <c:pt idx="26">
                  <c:v>1.2057010364630028E-4</c:v>
                </c:pt>
                <c:pt idx="27">
                  <c:v>5.4179686630462243E-5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F1-420A-891B-2CFE87D672A6}"/>
            </c:ext>
          </c:extLst>
        </c:ser>
        <c:ser>
          <c:idx val="6"/>
          <c:order val="8"/>
          <c:tx>
            <c:strRef>
              <c:f>Template_Cost_Calculator!$A$20</c:f>
              <c:strCache>
                <c:ptCount val="1"/>
                <c:pt idx="0">
                  <c:v>Fuel Cost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Template_Cost_Calculator!$Q$10:$AR$10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Template_Cost_Calculator!$Q$20:$AR$20</c:f>
              <c:numCache>
                <c:formatCode>General</c:formatCode>
                <c:ptCount val="28"/>
                <c:pt idx="0">
                  <c:v>0.99996428722923425</c:v>
                </c:pt>
                <c:pt idx="1">
                  <c:v>0.99993227159641906</c:v>
                </c:pt>
                <c:pt idx="2">
                  <c:v>0.99987155515136772</c:v>
                </c:pt>
                <c:pt idx="3">
                  <c:v>0.99975641006619353</c:v>
                </c:pt>
                <c:pt idx="4">
                  <c:v>0.9995380501308736</c:v>
                </c:pt>
                <c:pt idx="5">
                  <c:v>0.99912397907241213</c:v>
                </c:pt>
                <c:pt idx="6">
                  <c:v>0.99833888850453545</c:v>
                </c:pt>
                <c:pt idx="7">
                  <c:v>0.99685076919798865</c:v>
                </c:pt>
                <c:pt idx="8">
                  <c:v>0.99403190884795445</c:v>
                </c:pt>
                <c:pt idx="9">
                  <c:v>0.98870000318069773</c:v>
                </c:pt>
                <c:pt idx="10">
                  <c:v>0.97864686803622136</c:v>
                </c:pt>
                <c:pt idx="11">
                  <c:v>0.95982538467280665</c:v>
                </c:pt>
                <c:pt idx="12">
                  <c:v>0.92512705484006208</c:v>
                </c:pt>
                <c:pt idx="13">
                  <c:v>0.86323195930299401</c:v>
                </c:pt>
                <c:pt idx="14">
                  <c:v>0.76000101689477173</c:v>
                </c:pt>
                <c:pt idx="15">
                  <c:v>0.60815171131295576</c:v>
                </c:pt>
                <c:pt idx="16">
                  <c:v>0.42565082250148245</c:v>
                </c:pt>
                <c:pt idx="17">
                  <c:v>0.25686721291665371</c:v>
                </c:pt>
                <c:pt idx="18">
                  <c:v>0.13681012326750519</c:v>
                </c:pt>
                <c:pt idx="19">
                  <c:v>6.7110874479454963E-2</c:v>
                </c:pt>
                <c:pt idx="20">
                  <c:v>3.1457259534366733E-2</c:v>
                </c:pt>
                <c:pt idx="21">
                  <c:v>1.4415036328376152E-2</c:v>
                </c:pt>
                <c:pt idx="22">
                  <c:v>6.5354046097677587E-3</c:v>
                </c:pt>
                <c:pt idx="23">
                  <c:v>2.9484794129613912E-3</c:v>
                </c:pt>
                <c:pt idx="24">
                  <c:v>1.3272611400154677E-3</c:v>
                </c:pt>
                <c:pt idx="25">
                  <c:v>5.9686760508315118E-4</c:v>
                </c:pt>
                <c:pt idx="26">
                  <c:v>2.6828910235687786E-4</c:v>
                </c:pt>
                <c:pt idx="27">
                  <c:v>1.2057010364630028E-4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1F1-420A-891B-2CFE87D672A6}"/>
            </c:ext>
          </c:extLst>
        </c:ser>
        <c:ser>
          <c:idx val="7"/>
          <c:order val="9"/>
          <c:tx>
            <c:strRef>
              <c:f>Template_Cost_Calculator!$A$21</c:f>
              <c:strCache>
                <c:ptCount val="1"/>
                <c:pt idx="0">
                  <c:v>Lifetime vehicle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Template_Cost_Calculator!$Q$10:$AR$10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Template_Cost_Calculator!$Q$21:$AR$21</c:f>
              <c:numCache>
                <c:formatCode>General</c:formatCode>
                <c:ptCount val="28"/>
                <c:pt idx="0">
                  <c:v>0.99998116890363087</c:v>
                </c:pt>
                <c:pt idx="1">
                  <c:v>0.99996428722923425</c:v>
                </c:pt>
                <c:pt idx="2">
                  <c:v>0.99993227159641906</c:v>
                </c:pt>
                <c:pt idx="3">
                  <c:v>0.99987155515136772</c:v>
                </c:pt>
                <c:pt idx="4">
                  <c:v>0.99975641006619353</c:v>
                </c:pt>
                <c:pt idx="5">
                  <c:v>0.9995380501308736</c:v>
                </c:pt>
                <c:pt idx="6">
                  <c:v>0.99912397907241213</c:v>
                </c:pt>
                <c:pt idx="7">
                  <c:v>0.99833888850453545</c:v>
                </c:pt>
                <c:pt idx="8">
                  <c:v>0.99685076919798865</c:v>
                </c:pt>
                <c:pt idx="9">
                  <c:v>0.99403190884795445</c:v>
                </c:pt>
                <c:pt idx="10">
                  <c:v>0.98870000318069773</c:v>
                </c:pt>
                <c:pt idx="11">
                  <c:v>0.97864686803622136</c:v>
                </c:pt>
                <c:pt idx="12">
                  <c:v>0.95982538467280665</c:v>
                </c:pt>
                <c:pt idx="13">
                  <c:v>0.92512705484006208</c:v>
                </c:pt>
                <c:pt idx="14">
                  <c:v>0.86323195930299401</c:v>
                </c:pt>
                <c:pt idx="15">
                  <c:v>0.76000101689477173</c:v>
                </c:pt>
                <c:pt idx="16">
                  <c:v>0.60815171131295576</c:v>
                </c:pt>
                <c:pt idx="17">
                  <c:v>0.42565082250148245</c:v>
                </c:pt>
                <c:pt idx="18">
                  <c:v>0.25686721291665371</c:v>
                </c:pt>
                <c:pt idx="19">
                  <c:v>0.13681012326750519</c:v>
                </c:pt>
                <c:pt idx="20">
                  <c:v>6.7110874479454963E-2</c:v>
                </c:pt>
                <c:pt idx="21">
                  <c:v>3.1457259534366733E-2</c:v>
                </c:pt>
                <c:pt idx="22">
                  <c:v>1.4415036328376152E-2</c:v>
                </c:pt>
                <c:pt idx="23">
                  <c:v>6.5354046097677587E-3</c:v>
                </c:pt>
                <c:pt idx="24">
                  <c:v>2.9484794129613912E-3</c:v>
                </c:pt>
                <c:pt idx="25">
                  <c:v>1.3272611400154677E-3</c:v>
                </c:pt>
                <c:pt idx="26">
                  <c:v>5.9686760508315118E-4</c:v>
                </c:pt>
                <c:pt idx="27">
                  <c:v>2.6828910235687786E-4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1F1-420A-891B-2CFE87D672A6}"/>
            </c:ext>
          </c:extLst>
        </c:ser>
        <c:ser>
          <c:idx val="8"/>
          <c:order val="10"/>
          <c:tx>
            <c:strRef>
              <c:f>Template_Cost_Calculator!$A$22</c:f>
              <c:strCache>
                <c:ptCount val="1"/>
                <c:pt idx="0">
                  <c:v>Lifetime costumization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Template_Cost_Calculator!$Q$10:$AR$10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Template_Cost_Calculator!$Q$22:$AR$22</c:f>
              <c:numCache>
                <c:formatCode>General</c:formatCode>
                <c:ptCount val="28"/>
                <c:pt idx="0">
                  <c:v>0.99999007050012179</c:v>
                </c:pt>
                <c:pt idx="1">
                  <c:v>0.99998116890363087</c:v>
                </c:pt>
                <c:pt idx="2">
                  <c:v>0.99996428722923425</c:v>
                </c:pt>
                <c:pt idx="3">
                  <c:v>0.99993227159641906</c:v>
                </c:pt>
                <c:pt idx="4">
                  <c:v>0.99987155515136772</c:v>
                </c:pt>
                <c:pt idx="5">
                  <c:v>0.99975641006619353</c:v>
                </c:pt>
                <c:pt idx="6">
                  <c:v>0.9995380501308736</c:v>
                </c:pt>
                <c:pt idx="7">
                  <c:v>0.99912397907241213</c:v>
                </c:pt>
                <c:pt idx="8">
                  <c:v>0.99833888850453545</c:v>
                </c:pt>
                <c:pt idx="9">
                  <c:v>0.99685076919798865</c:v>
                </c:pt>
                <c:pt idx="10">
                  <c:v>0.99403190884795445</c:v>
                </c:pt>
                <c:pt idx="11">
                  <c:v>0.98870000318069773</c:v>
                </c:pt>
                <c:pt idx="12">
                  <c:v>0.97864686803622136</c:v>
                </c:pt>
                <c:pt idx="13">
                  <c:v>0.95982538467280665</c:v>
                </c:pt>
                <c:pt idx="14">
                  <c:v>0.92512705484006208</c:v>
                </c:pt>
                <c:pt idx="15">
                  <c:v>0.86323195930299401</c:v>
                </c:pt>
                <c:pt idx="16">
                  <c:v>0.76000101689477173</c:v>
                </c:pt>
                <c:pt idx="17">
                  <c:v>0.60815171131295576</c:v>
                </c:pt>
                <c:pt idx="18">
                  <c:v>0.42565082250148245</c:v>
                </c:pt>
                <c:pt idx="19">
                  <c:v>0.25686721291665371</c:v>
                </c:pt>
                <c:pt idx="20">
                  <c:v>0.13681012326750519</c:v>
                </c:pt>
                <c:pt idx="21">
                  <c:v>6.7110874479454963E-2</c:v>
                </c:pt>
                <c:pt idx="22">
                  <c:v>3.1457259534366733E-2</c:v>
                </c:pt>
                <c:pt idx="23">
                  <c:v>1.4415036328376152E-2</c:v>
                </c:pt>
                <c:pt idx="24">
                  <c:v>6.5354046097677587E-3</c:v>
                </c:pt>
                <c:pt idx="25">
                  <c:v>2.9484794129613912E-3</c:v>
                </c:pt>
                <c:pt idx="26">
                  <c:v>1.3272611400154677E-3</c:v>
                </c:pt>
                <c:pt idx="27">
                  <c:v>5.9686760508315118E-4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1F1-420A-891B-2CFE87D672A6}"/>
            </c:ext>
          </c:extLst>
        </c:ser>
        <c:ser>
          <c:idx val="9"/>
          <c:order val="11"/>
          <c:tx>
            <c:strRef>
              <c:f>Template_Cost_Calculator!$A$23</c:f>
              <c:strCache>
                <c:ptCount val="1"/>
                <c:pt idx="0">
                  <c:v>Tonnage 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Template_Cost_Calculator!$Q$10:$AR$10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Template_Cost_Calculator!$Q$23:$AR$23</c:f>
              <c:numCache>
                <c:formatCode>General</c:formatCode>
                <c:ptCount val="28"/>
                <c:pt idx="0">
                  <c:v>0.99999476424865408</c:v>
                </c:pt>
                <c:pt idx="1">
                  <c:v>0.99999007050012179</c:v>
                </c:pt>
                <c:pt idx="2">
                  <c:v>0.99998116890363087</c:v>
                </c:pt>
                <c:pt idx="3">
                  <c:v>0.99996428722923425</c:v>
                </c:pt>
                <c:pt idx="4">
                  <c:v>0.99993227159641906</c:v>
                </c:pt>
                <c:pt idx="5">
                  <c:v>0.99987155515136772</c:v>
                </c:pt>
                <c:pt idx="6">
                  <c:v>0.99975641006619353</c:v>
                </c:pt>
                <c:pt idx="7">
                  <c:v>0.9995380501308736</c:v>
                </c:pt>
                <c:pt idx="8">
                  <c:v>0.99912397907241213</c:v>
                </c:pt>
                <c:pt idx="9">
                  <c:v>0.99833888850453545</c:v>
                </c:pt>
                <c:pt idx="10">
                  <c:v>0.99685076919798865</c:v>
                </c:pt>
                <c:pt idx="11">
                  <c:v>0.99403190884795445</c:v>
                </c:pt>
                <c:pt idx="12">
                  <c:v>0.98870000318069773</c:v>
                </c:pt>
                <c:pt idx="13">
                  <c:v>0.97864686803622136</c:v>
                </c:pt>
                <c:pt idx="14">
                  <c:v>0.95982538467280665</c:v>
                </c:pt>
                <c:pt idx="15">
                  <c:v>0.92512705484006208</c:v>
                </c:pt>
                <c:pt idx="16">
                  <c:v>0.86323195930299401</c:v>
                </c:pt>
                <c:pt idx="17">
                  <c:v>0.76000101689477173</c:v>
                </c:pt>
                <c:pt idx="18">
                  <c:v>0.60815171131295576</c:v>
                </c:pt>
                <c:pt idx="19">
                  <c:v>0.42565082250148245</c:v>
                </c:pt>
                <c:pt idx="20">
                  <c:v>0.25686721291665371</c:v>
                </c:pt>
                <c:pt idx="21">
                  <c:v>0.13681012326750519</c:v>
                </c:pt>
                <c:pt idx="22">
                  <c:v>6.7110874479454963E-2</c:v>
                </c:pt>
                <c:pt idx="23">
                  <c:v>3.1457259534366733E-2</c:v>
                </c:pt>
                <c:pt idx="24">
                  <c:v>1.4415036328376152E-2</c:v>
                </c:pt>
                <c:pt idx="25">
                  <c:v>6.5354046097677587E-3</c:v>
                </c:pt>
                <c:pt idx="26">
                  <c:v>2.9484794129613912E-3</c:v>
                </c:pt>
                <c:pt idx="27">
                  <c:v>1.3272611400154677E-3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1F1-420A-891B-2CFE87D672A6}"/>
            </c:ext>
          </c:extLst>
        </c:ser>
        <c:ser>
          <c:idx val="10"/>
          <c:order val="12"/>
          <c:tx>
            <c:strRef>
              <c:f>Template_Cost_Calculator!$A$24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Template_Cost_Calculator!$Q$10:$AR$10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Template_Cost_Calculator!$Q$24:$AR$24</c:f>
              <c:numCache>
                <c:formatCode>General</c:formatCode>
                <c:ptCount val="28"/>
                <c:pt idx="0">
                  <c:v>0.99999723922767647</c:v>
                </c:pt>
                <c:pt idx="1">
                  <c:v>0.99999476424865408</c:v>
                </c:pt>
                <c:pt idx="2">
                  <c:v>0.99999007050012179</c:v>
                </c:pt>
                <c:pt idx="3">
                  <c:v>0.99998116890363087</c:v>
                </c:pt>
                <c:pt idx="4">
                  <c:v>0.99996428722923425</c:v>
                </c:pt>
                <c:pt idx="5">
                  <c:v>0.99993227159641906</c:v>
                </c:pt>
                <c:pt idx="6">
                  <c:v>0.99987155515136772</c:v>
                </c:pt>
                <c:pt idx="7">
                  <c:v>0.99975641006619353</c:v>
                </c:pt>
                <c:pt idx="8">
                  <c:v>0.9995380501308736</c:v>
                </c:pt>
                <c:pt idx="9">
                  <c:v>0.99912397907241213</c:v>
                </c:pt>
                <c:pt idx="10">
                  <c:v>0.99833888850453545</c:v>
                </c:pt>
                <c:pt idx="11">
                  <c:v>0.99685076919798865</c:v>
                </c:pt>
                <c:pt idx="12">
                  <c:v>0.99403190884795445</c:v>
                </c:pt>
                <c:pt idx="13">
                  <c:v>0.98870000318069773</c:v>
                </c:pt>
                <c:pt idx="14">
                  <c:v>0.97864686803622136</c:v>
                </c:pt>
                <c:pt idx="15">
                  <c:v>0.95982538467280665</c:v>
                </c:pt>
                <c:pt idx="16">
                  <c:v>0.92512705484006208</c:v>
                </c:pt>
                <c:pt idx="17">
                  <c:v>0.86323195930299401</c:v>
                </c:pt>
                <c:pt idx="18">
                  <c:v>0.76000101689477173</c:v>
                </c:pt>
                <c:pt idx="19">
                  <c:v>0.60815171131295576</c:v>
                </c:pt>
                <c:pt idx="20">
                  <c:v>0.42565082250148245</c:v>
                </c:pt>
                <c:pt idx="21">
                  <c:v>0.25686721291665371</c:v>
                </c:pt>
                <c:pt idx="22">
                  <c:v>0.13681012326750519</c:v>
                </c:pt>
                <c:pt idx="23">
                  <c:v>6.7110874479454963E-2</c:v>
                </c:pt>
                <c:pt idx="24">
                  <c:v>3.1457259534366733E-2</c:v>
                </c:pt>
                <c:pt idx="25">
                  <c:v>1.4415036328376152E-2</c:v>
                </c:pt>
                <c:pt idx="26">
                  <c:v>6.5354046097677587E-3</c:v>
                </c:pt>
                <c:pt idx="27">
                  <c:v>2.9484794129613912E-3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1F1-420A-891B-2CFE87D672A6}"/>
            </c:ext>
          </c:extLst>
        </c:ser>
        <c:ser>
          <c:idx val="11"/>
          <c:order val="13"/>
          <c:tx>
            <c:strRef>
              <c:f>Template_Cost_Calculator!$A$26</c:f>
              <c:strCache>
                <c:ptCount val="1"/>
                <c:pt idx="0">
                  <c:v>Annual Mileage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Template_Cost_Calculator!$Q$10:$AR$10</c:f>
              <c:numCache>
                <c:formatCode>General</c:formatCode>
                <c:ptCount val="28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  <c:pt idx="27">
                  <c:v>2050</c:v>
                </c:pt>
              </c:numCache>
            </c:numRef>
          </c:cat>
          <c:val>
            <c:numRef>
              <c:f>Template_Cost_Calculator!$Q$26:$AR$26</c:f>
              <c:numCache>
                <c:formatCode>General</c:formatCode>
                <c:ptCount val="28"/>
                <c:pt idx="0">
                  <c:v>0.99999923240226085</c:v>
                </c:pt>
                <c:pt idx="1">
                  <c:v>0.9999985442655972</c:v>
                </c:pt>
                <c:pt idx="2">
                  <c:v>0.99999723922767647</c:v>
                </c:pt>
                <c:pt idx="3">
                  <c:v>0.99999476424865408</c:v>
                </c:pt>
                <c:pt idx="4">
                  <c:v>0.99999007050012179</c:v>
                </c:pt>
                <c:pt idx="5">
                  <c:v>0.99998116890363087</c:v>
                </c:pt>
                <c:pt idx="6">
                  <c:v>0.99996428722923425</c:v>
                </c:pt>
                <c:pt idx="7">
                  <c:v>0.99993227159641906</c:v>
                </c:pt>
                <c:pt idx="8">
                  <c:v>0.99987155515136772</c:v>
                </c:pt>
                <c:pt idx="9">
                  <c:v>0.99975641006619353</c:v>
                </c:pt>
                <c:pt idx="10">
                  <c:v>0.9995380501308736</c:v>
                </c:pt>
                <c:pt idx="11">
                  <c:v>0.99912397907241213</c:v>
                </c:pt>
                <c:pt idx="12">
                  <c:v>0.99833888850453545</c:v>
                </c:pt>
                <c:pt idx="13">
                  <c:v>0.99685076919798865</c:v>
                </c:pt>
                <c:pt idx="14">
                  <c:v>0.99403190884795445</c:v>
                </c:pt>
                <c:pt idx="15">
                  <c:v>0.98870000318069773</c:v>
                </c:pt>
                <c:pt idx="16">
                  <c:v>0.97864686803622136</c:v>
                </c:pt>
                <c:pt idx="17">
                  <c:v>0.95982538467280665</c:v>
                </c:pt>
                <c:pt idx="18">
                  <c:v>0.92512705484006208</c:v>
                </c:pt>
                <c:pt idx="19">
                  <c:v>0.86323195930299401</c:v>
                </c:pt>
                <c:pt idx="20">
                  <c:v>0.76000101689477173</c:v>
                </c:pt>
                <c:pt idx="21">
                  <c:v>0.60815171131295576</c:v>
                </c:pt>
                <c:pt idx="22">
                  <c:v>0.42565082250148245</c:v>
                </c:pt>
                <c:pt idx="23">
                  <c:v>0.25686721291665371</c:v>
                </c:pt>
                <c:pt idx="24">
                  <c:v>0.13681012326750519</c:v>
                </c:pt>
                <c:pt idx="25">
                  <c:v>6.7110874479454963E-2</c:v>
                </c:pt>
                <c:pt idx="26">
                  <c:v>3.1457259534366733E-2</c:v>
                </c:pt>
                <c:pt idx="27">
                  <c:v>1.4415036328376152E-2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1F1-420A-891B-2CFE87D672A6}"/>
            </c:ext>
          </c:extLst>
        </c:ser>
        <c:ser>
          <c:idx val="12"/>
          <c:order val="14"/>
          <c:tx>
            <c:strRef>
              <c:f>Template_Cost_Calculator!$A$17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Template_Cost_Calculator!$Q$17:$AR$17</c:f>
              <c:numCache>
                <c:formatCode>General</c:formatCode>
                <c:ptCount val="28"/>
                <c:pt idx="0">
                  <c:v>0.99975641006619353</c:v>
                </c:pt>
                <c:pt idx="1">
                  <c:v>0.9995380501308736</c:v>
                </c:pt>
                <c:pt idx="2">
                  <c:v>0.99912397907241213</c:v>
                </c:pt>
                <c:pt idx="3">
                  <c:v>0.99833888850453545</c:v>
                </c:pt>
                <c:pt idx="4">
                  <c:v>0.99685076919798865</c:v>
                </c:pt>
                <c:pt idx="5">
                  <c:v>0.99403190884795445</c:v>
                </c:pt>
                <c:pt idx="6">
                  <c:v>0.98870000318069773</c:v>
                </c:pt>
                <c:pt idx="7">
                  <c:v>0.97864686803622136</c:v>
                </c:pt>
                <c:pt idx="8">
                  <c:v>0.95982538467280665</c:v>
                </c:pt>
                <c:pt idx="9">
                  <c:v>0.92512705484006208</c:v>
                </c:pt>
                <c:pt idx="10">
                  <c:v>0.86323195930299401</c:v>
                </c:pt>
                <c:pt idx="11">
                  <c:v>0.76000101689477173</c:v>
                </c:pt>
                <c:pt idx="12">
                  <c:v>0.60815171131295576</c:v>
                </c:pt>
                <c:pt idx="13">
                  <c:v>0.42565082250148245</c:v>
                </c:pt>
                <c:pt idx="14">
                  <c:v>0.25686721291665371</c:v>
                </c:pt>
                <c:pt idx="15">
                  <c:v>0.13681012326750519</c:v>
                </c:pt>
                <c:pt idx="16">
                  <c:v>6.7110874479454963E-2</c:v>
                </c:pt>
                <c:pt idx="17">
                  <c:v>3.1457259534366733E-2</c:v>
                </c:pt>
                <c:pt idx="18">
                  <c:v>1.4415036328376152E-2</c:v>
                </c:pt>
                <c:pt idx="19">
                  <c:v>6.5354046097677587E-3</c:v>
                </c:pt>
                <c:pt idx="20">
                  <c:v>2.9484794129613912E-3</c:v>
                </c:pt>
                <c:pt idx="21">
                  <c:v>1.3272611400154677E-3</c:v>
                </c:pt>
                <c:pt idx="22">
                  <c:v>5.9686760508315118E-4</c:v>
                </c:pt>
                <c:pt idx="23">
                  <c:v>2.6828910235687786E-4</c:v>
                </c:pt>
                <c:pt idx="24">
                  <c:v>1.2057010364630028E-4</c:v>
                </c:pt>
                <c:pt idx="25">
                  <c:v>5.4179686630462243E-5</c:v>
                </c:pt>
                <c:pt idx="26">
                  <c:v>2.4345319607821381E-5</c:v>
                </c:pt>
                <c:pt idx="27">
                  <c:v>1.0939222225947454E-5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EE-4752-B232-216416889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978288"/>
        <c:axId val="585975008"/>
      </c:lineChart>
      <c:catAx>
        <c:axId val="58597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5008"/>
        <c:crosses val="autoZero"/>
        <c:auto val="1"/>
        <c:lblAlgn val="ctr"/>
        <c:lblOffset val="100"/>
        <c:tickLblSkip val="5"/>
        <c:noMultiLvlLbl val="0"/>
      </c:catAx>
      <c:valAx>
        <c:axId val="585975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/>
                  <a:t>Sigmoid</a:t>
                </a:r>
                <a:r>
                  <a:rPr lang="en-GB" sz="900" baseline="0"/>
                  <a:t> function | Cost change factor</a:t>
                </a:r>
                <a:endParaRPr lang="en-GB" sz="9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8597828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866120874078397"/>
          <c:y val="4.2210478420164732E-2"/>
          <c:w val="0.22532778907015893"/>
          <c:h val="0.883610978691725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2103410310143412E-2"/>
          <c:y val="5.0855293573740176E-2"/>
          <c:w val="0.93825689484091068"/>
          <c:h val="0.5217997022216882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Template_Cost_Calculator!$A$70</c:f>
              <c:strCache>
                <c:ptCount val="1"/>
                <c:pt idx="0">
                  <c:v>Capex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(Template_Cost_Calculator!$B$69,Template_Cost_Calculator!$N$69,Template_Cost_Calculator!$AC$69)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(Template_Cost_Calculator!$B$70,Template_Cost_Calculator!$N$70,Template_Cost_Calculator!$AC$70)</c:f>
              <c:numCache>
                <c:formatCode>0.00</c:formatCode>
                <c:ptCount val="3"/>
                <c:pt idx="0">
                  <c:v>7.7962693080850364E-3</c:v>
                </c:pt>
                <c:pt idx="1">
                  <c:v>7.7962693080850364E-3</c:v>
                </c:pt>
                <c:pt idx="2">
                  <c:v>7.7962693080850364E-3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43-40E9-BC88-58E4E384C134}"/>
            </c:ext>
          </c:extLst>
        </c:ser>
        <c:ser>
          <c:idx val="1"/>
          <c:order val="1"/>
          <c:tx>
            <c:strRef>
              <c:f>Template_Cost_Calculator!$A$71</c:f>
              <c:strCache>
                <c:ptCount val="1"/>
                <c:pt idx="0">
                  <c:v>Residual value (vehicle)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(Template_Cost_Calculator!$B$69,Template_Cost_Calculator!$N$69,Template_Cost_Calculator!$AC$69)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(Template_Cost_Calculator!$B$71,Template_Cost_Calculator!$N$71,Template_Cost_Calculator!$AC$71)</c:f>
              <c:numCache>
                <c:formatCode>0.00</c:formatCode>
                <c:ptCount val="3"/>
                <c:pt idx="0" formatCode="0.000">
                  <c:v>-2.3388807924255108E-3</c:v>
                </c:pt>
                <c:pt idx="1">
                  <c:v>-2.3388807924255108E-3</c:v>
                </c:pt>
                <c:pt idx="2">
                  <c:v>-2.3388807924255108E-3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43-40E9-BC88-58E4E384C134}"/>
            </c:ext>
          </c:extLst>
        </c:ser>
        <c:ser>
          <c:idx val="2"/>
          <c:order val="2"/>
          <c:tx>
            <c:strRef>
              <c:f>Template_Cost_Calculator!$A$72</c:f>
              <c:strCache>
                <c:ptCount val="1"/>
                <c:pt idx="0">
                  <c:v>Capex costumization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(Template_Cost_Calculator!$B$69,Template_Cost_Calculator!$N$69,Template_Cost_Calculator!$AC$69)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(Template_Cost_Calculator!$B$72,Template_Cost_Calculator!$N$72,Template_Cost_Calculator!$AC$72)</c:f>
              <c:numCache>
                <c:formatCode>0.00</c:formatCode>
                <c:ptCount val="3"/>
                <c:pt idx="0">
                  <c:v>1.9585719110125381E-3</c:v>
                </c:pt>
                <c:pt idx="1">
                  <c:v>1.9585719110125381E-3</c:v>
                </c:pt>
                <c:pt idx="2">
                  <c:v>1.9585719110125381E-3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43-40E9-BC88-58E4E384C134}"/>
            </c:ext>
          </c:extLst>
        </c:ser>
        <c:ser>
          <c:idx val="3"/>
          <c:order val="3"/>
          <c:tx>
            <c:strRef>
              <c:f>Template_Cost_Calculator!$A$73</c:f>
              <c:strCache>
                <c:ptCount val="1"/>
                <c:pt idx="0">
                  <c:v>Residual value (costumization)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(Template_Cost_Calculator!$B$69,Template_Cost_Calculator!$N$69,Template_Cost_Calculator!$AC$69)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(Template_Cost_Calculator!$B$73,Template_Cost_Calculator!$N$73,Template_Cost_Calculator!$AC$73)</c:f>
              <c:numCache>
                <c:formatCode>0.00</c:formatCode>
                <c:ptCount val="3"/>
                <c:pt idx="0" formatCode="0.0000">
                  <c:v>-1.9585719110125376E-4</c:v>
                </c:pt>
                <c:pt idx="1">
                  <c:v>-1.9585719110125376E-4</c:v>
                </c:pt>
                <c:pt idx="2">
                  <c:v>-1.9585719110125376E-4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43-40E9-BC88-58E4E384C134}"/>
            </c:ext>
          </c:extLst>
        </c:ser>
        <c:ser>
          <c:idx val="4"/>
          <c:order val="4"/>
          <c:tx>
            <c:strRef>
              <c:f>Template_Cost_Calculator!$A$74</c:f>
              <c:strCache>
                <c:ptCount val="1"/>
                <c:pt idx="0">
                  <c:v>Opex fix (admin, crew, insurance)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(Template_Cost_Calculator!$B$69,Template_Cost_Calculator!$N$69,Template_Cost_Calculator!$AC$69)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(Template_Cost_Calculator!$B$74,Template_Cost_Calculator!$N$74,Template_Cost_Calculator!$AC$74)</c:f>
              <c:numCache>
                <c:formatCode>0.00</c:formatCode>
                <c:ptCount val="3"/>
                <c:pt idx="0">
                  <c:v>2.7914614121510674E-2</c:v>
                </c:pt>
                <c:pt idx="1">
                  <c:v>2.7914614121510674E-2</c:v>
                </c:pt>
                <c:pt idx="2">
                  <c:v>2.7914614121510674E-2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443-40E9-BC88-58E4E384C134}"/>
            </c:ext>
          </c:extLst>
        </c:ser>
        <c:ser>
          <c:idx val="5"/>
          <c:order val="5"/>
          <c:tx>
            <c:strRef>
              <c:f>Template_Cost_Calculator!$A$75</c:f>
              <c:strCache>
                <c:ptCount val="1"/>
                <c:pt idx="0">
                  <c:v>Opex maintenance &amp; repair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(Template_Cost_Calculator!$B$69,Template_Cost_Calculator!$N$69,Template_Cost_Calculator!$AC$69)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(Template_Cost_Calculator!$B$75,Template_Cost_Calculator!$N$75,Template_Cost_Calculator!$AC$75)</c:f>
              <c:numCache>
                <c:formatCode>0.00</c:formatCode>
                <c:ptCount val="3"/>
                <c:pt idx="0">
                  <c:v>6.5681444991789817E-3</c:v>
                </c:pt>
                <c:pt idx="1">
                  <c:v>6.5681444991789817E-3</c:v>
                </c:pt>
                <c:pt idx="2">
                  <c:v>6.5681444991789817E-3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443-40E9-BC88-58E4E384C134}"/>
            </c:ext>
          </c:extLst>
        </c:ser>
        <c:ser>
          <c:idx val="6"/>
          <c:order val="6"/>
          <c:tx>
            <c:strRef>
              <c:f>Template_Cost_Calculator!$A$76</c:f>
              <c:strCache>
                <c:ptCount val="1"/>
                <c:pt idx="0">
                  <c:v>Opex var (mode-fees, cargo handling)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(Template_Cost_Calculator!$B$69,Template_Cost_Calculator!$N$69,Template_Cost_Calculator!$AC$69)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(Template_Cost_Calculator!$B$76,Template_Cost_Calculator!$N$76,Template_Cost_Calculator!$AC$76)</c:f>
              <c:numCache>
                <c:formatCode>0.00</c:formatCode>
                <c:ptCount val="3"/>
                <c:pt idx="0">
                  <c:v>3.2840722495894911E-4</c:v>
                </c:pt>
                <c:pt idx="1">
                  <c:v>3.2840722495894911E-4</c:v>
                </c:pt>
                <c:pt idx="2">
                  <c:v>3.2840722495894911E-4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443-40E9-BC88-58E4E384C134}"/>
            </c:ext>
          </c:extLst>
        </c:ser>
        <c:ser>
          <c:idx val="7"/>
          <c:order val="7"/>
          <c:tx>
            <c:strRef>
              <c:f>Template_Cost_Calculator!$A$77</c:f>
              <c:strCache>
                <c:ptCount val="1"/>
                <c:pt idx="0">
                  <c:v>Fuel Cost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(Template_Cost_Calculator!$B$69,Template_Cost_Calculator!$N$69,Template_Cost_Calculator!$AC$69)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(Template_Cost_Calculator!$B$77,Template_Cost_Calculator!$N$77,Template_Cost_Calculator!$AC$77)</c:f>
              <c:numCache>
                <c:formatCode>0.00</c:formatCode>
                <c:ptCount val="3"/>
                <c:pt idx="0">
                  <c:v>1.4482758620689654E-2</c:v>
                </c:pt>
                <c:pt idx="1">
                  <c:v>1.4482758620689654E-2</c:v>
                </c:pt>
                <c:pt idx="2">
                  <c:v>1.4482758620689654E-2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443-40E9-BC88-58E4E384C134}"/>
            </c:ext>
          </c:extLst>
        </c:ser>
        <c:ser>
          <c:idx val="8"/>
          <c:order val="8"/>
          <c:tx>
            <c:strRef>
              <c:f>Template_Cost_Calculator!$A$78</c:f>
              <c:strCache>
                <c:ptCount val="1"/>
                <c:pt idx="0">
                  <c:v>Market failure (av. utilization)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(Template_Cost_Calculator!$B$69,Template_Cost_Calculator!$N$69,Template_Cost_Calculator!$AC$69)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(Template_Cost_Calculator!$B$78,Template_Cost_Calculator!$N$78,Template_Cost_Calculator!$AC$78)</c:f>
              <c:numCache>
                <c:formatCode>0.00</c:formatCode>
                <c:ptCount val="3"/>
                <c:pt idx="0">
                  <c:v>6.6802392881348371E-2</c:v>
                </c:pt>
                <c:pt idx="1">
                  <c:v>6.6802392881348371E-2</c:v>
                </c:pt>
                <c:pt idx="2">
                  <c:v>6.6802392881348371E-2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443-40E9-BC88-58E4E384C134}"/>
            </c:ext>
          </c:extLst>
        </c:ser>
        <c:ser>
          <c:idx val="9"/>
          <c:order val="9"/>
          <c:tx>
            <c:strRef>
              <c:f>Template_Cost_Calculator!$A$79</c:f>
              <c:strCache>
                <c:ptCount val="1"/>
                <c:pt idx="0">
                  <c:v>Payload loss (fuel)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(Template_Cost_Calculator!$B$69,Template_Cost_Calculator!$N$69,Template_Cost_Calculator!$AC$69)</c:f>
              <c:numCache>
                <c:formatCode>General</c:formatCode>
                <c:ptCount val="3"/>
                <c:pt idx="0">
                  <c:v>2023</c:v>
                </c:pt>
                <c:pt idx="1">
                  <c:v>2035</c:v>
                </c:pt>
                <c:pt idx="2">
                  <c:v>2050</c:v>
                </c:pt>
              </c:numCache>
            </c:numRef>
          </c:cat>
          <c:val>
            <c:numRef>
              <c:f>(Template_Cost_Calculator!$B$79,Template_Cost_Calculator!$N$79,Template_Cost_Calculator!$AC$79)</c:f>
              <c:numCache>
                <c:formatCode>0.00</c:formatCode>
                <c:ptCount val="3"/>
                <c:pt idx="0">
                  <c:v>1.5086357922617075E-2</c:v>
                </c:pt>
                <c:pt idx="1">
                  <c:v>1.5086357922617075E-2</c:v>
                </c:pt>
                <c:pt idx="2">
                  <c:v>1.5086357922617075E-2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443-40E9-BC88-58E4E384C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7983072"/>
        <c:axId val="587983400"/>
      </c:barChart>
      <c:catAx>
        <c:axId val="58798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400"/>
        <c:crosses val="autoZero"/>
        <c:auto val="1"/>
        <c:lblAlgn val="ctr"/>
        <c:lblOffset val="100"/>
        <c:noMultiLvlLbl val="0"/>
      </c:catAx>
      <c:valAx>
        <c:axId val="58798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j-lt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Levelized cost of transport [€/tkm}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j-lt"/>
                  <a:ea typeface="+mn-ea"/>
                  <a:cs typeface="Arial" panose="020B0604020202020204" pitchFamily="34" charset="0"/>
                </a:defRPr>
              </a:pPr>
              <a:endParaRPr lang="nb-N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j-lt"/>
                <a:ea typeface="+mn-ea"/>
                <a:cs typeface="Arial" panose="020B0604020202020204" pitchFamily="34" charset="0"/>
              </a:defRPr>
            </a:pPr>
            <a:endParaRPr lang="nb-NO"/>
          </a:p>
        </c:txPr>
        <c:crossAx val="58798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j-lt"/>
              <a:ea typeface="+mn-ea"/>
              <a:cs typeface="Arial" panose="020B0604020202020204" pitchFamily="34" charset="0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+mj-lt"/>
          <a:cs typeface="Arial" panose="020B0604020202020204" pitchFamily="34" charset="0"/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10" Type="http://schemas.openxmlformats.org/officeDocument/2006/relationships/chart" Target="../charts/chart22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0.xml"/><Relationship Id="rId3" Type="http://schemas.openxmlformats.org/officeDocument/2006/relationships/chart" Target="../charts/chart25.xml"/><Relationship Id="rId7" Type="http://schemas.openxmlformats.org/officeDocument/2006/relationships/chart" Target="../charts/chart29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5" Type="http://schemas.openxmlformats.org/officeDocument/2006/relationships/chart" Target="../charts/chart27.xml"/><Relationship Id="rId10" Type="http://schemas.openxmlformats.org/officeDocument/2006/relationships/chart" Target="../charts/chart32.xml"/><Relationship Id="rId4" Type="http://schemas.openxmlformats.org/officeDocument/2006/relationships/chart" Target="../charts/chart26.xml"/><Relationship Id="rId9" Type="http://schemas.openxmlformats.org/officeDocument/2006/relationships/chart" Target="../charts/chart3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3" Type="http://schemas.openxmlformats.org/officeDocument/2006/relationships/chart" Target="../charts/chart35.xml"/><Relationship Id="rId7" Type="http://schemas.openxmlformats.org/officeDocument/2006/relationships/chart" Target="../charts/chart39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10" Type="http://schemas.openxmlformats.org/officeDocument/2006/relationships/chart" Target="../charts/chart42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0.xml"/><Relationship Id="rId3" Type="http://schemas.openxmlformats.org/officeDocument/2006/relationships/chart" Target="../charts/chart45.xml"/><Relationship Id="rId7" Type="http://schemas.openxmlformats.org/officeDocument/2006/relationships/chart" Target="../charts/chart49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5" Type="http://schemas.openxmlformats.org/officeDocument/2006/relationships/chart" Target="../charts/chart47.xml"/><Relationship Id="rId10" Type="http://schemas.openxmlformats.org/officeDocument/2006/relationships/chart" Target="../charts/chart52.xml"/><Relationship Id="rId4" Type="http://schemas.openxmlformats.org/officeDocument/2006/relationships/chart" Target="../charts/chart46.xml"/><Relationship Id="rId9" Type="http://schemas.openxmlformats.org/officeDocument/2006/relationships/chart" Target="../charts/chart51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0.xml"/><Relationship Id="rId3" Type="http://schemas.openxmlformats.org/officeDocument/2006/relationships/chart" Target="../charts/chart55.xml"/><Relationship Id="rId7" Type="http://schemas.openxmlformats.org/officeDocument/2006/relationships/chart" Target="../charts/chart59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Relationship Id="rId6" Type="http://schemas.openxmlformats.org/officeDocument/2006/relationships/chart" Target="../charts/chart58.xml"/><Relationship Id="rId5" Type="http://schemas.openxmlformats.org/officeDocument/2006/relationships/chart" Target="../charts/chart57.xml"/><Relationship Id="rId10" Type="http://schemas.openxmlformats.org/officeDocument/2006/relationships/chart" Target="../charts/chart62.xml"/><Relationship Id="rId4" Type="http://schemas.openxmlformats.org/officeDocument/2006/relationships/chart" Target="../charts/chart56.xml"/><Relationship Id="rId9" Type="http://schemas.openxmlformats.org/officeDocument/2006/relationships/chart" Target="../charts/chart61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0.xml"/><Relationship Id="rId3" Type="http://schemas.openxmlformats.org/officeDocument/2006/relationships/chart" Target="../charts/chart65.xml"/><Relationship Id="rId7" Type="http://schemas.openxmlformats.org/officeDocument/2006/relationships/chart" Target="../charts/chart69.xml"/><Relationship Id="rId2" Type="http://schemas.openxmlformats.org/officeDocument/2006/relationships/chart" Target="../charts/chart64.xml"/><Relationship Id="rId1" Type="http://schemas.openxmlformats.org/officeDocument/2006/relationships/chart" Target="../charts/chart63.xml"/><Relationship Id="rId6" Type="http://schemas.openxmlformats.org/officeDocument/2006/relationships/chart" Target="../charts/chart68.xml"/><Relationship Id="rId5" Type="http://schemas.openxmlformats.org/officeDocument/2006/relationships/chart" Target="../charts/chart67.xml"/><Relationship Id="rId10" Type="http://schemas.openxmlformats.org/officeDocument/2006/relationships/chart" Target="../charts/chart72.xml"/><Relationship Id="rId4" Type="http://schemas.openxmlformats.org/officeDocument/2006/relationships/chart" Target="../charts/chart66.xml"/><Relationship Id="rId9" Type="http://schemas.openxmlformats.org/officeDocument/2006/relationships/chart" Target="../charts/chart71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0.xml"/><Relationship Id="rId3" Type="http://schemas.openxmlformats.org/officeDocument/2006/relationships/chart" Target="../charts/chart75.xml"/><Relationship Id="rId7" Type="http://schemas.openxmlformats.org/officeDocument/2006/relationships/chart" Target="../charts/chart79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6" Type="http://schemas.openxmlformats.org/officeDocument/2006/relationships/chart" Target="../charts/chart78.xml"/><Relationship Id="rId5" Type="http://schemas.openxmlformats.org/officeDocument/2006/relationships/chart" Target="../charts/chart77.xml"/><Relationship Id="rId10" Type="http://schemas.openxmlformats.org/officeDocument/2006/relationships/chart" Target="../charts/chart82.xml"/><Relationship Id="rId4" Type="http://schemas.openxmlformats.org/officeDocument/2006/relationships/chart" Target="../charts/chart76.xml"/><Relationship Id="rId9" Type="http://schemas.openxmlformats.org/officeDocument/2006/relationships/chart" Target="../charts/chart81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0.xml"/><Relationship Id="rId3" Type="http://schemas.openxmlformats.org/officeDocument/2006/relationships/chart" Target="../charts/chart85.xml"/><Relationship Id="rId7" Type="http://schemas.openxmlformats.org/officeDocument/2006/relationships/chart" Target="../charts/chart89.xml"/><Relationship Id="rId2" Type="http://schemas.openxmlformats.org/officeDocument/2006/relationships/chart" Target="../charts/chart84.xml"/><Relationship Id="rId1" Type="http://schemas.openxmlformats.org/officeDocument/2006/relationships/chart" Target="../charts/chart83.xml"/><Relationship Id="rId6" Type="http://schemas.openxmlformats.org/officeDocument/2006/relationships/chart" Target="../charts/chart88.xml"/><Relationship Id="rId5" Type="http://schemas.openxmlformats.org/officeDocument/2006/relationships/chart" Target="../charts/chart87.xml"/><Relationship Id="rId4" Type="http://schemas.openxmlformats.org/officeDocument/2006/relationships/chart" Target="../charts/chart86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8.xml"/><Relationship Id="rId3" Type="http://schemas.openxmlformats.org/officeDocument/2006/relationships/chart" Target="../charts/chart93.xml"/><Relationship Id="rId7" Type="http://schemas.openxmlformats.org/officeDocument/2006/relationships/chart" Target="../charts/chart97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6" Type="http://schemas.openxmlformats.org/officeDocument/2006/relationships/chart" Target="../charts/chart96.xml"/><Relationship Id="rId5" Type="http://schemas.openxmlformats.org/officeDocument/2006/relationships/chart" Target="../charts/chart95.xml"/><Relationship Id="rId4" Type="http://schemas.openxmlformats.org/officeDocument/2006/relationships/chart" Target="../charts/chart94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6.xml"/><Relationship Id="rId3" Type="http://schemas.openxmlformats.org/officeDocument/2006/relationships/chart" Target="../charts/chart101.xml"/><Relationship Id="rId7" Type="http://schemas.openxmlformats.org/officeDocument/2006/relationships/chart" Target="../charts/chart105.xml"/><Relationship Id="rId2" Type="http://schemas.openxmlformats.org/officeDocument/2006/relationships/chart" Target="../charts/chart100.xml"/><Relationship Id="rId1" Type="http://schemas.openxmlformats.org/officeDocument/2006/relationships/chart" Target="../charts/chart99.xml"/><Relationship Id="rId6" Type="http://schemas.openxmlformats.org/officeDocument/2006/relationships/chart" Target="../charts/chart104.xml"/><Relationship Id="rId5" Type="http://schemas.openxmlformats.org/officeDocument/2006/relationships/chart" Target="../charts/chart103.xml"/><Relationship Id="rId4" Type="http://schemas.openxmlformats.org/officeDocument/2006/relationships/chart" Target="../charts/chart102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4.xml"/><Relationship Id="rId3" Type="http://schemas.openxmlformats.org/officeDocument/2006/relationships/chart" Target="../charts/chart109.xml"/><Relationship Id="rId7" Type="http://schemas.openxmlformats.org/officeDocument/2006/relationships/chart" Target="../charts/chart113.xml"/><Relationship Id="rId2" Type="http://schemas.openxmlformats.org/officeDocument/2006/relationships/chart" Target="../charts/chart108.xml"/><Relationship Id="rId1" Type="http://schemas.openxmlformats.org/officeDocument/2006/relationships/chart" Target="../charts/chart107.xml"/><Relationship Id="rId6" Type="http://schemas.openxmlformats.org/officeDocument/2006/relationships/chart" Target="../charts/chart112.xml"/><Relationship Id="rId5" Type="http://schemas.openxmlformats.org/officeDocument/2006/relationships/chart" Target="../charts/chart111.xml"/><Relationship Id="rId4" Type="http://schemas.openxmlformats.org/officeDocument/2006/relationships/chart" Target="../charts/chart110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2.xml"/><Relationship Id="rId3" Type="http://schemas.openxmlformats.org/officeDocument/2006/relationships/chart" Target="../charts/chart117.xml"/><Relationship Id="rId7" Type="http://schemas.openxmlformats.org/officeDocument/2006/relationships/chart" Target="../charts/chart121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6" Type="http://schemas.openxmlformats.org/officeDocument/2006/relationships/chart" Target="../charts/chart120.xml"/><Relationship Id="rId5" Type="http://schemas.openxmlformats.org/officeDocument/2006/relationships/chart" Target="../charts/chart119.xml"/><Relationship Id="rId4" Type="http://schemas.openxmlformats.org/officeDocument/2006/relationships/chart" Target="../charts/chart118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4.xml"/><Relationship Id="rId1" Type="http://schemas.openxmlformats.org/officeDocument/2006/relationships/chart" Target="../charts/chart1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60859</xdr:colOff>
      <xdr:row>41</xdr:row>
      <xdr:rowOff>46261</xdr:rowOff>
    </xdr:from>
    <xdr:to>
      <xdr:col>26</xdr:col>
      <xdr:colOff>560920</xdr:colOff>
      <xdr:row>60</xdr:row>
      <xdr:rowOff>81854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3B0611-2BC6-4278-B160-30E326712D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546985</xdr:colOff>
      <xdr:row>21</xdr:row>
      <xdr:rowOff>166687</xdr:rowOff>
    </xdr:from>
    <xdr:to>
      <xdr:col>32</xdr:col>
      <xdr:colOff>975050</xdr:colOff>
      <xdr:row>41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E94B02-CEFC-4B79-B35E-1601440453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556090</xdr:colOff>
      <xdr:row>41</xdr:row>
      <xdr:rowOff>5603</xdr:rowOff>
    </xdr:from>
    <xdr:to>
      <xdr:col>32</xdr:col>
      <xdr:colOff>984155</xdr:colOff>
      <xdr:row>60</xdr:row>
      <xdr:rowOff>43703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0C9BE3-F648-4183-8574-4B3F022C28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293639</xdr:colOff>
      <xdr:row>95</xdr:row>
      <xdr:rowOff>128182</xdr:rowOff>
    </xdr:from>
    <xdr:to>
      <xdr:col>27</xdr:col>
      <xdr:colOff>303252</xdr:colOff>
      <xdr:row>114</xdr:row>
      <xdr:rowOff>143623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5DB95D3-E026-4989-AC34-158BF3656A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295739</xdr:colOff>
      <xdr:row>114</xdr:row>
      <xdr:rowOff>153037</xdr:rowOff>
    </xdr:from>
    <xdr:to>
      <xdr:col>27</xdr:col>
      <xdr:colOff>297732</xdr:colOff>
      <xdr:row>134</xdr:row>
      <xdr:rowOff>15676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50D0A43-9107-4F93-8A87-3F168B6B72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304093</xdr:colOff>
      <xdr:row>115</xdr:row>
      <xdr:rowOff>4218</xdr:rowOff>
    </xdr:from>
    <xdr:to>
      <xdr:col>32</xdr:col>
      <xdr:colOff>1355795</xdr:colOff>
      <xdr:row>134</xdr:row>
      <xdr:rowOff>42318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F4CBBE0-8F42-4EA2-B22F-ACE372601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298292</xdr:colOff>
      <xdr:row>95</xdr:row>
      <xdr:rowOff>128464</xdr:rowOff>
    </xdr:from>
    <xdr:to>
      <xdr:col>32</xdr:col>
      <xdr:colOff>1332849</xdr:colOff>
      <xdr:row>114</xdr:row>
      <xdr:rowOff>142000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A7F5D75-7C88-4046-AAA5-7092B829B8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833805</xdr:colOff>
      <xdr:row>163</xdr:row>
      <xdr:rowOff>159772</xdr:rowOff>
    </xdr:from>
    <xdr:to>
      <xdr:col>27</xdr:col>
      <xdr:colOff>844360</xdr:colOff>
      <xdr:row>176</xdr:row>
      <xdr:rowOff>119456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407A876-58FC-4CC2-A312-6162EC69B0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842346</xdr:colOff>
      <xdr:row>177</xdr:row>
      <xdr:rowOff>22103</xdr:rowOff>
    </xdr:from>
    <xdr:to>
      <xdr:col>27</xdr:col>
      <xdr:colOff>857698</xdr:colOff>
      <xdr:row>190</xdr:row>
      <xdr:rowOff>50537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9CE3956-C2BD-4FFE-9BE1-651715B9BA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27</xdr:col>
      <xdr:colOff>873833</xdr:colOff>
      <xdr:row>177</xdr:row>
      <xdr:rowOff>71044</xdr:rowOff>
    </xdr:from>
    <xdr:to>
      <xdr:col>33</xdr:col>
      <xdr:colOff>222548</xdr:colOff>
      <xdr:row>189</xdr:row>
      <xdr:rowOff>71043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EDD5CBA-7144-4BF1-AE66-F34D4C923B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853550</xdr:colOff>
      <xdr:row>190</xdr:row>
      <xdr:rowOff>168087</xdr:rowOff>
    </xdr:from>
    <xdr:to>
      <xdr:col>27</xdr:col>
      <xdr:colOff>850301</xdr:colOff>
      <xdr:row>204</xdr:row>
      <xdr:rowOff>16920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B107B0D-577F-43A6-B996-D90B8B8B1E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912939</xdr:colOff>
      <xdr:row>163</xdr:row>
      <xdr:rowOff>158346</xdr:rowOff>
    </xdr:from>
    <xdr:to>
      <xdr:col>33</xdr:col>
      <xdr:colOff>257741</xdr:colOff>
      <xdr:row>176</xdr:row>
      <xdr:rowOff>156882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AF93A9D-C912-45AD-A96D-6762789C7A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813035</xdr:colOff>
      <xdr:row>9</xdr:row>
      <xdr:rowOff>201705</xdr:rowOff>
    </xdr:from>
    <xdr:to>
      <xdr:col>10</xdr:col>
      <xdr:colOff>739588</xdr:colOff>
      <xdr:row>27</xdr:row>
      <xdr:rowOff>40820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FE1D0E-7B92-4816-AC53-0F29359582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86</xdr:row>
      <xdr:rowOff>15479</xdr:rowOff>
    </xdr:from>
    <xdr:to>
      <xdr:col>10</xdr:col>
      <xdr:colOff>623173</xdr:colOff>
      <xdr:row>101</xdr:row>
      <xdr:rowOff>85487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1EE0C3-6F71-4ED9-BFB3-9EADE1B8A7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813035</xdr:colOff>
      <xdr:row>115</xdr:row>
      <xdr:rowOff>201705</xdr:rowOff>
    </xdr:from>
    <xdr:to>
      <xdr:col>10</xdr:col>
      <xdr:colOff>739588</xdr:colOff>
      <xdr:row>133</xdr:row>
      <xdr:rowOff>40820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FE8A91-47F9-4213-977F-05EB4BC744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192</xdr:row>
      <xdr:rowOff>15479</xdr:rowOff>
    </xdr:from>
    <xdr:to>
      <xdr:col>10</xdr:col>
      <xdr:colOff>623173</xdr:colOff>
      <xdr:row>207</xdr:row>
      <xdr:rowOff>85487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836B953-1583-4A3A-9658-41A31E9EFA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813035</xdr:colOff>
      <xdr:row>223</xdr:row>
      <xdr:rowOff>201705</xdr:rowOff>
    </xdr:from>
    <xdr:to>
      <xdr:col>10</xdr:col>
      <xdr:colOff>739588</xdr:colOff>
      <xdr:row>241</xdr:row>
      <xdr:rowOff>40820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5976D51-A4F3-4A42-A0FA-D0769A2DCA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300</xdr:row>
      <xdr:rowOff>15479</xdr:rowOff>
    </xdr:from>
    <xdr:to>
      <xdr:col>10</xdr:col>
      <xdr:colOff>623173</xdr:colOff>
      <xdr:row>315</xdr:row>
      <xdr:rowOff>85487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7DA4AA5-2DC6-4857-B32C-B6CD783A8D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813035</xdr:colOff>
      <xdr:row>332</xdr:row>
      <xdr:rowOff>201705</xdr:rowOff>
    </xdr:from>
    <xdr:to>
      <xdr:col>10</xdr:col>
      <xdr:colOff>739588</xdr:colOff>
      <xdr:row>350</xdr:row>
      <xdr:rowOff>40820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3F680DE-01FA-48BF-AF47-7BA9781160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409</xdr:row>
      <xdr:rowOff>15479</xdr:rowOff>
    </xdr:from>
    <xdr:to>
      <xdr:col>10</xdr:col>
      <xdr:colOff>623173</xdr:colOff>
      <xdr:row>424</xdr:row>
      <xdr:rowOff>85487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B27D337-8F54-48F9-8E05-BC5BE7EB3A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813035</xdr:colOff>
      <xdr:row>437</xdr:row>
      <xdr:rowOff>201705</xdr:rowOff>
    </xdr:from>
    <xdr:to>
      <xdr:col>10</xdr:col>
      <xdr:colOff>739588</xdr:colOff>
      <xdr:row>455</xdr:row>
      <xdr:rowOff>40820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EDDE905-28BC-4D22-B22C-D193BDE2B8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514</xdr:row>
      <xdr:rowOff>15479</xdr:rowOff>
    </xdr:from>
    <xdr:to>
      <xdr:col>10</xdr:col>
      <xdr:colOff>623173</xdr:colOff>
      <xdr:row>529</xdr:row>
      <xdr:rowOff>85487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BED51C7-E314-4D23-9D73-44F13DA7FA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813035</xdr:colOff>
      <xdr:row>9</xdr:row>
      <xdr:rowOff>201705</xdr:rowOff>
    </xdr:from>
    <xdr:to>
      <xdr:col>10</xdr:col>
      <xdr:colOff>739588</xdr:colOff>
      <xdr:row>27</xdr:row>
      <xdr:rowOff>40820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413AA3-463A-4973-B3B9-CD279E3B92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86</xdr:row>
      <xdr:rowOff>15479</xdr:rowOff>
    </xdr:from>
    <xdr:to>
      <xdr:col>10</xdr:col>
      <xdr:colOff>623173</xdr:colOff>
      <xdr:row>101</xdr:row>
      <xdr:rowOff>85487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D3CFA6-D1DF-4632-AE69-9BE244EA40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813035</xdr:colOff>
      <xdr:row>115</xdr:row>
      <xdr:rowOff>201705</xdr:rowOff>
    </xdr:from>
    <xdr:to>
      <xdr:col>10</xdr:col>
      <xdr:colOff>739588</xdr:colOff>
      <xdr:row>133</xdr:row>
      <xdr:rowOff>40820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702422-4D76-4263-B158-14AB6E5B03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192</xdr:row>
      <xdr:rowOff>15479</xdr:rowOff>
    </xdr:from>
    <xdr:to>
      <xdr:col>10</xdr:col>
      <xdr:colOff>623173</xdr:colOff>
      <xdr:row>207</xdr:row>
      <xdr:rowOff>85487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C90BB89-6D7D-43A0-83C0-DAC716EE15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813035</xdr:colOff>
      <xdr:row>223</xdr:row>
      <xdr:rowOff>201705</xdr:rowOff>
    </xdr:from>
    <xdr:to>
      <xdr:col>10</xdr:col>
      <xdr:colOff>739588</xdr:colOff>
      <xdr:row>241</xdr:row>
      <xdr:rowOff>40820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9EB4549-ED82-4793-8D01-2A226A6A85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300</xdr:row>
      <xdr:rowOff>15479</xdr:rowOff>
    </xdr:from>
    <xdr:to>
      <xdr:col>10</xdr:col>
      <xdr:colOff>623173</xdr:colOff>
      <xdr:row>315</xdr:row>
      <xdr:rowOff>85487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994869F-16CF-436B-B39A-AF7731B55D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813035</xdr:colOff>
      <xdr:row>332</xdr:row>
      <xdr:rowOff>201705</xdr:rowOff>
    </xdr:from>
    <xdr:to>
      <xdr:col>10</xdr:col>
      <xdr:colOff>739588</xdr:colOff>
      <xdr:row>350</xdr:row>
      <xdr:rowOff>40820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C8E44F3-6E37-4E56-B70A-9B4447207E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409</xdr:row>
      <xdr:rowOff>15479</xdr:rowOff>
    </xdr:from>
    <xdr:to>
      <xdr:col>10</xdr:col>
      <xdr:colOff>623173</xdr:colOff>
      <xdr:row>424</xdr:row>
      <xdr:rowOff>85487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347FB78-9231-45B0-A841-1C81B44CDF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813035</xdr:colOff>
      <xdr:row>437</xdr:row>
      <xdr:rowOff>201705</xdr:rowOff>
    </xdr:from>
    <xdr:to>
      <xdr:col>10</xdr:col>
      <xdr:colOff>739588</xdr:colOff>
      <xdr:row>455</xdr:row>
      <xdr:rowOff>40820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838FE5D-ED24-4D3E-B86A-A36FA125D0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514</xdr:row>
      <xdr:rowOff>15479</xdr:rowOff>
    </xdr:from>
    <xdr:to>
      <xdr:col>10</xdr:col>
      <xdr:colOff>623173</xdr:colOff>
      <xdr:row>529</xdr:row>
      <xdr:rowOff>85487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06A0A2E-C574-4B07-8EA6-3A3FCA2EE8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813035</xdr:colOff>
      <xdr:row>9</xdr:row>
      <xdr:rowOff>201705</xdr:rowOff>
    </xdr:from>
    <xdr:to>
      <xdr:col>10</xdr:col>
      <xdr:colOff>739588</xdr:colOff>
      <xdr:row>27</xdr:row>
      <xdr:rowOff>40820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E6CBC3-2CFC-4017-8306-56D6059A4D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86</xdr:row>
      <xdr:rowOff>15479</xdr:rowOff>
    </xdr:from>
    <xdr:to>
      <xdr:col>10</xdr:col>
      <xdr:colOff>623173</xdr:colOff>
      <xdr:row>101</xdr:row>
      <xdr:rowOff>85487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31300B-C5A7-4EB7-B1D7-7121414768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813035</xdr:colOff>
      <xdr:row>115</xdr:row>
      <xdr:rowOff>201705</xdr:rowOff>
    </xdr:from>
    <xdr:to>
      <xdr:col>10</xdr:col>
      <xdr:colOff>739588</xdr:colOff>
      <xdr:row>133</xdr:row>
      <xdr:rowOff>40820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1A4B1D-C0ED-4330-92A6-045835F190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192</xdr:row>
      <xdr:rowOff>15479</xdr:rowOff>
    </xdr:from>
    <xdr:to>
      <xdr:col>10</xdr:col>
      <xdr:colOff>623173</xdr:colOff>
      <xdr:row>207</xdr:row>
      <xdr:rowOff>85487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EAE68A5-6E35-456C-8A71-07ED5EBBDC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813035</xdr:colOff>
      <xdr:row>223</xdr:row>
      <xdr:rowOff>201705</xdr:rowOff>
    </xdr:from>
    <xdr:to>
      <xdr:col>10</xdr:col>
      <xdr:colOff>739588</xdr:colOff>
      <xdr:row>241</xdr:row>
      <xdr:rowOff>40820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7AE9FE9-DB8A-45CB-BB51-B87E16973E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300</xdr:row>
      <xdr:rowOff>15479</xdr:rowOff>
    </xdr:from>
    <xdr:to>
      <xdr:col>10</xdr:col>
      <xdr:colOff>623173</xdr:colOff>
      <xdr:row>315</xdr:row>
      <xdr:rowOff>85487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7F6E0E5-184A-4736-902C-27C583E81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813035</xdr:colOff>
      <xdr:row>332</xdr:row>
      <xdr:rowOff>201705</xdr:rowOff>
    </xdr:from>
    <xdr:to>
      <xdr:col>10</xdr:col>
      <xdr:colOff>739588</xdr:colOff>
      <xdr:row>350</xdr:row>
      <xdr:rowOff>40820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17B2C35-D5E7-4961-98E5-F19FC2FFF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409</xdr:row>
      <xdr:rowOff>15479</xdr:rowOff>
    </xdr:from>
    <xdr:to>
      <xdr:col>10</xdr:col>
      <xdr:colOff>623173</xdr:colOff>
      <xdr:row>424</xdr:row>
      <xdr:rowOff>85487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2C9D6AE-364D-43DF-AA65-D61FD02FB1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813035</xdr:colOff>
      <xdr:row>437</xdr:row>
      <xdr:rowOff>201705</xdr:rowOff>
    </xdr:from>
    <xdr:to>
      <xdr:col>10</xdr:col>
      <xdr:colOff>739588</xdr:colOff>
      <xdr:row>455</xdr:row>
      <xdr:rowOff>40820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CF0C97F-1A4F-48DC-B061-B04C860987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514</xdr:row>
      <xdr:rowOff>15479</xdr:rowOff>
    </xdr:from>
    <xdr:to>
      <xdr:col>10</xdr:col>
      <xdr:colOff>623173</xdr:colOff>
      <xdr:row>529</xdr:row>
      <xdr:rowOff>85487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677C3BB-96FD-43DD-BA89-5D22AB4DF7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813035</xdr:colOff>
      <xdr:row>9</xdr:row>
      <xdr:rowOff>201705</xdr:rowOff>
    </xdr:from>
    <xdr:to>
      <xdr:col>10</xdr:col>
      <xdr:colOff>739588</xdr:colOff>
      <xdr:row>27</xdr:row>
      <xdr:rowOff>40820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284C1B-5BBF-409A-9CA6-69D341F672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86</xdr:row>
      <xdr:rowOff>15479</xdr:rowOff>
    </xdr:from>
    <xdr:to>
      <xdr:col>10</xdr:col>
      <xdr:colOff>623173</xdr:colOff>
      <xdr:row>101</xdr:row>
      <xdr:rowOff>85487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CE4A72-53B0-43CE-A97E-AFE281CDDB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813035</xdr:colOff>
      <xdr:row>115</xdr:row>
      <xdr:rowOff>201705</xdr:rowOff>
    </xdr:from>
    <xdr:to>
      <xdr:col>10</xdr:col>
      <xdr:colOff>739588</xdr:colOff>
      <xdr:row>133</xdr:row>
      <xdr:rowOff>40820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7C2426-C508-47C1-A501-9A49E276F9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192</xdr:row>
      <xdr:rowOff>15479</xdr:rowOff>
    </xdr:from>
    <xdr:to>
      <xdr:col>10</xdr:col>
      <xdr:colOff>623173</xdr:colOff>
      <xdr:row>207</xdr:row>
      <xdr:rowOff>85487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6D4AC2E-EDA5-4016-A843-25815D64C2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813035</xdr:colOff>
      <xdr:row>223</xdr:row>
      <xdr:rowOff>201705</xdr:rowOff>
    </xdr:from>
    <xdr:to>
      <xdr:col>10</xdr:col>
      <xdr:colOff>739588</xdr:colOff>
      <xdr:row>241</xdr:row>
      <xdr:rowOff>40820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21FAF64-1757-439A-8ED0-89FA5E35B6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300</xdr:row>
      <xdr:rowOff>15479</xdr:rowOff>
    </xdr:from>
    <xdr:to>
      <xdr:col>10</xdr:col>
      <xdr:colOff>623173</xdr:colOff>
      <xdr:row>315</xdr:row>
      <xdr:rowOff>85487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1B1D5EA-347D-4A1F-8A32-07444CD185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813035</xdr:colOff>
      <xdr:row>332</xdr:row>
      <xdr:rowOff>201705</xdr:rowOff>
    </xdr:from>
    <xdr:to>
      <xdr:col>10</xdr:col>
      <xdr:colOff>739588</xdr:colOff>
      <xdr:row>350</xdr:row>
      <xdr:rowOff>40820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CC9AE02-4E67-40CC-A380-872937EA9B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409</xdr:row>
      <xdr:rowOff>15479</xdr:rowOff>
    </xdr:from>
    <xdr:to>
      <xdr:col>10</xdr:col>
      <xdr:colOff>623173</xdr:colOff>
      <xdr:row>424</xdr:row>
      <xdr:rowOff>85487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8ECC122-0CEB-4AE1-9F36-9FF819C8A2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813035</xdr:colOff>
      <xdr:row>437</xdr:row>
      <xdr:rowOff>201705</xdr:rowOff>
    </xdr:from>
    <xdr:to>
      <xdr:col>10</xdr:col>
      <xdr:colOff>739588</xdr:colOff>
      <xdr:row>455</xdr:row>
      <xdr:rowOff>40820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154591E-46F8-4276-A7D9-67B32B647F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514</xdr:row>
      <xdr:rowOff>15479</xdr:rowOff>
    </xdr:from>
    <xdr:to>
      <xdr:col>10</xdr:col>
      <xdr:colOff>623173</xdr:colOff>
      <xdr:row>529</xdr:row>
      <xdr:rowOff>85487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A9CA1C3-CE46-4F41-9CE3-0D3E21AA6E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813035</xdr:colOff>
      <xdr:row>9</xdr:row>
      <xdr:rowOff>201705</xdr:rowOff>
    </xdr:from>
    <xdr:to>
      <xdr:col>10</xdr:col>
      <xdr:colOff>739588</xdr:colOff>
      <xdr:row>27</xdr:row>
      <xdr:rowOff>40820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8534CA-5DCB-4EAA-9B7A-53828E6BD7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86</xdr:row>
      <xdr:rowOff>15479</xdr:rowOff>
    </xdr:from>
    <xdr:to>
      <xdr:col>10</xdr:col>
      <xdr:colOff>623173</xdr:colOff>
      <xdr:row>101</xdr:row>
      <xdr:rowOff>85487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0DCB2D-F05A-419B-8B7B-147B81AF6F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813035</xdr:colOff>
      <xdr:row>115</xdr:row>
      <xdr:rowOff>201705</xdr:rowOff>
    </xdr:from>
    <xdr:to>
      <xdr:col>10</xdr:col>
      <xdr:colOff>739588</xdr:colOff>
      <xdr:row>133</xdr:row>
      <xdr:rowOff>40820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F52EA8-8CD1-44F6-9DB1-CA6CE6607F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192</xdr:row>
      <xdr:rowOff>15479</xdr:rowOff>
    </xdr:from>
    <xdr:to>
      <xdr:col>10</xdr:col>
      <xdr:colOff>623173</xdr:colOff>
      <xdr:row>207</xdr:row>
      <xdr:rowOff>85487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0EDC0F5-9485-4AD4-ABEA-320ADE0F9F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813035</xdr:colOff>
      <xdr:row>223</xdr:row>
      <xdr:rowOff>201705</xdr:rowOff>
    </xdr:from>
    <xdr:to>
      <xdr:col>10</xdr:col>
      <xdr:colOff>739588</xdr:colOff>
      <xdr:row>241</xdr:row>
      <xdr:rowOff>40820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0A4671C-BE19-49FF-93A1-CE84245D33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300</xdr:row>
      <xdr:rowOff>15479</xdr:rowOff>
    </xdr:from>
    <xdr:to>
      <xdr:col>10</xdr:col>
      <xdr:colOff>623173</xdr:colOff>
      <xdr:row>315</xdr:row>
      <xdr:rowOff>85487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1666AC7-020C-457B-A761-F5541FF03C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813035</xdr:colOff>
      <xdr:row>332</xdr:row>
      <xdr:rowOff>201705</xdr:rowOff>
    </xdr:from>
    <xdr:to>
      <xdr:col>10</xdr:col>
      <xdr:colOff>739588</xdr:colOff>
      <xdr:row>350</xdr:row>
      <xdr:rowOff>40820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F7749E2-22D6-400E-A215-308BE173D7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409</xdr:row>
      <xdr:rowOff>15479</xdr:rowOff>
    </xdr:from>
    <xdr:to>
      <xdr:col>10</xdr:col>
      <xdr:colOff>623173</xdr:colOff>
      <xdr:row>424</xdr:row>
      <xdr:rowOff>85487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C78CDE9-DD11-48FF-BB65-314F313128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813035</xdr:colOff>
      <xdr:row>437</xdr:row>
      <xdr:rowOff>201705</xdr:rowOff>
    </xdr:from>
    <xdr:to>
      <xdr:col>10</xdr:col>
      <xdr:colOff>739588</xdr:colOff>
      <xdr:row>455</xdr:row>
      <xdr:rowOff>40820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6D32FFF-DAB3-4A17-B5D0-63DD86AB86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514</xdr:row>
      <xdr:rowOff>15479</xdr:rowOff>
    </xdr:from>
    <xdr:to>
      <xdr:col>10</xdr:col>
      <xdr:colOff>623173</xdr:colOff>
      <xdr:row>529</xdr:row>
      <xdr:rowOff>85487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BD3F17A-DEAA-45CC-BE4B-B0A96257C7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813035</xdr:colOff>
      <xdr:row>9</xdr:row>
      <xdr:rowOff>201705</xdr:rowOff>
    </xdr:from>
    <xdr:to>
      <xdr:col>10</xdr:col>
      <xdr:colOff>739588</xdr:colOff>
      <xdr:row>27</xdr:row>
      <xdr:rowOff>40820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469EF6-8900-4743-ADD5-D943B5F01B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86</xdr:row>
      <xdr:rowOff>15479</xdr:rowOff>
    </xdr:from>
    <xdr:to>
      <xdr:col>10</xdr:col>
      <xdr:colOff>623173</xdr:colOff>
      <xdr:row>101</xdr:row>
      <xdr:rowOff>85487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FEC7B6-EBE0-4396-96BD-D47F50C09C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813035</xdr:colOff>
      <xdr:row>115</xdr:row>
      <xdr:rowOff>201705</xdr:rowOff>
    </xdr:from>
    <xdr:to>
      <xdr:col>10</xdr:col>
      <xdr:colOff>739588</xdr:colOff>
      <xdr:row>133</xdr:row>
      <xdr:rowOff>40820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A13766-0D0A-4584-A177-43D801B15D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192</xdr:row>
      <xdr:rowOff>15479</xdr:rowOff>
    </xdr:from>
    <xdr:to>
      <xdr:col>10</xdr:col>
      <xdr:colOff>623173</xdr:colOff>
      <xdr:row>207</xdr:row>
      <xdr:rowOff>85487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92CEE17-E375-4EDB-86A6-6F6F17D68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813035</xdr:colOff>
      <xdr:row>223</xdr:row>
      <xdr:rowOff>201705</xdr:rowOff>
    </xdr:from>
    <xdr:to>
      <xdr:col>10</xdr:col>
      <xdr:colOff>739588</xdr:colOff>
      <xdr:row>241</xdr:row>
      <xdr:rowOff>40820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484FA4F-ACF1-4CD2-AE04-99A531883B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300</xdr:row>
      <xdr:rowOff>15479</xdr:rowOff>
    </xdr:from>
    <xdr:to>
      <xdr:col>10</xdr:col>
      <xdr:colOff>623173</xdr:colOff>
      <xdr:row>315</xdr:row>
      <xdr:rowOff>85487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CC3514A-1C76-4DAA-97BB-450198735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813035</xdr:colOff>
      <xdr:row>332</xdr:row>
      <xdr:rowOff>201705</xdr:rowOff>
    </xdr:from>
    <xdr:to>
      <xdr:col>10</xdr:col>
      <xdr:colOff>739588</xdr:colOff>
      <xdr:row>350</xdr:row>
      <xdr:rowOff>40820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04BDCC3-0036-490B-889B-B7CAC3F315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409</xdr:row>
      <xdr:rowOff>15479</xdr:rowOff>
    </xdr:from>
    <xdr:to>
      <xdr:col>10</xdr:col>
      <xdr:colOff>623173</xdr:colOff>
      <xdr:row>424</xdr:row>
      <xdr:rowOff>85487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B54BF7A-5E42-4D22-A24F-7FD484B71C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813035</xdr:colOff>
      <xdr:row>437</xdr:row>
      <xdr:rowOff>201705</xdr:rowOff>
    </xdr:from>
    <xdr:to>
      <xdr:col>10</xdr:col>
      <xdr:colOff>739588</xdr:colOff>
      <xdr:row>455</xdr:row>
      <xdr:rowOff>40820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0AFDDA3-8C0A-4FFB-AFF4-4FD2BC72CA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514</xdr:row>
      <xdr:rowOff>15479</xdr:rowOff>
    </xdr:from>
    <xdr:to>
      <xdr:col>10</xdr:col>
      <xdr:colOff>623173</xdr:colOff>
      <xdr:row>529</xdr:row>
      <xdr:rowOff>85487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16956AC-73E3-464D-88FE-CE01AB7BEE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813035</xdr:colOff>
      <xdr:row>9</xdr:row>
      <xdr:rowOff>201705</xdr:rowOff>
    </xdr:from>
    <xdr:to>
      <xdr:col>10</xdr:col>
      <xdr:colOff>739588</xdr:colOff>
      <xdr:row>27</xdr:row>
      <xdr:rowOff>40820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2E02CF-8EDF-489F-8A92-070E26B8EE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86</xdr:row>
      <xdr:rowOff>15479</xdr:rowOff>
    </xdr:from>
    <xdr:to>
      <xdr:col>10</xdr:col>
      <xdr:colOff>623173</xdr:colOff>
      <xdr:row>101</xdr:row>
      <xdr:rowOff>85487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069FDA-5FD6-4E5E-BA23-ACE9379C0D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813035</xdr:colOff>
      <xdr:row>115</xdr:row>
      <xdr:rowOff>201705</xdr:rowOff>
    </xdr:from>
    <xdr:to>
      <xdr:col>10</xdr:col>
      <xdr:colOff>739588</xdr:colOff>
      <xdr:row>133</xdr:row>
      <xdr:rowOff>40820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B8A8A8-A80C-41F2-AE5F-C33F1DC659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192</xdr:row>
      <xdr:rowOff>15479</xdr:rowOff>
    </xdr:from>
    <xdr:to>
      <xdr:col>10</xdr:col>
      <xdr:colOff>623173</xdr:colOff>
      <xdr:row>207</xdr:row>
      <xdr:rowOff>85487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FCB247C-5D0E-4580-A2DE-801B81201E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813035</xdr:colOff>
      <xdr:row>223</xdr:row>
      <xdr:rowOff>201705</xdr:rowOff>
    </xdr:from>
    <xdr:to>
      <xdr:col>10</xdr:col>
      <xdr:colOff>739588</xdr:colOff>
      <xdr:row>241</xdr:row>
      <xdr:rowOff>40820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7EBA693-13DC-4B8E-A773-0B7F74325D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300</xdr:row>
      <xdr:rowOff>15479</xdr:rowOff>
    </xdr:from>
    <xdr:to>
      <xdr:col>10</xdr:col>
      <xdr:colOff>623173</xdr:colOff>
      <xdr:row>315</xdr:row>
      <xdr:rowOff>85487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65F4FEB-C236-4C44-9880-907F74614A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813035</xdr:colOff>
      <xdr:row>332</xdr:row>
      <xdr:rowOff>201705</xdr:rowOff>
    </xdr:from>
    <xdr:to>
      <xdr:col>10</xdr:col>
      <xdr:colOff>739588</xdr:colOff>
      <xdr:row>350</xdr:row>
      <xdr:rowOff>40820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7BE181C-1358-4127-8C6A-09563EB907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409</xdr:row>
      <xdr:rowOff>15479</xdr:rowOff>
    </xdr:from>
    <xdr:to>
      <xdr:col>10</xdr:col>
      <xdr:colOff>623173</xdr:colOff>
      <xdr:row>424</xdr:row>
      <xdr:rowOff>85487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E33B7E8-35AB-4043-81EA-56DE692E27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813035</xdr:colOff>
      <xdr:row>437</xdr:row>
      <xdr:rowOff>201705</xdr:rowOff>
    </xdr:from>
    <xdr:to>
      <xdr:col>10</xdr:col>
      <xdr:colOff>739588</xdr:colOff>
      <xdr:row>455</xdr:row>
      <xdr:rowOff>40820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226EFB5-C44B-4BAE-8EBE-4149BA6F7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514</xdr:row>
      <xdr:rowOff>15479</xdr:rowOff>
    </xdr:from>
    <xdr:to>
      <xdr:col>10</xdr:col>
      <xdr:colOff>623173</xdr:colOff>
      <xdr:row>529</xdr:row>
      <xdr:rowOff>85487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CC7381E-6DAF-400B-834E-A99FD2FFC7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813035</xdr:colOff>
      <xdr:row>9</xdr:row>
      <xdr:rowOff>201705</xdr:rowOff>
    </xdr:from>
    <xdr:to>
      <xdr:col>10</xdr:col>
      <xdr:colOff>739588</xdr:colOff>
      <xdr:row>27</xdr:row>
      <xdr:rowOff>40820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5541D4-77C9-441F-854A-44C6090485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86</xdr:row>
      <xdr:rowOff>15479</xdr:rowOff>
    </xdr:from>
    <xdr:to>
      <xdr:col>10</xdr:col>
      <xdr:colOff>623173</xdr:colOff>
      <xdr:row>101</xdr:row>
      <xdr:rowOff>85487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AE01EE-6AC3-4D65-92E2-EC9FDBEA17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813035</xdr:colOff>
      <xdr:row>115</xdr:row>
      <xdr:rowOff>201705</xdr:rowOff>
    </xdr:from>
    <xdr:to>
      <xdr:col>10</xdr:col>
      <xdr:colOff>739588</xdr:colOff>
      <xdr:row>133</xdr:row>
      <xdr:rowOff>40820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754EFC-A539-42AB-AABC-1DF89C8870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192</xdr:row>
      <xdr:rowOff>15479</xdr:rowOff>
    </xdr:from>
    <xdr:to>
      <xdr:col>10</xdr:col>
      <xdr:colOff>623173</xdr:colOff>
      <xdr:row>207</xdr:row>
      <xdr:rowOff>85487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E30405E-7B4F-4BC9-90F6-BC1FB433F0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813035</xdr:colOff>
      <xdr:row>223</xdr:row>
      <xdr:rowOff>201705</xdr:rowOff>
    </xdr:from>
    <xdr:to>
      <xdr:col>10</xdr:col>
      <xdr:colOff>739588</xdr:colOff>
      <xdr:row>241</xdr:row>
      <xdr:rowOff>40820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F414A21-58F1-405C-A119-0B253CDD36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300</xdr:row>
      <xdr:rowOff>15479</xdr:rowOff>
    </xdr:from>
    <xdr:to>
      <xdr:col>10</xdr:col>
      <xdr:colOff>623173</xdr:colOff>
      <xdr:row>315</xdr:row>
      <xdr:rowOff>85487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20C009A-3B5C-42A5-AB83-32012B41C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813035</xdr:colOff>
      <xdr:row>332</xdr:row>
      <xdr:rowOff>201705</xdr:rowOff>
    </xdr:from>
    <xdr:to>
      <xdr:col>10</xdr:col>
      <xdr:colOff>739588</xdr:colOff>
      <xdr:row>350</xdr:row>
      <xdr:rowOff>40820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01E0E98-BE97-42A6-8F41-89B70D8E9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409</xdr:row>
      <xdr:rowOff>15479</xdr:rowOff>
    </xdr:from>
    <xdr:to>
      <xdr:col>10</xdr:col>
      <xdr:colOff>623173</xdr:colOff>
      <xdr:row>424</xdr:row>
      <xdr:rowOff>85487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10C8FB4-A86D-478D-B3E8-7C9EE8C898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813035</xdr:colOff>
      <xdr:row>9</xdr:row>
      <xdr:rowOff>201705</xdr:rowOff>
    </xdr:from>
    <xdr:to>
      <xdr:col>10</xdr:col>
      <xdr:colOff>739588</xdr:colOff>
      <xdr:row>27</xdr:row>
      <xdr:rowOff>40820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F65D5C-6C74-41FD-9A6C-191D78F415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86</xdr:row>
      <xdr:rowOff>15479</xdr:rowOff>
    </xdr:from>
    <xdr:to>
      <xdr:col>10</xdr:col>
      <xdr:colOff>623173</xdr:colOff>
      <xdr:row>101</xdr:row>
      <xdr:rowOff>85487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FF5FEB-76DF-4E18-9E66-4EC1438ADF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813035</xdr:colOff>
      <xdr:row>115</xdr:row>
      <xdr:rowOff>201705</xdr:rowOff>
    </xdr:from>
    <xdr:to>
      <xdr:col>10</xdr:col>
      <xdr:colOff>739588</xdr:colOff>
      <xdr:row>133</xdr:row>
      <xdr:rowOff>40820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61F6C6-6067-4C2A-80B8-98E9C90F02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192</xdr:row>
      <xdr:rowOff>15479</xdr:rowOff>
    </xdr:from>
    <xdr:to>
      <xdr:col>10</xdr:col>
      <xdr:colOff>623173</xdr:colOff>
      <xdr:row>207</xdr:row>
      <xdr:rowOff>85487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8CE6FA1-970F-42AD-BA5D-E103FE6692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813035</xdr:colOff>
      <xdr:row>223</xdr:row>
      <xdr:rowOff>201705</xdr:rowOff>
    </xdr:from>
    <xdr:to>
      <xdr:col>10</xdr:col>
      <xdr:colOff>739588</xdr:colOff>
      <xdr:row>241</xdr:row>
      <xdr:rowOff>40820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E38353A-B9A9-4F33-ADF8-A221D6CE9D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300</xdr:row>
      <xdr:rowOff>15479</xdr:rowOff>
    </xdr:from>
    <xdr:to>
      <xdr:col>10</xdr:col>
      <xdr:colOff>623173</xdr:colOff>
      <xdr:row>315</xdr:row>
      <xdr:rowOff>85487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60B777B-163F-4792-8F10-3533299B10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813035</xdr:colOff>
      <xdr:row>332</xdr:row>
      <xdr:rowOff>201705</xdr:rowOff>
    </xdr:from>
    <xdr:to>
      <xdr:col>10</xdr:col>
      <xdr:colOff>739588</xdr:colOff>
      <xdr:row>350</xdr:row>
      <xdr:rowOff>40820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0B32BD6-0A99-49E8-BFC7-9F27083031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409</xdr:row>
      <xdr:rowOff>15479</xdr:rowOff>
    </xdr:from>
    <xdr:to>
      <xdr:col>10</xdr:col>
      <xdr:colOff>623173</xdr:colOff>
      <xdr:row>424</xdr:row>
      <xdr:rowOff>85487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C10BA26-3C76-4B6B-B50F-56F1C5B9AB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813035</xdr:colOff>
      <xdr:row>9</xdr:row>
      <xdr:rowOff>201705</xdr:rowOff>
    </xdr:from>
    <xdr:to>
      <xdr:col>10</xdr:col>
      <xdr:colOff>739588</xdr:colOff>
      <xdr:row>27</xdr:row>
      <xdr:rowOff>40820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CDEBF6-D4EF-4313-856E-46A1A990E2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86</xdr:row>
      <xdr:rowOff>15479</xdr:rowOff>
    </xdr:from>
    <xdr:to>
      <xdr:col>10</xdr:col>
      <xdr:colOff>623173</xdr:colOff>
      <xdr:row>101</xdr:row>
      <xdr:rowOff>85487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60A19D-66BF-436F-A5DD-F6FD4DD8EE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813035</xdr:colOff>
      <xdr:row>115</xdr:row>
      <xdr:rowOff>201705</xdr:rowOff>
    </xdr:from>
    <xdr:to>
      <xdr:col>10</xdr:col>
      <xdr:colOff>739588</xdr:colOff>
      <xdr:row>133</xdr:row>
      <xdr:rowOff>40820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CC235B-BAC3-4A32-9AF3-18E279EE62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192</xdr:row>
      <xdr:rowOff>15479</xdr:rowOff>
    </xdr:from>
    <xdr:to>
      <xdr:col>10</xdr:col>
      <xdr:colOff>623173</xdr:colOff>
      <xdr:row>207</xdr:row>
      <xdr:rowOff>85487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BE9C034-DB08-4D5F-96E4-5EB9EB3C42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813035</xdr:colOff>
      <xdr:row>223</xdr:row>
      <xdr:rowOff>201705</xdr:rowOff>
    </xdr:from>
    <xdr:to>
      <xdr:col>10</xdr:col>
      <xdr:colOff>739588</xdr:colOff>
      <xdr:row>241</xdr:row>
      <xdr:rowOff>40820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6ED2C9D-D53A-4D85-A2D6-0C645879F5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300</xdr:row>
      <xdr:rowOff>15479</xdr:rowOff>
    </xdr:from>
    <xdr:to>
      <xdr:col>10</xdr:col>
      <xdr:colOff>623173</xdr:colOff>
      <xdr:row>315</xdr:row>
      <xdr:rowOff>85487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217585B-C463-460F-9A7E-1D9BB78173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813035</xdr:colOff>
      <xdr:row>332</xdr:row>
      <xdr:rowOff>201705</xdr:rowOff>
    </xdr:from>
    <xdr:to>
      <xdr:col>10</xdr:col>
      <xdr:colOff>739588</xdr:colOff>
      <xdr:row>350</xdr:row>
      <xdr:rowOff>40820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A92BEB1-CD57-4B78-8B68-37D73CD55A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409</xdr:row>
      <xdr:rowOff>15479</xdr:rowOff>
    </xdr:from>
    <xdr:to>
      <xdr:col>10</xdr:col>
      <xdr:colOff>623173</xdr:colOff>
      <xdr:row>424</xdr:row>
      <xdr:rowOff>85487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2C15492-7FB1-423A-A7C4-9FC66EC16B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813035</xdr:colOff>
      <xdr:row>9</xdr:row>
      <xdr:rowOff>201705</xdr:rowOff>
    </xdr:from>
    <xdr:to>
      <xdr:col>10</xdr:col>
      <xdr:colOff>739588</xdr:colOff>
      <xdr:row>27</xdr:row>
      <xdr:rowOff>40820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84C79A-DE61-4142-B928-487F137A5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86</xdr:row>
      <xdr:rowOff>15479</xdr:rowOff>
    </xdr:from>
    <xdr:to>
      <xdr:col>10</xdr:col>
      <xdr:colOff>623173</xdr:colOff>
      <xdr:row>101</xdr:row>
      <xdr:rowOff>85487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F9C374-B94F-4F58-B0EB-5BFF7F1BBA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813035</xdr:colOff>
      <xdr:row>115</xdr:row>
      <xdr:rowOff>201705</xdr:rowOff>
    </xdr:from>
    <xdr:to>
      <xdr:col>10</xdr:col>
      <xdr:colOff>739588</xdr:colOff>
      <xdr:row>133</xdr:row>
      <xdr:rowOff>40820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707940-4F72-400E-AFAA-7E6B14648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192</xdr:row>
      <xdr:rowOff>15479</xdr:rowOff>
    </xdr:from>
    <xdr:to>
      <xdr:col>10</xdr:col>
      <xdr:colOff>623173</xdr:colOff>
      <xdr:row>207</xdr:row>
      <xdr:rowOff>85487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C5E990C-458B-4804-A730-D3847C6D2E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813035</xdr:colOff>
      <xdr:row>223</xdr:row>
      <xdr:rowOff>201705</xdr:rowOff>
    </xdr:from>
    <xdr:to>
      <xdr:col>10</xdr:col>
      <xdr:colOff>739588</xdr:colOff>
      <xdr:row>241</xdr:row>
      <xdr:rowOff>40820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F5176F1-29E1-4A59-9B1D-8CC03949F3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300</xdr:row>
      <xdr:rowOff>15479</xdr:rowOff>
    </xdr:from>
    <xdr:to>
      <xdr:col>10</xdr:col>
      <xdr:colOff>623173</xdr:colOff>
      <xdr:row>315</xdr:row>
      <xdr:rowOff>85487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08836A6-5FA5-4B94-A8A3-D9B5BD6D90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813035</xdr:colOff>
      <xdr:row>332</xdr:row>
      <xdr:rowOff>201705</xdr:rowOff>
    </xdr:from>
    <xdr:to>
      <xdr:col>10</xdr:col>
      <xdr:colOff>739588</xdr:colOff>
      <xdr:row>350</xdr:row>
      <xdr:rowOff>40820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46D318F-44D0-4F64-94F1-15A81DE62A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409</xdr:row>
      <xdr:rowOff>15479</xdr:rowOff>
    </xdr:from>
    <xdr:to>
      <xdr:col>10</xdr:col>
      <xdr:colOff>623173</xdr:colOff>
      <xdr:row>424</xdr:row>
      <xdr:rowOff>85487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6379C86-6412-42D7-9037-FB8DB1277F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813035</xdr:colOff>
      <xdr:row>9</xdr:row>
      <xdr:rowOff>201705</xdr:rowOff>
    </xdr:from>
    <xdr:to>
      <xdr:col>10</xdr:col>
      <xdr:colOff>739588</xdr:colOff>
      <xdr:row>27</xdr:row>
      <xdr:rowOff>40820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169DA7-0216-4427-96F3-A99C134EDF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86</xdr:row>
      <xdr:rowOff>15479</xdr:rowOff>
    </xdr:from>
    <xdr:to>
      <xdr:col>10</xdr:col>
      <xdr:colOff>623173</xdr:colOff>
      <xdr:row>101</xdr:row>
      <xdr:rowOff>85487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3EF6CB-1FDD-4EF1-8D19-A4093CA0AE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813035</xdr:colOff>
      <xdr:row>115</xdr:row>
      <xdr:rowOff>201705</xdr:rowOff>
    </xdr:from>
    <xdr:to>
      <xdr:col>10</xdr:col>
      <xdr:colOff>739588</xdr:colOff>
      <xdr:row>133</xdr:row>
      <xdr:rowOff>40820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B72250-7D5F-4C28-89B2-9C62E84F28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192</xdr:row>
      <xdr:rowOff>15479</xdr:rowOff>
    </xdr:from>
    <xdr:to>
      <xdr:col>10</xdr:col>
      <xdr:colOff>623173</xdr:colOff>
      <xdr:row>207</xdr:row>
      <xdr:rowOff>85487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A5E64FC-045A-4B55-AF6C-60F2757D91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813035</xdr:colOff>
      <xdr:row>223</xdr:row>
      <xdr:rowOff>201705</xdr:rowOff>
    </xdr:from>
    <xdr:to>
      <xdr:col>10</xdr:col>
      <xdr:colOff>739588</xdr:colOff>
      <xdr:row>241</xdr:row>
      <xdr:rowOff>40820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B8597DC-65A3-4C17-BF02-5047D45188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300</xdr:row>
      <xdr:rowOff>15479</xdr:rowOff>
    </xdr:from>
    <xdr:to>
      <xdr:col>10</xdr:col>
      <xdr:colOff>623173</xdr:colOff>
      <xdr:row>315</xdr:row>
      <xdr:rowOff>85487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5A7C92F-8FBE-4DBF-82DA-0CDB25A4D0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813035</xdr:colOff>
      <xdr:row>332</xdr:row>
      <xdr:rowOff>201705</xdr:rowOff>
    </xdr:from>
    <xdr:to>
      <xdr:col>10</xdr:col>
      <xdr:colOff>739588</xdr:colOff>
      <xdr:row>350</xdr:row>
      <xdr:rowOff>40820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D1B2979-4393-4679-B99C-062BBBEDEE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409</xdr:row>
      <xdr:rowOff>15479</xdr:rowOff>
    </xdr:from>
    <xdr:to>
      <xdr:col>10</xdr:col>
      <xdr:colOff>623173</xdr:colOff>
      <xdr:row>424</xdr:row>
      <xdr:rowOff>85487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B61B4E8-2DC6-44A3-AAF5-9A95E6493A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813035</xdr:colOff>
      <xdr:row>9</xdr:row>
      <xdr:rowOff>201705</xdr:rowOff>
    </xdr:from>
    <xdr:to>
      <xdr:col>10</xdr:col>
      <xdr:colOff>739588</xdr:colOff>
      <xdr:row>26</xdr:row>
      <xdr:rowOff>40820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979BD6-CA5C-4466-8943-7544CC7664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81</xdr:row>
      <xdr:rowOff>15479</xdr:rowOff>
    </xdr:from>
    <xdr:to>
      <xdr:col>10</xdr:col>
      <xdr:colOff>623173</xdr:colOff>
      <xdr:row>96</xdr:row>
      <xdr:rowOff>85487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C87B1F-8E5B-4D7C-9E75-E022686A5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www.researchgate.net/publication/351748799_Assessing_the_Link_between_Vessel_Size_and_Maritime_Supply_Chain_Sustainable_Performance/figures?lo=1" TargetMode="External"/><Relationship Id="rId1" Type="http://schemas.openxmlformats.org/officeDocument/2006/relationships/hyperlink" Target="https://www.nowtricity.com/country/norway/" TargetMode="External"/><Relationship Id="rId4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E807C-2C66-4D3C-B0A2-660CDF521613}">
  <dimension ref="A1"/>
  <sheetViews>
    <sheetView workbookViewId="0">
      <selection activeCell="A2" sqref="A2"/>
    </sheetView>
  </sheetViews>
  <sheetFormatPr defaultRowHeight="15" x14ac:dyDescent="0.25"/>
  <sheetData>
    <row r="1" spans="1:1" x14ac:dyDescent="0.25">
      <c r="A1" t="s">
        <v>258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C35B6-39CB-4644-A730-665E7DAC12F7}">
  <dimension ref="A1:S23"/>
  <sheetViews>
    <sheetView workbookViewId="0">
      <selection activeCell="F2" sqref="F2"/>
    </sheetView>
  </sheetViews>
  <sheetFormatPr defaultRowHeight="15" x14ac:dyDescent="0.25"/>
  <cols>
    <col min="1" max="1" width="6" bestFit="1" customWidth="1"/>
    <col min="2" max="2" width="15.28515625" bestFit="1" customWidth="1"/>
    <col min="3" max="3" width="12.7109375" bestFit="1" customWidth="1"/>
    <col min="4" max="4" width="5.5703125" bestFit="1" customWidth="1"/>
    <col min="5" max="5" width="5.42578125" bestFit="1" customWidth="1"/>
    <col min="6" max="6" width="12.28515625" bestFit="1" customWidth="1"/>
  </cols>
  <sheetData>
    <row r="1" spans="1:19" x14ac:dyDescent="0.25">
      <c r="A1" s="125" t="s">
        <v>232</v>
      </c>
      <c r="B1" s="139" t="s">
        <v>236</v>
      </c>
      <c r="C1" s="139" t="s">
        <v>243</v>
      </c>
      <c r="D1" s="139" t="s">
        <v>254</v>
      </c>
      <c r="E1" s="139" t="s">
        <v>255</v>
      </c>
      <c r="F1" s="139" t="s">
        <v>259</v>
      </c>
    </row>
    <row r="2" spans="1:19" x14ac:dyDescent="0.25">
      <c r="A2">
        <v>1</v>
      </c>
      <c r="B2" s="140" t="s">
        <v>222</v>
      </c>
      <c r="C2" s="141" t="s">
        <v>245</v>
      </c>
      <c r="D2" s="141" t="s">
        <v>168</v>
      </c>
      <c r="E2" s="141" t="s">
        <v>227</v>
      </c>
      <c r="F2" s="142">
        <v>106</v>
      </c>
      <c r="M2" s="148" t="s">
        <v>256</v>
      </c>
      <c r="O2" s="149" t="s">
        <v>242</v>
      </c>
      <c r="P2" s="149" t="s">
        <v>243</v>
      </c>
      <c r="Q2" s="149" t="s">
        <v>254</v>
      </c>
      <c r="R2" s="149" t="s">
        <v>255</v>
      </c>
      <c r="S2" s="149" t="s">
        <v>244</v>
      </c>
    </row>
    <row r="3" spans="1:19" x14ac:dyDescent="0.25">
      <c r="A3">
        <v>2</v>
      </c>
      <c r="B3" s="143" t="s">
        <v>222</v>
      </c>
      <c r="C3" t="s">
        <v>246</v>
      </c>
      <c r="D3" t="s">
        <v>168</v>
      </c>
      <c r="E3" t="s">
        <v>221</v>
      </c>
      <c r="F3" s="144">
        <v>108</v>
      </c>
      <c r="O3" s="150" t="s">
        <v>222</v>
      </c>
      <c r="P3" s="151" t="s">
        <v>245</v>
      </c>
      <c r="Q3" s="151" t="s">
        <v>168</v>
      </c>
      <c r="R3" s="151" t="s">
        <v>227</v>
      </c>
      <c r="S3" s="152">
        <v>106</v>
      </c>
    </row>
    <row r="4" spans="1:19" x14ac:dyDescent="0.25">
      <c r="A4">
        <v>3</v>
      </c>
      <c r="B4" s="143" t="s">
        <v>222</v>
      </c>
      <c r="C4" t="s">
        <v>247</v>
      </c>
      <c r="D4" t="s">
        <v>227</v>
      </c>
      <c r="E4" t="s">
        <v>221</v>
      </c>
      <c r="F4" s="144">
        <v>4</v>
      </c>
      <c r="O4" s="153" t="s">
        <v>222</v>
      </c>
      <c r="P4" s="148" t="s">
        <v>246</v>
      </c>
      <c r="Q4" s="148" t="s">
        <v>168</v>
      </c>
      <c r="R4" s="148" t="s">
        <v>221</v>
      </c>
      <c r="S4" s="154">
        <v>108</v>
      </c>
    </row>
    <row r="5" spans="1:19" x14ac:dyDescent="0.25">
      <c r="A5">
        <v>4</v>
      </c>
      <c r="B5" s="140" t="s">
        <v>223</v>
      </c>
      <c r="C5" s="141" t="s">
        <v>245</v>
      </c>
      <c r="D5" s="141" t="s">
        <v>168</v>
      </c>
      <c r="E5" s="141" t="s">
        <v>227</v>
      </c>
      <c r="F5" s="142">
        <v>106</v>
      </c>
      <c r="H5" t="s">
        <v>257</v>
      </c>
      <c r="N5" s="148"/>
      <c r="O5" s="155" t="s">
        <v>222</v>
      </c>
      <c r="P5" s="156" t="s">
        <v>247</v>
      </c>
      <c r="Q5" s="156" t="s">
        <v>227</v>
      </c>
      <c r="R5" s="156" t="s">
        <v>221</v>
      </c>
      <c r="S5" s="157">
        <v>4</v>
      </c>
    </row>
    <row r="6" spans="1:19" x14ac:dyDescent="0.25">
      <c r="A6">
        <v>5</v>
      </c>
      <c r="B6" s="143" t="s">
        <v>223</v>
      </c>
      <c r="C6" t="s">
        <v>246</v>
      </c>
      <c r="D6" t="s">
        <v>168</v>
      </c>
      <c r="E6" t="s">
        <v>221</v>
      </c>
      <c r="F6" s="144">
        <v>108</v>
      </c>
      <c r="O6" s="150" t="s">
        <v>248</v>
      </c>
      <c r="P6" s="151" t="s">
        <v>245</v>
      </c>
      <c r="Q6" s="151" t="s">
        <v>168</v>
      </c>
      <c r="R6" s="151" t="s">
        <v>227</v>
      </c>
      <c r="S6" s="152">
        <v>66</v>
      </c>
    </row>
    <row r="7" spans="1:19" x14ac:dyDescent="0.25">
      <c r="A7">
        <v>6</v>
      </c>
      <c r="B7" s="145" t="s">
        <v>223</v>
      </c>
      <c r="C7" s="146" t="s">
        <v>247</v>
      </c>
      <c r="D7" s="146" t="s">
        <v>227</v>
      </c>
      <c r="E7" s="146" t="s">
        <v>221</v>
      </c>
      <c r="F7" s="144">
        <v>4</v>
      </c>
      <c r="O7" s="153" t="s">
        <v>248</v>
      </c>
      <c r="P7" s="148" t="s">
        <v>246</v>
      </c>
      <c r="Q7" s="148" t="s">
        <v>168</v>
      </c>
      <c r="R7" s="148" t="s">
        <v>221</v>
      </c>
      <c r="S7" s="154">
        <v>356</v>
      </c>
    </row>
    <row r="8" spans="1:19" x14ac:dyDescent="0.25">
      <c r="A8">
        <v>7</v>
      </c>
      <c r="B8" s="143" t="s">
        <v>224</v>
      </c>
      <c r="C8" t="s">
        <v>245</v>
      </c>
      <c r="D8" t="s">
        <v>168</v>
      </c>
      <c r="E8" t="s">
        <v>227</v>
      </c>
      <c r="F8" s="142">
        <v>106</v>
      </c>
      <c r="O8" s="155" t="s">
        <v>248</v>
      </c>
      <c r="P8" s="156" t="s">
        <v>247</v>
      </c>
      <c r="Q8" s="156" t="s">
        <v>227</v>
      </c>
      <c r="R8" s="156" t="s">
        <v>221</v>
      </c>
      <c r="S8" s="157">
        <v>381</v>
      </c>
    </row>
    <row r="9" spans="1:19" x14ac:dyDescent="0.25">
      <c r="A9">
        <v>8</v>
      </c>
      <c r="B9" s="143" t="s">
        <v>224</v>
      </c>
      <c r="C9" t="s">
        <v>246</v>
      </c>
      <c r="D9" t="s">
        <v>168</v>
      </c>
      <c r="E9" t="s">
        <v>221</v>
      </c>
      <c r="F9" s="144">
        <v>108</v>
      </c>
      <c r="O9" s="150" t="s">
        <v>249</v>
      </c>
      <c r="P9" s="151" t="s">
        <v>245</v>
      </c>
      <c r="Q9" s="151" t="s">
        <v>168</v>
      </c>
      <c r="R9" s="151" t="s">
        <v>227</v>
      </c>
      <c r="S9" s="152">
        <v>66</v>
      </c>
    </row>
    <row r="10" spans="1:19" x14ac:dyDescent="0.25">
      <c r="A10">
        <v>9</v>
      </c>
      <c r="B10" s="143" t="s">
        <v>224</v>
      </c>
      <c r="C10" t="s">
        <v>247</v>
      </c>
      <c r="D10" t="s">
        <v>227</v>
      </c>
      <c r="E10" t="s">
        <v>221</v>
      </c>
      <c r="F10" s="144">
        <v>4</v>
      </c>
      <c r="O10" s="153" t="s">
        <v>249</v>
      </c>
      <c r="P10" s="148" t="s">
        <v>246</v>
      </c>
      <c r="Q10" s="148" t="s">
        <v>168</v>
      </c>
      <c r="R10" s="148" t="s">
        <v>221</v>
      </c>
      <c r="S10" s="154">
        <v>26</v>
      </c>
    </row>
    <row r="11" spans="1:19" x14ac:dyDescent="0.25">
      <c r="A11">
        <v>10</v>
      </c>
      <c r="B11" s="140" t="s">
        <v>225</v>
      </c>
      <c r="C11" s="141" t="s">
        <v>245</v>
      </c>
      <c r="D11" s="141" t="s">
        <v>168</v>
      </c>
      <c r="E11" s="141" t="s">
        <v>227</v>
      </c>
      <c r="F11" s="142">
        <v>106</v>
      </c>
      <c r="O11" s="155" t="s">
        <v>249</v>
      </c>
      <c r="P11" s="156" t="s">
        <v>247</v>
      </c>
      <c r="Q11" s="156" t="s">
        <v>227</v>
      </c>
      <c r="R11" s="156" t="s">
        <v>221</v>
      </c>
      <c r="S11" s="157">
        <v>57</v>
      </c>
    </row>
    <row r="12" spans="1:19" x14ac:dyDescent="0.25">
      <c r="A12">
        <v>11</v>
      </c>
      <c r="B12" s="143" t="s">
        <v>225</v>
      </c>
      <c r="C12" t="s">
        <v>246</v>
      </c>
      <c r="D12" t="s">
        <v>168</v>
      </c>
      <c r="E12" t="s">
        <v>221</v>
      </c>
      <c r="F12" s="144">
        <v>108</v>
      </c>
      <c r="O12" s="150" t="s">
        <v>250</v>
      </c>
      <c r="P12" s="151" t="s">
        <v>245</v>
      </c>
      <c r="Q12" s="151" t="s">
        <v>168</v>
      </c>
      <c r="R12" s="151" t="s">
        <v>227</v>
      </c>
      <c r="S12" s="152">
        <v>293</v>
      </c>
    </row>
    <row r="13" spans="1:19" x14ac:dyDescent="0.25">
      <c r="A13">
        <v>12</v>
      </c>
      <c r="B13" s="145" t="s">
        <v>225</v>
      </c>
      <c r="C13" s="146" t="s">
        <v>247</v>
      </c>
      <c r="D13" s="146" t="s">
        <v>227</v>
      </c>
      <c r="E13" s="146" t="s">
        <v>221</v>
      </c>
      <c r="F13" s="144">
        <v>4</v>
      </c>
      <c r="O13" s="153" t="s">
        <v>250</v>
      </c>
      <c r="P13" s="148" t="s">
        <v>246</v>
      </c>
      <c r="Q13" s="148" t="s">
        <v>168</v>
      </c>
      <c r="R13" s="148" t="s">
        <v>221</v>
      </c>
      <c r="S13" s="154">
        <v>254</v>
      </c>
    </row>
    <row r="14" spans="1:19" x14ac:dyDescent="0.25">
      <c r="A14">
        <v>13</v>
      </c>
      <c r="B14" s="140" t="s">
        <v>226</v>
      </c>
      <c r="C14" s="141" t="s">
        <v>245</v>
      </c>
      <c r="D14" s="141" t="s">
        <v>168</v>
      </c>
      <c r="E14" s="141" t="s">
        <v>227</v>
      </c>
      <c r="F14" s="142">
        <v>106</v>
      </c>
      <c r="O14" s="155" t="s">
        <v>250</v>
      </c>
      <c r="P14" s="156" t="s">
        <v>247</v>
      </c>
      <c r="Q14" s="156" t="s">
        <v>227</v>
      </c>
      <c r="R14" s="156" t="s">
        <v>221</v>
      </c>
      <c r="S14" s="157">
        <v>57</v>
      </c>
    </row>
    <row r="15" spans="1:19" x14ac:dyDescent="0.25">
      <c r="A15">
        <v>14</v>
      </c>
      <c r="B15" s="143" t="s">
        <v>226</v>
      </c>
      <c r="C15" t="s">
        <v>246</v>
      </c>
      <c r="D15" t="s">
        <v>168</v>
      </c>
      <c r="E15" t="s">
        <v>221</v>
      </c>
      <c r="F15" s="144">
        <v>108</v>
      </c>
      <c r="O15" s="150" t="s">
        <v>251</v>
      </c>
      <c r="P15" s="151" t="s">
        <v>245</v>
      </c>
      <c r="Q15" s="151" t="s">
        <v>168</v>
      </c>
      <c r="R15" s="151" t="s">
        <v>227</v>
      </c>
      <c r="S15" s="152">
        <v>66</v>
      </c>
    </row>
    <row r="16" spans="1:19" x14ac:dyDescent="0.25">
      <c r="A16">
        <v>15</v>
      </c>
      <c r="B16" s="145" t="s">
        <v>226</v>
      </c>
      <c r="C16" s="146" t="s">
        <v>247</v>
      </c>
      <c r="D16" s="146" t="s">
        <v>227</v>
      </c>
      <c r="E16" s="146" t="s">
        <v>221</v>
      </c>
      <c r="F16" s="147">
        <v>4</v>
      </c>
      <c r="O16" s="153" t="s">
        <v>251</v>
      </c>
      <c r="P16" s="148" t="s">
        <v>246</v>
      </c>
      <c r="Q16" s="148" t="s">
        <v>168</v>
      </c>
      <c r="R16" s="148" t="s">
        <v>221</v>
      </c>
      <c r="S16" s="154">
        <v>356</v>
      </c>
    </row>
    <row r="17" spans="15:19" x14ac:dyDescent="0.25">
      <c r="O17" s="155" t="s">
        <v>251</v>
      </c>
      <c r="P17" s="156" t="s">
        <v>247</v>
      </c>
      <c r="Q17" s="156" t="s">
        <v>227</v>
      </c>
      <c r="R17" s="156" t="s">
        <v>221</v>
      </c>
      <c r="S17" s="157">
        <v>381</v>
      </c>
    </row>
    <row r="18" spans="15:19" x14ac:dyDescent="0.25">
      <c r="O18" s="150" t="s">
        <v>252</v>
      </c>
      <c r="P18" s="151" t="s">
        <v>245</v>
      </c>
      <c r="Q18" s="151" t="s">
        <v>168</v>
      </c>
      <c r="R18" s="151" t="s">
        <v>227</v>
      </c>
      <c r="S18" s="152">
        <v>133.5</v>
      </c>
    </row>
    <row r="19" spans="15:19" x14ac:dyDescent="0.25">
      <c r="O19" s="153" t="s">
        <v>252</v>
      </c>
      <c r="P19" s="148" t="s">
        <v>246</v>
      </c>
      <c r="Q19" s="148" t="s">
        <v>168</v>
      </c>
      <c r="R19" s="148" t="s">
        <v>221</v>
      </c>
      <c r="S19" s="154">
        <v>112</v>
      </c>
    </row>
    <row r="20" spans="15:19" x14ac:dyDescent="0.25">
      <c r="O20" s="155" t="s">
        <v>252</v>
      </c>
      <c r="P20" s="156" t="s">
        <v>247</v>
      </c>
      <c r="Q20" s="156" t="s">
        <v>227</v>
      </c>
      <c r="R20" s="156" t="s">
        <v>221</v>
      </c>
      <c r="S20" s="157">
        <v>35.5</v>
      </c>
    </row>
    <row r="21" spans="15:19" x14ac:dyDescent="0.25">
      <c r="O21" s="150" t="s">
        <v>253</v>
      </c>
      <c r="P21" s="151" t="s">
        <v>245</v>
      </c>
      <c r="Q21" s="151" t="s">
        <v>168</v>
      </c>
      <c r="R21" s="151" t="s">
        <v>227</v>
      </c>
      <c r="S21" s="152">
        <v>111</v>
      </c>
    </row>
    <row r="22" spans="15:19" x14ac:dyDescent="0.25">
      <c r="O22" s="153" t="s">
        <v>253</v>
      </c>
      <c r="P22" s="148" t="s">
        <v>246</v>
      </c>
      <c r="Q22" s="148" t="s">
        <v>168</v>
      </c>
      <c r="R22" s="148" t="s">
        <v>221</v>
      </c>
      <c r="S22" s="154">
        <v>116</v>
      </c>
    </row>
    <row r="23" spans="15:19" x14ac:dyDescent="0.25">
      <c r="O23" s="155" t="s">
        <v>253</v>
      </c>
      <c r="P23" s="156" t="s">
        <v>247</v>
      </c>
      <c r="Q23" s="156" t="s">
        <v>227</v>
      </c>
      <c r="R23" s="156" t="s">
        <v>221</v>
      </c>
      <c r="S23" s="157">
        <v>17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7BC15-4EA9-4CE0-8790-9314B23FDF92}">
  <dimension ref="A1:M61"/>
  <sheetViews>
    <sheetView topLeftCell="A5" workbookViewId="0">
      <selection activeCell="F65" sqref="F65"/>
    </sheetView>
  </sheetViews>
  <sheetFormatPr defaultRowHeight="15" x14ac:dyDescent="0.25"/>
  <cols>
    <col min="1" max="1" width="8.28515625" bestFit="1" customWidth="1"/>
    <col min="4" max="4" width="13.5703125" bestFit="1" customWidth="1"/>
    <col min="5" max="6" width="23.28515625" bestFit="1" customWidth="1"/>
    <col min="7" max="8" width="23.85546875" bestFit="1" customWidth="1"/>
    <col min="9" max="10" width="24.140625" bestFit="1" customWidth="1"/>
    <col min="11" max="11" width="8" bestFit="1" customWidth="1"/>
    <col min="12" max="13" width="4" bestFit="1" customWidth="1"/>
  </cols>
  <sheetData>
    <row r="1" spans="1:13" x14ac:dyDescent="0.25">
      <c r="A1" s="125" t="s">
        <v>232</v>
      </c>
      <c r="B1" s="125" t="s">
        <v>219</v>
      </c>
      <c r="C1" s="125" t="s">
        <v>220</v>
      </c>
      <c r="D1" s="125" t="s">
        <v>236</v>
      </c>
      <c r="E1" s="125" t="s">
        <v>260</v>
      </c>
      <c r="F1" s="125" t="s">
        <v>261</v>
      </c>
      <c r="G1" s="125" t="s">
        <v>230</v>
      </c>
      <c r="H1" s="125" t="s">
        <v>231</v>
      </c>
      <c r="I1" s="130" t="s">
        <v>233</v>
      </c>
      <c r="J1" s="130" t="s">
        <v>234</v>
      </c>
      <c r="K1" s="125" t="s">
        <v>8</v>
      </c>
      <c r="L1" s="125" t="s">
        <v>9</v>
      </c>
      <c r="M1" s="125" t="s">
        <v>10</v>
      </c>
    </row>
    <row r="2" spans="1:13" x14ac:dyDescent="0.25">
      <c r="A2">
        <v>1</v>
      </c>
      <c r="B2" t="s">
        <v>221</v>
      </c>
      <c r="C2" t="s">
        <v>11</v>
      </c>
      <c r="D2" t="s">
        <v>222</v>
      </c>
      <c r="E2" s="126">
        <f>'Parameter Input'!X$11</f>
        <v>0.77317073170731698</v>
      </c>
      <c r="F2" s="126">
        <f>'Parameter Input'!Y$11</f>
        <v>0.63986543313708999</v>
      </c>
      <c r="G2">
        <f>'Parameter Input'!B$11*'Parameter Input'!B$12</f>
        <v>10.5</v>
      </c>
      <c r="H2">
        <f>'Parameter Input'!C$11*'Parameter Input'!C$12</f>
        <v>10.5</v>
      </c>
      <c r="I2" s="131">
        <f>E2/(G2)*1000</f>
        <v>73.635307781649246</v>
      </c>
      <c r="J2" s="131">
        <f>F2/H2*1000</f>
        <v>60.939565060675235</v>
      </c>
      <c r="K2">
        <v>12</v>
      </c>
      <c r="L2">
        <v>0.9</v>
      </c>
      <c r="M2">
        <v>0.4</v>
      </c>
    </row>
    <row r="3" spans="1:13" x14ac:dyDescent="0.25">
      <c r="A3">
        <v>2</v>
      </c>
      <c r="B3" t="s">
        <v>221</v>
      </c>
      <c r="C3" t="s">
        <v>11</v>
      </c>
      <c r="D3" t="s">
        <v>223</v>
      </c>
      <c r="E3" s="126">
        <f>'Parameter Input'!X$11</f>
        <v>0.77317073170731698</v>
      </c>
      <c r="F3" s="126">
        <f>'Parameter Input'!Y$11</f>
        <v>0.63986543313708999</v>
      </c>
      <c r="G3">
        <f>'Parameter Input'!B$23*'Parameter Input'!B$24</f>
        <v>12</v>
      </c>
      <c r="H3">
        <f>'Parameter Input'!C$23*'Parameter Input'!C$24</f>
        <v>12</v>
      </c>
      <c r="I3" s="131">
        <f t="shared" ref="I3:I61" si="0">E3/(G3)*1000</f>
        <v>64.430894308943081</v>
      </c>
      <c r="J3" s="131">
        <f t="shared" ref="J3:J61" si="1">F3/H3*1000</f>
        <v>53.322119428090836</v>
      </c>
      <c r="K3">
        <v>12</v>
      </c>
      <c r="L3">
        <v>0.9</v>
      </c>
      <c r="M3">
        <v>0.4</v>
      </c>
    </row>
    <row r="4" spans="1:13" x14ac:dyDescent="0.25">
      <c r="A4">
        <v>3</v>
      </c>
      <c r="B4" t="s">
        <v>221</v>
      </c>
      <c r="C4" t="s">
        <v>11</v>
      </c>
      <c r="D4" t="s">
        <v>224</v>
      </c>
      <c r="E4" s="126">
        <f>'Parameter Input'!X$11</f>
        <v>0.77317073170731698</v>
      </c>
      <c r="F4" s="126">
        <f>'Parameter Input'!Y$11</f>
        <v>0.63986543313708999</v>
      </c>
      <c r="G4">
        <f>'Parameter Input'!B$36*'Parameter Input'!B$37</f>
        <v>11.5</v>
      </c>
      <c r="H4">
        <f>'Parameter Input'!C$36*'Parameter Input'!C$37</f>
        <v>11.5</v>
      </c>
      <c r="I4" s="131">
        <f t="shared" si="0"/>
        <v>67.232237539766686</v>
      </c>
      <c r="J4" s="131">
        <f t="shared" si="1"/>
        <v>55.640472446703477</v>
      </c>
      <c r="K4">
        <v>12</v>
      </c>
      <c r="L4">
        <v>0.9</v>
      </c>
      <c r="M4">
        <v>0.4</v>
      </c>
    </row>
    <row r="5" spans="1:13" x14ac:dyDescent="0.25">
      <c r="A5">
        <v>4</v>
      </c>
      <c r="B5" t="s">
        <v>221</v>
      </c>
      <c r="C5" t="s">
        <v>11</v>
      </c>
      <c r="D5" t="s">
        <v>225</v>
      </c>
      <c r="E5" s="126">
        <f>'Parameter Input'!X$11</f>
        <v>0.77317073170731698</v>
      </c>
      <c r="F5" s="126">
        <f>'Parameter Input'!Y$11</f>
        <v>0.63986543313708999</v>
      </c>
      <c r="G5">
        <f>'Parameter Input'!B$49*'Parameter Input'!B$50</f>
        <v>11.5</v>
      </c>
      <c r="H5">
        <f>'Parameter Input'!C$49*'Parameter Input'!C$50</f>
        <v>11.5</v>
      </c>
      <c r="I5" s="131">
        <f t="shared" si="0"/>
        <v>67.232237539766686</v>
      </c>
      <c r="J5" s="131">
        <f t="shared" si="1"/>
        <v>55.640472446703477</v>
      </c>
      <c r="K5">
        <v>12</v>
      </c>
      <c r="L5">
        <v>0.9</v>
      </c>
      <c r="M5">
        <v>0.4</v>
      </c>
    </row>
    <row r="6" spans="1:13" x14ac:dyDescent="0.25">
      <c r="A6">
        <v>5</v>
      </c>
      <c r="B6" t="s">
        <v>221</v>
      </c>
      <c r="C6" t="s">
        <v>11</v>
      </c>
      <c r="D6" t="s">
        <v>226</v>
      </c>
      <c r="E6" s="126">
        <f>'Parameter Input'!X$11</f>
        <v>0.77317073170731698</v>
      </c>
      <c r="F6" s="126">
        <f>'Parameter Input'!Y$11</f>
        <v>0.63986543313708999</v>
      </c>
      <c r="G6">
        <f>'Parameter Input'!B$63*'Parameter Input'!B$64</f>
        <v>12</v>
      </c>
      <c r="H6">
        <f>'Parameter Input'!C$63*'Parameter Input'!C$64</f>
        <v>12</v>
      </c>
      <c r="I6" s="131">
        <f t="shared" si="0"/>
        <v>64.430894308943081</v>
      </c>
      <c r="J6" s="131">
        <f t="shared" si="1"/>
        <v>53.322119428090836</v>
      </c>
      <c r="K6">
        <v>12</v>
      </c>
      <c r="L6">
        <v>0.9</v>
      </c>
      <c r="M6">
        <v>0.4</v>
      </c>
    </row>
    <row r="7" spans="1:13" x14ac:dyDescent="0.25">
      <c r="A7">
        <v>6</v>
      </c>
      <c r="B7" t="s">
        <v>221</v>
      </c>
      <c r="C7" s="127" t="s">
        <v>87</v>
      </c>
      <c r="D7" t="s">
        <v>222</v>
      </c>
      <c r="E7" s="126">
        <f>'Parameter Input'!AH$11</f>
        <v>3.5200000000000002E-2</v>
      </c>
      <c r="F7" s="126">
        <f>'Parameter Input'!AI$11</f>
        <v>0</v>
      </c>
      <c r="G7">
        <f>'Parameter Input'!B$11*'Parameter Input'!B$12</f>
        <v>10.5</v>
      </c>
      <c r="H7">
        <f>'Parameter Input'!C$11*'Parameter Input'!C$12</f>
        <v>10.5</v>
      </c>
      <c r="I7" s="131">
        <f t="shared" si="0"/>
        <v>3.3523809523809525</v>
      </c>
      <c r="J7" s="131">
        <f t="shared" si="1"/>
        <v>0</v>
      </c>
      <c r="K7">
        <v>12</v>
      </c>
      <c r="L7">
        <v>0.9</v>
      </c>
      <c r="M7">
        <v>0.4</v>
      </c>
    </row>
    <row r="8" spans="1:13" x14ac:dyDescent="0.25">
      <c r="A8">
        <v>7</v>
      </c>
      <c r="B8" t="s">
        <v>221</v>
      </c>
      <c r="C8" s="127" t="s">
        <v>87</v>
      </c>
      <c r="D8" t="s">
        <v>223</v>
      </c>
      <c r="E8" s="126">
        <f>'Parameter Input'!AH$11</f>
        <v>3.5200000000000002E-2</v>
      </c>
      <c r="F8" s="126">
        <f>'Parameter Input'!AI$11</f>
        <v>0</v>
      </c>
      <c r="G8">
        <f>'Parameter Input'!B$23*'Parameter Input'!B$24</f>
        <v>12</v>
      </c>
      <c r="H8">
        <f>'Parameter Input'!C$23*'Parameter Input'!C$24</f>
        <v>12</v>
      </c>
      <c r="I8" s="131">
        <f t="shared" si="0"/>
        <v>2.9333333333333336</v>
      </c>
      <c r="J8" s="131">
        <f t="shared" si="1"/>
        <v>0</v>
      </c>
      <c r="K8">
        <v>12</v>
      </c>
      <c r="L8">
        <v>0.9</v>
      </c>
      <c r="M8">
        <v>0.4</v>
      </c>
    </row>
    <row r="9" spans="1:13" x14ac:dyDescent="0.25">
      <c r="A9">
        <v>8</v>
      </c>
      <c r="B9" t="s">
        <v>221</v>
      </c>
      <c r="C9" s="127" t="s">
        <v>87</v>
      </c>
      <c r="D9" t="s">
        <v>224</v>
      </c>
      <c r="E9" s="126">
        <f>'Parameter Input'!AH$11</f>
        <v>3.5200000000000002E-2</v>
      </c>
      <c r="F9" s="126">
        <f>'Parameter Input'!AI$11</f>
        <v>0</v>
      </c>
      <c r="G9">
        <f>'Parameter Input'!B$36*'Parameter Input'!B$37</f>
        <v>11.5</v>
      </c>
      <c r="H9">
        <f>'Parameter Input'!C$36*'Parameter Input'!C$37</f>
        <v>11.5</v>
      </c>
      <c r="I9" s="131">
        <f t="shared" si="0"/>
        <v>3.0608695652173914</v>
      </c>
      <c r="J9" s="131">
        <f t="shared" si="1"/>
        <v>0</v>
      </c>
      <c r="K9">
        <v>12</v>
      </c>
      <c r="L9">
        <v>0.9</v>
      </c>
      <c r="M9">
        <v>0.4</v>
      </c>
    </row>
    <row r="10" spans="1:13" x14ac:dyDescent="0.25">
      <c r="A10">
        <v>9</v>
      </c>
      <c r="B10" t="s">
        <v>221</v>
      </c>
      <c r="C10" s="127" t="s">
        <v>87</v>
      </c>
      <c r="D10" t="s">
        <v>225</v>
      </c>
      <c r="E10" s="126">
        <f>'Parameter Input'!AH$11</f>
        <v>3.5200000000000002E-2</v>
      </c>
      <c r="F10" s="126">
        <f>'Parameter Input'!AI$11</f>
        <v>0</v>
      </c>
      <c r="G10">
        <f>'Parameter Input'!B$49*'Parameter Input'!B$50</f>
        <v>11.5</v>
      </c>
      <c r="H10">
        <f>'Parameter Input'!C$49*'Parameter Input'!C$50</f>
        <v>11.5</v>
      </c>
      <c r="I10" s="131">
        <f t="shared" si="0"/>
        <v>3.0608695652173914</v>
      </c>
      <c r="J10" s="131">
        <f t="shared" si="1"/>
        <v>0</v>
      </c>
      <c r="K10">
        <v>12</v>
      </c>
      <c r="L10">
        <v>0.9</v>
      </c>
      <c r="M10">
        <v>0.4</v>
      </c>
    </row>
    <row r="11" spans="1:13" x14ac:dyDescent="0.25">
      <c r="A11">
        <v>10</v>
      </c>
      <c r="B11" t="s">
        <v>221</v>
      </c>
      <c r="C11" s="127" t="s">
        <v>87</v>
      </c>
      <c r="D11" t="s">
        <v>226</v>
      </c>
      <c r="E11" s="126">
        <f>'Parameter Input'!AH$11</f>
        <v>3.5200000000000002E-2</v>
      </c>
      <c r="F11" s="126">
        <f>'Parameter Input'!AI$11</f>
        <v>0</v>
      </c>
      <c r="G11">
        <f>'Parameter Input'!B$63*'Parameter Input'!B$64</f>
        <v>12</v>
      </c>
      <c r="H11">
        <f>'Parameter Input'!C$63*'Parameter Input'!C$64</f>
        <v>12</v>
      </c>
      <c r="I11" s="131">
        <f t="shared" si="0"/>
        <v>2.9333333333333336</v>
      </c>
      <c r="J11" s="131">
        <f t="shared" si="1"/>
        <v>0</v>
      </c>
      <c r="K11">
        <v>12</v>
      </c>
      <c r="L11">
        <v>0.9</v>
      </c>
      <c r="M11">
        <v>0.4</v>
      </c>
    </row>
    <row r="12" spans="1:13" x14ac:dyDescent="0.25">
      <c r="A12">
        <v>11</v>
      </c>
      <c r="B12" t="s">
        <v>221</v>
      </c>
      <c r="C12" t="s">
        <v>103</v>
      </c>
      <c r="D12" t="s">
        <v>222</v>
      </c>
      <c r="E12" s="126">
        <f>'Parameter Input'!AC$11</f>
        <v>9.1245901639344248E-2</v>
      </c>
      <c r="F12" s="126">
        <f>'Parameter Input'!AD$11</f>
        <v>0</v>
      </c>
      <c r="G12">
        <f>'Parameter Input'!B$11*'Parameter Input'!B$12</f>
        <v>10.5</v>
      </c>
      <c r="H12">
        <f>'Parameter Input'!C$11*'Parameter Input'!C$12</f>
        <v>10.5</v>
      </c>
      <c r="I12" s="131">
        <f t="shared" si="0"/>
        <v>8.6900858704137374</v>
      </c>
      <c r="J12" s="131">
        <f t="shared" si="1"/>
        <v>0</v>
      </c>
      <c r="K12">
        <v>12</v>
      </c>
      <c r="L12">
        <v>0.9</v>
      </c>
      <c r="M12">
        <v>0.4</v>
      </c>
    </row>
    <row r="13" spans="1:13" x14ac:dyDescent="0.25">
      <c r="A13">
        <v>12</v>
      </c>
      <c r="B13" t="s">
        <v>221</v>
      </c>
      <c r="C13" t="s">
        <v>103</v>
      </c>
      <c r="D13" t="s">
        <v>223</v>
      </c>
      <c r="E13" s="126">
        <f>'Parameter Input'!AC$11</f>
        <v>9.1245901639344248E-2</v>
      </c>
      <c r="F13" s="126">
        <f>'Parameter Input'!AD$11</f>
        <v>0</v>
      </c>
      <c r="G13">
        <f>'Parameter Input'!B$23*'Parameter Input'!B$24</f>
        <v>12</v>
      </c>
      <c r="H13">
        <f>'Parameter Input'!C$23*'Parameter Input'!C$24</f>
        <v>12</v>
      </c>
      <c r="I13" s="131">
        <f t="shared" si="0"/>
        <v>7.6038251366120209</v>
      </c>
      <c r="J13" s="131">
        <f t="shared" si="1"/>
        <v>0</v>
      </c>
      <c r="K13">
        <v>12</v>
      </c>
      <c r="L13">
        <v>0.9</v>
      </c>
      <c r="M13">
        <v>0.4</v>
      </c>
    </row>
    <row r="14" spans="1:13" x14ac:dyDescent="0.25">
      <c r="A14">
        <v>13</v>
      </c>
      <c r="B14" t="s">
        <v>221</v>
      </c>
      <c r="C14" t="s">
        <v>103</v>
      </c>
      <c r="D14" t="s">
        <v>224</v>
      </c>
      <c r="E14" s="126">
        <f>'Parameter Input'!AC$11</f>
        <v>9.1245901639344248E-2</v>
      </c>
      <c r="F14" s="126">
        <f>'Parameter Input'!AD$11</f>
        <v>0</v>
      </c>
      <c r="G14">
        <f>'Parameter Input'!B$36*'Parameter Input'!B$37</f>
        <v>11.5</v>
      </c>
      <c r="H14">
        <f>'Parameter Input'!C$36*'Parameter Input'!C$37</f>
        <v>11.5</v>
      </c>
      <c r="I14" s="131">
        <f t="shared" si="0"/>
        <v>7.9344262295081949</v>
      </c>
      <c r="J14" s="131">
        <f t="shared" si="1"/>
        <v>0</v>
      </c>
      <c r="K14">
        <v>12</v>
      </c>
      <c r="L14">
        <v>0.9</v>
      </c>
      <c r="M14">
        <v>0.4</v>
      </c>
    </row>
    <row r="15" spans="1:13" x14ac:dyDescent="0.25">
      <c r="A15">
        <v>14</v>
      </c>
      <c r="B15" t="s">
        <v>221</v>
      </c>
      <c r="C15" t="s">
        <v>103</v>
      </c>
      <c r="D15" t="s">
        <v>225</v>
      </c>
      <c r="E15" s="126">
        <f>'Parameter Input'!AC$11</f>
        <v>9.1245901639344248E-2</v>
      </c>
      <c r="F15" s="126">
        <f>'Parameter Input'!AD$11</f>
        <v>0</v>
      </c>
      <c r="G15">
        <f>'Parameter Input'!B$49*'Parameter Input'!B$50</f>
        <v>11.5</v>
      </c>
      <c r="H15">
        <f>'Parameter Input'!C$49*'Parameter Input'!C$50</f>
        <v>11.5</v>
      </c>
      <c r="I15" s="131">
        <f t="shared" si="0"/>
        <v>7.9344262295081949</v>
      </c>
      <c r="J15" s="131">
        <f t="shared" si="1"/>
        <v>0</v>
      </c>
      <c r="K15">
        <v>12</v>
      </c>
      <c r="L15">
        <v>0.9</v>
      </c>
      <c r="M15">
        <v>0.4</v>
      </c>
    </row>
    <row r="16" spans="1:13" x14ac:dyDescent="0.25">
      <c r="A16">
        <v>15</v>
      </c>
      <c r="B16" t="s">
        <v>221</v>
      </c>
      <c r="C16" t="s">
        <v>103</v>
      </c>
      <c r="D16" t="s">
        <v>226</v>
      </c>
      <c r="E16" s="126">
        <f>'Parameter Input'!AC$11</f>
        <v>9.1245901639344248E-2</v>
      </c>
      <c r="F16" s="126">
        <f>'Parameter Input'!AD$11</f>
        <v>0</v>
      </c>
      <c r="G16">
        <f>'Parameter Input'!B$63*'Parameter Input'!B$64</f>
        <v>12</v>
      </c>
      <c r="H16">
        <f>'Parameter Input'!C$63*'Parameter Input'!C$64</f>
        <v>12</v>
      </c>
      <c r="I16" s="131">
        <f t="shared" si="0"/>
        <v>7.6038251366120209</v>
      </c>
      <c r="J16" s="131">
        <f t="shared" si="1"/>
        <v>0</v>
      </c>
      <c r="K16">
        <v>12</v>
      </c>
      <c r="L16">
        <v>0.9</v>
      </c>
      <c r="M16">
        <v>0.4</v>
      </c>
    </row>
    <row r="17" spans="1:13" x14ac:dyDescent="0.25">
      <c r="A17">
        <v>16</v>
      </c>
      <c r="B17" t="s">
        <v>227</v>
      </c>
      <c r="C17" t="s">
        <v>11</v>
      </c>
      <c r="D17" t="s">
        <v>222</v>
      </c>
      <c r="E17" s="126">
        <f>'Parameter Input'!X$80</f>
        <v>16.552039024390243</v>
      </c>
      <c r="F17" s="126">
        <f>'Parameter Input'!Y$80</f>
        <v>16.552039024390243</v>
      </c>
      <c r="G17">
        <f>'Parameter Input'!B$80*'Parameter Input'!B$81</f>
        <v>1075.2</v>
      </c>
      <c r="H17">
        <f>'Parameter Input'!C$80*'Parameter Input'!C$81</f>
        <v>1075.2</v>
      </c>
      <c r="I17" s="131">
        <f t="shared" si="0"/>
        <v>15.394381533101045</v>
      </c>
      <c r="J17" s="131">
        <f t="shared" si="1"/>
        <v>15.394381533101045</v>
      </c>
      <c r="K17">
        <v>12</v>
      </c>
      <c r="L17">
        <v>0.9</v>
      </c>
      <c r="M17">
        <v>0.4</v>
      </c>
    </row>
    <row r="18" spans="1:13" x14ac:dyDescent="0.25">
      <c r="A18">
        <v>17</v>
      </c>
      <c r="B18" t="s">
        <v>227</v>
      </c>
      <c r="C18" t="s">
        <v>11</v>
      </c>
      <c r="D18" t="s">
        <v>223</v>
      </c>
      <c r="E18" s="126">
        <f>'Parameter Input'!X$80</f>
        <v>16.552039024390243</v>
      </c>
      <c r="F18" s="126">
        <f>'Parameter Input'!Y$80</f>
        <v>16.552039024390243</v>
      </c>
      <c r="G18">
        <f>'Parameter Input'!B$92*'Parameter Input'!B$93</f>
        <v>716.80000000000007</v>
      </c>
      <c r="H18">
        <f>'Parameter Input'!C$92*'Parameter Input'!C$93</f>
        <v>716.80000000000007</v>
      </c>
      <c r="I18" s="131">
        <f t="shared" si="0"/>
        <v>23.091572299651567</v>
      </c>
      <c r="J18" s="131">
        <f t="shared" si="1"/>
        <v>23.091572299651567</v>
      </c>
      <c r="K18">
        <v>12</v>
      </c>
      <c r="L18">
        <v>0.9</v>
      </c>
      <c r="M18">
        <v>0.4</v>
      </c>
    </row>
    <row r="19" spans="1:13" x14ac:dyDescent="0.25">
      <c r="A19">
        <v>18</v>
      </c>
      <c r="B19" t="s">
        <v>227</v>
      </c>
      <c r="C19" t="s">
        <v>11</v>
      </c>
      <c r="D19" t="s">
        <v>224</v>
      </c>
      <c r="E19" s="126">
        <f>'Parameter Input'!X$80</f>
        <v>16.552039024390243</v>
      </c>
      <c r="F19" s="126">
        <f>'Parameter Input'!Y$80</f>
        <v>16.552039024390243</v>
      </c>
      <c r="G19">
        <f>'Parameter Input'!B$104*'Parameter Input'!B$105</f>
        <v>716.80000000000007</v>
      </c>
      <c r="H19">
        <f>'Parameter Input'!C$104*'Parameter Input'!C$105</f>
        <v>716.80000000000007</v>
      </c>
      <c r="I19" s="131">
        <f t="shared" si="0"/>
        <v>23.091572299651567</v>
      </c>
      <c r="J19" s="131">
        <f t="shared" si="1"/>
        <v>23.091572299651567</v>
      </c>
      <c r="K19">
        <v>12</v>
      </c>
      <c r="L19">
        <v>0.9</v>
      </c>
      <c r="M19">
        <v>0.4</v>
      </c>
    </row>
    <row r="20" spans="1:13" x14ac:dyDescent="0.25">
      <c r="A20">
        <v>19</v>
      </c>
      <c r="B20" t="s">
        <v>227</v>
      </c>
      <c r="C20" t="s">
        <v>11</v>
      </c>
      <c r="D20" t="s">
        <v>225</v>
      </c>
      <c r="E20" s="126">
        <f>'Parameter Input'!X$80</f>
        <v>16.552039024390243</v>
      </c>
      <c r="F20" s="126">
        <f>'Parameter Input'!Y$80</f>
        <v>16.552039024390243</v>
      </c>
      <c r="G20">
        <f>'Parameter Input'!B$116*'Parameter Input'!B$117</f>
        <v>1209.6000000000001</v>
      </c>
      <c r="H20">
        <f>'Parameter Input'!C$116*'Parameter Input'!C$117</f>
        <v>1209.6000000000001</v>
      </c>
      <c r="I20" s="131">
        <f t="shared" si="0"/>
        <v>13.683894696089816</v>
      </c>
      <c r="J20" s="131">
        <f t="shared" si="1"/>
        <v>13.683894696089816</v>
      </c>
      <c r="K20">
        <v>12</v>
      </c>
      <c r="L20">
        <v>0.9</v>
      </c>
      <c r="M20">
        <v>0.4</v>
      </c>
    </row>
    <row r="21" spans="1:13" x14ac:dyDescent="0.25">
      <c r="A21">
        <v>20</v>
      </c>
      <c r="B21" t="s">
        <v>227</v>
      </c>
      <c r="C21" t="s">
        <v>11</v>
      </c>
      <c r="D21" t="s">
        <v>226</v>
      </c>
      <c r="E21" s="126">
        <f>'Parameter Input'!X$80</f>
        <v>16.552039024390243</v>
      </c>
      <c r="F21" s="126">
        <f>'Parameter Input'!Y$80</f>
        <v>16.552039024390243</v>
      </c>
      <c r="G21">
        <f>'Parameter Input'!B$127*'Parameter Input'!B$128</f>
        <v>896</v>
      </c>
      <c r="H21">
        <f>'Parameter Input'!C$127*'Parameter Input'!C$128</f>
        <v>896</v>
      </c>
      <c r="I21" s="131">
        <f t="shared" si="0"/>
        <v>18.473257839721253</v>
      </c>
      <c r="J21" s="131">
        <f t="shared" si="1"/>
        <v>18.473257839721253</v>
      </c>
      <c r="K21">
        <v>12</v>
      </c>
      <c r="L21">
        <v>0.9</v>
      </c>
      <c r="M21">
        <v>0.4</v>
      </c>
    </row>
    <row r="22" spans="1:13" x14ac:dyDescent="0.25">
      <c r="A22">
        <v>21</v>
      </c>
      <c r="B22" t="s">
        <v>227</v>
      </c>
      <c r="C22" t="s">
        <v>136</v>
      </c>
      <c r="D22" t="s">
        <v>222</v>
      </c>
      <c r="E22" s="126">
        <f>'Parameter Input'!AH$80</f>
        <v>0.59200079256965954</v>
      </c>
      <c r="F22" s="126">
        <f>'Parameter Input'!AI$80</f>
        <v>0</v>
      </c>
      <c r="G22">
        <f>'Parameter Input'!B$80*'Parameter Input'!B$81</f>
        <v>1075.2</v>
      </c>
      <c r="H22">
        <f>'Parameter Input'!C$80*'Parameter Input'!C$81</f>
        <v>1075.2</v>
      </c>
      <c r="I22" s="131">
        <f t="shared" si="0"/>
        <v>0.55059597523219828</v>
      </c>
      <c r="J22" s="131">
        <f t="shared" si="1"/>
        <v>0</v>
      </c>
      <c r="K22">
        <v>12</v>
      </c>
      <c r="L22">
        <v>0.9</v>
      </c>
      <c r="M22">
        <v>0.4</v>
      </c>
    </row>
    <row r="23" spans="1:13" x14ac:dyDescent="0.25">
      <c r="A23">
        <v>22</v>
      </c>
      <c r="B23" t="s">
        <v>227</v>
      </c>
      <c r="C23" t="s">
        <v>136</v>
      </c>
      <c r="D23" t="s">
        <v>223</v>
      </c>
      <c r="E23" s="126">
        <f>'Parameter Input'!AH$80</f>
        <v>0.59200079256965954</v>
      </c>
      <c r="F23" s="126">
        <f>'Parameter Input'!AI$80</f>
        <v>0</v>
      </c>
      <c r="G23">
        <f>'Parameter Input'!B$92*'Parameter Input'!B$93</f>
        <v>716.80000000000007</v>
      </c>
      <c r="H23">
        <f>'Parameter Input'!C$92*'Parameter Input'!C$93</f>
        <v>716.80000000000007</v>
      </c>
      <c r="I23" s="131">
        <f t="shared" si="0"/>
        <v>0.8258939628482973</v>
      </c>
      <c r="J23" s="131">
        <f t="shared" si="1"/>
        <v>0</v>
      </c>
      <c r="K23">
        <v>12</v>
      </c>
      <c r="L23">
        <v>0.9</v>
      </c>
      <c r="M23">
        <v>0.4</v>
      </c>
    </row>
    <row r="24" spans="1:13" x14ac:dyDescent="0.25">
      <c r="A24">
        <v>23</v>
      </c>
      <c r="B24" t="s">
        <v>227</v>
      </c>
      <c r="C24" t="s">
        <v>136</v>
      </c>
      <c r="D24" t="s">
        <v>224</v>
      </c>
      <c r="E24" s="126">
        <f>'Parameter Input'!AH$80</f>
        <v>0.59200079256965954</v>
      </c>
      <c r="F24" s="126">
        <f>'Parameter Input'!AI$80</f>
        <v>0</v>
      </c>
      <c r="G24">
        <f>'Parameter Input'!B$104*'Parameter Input'!B$105</f>
        <v>716.80000000000007</v>
      </c>
      <c r="H24">
        <f>'Parameter Input'!C$104*'Parameter Input'!C$105</f>
        <v>716.80000000000007</v>
      </c>
      <c r="I24" s="131">
        <f t="shared" si="0"/>
        <v>0.8258939628482973</v>
      </c>
      <c r="J24" s="131">
        <f t="shared" si="1"/>
        <v>0</v>
      </c>
      <c r="K24">
        <v>12</v>
      </c>
      <c r="L24">
        <v>0.9</v>
      </c>
      <c r="M24">
        <v>0.4</v>
      </c>
    </row>
    <row r="25" spans="1:13" x14ac:dyDescent="0.25">
      <c r="A25">
        <v>24</v>
      </c>
      <c r="B25" t="s">
        <v>227</v>
      </c>
      <c r="C25" t="s">
        <v>136</v>
      </c>
      <c r="D25" t="s">
        <v>225</v>
      </c>
      <c r="E25" s="126">
        <f>'Parameter Input'!AH$80</f>
        <v>0.59200079256965954</v>
      </c>
      <c r="F25" s="126">
        <f>'Parameter Input'!AI$80</f>
        <v>0</v>
      </c>
      <c r="G25">
        <f>'Parameter Input'!B$116*'Parameter Input'!B$117</f>
        <v>1209.6000000000001</v>
      </c>
      <c r="H25">
        <f>'Parameter Input'!C$116*'Parameter Input'!C$117</f>
        <v>1209.6000000000001</v>
      </c>
      <c r="I25" s="131">
        <f t="shared" si="0"/>
        <v>0.48941864465084284</v>
      </c>
      <c r="J25" s="131">
        <f t="shared" si="1"/>
        <v>0</v>
      </c>
      <c r="K25">
        <v>12</v>
      </c>
      <c r="L25">
        <v>0.9</v>
      </c>
      <c r="M25">
        <v>0.4</v>
      </c>
    </row>
    <row r="26" spans="1:13" x14ac:dyDescent="0.25">
      <c r="A26">
        <v>25</v>
      </c>
      <c r="B26" t="s">
        <v>227</v>
      </c>
      <c r="C26" t="s">
        <v>136</v>
      </c>
      <c r="D26" t="s">
        <v>226</v>
      </c>
      <c r="E26" s="126">
        <f>'Parameter Input'!AH$80</f>
        <v>0.59200079256965954</v>
      </c>
      <c r="F26" s="126">
        <f>'Parameter Input'!AI$80</f>
        <v>0</v>
      </c>
      <c r="G26">
        <f>'Parameter Input'!B$127*'Parameter Input'!B$128</f>
        <v>896</v>
      </c>
      <c r="H26">
        <f>'Parameter Input'!C$127*'Parameter Input'!C$128</f>
        <v>896</v>
      </c>
      <c r="I26" s="131">
        <f t="shared" si="0"/>
        <v>0.6607151702786378</v>
      </c>
      <c r="J26" s="131">
        <f t="shared" si="1"/>
        <v>0</v>
      </c>
      <c r="K26">
        <v>12</v>
      </c>
      <c r="L26">
        <v>0.9</v>
      </c>
      <c r="M26">
        <v>0.4</v>
      </c>
    </row>
    <row r="27" spans="1:13" x14ac:dyDescent="0.25">
      <c r="A27">
        <v>26</v>
      </c>
      <c r="B27" t="s">
        <v>227</v>
      </c>
      <c r="C27" t="s">
        <v>87</v>
      </c>
      <c r="D27" t="s">
        <v>222</v>
      </c>
      <c r="E27" s="126">
        <f>'Parameter Input'!AM$80</f>
        <v>0.62900084210526319</v>
      </c>
      <c r="F27" s="126">
        <f>'Parameter Input'!AN$80</f>
        <v>0</v>
      </c>
      <c r="G27">
        <f>'Parameter Input'!B$80*'Parameter Input'!B$81</f>
        <v>1075.2</v>
      </c>
      <c r="H27">
        <f>'Parameter Input'!C$80*'Parameter Input'!C$81</f>
        <v>1075.2</v>
      </c>
      <c r="I27" s="131">
        <f t="shared" si="0"/>
        <v>0.58500822368421046</v>
      </c>
      <c r="J27" s="131">
        <f t="shared" si="1"/>
        <v>0</v>
      </c>
      <c r="K27">
        <v>12</v>
      </c>
      <c r="L27">
        <v>0.9</v>
      </c>
      <c r="M27">
        <v>0.4</v>
      </c>
    </row>
    <row r="28" spans="1:13" x14ac:dyDescent="0.25">
      <c r="A28">
        <v>27</v>
      </c>
      <c r="B28" t="s">
        <v>227</v>
      </c>
      <c r="C28" t="s">
        <v>87</v>
      </c>
      <c r="D28" t="s">
        <v>223</v>
      </c>
      <c r="E28" s="126">
        <f>'Parameter Input'!AM$80</f>
        <v>0.62900084210526319</v>
      </c>
      <c r="F28" s="126">
        <f>'Parameter Input'!AN$80</f>
        <v>0</v>
      </c>
      <c r="G28">
        <f>'Parameter Input'!B$92*'Parameter Input'!B$93</f>
        <v>716.80000000000007</v>
      </c>
      <c r="H28">
        <f>'Parameter Input'!C$92*'Parameter Input'!C$93</f>
        <v>716.80000000000007</v>
      </c>
      <c r="I28" s="131">
        <f t="shared" si="0"/>
        <v>0.87751233552631569</v>
      </c>
      <c r="J28" s="131">
        <f t="shared" si="1"/>
        <v>0</v>
      </c>
      <c r="K28">
        <v>12</v>
      </c>
      <c r="L28">
        <v>0.9</v>
      </c>
      <c r="M28">
        <v>0.4</v>
      </c>
    </row>
    <row r="29" spans="1:13" x14ac:dyDescent="0.25">
      <c r="A29">
        <v>28</v>
      </c>
      <c r="B29" t="s">
        <v>227</v>
      </c>
      <c r="C29" t="s">
        <v>87</v>
      </c>
      <c r="D29" t="s">
        <v>224</v>
      </c>
      <c r="E29" s="126">
        <f>'Parameter Input'!AM$80</f>
        <v>0.62900084210526319</v>
      </c>
      <c r="F29" s="126">
        <f>'Parameter Input'!AN$80</f>
        <v>0</v>
      </c>
      <c r="G29">
        <f>'Parameter Input'!B$104*'Parameter Input'!B$105</f>
        <v>716.80000000000007</v>
      </c>
      <c r="H29">
        <f>'Parameter Input'!C$104*'Parameter Input'!C$105</f>
        <v>716.80000000000007</v>
      </c>
      <c r="I29" s="131">
        <f t="shared" si="0"/>
        <v>0.87751233552631569</v>
      </c>
      <c r="J29" s="131">
        <f t="shared" si="1"/>
        <v>0</v>
      </c>
      <c r="K29">
        <v>12</v>
      </c>
      <c r="L29">
        <v>0.9</v>
      </c>
      <c r="M29">
        <v>0.4</v>
      </c>
    </row>
    <row r="30" spans="1:13" x14ac:dyDescent="0.25">
      <c r="A30">
        <v>29</v>
      </c>
      <c r="B30" t="s">
        <v>227</v>
      </c>
      <c r="C30" t="s">
        <v>87</v>
      </c>
      <c r="D30" t="s">
        <v>225</v>
      </c>
      <c r="E30" s="126">
        <f>'Parameter Input'!AM$80</f>
        <v>0.62900084210526319</v>
      </c>
      <c r="F30" s="126">
        <f>'Parameter Input'!AN$80</f>
        <v>0</v>
      </c>
      <c r="G30">
        <f>'Parameter Input'!B$116*'Parameter Input'!B$117</f>
        <v>1209.6000000000001</v>
      </c>
      <c r="H30">
        <f>'Parameter Input'!C$116*'Parameter Input'!C$117</f>
        <v>1209.6000000000001</v>
      </c>
      <c r="I30" s="131">
        <f t="shared" si="0"/>
        <v>0.52000730994152045</v>
      </c>
      <c r="J30" s="131">
        <f t="shared" si="1"/>
        <v>0</v>
      </c>
      <c r="K30">
        <v>12</v>
      </c>
      <c r="L30">
        <v>0.9</v>
      </c>
      <c r="M30">
        <v>0.4</v>
      </c>
    </row>
    <row r="31" spans="1:13" x14ac:dyDescent="0.25">
      <c r="A31">
        <v>30</v>
      </c>
      <c r="B31" t="s">
        <v>227</v>
      </c>
      <c r="C31" t="s">
        <v>87</v>
      </c>
      <c r="D31" t="s">
        <v>226</v>
      </c>
      <c r="E31" s="126">
        <f>'Parameter Input'!AM$80</f>
        <v>0.62900084210526319</v>
      </c>
      <c r="F31" s="126">
        <f>'Parameter Input'!AN$80</f>
        <v>0</v>
      </c>
      <c r="G31">
        <f>'Parameter Input'!B$127*'Parameter Input'!B$128</f>
        <v>896</v>
      </c>
      <c r="H31">
        <f>'Parameter Input'!C$127*'Parameter Input'!C$128</f>
        <v>896</v>
      </c>
      <c r="I31" s="131">
        <f t="shared" si="0"/>
        <v>0.70200986842105273</v>
      </c>
      <c r="J31" s="131">
        <f t="shared" si="1"/>
        <v>0</v>
      </c>
      <c r="K31">
        <v>12</v>
      </c>
      <c r="L31">
        <v>0.9</v>
      </c>
      <c r="M31">
        <v>0.4</v>
      </c>
    </row>
    <row r="32" spans="1:13" x14ac:dyDescent="0.25">
      <c r="A32">
        <v>31</v>
      </c>
      <c r="B32" t="s">
        <v>227</v>
      </c>
      <c r="C32" t="s">
        <v>103</v>
      </c>
      <c r="D32" t="s">
        <v>222</v>
      </c>
      <c r="E32" s="126">
        <f>'Parameter Input'!AC$80</f>
        <v>1.4248603278688523</v>
      </c>
      <c r="F32" s="126">
        <f>'Parameter Input'!AD$80</f>
        <v>0</v>
      </c>
      <c r="G32">
        <f>'Parameter Input'!B$80*'Parameter Input'!B$81</f>
        <v>1075.2</v>
      </c>
      <c r="H32">
        <f>'Parameter Input'!C$80*'Parameter Input'!C$81</f>
        <v>1075.2</v>
      </c>
      <c r="I32" s="131">
        <f t="shared" si="0"/>
        <v>1.3252049180327867</v>
      </c>
      <c r="J32" s="131">
        <f t="shared" si="1"/>
        <v>0</v>
      </c>
      <c r="K32">
        <v>12</v>
      </c>
      <c r="L32">
        <v>0.9</v>
      </c>
      <c r="M32">
        <v>0.4</v>
      </c>
    </row>
    <row r="33" spans="1:13" x14ac:dyDescent="0.25">
      <c r="A33">
        <v>32</v>
      </c>
      <c r="B33" t="s">
        <v>227</v>
      </c>
      <c r="C33" t="s">
        <v>103</v>
      </c>
      <c r="D33" t="s">
        <v>223</v>
      </c>
      <c r="E33" s="126">
        <f>'Parameter Input'!AC$80</f>
        <v>1.4248603278688523</v>
      </c>
      <c r="F33" s="126">
        <f>'Parameter Input'!AD$80</f>
        <v>0</v>
      </c>
      <c r="G33">
        <f>'Parameter Input'!B$92*'Parameter Input'!B$93</f>
        <v>716.80000000000007</v>
      </c>
      <c r="H33">
        <f>'Parameter Input'!C$92*'Parameter Input'!C$93</f>
        <v>716.80000000000007</v>
      </c>
      <c r="I33" s="131">
        <f t="shared" si="0"/>
        <v>1.98780737704918</v>
      </c>
      <c r="J33" s="131">
        <f t="shared" si="1"/>
        <v>0</v>
      </c>
      <c r="K33">
        <v>12</v>
      </c>
      <c r="L33">
        <v>0.9</v>
      </c>
      <c r="M33">
        <v>0.4</v>
      </c>
    </row>
    <row r="34" spans="1:13" x14ac:dyDescent="0.25">
      <c r="A34">
        <v>33</v>
      </c>
      <c r="B34" t="s">
        <v>227</v>
      </c>
      <c r="C34" t="s">
        <v>103</v>
      </c>
      <c r="D34" t="s">
        <v>224</v>
      </c>
      <c r="E34" s="126">
        <f>'Parameter Input'!AC$80</f>
        <v>1.4248603278688523</v>
      </c>
      <c r="F34" s="126">
        <f>'Parameter Input'!AD$80</f>
        <v>0</v>
      </c>
      <c r="G34">
        <f>'Parameter Input'!B$104*'Parameter Input'!B$105</f>
        <v>716.80000000000007</v>
      </c>
      <c r="H34">
        <f>'Parameter Input'!C$104*'Parameter Input'!C$105</f>
        <v>716.80000000000007</v>
      </c>
      <c r="I34" s="131">
        <f t="shared" si="0"/>
        <v>1.98780737704918</v>
      </c>
      <c r="J34" s="131">
        <f t="shared" si="1"/>
        <v>0</v>
      </c>
      <c r="K34">
        <v>12</v>
      </c>
      <c r="L34">
        <v>0.9</v>
      </c>
      <c r="M34">
        <v>0.4</v>
      </c>
    </row>
    <row r="35" spans="1:13" x14ac:dyDescent="0.25">
      <c r="A35">
        <v>34</v>
      </c>
      <c r="B35" t="s">
        <v>227</v>
      </c>
      <c r="C35" t="s">
        <v>103</v>
      </c>
      <c r="D35" t="s">
        <v>225</v>
      </c>
      <c r="E35" s="126">
        <f>'Parameter Input'!AC$80</f>
        <v>1.4248603278688523</v>
      </c>
      <c r="F35" s="126">
        <f>'Parameter Input'!AD$80</f>
        <v>0</v>
      </c>
      <c r="G35">
        <f>'Parameter Input'!B$116*'Parameter Input'!B$117</f>
        <v>1209.6000000000001</v>
      </c>
      <c r="H35">
        <f>'Parameter Input'!C$116*'Parameter Input'!C$117</f>
        <v>1209.6000000000001</v>
      </c>
      <c r="I35" s="131">
        <f t="shared" si="0"/>
        <v>1.1779599271402548</v>
      </c>
      <c r="J35" s="131">
        <f t="shared" si="1"/>
        <v>0</v>
      </c>
      <c r="K35">
        <v>12</v>
      </c>
      <c r="L35">
        <v>0.9</v>
      </c>
      <c r="M35">
        <v>0.4</v>
      </c>
    </row>
    <row r="36" spans="1:13" x14ac:dyDescent="0.25">
      <c r="A36">
        <v>35</v>
      </c>
      <c r="B36" t="s">
        <v>227</v>
      </c>
      <c r="C36" t="s">
        <v>103</v>
      </c>
      <c r="D36" t="s">
        <v>226</v>
      </c>
      <c r="E36" s="126">
        <f>'Parameter Input'!AC$80</f>
        <v>1.4248603278688523</v>
      </c>
      <c r="F36" s="126">
        <f>'Parameter Input'!AD$80</f>
        <v>0</v>
      </c>
      <c r="G36">
        <f>'Parameter Input'!B$127*'Parameter Input'!B$128</f>
        <v>896</v>
      </c>
      <c r="H36">
        <f>'Parameter Input'!C$127*'Parameter Input'!C$128</f>
        <v>896</v>
      </c>
      <c r="I36" s="131">
        <f>E36/(G36)*1000</f>
        <v>1.590245901639344</v>
      </c>
      <c r="J36" s="131">
        <f t="shared" si="1"/>
        <v>0</v>
      </c>
      <c r="K36">
        <v>12</v>
      </c>
      <c r="L36">
        <v>0.9</v>
      </c>
      <c r="M36">
        <v>0.4</v>
      </c>
    </row>
    <row r="37" spans="1:13" x14ac:dyDescent="0.25">
      <c r="A37">
        <v>36</v>
      </c>
      <c r="B37" t="s">
        <v>168</v>
      </c>
      <c r="C37" t="s">
        <v>290</v>
      </c>
      <c r="D37" t="s">
        <v>222</v>
      </c>
      <c r="E37" s="126">
        <f>'Parameter Input'!X$145</f>
        <v>172.49705634987384</v>
      </c>
      <c r="F37" s="126">
        <f>'Parameter Input'!Y$145</f>
        <v>159.9663582842725</v>
      </c>
      <c r="G37">
        <f>'Parameter Input'!B$145*'Parameter Input'!B$146</f>
        <v>4819.5</v>
      </c>
      <c r="H37">
        <f>'Parameter Input'!C$145*'Parameter Input'!C$146</f>
        <v>4819.5</v>
      </c>
      <c r="I37" s="131">
        <f t="shared" si="0"/>
        <v>35.791483836471386</v>
      </c>
      <c r="J37" s="131">
        <f t="shared" si="1"/>
        <v>33.191484237840548</v>
      </c>
      <c r="K37">
        <v>12</v>
      </c>
      <c r="L37">
        <v>0.9</v>
      </c>
      <c r="M37">
        <v>0.4</v>
      </c>
    </row>
    <row r="38" spans="1:13" x14ac:dyDescent="0.25">
      <c r="A38">
        <v>37</v>
      </c>
      <c r="B38" t="s">
        <v>168</v>
      </c>
      <c r="C38" t="s">
        <v>290</v>
      </c>
      <c r="D38" t="s">
        <v>223</v>
      </c>
      <c r="E38" s="126">
        <f>'Parameter Input'!X$145</f>
        <v>172.49705634987384</v>
      </c>
      <c r="F38" s="126">
        <f>'Parameter Input'!Y$145</f>
        <v>159.9663582842725</v>
      </c>
      <c r="G38" s="129"/>
      <c r="H38" s="129"/>
      <c r="I38" s="131"/>
      <c r="J38" s="131"/>
      <c r="K38">
        <v>12</v>
      </c>
      <c r="L38">
        <v>0.9</v>
      </c>
      <c r="M38">
        <v>0.4</v>
      </c>
    </row>
    <row r="39" spans="1:13" x14ac:dyDescent="0.25">
      <c r="A39">
        <v>38</v>
      </c>
      <c r="B39" t="s">
        <v>168</v>
      </c>
      <c r="C39" t="s">
        <v>290</v>
      </c>
      <c r="D39" t="s">
        <v>224</v>
      </c>
      <c r="E39" s="126">
        <f>'Parameter Input'!X$145</f>
        <v>172.49705634987384</v>
      </c>
      <c r="F39" s="126">
        <f>'Parameter Input'!Y$145</f>
        <v>159.9663582842725</v>
      </c>
      <c r="G39">
        <f>'Parameter Input'!B$157*'Parameter Input'!B$158</f>
        <v>4063.5</v>
      </c>
      <c r="H39">
        <f>'Parameter Input'!C$157*'Parameter Input'!C$158</f>
        <v>4063.5</v>
      </c>
      <c r="I39" s="131">
        <f t="shared" si="0"/>
        <v>42.450364550233502</v>
      </c>
      <c r="J39" s="131">
        <f t="shared" si="1"/>
        <v>39.366644096043437</v>
      </c>
      <c r="K39">
        <v>12</v>
      </c>
      <c r="L39">
        <v>0.9</v>
      </c>
      <c r="M39">
        <v>0.4</v>
      </c>
    </row>
    <row r="40" spans="1:13" x14ac:dyDescent="0.25">
      <c r="A40">
        <v>39</v>
      </c>
      <c r="B40" t="s">
        <v>168</v>
      </c>
      <c r="C40" t="s">
        <v>290</v>
      </c>
      <c r="D40" t="s">
        <v>225</v>
      </c>
      <c r="E40" s="126">
        <f>'Parameter Input'!X$145</f>
        <v>172.49705634987384</v>
      </c>
      <c r="F40" s="126">
        <f>'Parameter Input'!Y$145</f>
        <v>159.9663582842725</v>
      </c>
      <c r="G40">
        <f>'Parameter Input'!B$169*'Parameter Input'!B$170</f>
        <v>3685.5</v>
      </c>
      <c r="H40">
        <f>'Parameter Input'!C$169*'Parameter Input'!C$170</f>
        <v>3685.5</v>
      </c>
      <c r="I40" s="131">
        <f t="shared" si="0"/>
        <v>46.804248093847193</v>
      </c>
      <c r="J40" s="131">
        <f t="shared" si="1"/>
        <v>43.404248618714561</v>
      </c>
      <c r="K40">
        <v>12</v>
      </c>
      <c r="L40">
        <v>0.9</v>
      </c>
      <c r="M40">
        <v>0.4</v>
      </c>
    </row>
    <row r="41" spans="1:13" x14ac:dyDescent="0.25">
      <c r="A41">
        <v>40</v>
      </c>
      <c r="B41" t="s">
        <v>168</v>
      </c>
      <c r="C41" t="s">
        <v>290</v>
      </c>
      <c r="D41" t="s">
        <v>226</v>
      </c>
      <c r="E41" s="126">
        <f>'Parameter Input'!X$145</f>
        <v>172.49705634987384</v>
      </c>
      <c r="F41" s="126">
        <f>'Parameter Input'!Y$145</f>
        <v>159.9663582842725</v>
      </c>
      <c r="G41">
        <f>'Parameter Input'!B$182*'Parameter Input'!B$183</f>
        <v>4819.5</v>
      </c>
      <c r="H41">
        <f>'Parameter Input'!C$182*'Parameter Input'!C$183</f>
        <v>4819.5</v>
      </c>
      <c r="I41" s="131">
        <f t="shared" si="0"/>
        <v>35.791483836471386</v>
      </c>
      <c r="J41" s="131">
        <f t="shared" si="1"/>
        <v>33.191484237840548</v>
      </c>
      <c r="K41">
        <v>12</v>
      </c>
      <c r="L41">
        <v>0.9</v>
      </c>
      <c r="M41">
        <v>0.4</v>
      </c>
    </row>
    <row r="42" spans="1:13" x14ac:dyDescent="0.25">
      <c r="A42">
        <v>41</v>
      </c>
      <c r="B42" t="s">
        <v>168</v>
      </c>
      <c r="C42" t="s">
        <v>291</v>
      </c>
      <c r="D42" t="s">
        <v>222</v>
      </c>
      <c r="E42" s="126">
        <f>'Parameter Input'!AC$145</f>
        <v>181.77348551360842</v>
      </c>
      <c r="F42" s="126">
        <f>'Parameter Input'!AD$145</f>
        <v>168.56892010535557</v>
      </c>
      <c r="G42">
        <f>'Parameter Input'!B$145*'Parameter Input'!B$146</f>
        <v>4819.5</v>
      </c>
      <c r="H42">
        <f>'Parameter Input'!C$145*'Parameter Input'!C$146</f>
        <v>4819.5</v>
      </c>
      <c r="I42" s="131">
        <f t="shared" si="0"/>
        <v>37.716253867332384</v>
      </c>
      <c r="J42" s="131">
        <f t="shared" si="1"/>
        <v>34.976433261822919</v>
      </c>
      <c r="K42">
        <v>12</v>
      </c>
      <c r="L42">
        <v>0.9</v>
      </c>
      <c r="M42">
        <v>0.4</v>
      </c>
    </row>
    <row r="43" spans="1:13" x14ac:dyDescent="0.25">
      <c r="A43">
        <v>42</v>
      </c>
      <c r="B43" t="s">
        <v>168</v>
      </c>
      <c r="C43" t="s">
        <v>291</v>
      </c>
      <c r="D43" t="s">
        <v>223</v>
      </c>
      <c r="E43" s="126">
        <f>'Parameter Input'!AC$145</f>
        <v>181.77348551360842</v>
      </c>
      <c r="F43" s="126">
        <f>'Parameter Input'!AD$145</f>
        <v>168.56892010535557</v>
      </c>
      <c r="G43" s="169"/>
      <c r="H43" s="169"/>
      <c r="I43" s="131"/>
      <c r="J43" s="131"/>
      <c r="K43">
        <v>12</v>
      </c>
      <c r="L43">
        <v>0.9</v>
      </c>
      <c r="M43">
        <v>0.4</v>
      </c>
    </row>
    <row r="44" spans="1:13" x14ac:dyDescent="0.25">
      <c r="A44">
        <v>43</v>
      </c>
      <c r="B44" t="s">
        <v>168</v>
      </c>
      <c r="C44" t="s">
        <v>291</v>
      </c>
      <c r="D44" t="s">
        <v>224</v>
      </c>
      <c r="E44" s="126">
        <f>'Parameter Input'!AC$145</f>
        <v>181.77348551360842</v>
      </c>
      <c r="F44" s="126">
        <f>'Parameter Input'!AD$145</f>
        <v>168.56892010535557</v>
      </c>
      <c r="G44">
        <f>'Parameter Input'!B$157*'Parameter Input'!B$158</f>
        <v>4063.5</v>
      </c>
      <c r="H44">
        <f>'Parameter Input'!C$157*'Parameter Input'!C$158</f>
        <v>4063.5</v>
      </c>
      <c r="I44" s="131">
        <f t="shared" si="0"/>
        <v>44.733231331022132</v>
      </c>
      <c r="J44" s="131">
        <f t="shared" si="1"/>
        <v>41.483676659371376</v>
      </c>
      <c r="K44">
        <v>12</v>
      </c>
      <c r="L44">
        <v>0.9</v>
      </c>
      <c r="M44">
        <v>0.4</v>
      </c>
    </row>
    <row r="45" spans="1:13" x14ac:dyDescent="0.25">
      <c r="A45">
        <v>44</v>
      </c>
      <c r="B45" t="s">
        <v>168</v>
      </c>
      <c r="C45" t="s">
        <v>291</v>
      </c>
      <c r="D45" t="s">
        <v>225</v>
      </c>
      <c r="E45" s="126">
        <f>'Parameter Input'!AC$145</f>
        <v>181.77348551360842</v>
      </c>
      <c r="F45" s="126">
        <f>'Parameter Input'!AD$145</f>
        <v>168.56892010535557</v>
      </c>
      <c r="G45">
        <f>'Parameter Input'!B$169*'Parameter Input'!B$170</f>
        <v>3685.5</v>
      </c>
      <c r="H45">
        <f>'Parameter Input'!C$169*'Parameter Input'!C$170</f>
        <v>3685.5</v>
      </c>
      <c r="I45" s="131">
        <f t="shared" si="0"/>
        <v>49.321255057280808</v>
      </c>
      <c r="J45" s="131">
        <f t="shared" si="1"/>
        <v>45.738412726999201</v>
      </c>
      <c r="K45">
        <v>12</v>
      </c>
      <c r="L45">
        <v>0.9</v>
      </c>
      <c r="M45">
        <v>0.4</v>
      </c>
    </row>
    <row r="46" spans="1:13" x14ac:dyDescent="0.25">
      <c r="A46">
        <v>45</v>
      </c>
      <c r="B46" t="s">
        <v>168</v>
      </c>
      <c r="C46" t="s">
        <v>291</v>
      </c>
      <c r="D46" t="s">
        <v>226</v>
      </c>
      <c r="E46" s="126">
        <f>'Parameter Input'!AC$145</f>
        <v>181.77348551360842</v>
      </c>
      <c r="F46" s="126">
        <f>'Parameter Input'!AD$145</f>
        <v>168.56892010535557</v>
      </c>
      <c r="G46">
        <f>'Parameter Input'!B$182*'Parameter Input'!B$183</f>
        <v>4819.5</v>
      </c>
      <c r="H46">
        <f>'Parameter Input'!C$182*'Parameter Input'!C$183</f>
        <v>4819.5</v>
      </c>
      <c r="I46" s="131">
        <f t="shared" si="0"/>
        <v>37.716253867332384</v>
      </c>
      <c r="J46" s="131">
        <f t="shared" si="1"/>
        <v>34.976433261822919</v>
      </c>
      <c r="K46">
        <v>12</v>
      </c>
      <c r="L46">
        <v>0.9</v>
      </c>
      <c r="M46">
        <v>0.4</v>
      </c>
    </row>
    <row r="47" spans="1:13" x14ac:dyDescent="0.25">
      <c r="A47">
        <v>46</v>
      </c>
      <c r="B47" t="s">
        <v>168</v>
      </c>
      <c r="C47" t="s">
        <v>103</v>
      </c>
      <c r="D47" t="s">
        <v>222</v>
      </c>
      <c r="E47" s="126">
        <f>'Parameter Input'!AH$145</f>
        <v>24.449056603773585</v>
      </c>
      <c r="F47" s="126">
        <f>'Parameter Input'!AI$145</f>
        <v>0</v>
      </c>
      <c r="G47">
        <f>'Parameter Input'!B$145*'Parameter Input'!B$146</f>
        <v>4819.5</v>
      </c>
      <c r="H47">
        <f>'Parameter Input'!C$145*'Parameter Input'!C$146</f>
        <v>4819.5</v>
      </c>
      <c r="I47" s="131">
        <f t="shared" si="0"/>
        <v>5.07294462159427</v>
      </c>
      <c r="J47" s="131">
        <f t="shared" si="1"/>
        <v>0</v>
      </c>
      <c r="K47">
        <v>12</v>
      </c>
      <c r="L47">
        <v>0.9</v>
      </c>
      <c r="M47">
        <v>0.4</v>
      </c>
    </row>
    <row r="48" spans="1:13" x14ac:dyDescent="0.25">
      <c r="A48">
        <v>47</v>
      </c>
      <c r="B48" t="s">
        <v>168</v>
      </c>
      <c r="C48" t="s">
        <v>103</v>
      </c>
      <c r="D48" t="s">
        <v>223</v>
      </c>
      <c r="E48" s="126">
        <f>'Parameter Input'!AH$145</f>
        <v>24.449056603773585</v>
      </c>
      <c r="F48" s="126">
        <f>'Parameter Input'!AI$145</f>
        <v>0</v>
      </c>
      <c r="G48" s="129"/>
      <c r="H48" s="129"/>
      <c r="I48" s="131"/>
      <c r="J48" s="131"/>
      <c r="K48">
        <v>12</v>
      </c>
      <c r="L48">
        <v>0.9</v>
      </c>
      <c r="M48">
        <v>0.4</v>
      </c>
    </row>
    <row r="49" spans="1:13" x14ac:dyDescent="0.25">
      <c r="A49">
        <v>48</v>
      </c>
      <c r="B49" t="s">
        <v>168</v>
      </c>
      <c r="C49" t="s">
        <v>103</v>
      </c>
      <c r="D49" t="s">
        <v>224</v>
      </c>
      <c r="E49" s="126">
        <f>'Parameter Input'!AH$145</f>
        <v>24.449056603773585</v>
      </c>
      <c r="F49" s="126">
        <f>'Parameter Input'!AI$145</f>
        <v>0</v>
      </c>
      <c r="G49">
        <f>'Parameter Input'!B$157*'Parameter Input'!B$158</f>
        <v>4063.5</v>
      </c>
      <c r="H49">
        <f>'Parameter Input'!C$157*'Parameter Input'!C$158</f>
        <v>4063.5</v>
      </c>
      <c r="I49" s="131">
        <f t="shared" si="0"/>
        <v>6.0167482721234364</v>
      </c>
      <c r="J49" s="131">
        <f t="shared" si="1"/>
        <v>0</v>
      </c>
      <c r="K49">
        <v>12</v>
      </c>
      <c r="L49">
        <v>0.9</v>
      </c>
      <c r="M49">
        <v>0.4</v>
      </c>
    </row>
    <row r="50" spans="1:13" x14ac:dyDescent="0.25">
      <c r="A50">
        <v>49</v>
      </c>
      <c r="B50" t="s">
        <v>168</v>
      </c>
      <c r="C50" t="s">
        <v>103</v>
      </c>
      <c r="D50" t="s">
        <v>225</v>
      </c>
      <c r="E50" s="126">
        <f>'Parameter Input'!AH$145</f>
        <v>24.449056603773585</v>
      </c>
      <c r="F50" s="126">
        <f>'Parameter Input'!AI$145</f>
        <v>0</v>
      </c>
      <c r="G50">
        <f>'Parameter Input'!B$169*'Parameter Input'!B$170</f>
        <v>3685.5</v>
      </c>
      <c r="H50">
        <f>'Parameter Input'!C$169*'Parameter Input'!C$170</f>
        <v>3685.5</v>
      </c>
      <c r="I50" s="131">
        <f t="shared" si="0"/>
        <v>6.6338506590078916</v>
      </c>
      <c r="J50" s="131">
        <f t="shared" si="1"/>
        <v>0</v>
      </c>
      <c r="K50">
        <v>12</v>
      </c>
      <c r="L50">
        <v>0.9</v>
      </c>
      <c r="M50">
        <v>0.4</v>
      </c>
    </row>
    <row r="51" spans="1:13" x14ac:dyDescent="0.25">
      <c r="A51">
        <v>50</v>
      </c>
      <c r="B51" t="s">
        <v>168</v>
      </c>
      <c r="C51" t="s">
        <v>103</v>
      </c>
      <c r="D51" t="s">
        <v>226</v>
      </c>
      <c r="E51" s="126">
        <f>'Parameter Input'!AH$145</f>
        <v>24.449056603773585</v>
      </c>
      <c r="F51" s="126">
        <f>'Parameter Input'!AI$145</f>
        <v>0</v>
      </c>
      <c r="G51">
        <f>'Parameter Input'!B$182*'Parameter Input'!B$183</f>
        <v>4819.5</v>
      </c>
      <c r="H51">
        <f>'Parameter Input'!C$182*'Parameter Input'!C$183</f>
        <v>4819.5</v>
      </c>
      <c r="I51" s="131">
        <f t="shared" si="0"/>
        <v>5.07294462159427</v>
      </c>
      <c r="J51" s="131">
        <f t="shared" si="1"/>
        <v>0</v>
      </c>
      <c r="K51">
        <v>12</v>
      </c>
      <c r="L51">
        <v>0.9</v>
      </c>
      <c r="M51">
        <v>0.4</v>
      </c>
    </row>
    <row r="52" spans="1:13" x14ac:dyDescent="0.25">
      <c r="A52">
        <v>51</v>
      </c>
      <c r="B52" t="s">
        <v>168</v>
      </c>
      <c r="C52" t="s">
        <v>186</v>
      </c>
      <c r="D52" t="s">
        <v>222</v>
      </c>
      <c r="E52" s="126">
        <f>'Parameter Input'!AM$145</f>
        <v>24.919230769230765</v>
      </c>
      <c r="F52" s="126">
        <f>'Parameter Input'!AN$145</f>
        <v>0</v>
      </c>
      <c r="G52">
        <f>'Parameter Input'!B$145*'Parameter Input'!B$146</f>
        <v>4819.5</v>
      </c>
      <c r="H52">
        <f>'Parameter Input'!C$145*'Parameter Input'!C$146</f>
        <v>4819.5</v>
      </c>
      <c r="I52" s="131">
        <f t="shared" si="0"/>
        <v>5.1705012489326201</v>
      </c>
      <c r="J52" s="131">
        <f t="shared" si="1"/>
        <v>0</v>
      </c>
      <c r="K52">
        <v>12</v>
      </c>
      <c r="L52">
        <v>0.9</v>
      </c>
      <c r="M52">
        <v>0.4</v>
      </c>
    </row>
    <row r="53" spans="1:13" x14ac:dyDescent="0.25">
      <c r="A53">
        <v>52</v>
      </c>
      <c r="B53" t="s">
        <v>168</v>
      </c>
      <c r="C53" t="s">
        <v>186</v>
      </c>
      <c r="D53" t="s">
        <v>223</v>
      </c>
      <c r="E53" s="126">
        <f>'Parameter Input'!AM$145</f>
        <v>24.919230769230765</v>
      </c>
      <c r="F53" s="126">
        <f>'Parameter Input'!AN$145</f>
        <v>0</v>
      </c>
      <c r="G53" s="129"/>
      <c r="H53" s="129"/>
      <c r="I53" s="131"/>
      <c r="J53" s="131"/>
      <c r="K53">
        <v>12</v>
      </c>
      <c r="L53">
        <v>0.9</v>
      </c>
      <c r="M53">
        <v>0.4</v>
      </c>
    </row>
    <row r="54" spans="1:13" x14ac:dyDescent="0.25">
      <c r="A54">
        <v>53</v>
      </c>
      <c r="B54" t="s">
        <v>168</v>
      </c>
      <c r="C54" t="s">
        <v>186</v>
      </c>
      <c r="D54" t="s">
        <v>224</v>
      </c>
      <c r="E54" s="126">
        <f>'Parameter Input'!AM$145</f>
        <v>24.919230769230765</v>
      </c>
      <c r="F54" s="126">
        <f>'Parameter Input'!AN$145</f>
        <v>0</v>
      </c>
      <c r="G54">
        <f>'Parameter Input'!B$157*'Parameter Input'!B$158</f>
        <v>4063.5</v>
      </c>
      <c r="H54">
        <f>'Parameter Input'!C$157*'Parameter Input'!C$158</f>
        <v>4063.5</v>
      </c>
      <c r="I54" s="131">
        <f t="shared" si="0"/>
        <v>6.1324549696642707</v>
      </c>
      <c r="J54" s="131">
        <f t="shared" si="1"/>
        <v>0</v>
      </c>
      <c r="K54">
        <v>12</v>
      </c>
      <c r="L54">
        <v>0.9</v>
      </c>
      <c r="M54">
        <v>0.4</v>
      </c>
    </row>
    <row r="55" spans="1:13" x14ac:dyDescent="0.25">
      <c r="A55">
        <v>54</v>
      </c>
      <c r="B55" t="s">
        <v>168</v>
      </c>
      <c r="C55" t="s">
        <v>186</v>
      </c>
      <c r="D55" t="s">
        <v>225</v>
      </c>
      <c r="E55" s="126">
        <f>'Parameter Input'!AM$145</f>
        <v>24.919230769230765</v>
      </c>
      <c r="F55" s="126">
        <f>'Parameter Input'!AN$145</f>
        <v>0</v>
      </c>
      <c r="G55">
        <f>'Parameter Input'!B$169*'Parameter Input'!B$170</f>
        <v>3685.5</v>
      </c>
      <c r="H55">
        <f>'Parameter Input'!C$169*'Parameter Input'!C$170</f>
        <v>3685.5</v>
      </c>
      <c r="I55" s="131">
        <f t="shared" si="0"/>
        <v>6.7614247101426574</v>
      </c>
      <c r="J55" s="131">
        <f t="shared" si="1"/>
        <v>0</v>
      </c>
      <c r="K55">
        <v>12</v>
      </c>
      <c r="L55">
        <v>0.9</v>
      </c>
      <c r="M55">
        <v>0.4</v>
      </c>
    </row>
    <row r="56" spans="1:13" x14ac:dyDescent="0.25">
      <c r="A56">
        <v>55</v>
      </c>
      <c r="B56" t="s">
        <v>168</v>
      </c>
      <c r="C56" t="s">
        <v>186</v>
      </c>
      <c r="D56" t="s">
        <v>226</v>
      </c>
      <c r="E56" s="126">
        <f>'Parameter Input'!AM$145</f>
        <v>24.919230769230765</v>
      </c>
      <c r="F56" s="126">
        <f>'Parameter Input'!AN$145</f>
        <v>0</v>
      </c>
      <c r="G56">
        <f>'Parameter Input'!B$182*'Parameter Input'!B$183</f>
        <v>4819.5</v>
      </c>
      <c r="H56">
        <f>'Parameter Input'!C$182*'Parameter Input'!C$183</f>
        <v>4819.5</v>
      </c>
      <c r="I56" s="131">
        <f t="shared" si="0"/>
        <v>5.1705012489326201</v>
      </c>
      <c r="J56" s="131">
        <f t="shared" si="1"/>
        <v>0</v>
      </c>
      <c r="K56">
        <v>12</v>
      </c>
      <c r="L56">
        <v>0.9</v>
      </c>
      <c r="M56">
        <v>0.4</v>
      </c>
    </row>
    <row r="57" spans="1:13" x14ac:dyDescent="0.25">
      <c r="A57">
        <v>56</v>
      </c>
      <c r="B57" t="s">
        <v>168</v>
      </c>
      <c r="C57" t="s">
        <v>187</v>
      </c>
      <c r="D57" t="s">
        <v>222</v>
      </c>
      <c r="E57" s="126">
        <f>'Parameter Input'!AR$145</f>
        <v>31.631111111111107</v>
      </c>
      <c r="F57" s="126">
        <f>'Parameter Input'!AS$145</f>
        <v>0</v>
      </c>
      <c r="G57">
        <f>'Parameter Input'!B$145*'Parameter Input'!B$146</f>
        <v>4819.5</v>
      </c>
      <c r="H57">
        <f>'Parameter Input'!C$145*'Parameter Input'!C$146</f>
        <v>4819.5</v>
      </c>
      <c r="I57" s="131">
        <f t="shared" si="0"/>
        <v>6.563152009775103</v>
      </c>
      <c r="J57" s="131">
        <f t="shared" si="1"/>
        <v>0</v>
      </c>
      <c r="K57">
        <v>12</v>
      </c>
      <c r="L57">
        <v>0.9</v>
      </c>
      <c r="M57">
        <v>0.4</v>
      </c>
    </row>
    <row r="58" spans="1:13" x14ac:dyDescent="0.25">
      <c r="A58">
        <v>57</v>
      </c>
      <c r="B58" t="s">
        <v>168</v>
      </c>
      <c r="C58" t="s">
        <v>187</v>
      </c>
      <c r="D58" t="s">
        <v>223</v>
      </c>
      <c r="E58" s="126">
        <f>'Parameter Input'!AR$145</f>
        <v>31.631111111111107</v>
      </c>
      <c r="F58" s="126">
        <f>'Parameter Input'!AS$145</f>
        <v>0</v>
      </c>
      <c r="G58" s="129"/>
      <c r="H58" s="129"/>
      <c r="I58" s="131"/>
      <c r="J58" s="131"/>
      <c r="K58">
        <v>12</v>
      </c>
      <c r="L58">
        <v>0.9</v>
      </c>
      <c r="M58">
        <v>0.4</v>
      </c>
    </row>
    <row r="59" spans="1:13" x14ac:dyDescent="0.25">
      <c r="A59">
        <v>58</v>
      </c>
      <c r="B59" t="s">
        <v>168</v>
      </c>
      <c r="C59" t="s">
        <v>187</v>
      </c>
      <c r="D59" t="s">
        <v>224</v>
      </c>
      <c r="E59" s="126">
        <f>'Parameter Input'!AR$145</f>
        <v>31.631111111111107</v>
      </c>
      <c r="F59" s="126">
        <f>'Parameter Input'!AS$145</f>
        <v>0</v>
      </c>
      <c r="G59">
        <f>'Parameter Input'!B$157*'Parameter Input'!B$158</f>
        <v>4063.5</v>
      </c>
      <c r="H59">
        <f>'Parameter Input'!C$157*'Parameter Input'!C$158</f>
        <v>4063.5</v>
      </c>
      <c r="I59" s="131">
        <f t="shared" si="0"/>
        <v>7.7842035464774471</v>
      </c>
      <c r="J59" s="131">
        <f t="shared" si="1"/>
        <v>0</v>
      </c>
      <c r="K59">
        <v>12</v>
      </c>
      <c r="L59">
        <v>0.9</v>
      </c>
      <c r="M59">
        <v>0.4</v>
      </c>
    </row>
    <row r="60" spans="1:13" x14ac:dyDescent="0.25">
      <c r="A60">
        <v>59</v>
      </c>
      <c r="B60" t="s">
        <v>168</v>
      </c>
      <c r="C60" t="s">
        <v>187</v>
      </c>
      <c r="D60" t="s">
        <v>225</v>
      </c>
      <c r="E60" s="126">
        <f>'Parameter Input'!AR$145</f>
        <v>31.631111111111107</v>
      </c>
      <c r="F60" s="126">
        <f>'Parameter Input'!AS$145</f>
        <v>0</v>
      </c>
      <c r="G60">
        <f>'Parameter Input'!B$169*'Parameter Input'!B$170</f>
        <v>3685.5</v>
      </c>
      <c r="H60">
        <f>'Parameter Input'!C$169*'Parameter Input'!C$170</f>
        <v>3685.5</v>
      </c>
      <c r="I60" s="131">
        <f t="shared" si="0"/>
        <v>8.5825833973982117</v>
      </c>
      <c r="J60" s="131">
        <f t="shared" si="1"/>
        <v>0</v>
      </c>
      <c r="K60">
        <v>12</v>
      </c>
      <c r="L60">
        <v>0.9</v>
      </c>
      <c r="M60">
        <v>0.4</v>
      </c>
    </row>
    <row r="61" spans="1:13" x14ac:dyDescent="0.25">
      <c r="A61">
        <v>60</v>
      </c>
      <c r="B61" t="s">
        <v>168</v>
      </c>
      <c r="C61" t="s">
        <v>187</v>
      </c>
      <c r="D61" t="s">
        <v>226</v>
      </c>
      <c r="E61" s="126">
        <f>'Parameter Input'!AR$145</f>
        <v>31.631111111111107</v>
      </c>
      <c r="F61" s="126">
        <f>'Parameter Input'!AS$145</f>
        <v>0</v>
      </c>
      <c r="G61">
        <f>'Parameter Input'!B$182*'Parameter Input'!B$183</f>
        <v>4819.5</v>
      </c>
      <c r="H61">
        <f>'Parameter Input'!C$182*'Parameter Input'!C$183</f>
        <v>4819.5</v>
      </c>
      <c r="I61" s="131">
        <f t="shared" si="0"/>
        <v>6.563152009775103</v>
      </c>
      <c r="J61" s="131">
        <f t="shared" si="1"/>
        <v>0</v>
      </c>
      <c r="K61">
        <v>12</v>
      </c>
      <c r="L61">
        <v>0.9</v>
      </c>
      <c r="M61">
        <v>0.4</v>
      </c>
    </row>
  </sheetData>
  <autoFilter ref="A1:J62" xr:uid="{B107BC15-4EA9-4CE0-8790-9314B23FDF92}">
    <sortState xmlns:xlrd2="http://schemas.microsoft.com/office/spreadsheetml/2017/richdata2" ref="A2:J62">
      <sortCondition ref="A1:A62"/>
    </sortState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668B1-9741-4E7F-A2AD-F09AFC561265}">
  <dimension ref="A1:AF61"/>
  <sheetViews>
    <sheetView topLeftCell="A38" workbookViewId="0">
      <selection activeCell="D14" sqref="D14"/>
    </sheetView>
  </sheetViews>
  <sheetFormatPr defaultRowHeight="15" x14ac:dyDescent="0.25"/>
  <cols>
    <col min="3" max="3" width="9.5703125" bestFit="1" customWidth="1"/>
    <col min="4" max="4" width="13.5703125" bestFit="1" customWidth="1"/>
  </cols>
  <sheetData>
    <row r="1" spans="1:32" x14ac:dyDescent="0.25">
      <c r="A1" s="125" t="s">
        <v>232</v>
      </c>
      <c r="B1" s="125" t="s">
        <v>219</v>
      </c>
      <c r="C1" s="125" t="s">
        <v>220</v>
      </c>
      <c r="D1" s="125" t="s">
        <v>236</v>
      </c>
      <c r="E1" s="125">
        <v>2023</v>
      </c>
      <c r="F1" s="125">
        <v>2024</v>
      </c>
      <c r="G1" s="125">
        <v>2025</v>
      </c>
      <c r="H1" s="125">
        <v>2026</v>
      </c>
      <c r="I1" s="125">
        <v>2027</v>
      </c>
      <c r="J1" s="125">
        <v>2028</v>
      </c>
      <c r="K1" s="125">
        <v>2029</v>
      </c>
      <c r="L1" s="125">
        <v>2030</v>
      </c>
      <c r="M1" s="125">
        <v>2031</v>
      </c>
      <c r="N1" s="125">
        <v>2032</v>
      </c>
      <c r="O1" s="125">
        <v>2033</v>
      </c>
      <c r="P1" s="125">
        <v>2034</v>
      </c>
      <c r="Q1" s="125">
        <v>2035</v>
      </c>
      <c r="R1" s="125">
        <v>2036</v>
      </c>
      <c r="S1" s="125">
        <v>2037</v>
      </c>
      <c r="T1" s="125">
        <v>2038</v>
      </c>
      <c r="U1" s="125">
        <v>2039</v>
      </c>
      <c r="V1" s="125">
        <v>2040</v>
      </c>
      <c r="W1" s="125">
        <v>2041</v>
      </c>
      <c r="X1" s="125">
        <v>2042</v>
      </c>
      <c r="Y1" s="125">
        <v>2043</v>
      </c>
      <c r="Z1" s="125">
        <v>2044</v>
      </c>
      <c r="AA1" s="125">
        <v>2045</v>
      </c>
      <c r="AB1" s="125">
        <v>2046</v>
      </c>
      <c r="AC1" s="125">
        <v>2047</v>
      </c>
      <c r="AD1" s="125">
        <v>2048</v>
      </c>
      <c r="AE1" s="125">
        <v>2049</v>
      </c>
      <c r="AF1" s="125">
        <v>2050</v>
      </c>
    </row>
    <row r="2" spans="1:32" x14ac:dyDescent="0.25">
      <c r="A2">
        <v>1</v>
      </c>
      <c r="B2" t="s">
        <v>221</v>
      </c>
      <c r="C2" t="s">
        <v>11</v>
      </c>
      <c r="D2" t="s">
        <v>222</v>
      </c>
      <c r="E2" s="126">
        <f>'Semi-trailer truck (Diesel)'!B$85</f>
        <v>0.22569311865308744</v>
      </c>
      <c r="F2" s="126">
        <f>'Semi-trailer truck (Diesel)'!C$85</f>
        <v>0.2256961499334168</v>
      </c>
      <c r="G2" s="126">
        <f>'Semi-trailer truck (Diesel)'!D$85</f>
        <v>0.22570045391694499</v>
      </c>
      <c r="H2" s="126">
        <f>'Semi-trailer truck (Diesel)'!E$85</f>
        <v>0.22570653718407574</v>
      </c>
      <c r="I2" s="126">
        <f>'Semi-trailer truck (Diesel)'!F$85</f>
        <v>0.22571507798137602</v>
      </c>
      <c r="J2" s="126">
        <f>'Semi-trailer truck (Diesel)'!G$85</f>
        <v>0.22572695279002886</v>
      </c>
      <c r="K2" s="126">
        <f>'Semi-trailer truck (Diesel)'!H$85</f>
        <v>0.22574323270845442</v>
      </c>
      <c r="L2" s="126">
        <f>'Semi-trailer truck (Diesel)'!I$85</f>
        <v>0.2257651111743329</v>
      </c>
      <c r="M2" s="126">
        <f>'Semi-trailer truck (Diesel)'!J$85</f>
        <v>0.2257937105558448</v>
      </c>
      <c r="N2" s="126">
        <f>'Semi-trailer truck (Diesel)'!K$85</f>
        <v>0.22582972664293616</v>
      </c>
      <c r="O2" s="126">
        <f>'Semi-trailer truck (Diesel)'!L$85</f>
        <v>0.22587294491360377</v>
      </c>
      <c r="P2" s="126">
        <f>'Semi-trailer truck (Diesel)'!M$85</f>
        <v>0.22592181499544683</v>
      </c>
      <c r="Q2" s="126">
        <f>'Semi-trailer truck (Diesel)'!N$85</f>
        <v>0.2259734069403396</v>
      </c>
      <c r="R2" s="126">
        <f>'Semi-trailer truck (Diesel)'!O$85</f>
        <v>0.22602398365225695</v>
      </c>
      <c r="S2" s="126">
        <f>'Semi-trailer truck (Diesel)'!P$85</f>
        <v>0.22607002467416376</v>
      </c>
      <c r="T2" s="126">
        <f>'Semi-trailer truck (Diesel)'!Q$85</f>
        <v>0.22610915298641704</v>
      </c>
      <c r="U2" s="126">
        <f>'Semi-trailer truck (Diesel)'!R$85</f>
        <v>0.22614048775704815</v>
      </c>
      <c r="V2" s="126">
        <f>'Semi-trailer truck (Diesel)'!S$85</f>
        <v>0.22616439757777607</v>
      </c>
      <c r="W2" s="126">
        <f>'Semi-trailer truck (Diesel)'!T$85</f>
        <v>0.22618197321358147</v>
      </c>
      <c r="X2" s="126">
        <f>'Semi-trailer truck (Diesel)'!U$85</f>
        <v>0.22619453953892155</v>
      </c>
      <c r="Y2" s="126">
        <f>'Semi-trailer truck (Diesel)'!V$85</f>
        <v>0.22620334667719438</v>
      </c>
      <c r="Z2" s="126">
        <f>'Semi-trailer truck (Diesel)'!W$85</f>
        <v>0.22620943295106993</v>
      </c>
      <c r="AA2" s="126">
        <f>'Semi-trailer truck (Diesel)'!X$85</f>
        <v>0.22621359809157363</v>
      </c>
      <c r="AB2" s="126">
        <f>'Semi-trailer truck (Diesel)'!Y$85</f>
        <v>0.22621642947978793</v>
      </c>
      <c r="AC2" s="126">
        <f>'Semi-trailer truck (Diesel)'!Z$85</f>
        <v>0.22621834544868652</v>
      </c>
      <c r="AD2" s="126">
        <f>'Semi-trailer truck (Diesel)'!AA$85</f>
        <v>0.22621963796330583</v>
      </c>
      <c r="AE2" s="126">
        <f>'Semi-trailer truck (Diesel)'!AB$85</f>
        <v>0.22622050807772681</v>
      </c>
      <c r="AF2" s="126">
        <f>'Semi-trailer truck (Diesel)'!AC$85</f>
        <v>0.22622109301181351</v>
      </c>
    </row>
    <row r="3" spans="1:32" x14ac:dyDescent="0.25">
      <c r="A3">
        <v>2</v>
      </c>
      <c r="B3" t="s">
        <v>221</v>
      </c>
      <c r="C3" t="s">
        <v>11</v>
      </c>
      <c r="D3" t="s">
        <v>223</v>
      </c>
      <c r="E3" s="126">
        <f>'Semi-trailer truck (Diesel)'!B$191</f>
        <v>0.11733557677854251</v>
      </c>
      <c r="F3" s="126">
        <f>'Semi-trailer truck (Diesel)'!C$191</f>
        <v>0.11732512637213188</v>
      </c>
      <c r="G3" s="126">
        <f>'Semi-trailer truck (Diesel)'!D$191</f>
        <v>0.11731028829311325</v>
      </c>
      <c r="H3" s="126">
        <f>'Semi-trailer truck (Diesel)'!E$191</f>
        <v>0.11728931609426882</v>
      </c>
      <c r="I3" s="126">
        <f>'Semi-trailer truck (Diesel)'!F$191</f>
        <v>0.11725987150546099</v>
      </c>
      <c r="J3" s="126">
        <f>'Semi-trailer truck (Diesel)'!G$191</f>
        <v>0.1172189328383014</v>
      </c>
      <c r="K3" s="126">
        <f>'Semi-trailer truck (Diesel)'!H$191</f>
        <v>0.11716280745714421</v>
      </c>
      <c r="L3" s="126">
        <f>'Semi-trailer truck (Diesel)'!I$191</f>
        <v>0.11708738095902162</v>
      </c>
      <c r="M3" s="126">
        <f>'Semi-trailer truck (Diesel)'!J$191</f>
        <v>0.1169887839546476</v>
      </c>
      <c r="N3" s="126">
        <f>'Semi-trailer truck (Diesel)'!K$191</f>
        <v>0.11686461769269525</v>
      </c>
      <c r="O3" s="126">
        <f>'Semi-trailer truck (Diesel)'!L$191</f>
        <v>0.11671562174254554</v>
      </c>
      <c r="P3" s="126">
        <f>'Semi-trailer truck (Diesel)'!M$191</f>
        <v>0.11654714104756153</v>
      </c>
      <c r="Q3" s="126">
        <f>'Semi-trailer truck (Diesel)'!N$191</f>
        <v>0.11636927666912578</v>
      </c>
      <c r="R3" s="126">
        <f>'Semi-trailer truck (Diesel)'!O$191</f>
        <v>0.11619491232897167</v>
      </c>
      <c r="S3" s="126">
        <f>'Semi-trailer truck (Diesel)'!P$191</f>
        <v>0.11603618488109149</v>
      </c>
      <c r="T3" s="126">
        <f>'Semi-trailer truck (Diesel)'!Q$191</f>
        <v>0.11590128915361655</v>
      </c>
      <c r="U3" s="126">
        <f>'Semi-trailer truck (Diesel)'!R$191</f>
        <v>0.1157932618343652</v>
      </c>
      <c r="V3" s="126">
        <f>'Semi-trailer truck (Diesel)'!S$191</f>
        <v>0.11571083219518183</v>
      </c>
      <c r="W3" s="126">
        <f>'Semi-trailer truck (Diesel)'!T$191</f>
        <v>0.11565023979951544</v>
      </c>
      <c r="X3" s="126">
        <f>'Semi-trailer truck (Diesel)'!U$191</f>
        <v>0.1156069171131838</v>
      </c>
      <c r="Y3" s="126">
        <f>'Semi-trailer truck (Diesel)'!V$191</f>
        <v>0.11557655430794452</v>
      </c>
      <c r="Z3" s="126">
        <f>'Semi-trailer truck (Diesel)'!W$191</f>
        <v>0.11555557174328029</v>
      </c>
      <c r="AA3" s="126">
        <f>'Semi-trailer truck (Diesel)'!X$191</f>
        <v>0.11554121232867928</v>
      </c>
      <c r="AB3" s="126">
        <f>'Semi-trailer truck (Diesel)'!Y$191</f>
        <v>0.11553145105478493</v>
      </c>
      <c r="AC3" s="126">
        <f>'Semi-trailer truck (Diesel)'!Z$191</f>
        <v>0.11552484570935828</v>
      </c>
      <c r="AD3" s="126">
        <f>'Semi-trailer truck (Diesel)'!AA$191</f>
        <v>0.11552038973643733</v>
      </c>
      <c r="AE3" s="126">
        <f>'Semi-trailer truck (Diesel)'!AB$191</f>
        <v>0.11551738999760237</v>
      </c>
      <c r="AF3" s="126">
        <f>'Semi-trailer truck (Diesel)'!AC$191</f>
        <v>0.11551537342431814</v>
      </c>
    </row>
    <row r="4" spans="1:32" x14ac:dyDescent="0.25">
      <c r="A4">
        <v>3</v>
      </c>
      <c r="B4" t="s">
        <v>221</v>
      </c>
      <c r="C4" t="s">
        <v>11</v>
      </c>
      <c r="D4" t="s">
        <v>224</v>
      </c>
      <c r="E4" s="126">
        <f>'Semi-trailer truck (Diesel)'!B$299</f>
        <v>0.1232382800295411</v>
      </c>
      <c r="F4" s="126">
        <f>'Semi-trailer truck (Diesel)'!C$299</f>
        <v>0.12322802632728402</v>
      </c>
      <c r="G4" s="126">
        <f>'Semi-trailer truck (Diesel)'!D$299</f>
        <v>0.12321346753996548</v>
      </c>
      <c r="H4" s="126">
        <f>'Semi-trailer truck (Diesel)'!E$299</f>
        <v>0.1231928900931009</v>
      </c>
      <c r="I4" s="126">
        <f>'Semi-trailer truck (Diesel)'!F$299</f>
        <v>0.12316399972895092</v>
      </c>
      <c r="J4" s="126">
        <f>'Semi-trailer truck (Diesel)'!G$299</f>
        <v>0.12312383163525548</v>
      </c>
      <c r="K4" s="126">
        <f>'Semi-trailer truck (Diesel)'!H$299</f>
        <v>0.12306876268149043</v>
      </c>
      <c r="L4" s="126">
        <f>'Semi-trailer truck (Diesel)'!I$299</f>
        <v>0.12299475590858069</v>
      </c>
      <c r="M4" s="126">
        <f>'Semi-trailer truck (Diesel)'!J$299</f>
        <v>0.12289801475933063</v>
      </c>
      <c r="N4" s="126">
        <f>'Semi-trailer truck (Diesel)'!K$299</f>
        <v>0.12277618563322668</v>
      </c>
      <c r="O4" s="126">
        <f>'Semi-trailer truck (Diesel)'!L$299</f>
        <v>0.12262999417900758</v>
      </c>
      <c r="P4" s="126">
        <f>'Semi-trailer truck (Diesel)'!M$299</f>
        <v>0.12246468473413463</v>
      </c>
      <c r="Q4" s="126">
        <f>'Semi-trailer truck (Diesel)'!N$299</f>
        <v>0.12229016823142985</v>
      </c>
      <c r="R4" s="126">
        <f>'Semi-trailer truck (Diesel)'!O$299</f>
        <v>0.12211908588707435</v>
      </c>
      <c r="S4" s="126">
        <f>'Semi-trailer truck (Diesel)'!P$299</f>
        <v>0.12196334610752479</v>
      </c>
      <c r="T4" s="126">
        <f>'Semi-trailer truck (Diesel)'!Q$299</f>
        <v>0.12183098947267873</v>
      </c>
      <c r="U4" s="126">
        <f>'Semi-trailer truck (Diesel)'!R$299</f>
        <v>0.12172499551189733</v>
      </c>
      <c r="V4" s="126">
        <f>'Semi-trailer truck (Diesel)'!S$299</f>
        <v>0.12164411741547348</v>
      </c>
      <c r="W4" s="126">
        <f>'Semi-trailer truck (Diesel)'!T$299</f>
        <v>0.12158466552816923</v>
      </c>
      <c r="X4" s="126">
        <f>'Semi-trailer truck (Diesel)'!U$299</f>
        <v>0.12154215828881716</v>
      </c>
      <c r="Y4" s="126">
        <f>'Semi-trailer truck (Diesel)'!V$299</f>
        <v>0.12151236699148564</v>
      </c>
      <c r="Z4" s="126">
        <f>'Semi-trailer truck (Diesel)'!W$299</f>
        <v>0.12149177937391328</v>
      </c>
      <c r="AA4" s="126">
        <f>'Semi-trailer truck (Diesel)'!X$299</f>
        <v>0.12147769024128824</v>
      </c>
      <c r="AB4" s="126">
        <f>'Semi-trailer truck (Diesel)'!Y$299</f>
        <v>0.1214681127002597</v>
      </c>
      <c r="AC4" s="126">
        <f>'Semi-trailer truck (Diesel)'!Z$299</f>
        <v>0.12146163168481885</v>
      </c>
      <c r="AD4" s="126">
        <f>'Semi-trailer truck (Diesel)'!AA$299</f>
        <v>0.12145725958503614</v>
      </c>
      <c r="AE4" s="126">
        <f>'Semi-trailer truck (Diesel)'!AB$299</f>
        <v>0.12145431630918119</v>
      </c>
      <c r="AF4" s="126">
        <f>'Semi-trailer truck (Diesel)'!AC$299</f>
        <v>0.12145233769311367</v>
      </c>
    </row>
    <row r="5" spans="1:32" x14ac:dyDescent="0.25">
      <c r="A5">
        <v>4</v>
      </c>
      <c r="B5" t="s">
        <v>221</v>
      </c>
      <c r="C5" t="s">
        <v>11</v>
      </c>
      <c r="D5" t="s">
        <v>225</v>
      </c>
      <c r="E5" s="126">
        <f>'Semi-trailer truck (Diesel)'!B$408</f>
        <v>0.15542240713087263</v>
      </c>
      <c r="F5" s="126">
        <f>'Semi-trailer truck (Diesel)'!C$408</f>
        <v>0.15541711157440885</v>
      </c>
      <c r="G5" s="126">
        <f>'Semi-trailer truck (Diesel)'!D$408</f>
        <v>0.15540959264335782</v>
      </c>
      <c r="H5" s="126">
        <f>'Semi-trailer truck (Diesel)'!E$408</f>
        <v>0.15539896535684028</v>
      </c>
      <c r="I5" s="126">
        <f>'Semi-trailer truck (Diesel)'!F$408</f>
        <v>0.15538404483830184</v>
      </c>
      <c r="J5" s="126">
        <f>'Semi-trailer truck (Diesel)'!G$408</f>
        <v>0.15536329990121739</v>
      </c>
      <c r="K5" s="126">
        <f>'Semi-trailer truck (Diesel)'!H$408</f>
        <v>0.15533485936854427</v>
      </c>
      <c r="L5" s="126">
        <f>'Semi-trailer truck (Diesel)'!I$408</f>
        <v>0.15529663834019591</v>
      </c>
      <c r="M5" s="126">
        <f>'Semi-trailer truck (Diesel)'!J$408</f>
        <v>0.15524667607238488</v>
      </c>
      <c r="N5" s="126">
        <f>'Semi-trailer truck (Diesel)'!K$408</f>
        <v>0.15518375704079623</v>
      </c>
      <c r="O5" s="126">
        <f>'Semi-trailer truck (Diesel)'!L$408</f>
        <v>0.15510825600898098</v>
      </c>
      <c r="P5" s="126">
        <f>'Semi-trailer truck (Diesel)'!M$408</f>
        <v>0.1550228814313534</v>
      </c>
      <c r="Q5" s="126">
        <f>'Semi-trailer truck (Diesel)'!N$408</f>
        <v>0.15493275184003508</v>
      </c>
      <c r="R5" s="126">
        <f>'Semi-trailer truck (Diesel)'!O$408</f>
        <v>0.1548443958304912</v>
      </c>
      <c r="S5" s="126">
        <f>'Semi-trailer truck (Diesel)'!P$408</f>
        <v>0.15476396353632271</v>
      </c>
      <c r="T5" s="126">
        <f>'Semi-trailer truck (Diesel)'!Q$408</f>
        <v>0.1546956075400584</v>
      </c>
      <c r="U5" s="126">
        <f>'Semi-trailer truck (Diesel)'!R$408</f>
        <v>0.15464086662891607</v>
      </c>
      <c r="V5" s="126">
        <f>'Semi-trailer truck (Diesel)'!S$408</f>
        <v>0.15459909688413942</v>
      </c>
      <c r="W5" s="126">
        <f>'Semi-trailer truck (Diesel)'!T$408</f>
        <v>0.15456839277179024</v>
      </c>
      <c r="X5" s="126">
        <f>'Semi-trailer truck (Diesel)'!U$408</f>
        <v>0.15454643977564664</v>
      </c>
      <c r="Y5" s="126">
        <f>'Semi-trailer truck (Diesel)'!V$408</f>
        <v>0.15453105396736078</v>
      </c>
      <c r="Z5" s="126">
        <f>'Semi-trailer truck (Diesel)'!W$408</f>
        <v>0.15452042142814953</v>
      </c>
      <c r="AA5" s="126">
        <f>'Semi-trailer truck (Diesel)'!X$408</f>
        <v>0.15451314505172759</v>
      </c>
      <c r="AB5" s="126">
        <f>'Semi-trailer truck (Diesel)'!Y$408</f>
        <v>0.15450819870083604</v>
      </c>
      <c r="AC5" s="126">
        <f>'Semi-trailer truck (Diesel)'!Z$408</f>
        <v>0.15450485156022781</v>
      </c>
      <c r="AD5" s="126">
        <f>'Semi-trailer truck (Diesel)'!AA$408</f>
        <v>0.15450259357567903</v>
      </c>
      <c r="AE5" s="126">
        <f>'Semi-trailer truck (Diesel)'!AB$408</f>
        <v>0.15450107351169751</v>
      </c>
      <c r="AF5" s="126">
        <f>'Semi-trailer truck (Diesel)'!AC$408</f>
        <v>0.15450005164926744</v>
      </c>
    </row>
    <row r="6" spans="1:32" x14ac:dyDescent="0.25">
      <c r="A6">
        <v>5</v>
      </c>
      <c r="B6" t="s">
        <v>221</v>
      </c>
      <c r="C6" t="s">
        <v>11</v>
      </c>
      <c r="D6" t="s">
        <v>226</v>
      </c>
      <c r="E6" s="126">
        <f>'Semi-trailer truck (Diesel)'!B$513</f>
        <v>0.13283842364910792</v>
      </c>
      <c r="F6" s="126">
        <f>'Semi-trailer truck (Diesel)'!C$513</f>
        <v>0.1328308849708526</v>
      </c>
      <c r="G6" s="126">
        <f>'Semi-trailer truck (Diesel)'!D$513</f>
        <v>0.13282018112841307</v>
      </c>
      <c r="H6" s="126">
        <f>'Semi-trailer truck (Diesel)'!E$513</f>
        <v>0.13386180306185688</v>
      </c>
      <c r="I6" s="126">
        <f>'Semi-trailer truck (Diesel)'!F$513</f>
        <v>0.13384056242559253</v>
      </c>
      <c r="J6" s="126">
        <f>'Semi-trailer truck (Diesel)'!G$513</f>
        <v>0.13381103023059535</v>
      </c>
      <c r="K6" s="126">
        <f>'Semi-trailer truck (Diesel)'!H$513</f>
        <v>0.13377054269605582</v>
      </c>
      <c r="L6" s="126">
        <f>'Semi-trailer truck (Diesel)'!I$513</f>
        <v>0.13371613178810349</v>
      </c>
      <c r="M6" s="126">
        <f>'Semi-trailer truck (Diesel)'!J$513</f>
        <v>0.13364500621999548</v>
      </c>
      <c r="N6" s="126">
        <f>'Semi-trailer truck (Diesel)'!K$513</f>
        <v>0.13355543558874475</v>
      </c>
      <c r="O6" s="126">
        <f>'Semi-trailer truck (Diesel)'!L$513</f>
        <v>0.13344795340236926</v>
      </c>
      <c r="P6" s="126">
        <f>'Semi-trailer truck (Diesel)'!M$513</f>
        <v>0.13332641537774004</v>
      </c>
      <c r="Q6" s="126">
        <f>'Semi-trailer truck (Diesel)'!N$513</f>
        <v>0.13319810818379696</v>
      </c>
      <c r="R6" s="126">
        <f>'Semi-trailer truck (Diesel)'!O$513</f>
        <v>0.13307232583543882</v>
      </c>
      <c r="S6" s="126">
        <f>'Semi-trailer truck (Diesel)'!P$513</f>
        <v>0.13295782357468056</v>
      </c>
      <c r="T6" s="126">
        <f>'Semi-trailer truck (Diesel)'!Q$513</f>
        <v>0.13286051295847151</v>
      </c>
      <c r="U6" s="126">
        <f>'Semi-trailer truck (Diesel)'!R$513</f>
        <v>0.13278258458223208</v>
      </c>
      <c r="V6" s="126">
        <f>'Semi-trailer truck (Diesel)'!S$513</f>
        <v>0.13272312177245318</v>
      </c>
      <c r="W6" s="126">
        <f>'Semi-trailer truck (Diesel)'!T$513</f>
        <v>0.1326794118383415</v>
      </c>
      <c r="X6" s="126">
        <f>'Semi-trailer truck (Diesel)'!U$513</f>
        <v>0.13264815986778855</v>
      </c>
      <c r="Y6" s="126">
        <f>'Semi-trailer truck (Diesel)'!V$513</f>
        <v>0.13262625685171109</v>
      </c>
      <c r="Z6" s="126">
        <f>'Semi-trailer truck (Diesel)'!W$513</f>
        <v>0.13261112052133689</v>
      </c>
      <c r="AA6" s="126">
        <f>'Semi-trailer truck (Diesel)'!X$513</f>
        <v>0.13260076197618959</v>
      </c>
      <c r="AB6" s="126">
        <f>'Semi-trailer truck (Diesel)'!Y$513</f>
        <v>0.13259372042198014</v>
      </c>
      <c r="AC6" s="126">
        <f>'Semi-trailer truck (Diesel)'!Z$513</f>
        <v>0.13258895548060079</v>
      </c>
      <c r="AD6" s="126">
        <f>'Semi-trailer truck (Diesel)'!AA$513</f>
        <v>0.1325857410461716</v>
      </c>
      <c r="AE6" s="126">
        <f>'Semi-trailer truck (Diesel)'!AB$513</f>
        <v>0.13258357710488178</v>
      </c>
      <c r="AF6" s="126">
        <f>'Semi-trailer truck (Diesel)'!AC$513</f>
        <v>0.13258212239617762</v>
      </c>
    </row>
    <row r="7" spans="1:32" x14ac:dyDescent="0.25">
      <c r="A7">
        <v>6</v>
      </c>
      <c r="B7" t="s">
        <v>221</v>
      </c>
      <c r="C7" t="s">
        <v>87</v>
      </c>
      <c r="D7" t="s">
        <v>222</v>
      </c>
      <c r="E7" s="126">
        <f>'Semi-trailer truck (Battery)'!B$85</f>
        <v>0.28464642524071865</v>
      </c>
      <c r="F7" s="126">
        <f>'Semi-trailer truck (Battery)'!C$85</f>
        <v>0.28302088121089825</v>
      </c>
      <c r="G7" s="126">
        <f>'Semi-trailer truck (Battery)'!D$85</f>
        <v>0.28079065390917346</v>
      </c>
      <c r="H7" s="126">
        <f>'Semi-trailer truck (Battery)'!E$85</f>
        <v>0.27779002571765676</v>
      </c>
      <c r="I7" s="126">
        <f>'Semi-trailer truck (Battery)'!F$85</f>
        <v>0.27386071765726799</v>
      </c>
      <c r="J7" s="126">
        <f>'Semi-trailer truck (Battery)'!G$85</f>
        <v>0.26889907067880459</v>
      </c>
      <c r="K7" s="126">
        <f>'Semi-trailer truck (Battery)'!H$85</f>
        <v>0.26292069754459835</v>
      </c>
      <c r="L7" s="126">
        <f>'Semi-trailer truck (Battery)'!I$85</f>
        <v>0.25611817671433529</v>
      </c>
      <c r="M7" s="126">
        <f>'Semi-trailer truck (Battery)'!J$85</f>
        <v>0.24886926239822998</v>
      </c>
      <c r="N7" s="126">
        <f>'Semi-trailer truck (Battery)'!K$85</f>
        <v>0.24166490507393446</v>
      </c>
      <c r="O7" s="126">
        <f>'Semi-trailer truck (Battery)'!L$85</f>
        <v>0.23497866107339799</v>
      </c>
      <c r="P7" s="126">
        <f>'Semi-trailer truck (Battery)'!M$85</f>
        <v>0.22914818809339035</v>
      </c>
      <c r="Q7" s="126">
        <f>'Semi-trailer truck (Battery)'!N$85</f>
        <v>0.22432828213590794</v>
      </c>
      <c r="R7" s="126">
        <f>'Semi-trailer truck (Battery)'!O$85</f>
        <v>0.22051611926414166</v>
      </c>
      <c r="S7" s="126">
        <f>'Semi-trailer truck (Battery)'!P$85</f>
        <v>0.21760870876167662</v>
      </c>
      <c r="T7" s="126">
        <f>'Semi-trailer truck (Battery)'!Q$85</f>
        <v>0.21545697481395815</v>
      </c>
      <c r="U7" s="126">
        <f>'Semi-trailer truck (Battery)'!R$85</f>
        <v>0.21390334093485641</v>
      </c>
      <c r="V7" s="126">
        <f>'Semi-trailer truck (Battery)'!S$85</f>
        <v>0.21280357777718689</v>
      </c>
      <c r="W7" s="126">
        <f>'Semi-trailer truck (Battery)'!T$85</f>
        <v>0.21203699058006573</v>
      </c>
      <c r="X7" s="126">
        <f>'Semi-trailer truck (Battery)'!U$85</f>
        <v>0.21150878329976242</v>
      </c>
      <c r="Y7" s="126">
        <f>'Semi-trailer truck (Battery)'!V$85</f>
        <v>0.21114787932279716</v>
      </c>
      <c r="Z7" s="126">
        <f>'Semi-trailer truck (Battery)'!W$85</f>
        <v>0.21090275884621268</v>
      </c>
      <c r="AA7" s="126">
        <f>'Semi-trailer truck (Battery)'!X$85</f>
        <v>0.2107369713249968</v>
      </c>
      <c r="AB7" s="126">
        <f>'Semi-trailer truck (Battery)'!Y$85</f>
        <v>0.21062516355756916</v>
      </c>
      <c r="AC7" s="126">
        <f>'Semi-trailer truck (Battery)'!Z$85</f>
        <v>0.21054990837933271</v>
      </c>
      <c r="AD7" s="126">
        <f>'Semi-trailer truck (Battery)'!AA$85</f>
        <v>0.21049932362949453</v>
      </c>
      <c r="AE7" s="126">
        <f>'Semi-trailer truck (Battery)'!AB$85</f>
        <v>0.21046535251749066</v>
      </c>
      <c r="AF7" s="126">
        <f>'Semi-trailer truck (Battery)'!AC$85</f>
        <v>0.21044255251672361</v>
      </c>
    </row>
    <row r="8" spans="1:32" x14ac:dyDescent="0.25">
      <c r="A8">
        <v>7</v>
      </c>
      <c r="B8" t="s">
        <v>221</v>
      </c>
      <c r="C8" t="s">
        <v>87</v>
      </c>
      <c r="D8" t="s">
        <v>223</v>
      </c>
      <c r="E8" s="126">
        <f>'Semi-trailer truck (Battery)'!B$191</f>
        <v>0.1383199393494644</v>
      </c>
      <c r="F8" s="126">
        <f>'Semi-trailer truck (Battery)'!C$191</f>
        <v>0.13755940677586537</v>
      </c>
      <c r="G8" s="126">
        <f>'Semi-trailer truck (Battery)'!D$191</f>
        <v>0.13651564060145735</v>
      </c>
      <c r="H8" s="126">
        <f>'Semi-trailer truck (Battery)'!E$191</f>
        <v>0.13511065354061869</v>
      </c>
      <c r="I8" s="126">
        <f>'Semi-trailer truck (Battery)'!F$191</f>
        <v>0.13326949862043536</v>
      </c>
      <c r="J8" s="126">
        <f>'Semi-trailer truck (Battery)'!G$191</f>
        <v>0.13094206084419033</v>
      </c>
      <c r="K8" s="126">
        <f>'Semi-trailer truck (Battery)'!H$191</f>
        <v>0.12813300887022691</v>
      </c>
      <c r="L8" s="126">
        <f>'Semi-trailer truck (Battery)'!I$191</f>
        <v>0.12492868538110206</v>
      </c>
      <c r="M8" s="126">
        <f>'Semi-trailer truck (Battery)'!J$191</f>
        <v>0.121501375887973</v>
      </c>
      <c r="N8" s="126">
        <f>'Semi-trailer truck (Battery)'!K$191</f>
        <v>0.11807684790737563</v>
      </c>
      <c r="O8" s="126">
        <f>'Semi-trailer truck (Battery)'!L$191</f>
        <v>0.1148750689077444</v>
      </c>
      <c r="P8" s="126">
        <f>'Semi-trailer truck (Battery)'!M$191</f>
        <v>0.112056353609188</v>
      </c>
      <c r="Q8" s="126">
        <f>'Semi-trailer truck (Battery)'!N$191</f>
        <v>0.10969965035611255</v>
      </c>
      <c r="R8" s="126">
        <f>'Semi-trailer truck (Battery)'!O$191</f>
        <v>0.10781273539591193</v>
      </c>
      <c r="S8" s="126">
        <f>'Semi-trailer truck (Battery)'!P$191</f>
        <v>0.10635629068645763</v>
      </c>
      <c r="T8" s="126">
        <f>'Semi-trailer truck (Battery)'!Q$191</f>
        <v>0.10526676894625087</v>
      </c>
      <c r="U8" s="126">
        <f>'Semi-trailer truck (Battery)'!R$191</f>
        <v>0.10447306575212531</v>
      </c>
      <c r="V8" s="126">
        <f>'Semi-trailer truck (Battery)'!S$191</f>
        <v>0.10390731994713373</v>
      </c>
      <c r="W8" s="126">
        <f>'Semi-trailer truck (Battery)'!T$191</f>
        <v>0.10351092384726085</v>
      </c>
      <c r="X8" s="126">
        <f>'Semi-trailer truck (Battery)'!U$191</f>
        <v>0.10323677154581805</v>
      </c>
      <c r="Y8" s="126">
        <f>'Semi-trailer truck (Battery)'!V$191</f>
        <v>0.10304896070938388</v>
      </c>
      <c r="Z8" s="126">
        <f>'Semi-trailer truck (Battery)'!W$191</f>
        <v>0.10292116973420788</v>
      </c>
      <c r="AA8" s="126">
        <f>'Semi-trailer truck (Battery)'!X$191</f>
        <v>0.10283463003006625</v>
      </c>
      <c r="AB8" s="126">
        <f>'Semi-trailer truck (Battery)'!Y$191</f>
        <v>0.10277621761030037</v>
      </c>
      <c r="AC8" s="126">
        <f>'Semi-trailer truck (Battery)'!Z$191</f>
        <v>0.10273687891106725</v>
      </c>
      <c r="AD8" s="126">
        <f>'Semi-trailer truck (Battery)'!AA$191</f>
        <v>0.10271042607550281</v>
      </c>
      <c r="AE8" s="126">
        <f>'Semi-trailer truck (Battery)'!AB$191</f>
        <v>0.1026926565340734</v>
      </c>
      <c r="AF8" s="126">
        <f>'Semi-trailer truck (Battery)'!AC$191</f>
        <v>0.10268072825301375</v>
      </c>
    </row>
    <row r="9" spans="1:32" x14ac:dyDescent="0.25">
      <c r="A9">
        <v>8</v>
      </c>
      <c r="B9" t="s">
        <v>221</v>
      </c>
      <c r="C9" t="s">
        <v>87</v>
      </c>
      <c r="D9" t="s">
        <v>224</v>
      </c>
      <c r="E9" s="126">
        <f>'Semi-trailer truck (Battery)'!B$299</f>
        <v>0.14621586097420197</v>
      </c>
      <c r="F9" s="126">
        <f>'Semi-trailer truck (Battery)'!C$299</f>
        <v>0.14539200754890624</v>
      </c>
      <c r="G9" s="126">
        <f>'Semi-trailer truck (Battery)'!D$299</f>
        <v>0.14426141918216653</v>
      </c>
      <c r="H9" s="126">
        <f>'Semi-trailer truck (Battery)'!E$299</f>
        <v>0.14273972676672722</v>
      </c>
      <c r="I9" s="126">
        <f>'Semi-trailer truck (Battery)'!F$299</f>
        <v>0.14074596120980765</v>
      </c>
      <c r="J9" s="126">
        <f>'Semi-trailer truck (Battery)'!G$299</f>
        <v>0.13822622667997839</v>
      </c>
      <c r="K9" s="126">
        <f>'Semi-trailer truck (Battery)'!H$299</f>
        <v>0.13518621518574814</v>
      </c>
      <c r="L9" s="126">
        <f>'Semi-trailer truck (Battery)'!I$299</f>
        <v>0.13172035651174169</v>
      </c>
      <c r="M9" s="126">
        <f>'Semi-trailer truck (Battery)'!J$299</f>
        <v>0.12801633489233846</v>
      </c>
      <c r="N9" s="126">
        <f>'Semi-trailer truck (Battery)'!K$299</f>
        <v>0.12431963095039976</v>
      </c>
      <c r="O9" s="126">
        <f>'Semi-trailer truck (Battery)'!L$299</f>
        <v>0.12086887179861983</v>
      </c>
      <c r="P9" s="126">
        <f>'Semi-trailer truck (Battery)'!M$299</f>
        <v>0.11783712553394528</v>
      </c>
      <c r="Q9" s="126">
        <f>'Semi-trailer truck (Battery)'!N$299</f>
        <v>0.1153083350127429</v>
      </c>
      <c r="R9" s="126">
        <f>'Semi-trailer truck (Battery)'!O$299</f>
        <v>0.11328875933574614</v>
      </c>
      <c r="S9" s="126">
        <f>'Semi-trailer truck (Battery)'!P$299</f>
        <v>0.11173372361180109</v>
      </c>
      <c r="T9" s="126">
        <f>'Semi-trailer truck (Battery)'!Q$299</f>
        <v>0.11057295408013217</v>
      </c>
      <c r="U9" s="126">
        <f>'Semi-trailer truck (Battery)'!R$299</f>
        <v>0.10972883838055081</v>
      </c>
      <c r="V9" s="126">
        <f>'Semi-trailer truck (Battery)'!S$299</f>
        <v>0.10912797790470984</v>
      </c>
      <c r="W9" s="126">
        <f>'Semi-trailer truck (Battery)'!T$299</f>
        <v>0.10870740210516208</v>
      </c>
      <c r="X9" s="126">
        <f>'Semi-trailer truck (Battery)'!U$299</f>
        <v>0.10841673678292252</v>
      </c>
      <c r="Y9" s="126">
        <f>'Semi-trailer truck (Battery)'!V$299</f>
        <v>0.10821771439236554</v>
      </c>
      <c r="Z9" s="126">
        <f>'Semi-trailer truck (Battery)'!W$299</f>
        <v>0.10808234223540167</v>
      </c>
      <c r="AA9" s="126">
        <f>'Semi-trailer truck (Battery)'!X$299</f>
        <v>0.10799069055177024</v>
      </c>
      <c r="AB9" s="126">
        <f>'Semi-trailer truck (Battery)'!Y$299</f>
        <v>0.10792883773872319</v>
      </c>
      <c r="AC9" s="126">
        <f>'Semi-trailer truck (Battery)'!Z$299</f>
        <v>0.10788718665007305</v>
      </c>
      <c r="AD9" s="126">
        <f>'Semi-trailer truck (Battery)'!AA$299</f>
        <v>0.1078591809596505</v>
      </c>
      <c r="AE9" s="126">
        <f>'Semi-trailer truck (Battery)'!AB$299</f>
        <v>0.10784036923898319</v>
      </c>
      <c r="AF9" s="126">
        <f>'Semi-trailer truck (Battery)'!AC$299</f>
        <v>0.10782774179230636</v>
      </c>
    </row>
    <row r="10" spans="1:32" x14ac:dyDescent="0.25">
      <c r="A10">
        <v>9</v>
      </c>
      <c r="B10" t="s">
        <v>221</v>
      </c>
      <c r="C10" t="s">
        <v>87</v>
      </c>
      <c r="D10" t="s">
        <v>225</v>
      </c>
      <c r="E10" s="126">
        <f>'Semi-trailer truck (Battery)'!B$408</f>
        <v>0.19061082595580425</v>
      </c>
      <c r="F10" s="126">
        <f>'Semi-trailer truck (Battery)'!C$408</f>
        <v>0.18953175220086751</v>
      </c>
      <c r="G10" s="126">
        <f>'Semi-trailer truck (Battery)'!D$408</f>
        <v>0.1880510655192284</v>
      </c>
      <c r="H10" s="126">
        <f>'Semi-trailer truck (Battery)'!E$408</f>
        <v>0.18605846381482061</v>
      </c>
      <c r="I10" s="126">
        <f>'Semi-trailer truck (Battery)'!F$408</f>
        <v>0.18344829639495705</v>
      </c>
      <c r="J10" s="126">
        <f>'Semi-trailer truck (Battery)'!G$408</f>
        <v>0.18015069917499321</v>
      </c>
      <c r="K10" s="126">
        <f>'Semi-trailer truck (Battery)'!H$408</f>
        <v>0.17617431765912783</v>
      </c>
      <c r="L10" s="126">
        <f>'Semi-trailer truck (Battery)'!I$408</f>
        <v>0.17164453720814773</v>
      </c>
      <c r="M10" s="126">
        <f>'Semi-trailer truck (Battery)'!J$408</f>
        <v>0.16680921107890381</v>
      </c>
      <c r="N10" s="126">
        <f>'Semi-trailer truck (Battery)'!K$408</f>
        <v>0.16199167283306981</v>
      </c>
      <c r="O10" s="126">
        <f>'Semi-trailer truck (Battery)'!L$408</f>
        <v>0.15750523566937211</v>
      </c>
      <c r="P10" s="126">
        <f>'Semi-trailer truck (Battery)'!M$408</f>
        <v>0.153575568098124</v>
      </c>
      <c r="Q10" s="126">
        <f>'Semi-trailer truck (Battery)'!N$408</f>
        <v>0.15030968824107138</v>
      </c>
      <c r="R10" s="126">
        <f>'Semi-trailer truck (Battery)'!O$408</f>
        <v>0.14771166292908336</v>
      </c>
      <c r="S10" s="126">
        <f>'Semi-trailer truck (Battery)'!P$408</f>
        <v>0.14571891411970606</v>
      </c>
      <c r="T10" s="126">
        <f>'Semi-trailer truck (Battery)'!Q$408</f>
        <v>0.14423652750665436</v>
      </c>
      <c r="U10" s="126">
        <f>'Semi-trailer truck (Battery)'!R$408</f>
        <v>0.14316160783397991</v>
      </c>
      <c r="V10" s="126">
        <f>'Semi-trailer truck (Battery)'!S$408</f>
        <v>0.1423981613367182</v>
      </c>
      <c r="W10" s="126">
        <f>'Semi-trailer truck (Battery)'!T$408</f>
        <v>0.14186467104386935</v>
      </c>
      <c r="X10" s="126">
        <f>'Semi-trailer truck (Battery)'!U$408</f>
        <v>0.14149641155030351</v>
      </c>
      <c r="Y10" s="126">
        <f>'Semi-trailer truck (Battery)'!V$408</f>
        <v>0.1412444727751383</v>
      </c>
      <c r="Z10" s="126">
        <f>'Semi-trailer truck (Battery)'!W$408</f>
        <v>0.1410732082599809</v>
      </c>
      <c r="AA10" s="126">
        <f>'Semi-trailer truck (Battery)'!X$408</f>
        <v>0.14095730289855971</v>
      </c>
      <c r="AB10" s="126">
        <f>'Semi-trailer truck (Battery)'!Y$408</f>
        <v>0.14087910350119681</v>
      </c>
      <c r="AC10" s="126">
        <f>'Semi-trailer truck (Battery)'!Z$408</f>
        <v>0.14082645456394144</v>
      </c>
      <c r="AD10" s="126">
        <f>'Semi-trailer truck (Battery)'!AA$408</f>
        <v>0.14079105849288609</v>
      </c>
      <c r="AE10" s="126">
        <f>'Semi-trailer truck (Battery)'!AB$408</f>
        <v>0.14076728458341192</v>
      </c>
      <c r="AF10" s="126">
        <f>'Semi-trailer truck (Battery)'!AC$408</f>
        <v>0.14075132715321798</v>
      </c>
    </row>
    <row r="11" spans="1:32" x14ac:dyDescent="0.25">
      <c r="A11">
        <v>10</v>
      </c>
      <c r="B11" t="s">
        <v>221</v>
      </c>
      <c r="C11" t="s">
        <v>87</v>
      </c>
      <c r="D11" t="s">
        <v>226</v>
      </c>
      <c r="E11" s="126">
        <f>'Semi-trailer truck (Battery)'!B$513</f>
        <v>0.16082764567011015</v>
      </c>
      <c r="F11" s="126">
        <f>'Semi-trailer truck (Battery)'!C$513</f>
        <v>0.15991745126893953</v>
      </c>
      <c r="G11" s="126">
        <f>'Semi-trailer truck (Battery)'!D$513</f>
        <v>0.15866841474552318</v>
      </c>
      <c r="H11" s="126">
        <f>'Semi-trailer truck (Battery)'!E$513</f>
        <v>0.15698737973089899</v>
      </c>
      <c r="I11" s="126">
        <f>'Semi-trailer truck (Battery)'!F$513</f>
        <v>0.15478499938908738</v>
      </c>
      <c r="J11" s="126">
        <f>'Semi-trailer truck (Battery)'!G$513</f>
        <v>0.15200192516397432</v>
      </c>
      <c r="K11" s="126">
        <f>'Semi-trailer truck (Battery)'!H$513</f>
        <v>0.14864476577975094</v>
      </c>
      <c r="L11" s="126">
        <f>'Semi-trailer truck (Battery)'!I$513</f>
        <v>0.14481830674859736</v>
      </c>
      <c r="M11" s="126">
        <f>'Semi-trailer truck (Battery)'!J$513</f>
        <v>0.14073045234880516</v>
      </c>
      <c r="N11" s="126">
        <f>'Semi-trailer truck (Battery)'!K$513</f>
        <v>0.13665290812484387</v>
      </c>
      <c r="O11" s="126">
        <f>'Semi-trailer truck (Battery)'!L$513</f>
        <v>0.13284953532650184</v>
      </c>
      <c r="P11" s="126">
        <f>'Semi-trailer truck (Battery)'!M$513</f>
        <v>0.12951129071510864</v>
      </c>
      <c r="Q11" s="126">
        <f>'Semi-trailer truck (Battery)'!N$513</f>
        <v>0.12673014092283191</v>
      </c>
      <c r="R11" s="126">
        <f>'Semi-trailer truck (Battery)'!O$513</f>
        <v>0.12451188287964468</v>
      </c>
      <c r="S11" s="126">
        <f>'Semi-trailer truck (Battery)'!P$513</f>
        <v>0.12280603764932335</v>
      </c>
      <c r="T11" s="126">
        <f>'Semi-trailer truck (Battery)'!Q$513</f>
        <v>0.12153415556164215</v>
      </c>
      <c r="U11" s="126">
        <f>'Semi-trailer truck (Battery)'!R$513</f>
        <v>0.12061012381643499</v>
      </c>
      <c r="V11" s="126">
        <f>'Semi-trailer truck (Battery)'!S$513</f>
        <v>0.11995287138073356</v>
      </c>
      <c r="W11" s="126">
        <f>'Semi-trailer truck (Battery)'!T$513</f>
        <v>0.11949308250342341</v>
      </c>
      <c r="X11" s="126">
        <f>'Semi-trailer truck (Battery)'!U$513</f>
        <v>0.11917544592433646</v>
      </c>
      <c r="Y11" s="126">
        <f>'Semi-trailer truck (Battery)'!V$513</f>
        <v>0.11895801854195281</v>
      </c>
      <c r="Z11" s="126">
        <f>'Semi-trailer truck (Battery)'!W$513</f>
        <v>0.11881015714522136</v>
      </c>
      <c r="AA11" s="126">
        <f>'Semi-trailer truck (Battery)'!X$513</f>
        <v>0.11871006355718731</v>
      </c>
      <c r="AB11" s="126">
        <f>'Semi-trailer truck (Battery)'!Y$513</f>
        <v>0.11864251989202282</v>
      </c>
      <c r="AC11" s="126">
        <f>'Semi-trailer truck (Battery)'!Z$513</f>
        <v>0.11859703952320058</v>
      </c>
      <c r="AD11" s="126">
        <f>'Semi-trailer truck (Battery)'!AA$513</f>
        <v>0.11856646038077855</v>
      </c>
      <c r="AE11" s="126">
        <f>'Semi-trailer truck (Battery)'!AB$513</f>
        <v>0.11854592063769917</v>
      </c>
      <c r="AF11" s="126">
        <f>'Semi-trailer truck (Battery)'!AC$513</f>
        <v>0.11853213351629027</v>
      </c>
    </row>
    <row r="12" spans="1:32" x14ac:dyDescent="0.25">
      <c r="A12">
        <v>11</v>
      </c>
      <c r="B12" t="s">
        <v>221</v>
      </c>
      <c r="C12" t="s">
        <v>103</v>
      </c>
      <c r="D12" t="s">
        <v>222</v>
      </c>
      <c r="E12" s="126">
        <f>'Semi-trailer truck (Hydrogen)'!B$85</f>
        <v>0.3345133318455118</v>
      </c>
      <c r="F12" s="126">
        <f>'Semi-trailer truck (Hydrogen)'!C$85</f>
        <v>0.33288179976631882</v>
      </c>
      <c r="G12" s="126">
        <f>'Semi-trailer truck (Hydrogen)'!D$85</f>
        <v>0.33061092033022699</v>
      </c>
      <c r="H12" s="126">
        <f>'Semi-trailer truck (Hydrogen)'!E$85</f>
        <v>0.3274923850368428</v>
      </c>
      <c r="I12" s="126">
        <f>'Semi-trailer truck (Hydrogen)'!F$85</f>
        <v>0.32329049847764091</v>
      </c>
      <c r="J12" s="126">
        <f>'Semi-trailer truck (Hydrogen)'!G$85</f>
        <v>0.31777588672833657</v>
      </c>
      <c r="K12" s="126">
        <f>'Semi-trailer truck (Hydrogen)'!H$85</f>
        <v>0.3107890097200689</v>
      </c>
      <c r="L12" s="126">
        <f>'Semi-trailer truck (Hydrogen)'!I$85</f>
        <v>0.30232857950235115</v>
      </c>
      <c r="M12" s="126">
        <f>'Semi-trailer truck (Hydrogen)'!J$85</f>
        <v>0.29263337861561844</v>
      </c>
      <c r="N12" s="126">
        <f>'Semi-trailer truck (Hydrogen)'!K$85</f>
        <v>0.28220149802358563</v>
      </c>
      <c r="O12" s="126">
        <f>'Semi-trailer truck (Hydrogen)'!L$85</f>
        <v>0.2717047493468287</v>
      </c>
      <c r="P12" s="126">
        <f>'Semi-trailer truck (Hydrogen)'!M$85</f>
        <v>0.26182166038962762</v>
      </c>
      <c r="Q12" s="126">
        <f>'Semi-trailer truck (Hydrogen)'!N$85</f>
        <v>0.25307511238383656</v>
      </c>
      <c r="R12" s="126">
        <f>'Semi-trailer truck (Hydrogen)'!O$85</f>
        <v>0.24575044576734362</v>
      </c>
      <c r="S12" s="126">
        <f>'Semi-trailer truck (Hydrogen)'!P$85</f>
        <v>0.23990382486810363</v>
      </c>
      <c r="T12" s="126">
        <f>'Semi-trailer truck (Hydrogen)'!Q$85</f>
        <v>0.23542351872590289</v>
      </c>
      <c r="U12" s="126">
        <f>'Semi-trailer truck (Hydrogen)'!R$85</f>
        <v>0.23210427275678314</v>
      </c>
      <c r="V12" s="126">
        <f>'Semi-trailer truck (Hydrogen)'!S$85</f>
        <v>0.22971080965247201</v>
      </c>
      <c r="W12" s="126">
        <f>'Semi-trailer truck (Hydrogen)'!T$85</f>
        <v>0.22802054580260073</v>
      </c>
      <c r="X12" s="126">
        <f>'Semi-trailer truck (Hydrogen)'!U$85</f>
        <v>0.22684529273023726</v>
      </c>
      <c r="Y12" s="126">
        <f>'Semi-trailer truck (Hydrogen)'!V$85</f>
        <v>0.22603727473656593</v>
      </c>
      <c r="Z12" s="126">
        <f>'Semi-trailer truck (Hydrogen)'!W$85</f>
        <v>0.22548614857059859</v>
      </c>
      <c r="AA12" s="126">
        <f>'Semi-trailer truck (Hydrogen)'!X$85</f>
        <v>0.22511232021469854</v>
      </c>
      <c r="AB12" s="126">
        <f>'Semi-trailer truck (Hydrogen)'!Y$85</f>
        <v>0.2248597186186537</v>
      </c>
      <c r="AC12" s="126">
        <f>'Semi-trailer truck (Hydrogen)'!Z$85</f>
        <v>0.2246894757121185</v>
      </c>
      <c r="AD12" s="126">
        <f>'Semi-trailer truck (Hydrogen)'!AA$85</f>
        <v>0.22457494164582253</v>
      </c>
      <c r="AE12" s="126">
        <f>'Semi-trailer truck (Hydrogen)'!AB$85</f>
        <v>0.22449797867926247</v>
      </c>
      <c r="AF12" s="126">
        <f>'Semi-trailer truck (Hydrogen)'!AC$85</f>
        <v>0.22444630380606084</v>
      </c>
    </row>
    <row r="13" spans="1:32" x14ac:dyDescent="0.25">
      <c r="A13">
        <v>12</v>
      </c>
      <c r="B13" t="s">
        <v>221</v>
      </c>
      <c r="C13" t="s">
        <v>103</v>
      </c>
      <c r="D13" t="s">
        <v>223</v>
      </c>
      <c r="E13" s="126">
        <f>'Semi-trailer truck (Hydrogen)'!B$191</f>
        <v>0.17647268877854377</v>
      </c>
      <c r="F13" s="126">
        <f>'Semi-trailer truck (Hydrogen)'!C$191</f>
        <v>0.17557549728239058</v>
      </c>
      <c r="G13" s="126">
        <f>'Semi-trailer truck (Hydrogen)'!D$191</f>
        <v>0.17432601880903636</v>
      </c>
      <c r="H13" s="126">
        <f>'Semi-trailer truck (Hydrogen)'!E$191</f>
        <v>0.17260864103316506</v>
      </c>
      <c r="I13" s="126">
        <f>'Semi-trailer truck (Hydrogen)'!F$191</f>
        <v>0.17029153743838149</v>
      </c>
      <c r="J13" s="126">
        <f>'Semi-trailer truck (Hydrogen)'!G$191</f>
        <v>0.16724427317724222</v>
      </c>
      <c r="K13" s="126">
        <f>'Semi-trailer truck (Hydrogen)'!H$191</f>
        <v>0.16337146662603186</v>
      </c>
      <c r="L13" s="126">
        <f>'Semi-trailer truck (Hydrogen)'!I$191</f>
        <v>0.15866026604788447</v>
      </c>
      <c r="M13" s="126">
        <f>'Semi-trailer truck (Hydrogen)'!J$191</f>
        <v>0.15322549770241092</v>
      </c>
      <c r="N13" s="126">
        <f>'Semi-trailer truck (Hydrogen)'!K$191</f>
        <v>0.14732338039310033</v>
      </c>
      <c r="O13" s="126">
        <f>'Semi-trailer truck (Hydrogen)'!L$191</f>
        <v>0.14131129561082639</v>
      </c>
      <c r="P13" s="126">
        <f>'Semi-trailer truck (Hydrogen)'!M$191</f>
        <v>0.13556415513616799</v>
      </c>
      <c r="Q13" s="126">
        <f>'Semi-trailer truck (Hydrogen)'!N$191</f>
        <v>0.13038931023877165</v>
      </c>
      <c r="R13" s="126">
        <f>'Semi-trailer truck (Hydrogen)'!O$191</f>
        <v>0.12597731431229647</v>
      </c>
      <c r="S13" s="126">
        <f>'Semi-trailer truck (Hydrogen)'!P$191</f>
        <v>0.12239536825349044</v>
      </c>
      <c r="T13" s="126">
        <f>'Semi-trailer truck (Hydrogen)'!Q$191</f>
        <v>0.11960970971611418</v>
      </c>
      <c r="U13" s="126">
        <f>'Semi-trailer truck (Hydrogen)'!R$191</f>
        <v>0.11752112985189798</v>
      </c>
      <c r="V13" s="126">
        <f>'Semi-trailer truck (Hydrogen)'!S$191</f>
        <v>0.11600121187189907</v>
      </c>
      <c r="W13" s="126">
        <f>'Semi-trailer truck (Hydrogen)'!T$191</f>
        <v>0.11492057571191991</v>
      </c>
      <c r="X13" s="126">
        <f>'Semi-trailer truck (Hydrogen)'!U$191</f>
        <v>0.11416556626543609</v>
      </c>
      <c r="Y13" s="126">
        <f>'Semi-trailer truck (Hydrogen)'!V$191</f>
        <v>0.11364471930262952</v>
      </c>
      <c r="Z13" s="126">
        <f>'Semi-trailer truck (Hydrogen)'!W$191</f>
        <v>0.11328863404857589</v>
      </c>
      <c r="AA13" s="126">
        <f>'Semi-trailer truck (Hydrogen)'!X$191</f>
        <v>0.11304671581120043</v>
      </c>
      <c r="AB13" s="126">
        <f>'Semi-trailer truck (Hydrogen)'!Y$191</f>
        <v>0.11288307048618001</v>
      </c>
      <c r="AC13" s="126">
        <f>'Semi-trailer truck (Hydrogen)'!Z$191</f>
        <v>0.11277269941837915</v>
      </c>
      <c r="AD13" s="126">
        <f>'Semi-trailer truck (Hydrogen)'!AA$191</f>
        <v>0.1126984084799169</v>
      </c>
      <c r="AE13" s="126">
        <f>'Semi-trailer truck (Hydrogen)'!AB$191</f>
        <v>0.11264847088300312</v>
      </c>
      <c r="AF13" s="126">
        <f>'Semi-trailer truck (Hydrogen)'!AC$191</f>
        <v>0.11261493401464888</v>
      </c>
    </row>
    <row r="14" spans="1:32" x14ac:dyDescent="0.25">
      <c r="A14">
        <v>13</v>
      </c>
      <c r="B14" t="s">
        <v>221</v>
      </c>
      <c r="C14" t="s">
        <v>103</v>
      </c>
      <c r="D14" t="s">
        <v>224</v>
      </c>
      <c r="E14" s="126">
        <f>'Semi-trailer truck (Hydrogen)'!B$299</f>
        <v>0.18649402319148489</v>
      </c>
      <c r="F14" s="126">
        <f>'Semi-trailer truck (Hydrogen)'!C$299</f>
        <v>0.18553309752676553</v>
      </c>
      <c r="G14" s="126">
        <f>'Semi-trailer truck (Hydrogen)'!D$299</f>
        <v>0.18419492937300033</v>
      </c>
      <c r="H14" s="126">
        <f>'Semi-trailer truck (Hydrogen)'!E$299</f>
        <v>0.18235579824600362</v>
      </c>
      <c r="I14" s="126">
        <f>'Semi-trailer truck (Hydrogen)'!F$299</f>
        <v>0.17987473034654397</v>
      </c>
      <c r="J14" s="126">
        <f>'Semi-trailer truck (Hydrogen)'!G$299</f>
        <v>0.1766124449023232</v>
      </c>
      <c r="K14" s="126">
        <f>'Semi-trailer truck (Hydrogen)'!H$299</f>
        <v>0.17246752775658392</v>
      </c>
      <c r="L14" s="126">
        <f>'Semi-trailer truck (Hydrogen)'!I$299</f>
        <v>0.16742738746509375</v>
      </c>
      <c r="M14" s="126">
        <f>'Semi-trailer truck (Hydrogen)'!J$299</f>
        <v>0.16161658861911443</v>
      </c>
      <c r="N14" s="126">
        <f>'Semi-trailer truck (Hydrogen)'!K$299</f>
        <v>0.15531122983835907</v>
      </c>
      <c r="O14" s="126">
        <f>'Semi-trailer truck (Hydrogen)'!L$299</f>
        <v>0.1488951940028288</v>
      </c>
      <c r="P14" s="126">
        <f>'Semi-trailer truck (Hydrogen)'!M$299</f>
        <v>0.14276979550211755</v>
      </c>
      <c r="Q14" s="126">
        <f>'Semi-trailer truck (Hydrogen)'!N$299</f>
        <v>0.13726226795031343</v>
      </c>
      <c r="R14" s="126">
        <f>'Semi-trailer truck (Hydrogen)'!O$299</f>
        <v>0.13257346139780049</v>
      </c>
      <c r="S14" s="126">
        <f>'Semi-trailer truck (Hydrogen)'!P$299</f>
        <v>0.12877190125159343</v>
      </c>
      <c r="T14" s="126">
        <f>'Semi-trailer truck (Hydrogen)'!Q$299</f>
        <v>0.1258188341781461</v>
      </c>
      <c r="U14" s="126">
        <f>'Semi-trailer truck (Hydrogen)'!R$299</f>
        <v>0.12360675421624887</v>
      </c>
      <c r="V14" s="126">
        <f>'Semi-trailer truck (Hydrogen)'!S$299</f>
        <v>0.12199806957624924</v>
      </c>
      <c r="W14" s="126">
        <f>'Semi-trailer truck (Hydrogen)'!T$299</f>
        <v>0.12085489469970856</v>
      </c>
      <c r="X14" s="126">
        <f>'Semi-trailer truck (Hydrogen)'!U$299</f>
        <v>0.12005647485892187</v>
      </c>
      <c r="Y14" s="126">
        <f>'Semi-trailer truck (Hydrogen)'!V$299</f>
        <v>0.11950581717988157</v>
      </c>
      <c r="Z14" s="126">
        <f>'Semi-trailer truck (Hydrogen)'!W$299</f>
        <v>0.11912941535024543</v>
      </c>
      <c r="AA14" s="126">
        <f>'Semi-trailer truck (Hydrogen)'!X$299</f>
        <v>0.1188737240187622</v>
      </c>
      <c r="AB14" s="126">
        <f>'Semi-trailer truck (Hydrogen)'!Y$299</f>
        <v>0.11870077549318976</v>
      </c>
      <c r="AC14" s="126">
        <f>'Semi-trailer truck (Hydrogen)'!Z$299</f>
        <v>0.11858413604741273</v>
      </c>
      <c r="AD14" s="126">
        <f>'Semi-trailer truck (Hydrogen)'!AA$299</f>
        <v>0.11850562866243039</v>
      </c>
      <c r="AE14" s="126">
        <f>'Semi-trailer truck (Hydrogen)'!AB$299</f>
        <v>0.11845285808379061</v>
      </c>
      <c r="AF14" s="126">
        <f>'Semi-trailer truck (Hydrogen)'!AC$299</f>
        <v>0.1184174192271685</v>
      </c>
    </row>
    <row r="15" spans="1:32" x14ac:dyDescent="0.25">
      <c r="A15">
        <v>14</v>
      </c>
      <c r="B15" t="s">
        <v>221</v>
      </c>
      <c r="C15" t="s">
        <v>103</v>
      </c>
      <c r="D15" t="s">
        <v>225</v>
      </c>
      <c r="E15" s="126">
        <f>'Semi-trailer truck (Hydrogen)'!B$408</f>
        <v>0.23268452123563638</v>
      </c>
      <c r="F15" s="126">
        <f>'Semi-trailer truck (Hydrogen)'!C$408</f>
        <v>0.23152019883680186</v>
      </c>
      <c r="G15" s="126">
        <f>'Semi-trailer truck (Hydrogen)'!D$408</f>
        <v>0.22989917845608562</v>
      </c>
      <c r="H15" s="126">
        <f>'Semi-trailer truck (Hydrogen)'!E$408</f>
        <v>0.22767214674725186</v>
      </c>
      <c r="I15" s="126">
        <f>'Semi-trailer truck (Hydrogen)'!F$408</f>
        <v>0.22466953219000843</v>
      </c>
      <c r="J15" s="126">
        <f>'Semi-trailer truck (Hydrogen)'!G$408</f>
        <v>0.22072498463691478</v>
      </c>
      <c r="K15" s="126">
        <f>'Semi-trailer truck (Hydrogen)'!H$408</f>
        <v>0.21571991733596052</v>
      </c>
      <c r="L15" s="126">
        <f>'Semi-trailer truck (Hydrogen)'!I$408</f>
        <v>0.20964589629360242</v>
      </c>
      <c r="M15" s="126">
        <f>'Semi-trailer truck (Hydrogen)'!J$408</f>
        <v>0.20266312494131478</v>
      </c>
      <c r="N15" s="126">
        <f>'Semi-trailer truck (Hydrogen)'!K$408</f>
        <v>0.19511611420766081</v>
      </c>
      <c r="O15" s="126">
        <f>'Semi-trailer truck (Hydrogen)'!L$408</f>
        <v>0.18747683608306143</v>
      </c>
      <c r="P15" s="126">
        <f>'Semi-trailer truck (Hydrogen)'!M$408</f>
        <v>0.18023062202874646</v>
      </c>
      <c r="Q15" s="126">
        <f>'Semi-trailer truck (Hydrogen)'!N$408</f>
        <v>0.17376288852946178</v>
      </c>
      <c r="R15" s="126">
        <f>'Semi-trailer truck (Hydrogen)'!O$408</f>
        <v>0.1682980884135451</v>
      </c>
      <c r="S15" s="126">
        <f>'Semi-trailer truck (Hydrogen)'!P$408</f>
        <v>0.16389877355577442</v>
      </c>
      <c r="T15" s="126">
        <f>'Semi-trailer truck (Hydrogen)'!Q$408</f>
        <v>0.16050232935816125</v>
      </c>
      <c r="U15" s="126">
        <f>'Semi-trailer truck (Hydrogen)'!R$408</f>
        <v>0.15797072378144003</v>
      </c>
      <c r="V15" s="126">
        <f>'Semi-trailer truck (Hydrogen)'!S$408</f>
        <v>0.15613664403471672</v>
      </c>
      <c r="W15" s="126">
        <f>'Semi-trailer truck (Hydrogen)'!T$408</f>
        <v>0.15483692407375738</v>
      </c>
      <c r="X15" s="126">
        <f>'Semi-trailer truck (Hydrogen)'!U$408</f>
        <v>0.15393097291433328</v>
      </c>
      <c r="Y15" s="126">
        <f>'Semi-trailer truck (Hydrogen)'!V$408</f>
        <v>0.15330702115331213</v>
      </c>
      <c r="Z15" s="126">
        <f>'Semi-trailer truck (Hydrogen)'!W$408</f>
        <v>0.15288092834946718</v>
      </c>
      <c r="AA15" s="126">
        <f>'Semi-trailer truck (Hydrogen)'!X$408</f>
        <v>0.15259167155978343</v>
      </c>
      <c r="AB15" s="126">
        <f>'Semi-trailer truck (Hydrogen)'!Y$408</f>
        <v>0.15239610665864003</v>
      </c>
      <c r="AC15" s="126">
        <f>'Semi-trailer truck (Hydrogen)'!Z$408</f>
        <v>0.15226425407801106</v>
      </c>
      <c r="AD15" s="126">
        <f>'Semi-trailer truck (Hydrogen)'!AA$408</f>
        <v>0.15217552510441809</v>
      </c>
      <c r="AE15" s="126">
        <f>'Semi-trailer truck (Hydrogen)'!AB$408</f>
        <v>0.15211589200022202</v>
      </c>
      <c r="AF15" s="126">
        <f>'Semi-trailer truck (Hydrogen)'!AC$408</f>
        <v>0.15207584819420528</v>
      </c>
    </row>
    <row r="16" spans="1:32" x14ac:dyDescent="0.25">
      <c r="A16">
        <v>15</v>
      </c>
      <c r="B16" t="s">
        <v>221</v>
      </c>
      <c r="C16" t="s">
        <v>103</v>
      </c>
      <c r="D16" t="s">
        <v>226</v>
      </c>
      <c r="E16" s="126">
        <f>'Semi-trailer truck (Hydrogen)'!B$513</f>
        <v>0.20012410128897151</v>
      </c>
      <c r="F16" s="126">
        <f>'Semi-trailer truck (Hydrogen)'!C$513</f>
        <v>0.19910762008669391</v>
      </c>
      <c r="G16" s="126">
        <f>'Semi-trailer truck (Hydrogen)'!D$513</f>
        <v>0.19769226162285444</v>
      </c>
      <c r="H16" s="126">
        <f>'Semi-trailer truck (Hydrogen)'!E$513</f>
        <v>0.19574741683818259</v>
      </c>
      <c r="I16" s="126">
        <f>'Semi-trailer truck (Hydrogen)'!F$513</f>
        <v>0.1931245133734476</v>
      </c>
      <c r="J16" s="126">
        <f>'Semi-trailer truck (Hydrogen)'!G$513</f>
        <v>0.18967728972463491</v>
      </c>
      <c r="K16" s="126">
        <f>'Semi-trailer truck (Hydrogen)'!H$513</f>
        <v>0.1853003769551354</v>
      </c>
      <c r="L16" s="126">
        <f>'Semi-trailer truck (Hydrogen)'!I$513</f>
        <v>0.17998349021493787</v>
      </c>
      <c r="M16" s="126">
        <f>'Semi-trailer truck (Hydrogen)'!J$513</f>
        <v>0.17386252495280513</v>
      </c>
      <c r="N16" s="126">
        <f>'Semi-trailer truck (Hydrogen)'!K$513</f>
        <v>0.16723399341101342</v>
      </c>
      <c r="O16" s="126">
        <f>'Semi-trailer truck (Hydrogen)'!L$513</f>
        <v>0.16050704386754766</v>
      </c>
      <c r="P16" s="126">
        <f>'Semi-trailer truck (Hydrogen)'!M$513</f>
        <v>0.15410582232696474</v>
      </c>
      <c r="Q16" s="126">
        <f>'Semi-trailer truck (Hydrogen)'!N$513</f>
        <v>0.14837158578851495</v>
      </c>
      <c r="R16" s="126">
        <f>'Semi-trailer truck (Hydrogen)'!O$513</f>
        <v>0.14350838547183725</v>
      </c>
      <c r="S16" s="126">
        <f>'Semi-trailer truck (Hydrogen)'!P$513</f>
        <v>0.1395795596520735</v>
      </c>
      <c r="T16" s="126">
        <f>'Semi-trailer truck (Hydrogen)'!Q$513</f>
        <v>0.13653708621063085</v>
      </c>
      <c r="U16" s="126">
        <f>'Semi-trailer truck (Hydrogen)'!R$513</f>
        <v>0.13426372879503773</v>
      </c>
      <c r="V16" s="126">
        <f>'Semi-trailer truck (Hydrogen)'!S$513</f>
        <v>0.13261363919194669</v>
      </c>
      <c r="W16" s="126">
        <f>'Semi-trailer truck (Hydrogen)'!T$513</f>
        <v>0.13144268572885281</v>
      </c>
      <c r="X16" s="126">
        <f>'Semi-trailer truck (Hydrogen)'!U$513</f>
        <v>0.1306256835264486</v>
      </c>
      <c r="Y16" s="126">
        <f>'Semi-trailer truck (Hydrogen)'!V$513</f>
        <v>0.13006260460095664</v>
      </c>
      <c r="Z16" s="126">
        <f>'Semi-trailer truck (Hydrogen)'!W$513</f>
        <v>0.12967789828395324</v>
      </c>
      <c r="AA16" s="126">
        <f>'Semi-trailer truck (Hydrogen)'!X$513</f>
        <v>0.12941665203167502</v>
      </c>
      <c r="AB16" s="126">
        <f>'Semi-trailer truck (Hydrogen)'!Y$513</f>
        <v>0.12923998584035201</v>
      </c>
      <c r="AC16" s="126">
        <f>'Semi-trailer truck (Hydrogen)'!Z$513</f>
        <v>0.12912085722170619</v>
      </c>
      <c r="AD16" s="126">
        <f>'Semi-trailer truck (Hydrogen)'!AA$513</f>
        <v>0.12904068263736762</v>
      </c>
      <c r="AE16" s="126">
        <f>'Semi-trailer truck (Hydrogen)'!AB$513</f>
        <v>0.12898679512382905</v>
      </c>
      <c r="AF16" s="126">
        <f>'Semi-trailer truck (Hydrogen)'!AC$513</f>
        <v>0.12895060784866308</v>
      </c>
    </row>
    <row r="17" spans="1:32" x14ac:dyDescent="0.25">
      <c r="A17">
        <v>16</v>
      </c>
      <c r="B17" t="s">
        <v>227</v>
      </c>
      <c r="C17" t="s">
        <v>11</v>
      </c>
      <c r="D17" t="s">
        <v>222</v>
      </c>
      <c r="E17" s="126">
        <f>'Railway (Diesel)'!B$85</f>
        <v>2.1225665860236061E-2</v>
      </c>
      <c r="F17" s="126">
        <f>'Railway (Diesel)'!C$85</f>
        <v>2.1226564614540509E-2</v>
      </c>
      <c r="G17" s="126">
        <f>'Railway (Diesel)'!D$85</f>
        <v>2.1227840716814779E-2</v>
      </c>
      <c r="H17" s="126">
        <f>'Railway (Diesel)'!E$85</f>
        <v>2.1229644364753854E-2</v>
      </c>
      <c r="I17" s="126">
        <f>'Railway (Diesel)'!F$85</f>
        <v>2.1232176653919823E-2</v>
      </c>
      <c r="J17" s="126">
        <f>'Railway (Diesel)'!G$85</f>
        <v>2.1235697455109944E-2</v>
      </c>
      <c r="K17" s="126">
        <f>'Railway (Diesel)'!H$85</f>
        <v>2.1240524341828177E-2</v>
      </c>
      <c r="L17" s="126">
        <f>'Railway (Diesel)'!I$85</f>
        <v>2.1247011160349202E-2</v>
      </c>
      <c r="M17" s="126">
        <f>'Railway (Diesel)'!J$85</f>
        <v>2.125549068531736E-2</v>
      </c>
      <c r="N17" s="126">
        <f>'Railway (Diesel)'!K$85</f>
        <v>2.1266169213789016E-2</v>
      </c>
      <c r="O17" s="126">
        <f>'Railway (Diesel)'!L$85</f>
        <v>2.1278983141427791E-2</v>
      </c>
      <c r="P17" s="126">
        <f>'Railway (Diesel)'!M$85</f>
        <v>2.1293472793206154E-2</v>
      </c>
      <c r="Q17" s="126">
        <f>'Railway (Diesel)'!N$85</f>
        <v>2.1308769459139031E-2</v>
      </c>
      <c r="R17" s="126">
        <f>'Railway (Diesel)'!O$85</f>
        <v>2.1323765115297967E-2</v>
      </c>
      <c r="S17" s="126">
        <f>'Railway (Diesel)'!P$85</f>
        <v>2.1337415969763338E-2</v>
      </c>
      <c r="T17" s="126">
        <f>'Railway (Diesel)'!Q$85</f>
        <v>2.1349017252139856E-2</v>
      </c>
      <c r="U17" s="126">
        <f>'Railway (Diesel)'!R$85</f>
        <v>2.1358307801651485E-2</v>
      </c>
      <c r="V17" s="126">
        <f>'Railway (Diesel)'!S$85</f>
        <v>2.1365396903272868E-2</v>
      </c>
      <c r="W17" s="126">
        <f>'Railway (Diesel)'!T$85</f>
        <v>2.1370607961511363E-2</v>
      </c>
      <c r="X17" s="126">
        <f>'Railway (Diesel)'!U$85</f>
        <v>2.1374333792765252E-2</v>
      </c>
      <c r="Y17" s="126">
        <f>'Railway (Diesel)'!V$85</f>
        <v>2.1376945050244775E-2</v>
      </c>
      <c r="Z17" s="126">
        <f>'Railway (Diesel)'!W$85</f>
        <v>2.1378749589663546E-2</v>
      </c>
      <c r="AA17" s="126">
        <f>'Railway (Diesel)'!X$85</f>
        <v>2.1379984525911465E-2</v>
      </c>
      <c r="AB17" s="126">
        <f>'Railway (Diesel)'!Y$85</f>
        <v>2.1380824013543302E-2</v>
      </c>
      <c r="AC17" s="126">
        <f>'Railway (Diesel)'!Z$85</f>
        <v>2.1381392085482447E-2</v>
      </c>
      <c r="AD17" s="126">
        <f>'Railway (Diesel)'!AA$85</f>
        <v>2.1381775307405673E-2</v>
      </c>
      <c r="AE17" s="126">
        <f>'Railway (Diesel)'!AB$85</f>
        <v>2.1382033290500702E-2</v>
      </c>
      <c r="AF17" s="126">
        <f>'Railway (Diesel)'!AC$85</f>
        <v>2.1382206719537642E-2</v>
      </c>
    </row>
    <row r="18" spans="1:32" x14ac:dyDescent="0.25">
      <c r="A18">
        <v>17</v>
      </c>
      <c r="B18" t="s">
        <v>227</v>
      </c>
      <c r="C18" t="s">
        <v>11</v>
      </c>
      <c r="D18" t="s">
        <v>223</v>
      </c>
      <c r="E18" s="126">
        <f>'Railway (Diesel)'!B$191</f>
        <v>3.2060628544660096E-2</v>
      </c>
      <c r="F18" s="126">
        <f>'Railway (Diesel)'!C$191</f>
        <v>3.2061976676116752E-2</v>
      </c>
      <c r="G18" s="126">
        <f>'Railway (Diesel)'!D$191</f>
        <v>3.2063890829528152E-2</v>
      </c>
      <c r="H18" s="126">
        <f>'Railway (Diesel)'!E$191</f>
        <v>3.2066596301436774E-2</v>
      </c>
      <c r="I18" s="126">
        <f>'Railway (Diesel)'!F$191</f>
        <v>3.207039473518572E-2</v>
      </c>
      <c r="J18" s="126">
        <f>'Railway (Diesel)'!G$191</f>
        <v>3.2075675936970915E-2</v>
      </c>
      <c r="K18" s="126">
        <f>'Railway (Diesel)'!H$191</f>
        <v>3.2082916267048248E-2</v>
      </c>
      <c r="L18" s="126">
        <f>'Railway (Diesel)'!I$191</f>
        <v>3.2092646494829791E-2</v>
      </c>
      <c r="M18" s="126">
        <f>'Railway (Diesel)'!J$191</f>
        <v>3.2105365782282028E-2</v>
      </c>
      <c r="N18" s="126">
        <f>'Railway (Diesel)'!K$191</f>
        <v>3.2121383574989518E-2</v>
      </c>
      <c r="O18" s="126">
        <f>'Railway (Diesel)'!L$191</f>
        <v>3.2140604466447675E-2</v>
      </c>
      <c r="P18" s="126">
        <f>'Railway (Diesel)'!M$191</f>
        <v>3.2162338944115229E-2</v>
      </c>
      <c r="Q18" s="126">
        <f>'Railway (Diesel)'!N$191</f>
        <v>3.2185283943014537E-2</v>
      </c>
      <c r="R18" s="126">
        <f>'Railway (Diesel)'!O$191</f>
        <v>3.2207777427252941E-2</v>
      </c>
      <c r="S18" s="126">
        <f>'Railway (Diesel)'!P$191</f>
        <v>3.2228253708951007E-2</v>
      </c>
      <c r="T18" s="126">
        <f>'Railway (Diesel)'!Q$191</f>
        <v>3.2245655632515781E-2</v>
      </c>
      <c r="U18" s="126">
        <f>'Railway (Diesel)'!R$191</f>
        <v>3.2259591456783226E-2</v>
      </c>
      <c r="V18" s="126">
        <f>'Railway (Diesel)'!S$191</f>
        <v>3.2270225109215303E-2</v>
      </c>
      <c r="W18" s="126">
        <f>'Railway (Diesel)'!T$191</f>
        <v>3.2278041696573029E-2</v>
      </c>
      <c r="X18" s="126">
        <f>'Railway (Diesel)'!U$191</f>
        <v>3.2283630443453865E-2</v>
      </c>
      <c r="Y18" s="126">
        <f>'Railway (Diesel)'!V$191</f>
        <v>3.228754732967315E-2</v>
      </c>
      <c r="Z18" s="126">
        <f>'Railway (Diesel)'!W$191</f>
        <v>3.2290254138801308E-2</v>
      </c>
      <c r="AA18" s="126">
        <f>'Railway (Diesel)'!X$191</f>
        <v>3.2292106543173188E-2</v>
      </c>
      <c r="AB18" s="126">
        <f>'Railway (Diesel)'!Y$191</f>
        <v>3.2293365774620948E-2</v>
      </c>
      <c r="AC18" s="126">
        <f>'Railway (Diesel)'!Z$191</f>
        <v>3.2294217882529661E-2</v>
      </c>
      <c r="AD18" s="126">
        <f>'Railway (Diesel)'!AA$191</f>
        <v>3.2294792715414494E-2</v>
      </c>
      <c r="AE18" s="126">
        <f>'Railway (Diesel)'!AB$191</f>
        <v>3.2295179690057046E-2</v>
      </c>
      <c r="AF18" s="126">
        <f>'Railway (Diesel)'!AC$191</f>
        <v>3.2295439833612459E-2</v>
      </c>
    </row>
    <row r="19" spans="1:32" x14ac:dyDescent="0.25">
      <c r="A19">
        <v>18</v>
      </c>
      <c r="B19" t="s">
        <v>227</v>
      </c>
      <c r="C19" t="s">
        <v>11</v>
      </c>
      <c r="D19" t="s">
        <v>224</v>
      </c>
      <c r="E19" s="126">
        <f>'Railway (Diesel)'!B$299</f>
        <v>3.0364024455280345E-2</v>
      </c>
      <c r="F19" s="126">
        <f>'Railway (Diesel)'!C$299</f>
        <v>3.0365372586737008E-2</v>
      </c>
      <c r="G19" s="126">
        <f>'Railway (Diesel)'!D$299</f>
        <v>3.0367286740148415E-2</v>
      </c>
      <c r="H19" s="126">
        <f>'Railway (Diesel)'!E$299</f>
        <v>3.0369992212057034E-2</v>
      </c>
      <c r="I19" s="126">
        <f>'Railway (Diesel)'!F$299</f>
        <v>3.0373790645805979E-2</v>
      </c>
      <c r="J19" s="126">
        <f>'Railway (Diesel)'!G$299</f>
        <v>3.0379071847591168E-2</v>
      </c>
      <c r="K19" s="126">
        <f>'Railway (Diesel)'!H$299</f>
        <v>3.0386312177668511E-2</v>
      </c>
      <c r="L19" s="126">
        <f>'Railway (Diesel)'!I$299</f>
        <v>3.0396042405450054E-2</v>
      </c>
      <c r="M19" s="126">
        <f>'Railway (Diesel)'!J$299</f>
        <v>3.0408761692902291E-2</v>
      </c>
      <c r="N19" s="126">
        <f>'Railway (Diesel)'!K$299</f>
        <v>3.0424779485609774E-2</v>
      </c>
      <c r="O19" s="126">
        <f>'Railway (Diesel)'!L$299</f>
        <v>3.0444000377067931E-2</v>
      </c>
      <c r="P19" s="126">
        <f>'Railway (Diesel)'!M$299</f>
        <v>3.0465734854735482E-2</v>
      </c>
      <c r="Q19" s="126">
        <f>'Railway (Diesel)'!N$299</f>
        <v>3.0488679853634806E-2</v>
      </c>
      <c r="R19" s="126">
        <f>'Railway (Diesel)'!O$299</f>
        <v>3.0511173337873197E-2</v>
      </c>
      <c r="S19" s="126">
        <f>'Railway (Diesel)'!P$299</f>
        <v>3.0531649619571267E-2</v>
      </c>
      <c r="T19" s="126">
        <f>'Railway (Diesel)'!Q$299</f>
        <v>3.0549051543136033E-2</v>
      </c>
      <c r="U19" s="126">
        <f>'Railway (Diesel)'!R$299</f>
        <v>3.0562987367403482E-2</v>
      </c>
      <c r="V19" s="126">
        <f>'Railway (Diesel)'!S$299</f>
        <v>3.0573621019835559E-2</v>
      </c>
      <c r="W19" s="126">
        <f>'Railway (Diesel)'!T$299</f>
        <v>3.0581437607193292E-2</v>
      </c>
      <c r="X19" s="126">
        <f>'Railway (Diesel)'!U$299</f>
        <v>3.0587026354074127E-2</v>
      </c>
      <c r="Y19" s="126">
        <f>'Railway (Diesel)'!V$299</f>
        <v>3.0590943240293409E-2</v>
      </c>
      <c r="Z19" s="126">
        <f>'Railway (Diesel)'!W$299</f>
        <v>3.0593650049421571E-2</v>
      </c>
      <c r="AA19" s="126">
        <f>'Railway (Diesel)'!X$299</f>
        <v>3.0595502453793444E-2</v>
      </c>
      <c r="AB19" s="126">
        <f>'Railway (Diesel)'!Y$299</f>
        <v>3.0596761685241197E-2</v>
      </c>
      <c r="AC19" s="126">
        <f>'Railway (Diesel)'!Z$299</f>
        <v>3.0597613793149916E-2</v>
      </c>
      <c r="AD19" s="126">
        <f>'Railway (Diesel)'!AA$299</f>
        <v>3.0598188626034757E-2</v>
      </c>
      <c r="AE19" s="126">
        <f>'Railway (Diesel)'!AB$299</f>
        <v>3.0598575600677302E-2</v>
      </c>
      <c r="AF19" s="126">
        <f>'Railway (Diesel)'!AC$299</f>
        <v>3.0598835744232715E-2</v>
      </c>
    </row>
    <row r="20" spans="1:32" x14ac:dyDescent="0.25">
      <c r="A20">
        <v>19</v>
      </c>
      <c r="B20" t="s">
        <v>227</v>
      </c>
      <c r="C20" t="s">
        <v>11</v>
      </c>
      <c r="D20" t="s">
        <v>225</v>
      </c>
      <c r="E20" s="126">
        <f>'Railway (Diesel)'!B$408</f>
        <v>2.6732299222734044E-2</v>
      </c>
      <c r="F20" s="126">
        <f>'Railway (Diesel)'!C$408</f>
        <v>2.6733098115449095E-2</v>
      </c>
      <c r="G20" s="126">
        <f>'Railway (Diesel)'!D$408</f>
        <v>2.6734232428581785E-2</v>
      </c>
      <c r="H20" s="126">
        <f>'Railway (Diesel)'!E$408</f>
        <v>2.6735835671194301E-2</v>
      </c>
      <c r="I20" s="126">
        <f>'Railway (Diesel)'!F$408</f>
        <v>2.6738086594897383E-2</v>
      </c>
      <c r="J20" s="126">
        <f>'Railway (Diesel)'!G$408</f>
        <v>2.6741216195955271E-2</v>
      </c>
      <c r="K20" s="126">
        <f>'Railway (Diesel)'!H$408</f>
        <v>2.6745506761927024E-2</v>
      </c>
      <c r="L20" s="126">
        <f>'Railway (Diesel)'!I$408</f>
        <v>2.6751272822834606E-2</v>
      </c>
      <c r="M20" s="126">
        <f>'Railway (Diesel)'!J$408</f>
        <v>2.6758810178361857E-2</v>
      </c>
      <c r="N20" s="126">
        <f>'Railway (Diesel)'!K$408</f>
        <v>2.6768302203669991E-2</v>
      </c>
      <c r="O20" s="126">
        <f>'Railway (Diesel)'!L$408</f>
        <v>2.6779692361571131E-2</v>
      </c>
      <c r="P20" s="126">
        <f>'Railway (Diesel)'!M$408</f>
        <v>2.6792572052040785E-2</v>
      </c>
      <c r="Q20" s="126">
        <f>'Railway (Diesel)'!N$408</f>
        <v>2.680616908842557E-2</v>
      </c>
      <c r="R20" s="126">
        <f>'Railway (Diesel)'!O$408</f>
        <v>2.681949856056684E-2</v>
      </c>
      <c r="S20" s="126">
        <f>'Railway (Diesel)'!P$408</f>
        <v>2.6831632653424954E-2</v>
      </c>
      <c r="T20" s="126">
        <f>'Railway (Diesel)'!Q$408</f>
        <v>2.6841944904426297E-2</v>
      </c>
      <c r="U20" s="126">
        <f>'Railway (Diesel)'!R$408</f>
        <v>2.6850203170658855E-2</v>
      </c>
      <c r="V20" s="126">
        <f>'Railway (Diesel)'!S$408</f>
        <v>2.6856504594322313E-2</v>
      </c>
      <c r="W20" s="126">
        <f>'Railway (Diesel)'!T$408</f>
        <v>2.6861136646089859E-2</v>
      </c>
      <c r="X20" s="126">
        <f>'Railway (Diesel)'!U$408</f>
        <v>2.6864448496093318E-2</v>
      </c>
      <c r="Y20" s="126">
        <f>'Railway (Diesel)'!V$408</f>
        <v>2.6866769613852891E-2</v>
      </c>
      <c r="Z20" s="126">
        <f>'Railway (Diesel)'!W$408</f>
        <v>2.6868373648891802E-2</v>
      </c>
      <c r="AA20" s="126">
        <f>'Railway (Diesel)'!X$408</f>
        <v>2.6869471370001063E-2</v>
      </c>
      <c r="AB20" s="126">
        <f>'Railway (Diesel)'!Y$408</f>
        <v>2.6870217581229365E-2</v>
      </c>
      <c r="AC20" s="126">
        <f>'Railway (Diesel)'!Z$408</f>
        <v>2.6870722534064161E-2</v>
      </c>
      <c r="AD20" s="126">
        <f>'Railway (Diesel)'!AA$408</f>
        <v>2.6871063175773691E-2</v>
      </c>
      <c r="AE20" s="126">
        <f>'Railway (Diesel)'!AB$408</f>
        <v>2.6871292494080386E-2</v>
      </c>
      <c r="AF20" s="126">
        <f>'Railway (Diesel)'!AC$408</f>
        <v>2.6871446653224332E-2</v>
      </c>
    </row>
    <row r="21" spans="1:32" x14ac:dyDescent="0.25">
      <c r="A21">
        <v>20</v>
      </c>
      <c r="B21" t="s">
        <v>227</v>
      </c>
      <c r="C21" t="s">
        <v>11</v>
      </c>
      <c r="D21" t="s">
        <v>226</v>
      </c>
      <c r="E21" s="126">
        <f>'Railway (Diesel)'!B$513</f>
        <v>3.1484761421513588E-2</v>
      </c>
      <c r="F21" s="126">
        <f>'Railway (Diesel)'!C$513</f>
        <v>3.1486109552970258E-2</v>
      </c>
      <c r="G21" s="126">
        <f>'Railway (Diesel)'!D$513</f>
        <v>3.1488023706381658E-2</v>
      </c>
      <c r="H21" s="126">
        <f>'Railway (Diesel)'!E$513</f>
        <v>3.149072917829028E-2</v>
      </c>
      <c r="I21" s="126">
        <f>'Railway (Diesel)'!F$513</f>
        <v>3.1494527612039233E-2</v>
      </c>
      <c r="J21" s="126">
        <f>'Railway (Diesel)'!G$513</f>
        <v>3.1499808813824415E-2</v>
      </c>
      <c r="K21" s="126">
        <f>'Railway (Diesel)'!H$513</f>
        <v>3.1507049143901761E-2</v>
      </c>
      <c r="L21" s="126">
        <f>'Railway (Diesel)'!I$513</f>
        <v>3.1516779371683304E-2</v>
      </c>
      <c r="M21" s="126">
        <f>'Railway (Diesel)'!J$513</f>
        <v>3.1529498659135541E-2</v>
      </c>
      <c r="N21" s="126">
        <f>'Railway (Diesel)'!K$513</f>
        <v>3.1545516451843017E-2</v>
      </c>
      <c r="O21" s="126">
        <f>'Railway (Diesel)'!L$513</f>
        <v>3.1564737343301182E-2</v>
      </c>
      <c r="P21" s="126">
        <f>'Railway (Diesel)'!M$513</f>
        <v>3.1586471820968735E-2</v>
      </c>
      <c r="Q21" s="126">
        <f>'Railway (Diesel)'!N$513</f>
        <v>3.160941681986805E-2</v>
      </c>
      <c r="R21" s="126">
        <f>'Railway (Diesel)'!O$513</f>
        <v>3.1631910304106448E-2</v>
      </c>
      <c r="S21" s="126">
        <f>'Railway (Diesel)'!P$513</f>
        <v>3.1652386585804514E-2</v>
      </c>
      <c r="T21" s="126">
        <f>'Railway (Diesel)'!Q$513</f>
        <v>3.1669788509369287E-2</v>
      </c>
      <c r="U21" s="126">
        <f>'Railway (Diesel)'!R$513</f>
        <v>3.1683724333636726E-2</v>
      </c>
      <c r="V21" s="126">
        <f>'Railway (Diesel)'!S$513</f>
        <v>3.1694357986068809E-2</v>
      </c>
      <c r="W21" s="126">
        <f>'Railway (Diesel)'!T$513</f>
        <v>3.1702174573426542E-2</v>
      </c>
      <c r="X21" s="126">
        <f>'Railway (Diesel)'!U$513</f>
        <v>3.1707763320307378E-2</v>
      </c>
      <c r="Y21" s="126">
        <f>'Railway (Diesel)'!V$513</f>
        <v>3.1711680206526656E-2</v>
      </c>
      <c r="Z21" s="126">
        <f>'Railway (Diesel)'!W$513</f>
        <v>3.1714387015654821E-2</v>
      </c>
      <c r="AA21" s="126">
        <f>'Railway (Diesel)'!X$513</f>
        <v>3.1716239420026694E-2</v>
      </c>
      <c r="AB21" s="126">
        <f>'Railway (Diesel)'!Y$513</f>
        <v>3.1717498651474454E-2</v>
      </c>
      <c r="AC21" s="126">
        <f>'Railway (Diesel)'!Z$513</f>
        <v>3.1718350759383167E-2</v>
      </c>
      <c r="AD21" s="126">
        <f>'Railway (Diesel)'!AA$513</f>
        <v>3.1718925592268007E-2</v>
      </c>
      <c r="AE21" s="126">
        <f>'Railway (Diesel)'!AB$513</f>
        <v>3.171931256691056E-2</v>
      </c>
      <c r="AF21" s="126">
        <f>'Railway (Diesel)'!AC$513</f>
        <v>3.1719572710465965E-2</v>
      </c>
    </row>
    <row r="22" spans="1:32" x14ac:dyDescent="0.25">
      <c r="A22">
        <v>21</v>
      </c>
      <c r="B22" t="s">
        <v>227</v>
      </c>
      <c r="C22" t="s">
        <v>136</v>
      </c>
      <c r="D22" t="s">
        <v>222</v>
      </c>
      <c r="E22" s="126">
        <f>'Railway (Catenary)'!B$85</f>
        <v>1.6139744314100916E-2</v>
      </c>
      <c r="F22" s="126">
        <f>'Railway (Catenary)'!C$85</f>
        <v>1.6137152877457678E-2</v>
      </c>
      <c r="G22" s="126">
        <f>'Railway (Catenary)'!D$85</f>
        <v>1.6133473408911345E-2</v>
      </c>
      <c r="H22" s="126">
        <f>'Railway (Catenary)'!E$85</f>
        <v>1.6128272833695462E-2</v>
      </c>
      <c r="I22" s="126">
        <f>'Railway (Catenary)'!F$85</f>
        <v>1.6120971319918513E-2</v>
      </c>
      <c r="J22" s="126">
        <f>'Railway (Catenary)'!G$85</f>
        <v>1.6110819565236974E-2</v>
      </c>
      <c r="K22" s="126">
        <f>'Railway (Catenary)'!H$85</f>
        <v>1.6096901889346479E-2</v>
      </c>
      <c r="L22" s="126">
        <f>'Railway (Catenary)'!I$85</f>
        <v>1.6078198024307509E-2</v>
      </c>
      <c r="M22" s="126">
        <f>'Railway (Catenary)'!J$85</f>
        <v>1.6053748459380592E-2</v>
      </c>
      <c r="N22" s="126">
        <f>'Railway (Catenary)'!K$85</f>
        <v>1.602295836486798E-2</v>
      </c>
      <c r="O22" s="126">
        <f>'Railway (Catenary)'!L$85</f>
        <v>1.5986011135282648E-2</v>
      </c>
      <c r="P22" s="126">
        <f>'Railway (Catenary)'!M$85</f>
        <v>1.5944232181478755E-2</v>
      </c>
      <c r="Q22" s="126">
        <f>'Railway (Catenary)'!N$85</f>
        <v>1.5900126311362724E-2</v>
      </c>
      <c r="R22" s="126">
        <f>'Railway (Catenary)'!O$85</f>
        <v>1.5856888362272857E-2</v>
      </c>
      <c r="S22" s="126">
        <f>'Railway (Catenary)'!P$85</f>
        <v>1.5817527967225669E-2</v>
      </c>
      <c r="T22" s="126">
        <f>'Railway (Catenary)'!Q$85</f>
        <v>1.5784077236463603E-2</v>
      </c>
      <c r="U22" s="126">
        <f>'Railway (Catenary)'!R$85</f>
        <v>1.5757289191809652E-2</v>
      </c>
      <c r="V22" s="126">
        <f>'Railway (Catenary)'!S$85</f>
        <v>1.5736848724800419E-2</v>
      </c>
      <c r="W22" s="126">
        <f>'Railway (Catenary)'!T$85</f>
        <v>1.5721823342220814E-2</v>
      </c>
      <c r="X22" s="126">
        <f>'Railway (Catenary)'!U$85</f>
        <v>1.5711080411043556E-2</v>
      </c>
      <c r="Y22" s="126">
        <f>'Railway (Catenary)'!V$85</f>
        <v>1.570355120280062E-2</v>
      </c>
      <c r="Z22" s="126">
        <f>'Railway (Catenary)'!W$85</f>
        <v>1.5698348057123449E-2</v>
      </c>
      <c r="AA22" s="126">
        <f>'Railway (Catenary)'!X$85</f>
        <v>1.5694787285253867E-2</v>
      </c>
      <c r="AB22" s="126">
        <f>'Railway (Catenary)'!Y$85</f>
        <v>1.5692366736056004E-2</v>
      </c>
      <c r="AC22" s="126">
        <f>'Railway (Catenary)'!Z$85</f>
        <v>1.5690728777348239E-2</v>
      </c>
      <c r="AD22" s="126">
        <f>'Railway (Catenary)'!AA$85</f>
        <v>1.5689623808693924E-2</v>
      </c>
      <c r="AE22" s="126">
        <f>'Railway (Catenary)'!AB$85</f>
        <v>1.5688879949284851E-2</v>
      </c>
      <c r="AF22" s="126">
        <f>'Railway (Catenary)'!AC$85</f>
        <v>1.5688379890081677E-2</v>
      </c>
    </row>
    <row r="23" spans="1:32" x14ac:dyDescent="0.25">
      <c r="A23">
        <v>22</v>
      </c>
      <c r="B23" t="s">
        <v>227</v>
      </c>
      <c r="C23" t="s">
        <v>136</v>
      </c>
      <c r="D23" t="s">
        <v>223</v>
      </c>
      <c r="E23" s="126">
        <f>'Railway (Catenary)'!B$191</f>
        <v>2.4431746225457369E-2</v>
      </c>
      <c r="F23" s="126">
        <f>'Railway (Catenary)'!C$191</f>
        <v>2.44278590704925E-2</v>
      </c>
      <c r="G23" s="126">
        <f>'Railway (Catenary)'!D$191</f>
        <v>2.4422339867673008E-2</v>
      </c>
      <c r="H23" s="126">
        <f>'Railway (Catenary)'!E$191</f>
        <v>2.4414539004849183E-2</v>
      </c>
      <c r="I23" s="126">
        <f>'Railway (Catenary)'!F$191</f>
        <v>2.4403586734183757E-2</v>
      </c>
      <c r="J23" s="126">
        <f>'Railway (Catenary)'!G$191</f>
        <v>2.4388359102161448E-2</v>
      </c>
      <c r="K23" s="126">
        <f>'Railway (Catenary)'!H$191</f>
        <v>2.436748258832571E-2</v>
      </c>
      <c r="L23" s="126">
        <f>'Railway (Catenary)'!I$191</f>
        <v>2.4339426790767255E-2</v>
      </c>
      <c r="M23" s="126">
        <f>'Railway (Catenary)'!J$191</f>
        <v>2.4302752443376877E-2</v>
      </c>
      <c r="N23" s="126">
        <f>'Railway (Catenary)'!K$191</f>
        <v>2.4256567301607957E-2</v>
      </c>
      <c r="O23" s="126">
        <f>'Railway (Catenary)'!L$191</f>
        <v>2.4201146457229959E-2</v>
      </c>
      <c r="P23" s="126">
        <f>'Railway (Catenary)'!M$191</f>
        <v>2.4138478026524125E-2</v>
      </c>
      <c r="Q23" s="126">
        <f>'Railway (Catenary)'!N$191</f>
        <v>2.4072319221350075E-2</v>
      </c>
      <c r="R23" s="126">
        <f>'Railway (Catenary)'!O$191</f>
        <v>2.4007462297715276E-2</v>
      </c>
      <c r="S23" s="126">
        <f>'Railway (Catenary)'!P$191</f>
        <v>2.3948421705144496E-2</v>
      </c>
      <c r="T23" s="126">
        <f>'Railway (Catenary)'!Q$191</f>
        <v>2.3898245609001396E-2</v>
      </c>
      <c r="U23" s="126">
        <f>'Railway (Catenary)'!R$191</f>
        <v>2.3858063542020469E-2</v>
      </c>
      <c r="V23" s="126">
        <f>'Railway (Catenary)'!S$191</f>
        <v>2.3827402841506619E-2</v>
      </c>
      <c r="W23" s="126">
        <f>'Railway (Catenary)'!T$191</f>
        <v>2.3804864767637202E-2</v>
      </c>
      <c r="X23" s="126">
        <f>'Railway (Catenary)'!U$191</f>
        <v>2.3788750370871321E-2</v>
      </c>
      <c r="Y23" s="126">
        <f>'Railway (Catenary)'!V$191</f>
        <v>2.3777456558506924E-2</v>
      </c>
      <c r="Z23" s="126">
        <f>'Railway (Catenary)'!W$191</f>
        <v>2.3769651839991163E-2</v>
      </c>
      <c r="AA23" s="126">
        <f>'Railway (Catenary)'!X$191</f>
        <v>2.3764310682186787E-2</v>
      </c>
      <c r="AB23" s="126">
        <f>'Railway (Catenary)'!Y$191</f>
        <v>2.3760679858389994E-2</v>
      </c>
      <c r="AC23" s="126">
        <f>'Railway (Catenary)'!Z$191</f>
        <v>2.3758222920328351E-2</v>
      </c>
      <c r="AD23" s="126">
        <f>'Railway (Catenary)'!AA$191</f>
        <v>2.375656546734687E-2</v>
      </c>
      <c r="AE23" s="126">
        <f>'Railway (Catenary)'!AB$191</f>
        <v>2.3755449678233266E-2</v>
      </c>
      <c r="AF23" s="126">
        <f>'Railway (Catenary)'!AC$191</f>
        <v>2.3754699589428507E-2</v>
      </c>
    </row>
    <row r="24" spans="1:32" x14ac:dyDescent="0.25">
      <c r="A24">
        <v>23</v>
      </c>
      <c r="B24" t="s">
        <v>227</v>
      </c>
      <c r="C24" t="s">
        <v>136</v>
      </c>
      <c r="D24" t="s">
        <v>224</v>
      </c>
      <c r="E24" s="126">
        <f>'Railway (Catenary)'!B$299</f>
        <v>2.2735142136077628E-2</v>
      </c>
      <c r="F24" s="126">
        <f>'Railway (Catenary)'!C$299</f>
        <v>2.273125498111276E-2</v>
      </c>
      <c r="G24" s="126">
        <f>'Railway (Catenary)'!D$299</f>
        <v>2.272573577829327E-2</v>
      </c>
      <c r="H24" s="126">
        <f>'Railway (Catenary)'!E$299</f>
        <v>2.2717934915469442E-2</v>
      </c>
      <c r="I24" s="126">
        <f>'Railway (Catenary)'!F$299</f>
        <v>2.2706982644804016E-2</v>
      </c>
      <c r="J24" s="126">
        <f>'Railway (Catenary)'!G$299</f>
        <v>2.2691755012781707E-2</v>
      </c>
      <c r="K24" s="126">
        <f>'Railway (Catenary)'!H$299</f>
        <v>2.2670878498945966E-2</v>
      </c>
      <c r="L24" s="126">
        <f>'Railway (Catenary)'!I$299</f>
        <v>2.2642822701387517E-2</v>
      </c>
      <c r="M24" s="126">
        <f>'Railway (Catenary)'!J$299</f>
        <v>2.2606148353997133E-2</v>
      </c>
      <c r="N24" s="126">
        <f>'Railway (Catenary)'!K$299</f>
        <v>2.2559963212228216E-2</v>
      </c>
      <c r="O24" s="126">
        <f>'Railway (Catenary)'!L$299</f>
        <v>2.2504542367850218E-2</v>
      </c>
      <c r="P24" s="126">
        <f>'Railway (Catenary)'!M$299</f>
        <v>2.2441873937144384E-2</v>
      </c>
      <c r="Q24" s="126">
        <f>'Railway (Catenary)'!N$299</f>
        <v>2.2375715131970331E-2</v>
      </c>
      <c r="R24" s="126">
        <f>'Railway (Catenary)'!O$299</f>
        <v>2.2310858208335532E-2</v>
      </c>
      <c r="S24" s="126">
        <f>'Railway (Catenary)'!P$299</f>
        <v>2.2251817615764755E-2</v>
      </c>
      <c r="T24" s="126">
        <f>'Railway (Catenary)'!Q$299</f>
        <v>2.2201641519621656E-2</v>
      </c>
      <c r="U24" s="126">
        <f>'Railway (Catenary)'!R$299</f>
        <v>2.2161459452640728E-2</v>
      </c>
      <c r="V24" s="126">
        <f>'Railway (Catenary)'!S$299</f>
        <v>2.2130798752126875E-2</v>
      </c>
      <c r="W24" s="126">
        <f>'Railway (Catenary)'!T$299</f>
        <v>2.2108260678257465E-2</v>
      </c>
      <c r="X24" s="126">
        <f>'Railway (Catenary)'!U$299</f>
        <v>2.209214628149158E-2</v>
      </c>
      <c r="Y24" s="126">
        <f>'Railway (Catenary)'!V$299</f>
        <v>2.208085246912718E-2</v>
      </c>
      <c r="Z24" s="126">
        <f>'Railway (Catenary)'!W$299</f>
        <v>2.2073047750611422E-2</v>
      </c>
      <c r="AA24" s="126">
        <f>'Railway (Catenary)'!X$299</f>
        <v>2.2067706592807046E-2</v>
      </c>
      <c r="AB24" s="126">
        <f>'Railway (Catenary)'!Y$299</f>
        <v>2.2064075769010254E-2</v>
      </c>
      <c r="AC24" s="126">
        <f>'Railway (Catenary)'!Z$299</f>
        <v>2.206161883094861E-2</v>
      </c>
      <c r="AD24" s="126">
        <f>'Railway (Catenary)'!AA$299</f>
        <v>2.2059961377967129E-2</v>
      </c>
      <c r="AE24" s="126">
        <f>'Railway (Catenary)'!AB$299</f>
        <v>2.2058845588853526E-2</v>
      </c>
      <c r="AF24" s="126">
        <f>'Railway (Catenary)'!AC$299</f>
        <v>2.2058095500048766E-2</v>
      </c>
    </row>
    <row r="25" spans="1:32" x14ac:dyDescent="0.25">
      <c r="A25">
        <v>24</v>
      </c>
      <c r="B25" t="s">
        <v>227</v>
      </c>
      <c r="C25" t="s">
        <v>136</v>
      </c>
      <c r="D25" t="s">
        <v>225</v>
      </c>
      <c r="E25" s="126">
        <f>'Railway (Catenary)'!B$408</f>
        <v>2.2211480070613909E-2</v>
      </c>
      <c r="F25" s="126">
        <f>'Railway (Catenary)'!C$408</f>
        <v>2.2209176571375472E-2</v>
      </c>
      <c r="G25" s="126">
        <f>'Railway (Catenary)'!D$408</f>
        <v>2.2205905932667629E-2</v>
      </c>
      <c r="H25" s="126">
        <f>'Railway (Catenary)'!E$408</f>
        <v>2.2201283199142396E-2</v>
      </c>
      <c r="I25" s="126">
        <f>'Railway (Catenary)'!F$408</f>
        <v>2.2194792964673991E-2</v>
      </c>
      <c r="J25" s="126">
        <f>'Railway (Catenary)'!G$408</f>
        <v>2.2185769182734849E-2</v>
      </c>
      <c r="K25" s="126">
        <f>'Railway (Catenary)'!H$408</f>
        <v>2.217339791527663E-2</v>
      </c>
      <c r="L25" s="126">
        <f>'Railway (Catenary)'!I$408</f>
        <v>2.2156772257464215E-2</v>
      </c>
      <c r="M25" s="126">
        <f>'Railway (Catenary)'!J$408</f>
        <v>2.2135039310862512E-2</v>
      </c>
      <c r="N25" s="126">
        <f>'Railway (Catenary)'!K$408</f>
        <v>2.2107670337962411E-2</v>
      </c>
      <c r="O25" s="126">
        <f>'Railway (Catenary)'!L$408</f>
        <v>2.2074828356108786E-2</v>
      </c>
      <c r="P25" s="126">
        <f>'Railway (Catenary)'!M$408</f>
        <v>2.2037691508283101E-2</v>
      </c>
      <c r="Q25" s="126">
        <f>'Railway (Catenary)'!N$408</f>
        <v>2.1998486290402179E-2</v>
      </c>
      <c r="R25" s="126">
        <f>'Railway (Catenary)'!O$408</f>
        <v>2.1960052557877856E-2</v>
      </c>
      <c r="S25" s="126">
        <f>'Railway (Catenary)'!P$408</f>
        <v>2.1925065540058138E-2</v>
      </c>
      <c r="T25" s="126">
        <f>'Railway (Catenary)'!Q$408</f>
        <v>2.1895331557158518E-2</v>
      </c>
      <c r="U25" s="126">
        <f>'Railway (Catenary)'!R$408</f>
        <v>2.1871519961910564E-2</v>
      </c>
      <c r="V25" s="126">
        <f>'Railway (Catenary)'!S$408</f>
        <v>2.1853350657902358E-2</v>
      </c>
      <c r="W25" s="126">
        <f>'Railway (Catenary)'!T$408</f>
        <v>2.1839994762276039E-2</v>
      </c>
      <c r="X25" s="126">
        <f>'Railway (Catenary)'!U$408</f>
        <v>2.1830445490118477E-2</v>
      </c>
      <c r="Y25" s="126">
        <f>'Railway (Catenary)'!V$408</f>
        <v>2.1823752860569205E-2</v>
      </c>
      <c r="Z25" s="126">
        <f>'Railway (Catenary)'!W$408</f>
        <v>2.1819127842189492E-2</v>
      </c>
      <c r="AA25" s="126">
        <f>'Railway (Catenary)'!X$408</f>
        <v>2.1815962711638756E-2</v>
      </c>
      <c r="AB25" s="126">
        <f>'Railway (Catenary)'!Y$408</f>
        <v>2.1813811112351762E-2</v>
      </c>
      <c r="AC25" s="126">
        <f>'Railway (Catenary)'!Z$408</f>
        <v>2.1812355149055974E-2</v>
      </c>
      <c r="AD25" s="126">
        <f>'Railway (Catenary)'!AA$408</f>
        <v>2.1811372954696581E-2</v>
      </c>
      <c r="AE25" s="126">
        <f>'Railway (Catenary)'!AB$408</f>
        <v>2.1810711746332964E-2</v>
      </c>
      <c r="AF25" s="126">
        <f>'Railway (Catenary)'!AC$408</f>
        <v>2.1810267249263472E-2</v>
      </c>
    </row>
    <row r="26" spans="1:32" x14ac:dyDescent="0.25">
      <c r="A26">
        <v>25</v>
      </c>
      <c r="B26" t="s">
        <v>227</v>
      </c>
      <c r="C26" t="s">
        <v>136</v>
      </c>
      <c r="D26" t="s">
        <v>226</v>
      </c>
      <c r="E26" s="126">
        <f>'Railway (Catenary)'!B$513</f>
        <v>2.3855879102310878E-2</v>
      </c>
      <c r="F26" s="126">
        <f>'Railway (Catenary)'!C$513</f>
        <v>2.3851991947346014E-2</v>
      </c>
      <c r="G26" s="126">
        <f>'Railway (Catenary)'!D$513</f>
        <v>2.3846472744526524E-2</v>
      </c>
      <c r="H26" s="126">
        <f>'Railway (Catenary)'!E$513</f>
        <v>2.3838671881702696E-2</v>
      </c>
      <c r="I26" s="126">
        <f>'Railway (Catenary)'!F$513</f>
        <v>2.3827719611037263E-2</v>
      </c>
      <c r="J26" s="126">
        <f>'Railway (Catenary)'!G$513</f>
        <v>2.3812491979014958E-2</v>
      </c>
      <c r="K26" s="126">
        <f>'Railway (Catenary)'!H$513</f>
        <v>2.3791615465179217E-2</v>
      </c>
      <c r="L26" s="126">
        <f>'Railway (Catenary)'!I$513</f>
        <v>2.3763559667620768E-2</v>
      </c>
      <c r="M26" s="126">
        <f>'Railway (Catenary)'!J$513</f>
        <v>2.3726885320230384E-2</v>
      </c>
      <c r="N26" s="126">
        <f>'Railway (Catenary)'!K$513</f>
        <v>2.3680700178461467E-2</v>
      </c>
      <c r="O26" s="126">
        <f>'Railway (Catenary)'!L$513</f>
        <v>2.3625279334083472E-2</v>
      </c>
      <c r="P26" s="126">
        <f>'Railway (Catenary)'!M$513</f>
        <v>2.3562610903377634E-2</v>
      </c>
      <c r="Q26" s="126">
        <f>'Railway (Catenary)'!N$513</f>
        <v>2.3496452098203582E-2</v>
      </c>
      <c r="R26" s="126">
        <f>'Railway (Catenary)'!O$513</f>
        <v>2.3431595174568779E-2</v>
      </c>
      <c r="S26" s="126">
        <f>'Railway (Catenary)'!P$513</f>
        <v>2.3372554581998006E-2</v>
      </c>
      <c r="T26" s="126">
        <f>'Railway (Catenary)'!Q$513</f>
        <v>2.3322378485854903E-2</v>
      </c>
      <c r="U26" s="126">
        <f>'Railway (Catenary)'!R$513</f>
        <v>2.3282196418873975E-2</v>
      </c>
      <c r="V26" s="126">
        <f>'Railway (Catenary)'!S$513</f>
        <v>2.3251535718360132E-2</v>
      </c>
      <c r="W26" s="126">
        <f>'Railway (Catenary)'!T$513</f>
        <v>2.3228997644490715E-2</v>
      </c>
      <c r="X26" s="126">
        <f>'Railway (Catenary)'!U$513</f>
        <v>2.321288324772483E-2</v>
      </c>
      <c r="Y26" s="126">
        <f>'Railway (Catenary)'!V$513</f>
        <v>2.3201589435360433E-2</v>
      </c>
      <c r="Z26" s="126">
        <f>'Railway (Catenary)'!W$513</f>
        <v>2.3193784716844669E-2</v>
      </c>
      <c r="AA26" s="126">
        <f>'Railway (Catenary)'!X$513</f>
        <v>2.31884435590403E-2</v>
      </c>
      <c r="AB26" s="126">
        <f>'Railway (Catenary)'!Y$513</f>
        <v>2.3184812735243504E-2</v>
      </c>
      <c r="AC26" s="126">
        <f>'Railway (Catenary)'!Z$513</f>
        <v>2.318235579718186E-2</v>
      </c>
      <c r="AD26" s="126">
        <f>'Railway (Catenary)'!AA$513</f>
        <v>2.318069834420038E-2</v>
      </c>
      <c r="AE26" s="126">
        <f>'Railway (Catenary)'!AB$513</f>
        <v>2.3179582555086772E-2</v>
      </c>
      <c r="AF26" s="126">
        <f>'Railway (Catenary)'!AC$513</f>
        <v>2.3178832466282016E-2</v>
      </c>
    </row>
    <row r="27" spans="1:32" x14ac:dyDescent="0.25">
      <c r="A27">
        <v>26</v>
      </c>
      <c r="B27" t="s">
        <v>227</v>
      </c>
      <c r="C27" t="s">
        <v>87</v>
      </c>
      <c r="D27" t="s">
        <v>222</v>
      </c>
      <c r="E27" s="126">
        <f>'Railway (Battery)'!B$85</f>
        <v>2.2379582750849697E-2</v>
      </c>
      <c r="F27" s="126">
        <f>'Railway (Battery)'!C$85</f>
        <v>2.2350078255470123E-2</v>
      </c>
      <c r="G27" s="126">
        <f>'Railway (Battery)'!D$85</f>
        <v>2.2308191499198576E-2</v>
      </c>
      <c r="H27" s="126">
        <f>'Railway (Battery)'!E$85</f>
        <v>2.2248999392543115E-2</v>
      </c>
      <c r="I27" s="126">
        <f>'Railway (Battery)'!F$85</f>
        <v>2.2165916073145695E-2</v>
      </c>
      <c r="J27" s="126">
        <f>'Railway (Battery)'!G$85</f>
        <v>2.2050441463240887E-2</v>
      </c>
      <c r="K27" s="126">
        <f>'Railway (Battery)'!H$85</f>
        <v>2.1892208199992075E-2</v>
      </c>
      <c r="L27" s="126">
        <f>'Railway (Battery)'!I$85</f>
        <v>2.1679701668094055E-2</v>
      </c>
      <c r="M27" s="126">
        <f>'Railway (Battery)'!J$85</f>
        <v>2.1402159594726088E-2</v>
      </c>
      <c r="N27" s="126">
        <f>'Railway (Battery)'!K$85</f>
        <v>2.1053036067148256E-2</v>
      </c>
      <c r="O27" s="126">
        <f>'Railway (Battery)'!L$85</f>
        <v>2.0634675176435489E-2</v>
      </c>
      <c r="P27" s="126">
        <f>'Railway (Battery)'!M$85</f>
        <v>2.0162359098314986E-2</v>
      </c>
      <c r="Q27" s="126">
        <f>'Railway (Battery)'!N$85</f>
        <v>1.9664602660030041E-2</v>
      </c>
      <c r="R27" s="126">
        <f>'Railway (Battery)'!O$85</f>
        <v>1.9177499776666711E-2</v>
      </c>
      <c r="S27" s="126">
        <f>'Railway (Battery)'!P$85</f>
        <v>1.8734815431797121E-2</v>
      </c>
      <c r="T27" s="126">
        <f>'Railway (Battery)'!Q$85</f>
        <v>1.835914518934724E-2</v>
      </c>
      <c r="U27" s="126">
        <f>'Railway (Battery)'!R$85</f>
        <v>1.8058662510399739E-2</v>
      </c>
      <c r="V27" s="126">
        <f>'Railway (Battery)'!S$85</f>
        <v>1.7829596704045117E-2</v>
      </c>
      <c r="W27" s="126">
        <f>'Railway (Battery)'!T$85</f>
        <v>1.7661333800574108E-2</v>
      </c>
      <c r="X27" s="126">
        <f>'Railway (Battery)'!U$85</f>
        <v>1.754108987869285E-2</v>
      </c>
      <c r="Y27" s="126">
        <f>'Railway (Battery)'!V$85</f>
        <v>1.7456847229789969E-2</v>
      </c>
      <c r="Z27" s="126">
        <f>'Railway (Battery)'!W$85</f>
        <v>1.739864509466537E-2</v>
      </c>
      <c r="AA27" s="126">
        <f>'Railway (Battery)'!X$85</f>
        <v>1.7358821399472577E-2</v>
      </c>
      <c r="AB27" s="126">
        <f>'Railway (Battery)'!Y$85</f>
        <v>1.7331753173842425E-2</v>
      </c>
      <c r="AC27" s="126">
        <f>'Railway (Battery)'!Z$85</f>
        <v>1.7313437881097876E-2</v>
      </c>
      <c r="AD27" s="126">
        <f>'Railway (Battery)'!AA$85</f>
        <v>1.7301083037544129E-2</v>
      </c>
      <c r="AE27" s="126">
        <f>'Railway (Battery)'!AB$85</f>
        <v>1.7292766123143941E-2</v>
      </c>
      <c r="AF27" s="126">
        <f>'Railway (Battery)'!AC$85</f>
        <v>1.728717521851637E-2</v>
      </c>
    </row>
    <row r="28" spans="1:32" x14ac:dyDescent="0.25">
      <c r="A28">
        <v>27</v>
      </c>
      <c r="B28" t="s">
        <v>227</v>
      </c>
      <c r="C28" t="s">
        <v>87</v>
      </c>
      <c r="D28" t="s">
        <v>223</v>
      </c>
      <c r="E28" s="126">
        <f>'Railway (Battery)'!B$191</f>
        <v>3.3599166397191148E-2</v>
      </c>
      <c r="F28" s="126">
        <f>'Railway (Battery)'!C$191</f>
        <v>3.3555722221965012E-2</v>
      </c>
      <c r="G28" s="126">
        <f>'Railway (Battery)'!D$191</f>
        <v>3.3494043121202931E-2</v>
      </c>
      <c r="H28" s="126">
        <f>'Railway (Battery)'!E$191</f>
        <v>3.3406876442761635E-2</v>
      </c>
      <c r="I28" s="126">
        <f>'Railway (Battery)'!F$191</f>
        <v>3.3284517339608397E-2</v>
      </c>
      <c r="J28" s="126">
        <f>'Railway (Battery)'!G$191</f>
        <v>3.3114435152760975E-2</v>
      </c>
      <c r="K28" s="126">
        <f>'Railway (Battery)'!H$191</f>
        <v>3.2881336982217596E-2</v>
      </c>
      <c r="L28" s="126">
        <f>'Railway (Battery)'!I$191</f>
        <v>3.2568220105881542E-2</v>
      </c>
      <c r="M28" s="126">
        <f>'Railway (Battery)'!J$191</f>
        <v>3.2159160994483738E-2</v>
      </c>
      <c r="N28" s="126">
        <f>'Railway (Battery)'!K$191</f>
        <v>3.1644414177455477E-2</v>
      </c>
      <c r="O28" s="126">
        <f>'Railway (Battery)'!L$191</f>
        <v>3.1027310373164148E-2</v>
      </c>
      <c r="P28" s="126">
        <f>'Railway (Battery)'!M$191</f>
        <v>3.0330261410217108E-2</v>
      </c>
      <c r="Q28" s="126">
        <f>'Railway (Battery)'!N$191</f>
        <v>2.9595255806661096E-2</v>
      </c>
      <c r="R28" s="126">
        <f>'Railway (Battery)'!O$191</f>
        <v>2.8875572793599095E-2</v>
      </c>
      <c r="S28" s="126">
        <f>'Railway (Battery)'!P$191</f>
        <v>2.8221166325444785E-2</v>
      </c>
      <c r="T28" s="126">
        <f>'Railway (Battery)'!Q$191</f>
        <v>2.7665562693559412E-2</v>
      </c>
      <c r="U28" s="126">
        <f>'Railway (Battery)'!R$191</f>
        <v>2.7220985769157244E-2</v>
      </c>
      <c r="V28" s="126">
        <f>'Railway (Battery)'!S$191</f>
        <v>2.6881969762661113E-2</v>
      </c>
      <c r="W28" s="126">
        <f>'Railway (Battery)'!T$191</f>
        <v>2.6632884701608569E-2</v>
      </c>
      <c r="X28" s="126">
        <f>'Railway (Battery)'!U$191</f>
        <v>2.6454854136120535E-2</v>
      </c>
      <c r="Y28" s="126">
        <f>'Railway (Battery)'!V$191</f>
        <v>2.6330111598769121E-2</v>
      </c>
      <c r="Z28" s="126">
        <f>'Railway (Battery)'!W$191</f>
        <v>2.6243921558533195E-2</v>
      </c>
      <c r="AA28" s="126">
        <f>'Railway (Battery)'!X$191</f>
        <v>2.6184944348535633E-2</v>
      </c>
      <c r="AB28" s="126">
        <f>'Railway (Battery)'!Y$191</f>
        <v>2.6144855906767801E-2</v>
      </c>
      <c r="AC28" s="126">
        <f>'Railway (Battery)'!Z$191</f>
        <v>2.611772997935799E-2</v>
      </c>
      <c r="AD28" s="126">
        <f>'Railway (Battery)'!AA$191</f>
        <v>2.609943147278599E-2</v>
      </c>
      <c r="AE28" s="126">
        <f>'Railway (Battery)'!AB$191</f>
        <v>2.6087113314115166E-2</v>
      </c>
      <c r="AF28" s="126">
        <f>'Railway (Battery)'!AC$191</f>
        <v>2.6078832574624164E-2</v>
      </c>
    </row>
    <row r="29" spans="1:32" x14ac:dyDescent="0.25">
      <c r="A29">
        <v>28</v>
      </c>
      <c r="B29" t="s">
        <v>227</v>
      </c>
      <c r="C29" t="s">
        <v>87</v>
      </c>
      <c r="D29" t="s">
        <v>224</v>
      </c>
      <c r="E29" s="126">
        <f>'Railway (Battery)'!B$299</f>
        <v>3.1881993192044634E-2</v>
      </c>
      <c r="F29" s="126">
        <f>'Railway (Battery)'!C$299</f>
        <v>3.1838609685623659E-2</v>
      </c>
      <c r="G29" s="126">
        <f>'Railway (Battery)'!D$299</f>
        <v>3.177701670405824E-2</v>
      </c>
      <c r="H29" s="126">
        <f>'Railway (Battery)'!E$299</f>
        <v>3.168997170319432E-2</v>
      </c>
      <c r="I29" s="126">
        <f>'Railway (Battery)'!F$299</f>
        <v>3.1567783346976672E-2</v>
      </c>
      <c r="J29" s="126">
        <f>'Railway (Battery)'!G$299</f>
        <v>3.1397938393216314E-2</v>
      </c>
      <c r="K29" s="126">
        <f>'Railway (Battery)'!H$299</f>
        <v>3.1165165144760924E-2</v>
      </c>
      <c r="L29" s="126">
        <f>'Railway (Battery)'!I$299</f>
        <v>3.0852484355054229E-2</v>
      </c>
      <c r="M29" s="126">
        <f>'Railway (Battery)'!J$299</f>
        <v>3.0443994303110018E-2</v>
      </c>
      <c r="N29" s="126">
        <f>'Railway (Battery)'!K$299</f>
        <v>2.9929962529077887E-2</v>
      </c>
      <c r="O29" s="126">
        <f>'Railway (Battery)'!L$299</f>
        <v>2.9313714423132412E-2</v>
      </c>
      <c r="P29" s="126">
        <f>'Railway (Battery)'!M$299</f>
        <v>2.8617630009079374E-2</v>
      </c>
      <c r="Q29" s="126">
        <f>'Railway (Battery)'!N$299</f>
        <v>2.7883639177852814E-2</v>
      </c>
      <c r="R29" s="126">
        <f>'Railway (Battery)'!O$299</f>
        <v>2.7164947498878482E-2</v>
      </c>
      <c r="S29" s="126">
        <f>'Railway (Battery)'!P$299</f>
        <v>2.65114404909437E-2</v>
      </c>
      <c r="T29" s="126">
        <f>'Railway (Battery)'!Q$299</f>
        <v>2.5956599056247205E-2</v>
      </c>
      <c r="U29" s="126">
        <f>'Railway (Battery)'!R$299</f>
        <v>2.551263105297092E-2</v>
      </c>
      <c r="V29" s="126">
        <f>'Railway (Battery)'!S$299</f>
        <v>2.5174078808300727E-2</v>
      </c>
      <c r="W29" s="126">
        <f>'Railway (Battery)'!T$299</f>
        <v>2.4925334169217706E-2</v>
      </c>
      <c r="X29" s="126">
        <f>'Railway (Battery)'!U$299</f>
        <v>2.4747546751531554E-2</v>
      </c>
      <c r="Y29" s="126">
        <f>'Railway (Battery)'!V$299</f>
        <v>2.4622974501308507E-2</v>
      </c>
      <c r="Z29" s="126">
        <f>'Railway (Battery)'!W$299</f>
        <v>2.4536902080494638E-2</v>
      </c>
      <c r="AA29" s="126">
        <f>'Railway (Battery)'!X$299</f>
        <v>2.4478005335342789E-2</v>
      </c>
      <c r="AB29" s="126">
        <f>'Railway (Battery)'!Y$299</f>
        <v>2.4437971579163421E-2</v>
      </c>
      <c r="AC29" s="126">
        <f>'Railway (Battery)'!Z$299</f>
        <v>2.4410882650925586E-2</v>
      </c>
      <c r="AD29" s="126">
        <f>'Railway (Battery)'!AA$299</f>
        <v>2.4392609101318123E-2</v>
      </c>
      <c r="AE29" s="126">
        <f>'Railway (Battery)'!AB$299</f>
        <v>2.4380307742319855E-2</v>
      </c>
      <c r="AF29" s="126">
        <f>'Railway (Battery)'!AC$299</f>
        <v>2.4372038295845104E-2</v>
      </c>
    </row>
    <row r="30" spans="1:32" x14ac:dyDescent="0.25">
      <c r="A30">
        <v>29</v>
      </c>
      <c r="B30" t="s">
        <v>227</v>
      </c>
      <c r="C30" t="s">
        <v>87</v>
      </c>
      <c r="D30" t="s">
        <v>225</v>
      </c>
      <c r="E30" s="126">
        <f>'Railway (Battery)'!B$408</f>
        <v>2.7957685236330403E-2</v>
      </c>
      <c r="F30" s="126">
        <f>'Railway (Battery)'!C$408</f>
        <v>2.7930815550219985E-2</v>
      </c>
      <c r="G30" s="126">
        <f>'Railway (Battery)'!D$408</f>
        <v>2.7892670011231524E-2</v>
      </c>
      <c r="H30" s="126">
        <f>'Railway (Battery)'!E$408</f>
        <v>2.7838766087440361E-2</v>
      </c>
      <c r="I30" s="126">
        <f>'Railway (Battery)'!F$408</f>
        <v>2.7763107936687525E-2</v>
      </c>
      <c r="J30" s="126">
        <f>'Railway (Battery)'!G$408</f>
        <v>2.7657958277403222E-2</v>
      </c>
      <c r="K30" s="126">
        <f>'Railway (Battery)'!H$408</f>
        <v>2.7513882534788071E-2</v>
      </c>
      <c r="L30" s="126">
        <f>'Railway (Battery)'!I$408</f>
        <v>2.7320406556625036E-2</v>
      </c>
      <c r="M30" s="126">
        <f>'Railway (Battery)'!J$408</f>
        <v>2.7067748620792753E-2</v>
      </c>
      <c r="N30" s="126">
        <f>'Railway (Battery)'!K$408</f>
        <v>2.674997455682691E-2</v>
      </c>
      <c r="O30" s="126">
        <f>'Railway (Battery)'!L$408</f>
        <v>2.6369249858910385E-2</v>
      </c>
      <c r="P30" s="126">
        <f>'Railway (Battery)'!M$408</f>
        <v>2.5939515003153411E-2</v>
      </c>
      <c r="Q30" s="126">
        <f>'Railway (Battery)'!N$408</f>
        <v>2.5486737982726472E-2</v>
      </c>
      <c r="R30" s="126">
        <f>'Railway (Battery)'!O$408</f>
        <v>2.5043755785374128E-2</v>
      </c>
      <c r="S30" s="126">
        <f>'Railway (Battery)'!P$408</f>
        <v>2.4641258003082187E-2</v>
      </c>
      <c r="T30" s="126">
        <f>'Railway (Battery)'!Q$408</f>
        <v>2.4299757464340589E-2</v>
      </c>
      <c r="U30" s="126">
        <f>'Railway (Battery)'!R$408</f>
        <v>2.4026649717045247E-2</v>
      </c>
      <c r="V30" s="126">
        <f>'Railway (Battery)'!S$408</f>
        <v>2.3818478828729076E-2</v>
      </c>
      <c r="W30" s="126">
        <f>'Railway (Battery)'!T$408</f>
        <v>2.3665579016628621E-2</v>
      </c>
      <c r="X30" s="126">
        <f>'Railway (Battery)'!U$408</f>
        <v>2.3556321375900344E-2</v>
      </c>
      <c r="Y30" s="126">
        <f>'Railway (Battery)'!V$408</f>
        <v>2.3479779427193613E-2</v>
      </c>
      <c r="Z30" s="126">
        <f>'Railway (Battery)'!W$408</f>
        <v>2.3426899401243702E-2</v>
      </c>
      <c r="AA30" s="126">
        <f>'Railway (Battery)'!X$408</f>
        <v>2.3390718103355426E-2</v>
      </c>
      <c r="AB30" s="126">
        <f>'Railway (Battery)'!Y$408</f>
        <v>2.3366126013115128E-2</v>
      </c>
      <c r="AC30" s="126">
        <f>'Railway (Battery)'!Z$408</f>
        <v>2.3349486338930352E-2</v>
      </c>
      <c r="AD30" s="126">
        <f>'Railway (Battery)'!AA$408</f>
        <v>2.3338261890053114E-2</v>
      </c>
      <c r="AE30" s="126">
        <f>'Railway (Battery)'!AB$408</f>
        <v>2.3330705961101109E-2</v>
      </c>
      <c r="AF30" s="126">
        <f>'Railway (Battery)'!AC$408</f>
        <v>2.3325626632886377E-2</v>
      </c>
    </row>
    <row r="31" spans="1:32" x14ac:dyDescent="0.25">
      <c r="A31">
        <v>30</v>
      </c>
      <c r="B31" t="s">
        <v>227</v>
      </c>
      <c r="C31" t="s">
        <v>87</v>
      </c>
      <c r="D31" t="s">
        <v>226</v>
      </c>
      <c r="E31" s="126">
        <f>'Railway (Battery)'!B$513</f>
        <v>3.2875634733483212E-2</v>
      </c>
      <c r="F31" s="126">
        <f>'Railway (Battery)'!C$513</f>
        <v>3.2832810223305905E-2</v>
      </c>
      <c r="G31" s="126">
        <f>'Railway (Battery)'!D$513</f>
        <v>3.2772008906053099E-2</v>
      </c>
      <c r="H31" s="126">
        <f>'Railway (Battery)'!E$513</f>
        <v>3.2686078785696779E-2</v>
      </c>
      <c r="I31" s="126">
        <f>'Railway (Battery)'!F$513</f>
        <v>3.2565447681606477E-2</v>
      </c>
      <c r="J31" s="126">
        <f>'Railway (Battery)'!G$513</f>
        <v>3.2397752325965465E-2</v>
      </c>
      <c r="K31" s="126">
        <f>'Railway (Battery)'!H$513</f>
        <v>3.2167896750530625E-2</v>
      </c>
      <c r="L31" s="126">
        <f>'Railway (Battery)'!I$513</f>
        <v>3.1859083674281821E-2</v>
      </c>
      <c r="M31" s="126">
        <f>'Railway (Battery)'!J$513</f>
        <v>3.1455557541492596E-2</v>
      </c>
      <c r="N31" s="126">
        <f>'Railway (Battery)'!K$513</f>
        <v>3.0947629380669993E-2</v>
      </c>
      <c r="O31" s="126">
        <f>'Railway (Battery)'!L$513</f>
        <v>3.0338489318946508E-2</v>
      </c>
      <c r="P31" s="126">
        <f>'Railway (Battery)'!M$513</f>
        <v>2.9650160140340623E-2</v>
      </c>
      <c r="Q31" s="126">
        <f>'Railway (Battery)'!N$513</f>
        <v>2.8924033436375937E-2</v>
      </c>
      <c r="R31" s="126">
        <f>'Railway (Battery)'!O$513</f>
        <v>2.8212731293710984E-2</v>
      </c>
      <c r="S31" s="126">
        <f>'Railway (Battery)'!P$513</f>
        <v>2.7565677660425326E-2</v>
      </c>
      <c r="T31" s="126">
        <f>'Railway (Battery)'!Q$513</f>
        <v>2.7016117071763539E-2</v>
      </c>
      <c r="U31" s="126">
        <f>'Railway (Battery)'!R$513</f>
        <v>2.6576243901781756E-2</v>
      </c>
      <c r="V31" s="126">
        <f>'Railway (Battery)'!S$513</f>
        <v>2.6240736270789319E-2</v>
      </c>
      <c r="W31" s="126">
        <f>'Railway (Battery)'!T$513</f>
        <v>2.5994185694217867E-2</v>
      </c>
      <c r="X31" s="126">
        <f>'Railway (Battery)'!U$513</f>
        <v>2.5817944212631793E-2</v>
      </c>
      <c r="Y31" s="126">
        <f>'Railway (Battery)'!V$513</f>
        <v>2.5694444131047343E-2</v>
      </c>
      <c r="Z31" s="126">
        <f>'Railway (Battery)'!W$513</f>
        <v>2.5609107207978224E-2</v>
      </c>
      <c r="AA31" s="126">
        <f>'Railway (Battery)'!X$513</f>
        <v>2.5550711241854838E-2</v>
      </c>
      <c r="AB31" s="126">
        <f>'Railway (Battery)'!Y$513</f>
        <v>2.5511016719918407E-2</v>
      </c>
      <c r="AC31" s="126">
        <f>'Railway (Battery)'!Z$513</f>
        <v>2.5484156803195684E-2</v>
      </c>
      <c r="AD31" s="126">
        <f>'Railway (Battery)'!AA$513</f>
        <v>2.5466037496801586E-2</v>
      </c>
      <c r="AE31" s="126">
        <f>'Railway (Battery)'!AB$513</f>
        <v>2.5453839860969642E-2</v>
      </c>
      <c r="AF31" s="126">
        <f>'Railway (Battery)'!AC$513</f>
        <v>2.5445640091431847E-2</v>
      </c>
    </row>
    <row r="32" spans="1:32" x14ac:dyDescent="0.25">
      <c r="A32">
        <v>31</v>
      </c>
      <c r="B32" t="s">
        <v>227</v>
      </c>
      <c r="C32" t="s">
        <v>103</v>
      </c>
      <c r="D32" t="s">
        <v>222</v>
      </c>
      <c r="E32" s="126">
        <f>'Railway (Hydrogen)'!B$85</f>
        <v>2.826552165567418E-2</v>
      </c>
      <c r="F32" s="126">
        <f>'Railway (Hydrogen)'!C$85</f>
        <v>2.8193915195212145E-2</v>
      </c>
      <c r="G32" s="126">
        <f>'Railway (Hydrogen)'!D$85</f>
        <v>2.8092315980959289E-2</v>
      </c>
      <c r="H32" s="126">
        <f>'Railway (Hydrogen)'!E$85</f>
        <v>2.7948858750128563E-2</v>
      </c>
      <c r="I32" s="126">
        <f>'Railway (Hydrogen)'!F$85</f>
        <v>2.7747731026012506E-2</v>
      </c>
      <c r="J32" s="126">
        <f>'Railway (Hydrogen)'!G$85</f>
        <v>2.7468641018704415E-2</v>
      </c>
      <c r="K32" s="126">
        <f>'Railway (Hydrogen)'!H$85</f>
        <v>2.7087059947916155E-2</v>
      </c>
      <c r="L32" s="126">
        <f>'Railway (Hydrogen)'!I$85</f>
        <v>2.6576151742696494E-2</v>
      </c>
      <c r="M32" s="126">
        <f>'Railway (Hydrogen)'!J$85</f>
        <v>2.5911574389364152E-2</v>
      </c>
      <c r="N32" s="126">
        <f>'Railway (Hydrogen)'!K$85</f>
        <v>2.5079936403229551E-2</v>
      </c>
      <c r="O32" s="126">
        <f>'Railway (Hydrogen)'!L$85</f>
        <v>2.4089771145402304E-2</v>
      </c>
      <c r="P32" s="126">
        <f>'Railway (Hydrogen)'!M$85</f>
        <v>2.2980338300336613E-2</v>
      </c>
      <c r="Q32" s="126">
        <f>'Railway (Hydrogen)'!N$85</f>
        <v>2.1820884814969806E-2</v>
      </c>
      <c r="R32" s="126">
        <f>'Railway (Hydrogen)'!O$85</f>
        <v>2.0695981822515738E-2</v>
      </c>
      <c r="S32" s="126">
        <f>'Railway (Hydrogen)'!P$85</f>
        <v>1.9682061359581879E-2</v>
      </c>
      <c r="T32" s="126">
        <f>'Railway (Hydrogen)'!Q$85</f>
        <v>1.8827941244646266E-2</v>
      </c>
      <c r="U32" s="126">
        <f>'Railway (Hydrogen)'!R$85</f>
        <v>1.8148958048498684E-2</v>
      </c>
      <c r="V32" s="126">
        <f>'Railway (Hydrogen)'!S$85</f>
        <v>1.7633863357793093E-2</v>
      </c>
      <c r="W32" s="126">
        <f>'Railway (Hydrogen)'!T$85</f>
        <v>1.7256883248268878E-2</v>
      </c>
      <c r="X32" s="126">
        <f>'Railway (Hydrogen)'!U$85</f>
        <v>1.6988208085994189E-2</v>
      </c>
      <c r="Y32" s="126">
        <f>'Railway (Hydrogen)'!V$85</f>
        <v>1.6800333949743916E-2</v>
      </c>
      <c r="Z32" s="126">
        <f>'Railway (Hydrogen)'!W$85</f>
        <v>1.6670707221802132E-2</v>
      </c>
      <c r="AA32" s="126">
        <f>'Railway (Hydrogen)'!X$85</f>
        <v>1.6582094157120267E-2</v>
      </c>
      <c r="AB32" s="126">
        <f>'Railway (Hydrogen)'!Y$85</f>
        <v>1.6521901563029635E-2</v>
      </c>
      <c r="AC32" s="126">
        <f>'Railway (Hydrogen)'!Z$85</f>
        <v>1.6481190560147442E-2</v>
      </c>
      <c r="AD32" s="126">
        <f>'Railway (Hydrogen)'!AA$85</f>
        <v>1.6453736292606332E-2</v>
      </c>
      <c r="AE32" s="126">
        <f>'Railway (Hydrogen)'!AB$85</f>
        <v>1.643525848933617E-2</v>
      </c>
      <c r="AF32" s="126">
        <f>'Railway (Hydrogen)'!AC$85</f>
        <v>1.6422838725948435E-2</v>
      </c>
    </row>
    <row r="33" spans="1:32" x14ac:dyDescent="0.25">
      <c r="A33">
        <v>32</v>
      </c>
      <c r="B33" t="s">
        <v>227</v>
      </c>
      <c r="C33" t="s">
        <v>103</v>
      </c>
      <c r="D33" t="s">
        <v>223</v>
      </c>
      <c r="E33" s="126">
        <f>'Railway (Hydrogen)'!B$191</f>
        <v>4.2499027168124759E-2</v>
      </c>
      <c r="F33" s="126">
        <f>'Railway (Hydrogen)'!C$191</f>
        <v>4.2391927238616116E-2</v>
      </c>
      <c r="G33" s="126">
        <f>'Railway (Hydrogen)'!D$191</f>
        <v>4.2239967923571022E-2</v>
      </c>
      <c r="H33" s="126">
        <f>'Railway (Hydrogen)'!E$191</f>
        <v>4.202540265654986E-2</v>
      </c>
      <c r="I33" s="126">
        <f>'Railway (Hydrogen)'!F$191</f>
        <v>4.1724581125418811E-2</v>
      </c>
      <c r="J33" s="126">
        <f>'Railway (Hydrogen)'!G$191</f>
        <v>4.1307153425230919E-2</v>
      </c>
      <c r="K33" s="126">
        <f>'Railway (Hydrogen)'!H$191</f>
        <v>4.0736432494192523E-2</v>
      </c>
      <c r="L33" s="126">
        <f>'Railway (Hydrogen)'!I$191</f>
        <v>3.9972280315585328E-2</v>
      </c>
      <c r="M33" s="126">
        <f>'Railway (Hydrogen)'!J$191</f>
        <v>3.8978289169595448E-2</v>
      </c>
      <c r="N33" s="126">
        <f>'Railway (Hydrogen)'!K$191</f>
        <v>3.7734429759187227E-2</v>
      </c>
      <c r="O33" s="126">
        <f>'Railway (Hydrogen)'!L$191</f>
        <v>3.6253465211701558E-2</v>
      </c>
      <c r="P33" s="126">
        <f>'Railway (Hydrogen)'!M$191</f>
        <v>3.4594115221010281E-2</v>
      </c>
      <c r="Q33" s="126">
        <f>'Railway (Hydrogen)'!N$191</f>
        <v>3.2859950653314943E-2</v>
      </c>
      <c r="R33" s="126">
        <f>'Railway (Hydrogen)'!O$191</f>
        <v>3.1177462363591826E-2</v>
      </c>
      <c r="S33" s="126">
        <f>'Railway (Hydrogen)'!P$191</f>
        <v>2.9660967770688954E-2</v>
      </c>
      <c r="T33" s="126">
        <f>'Railway (Hydrogen)'!Q$191</f>
        <v>2.8383482422142496E-2</v>
      </c>
      <c r="U33" s="126">
        <f>'Railway (Hydrogen)'!R$191</f>
        <v>2.7367944829923208E-2</v>
      </c>
      <c r="V33" s="126">
        <f>'Railway (Hydrogen)'!S$191</f>
        <v>2.659753103333435E-2</v>
      </c>
      <c r="W33" s="126">
        <f>'Railway (Hydrogen)'!T$191</f>
        <v>2.6033691640970986E-2</v>
      </c>
      <c r="X33" s="126">
        <f>'Railway (Hydrogen)'!U$191</f>
        <v>2.5631841154929995E-2</v>
      </c>
      <c r="Y33" s="126">
        <f>'Railway (Hydrogen)'!V$191</f>
        <v>2.5350842672124528E-2</v>
      </c>
      <c r="Z33" s="126">
        <f>'Railway (Hydrogen)'!W$191</f>
        <v>2.5156963330296669E-2</v>
      </c>
      <c r="AA33" s="126">
        <f>'Railway (Hydrogen)'!X$191</f>
        <v>2.5024427063041789E-2</v>
      </c>
      <c r="AB33" s="126">
        <f>'Railway (Hydrogen)'!Y$191</f>
        <v>2.4934398558037446E-2</v>
      </c>
      <c r="AC33" s="126">
        <f>'Railway (Hydrogen)'!Z$191</f>
        <v>2.4873508164757627E-2</v>
      </c>
      <c r="AD33" s="126">
        <f>'Railway (Hydrogen)'!AA$191</f>
        <v>2.4832445527400722E-2</v>
      </c>
      <c r="AE33" s="126">
        <f>'Railway (Hydrogen)'!AB$191</f>
        <v>2.4804808755314239E-2</v>
      </c>
      <c r="AF33" s="126">
        <f>'Railway (Hydrogen)'!AC$191</f>
        <v>2.478623283667844E-2</v>
      </c>
    </row>
    <row r="34" spans="1:32" x14ac:dyDescent="0.25">
      <c r="A34">
        <v>33</v>
      </c>
      <c r="B34" t="s">
        <v>227</v>
      </c>
      <c r="C34" t="s">
        <v>103</v>
      </c>
      <c r="D34" t="s">
        <v>224</v>
      </c>
      <c r="E34" s="126">
        <f>'Railway (Hydrogen)'!B$299</f>
        <v>4.0792255930077334E-2</v>
      </c>
      <c r="F34" s="126">
        <f>'Railway (Hydrogen)'!C$299</f>
        <v>4.0685156000568691E-2</v>
      </c>
      <c r="G34" s="126">
        <f>'Railway (Hydrogen)'!D$299</f>
        <v>4.0533196685523597E-2</v>
      </c>
      <c r="H34" s="126">
        <f>'Railway (Hydrogen)'!E$299</f>
        <v>4.0318631418502442E-2</v>
      </c>
      <c r="I34" s="126">
        <f>'Railway (Hydrogen)'!F$299</f>
        <v>4.0017809887371393E-2</v>
      </c>
      <c r="J34" s="126">
        <f>'Railway (Hydrogen)'!G$299</f>
        <v>3.9600382187183494E-2</v>
      </c>
      <c r="K34" s="126">
        <f>'Railway (Hydrogen)'!H$299</f>
        <v>3.9029661256145105E-2</v>
      </c>
      <c r="L34" s="126">
        <f>'Railway (Hydrogen)'!I$299</f>
        <v>3.8265509077537889E-2</v>
      </c>
      <c r="M34" s="126">
        <f>'Railway (Hydrogen)'!J$299</f>
        <v>3.727151793154803E-2</v>
      </c>
      <c r="N34" s="126">
        <f>'Railway (Hydrogen)'!K$299</f>
        <v>3.6027658521139802E-2</v>
      </c>
      <c r="O34" s="126">
        <f>'Railway (Hydrogen)'!L$299</f>
        <v>3.4546693973654133E-2</v>
      </c>
      <c r="P34" s="126">
        <f>'Railway (Hydrogen)'!M$299</f>
        <v>3.2887343982962863E-2</v>
      </c>
      <c r="Q34" s="126">
        <f>'Railway (Hydrogen)'!N$299</f>
        <v>3.1153179415267518E-2</v>
      </c>
      <c r="R34" s="126">
        <f>'Railway (Hydrogen)'!O$299</f>
        <v>2.9470691125544402E-2</v>
      </c>
      <c r="S34" s="126">
        <f>'Railway (Hydrogen)'!P$299</f>
        <v>2.7954196532641529E-2</v>
      </c>
      <c r="T34" s="126">
        <f>'Railway (Hydrogen)'!Q$299</f>
        <v>2.6676711184095071E-2</v>
      </c>
      <c r="U34" s="126">
        <f>'Railway (Hydrogen)'!R$299</f>
        <v>2.5661173591875783E-2</v>
      </c>
      <c r="V34" s="126">
        <f>'Railway (Hydrogen)'!S$299</f>
        <v>2.4890759795286922E-2</v>
      </c>
      <c r="W34" s="126">
        <f>'Railway (Hydrogen)'!T$299</f>
        <v>2.4326920402923564E-2</v>
      </c>
      <c r="X34" s="126">
        <f>'Railway (Hydrogen)'!U$299</f>
        <v>2.3925069916882577E-2</v>
      </c>
      <c r="Y34" s="126">
        <f>'Railway (Hydrogen)'!V$299</f>
        <v>2.3644071434077107E-2</v>
      </c>
      <c r="Z34" s="126">
        <f>'Railway (Hydrogen)'!W$299</f>
        <v>2.3450192092249252E-2</v>
      </c>
      <c r="AA34" s="126">
        <f>'Railway (Hydrogen)'!X$299</f>
        <v>2.3317655824994364E-2</v>
      </c>
      <c r="AB34" s="126">
        <f>'Railway (Hydrogen)'!Y$299</f>
        <v>2.3227627319990021E-2</v>
      </c>
      <c r="AC34" s="126">
        <f>'Railway (Hydrogen)'!Z$299</f>
        <v>2.3166736926710202E-2</v>
      </c>
      <c r="AD34" s="126">
        <f>'Railway (Hydrogen)'!AA$299</f>
        <v>2.3125674289353301E-2</v>
      </c>
      <c r="AE34" s="126">
        <f>'Railway (Hydrogen)'!AB$299</f>
        <v>2.3098037517266818E-2</v>
      </c>
      <c r="AF34" s="126">
        <f>'Railway (Hydrogen)'!AC$299</f>
        <v>2.3079461598631022E-2</v>
      </c>
    </row>
    <row r="35" spans="1:32" x14ac:dyDescent="0.25">
      <c r="A35">
        <v>34</v>
      </c>
      <c r="B35" t="s">
        <v>227</v>
      </c>
      <c r="C35" t="s">
        <v>103</v>
      </c>
      <c r="D35" t="s">
        <v>225</v>
      </c>
      <c r="E35" s="126">
        <f>'Railway (Hydrogen)'!B$408</f>
        <v>3.3094497681097859E-2</v>
      </c>
      <c r="F35" s="126">
        <f>'Railway (Hydrogen)'!C$408</f>
        <v>3.303077865820174E-2</v>
      </c>
      <c r="G35" s="126">
        <f>'Railway (Hydrogen)'!D$408</f>
        <v>3.2940370577458272E-2</v>
      </c>
      <c r="H35" s="126">
        <f>'Railway (Hydrogen)'!E$408</f>
        <v>3.2812715132447635E-2</v>
      </c>
      <c r="I35" s="126">
        <f>'Railway (Hydrogen)'!F$408</f>
        <v>3.2633741587668248E-2</v>
      </c>
      <c r="J35" s="126">
        <f>'Railway (Hydrogen)'!G$408</f>
        <v>3.2385393289889E-2</v>
      </c>
      <c r="K35" s="126">
        <f>'Railway (Hydrogen)'!H$408</f>
        <v>3.2045843299156329E-2</v>
      </c>
      <c r="L35" s="126">
        <f>'Railway (Hydrogen)'!I$408</f>
        <v>3.1591211532467231E-2</v>
      </c>
      <c r="M35" s="126">
        <f>'Railway (Hydrogen)'!J$408</f>
        <v>3.0999837244169891E-2</v>
      </c>
      <c r="N35" s="126">
        <f>'Railway (Hydrogen)'!K$408</f>
        <v>3.0259804018984988E-2</v>
      </c>
      <c r="O35" s="126">
        <f>'Railway (Hydrogen)'!L$408</f>
        <v>2.9378705269970728E-2</v>
      </c>
      <c r="P35" s="126">
        <f>'Railway (Hydrogen)'!M$408</f>
        <v>2.8391476235044052E-2</v>
      </c>
      <c r="Q35" s="126">
        <f>'Railway (Hydrogen)'!N$408</f>
        <v>2.7359736323528033E-2</v>
      </c>
      <c r="R35" s="126">
        <f>'Railway (Hydrogen)'!O$408</f>
        <v>2.6358741174911528E-2</v>
      </c>
      <c r="S35" s="126">
        <f>'Railway (Hydrogen)'!P$408</f>
        <v>2.5456503851970784E-2</v>
      </c>
      <c r="T35" s="126">
        <f>'Railway (Hydrogen)'!Q$408</f>
        <v>2.4696464900059799E-2</v>
      </c>
      <c r="U35" s="126">
        <f>'Railway (Hydrogen)'!R$408</f>
        <v>2.4092271569705934E-2</v>
      </c>
      <c r="V35" s="126">
        <f>'Railway (Hydrogen)'!S$408</f>
        <v>2.3633914458085513E-2</v>
      </c>
      <c r="W35" s="126">
        <f>'Railway (Hydrogen)'!T$408</f>
        <v>2.3298458633636665E-2</v>
      </c>
      <c r="X35" s="126">
        <f>'Railway (Hydrogen)'!U$408</f>
        <v>2.3059377987754481E-2</v>
      </c>
      <c r="Y35" s="126">
        <f>'Railway (Hydrogen)'!V$408</f>
        <v>2.2892198150738702E-2</v>
      </c>
      <c r="Z35" s="126">
        <f>'Railway (Hydrogen)'!W$408</f>
        <v>2.2776849781438267E-2</v>
      </c>
      <c r="AA35" s="126">
        <f>'Railway (Hydrogen)'!X$408</f>
        <v>2.2697997428439292E-2</v>
      </c>
      <c r="AB35" s="126">
        <f>'Railway (Hydrogen)'!Y$408</f>
        <v>2.2644435036773929E-2</v>
      </c>
      <c r="AC35" s="126">
        <f>'Railway (Hydrogen)'!Z$408</f>
        <v>2.2608208342868988E-2</v>
      </c>
      <c r="AD35" s="126">
        <f>'Railway (Hydrogen)'!AA$408</f>
        <v>2.2583778157509164E-2</v>
      </c>
      <c r="AE35" s="126">
        <f>'Railway (Hydrogen)'!AB$408</f>
        <v>2.2567335680642633E-2</v>
      </c>
      <c r="AF35" s="126">
        <f>'Railway (Hydrogen)'!AC$408</f>
        <v>2.2556283951754467E-2</v>
      </c>
    </row>
    <row r="36" spans="1:32" x14ac:dyDescent="0.25">
      <c r="A36">
        <v>35</v>
      </c>
      <c r="B36" t="s">
        <v>227</v>
      </c>
      <c r="C36" t="s">
        <v>103</v>
      </c>
      <c r="D36" t="s">
        <v>226</v>
      </c>
      <c r="E36" s="126">
        <f>'Railway (Hydrogen)'!B$513</f>
        <v>4.1831550207950166E-2</v>
      </c>
      <c r="F36" s="126">
        <f>'Railway (Hydrogen)'!C$513</f>
        <v>4.1724674743067902E-2</v>
      </c>
      <c r="G36" s="126">
        <f>'Railway (Hydrogen)'!D$513</f>
        <v>4.1573033910873664E-2</v>
      </c>
      <c r="H36" s="126">
        <f>'Railway (Hydrogen)'!E$513</f>
        <v>4.1358918338943049E-2</v>
      </c>
      <c r="I36" s="126">
        <f>'Railway (Hydrogen)'!F$513</f>
        <v>4.1058727282480861E-2</v>
      </c>
      <c r="J36" s="126">
        <f>'Railway (Hydrogen)'!G$513</f>
        <v>4.0642174445172832E-2</v>
      </c>
      <c r="K36" s="126">
        <f>'Railway (Hydrogen)'!H$513</f>
        <v>4.0072649655543142E-2</v>
      </c>
      <c r="L36" s="126">
        <f>'Railway (Hydrogen)'!I$513</f>
        <v>3.9310099019850636E-2</v>
      </c>
      <c r="M36" s="126">
        <f>'Railway (Hydrogen)'!J$513</f>
        <v>3.8318191123142401E-2</v>
      </c>
      <c r="N36" s="126">
        <f>'Railway (Hydrogen)'!K$513</f>
        <v>3.7076938646642611E-2</v>
      </c>
      <c r="O36" s="126">
        <f>'Railway (Hydrogen)'!L$513</f>
        <v>3.5599077968182451E-2</v>
      </c>
      <c r="P36" s="126">
        <f>'Railway (Hydrogen)'!M$513</f>
        <v>3.3943205714380524E-2</v>
      </c>
      <c r="Q36" s="126">
        <f>'Railway (Hydrogen)'!N$513</f>
        <v>3.2212675683174215E-2</v>
      </c>
      <c r="R36" s="126">
        <f>'Railway (Hydrogen)'!O$513</f>
        <v>3.0533713624580072E-2</v>
      </c>
      <c r="S36" s="126">
        <f>'Railway (Hydrogen)'!P$513</f>
        <v>2.9020397366095969E-2</v>
      </c>
      <c r="T36" s="126">
        <f>'Railway (Hydrogen)'!Q$513</f>
        <v>2.7745589426141519E-2</v>
      </c>
      <c r="U36" s="126">
        <f>'Railway (Hydrogen)'!R$513</f>
        <v>2.6732180241170116E-2</v>
      </c>
      <c r="V36" s="126">
        <f>'Railway (Hydrogen)'!S$513</f>
        <v>2.5963381110863524E-2</v>
      </c>
      <c r="W36" s="126">
        <f>'Railway (Hydrogen)'!T$513</f>
        <v>2.5400723437284917E-2</v>
      </c>
      <c r="X36" s="126">
        <f>'Railway (Hydrogen)'!U$513</f>
        <v>2.4999715166730198E-2</v>
      </c>
      <c r="Y36" s="126">
        <f>'Railway (Hydrogen)'!V$513</f>
        <v>2.471930561259859E-2</v>
      </c>
      <c r="Z36" s="126">
        <f>'Railway (Hydrogen)'!W$513</f>
        <v>2.4525832611411915E-2</v>
      </c>
      <c r="AA36" s="126">
        <f>'Railway (Hydrogen)'!X$513</f>
        <v>2.4393574119351166E-2</v>
      </c>
      <c r="AB36" s="126">
        <f>'Railway (Hydrogen)'!Y$513</f>
        <v>2.4303734299949444E-2</v>
      </c>
      <c r="AC36" s="126">
        <f>'Railway (Hydrogen)'!Z$513</f>
        <v>2.4242971523367792E-2</v>
      </c>
      <c r="AD36" s="126">
        <f>'Railway (Hydrogen)'!AA$513</f>
        <v>2.4201994946847667E-2</v>
      </c>
      <c r="AE36" s="126">
        <f>'Railway (Hydrogen)'!AB$513</f>
        <v>2.4174416097093615E-2</v>
      </c>
      <c r="AF36" s="126">
        <f>'Railway (Hydrogen)'!AC$513</f>
        <v>2.4155879110664927E-2</v>
      </c>
    </row>
    <row r="37" spans="1:32" x14ac:dyDescent="0.25">
      <c r="A37">
        <v>36</v>
      </c>
      <c r="B37" t="s">
        <v>168</v>
      </c>
      <c r="C37" t="s">
        <v>290</v>
      </c>
      <c r="D37" t="s">
        <v>222</v>
      </c>
      <c r="E37" s="126">
        <f>'Short-sea (MGO)'!B$85</f>
        <v>1.3123566438715813E-2</v>
      </c>
      <c r="F37" s="126">
        <f>'Short-sea (MGO)'!C$85</f>
        <v>1.3123106871573347E-2</v>
      </c>
      <c r="G37" s="126">
        <f>'Short-sea (MGO)'!D$85</f>
        <v>1.312244901144494E-2</v>
      </c>
      <c r="H37" s="126">
        <f>'Short-sea (MGO)'!E$85</f>
        <v>1.3121507896268463E-2</v>
      </c>
      <c r="I37" s="126">
        <f>'Short-sea (MGO)'!F$85</f>
        <v>1.3120162835013899E-2</v>
      </c>
      <c r="J37" s="126">
        <f>'Short-sea (MGO)'!G$85</f>
        <v>1.3118243141923853E-2</v>
      </c>
      <c r="K37" s="126">
        <f>'Short-sea (MGO)'!H$85</f>
        <v>1.3115509028011351E-2</v>
      </c>
      <c r="L37" s="126">
        <f>'Short-sea (MGO)'!I$85</f>
        <v>1.3111626978195722E-2</v>
      </c>
      <c r="M37" s="126">
        <f>'Short-sea (MGO)'!J$85</f>
        <v>1.3106140073822497E-2</v>
      </c>
      <c r="N37" s="126">
        <f>'Short-sea (MGO)'!K$85</f>
        <v>1.3098436559074448E-2</v>
      </c>
      <c r="O37" s="126">
        <f>'Short-sea (MGO)'!L$85</f>
        <v>1.3087725877112207E-2</v>
      </c>
      <c r="P37" s="126">
        <f>'Short-sea (MGO)'!M$85</f>
        <v>1.3073041932829387E-2</v>
      </c>
      <c r="Q37" s="126">
        <f>'Short-sea (MGO)'!N$85</f>
        <v>1.3053308285181133E-2</v>
      </c>
      <c r="R37" s="126">
        <f>'Short-sea (MGO)'!O$85</f>
        <v>1.3027512595444508E-2</v>
      </c>
      <c r="S37" s="126">
        <f>'Short-sea (MGO)'!P$85</f>
        <v>1.2995027284258694E-2</v>
      </c>
      <c r="T37" s="126">
        <f>'Short-sea (MGO)'!Q$85</f>
        <v>1.2956045843326722E-2</v>
      </c>
      <c r="U37" s="126">
        <f>'Short-sea (MGO)'!R$85</f>
        <v>1.2911966656925355E-2</v>
      </c>
      <c r="V37" s="126">
        <f>'Short-sea (MGO)'!S$85</f>
        <v>1.2865432440693783E-2</v>
      </c>
      <c r="W37" s="126">
        <f>'Short-sea (MGO)'!T$85</f>
        <v>1.2819813930797836E-2</v>
      </c>
      <c r="X37" s="126">
        <f>'Short-sea (MGO)'!U$85</f>
        <v>1.2778286462248475E-2</v>
      </c>
      <c r="Y37" s="126">
        <f>'Short-sea (MGO)'!V$85</f>
        <v>1.2742994027606761E-2</v>
      </c>
      <c r="Z37" s="126">
        <f>'Short-sea (MGO)'!W$85</f>
        <v>1.2714731107975687E-2</v>
      </c>
      <c r="AA37" s="126">
        <f>'Short-sea (MGO)'!X$85</f>
        <v>1.2693165245899286E-2</v>
      </c>
      <c r="AB37" s="126">
        <f>'Short-sea (MGO)'!Y$85</f>
        <v>1.2677312607688495E-2</v>
      </c>
      <c r="AC37" s="126">
        <f>'Short-sea (MGO)'!Z$85</f>
        <v>1.2665978200702574E-2</v>
      </c>
      <c r="AD37" s="126">
        <f>'Short-sea (MGO)'!AA$85</f>
        <v>1.2658034455266708E-2</v>
      </c>
      <c r="AE37" s="126">
        <f>'Short-sea (MGO)'!AB$85</f>
        <v>1.265254483890977E-2</v>
      </c>
      <c r="AF37" s="126">
        <f>'Short-sea (MGO)'!AC$85</f>
        <v>1.2648788020878644E-2</v>
      </c>
    </row>
    <row r="38" spans="1:32" x14ac:dyDescent="0.25">
      <c r="A38">
        <v>37</v>
      </c>
      <c r="B38" t="s">
        <v>168</v>
      </c>
      <c r="C38" t="s">
        <v>290</v>
      </c>
      <c r="D38" t="s">
        <v>223</v>
      </c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128"/>
      <c r="R38" s="128"/>
      <c r="S38" s="128"/>
      <c r="T38" s="128"/>
      <c r="U38" s="128"/>
      <c r="V38" s="128"/>
      <c r="W38" s="128"/>
      <c r="X38" s="128"/>
      <c r="Y38" s="128"/>
      <c r="Z38" s="128"/>
      <c r="AA38" s="128"/>
      <c r="AB38" s="128"/>
      <c r="AC38" s="128"/>
      <c r="AD38" s="128"/>
      <c r="AE38" s="128"/>
      <c r="AF38" s="128"/>
    </row>
    <row r="39" spans="1:32" x14ac:dyDescent="0.25">
      <c r="A39">
        <v>38</v>
      </c>
      <c r="B39" t="s">
        <v>168</v>
      </c>
      <c r="C39" t="s">
        <v>290</v>
      </c>
      <c r="D39" t="s">
        <v>224</v>
      </c>
      <c r="E39" s="126">
        <f>'Short-sea (MGO)'!B$191</f>
        <v>1.6425841997465655E-2</v>
      </c>
      <c r="F39" s="126">
        <f>'Short-sea (MGO)'!C$191</f>
        <v>1.6425296929459474E-2</v>
      </c>
      <c r="G39" s="126">
        <f>'Short-sea (MGO)'!D$191</f>
        <v>1.6424516676749039E-2</v>
      </c>
      <c r="H39" s="126">
        <f>'Short-sea (MGO)'!E$191</f>
        <v>1.6423400470376937E-2</v>
      </c>
      <c r="I39" s="126">
        <f>'Short-sea (MGO)'!F$191</f>
        <v>1.642180516516804E-2</v>
      </c>
      <c r="J39" s="126">
        <f>'Short-sea (MGO)'!G$191</f>
        <v>1.6419528319875188E-2</v>
      </c>
      <c r="K39" s="126">
        <f>'Short-sea (MGO)'!H$191</f>
        <v>1.6416285533606873E-2</v>
      </c>
      <c r="L39" s="126">
        <f>'Short-sea (MGO)'!I$191</f>
        <v>1.6411681241965084E-2</v>
      </c>
      <c r="M39" s="126">
        <f>'Short-sea (MGO)'!J$191</f>
        <v>1.6405173518173582E-2</v>
      </c>
      <c r="N39" s="126">
        <f>'Short-sea (MGO)'!K$191</f>
        <v>1.6396036791379385E-2</v>
      </c>
      <c r="O39" s="126">
        <f>'Short-sea (MGO)'!L$191</f>
        <v>1.6383333424400914E-2</v>
      </c>
      <c r="P39" s="126">
        <f>'Short-sea (MGO)'!M$191</f>
        <v>1.636591758350734E-2</v>
      </c>
      <c r="Q39" s="126">
        <f>'Short-sea (MGO)'!N$191</f>
        <v>1.6342512559552429E-2</v>
      </c>
      <c r="R39" s="126">
        <f>'Short-sea (MGO)'!O$191</f>
        <v>1.6311917671725268E-2</v>
      </c>
      <c r="S39" s="126">
        <f>'Short-sea (MGO)'!P$191</f>
        <v>1.6273388581714187E-2</v>
      </c>
      <c r="T39" s="126">
        <f>'Short-sea (MGO)'!Q$191</f>
        <v>1.6227154779678593E-2</v>
      </c>
      <c r="U39" s="126">
        <f>'Short-sea (MGO)'!R$191</f>
        <v>1.6174874814411856E-2</v>
      </c>
      <c r="V39" s="126">
        <f>'Short-sea (MGO)'!S$191</f>
        <v>1.611968306957906E-2</v>
      </c>
      <c r="W39" s="126">
        <f>'Short-sea (MGO)'!T$191</f>
        <v>1.6065577395051309E-2</v>
      </c>
      <c r="X39" s="126">
        <f>'Short-sea (MGO)'!U$191</f>
        <v>1.6016323885841604E-2</v>
      </c>
      <c r="Y39" s="126">
        <f>'Short-sea (MGO)'!V$191</f>
        <v>1.5974465416847942E-2</v>
      </c>
      <c r="Z39" s="126">
        <f>'Short-sea (MGO)'!W$191</f>
        <v>1.5940944279611086E-2</v>
      </c>
      <c r="AA39" s="126">
        <f>'Short-sea (MGO)'!X$191</f>
        <v>1.5915366164125123E-2</v>
      </c>
      <c r="AB39" s="126">
        <f>'Short-sea (MGO)'!Y$191</f>
        <v>1.5896564197875114E-2</v>
      </c>
      <c r="AC39" s="126">
        <f>'Short-sea (MGO)'!Z$191</f>
        <v>1.5883121064008091E-2</v>
      </c>
      <c r="AD39" s="126">
        <f>'Short-sea (MGO)'!AA$191</f>
        <v>1.5873699412444625E-2</v>
      </c>
      <c r="AE39" s="126">
        <f>'Short-sea (MGO)'!AB$191</f>
        <v>1.5867188472114303E-2</v>
      </c>
      <c r="AF39" s="126">
        <f>'Short-sea (MGO)'!AC$191</f>
        <v>1.586273271119366E-2</v>
      </c>
    </row>
    <row r="40" spans="1:32" x14ac:dyDescent="0.25">
      <c r="A40">
        <v>39</v>
      </c>
      <c r="B40" t="s">
        <v>168</v>
      </c>
      <c r="C40" t="s">
        <v>290</v>
      </c>
      <c r="D40" t="s">
        <v>225</v>
      </c>
      <c r="E40" s="126">
        <f>'Short-sea (MGO)'!B$299</f>
        <v>1.7156879018734528E-2</v>
      </c>
      <c r="F40" s="126">
        <f>'Short-sea (MGO)'!C$299</f>
        <v>1.7156278046317457E-2</v>
      </c>
      <c r="G40" s="126">
        <f>'Short-sea (MGO)'!D$299</f>
        <v>1.7155417767688003E-2</v>
      </c>
      <c r="H40" s="126">
        <f>'Short-sea (MGO)'!E$299</f>
        <v>1.715418707861107E-2</v>
      </c>
      <c r="I40" s="126">
        <f>'Short-sea (MGO)'!F$299</f>
        <v>1.7152428152355098E-2</v>
      </c>
      <c r="J40" s="126">
        <f>'Short-sea (MGO)'!G$299</f>
        <v>1.7149917784468116E-2</v>
      </c>
      <c r="K40" s="126">
        <f>'Short-sea (MGO)'!H$299</f>
        <v>1.7146342404736385E-2</v>
      </c>
      <c r="L40" s="126">
        <f>'Short-sea (MGO)'!I$299</f>
        <v>1.714126587805441E-2</v>
      </c>
      <c r="M40" s="126">
        <f>'Short-sea (MGO)'!J$299</f>
        <v>1.71340906954125E-2</v>
      </c>
      <c r="N40" s="126">
        <f>'Short-sea (MGO)'!K$299</f>
        <v>1.7124016868434278E-2</v>
      </c>
      <c r="O40" s="126">
        <f>'Short-sea (MGO)'!L$299</f>
        <v>1.7110010592022121E-2</v>
      </c>
      <c r="P40" s="126">
        <f>'Short-sea (MGO)'!M$299</f>
        <v>1.7090808511036892E-2</v>
      </c>
      <c r="Q40" s="126">
        <f>'Short-sea (MGO)'!N$299</f>
        <v>1.7065002971804563E-2</v>
      </c>
      <c r="R40" s="126">
        <f>'Short-sea (MGO)'!O$299</f>
        <v>1.7031270146764359E-2</v>
      </c>
      <c r="S40" s="126">
        <f>'Short-sea (MGO)'!P$299</f>
        <v>1.6988789355213682E-2</v>
      </c>
      <c r="T40" s="126">
        <f>'Short-sea (MGO)'!Q$299</f>
        <v>1.6937813624764181E-2</v>
      </c>
      <c r="U40" s="126">
        <f>'Short-sea (MGO)'!R$299</f>
        <v>1.6880171611777774E-2</v>
      </c>
      <c r="V40" s="126">
        <f>'Short-sea (MGO)'!S$299</f>
        <v>1.6819319175167255E-2</v>
      </c>
      <c r="W40" s="126">
        <f>'Short-sea (MGO)'!T$299</f>
        <v>1.6759664200687942E-2</v>
      </c>
      <c r="X40" s="126">
        <f>'Short-sea (MGO)'!U$299</f>
        <v>1.6705359049508005E-2</v>
      </c>
      <c r="Y40" s="126">
        <f>'Short-sea (MGO)'!V$299</f>
        <v>1.6659207404207302E-2</v>
      </c>
      <c r="Z40" s="126">
        <f>'Short-sea (MGO)'!W$299</f>
        <v>1.6622248201612823E-2</v>
      </c>
      <c r="AA40" s="126">
        <f>'Short-sea (MGO)'!X$299</f>
        <v>1.6594046689666762E-2</v>
      </c>
      <c r="AB40" s="126">
        <f>'Short-sea (MGO)'!Y$299</f>
        <v>1.6573316316621879E-2</v>
      </c>
      <c r="AC40" s="126">
        <f>'Short-sea (MGO)'!Z$299</f>
        <v>1.6558494399794135E-2</v>
      </c>
      <c r="AD40" s="126">
        <f>'Short-sea (MGO)'!AA$299</f>
        <v>1.6548106424993388E-2</v>
      </c>
      <c r="AE40" s="126">
        <f>'Short-sea (MGO)'!AB$299</f>
        <v>1.6540927695911242E-2</v>
      </c>
      <c r="AF40" s="126">
        <f>'Short-sea (MGO)'!AC$299</f>
        <v>1.6536014933870531E-2</v>
      </c>
    </row>
    <row r="41" spans="1:32" x14ac:dyDescent="0.25">
      <c r="A41">
        <v>40</v>
      </c>
      <c r="B41" t="s">
        <v>168</v>
      </c>
      <c r="C41" t="s">
        <v>290</v>
      </c>
      <c r="D41" t="s">
        <v>226</v>
      </c>
      <c r="E41" s="126">
        <f>'Short-sea (MGO)'!B$408</f>
        <v>1.3116720049777703E-2</v>
      </c>
      <c r="F41" s="126">
        <f>'Short-sea (MGO)'!C$408</f>
        <v>1.3116260482635238E-2</v>
      </c>
      <c r="G41" s="126">
        <f>'Short-sea (MGO)'!D$408</f>
        <v>1.3115602622506831E-2</v>
      </c>
      <c r="H41" s="126">
        <f>'Short-sea (MGO)'!E$408</f>
        <v>1.3114661507330354E-2</v>
      </c>
      <c r="I41" s="126">
        <f>'Short-sea (MGO)'!F$408</f>
        <v>1.3113316446075791E-2</v>
      </c>
      <c r="J41" s="126">
        <f>'Short-sea (MGO)'!G$408</f>
        <v>1.3111396752985741E-2</v>
      </c>
      <c r="K41" s="126">
        <f>'Short-sea (MGO)'!H$408</f>
        <v>1.3108662639073242E-2</v>
      </c>
      <c r="L41" s="126">
        <f>'Short-sea (MGO)'!I$408</f>
        <v>1.3104780589257615E-2</v>
      </c>
      <c r="M41" s="126">
        <f>'Short-sea (MGO)'!J$408</f>
        <v>1.3099293684884387E-2</v>
      </c>
      <c r="N41" s="126">
        <f>'Short-sea (MGO)'!K$408</f>
        <v>1.3091590170136337E-2</v>
      </c>
      <c r="O41" s="126">
        <f>'Short-sea (MGO)'!L$408</f>
        <v>1.3080879488174098E-2</v>
      </c>
      <c r="P41" s="126">
        <f>'Short-sea (MGO)'!M$408</f>
        <v>1.3066195543891278E-2</v>
      </c>
      <c r="Q41" s="126">
        <f>'Short-sea (MGO)'!N$408</f>
        <v>1.3046461896243023E-2</v>
      </c>
      <c r="R41" s="126">
        <f>'Short-sea (MGO)'!O$408</f>
        <v>1.3020666206506399E-2</v>
      </c>
      <c r="S41" s="126">
        <f>'Short-sea (MGO)'!P$408</f>
        <v>1.2988180895320585E-2</v>
      </c>
      <c r="T41" s="126">
        <f>'Short-sea (MGO)'!Q$408</f>
        <v>1.2949199454388615E-2</v>
      </c>
      <c r="U41" s="126">
        <f>'Short-sea (MGO)'!R$408</f>
        <v>1.2905120267987246E-2</v>
      </c>
      <c r="V41" s="126">
        <f>'Short-sea (MGO)'!S$408</f>
        <v>1.2858586051755673E-2</v>
      </c>
      <c r="W41" s="126">
        <f>'Short-sea (MGO)'!T$408</f>
        <v>1.2812967541859729E-2</v>
      </c>
      <c r="X41" s="126">
        <f>'Short-sea (MGO)'!U$408</f>
        <v>1.2771440073310363E-2</v>
      </c>
      <c r="Y41" s="126">
        <f>'Short-sea (MGO)'!V$408</f>
        <v>1.2736147638668649E-2</v>
      </c>
      <c r="Z41" s="126">
        <f>'Short-sea (MGO)'!W$408</f>
        <v>1.2707884719037575E-2</v>
      </c>
      <c r="AA41" s="126">
        <f>'Short-sea (MGO)'!X$408</f>
        <v>1.2686318856961178E-2</v>
      </c>
      <c r="AB41" s="126">
        <f>'Short-sea (MGO)'!Y$408</f>
        <v>1.2670466218750384E-2</v>
      </c>
      <c r="AC41" s="126">
        <f>'Short-sea (MGO)'!Z$408</f>
        <v>1.2659131811764463E-2</v>
      </c>
      <c r="AD41" s="126">
        <f>'Short-sea (MGO)'!AA$408</f>
        <v>1.26511880663286E-2</v>
      </c>
      <c r="AE41" s="126">
        <f>'Short-sea (MGO)'!AB$408</f>
        <v>1.2645698449971661E-2</v>
      </c>
      <c r="AF41" s="126">
        <f>'Short-sea (MGO)'!AC$408</f>
        <v>1.2641941631940533E-2</v>
      </c>
    </row>
    <row r="42" spans="1:32" x14ac:dyDescent="0.25">
      <c r="A42">
        <v>41</v>
      </c>
      <c r="B42" t="s">
        <v>168</v>
      </c>
      <c r="C42" t="s">
        <v>291</v>
      </c>
      <c r="D42" t="s">
        <v>222</v>
      </c>
      <c r="E42" s="126">
        <f>'Short-sea (HFO)'!B$85</f>
        <v>9.2847350672844529E-3</v>
      </c>
      <c r="F42" s="126">
        <f>'Short-sea (HFO)'!C$85</f>
        <v>9.2845405057852635E-3</v>
      </c>
      <c r="G42" s="126">
        <f>'Short-sea (HFO)'!D$85</f>
        <v>9.2842619953326794E-3</v>
      </c>
      <c r="H42" s="126">
        <f>'Short-sea (HFO)'!E$85</f>
        <v>9.2838635665445264E-3</v>
      </c>
      <c r="I42" s="126">
        <f>'Short-sea (HFO)'!F$85</f>
        <v>9.2832941238885809E-3</v>
      </c>
      <c r="J42" s="126">
        <f>'Short-sea (HFO)'!G$85</f>
        <v>9.2824814061568846E-3</v>
      </c>
      <c r="K42" s="126">
        <f>'Short-sea (HFO)'!H$85</f>
        <v>9.2813238967254606E-3</v>
      </c>
      <c r="L42" s="126">
        <f>'Short-sea (HFO)'!I$85</f>
        <v>9.2796803992638913E-3</v>
      </c>
      <c r="M42" s="126">
        <f>'Short-sea (HFO)'!J$85</f>
        <v>9.2773574735319827E-3</v>
      </c>
      <c r="N42" s="126">
        <f>'Short-sea (HFO)'!K$85</f>
        <v>9.2740961277134396E-3</v>
      </c>
      <c r="O42" s="126">
        <f>'Short-sea (HFO)'!L$85</f>
        <v>9.2695616731204682E-3</v>
      </c>
      <c r="P42" s="126">
        <f>'Short-sea (HFO)'!M$85</f>
        <v>9.263345105507784E-3</v>
      </c>
      <c r="Q42" s="126">
        <f>'Short-sea (HFO)'!N$85</f>
        <v>9.2549907047767971E-3</v>
      </c>
      <c r="R42" s="126">
        <f>'Short-sea (HFO)'!O$85</f>
        <v>9.2440698890698669E-3</v>
      </c>
      <c r="S42" s="126">
        <f>'Short-sea (HFO)'!P$85</f>
        <v>9.2303169675444288E-3</v>
      </c>
      <c r="T42" s="126">
        <f>'Short-sea (HFO)'!Q$85</f>
        <v>9.2138138564915734E-3</v>
      </c>
      <c r="U42" s="126">
        <f>'Short-sea (HFO)'!R$85</f>
        <v>9.1951525733037377E-3</v>
      </c>
      <c r="V42" s="126">
        <f>'Short-sea (HFO)'!S$85</f>
        <v>9.1754519332076616E-3</v>
      </c>
      <c r="W42" s="126">
        <f>'Short-sea (HFO)'!T$85</f>
        <v>9.1561389648596638E-3</v>
      </c>
      <c r="X42" s="126">
        <f>'Short-sea (HFO)'!U$85</f>
        <v>9.1385579722429444E-3</v>
      </c>
      <c r="Y42" s="126">
        <f>'Short-sea (HFO)'!V$85</f>
        <v>9.1236166321002257E-3</v>
      </c>
      <c r="Z42" s="126">
        <f>'Short-sea (HFO)'!W$85</f>
        <v>9.111651294488321E-3</v>
      </c>
      <c r="AA42" s="126">
        <f>'Short-sea (HFO)'!X$85</f>
        <v>9.1025212108308551E-3</v>
      </c>
      <c r="AB42" s="126">
        <f>'Short-sea (HFO)'!Y$85</f>
        <v>9.0958098671088533E-3</v>
      </c>
      <c r="AC42" s="126">
        <f>'Short-sea (HFO)'!Z$85</f>
        <v>9.0910113534383788E-3</v>
      </c>
      <c r="AD42" s="126">
        <f>'Short-sea (HFO)'!AA$85</f>
        <v>9.0876483039981949E-3</v>
      </c>
      <c r="AE42" s="126">
        <f>'Short-sea (HFO)'!AB$85</f>
        <v>9.0853242301258581E-3</v>
      </c>
      <c r="AF42" s="126">
        <f>'Short-sea (HFO)'!AC$85</f>
        <v>9.083733750561972E-3</v>
      </c>
    </row>
    <row r="43" spans="1:32" x14ac:dyDescent="0.25">
      <c r="A43">
        <v>42</v>
      </c>
      <c r="B43" t="s">
        <v>168</v>
      </c>
      <c r="C43" t="s">
        <v>291</v>
      </c>
      <c r="D43" t="s">
        <v>223</v>
      </c>
      <c r="E43" s="128"/>
      <c r="F43" s="128"/>
      <c r="G43" s="128"/>
      <c r="H43" s="128"/>
      <c r="I43" s="128"/>
      <c r="J43" s="128"/>
      <c r="K43" s="128"/>
      <c r="L43" s="128"/>
      <c r="M43" s="128"/>
      <c r="N43" s="128"/>
      <c r="O43" s="128"/>
      <c r="P43" s="128"/>
      <c r="Q43" s="128"/>
      <c r="R43" s="128"/>
      <c r="S43" s="128"/>
      <c r="T43" s="128"/>
      <c r="U43" s="128"/>
      <c r="V43" s="128"/>
      <c r="W43" s="128"/>
      <c r="X43" s="128"/>
      <c r="Y43" s="128"/>
      <c r="Z43" s="128"/>
      <c r="AA43" s="128"/>
      <c r="AB43" s="128"/>
      <c r="AC43" s="128"/>
      <c r="AD43" s="128"/>
      <c r="AE43" s="128"/>
      <c r="AF43" s="128"/>
    </row>
    <row r="44" spans="1:32" x14ac:dyDescent="0.25">
      <c r="A44">
        <v>43</v>
      </c>
      <c r="B44" t="s">
        <v>168</v>
      </c>
      <c r="C44" t="s">
        <v>291</v>
      </c>
      <c r="D44" t="s">
        <v>224</v>
      </c>
      <c r="E44" s="126">
        <f>'Short-sea (HFO)'!B$191</f>
        <v>1.1872809440651715E-2</v>
      </c>
      <c r="F44" s="126">
        <f>'Short-sea (HFO)'!C$191</f>
        <v>1.1872578681664303E-2</v>
      </c>
      <c r="G44" s="126">
        <f>'Short-sea (HFO)'!D$191</f>
        <v>1.1872248355313565E-2</v>
      </c>
      <c r="H44" s="126">
        <f>'Short-sea (HFO)'!E$191</f>
        <v>1.1871775800239246E-2</v>
      </c>
      <c r="I44" s="126">
        <f>'Short-sea (HFO)'!F$191</f>
        <v>1.1871100414763589E-2</v>
      </c>
      <c r="J44" s="126">
        <f>'Short-sea (HFO)'!G$191</f>
        <v>1.1870136493732971E-2</v>
      </c>
      <c r="K44" s="126">
        <f>'Short-sea (HFO)'!H$191</f>
        <v>1.1868763633709657E-2</v>
      </c>
      <c r="L44" s="126">
        <f>'Short-sea (HFO)'!I$191</f>
        <v>1.1866814369278493E-2</v>
      </c>
      <c r="M44" s="126">
        <f>'Short-sea (HFO)'!J$191</f>
        <v>1.1864059271317392E-2</v>
      </c>
      <c r="N44" s="126">
        <f>'Short-sea (HFO)'!K$191</f>
        <v>1.1860191163486094E-2</v>
      </c>
      <c r="O44" s="126">
        <f>'Short-sea (HFO)'!L$191</f>
        <v>1.1854813089433968E-2</v>
      </c>
      <c r="P44" s="126">
        <f>'Short-sea (HFO)'!M$191</f>
        <v>1.1847439951102646E-2</v>
      </c>
      <c r="Q44" s="126">
        <f>'Short-sea (HFO)'!N$191</f>
        <v>1.1837531243258915E-2</v>
      </c>
      <c r="R44" s="126">
        <f>'Short-sea (HFO)'!O$191</f>
        <v>1.1824578647885581E-2</v>
      </c>
      <c r="S44" s="126">
        <f>'Short-sea (HFO)'!P$191</f>
        <v>1.180826704328564E-2</v>
      </c>
      <c r="T44" s="126">
        <f>'Short-sea (HFO)'!Q$191</f>
        <v>1.1788693585990389E-2</v>
      </c>
      <c r="U44" s="126">
        <f>'Short-sea (HFO)'!R$191</f>
        <v>1.1766560436162962E-2</v>
      </c>
      <c r="V44" s="126">
        <f>'Short-sea (HFO)'!S$191</f>
        <v>1.1743194560700174E-2</v>
      </c>
      <c r="W44" s="126">
        <f>'Short-sea (HFO)'!T$191</f>
        <v>1.1720288481961848E-2</v>
      </c>
      <c r="X44" s="126">
        <f>'Short-sea (HFO)'!U$191</f>
        <v>1.1699436606997833E-2</v>
      </c>
      <c r="Y44" s="126">
        <f>'Short-sea (HFO)'!V$191</f>
        <v>1.1681715482642515E-2</v>
      </c>
      <c r="Z44" s="126">
        <f>'Short-sea (HFO)'!W$191</f>
        <v>1.1667524035707467E-2</v>
      </c>
      <c r="AA44" s="126">
        <f>'Short-sea (HFO)'!X$191</f>
        <v>1.1656695331834659E-2</v>
      </c>
      <c r="AB44" s="126">
        <f>'Short-sea (HFO)'!Y$191</f>
        <v>1.1648735366024839E-2</v>
      </c>
      <c r="AC44" s="126">
        <f>'Short-sea (HFO)'!Z$191</f>
        <v>1.1643044105624976E-2</v>
      </c>
      <c r="AD44" s="126">
        <f>'Short-sea (HFO)'!AA$191</f>
        <v>1.1639055372568015E-2</v>
      </c>
      <c r="AE44" s="126">
        <f>'Short-sea (HFO)'!AB$191</f>
        <v>1.1636298912858962E-2</v>
      </c>
      <c r="AF44" s="126">
        <f>'Short-sea (HFO)'!AC$191</f>
        <v>1.1634412530120401E-2</v>
      </c>
    </row>
    <row r="45" spans="1:32" x14ac:dyDescent="0.25">
      <c r="A45">
        <v>44</v>
      </c>
      <c r="B45" t="s">
        <v>168</v>
      </c>
      <c r="C45" t="s">
        <v>291</v>
      </c>
      <c r="D45" t="s">
        <v>225</v>
      </c>
      <c r="E45" s="126">
        <f>'Short-sea (HFO)'!B$299</f>
        <v>1.2136868763785827E-2</v>
      </c>
      <c r="F45" s="126">
        <f>'Short-sea (HFO)'!C$299</f>
        <v>1.2136614337209958E-2</v>
      </c>
      <c r="G45" s="126">
        <f>'Short-sea (HFO)'!D$299</f>
        <v>1.2136250131233504E-2</v>
      </c>
      <c r="H45" s="126">
        <f>'Short-sea (HFO)'!E$299</f>
        <v>1.2135729108972076E-2</v>
      </c>
      <c r="I45" s="126">
        <f>'Short-sea (HFO)'!F$299</f>
        <v>1.213498445319122E-2</v>
      </c>
      <c r="J45" s="126">
        <f>'Short-sea (HFO)'!G$299</f>
        <v>1.2133921668465157E-2</v>
      </c>
      <c r="K45" s="126">
        <f>'Short-sea (HFO)'!H$299</f>
        <v>1.2132408002285607E-2</v>
      </c>
      <c r="L45" s="126">
        <f>'Short-sea (HFO)'!I$299</f>
        <v>1.21302588132974E-2</v>
      </c>
      <c r="M45" s="126">
        <f>'Short-sea (HFO)'!J$299</f>
        <v>1.2127221141186443E-2</v>
      </c>
      <c r="N45" s="126">
        <f>'Short-sea (HFO)'!K$299</f>
        <v>1.2122956304346804E-2</v>
      </c>
      <c r="O45" s="126">
        <f>'Short-sea (HFO)'!L$299</f>
        <v>1.2117026632955996E-2</v>
      </c>
      <c r="P45" s="126">
        <f>'Short-sea (HFO)'!M$299</f>
        <v>1.2108897275308644E-2</v>
      </c>
      <c r="Q45" s="126">
        <f>'Short-sea (HFO)'!N$299</f>
        <v>1.2097972289737351E-2</v>
      </c>
      <c r="R45" s="126">
        <f>'Short-sea (HFO)'!O$299</f>
        <v>1.2083691223043674E-2</v>
      </c>
      <c r="S45" s="126">
        <f>'Short-sea (HFO)'!P$299</f>
        <v>1.2065706633356562E-2</v>
      </c>
      <c r="T45" s="126">
        <f>'Short-sea (HFO)'!Q$299</f>
        <v>1.2044125641979746E-2</v>
      </c>
      <c r="U45" s="126">
        <f>'Short-sea (HFO)'!R$299</f>
        <v>1.2019722425503351E-2</v>
      </c>
      <c r="V45" s="126">
        <f>'Short-sea (HFO)'!S$299</f>
        <v>1.19939600499931E-2</v>
      </c>
      <c r="W45" s="126">
        <f>'Short-sea (HFO)'!T$299</f>
        <v>1.1968704629845716E-2</v>
      </c>
      <c r="X45" s="126">
        <f>'Short-sea (HFO)'!U$299</f>
        <v>1.1945714101039232E-2</v>
      </c>
      <c r="Y45" s="126">
        <f>'Short-sea (HFO)'!V$299</f>
        <v>1.1926175425467988E-2</v>
      </c>
      <c r="Z45" s="126">
        <f>'Short-sea (HFO)'!W$299</f>
        <v>1.1910528445513956E-2</v>
      </c>
      <c r="AA45" s="126">
        <f>'Short-sea (HFO)'!X$299</f>
        <v>1.1898589105346507E-2</v>
      </c>
      <c r="AB45" s="126">
        <f>'Short-sea (HFO)'!Y$299</f>
        <v>1.1889812732786963E-2</v>
      </c>
      <c r="AC45" s="126">
        <f>'Short-sea (HFO)'!Z$299</f>
        <v>1.1883537753371726E-2</v>
      </c>
      <c r="AD45" s="126">
        <f>'Short-sea (HFO)'!AA$299</f>
        <v>1.1879139919488411E-2</v>
      </c>
      <c r="AE45" s="126">
        <f>'Short-sea (HFO)'!AB$299</f>
        <v>1.1876100745963045E-2</v>
      </c>
      <c r="AF45" s="126">
        <f>'Short-sea (HFO)'!AC$299</f>
        <v>1.1874020888071811E-2</v>
      </c>
    </row>
    <row r="46" spans="1:32" x14ac:dyDescent="0.25">
      <c r="A46">
        <v>45</v>
      </c>
      <c r="B46" t="s">
        <v>168</v>
      </c>
      <c r="C46" t="s">
        <v>291</v>
      </c>
      <c r="D46" t="s">
        <v>226</v>
      </c>
      <c r="E46" s="126">
        <f>'Short-sea (HFO)'!B$408</f>
        <v>9.2778886783463441E-3</v>
      </c>
      <c r="F46" s="126">
        <f>'Short-sea (HFO)'!C$408</f>
        <v>9.2776941168471513E-3</v>
      </c>
      <c r="G46" s="126">
        <f>'Short-sea (HFO)'!D$408</f>
        <v>9.2774156063945672E-3</v>
      </c>
      <c r="H46" s="126">
        <f>'Short-sea (HFO)'!E$408</f>
        <v>9.2770171776064177E-3</v>
      </c>
      <c r="I46" s="126">
        <f>'Short-sea (HFO)'!F$408</f>
        <v>9.2764477349504704E-3</v>
      </c>
      <c r="J46" s="126">
        <f>'Short-sea (HFO)'!G$408</f>
        <v>9.2756350172187724E-3</v>
      </c>
      <c r="K46" s="126">
        <f>'Short-sea (HFO)'!H$408</f>
        <v>9.2744775077873501E-3</v>
      </c>
      <c r="L46" s="126">
        <f>'Short-sea (HFO)'!I$408</f>
        <v>9.2728340103257825E-3</v>
      </c>
      <c r="M46" s="126">
        <f>'Short-sea (HFO)'!J$408</f>
        <v>9.2705110845938757E-3</v>
      </c>
      <c r="N46" s="126">
        <f>'Short-sea (HFO)'!K$408</f>
        <v>9.2672497387753273E-3</v>
      </c>
      <c r="O46" s="126">
        <f>'Short-sea (HFO)'!L$408</f>
        <v>9.2627152841823577E-3</v>
      </c>
      <c r="P46" s="126">
        <f>'Short-sea (HFO)'!M$408</f>
        <v>9.256498716569677E-3</v>
      </c>
      <c r="Q46" s="126">
        <f>'Short-sea (HFO)'!N$408</f>
        <v>9.2481443158386866E-3</v>
      </c>
      <c r="R46" s="126">
        <f>'Short-sea (HFO)'!O$408</f>
        <v>9.2372235001317582E-3</v>
      </c>
      <c r="S46" s="126">
        <f>'Short-sea (HFO)'!P$408</f>
        <v>9.2234705786063183E-3</v>
      </c>
      <c r="T46" s="126">
        <f>'Short-sea (HFO)'!Q$408</f>
        <v>9.2069674675534612E-3</v>
      </c>
      <c r="U46" s="126">
        <f>'Short-sea (HFO)'!R$408</f>
        <v>9.1883061843656307E-3</v>
      </c>
      <c r="V46" s="126">
        <f>'Short-sea (HFO)'!S$408</f>
        <v>9.1686055442695528E-3</v>
      </c>
      <c r="W46" s="126">
        <f>'Short-sea (HFO)'!T$408</f>
        <v>9.1492925759215533E-3</v>
      </c>
      <c r="X46" s="126">
        <f>'Short-sea (HFO)'!U$408</f>
        <v>9.1317115833048322E-3</v>
      </c>
      <c r="Y46" s="126">
        <f>'Short-sea (HFO)'!V$408</f>
        <v>9.1167702431621152E-3</v>
      </c>
      <c r="Z46" s="126">
        <f>'Short-sea (HFO)'!W$408</f>
        <v>9.1048049055502088E-3</v>
      </c>
      <c r="AA46" s="126">
        <f>'Short-sea (HFO)'!X$408</f>
        <v>9.0956748218927463E-3</v>
      </c>
      <c r="AB46" s="126">
        <f>'Short-sea (HFO)'!Y$408</f>
        <v>9.0889634781707411E-3</v>
      </c>
      <c r="AC46" s="126">
        <f>'Short-sea (HFO)'!Z$408</f>
        <v>9.0841649645002683E-3</v>
      </c>
      <c r="AD46" s="126">
        <f>'Short-sea (HFO)'!AA$408</f>
        <v>9.0808019150600862E-3</v>
      </c>
      <c r="AE46" s="126">
        <f>'Short-sea (HFO)'!AB$408</f>
        <v>9.0784778411877494E-3</v>
      </c>
      <c r="AF46" s="126">
        <f>'Short-sea (HFO)'!AC$408</f>
        <v>9.0768873616238633E-3</v>
      </c>
    </row>
    <row r="47" spans="1:32" x14ac:dyDescent="0.25">
      <c r="A47">
        <v>46</v>
      </c>
      <c r="B47" t="s">
        <v>168</v>
      </c>
      <c r="C47" t="s">
        <v>103</v>
      </c>
      <c r="D47" t="s">
        <v>222</v>
      </c>
      <c r="E47" s="126">
        <f>'Short-sea (Hydrogen)'!B$85</f>
        <v>3.4283954253426743E-2</v>
      </c>
      <c r="F47" s="126">
        <f>'Short-sea (Hydrogen)'!C$85</f>
        <v>3.4265251946943048E-2</v>
      </c>
      <c r="G47" s="126">
        <f>'Short-sea (Hydrogen)'!D$85</f>
        <v>3.4238486176312741E-2</v>
      </c>
      <c r="H47" s="126">
        <f>'Short-sea (Hydrogen)'!E$85</f>
        <v>3.4200208477683472E-2</v>
      </c>
      <c r="I47" s="126">
        <f>'Short-sea (Hydrogen)'!F$85</f>
        <v>3.41455269833707E-2</v>
      </c>
      <c r="J47" s="126">
        <f>'Short-sea (Hydrogen)'!G$85</f>
        <v>3.4067537217608489E-2</v>
      </c>
      <c r="K47" s="126">
        <f>'Short-sea (Hydrogen)'!H$85</f>
        <v>3.3956567316095296E-2</v>
      </c>
      <c r="L47" s="126">
        <f>'Short-sea (Hydrogen)'!I$85</f>
        <v>3.379922120943743E-2</v>
      </c>
      <c r="M47" s="126">
        <f>'Short-sea (Hydrogen)'!J$85</f>
        <v>3.3577258275853381E-2</v>
      </c>
      <c r="N47" s="126">
        <f>'Short-sea (Hydrogen)'!K$85</f>
        <v>3.3266477205380486E-2</v>
      </c>
      <c r="O47" s="126">
        <f>'Short-sea (Hydrogen)'!L$85</f>
        <v>3.2836029181740826E-2</v>
      </c>
      <c r="P47" s="126">
        <f>'Short-sea (Hydrogen)'!M$85</f>
        <v>3.2249018750411015E-2</v>
      </c>
      <c r="Q47" s="126">
        <f>'Short-sea (Hydrogen)'!N$85</f>
        <v>3.1465811254108696E-2</v>
      </c>
      <c r="R47" s="126">
        <f>'Short-sea (Hydrogen)'!O$85</f>
        <v>3.0451799279328937E-2</v>
      </c>
      <c r="S47" s="126">
        <f>'Short-sea (Hydrogen)'!P$85</f>
        <v>2.9190573712427205E-2</v>
      </c>
      <c r="T47" s="126">
        <f>'Short-sea (Hydrogen)'!Q$85</f>
        <v>2.7700255776621129E-2</v>
      </c>
      <c r="U47" s="126">
        <f>'Short-sea (Hydrogen)'!R$85</f>
        <v>2.6045329680661866E-2</v>
      </c>
      <c r="V47" s="126">
        <f>'Short-sea (Hydrogen)'!S$85</f>
        <v>2.433299080561948E-2</v>
      </c>
      <c r="W47" s="126">
        <f>'Short-sea (Hydrogen)'!T$85</f>
        <v>2.2688876958124393E-2</v>
      </c>
      <c r="X47" s="126">
        <f>'Short-sea (Hydrogen)'!U$85</f>
        <v>2.1221826353100999E-2</v>
      </c>
      <c r="Y47" s="126">
        <f>'Short-sea (Hydrogen)'!V$85</f>
        <v>1.9997160840269534E-2</v>
      </c>
      <c r="Z47" s="126">
        <f>'Short-sea (Hydrogen)'!W$85</f>
        <v>1.9031037227160649E-2</v>
      </c>
      <c r="AA47" s="126">
        <f>'Short-sea (Hydrogen)'!X$85</f>
        <v>1.830256539063772E-2</v>
      </c>
      <c r="AB47" s="126">
        <f>'Short-sea (Hydrogen)'!Y$85</f>
        <v>1.7771887233909683E-2</v>
      </c>
      <c r="AC47" s="126">
        <f>'Short-sea (Hydrogen)'!Z$85</f>
        <v>1.7394954058119527E-2</v>
      </c>
      <c r="AD47" s="126">
        <f>'Short-sea (Hydrogen)'!AA$85</f>
        <v>1.7132017892154419E-2</v>
      </c>
      <c r="AE47" s="126">
        <f>'Short-sea (Hydrogen)'!AB$85</f>
        <v>1.6950908764469634E-2</v>
      </c>
      <c r="AF47" s="126">
        <f>'Short-sea (Hydrogen)'!AC$85</f>
        <v>1.682724734875124E-2</v>
      </c>
    </row>
    <row r="48" spans="1:32" x14ac:dyDescent="0.25">
      <c r="A48">
        <v>47</v>
      </c>
      <c r="B48" t="s">
        <v>168</v>
      </c>
      <c r="C48" t="s">
        <v>103</v>
      </c>
      <c r="D48" t="s">
        <v>223</v>
      </c>
      <c r="E48" s="128"/>
      <c r="F48" s="128"/>
      <c r="G48" s="128"/>
      <c r="H48" s="128"/>
      <c r="I48" s="128"/>
      <c r="J48" s="128"/>
      <c r="K48" s="128"/>
      <c r="L48" s="128"/>
      <c r="M48" s="128"/>
      <c r="N48" s="128"/>
      <c r="O48" s="128"/>
      <c r="P48" s="128"/>
      <c r="Q48" s="128"/>
      <c r="R48" s="128"/>
      <c r="S48" s="128"/>
      <c r="T48" s="128"/>
      <c r="U48" s="128"/>
      <c r="V48" s="128"/>
      <c r="W48" s="128"/>
      <c r="X48" s="128"/>
      <c r="Y48" s="128"/>
      <c r="Z48" s="128"/>
      <c r="AA48" s="128"/>
      <c r="AB48" s="128"/>
      <c r="AC48" s="128"/>
      <c r="AD48" s="128"/>
      <c r="AE48" s="128"/>
      <c r="AF48" s="128"/>
    </row>
    <row r="49" spans="1:32" x14ac:dyDescent="0.25">
      <c r="A49">
        <v>48</v>
      </c>
      <c r="B49" t="s">
        <v>168</v>
      </c>
      <c r="C49" t="s">
        <v>103</v>
      </c>
      <c r="D49" t="s">
        <v>224</v>
      </c>
      <c r="E49" s="126">
        <f>'Short-sea (Hydrogen)'!B$191</f>
        <v>4.1224620917309482E-2</v>
      </c>
      <c r="F49" s="126">
        <f>'Short-sea (Hydrogen)'!C$191</f>
        <v>4.1202684748612876E-2</v>
      </c>
      <c r="G49" s="126">
        <f>'Short-sea (Hydrogen)'!D$191</f>
        <v>4.117129073027595E-2</v>
      </c>
      <c r="H49" s="126">
        <f>'Short-sea (Hydrogen)'!E$191</f>
        <v>4.1126393950775983E-2</v>
      </c>
      <c r="I49" s="126">
        <f>'Short-sea (Hydrogen)'!F$191</f>
        <v>4.1062256320104504E-2</v>
      </c>
      <c r="J49" s="126">
        <f>'Short-sea (Hydrogen)'!G$191</f>
        <v>4.0970778737900483E-2</v>
      </c>
      <c r="K49" s="126">
        <f>'Short-sea (Hydrogen)'!H$191</f>
        <v>4.0840615390026848E-2</v>
      </c>
      <c r="L49" s="126">
        <f>'Short-sea (Hydrogen)'!I$191</f>
        <v>4.0656050673834383E-2</v>
      </c>
      <c r="M49" s="126">
        <f>'Short-sea (Hydrogen)'!J$191</f>
        <v>4.0395683566270983E-2</v>
      </c>
      <c r="N49" s="126">
        <f>'Short-sea (Hydrogen)'!K$191</f>
        <v>4.0031115600409076E-2</v>
      </c>
      <c r="O49" s="126">
        <f>'Short-sea (Hydrogen)'!L$191</f>
        <v>3.9526140228447658E-2</v>
      </c>
      <c r="P49" s="126">
        <f>'Short-sea (Hydrogen)'!M$191</f>
        <v>3.8837439527678368E-2</v>
      </c>
      <c r="Q49" s="126">
        <f>'Short-sea (Hydrogen)'!N$191</f>
        <v>3.7918452643439272E-2</v>
      </c>
      <c r="R49" s="126">
        <f>'Short-sea (Hydrogen)'!O$191</f>
        <v>3.6728474975688513E-2</v>
      </c>
      <c r="S49" s="126">
        <f>'Short-sea (Hydrogen)'!P$191</f>
        <v>3.5248107420634667E-2</v>
      </c>
      <c r="T49" s="126">
        <f>'Short-sea (Hydrogen)'!Q$191</f>
        <v>3.3498440839262594E-2</v>
      </c>
      <c r="U49" s="126">
        <f>'Short-sea (Hydrogen)'!R$191</f>
        <v>3.1555001593194035E-2</v>
      </c>
      <c r="V49" s="126">
        <f>'Short-sea (Hydrogen)'!S$191</f>
        <v>2.954355276821851E-2</v>
      </c>
      <c r="W49" s="126">
        <f>'Short-sea (Hydrogen)'!T$191</f>
        <v>2.7611670519578812E-2</v>
      </c>
      <c r="X49" s="126">
        <f>'Short-sea (Hydrogen)'!U$191</f>
        <v>2.5887354935887959E-2</v>
      </c>
      <c r="Y49" s="126">
        <f>'Short-sea (Hydrogen)'!V$191</f>
        <v>2.4447569241926693E-2</v>
      </c>
      <c r="Z49" s="126">
        <f>'Short-sea (Hydrogen)'!W$191</f>
        <v>2.3311503982168406E-2</v>
      </c>
      <c r="AA49" s="126">
        <f>'Short-sea (Hydrogen)'!X$191</f>
        <v>2.245475368388691E-2</v>
      </c>
      <c r="AB49" s="126">
        <f>'Short-sea (Hydrogen)'!Y$191</f>
        <v>2.1830550366967474E-2</v>
      </c>
      <c r="AC49" s="126">
        <f>'Short-sea (Hydrogen)'!Z$191</f>
        <v>2.1387147952006698E-2</v>
      </c>
      <c r="AD49" s="126">
        <f>'Short-sea (Hydrogen)'!AA$191</f>
        <v>2.1077825402205201E-2</v>
      </c>
      <c r="AE49" s="126">
        <f>'Short-sea (Hydrogen)'!AB$191</f>
        <v>2.0864756132539061E-2</v>
      </c>
      <c r="AF49" s="126">
        <f>'Short-sea (Hydrogen)'!AC$191</f>
        <v>2.0719267878745021E-2</v>
      </c>
    </row>
    <row r="50" spans="1:32" x14ac:dyDescent="0.25">
      <c r="A50">
        <v>49</v>
      </c>
      <c r="B50" t="s">
        <v>168</v>
      </c>
      <c r="C50" t="s">
        <v>103</v>
      </c>
      <c r="D50" t="s">
        <v>225</v>
      </c>
      <c r="E50" s="126">
        <f>'Short-sea (Hydrogen)'!B$299</f>
        <v>4.4262086993865815E-2</v>
      </c>
      <c r="F50" s="126">
        <f>'Short-sea (Hydrogen)'!C$299</f>
        <v>4.423805169447248E-2</v>
      </c>
      <c r="G50" s="126">
        <f>'Short-sea (Hydrogen)'!D$299</f>
        <v>4.420365343995597E-2</v>
      </c>
      <c r="H50" s="126">
        <f>'Short-sea (Hydrogen)'!E$299</f>
        <v>4.415446016395641E-2</v>
      </c>
      <c r="I50" s="126">
        <f>'Short-sea (Hydrogen)'!F$299</f>
        <v>4.4084184496365544E-2</v>
      </c>
      <c r="J50" s="126">
        <f>'Short-sea (Hydrogen)'!G$299</f>
        <v>4.3983951917587409E-2</v>
      </c>
      <c r="K50" s="126">
        <f>'Short-sea (Hydrogen)'!H$299</f>
        <v>4.3841330084363778E-2</v>
      </c>
      <c r="L50" s="126">
        <f>'Short-sea (Hydrogen)'!I$299</f>
        <v>4.3639097860212514E-2</v>
      </c>
      <c r="M50" s="126">
        <f>'Short-sea (Hydrogen)'!J$299</f>
        <v>4.3353802970687229E-2</v>
      </c>
      <c r="N50" s="126">
        <f>'Short-sea (Hydrogen)'!K$299</f>
        <v>4.2954322917479748E-2</v>
      </c>
      <c r="O50" s="126">
        <f>'Short-sea (Hydrogen)'!L$299</f>
        <v>4.2400974129147714E-2</v>
      </c>
      <c r="P50" s="126">
        <f>'Short-sea (Hydrogen)'!M$299</f>
        <v>4.1646271136456088E-2</v>
      </c>
      <c r="Q50" s="126">
        <f>'Short-sea (Hydrogen)'!N$299</f>
        <v>4.0639159536317186E-2</v>
      </c>
      <c r="R50" s="126">
        <f>'Short-sea (Hydrogen)'!O$299</f>
        <v>3.933498065058412E-2</v>
      </c>
      <c r="S50" s="126">
        <f>'Short-sea (Hydrogen)'!P$299</f>
        <v>3.7712399642997059E-2</v>
      </c>
      <c r="T50" s="126">
        <f>'Short-sea (Hydrogen)'!Q$299</f>
        <v>3.5794440758613377E-2</v>
      </c>
      <c r="U50" s="126">
        <f>'Short-sea (Hydrogen)'!R$299</f>
        <v>3.3663802259795969E-2</v>
      </c>
      <c r="V50" s="126">
        <f>'Short-sea (Hydrogen)'!S$299</f>
        <v>3.1458299656372743E-2</v>
      </c>
      <c r="W50" s="126">
        <f>'Short-sea (Hydrogen)'!T$299</f>
        <v>2.9339743169718872E-2</v>
      </c>
      <c r="X50" s="126">
        <f>'Short-sea (Hydrogen)'!U$299</f>
        <v>2.74485596693365E-2</v>
      </c>
      <c r="Y50" s="126">
        <f>'Short-sea (Hydrogen)'!V$299</f>
        <v>2.5869256549780971E-2</v>
      </c>
      <c r="Z50" s="126">
        <f>'Short-sea (Hydrogen)'!W$299</f>
        <v>2.4622984382112613E-2</v>
      </c>
      <c r="AA50" s="126">
        <f>'Short-sea (Hydrogen)'!X$299</f>
        <v>2.3683051590941036E-2</v>
      </c>
      <c r="AB50" s="126">
        <f>'Short-sea (Hydrogen)'!Y$299</f>
        <v>2.2998204942660166E-2</v>
      </c>
      <c r="AC50" s="126">
        <f>'Short-sea (Hydrogen)'!Z$299</f>
        <v>2.2511704450348891E-2</v>
      </c>
      <c r="AD50" s="126">
        <f>'Short-sea (Hydrogen)'!AA$299</f>
        <v>2.2172306235889051E-2</v>
      </c>
      <c r="AE50" s="126">
        <f>'Short-sea (Hydrogen)'!AB$299</f>
        <v>2.1938515300683858E-2</v>
      </c>
      <c r="AF50" s="126">
        <f>'Short-sea (Hydrogen)'!AC$299</f>
        <v>2.1778875603872636E-2</v>
      </c>
    </row>
    <row r="51" spans="1:32" x14ac:dyDescent="0.25">
      <c r="A51">
        <v>50</v>
      </c>
      <c r="B51" t="s">
        <v>168</v>
      </c>
      <c r="C51" t="s">
        <v>103</v>
      </c>
      <c r="D51" t="s">
        <v>226</v>
      </c>
      <c r="E51" s="126">
        <f>'Short-sea (Hydrogen)'!B$408</f>
        <v>3.4276720091786991E-2</v>
      </c>
      <c r="F51" s="126">
        <f>'Short-sea (Hydrogen)'!C$408</f>
        <v>3.4258017867209792E-2</v>
      </c>
      <c r="G51" s="126">
        <f>'Short-sea (Hydrogen)'!D$408</f>
        <v>3.4231252213820812E-2</v>
      </c>
      <c r="H51" s="126">
        <f>'Short-sea (Hydrogen)'!E$408</f>
        <v>3.4192974682901153E-2</v>
      </c>
      <c r="I51" s="126">
        <f>'Short-sea (Hydrogen)'!F$408</f>
        <v>3.4138293428257277E-2</v>
      </c>
      <c r="J51" s="126">
        <f>'Short-sea (Hydrogen)'!G$408</f>
        <v>3.4060304004503064E-2</v>
      </c>
      <c r="K51" s="126">
        <f>'Short-sea (Hydrogen)'!H$408</f>
        <v>3.3949334589989069E-2</v>
      </c>
      <c r="L51" s="126">
        <f>'Short-sea (Hydrogen)'!I$408</f>
        <v>3.3791989174590184E-2</v>
      </c>
      <c r="M51" s="126">
        <f>'Short-sea (Hydrogen)'!J$408</f>
        <v>3.3570027217614082E-2</v>
      </c>
      <c r="N51" s="126">
        <f>'Short-sea (Hydrogen)'!K$408</f>
        <v>3.3259247517451171E-2</v>
      </c>
      <c r="O51" s="126">
        <f>'Short-sea (Hydrogen)'!L$408</f>
        <v>3.282880139743069E-2</v>
      </c>
      <c r="P51" s="126">
        <f>'Short-sea (Hydrogen)'!M$408</f>
        <v>3.2241793572853804E-2</v>
      </c>
      <c r="Q51" s="126">
        <f>'Short-sea (Hydrogen)'!N$408</f>
        <v>3.1458589574226592E-2</v>
      </c>
      <c r="R51" s="126">
        <f>'Short-sea (Hydrogen)'!O$408</f>
        <v>3.0444582162062341E-2</v>
      </c>
      <c r="S51" s="126">
        <f>'Short-sea (Hydrogen)'!P$408</f>
        <v>2.91833623257092E-2</v>
      </c>
      <c r="T51" s="126">
        <f>'Short-sea (Hydrogen)'!Q$408</f>
        <v>2.7693051243991559E-2</v>
      </c>
      <c r="U51" s="126">
        <f>'Short-sea (Hydrogen)'!R$408</f>
        <v>2.603813286916425E-2</v>
      </c>
      <c r="V51" s="126">
        <f>'Short-sea (Hydrogen)'!S$408</f>
        <v>2.4325802111753843E-2</v>
      </c>
      <c r="W51" s="126">
        <f>'Short-sea (Hydrogen)'!T$408</f>
        <v>2.2681696188923378E-2</v>
      </c>
      <c r="X51" s="126">
        <f>'Short-sea (Hydrogen)'!U$408</f>
        <v>2.1214652769453932E-2</v>
      </c>
      <c r="Y51" s="126">
        <f>'Short-sea (Hydrogen)'!V$408</f>
        <v>1.9989993342138267E-2</v>
      </c>
      <c r="Z51" s="126">
        <f>'Short-sea (Hydrogen)'!W$408</f>
        <v>1.9023874588470345E-2</v>
      </c>
      <c r="AA51" s="126">
        <f>'Short-sea (Hydrogen)'!X$408</f>
        <v>1.8295406451592708E-2</v>
      </c>
      <c r="AB51" s="126">
        <f>'Short-sea (Hydrogen)'!Y$408</f>
        <v>1.7764731009819491E-2</v>
      </c>
      <c r="AC51" s="126">
        <f>'Short-sea (Hydrogen)'!Z$408</f>
        <v>1.7387799772808119E-2</v>
      </c>
      <c r="AD51" s="126">
        <f>'Short-sea (Hydrogen)'!AA$408</f>
        <v>1.7124864964462364E-2</v>
      </c>
      <c r="AE51" s="126">
        <f>'Short-sea (Hydrogen)'!AB$408</f>
        <v>1.6943756774409242E-2</v>
      </c>
      <c r="AF51" s="126">
        <f>'Short-sea (Hydrogen)'!AC$408</f>
        <v>1.6820096000092162E-2</v>
      </c>
    </row>
    <row r="52" spans="1:32" x14ac:dyDescent="0.25">
      <c r="A52">
        <v>51</v>
      </c>
      <c r="B52" t="s">
        <v>168</v>
      </c>
      <c r="C52" t="s">
        <v>186</v>
      </c>
      <c r="D52" t="s">
        <v>222</v>
      </c>
      <c r="E52" s="126">
        <f>'Short-sea (Ammonia)'!B$85</f>
        <v>9.0483855031995283E-2</v>
      </c>
      <c r="F52" s="126">
        <f>'Short-sea (Ammonia)'!C$85</f>
        <v>9.0180332074180164E-2</v>
      </c>
      <c r="G52" s="126">
        <f>'Short-sea (Ammonia)'!D$85</f>
        <v>8.9749378130459523E-2</v>
      </c>
      <c r="H52" s="126">
        <f>'Short-sea (Ammonia)'!E$85</f>
        <v>8.9139989597015246E-2</v>
      </c>
      <c r="I52" s="126">
        <f>'Short-sea (Ammonia)'!F$85</f>
        <v>8.8283278639837648E-2</v>
      </c>
      <c r="J52" s="126">
        <f>'Short-sea (Ammonia)'!G$85</f>
        <v>8.7088711000247149E-2</v>
      </c>
      <c r="K52" s="126">
        <f>'Short-sea (Ammonia)'!H$85</f>
        <v>8.5442073521995676E-2</v>
      </c>
      <c r="L52" s="126">
        <f>'Short-sea (Ammonia)'!I$85</f>
        <v>8.3208064758067982E-2</v>
      </c>
      <c r="M52" s="126">
        <f>'Short-sea (Ammonia)'!J$85</f>
        <v>8.0241953171213881E-2</v>
      </c>
      <c r="N52" s="126">
        <f>'Short-sea (Ammonia)'!K$85</f>
        <v>7.6415327265706295E-2</v>
      </c>
      <c r="O52" s="126">
        <f>'Short-sea (Ammonia)'!L$85</f>
        <v>7.1658070078091732E-2</v>
      </c>
      <c r="P52" s="126">
        <f>'Short-sea (Ammonia)'!M$85</f>
        <v>6.6009525381906978E-2</v>
      </c>
      <c r="Q52" s="126">
        <f>'Short-sea (Ammonia)'!N$85</f>
        <v>5.9657606206619015E-2</v>
      </c>
      <c r="R52" s="126">
        <f>'Short-sea (Ammonia)'!O$85</f>
        <v>5.293610487745997E-2</v>
      </c>
      <c r="S52" s="126">
        <f>'Short-sea (Ammonia)'!P$85</f>
        <v>4.6263876162271872E-2</v>
      </c>
      <c r="T52" s="126">
        <f>'Short-sea (Ammonia)'!Q$85</f>
        <v>4.0045262198973447E-2</v>
      </c>
      <c r="U52" s="126">
        <f>'Short-sea (Ammonia)'!R$85</f>
        <v>3.4579835293942061E-2</v>
      </c>
      <c r="V52" s="126">
        <f>'Short-sea (Ammonia)'!S$85</f>
        <v>3.0020944732581267E-2</v>
      </c>
      <c r="W52" s="126">
        <f>'Short-sea (Ammonia)'!T$85</f>
        <v>2.6386492303159439E-2</v>
      </c>
      <c r="X52" s="126">
        <f>'Short-sea (Ammonia)'!U$85</f>
        <v>2.3598679311153028E-2</v>
      </c>
      <c r="Y52" s="126">
        <f>'Short-sea (Ammonia)'!V$85</f>
        <v>2.1528368980356392E-2</v>
      </c>
      <c r="Z52" s="126">
        <f>'Short-sea (Ammonia)'!W$85</f>
        <v>2.0031045383967452E-2</v>
      </c>
      <c r="AA52" s="126">
        <f>'Short-sea (Ammonia)'!X$85</f>
        <v>1.8970547264802226E-2</v>
      </c>
      <c r="AB52" s="126">
        <f>'Short-sea (Ammonia)'!Y$85</f>
        <v>1.8231326819798249E-2</v>
      </c>
      <c r="AC52" s="126">
        <f>'Short-sea (Ammonia)'!Z$85</f>
        <v>1.7722086753763171E-2</v>
      </c>
      <c r="AD52" s="126">
        <f>'Short-sea (Ammonia)'!AA$85</f>
        <v>1.7374234147426577E-2</v>
      </c>
      <c r="AE52" s="126">
        <f>'Short-sea (Ammonia)'!AB$85</f>
        <v>1.7138033960950733E-2</v>
      </c>
      <c r="AF52" s="126">
        <f>'Short-sea (Ammonia)'!AC$85</f>
        <v>1.6978309765394481E-2</v>
      </c>
    </row>
    <row r="53" spans="1:32" x14ac:dyDescent="0.25">
      <c r="A53">
        <v>52</v>
      </c>
      <c r="B53" t="s">
        <v>168</v>
      </c>
      <c r="C53" t="s">
        <v>186</v>
      </c>
      <c r="D53" t="s">
        <v>223</v>
      </c>
      <c r="E53" s="128"/>
      <c r="F53" s="128"/>
      <c r="G53" s="128"/>
      <c r="H53" s="128"/>
      <c r="I53" s="128"/>
      <c r="J53" s="128"/>
      <c r="K53" s="128"/>
      <c r="L53" s="128"/>
      <c r="M53" s="128"/>
      <c r="N53" s="128"/>
      <c r="O53" s="128"/>
      <c r="P53" s="128"/>
      <c r="Q53" s="128"/>
      <c r="R53" s="128"/>
      <c r="S53" s="128"/>
      <c r="T53" s="128"/>
      <c r="U53" s="128"/>
      <c r="V53" s="128"/>
      <c r="W53" s="128"/>
      <c r="X53" s="128"/>
      <c r="Y53" s="128"/>
      <c r="Z53" s="128"/>
      <c r="AA53" s="128"/>
      <c r="AB53" s="128"/>
      <c r="AC53" s="128"/>
      <c r="AD53" s="128"/>
      <c r="AE53" s="128"/>
      <c r="AF53" s="128"/>
    </row>
    <row r="54" spans="1:32" x14ac:dyDescent="0.25">
      <c r="A54">
        <v>53</v>
      </c>
      <c r="B54" t="s">
        <v>168</v>
      </c>
      <c r="C54" t="s">
        <v>186</v>
      </c>
      <c r="D54" t="s">
        <v>224</v>
      </c>
      <c r="E54" s="126">
        <f>'Short-sea (Ammonia)'!B$191</f>
        <v>9.8472838184762546E-2</v>
      </c>
      <c r="F54" s="126">
        <f>'Short-sea (Ammonia)'!C$191</f>
        <v>9.8159943202408187E-2</v>
      </c>
      <c r="G54" s="126">
        <f>'Short-sea (Ammonia)'!D$191</f>
        <v>9.7715653483701342E-2</v>
      </c>
      <c r="H54" s="126">
        <f>'Short-sea (Ammonia)'!E$191</f>
        <v>9.7087348629350784E-2</v>
      </c>
      <c r="I54" s="126">
        <f>'Short-sea (Ammonia)'!F$191</f>
        <v>9.6203924955936188E-2</v>
      </c>
      <c r="J54" s="126">
        <f>'Short-sea (Ammonia)'!G$191</f>
        <v>9.4971870835539429E-2</v>
      </c>
      <c r="K54" s="126">
        <f>'Short-sea (Ammonia)'!H$191</f>
        <v>9.3273085038900527E-2</v>
      </c>
      <c r="L54" s="126">
        <f>'Short-sea (Ammonia)'!I$191</f>
        <v>9.096739396452512E-2</v>
      </c>
      <c r="M54" s="126">
        <f>'Short-sea (Ammonia)'!J$191</f>
        <v>8.7904316955374748E-2</v>
      </c>
      <c r="N54" s="126">
        <f>'Short-sea (Ammonia)'!K$191</f>
        <v>8.394923911066457E-2</v>
      </c>
      <c r="O54" s="126">
        <f>'Short-sea (Ammonia)'!L$191</f>
        <v>7.9026228928355202E-2</v>
      </c>
      <c r="P54" s="126">
        <f>'Short-sea (Ammonia)'!M$191</f>
        <v>7.3170426233096247E-2</v>
      </c>
      <c r="Q54" s="126">
        <f>'Short-sea (Ammonia)'!N$191</f>
        <v>6.6568467334110676E-2</v>
      </c>
      <c r="R54" s="126">
        <f>'Short-sea (Ammonia)'!O$191</f>
        <v>5.9556781706724959E-2</v>
      </c>
      <c r="S54" s="126">
        <f>'Short-sea (Ammonia)'!P$191</f>
        <v>5.2561206179173224E-2</v>
      </c>
      <c r="T54" s="126">
        <f>'Short-sea (Ammonia)'!Q$191</f>
        <v>4.5997434855528374E-2</v>
      </c>
      <c r="U54" s="126">
        <f>'Short-sea (Ammonia)'!R$191</f>
        <v>4.0180430068412494E-2</v>
      </c>
      <c r="V54" s="126">
        <f>'Short-sea (Ammonia)'!S$191</f>
        <v>3.5281645341787474E-2</v>
      </c>
      <c r="W54" s="126">
        <f>'Short-sea (Ammonia)'!T$191</f>
        <v>3.1336787892566116E-2</v>
      </c>
      <c r="X54" s="126">
        <f>'Short-sea (Ammonia)'!U$191</f>
        <v>2.8281589296720214E-2</v>
      </c>
      <c r="Y54" s="126">
        <f>'Short-sea (Ammonia)'!V$191</f>
        <v>2.5993365374849878E-2</v>
      </c>
      <c r="Z54" s="126">
        <f>'Short-sea (Ammonia)'!W$191</f>
        <v>2.4326869976461787E-2</v>
      </c>
      <c r="AA54" s="126">
        <f>'Short-sea (Ammonia)'!X$191</f>
        <v>2.3140163642370946E-2</v>
      </c>
      <c r="AB54" s="126">
        <f>'Short-sea (Ammonia)'!Y$191</f>
        <v>2.2309647192655109E-2</v>
      </c>
      <c r="AC54" s="126">
        <f>'Short-sea (Ammonia)'!Z$191</f>
        <v>2.1735861883733359E-2</v>
      </c>
      <c r="AD54" s="126">
        <f>'Short-sea (Ammonia)'!AA$191</f>
        <v>2.1343123334707531E-2</v>
      </c>
      <c r="AE54" s="126">
        <f>'Short-sea (Ammonia)'!AB$191</f>
        <v>2.1076069272158358E-2</v>
      </c>
      <c r="AF54" s="126">
        <f>'Short-sea (Ammonia)'!AC$191</f>
        <v>2.0895306794933018E-2</v>
      </c>
    </row>
    <row r="55" spans="1:32" x14ac:dyDescent="0.25">
      <c r="A55">
        <v>54</v>
      </c>
      <c r="B55" t="s">
        <v>168</v>
      </c>
      <c r="C55" t="s">
        <v>186</v>
      </c>
      <c r="D55" t="s">
        <v>225</v>
      </c>
      <c r="E55" s="126">
        <f>'Short-sea (Ammonia)'!B$299</f>
        <v>9.9682267869997621E-2</v>
      </c>
      <c r="F55" s="126">
        <f>'Short-sea (Ammonia)'!C$299</f>
        <v>9.9374350458606625E-2</v>
      </c>
      <c r="G55" s="126">
        <f>'Short-sea (Ammonia)'!D$299</f>
        <v>9.893710649128587E-2</v>
      </c>
      <c r="H55" s="126">
        <f>'Short-sea (Ammonia)'!E$299</f>
        <v>9.8318720761646897E-2</v>
      </c>
      <c r="I55" s="126">
        <f>'Short-sea (Ammonia)'!F$299</f>
        <v>9.7449153186909721E-2</v>
      </c>
      <c r="J55" s="126">
        <f>'Short-sea (Ammonia)'!G$299</f>
        <v>9.6236241363348671E-2</v>
      </c>
      <c r="K55" s="126">
        <f>'Short-sea (Ammonia)'!H$299</f>
        <v>9.456348787607978E-2</v>
      </c>
      <c r="L55" s="126">
        <f>'Short-sea (Ammonia)'!I$299</f>
        <v>9.2292420832045557E-2</v>
      </c>
      <c r="M55" s="126">
        <f>'Short-sea (Ammonia)'!J$299</f>
        <v>8.927397970853311E-2</v>
      </c>
      <c r="N55" s="126">
        <f>'Short-sea (Ammonia)'!K$299</f>
        <v>8.5373988626336939E-2</v>
      </c>
      <c r="O55" s="126">
        <f>'Short-sea (Ammonia)'!L$299</f>
        <v>8.0514948597063873E-2</v>
      </c>
      <c r="P55" s="126">
        <f>'Short-sea (Ammonia)'!M$299</f>
        <v>7.472732019968796E-2</v>
      </c>
      <c r="Q55" s="126">
        <f>'Short-sea (Ammonia)'!N$299</f>
        <v>6.8189389662332289E-2</v>
      </c>
      <c r="R55" s="126">
        <f>'Short-sea (Ammonia)'!O$299</f>
        <v>6.1226407767459981E-2</v>
      </c>
      <c r="S55" s="126">
        <f>'Short-sea (Ammonia)'!P$299</f>
        <v>5.425292206356621E-2</v>
      </c>
      <c r="T55" s="126">
        <f>'Short-sea (Ammonia)'!Q$299</f>
        <v>4.7677167249023059E-2</v>
      </c>
      <c r="U55" s="126">
        <f>'Short-sea (Ammonia)'!R$299</f>
        <v>4.1813779850429063E-2</v>
      </c>
      <c r="V55" s="126">
        <f>'Short-sea (Ammonia)'!S$299</f>
        <v>3.6841660169977974E-2</v>
      </c>
      <c r="W55" s="126">
        <f>'Short-sea (Ammonia)'!T$299</f>
        <v>3.2809059897505231E-2</v>
      </c>
      <c r="X55" s="126">
        <f>'Short-sea (Ammonia)'!U$299</f>
        <v>2.9664826988093095E-2</v>
      </c>
      <c r="Y55" s="126">
        <f>'Short-sea (Ammonia)'!V$299</f>
        <v>2.7296140305914554E-2</v>
      </c>
      <c r="Z55" s="126">
        <f>'Short-sea (Ammonia)'!W$299</f>
        <v>2.5562879366113848E-2</v>
      </c>
      <c r="AA55" s="126">
        <f>'Short-sea (Ammonia)'!X$299</f>
        <v>2.4324153313717591E-2</v>
      </c>
      <c r="AB55" s="126">
        <f>'Short-sea (Ammonia)'!Y$299</f>
        <v>2.3454917144021155E-2</v>
      </c>
      <c r="AC55" s="126">
        <f>'Short-sea (Ammonia)'!Z$299</f>
        <v>2.2853235506108509E-2</v>
      </c>
      <c r="AD55" s="126">
        <f>'Short-sea (Ammonia)'!AA$299</f>
        <v>2.2440852443224267E-2</v>
      </c>
      <c r="AE55" s="126">
        <f>'Short-sea (Ammonia)'!AB$299</f>
        <v>2.2160181744560706E-2</v>
      </c>
      <c r="AF55" s="126">
        <f>'Short-sea (Ammonia)'!AC$299</f>
        <v>2.1970082582197493E-2</v>
      </c>
    </row>
    <row r="56" spans="1:32" x14ac:dyDescent="0.25">
      <c r="A56">
        <v>55</v>
      </c>
      <c r="B56" t="s">
        <v>168</v>
      </c>
      <c r="C56" t="s">
        <v>186</v>
      </c>
      <c r="D56" t="s">
        <v>226</v>
      </c>
      <c r="E56" s="126">
        <f>'Short-sea (Ammonia)'!B$408</f>
        <v>9.0463180848062458E-2</v>
      </c>
      <c r="F56" s="126">
        <f>'Short-sea (Ammonia)'!C$408</f>
        <v>9.0159717273102902E-2</v>
      </c>
      <c r="G56" s="126">
        <f>'Short-sea (Ammonia)'!D$408</f>
        <v>8.9728847629410552E-2</v>
      </c>
      <c r="H56" s="126">
        <f>'Short-sea (Ammonia)'!E$408</f>
        <v>8.9119578271390124E-2</v>
      </c>
      <c r="I56" s="126">
        <f>'Short-sea (Ammonia)'!F$408</f>
        <v>8.8263034799445889E-2</v>
      </c>
      <c r="J56" s="126">
        <f>'Short-sea (Ammonia)'!G$408</f>
        <v>8.7068700579051056E-2</v>
      </c>
      <c r="K56" s="126">
        <f>'Short-sea (Ammonia)'!H$408</f>
        <v>8.5422384623490499E-2</v>
      </c>
      <c r="L56" s="126">
        <f>'Short-sea (Ammonia)'!I$408</f>
        <v>8.3188811619324385E-2</v>
      </c>
      <c r="M56" s="126">
        <f>'Short-sea (Ammonia)'!J$408</f>
        <v>8.0223277723328365E-2</v>
      </c>
      <c r="N56" s="126">
        <f>'Short-sea (Ammonia)'!K$408</f>
        <v>7.6397395475895441E-2</v>
      </c>
      <c r="O56" s="126">
        <f>'Short-sea (Ammonia)'!L$408</f>
        <v>7.1641059860943795E-2</v>
      </c>
      <c r="P56" s="126">
        <f>'Short-sea (Ammonia)'!M$408</f>
        <v>6.5993604329208103E-2</v>
      </c>
      <c r="Q56" s="126">
        <f>'Short-sea (Ammonia)'!N$408</f>
        <v>5.9642901724408878E-2</v>
      </c>
      <c r="R56" s="126">
        <f>'Short-sea (Ammonia)'!O$408</f>
        <v>5.2922675377081355E-2</v>
      </c>
      <c r="S56" s="126">
        <f>'Short-sea (Ammonia)'!P$408</f>
        <v>4.6251695278195601E-2</v>
      </c>
      <c r="T56" s="126">
        <f>'Short-sea (Ammonia)'!Q$408</f>
        <v>4.003422398962448E-2</v>
      </c>
      <c r="U56" s="126">
        <f>'Short-sea (Ammonia)'!R$408</f>
        <v>3.4569778268384359E-2</v>
      </c>
      <c r="V56" s="126">
        <f>'Short-sea (Ammonia)'!S$408</f>
        <v>3.0011683922463037E-2</v>
      </c>
      <c r="W56" s="126">
        <f>'Short-sea (Ammonia)'!T$408</f>
        <v>2.6377847565763606E-2</v>
      </c>
      <c r="X56" s="126">
        <f>'Short-sea (Ammonia)'!U$408</f>
        <v>2.3590493334463888E-2</v>
      </c>
      <c r="Y56" s="126">
        <f>'Short-sea (Ammonia)'!V$408</f>
        <v>2.1520514632098808E-2</v>
      </c>
      <c r="Z56" s="126">
        <f>'Short-sea (Ammonia)'!W$408</f>
        <v>2.0023425492808531E-2</v>
      </c>
      <c r="AA56" s="126">
        <f>'Short-sea (Ammonia)'!X$408</f>
        <v>1.8963090468471343E-2</v>
      </c>
      <c r="AB56" s="126">
        <f>'Short-sea (Ammonia)'!Y$408</f>
        <v>1.8223982174465803E-2</v>
      </c>
      <c r="AC56" s="126">
        <f>'Short-sea (Ammonia)'!Z$408</f>
        <v>1.7714818607087318E-2</v>
      </c>
      <c r="AD56" s="126">
        <f>'Short-sea (Ammonia)'!AA$408</f>
        <v>1.7367017889808822E-2</v>
      </c>
      <c r="AE56" s="126">
        <f>'Short-sea (Ammonia)'!AB$408</f>
        <v>1.7130852765133049E-2</v>
      </c>
      <c r="AF56" s="126">
        <f>'Short-sea (Ammonia)'!AC$408</f>
        <v>1.6971152199418998E-2</v>
      </c>
    </row>
    <row r="57" spans="1:32" x14ac:dyDescent="0.25">
      <c r="A57">
        <v>56</v>
      </c>
      <c r="B57" t="s">
        <v>168</v>
      </c>
      <c r="C57" t="s">
        <v>187</v>
      </c>
      <c r="D57" t="s">
        <v>222</v>
      </c>
      <c r="E57" s="126">
        <f>'Short-sea (Methanol)'!B$85</f>
        <v>5.8830247024590311E-2</v>
      </c>
      <c r="F57" s="126">
        <f>'Short-sea (Methanol)'!C$85</f>
        <v>5.8788412447639771E-2</v>
      </c>
      <c r="G57" s="126">
        <f>'Short-sea (Methanol)'!D$85</f>
        <v>5.8728536198094844E-2</v>
      </c>
      <c r="H57" s="126">
        <f>'Short-sea (Methanol)'!E$85</f>
        <v>5.8642897467894896E-2</v>
      </c>
      <c r="I57" s="126">
        <f>'Short-sea (Methanol)'!F$85</f>
        <v>5.8520538538407982E-2</v>
      </c>
      <c r="J57" s="126">
        <f>'Short-sea (Methanol)'!G$85</f>
        <v>5.8345982767111088E-2</v>
      </c>
      <c r="K57" s="126">
        <f>'Short-sea (Methanol)'!H$85</f>
        <v>5.8097528576121257E-2</v>
      </c>
      <c r="L57" s="126">
        <f>'Short-sea (Methanol)'!I$85</f>
        <v>5.7745074239192978E-2</v>
      </c>
      <c r="M57" s="126">
        <f>'Short-sea (Methanol)'!J$85</f>
        <v>5.724754436455097E-2</v>
      </c>
      <c r="N57" s="126">
        <f>'Short-sea (Methanol)'!K$85</f>
        <v>5.6550267597055184E-2</v>
      </c>
      <c r="O57" s="126">
        <f>'Short-sea (Methanol)'!L$85</f>
        <v>5.5583218628222519E-2</v>
      </c>
      <c r="P57" s="126">
        <f>'Short-sea (Methanol)'!M$85</f>
        <v>5.4262003918849264E-2</v>
      </c>
      <c r="Q57" s="126">
        <f>'Short-sea (Methanol)'!N$85</f>
        <v>5.2494762602746478E-2</v>
      </c>
      <c r="R57" s="126">
        <f>'Short-sea (Methanol)'!O$85</f>
        <v>5.019904065427943E-2</v>
      </c>
      <c r="S57" s="126">
        <f>'Short-sea (Methanol)'!P$85</f>
        <v>4.7331186468503338E-2</v>
      </c>
      <c r="T57" s="126">
        <f>'Short-sea (Methanol)'!Q$85</f>
        <v>4.3924010407881728E-2</v>
      </c>
      <c r="U57" s="126">
        <f>'Short-sea (Methanol)'!R$85</f>
        <v>4.0116167839160263E-2</v>
      </c>
      <c r="V57" s="126">
        <f>'Short-sea (Methanol)'!S$85</f>
        <v>3.6147957711970144E-2</v>
      </c>
      <c r="W57" s="126">
        <f>'Short-sea (Methanol)'!T$85</f>
        <v>3.2309391773794077E-2</v>
      </c>
      <c r="X57" s="126">
        <f>'Short-sea (Methanol)'!U$85</f>
        <v>2.8859449853060725E-2</v>
      </c>
      <c r="Y57" s="126">
        <f>'Short-sea (Methanol)'!V$85</f>
        <v>2.5960740813176564E-2</v>
      </c>
      <c r="Z57" s="126">
        <f>'Short-sea (Methanol)'!W$85</f>
        <v>2.3661423748726595E-2</v>
      </c>
      <c r="AA57" s="126">
        <f>'Short-sea (Methanol)'!X$85</f>
        <v>2.1920121928664233E-2</v>
      </c>
      <c r="AB57" s="126">
        <f>'Short-sea (Methanol)'!Y$85</f>
        <v>2.0647400359115432E-2</v>
      </c>
      <c r="AC57" s="126">
        <f>'Short-sea (Methanol)'!Z$85</f>
        <v>1.9741202060067041E-2</v>
      </c>
      <c r="AD57" s="126">
        <f>'Short-sea (Methanol)'!AA$85</f>
        <v>1.9107969032932784E-2</v>
      </c>
      <c r="AE57" s="126">
        <f>'Short-sea (Methanol)'!AB$85</f>
        <v>1.8671270503169239E-2</v>
      </c>
      <c r="AF57" s="126">
        <f>'Short-sea (Methanol)'!AC$85</f>
        <v>1.8372841962446394E-2</v>
      </c>
    </row>
    <row r="58" spans="1:32" x14ac:dyDescent="0.25">
      <c r="A58">
        <v>57</v>
      </c>
      <c r="B58" t="s">
        <v>168</v>
      </c>
      <c r="C58" t="s">
        <v>187</v>
      </c>
      <c r="D58" t="s">
        <v>223</v>
      </c>
      <c r="E58" s="128"/>
      <c r="F58" s="128"/>
      <c r="G58" s="128"/>
      <c r="H58" s="128"/>
      <c r="I58" s="128"/>
      <c r="J58" s="128"/>
      <c r="K58" s="128"/>
      <c r="L58" s="128"/>
      <c r="M58" s="128"/>
      <c r="N58" s="128"/>
      <c r="O58" s="128"/>
      <c r="P58" s="128"/>
      <c r="Q58" s="128"/>
      <c r="R58" s="128"/>
      <c r="S58" s="128"/>
      <c r="T58" s="128"/>
      <c r="U58" s="128"/>
      <c r="V58" s="128"/>
      <c r="W58" s="128"/>
      <c r="X58" s="128"/>
      <c r="Y58" s="128"/>
      <c r="Z58" s="128"/>
      <c r="AA58" s="128"/>
      <c r="AB58" s="128"/>
      <c r="AC58" s="128"/>
      <c r="AD58" s="128"/>
      <c r="AE58" s="128"/>
      <c r="AF58" s="128"/>
    </row>
    <row r="59" spans="1:32" x14ac:dyDescent="0.25">
      <c r="A59">
        <v>58</v>
      </c>
      <c r="B59" t="s">
        <v>168</v>
      </c>
      <c r="C59" t="s">
        <v>187</v>
      </c>
      <c r="D59" t="s">
        <v>224</v>
      </c>
      <c r="E59" s="126">
        <f>'Short-sea (Methanol)'!B$191</f>
        <v>7.0424655857411853E-2</v>
      </c>
      <c r="F59" s="126">
        <f>'Short-sea (Methanol)'!C$191</f>
        <v>7.0375200054407866E-2</v>
      </c>
      <c r="G59" s="126">
        <f>'Short-sea (Methanol)'!D$191</f>
        <v>7.0304415831930589E-2</v>
      </c>
      <c r="H59" s="126">
        <f>'Short-sea (Methanol)'!E$191</f>
        <v>7.0203175841496657E-2</v>
      </c>
      <c r="I59" s="126">
        <f>'Short-sea (Methanol)'!F$191</f>
        <v>7.0058526138939897E-2</v>
      </c>
      <c r="J59" s="126">
        <f>'Short-sea (Methanol)'!G$191</f>
        <v>6.9852170619947251E-2</v>
      </c>
      <c r="K59" s="126">
        <f>'Short-sea (Methanol)'!H$191</f>
        <v>6.9558454215461196E-2</v>
      </c>
      <c r="L59" s="126">
        <f>'Short-sea (Methanol)'!I$191</f>
        <v>6.914179140862485E-2</v>
      </c>
      <c r="M59" s="126">
        <f>'Short-sea (Methanol)'!J$191</f>
        <v>6.8553623886386444E-2</v>
      </c>
      <c r="N59" s="126">
        <f>'Short-sea (Methanol)'!K$191</f>
        <v>6.7729320523804468E-2</v>
      </c>
      <c r="O59" s="126">
        <f>'Short-sea (Methanol)'!L$191</f>
        <v>6.6586099131740795E-2</v>
      </c>
      <c r="P59" s="126">
        <f>'Short-sea (Methanol)'!M$191</f>
        <v>6.5024191753784544E-2</v>
      </c>
      <c r="Q59" s="126">
        <f>'Short-sea (Methanol)'!N$191</f>
        <v>6.2935002744104657E-2</v>
      </c>
      <c r="R59" s="126">
        <f>'Short-sea (Methanol)'!O$191</f>
        <v>6.0221056991299843E-2</v>
      </c>
      <c r="S59" s="126">
        <f>'Short-sea (Methanol)'!P$191</f>
        <v>5.6830750646776007E-2</v>
      </c>
      <c r="T59" s="126">
        <f>'Short-sea (Methanol)'!Q$191</f>
        <v>5.2802871310187932E-2</v>
      </c>
      <c r="U59" s="126">
        <f>'Short-sea (Methanol)'!R$191</f>
        <v>4.8301333929482243E-2</v>
      </c>
      <c r="V59" s="126">
        <f>'Short-sea (Methanol)'!S$191</f>
        <v>4.3610213984353073E-2</v>
      </c>
      <c r="W59" s="126">
        <f>'Short-sea (Methanol)'!T$191</f>
        <v>3.9072356195551439E-2</v>
      </c>
      <c r="X59" s="126">
        <f>'Short-sea (Methanol)'!U$191</f>
        <v>3.4993920116021204E-2</v>
      </c>
      <c r="Y59" s="126">
        <f>'Short-sea (Methanol)'!V$191</f>
        <v>3.1567137925493489E-2</v>
      </c>
      <c r="Z59" s="126">
        <f>'Short-sea (Methanol)'!W$191</f>
        <v>2.8848942115420578E-2</v>
      </c>
      <c r="AA59" s="126">
        <f>'Short-sea (Methanol)'!X$191</f>
        <v>2.6790418136911277E-2</v>
      </c>
      <c r="AB59" s="126">
        <f>'Short-sea (Methanol)'!Y$191</f>
        <v>2.5285838150434059E-2</v>
      </c>
      <c r="AC59" s="126">
        <f>'Short-sea (Methanol)'!Z$191</f>
        <v>2.4214552916373581E-2</v>
      </c>
      <c r="AD59" s="126">
        <f>'Short-sea (Methanol)'!AA$191</f>
        <v>2.3465960480920187E-2</v>
      </c>
      <c r="AE59" s="126">
        <f>'Short-sea (Methanol)'!AB$191</f>
        <v>2.2949706271258932E-2</v>
      </c>
      <c r="AF59" s="126">
        <f>'Short-sea (Methanol)'!AC$191</f>
        <v>2.259691142554545E-2</v>
      </c>
    </row>
    <row r="60" spans="1:32" x14ac:dyDescent="0.25">
      <c r="A60">
        <v>59</v>
      </c>
      <c r="B60" t="s">
        <v>168</v>
      </c>
      <c r="C60" t="s">
        <v>187</v>
      </c>
      <c r="D60" t="s">
        <v>225</v>
      </c>
      <c r="E60" s="126">
        <f>'Short-sea (Methanol)'!B$299</f>
        <v>7.6550264433146997E-2</v>
      </c>
      <c r="F60" s="126">
        <f>'Short-sea (Methanol)'!C$299</f>
        <v>7.6495825520800351E-2</v>
      </c>
      <c r="G60" s="126">
        <f>'Short-sea (Methanol)'!D$299</f>
        <v>7.6417909162174974E-2</v>
      </c>
      <c r="H60" s="126">
        <f>'Short-sea (Methanol)'!E$299</f>
        <v>7.6306468347741907E-2</v>
      </c>
      <c r="I60" s="126">
        <f>'Short-sea (Methanol)'!F$299</f>
        <v>7.6147243908947199E-2</v>
      </c>
      <c r="J60" s="126">
        <f>'Short-sea (Methanol)'!G$299</f>
        <v>7.5920096247230368E-2</v>
      </c>
      <c r="K60" s="126">
        <f>'Short-sea (Methanol)'!H$299</f>
        <v>7.5596785318535309E-2</v>
      </c>
      <c r="L60" s="126">
        <f>'Short-sea (Methanol)'!I$299</f>
        <v>7.5138140050605179E-2</v>
      </c>
      <c r="M60" s="126">
        <f>'Short-sea (Methanol)'!J$299</f>
        <v>7.4490709451092221E-2</v>
      </c>
      <c r="N60" s="126">
        <f>'Short-sea (Methanol)'!K$299</f>
        <v>7.358335023787696E-2</v>
      </c>
      <c r="O60" s="126">
        <f>'Short-sea (Methanol)'!L$299</f>
        <v>7.2324939184469916E-2</v>
      </c>
      <c r="P60" s="126">
        <f>'Short-sea (Methanol)'!M$299</f>
        <v>7.0605655830901726E-2</v>
      </c>
      <c r="Q60" s="126">
        <f>'Short-sea (Methanol)'!N$299</f>
        <v>6.8305962560036779E-2</v>
      </c>
      <c r="R60" s="126">
        <f>'Short-sea (Methanol)'!O$299</f>
        <v>6.531856278131884E-2</v>
      </c>
      <c r="S60" s="126">
        <f>'Short-sea (Methanol)'!P$299</f>
        <v>6.1586653102229189E-2</v>
      </c>
      <c r="T60" s="126">
        <f>'Short-sea (Methanol)'!Q$299</f>
        <v>5.7152929315970713E-2</v>
      </c>
      <c r="U60" s="126">
        <f>'Short-sea (Methanol)'!R$299</f>
        <v>5.2197822250506121E-2</v>
      </c>
      <c r="V60" s="126">
        <f>'Short-sea (Methanol)'!S$299</f>
        <v>4.7034030501339877E-2</v>
      </c>
      <c r="W60" s="126">
        <f>'Short-sea (Methanol)'!T$299</f>
        <v>4.2038943425590759E-2</v>
      </c>
      <c r="X60" s="126">
        <f>'Short-sea (Methanol)'!U$299</f>
        <v>3.7549568857616407E-2</v>
      </c>
      <c r="Y60" s="126">
        <f>'Short-sea (Methanol)'!V$299</f>
        <v>3.3777508068590985E-2</v>
      </c>
      <c r="Z60" s="126">
        <f>'Short-sea (Methanol)'!W$299</f>
        <v>3.0785430001764605E-2</v>
      </c>
      <c r="AA60" s="126">
        <f>'Short-sea (Methanol)'!X$299</f>
        <v>2.8519491535040006E-2</v>
      </c>
      <c r="AB60" s="126">
        <f>'Short-sea (Methanol)'!Y$299</f>
        <v>2.6863311814417278E-2</v>
      </c>
      <c r="AC60" s="126">
        <f>'Short-sea (Methanol)'!Z$299</f>
        <v>2.5684085122848904E-2</v>
      </c>
      <c r="AD60" s="126">
        <f>'Short-sea (Methanol)'!AA$299</f>
        <v>2.4860065381956079E-2</v>
      </c>
      <c r="AE60" s="126">
        <f>'Short-sea (Methanol)'!AB$299</f>
        <v>2.429179399697709E-2</v>
      </c>
      <c r="AF60" s="126">
        <f>'Short-sea (Methanol)'!AC$299</f>
        <v>2.3903451951846635E-2</v>
      </c>
    </row>
    <row r="61" spans="1:32" x14ac:dyDescent="0.25">
      <c r="A61">
        <v>60</v>
      </c>
      <c r="B61" t="s">
        <v>168</v>
      </c>
      <c r="C61" t="s">
        <v>187</v>
      </c>
      <c r="D61" t="s">
        <v>226</v>
      </c>
      <c r="E61" s="126">
        <f>'Short-sea (Methanol)'!B$408</f>
        <v>5.8823255149887267E-2</v>
      </c>
      <c r="F61" s="126">
        <f>'Short-sea (Methanol)'!C$408</f>
        <v>5.8781420572936713E-2</v>
      </c>
      <c r="G61" s="126">
        <f>'Short-sea (Methanol)'!D$408</f>
        <v>5.87215443233918E-2</v>
      </c>
      <c r="H61" s="126">
        <f>'Short-sea (Methanol)'!E$408</f>
        <v>5.8635905593191845E-2</v>
      </c>
      <c r="I61" s="126">
        <f>'Short-sea (Methanol)'!F$408</f>
        <v>5.8513546663704938E-2</v>
      </c>
      <c r="J61" s="126">
        <f>'Short-sea (Methanol)'!G$408</f>
        <v>5.833899089240803E-2</v>
      </c>
      <c r="K61" s="126">
        <f>'Short-sea (Methanol)'!H$408</f>
        <v>5.8090536701418213E-2</v>
      </c>
      <c r="L61" s="126">
        <f>'Short-sea (Methanol)'!I$408</f>
        <v>5.7738082364489934E-2</v>
      </c>
      <c r="M61" s="126">
        <f>'Short-sea (Methanol)'!J$408</f>
        <v>5.7240552489847926E-2</v>
      </c>
      <c r="N61" s="126">
        <f>'Short-sea (Methanol)'!K$408</f>
        <v>5.6543275722352127E-2</v>
      </c>
      <c r="O61" s="126">
        <f>'Short-sea (Methanol)'!L$408</f>
        <v>5.5576226753519475E-2</v>
      </c>
      <c r="P61" s="126">
        <f>'Short-sea (Methanol)'!M$408</f>
        <v>5.425501204414622E-2</v>
      </c>
      <c r="Q61" s="126">
        <f>'Short-sea (Methanol)'!N$408</f>
        <v>5.2487770728043434E-2</v>
      </c>
      <c r="R61" s="126">
        <f>'Short-sea (Methanol)'!O$408</f>
        <v>5.0192048779576386E-2</v>
      </c>
      <c r="S61" s="126">
        <f>'Short-sea (Methanol)'!P$408</f>
        <v>4.7324194593800294E-2</v>
      </c>
      <c r="T61" s="126">
        <f>'Short-sea (Methanol)'!Q$408</f>
        <v>4.3917018533178691E-2</v>
      </c>
      <c r="U61" s="126">
        <f>'Short-sea (Methanol)'!R$408</f>
        <v>4.0109175964457219E-2</v>
      </c>
      <c r="V61" s="126">
        <f>'Short-sea (Methanol)'!S$408</f>
        <v>3.61409658372671E-2</v>
      </c>
      <c r="W61" s="126">
        <f>'Short-sea (Methanol)'!T$408</f>
        <v>3.2302399899091033E-2</v>
      </c>
      <c r="X61" s="126">
        <f>'Short-sea (Methanol)'!U$408</f>
        <v>2.8852457978357678E-2</v>
      </c>
      <c r="Y61" s="126">
        <f>'Short-sea (Methanol)'!V$408</f>
        <v>2.595374893847352E-2</v>
      </c>
      <c r="Z61" s="126">
        <f>'Short-sea (Methanol)'!W$408</f>
        <v>2.3654431874023558E-2</v>
      </c>
      <c r="AA61" s="126">
        <f>'Short-sea (Methanol)'!X$408</f>
        <v>2.1913130053961189E-2</v>
      </c>
      <c r="AB61" s="126">
        <f>'Short-sea (Methanol)'!Y$408</f>
        <v>2.0640408484412388E-2</v>
      </c>
      <c r="AC61" s="126">
        <f>'Short-sea (Methanol)'!Z$408</f>
        <v>1.9734210185364E-2</v>
      </c>
      <c r="AD61" s="126">
        <f>'Short-sea (Methanol)'!AA$408</f>
        <v>1.910097715822974E-2</v>
      </c>
      <c r="AE61" s="126">
        <f>'Short-sea (Methanol)'!AB$408</f>
        <v>1.8664278628466202E-2</v>
      </c>
      <c r="AF61" s="126">
        <f>'Short-sea (Methanol)'!AC$408</f>
        <v>1.836585008774335E-2</v>
      </c>
    </row>
  </sheetData>
  <autoFilter ref="A1:AF61" xr:uid="{AF8668B1-9741-4E7F-A2AD-F09AFC561265}">
    <sortState xmlns:xlrd2="http://schemas.microsoft.com/office/spreadsheetml/2017/richdata2" ref="A2:AF61">
      <sortCondition ref="A1:A61"/>
    </sortState>
  </autoFilter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0385E-FE16-44CE-9B43-6CF16FAFB884}">
  <dimension ref="A1:C9"/>
  <sheetViews>
    <sheetView zoomScale="120" zoomScaleNormal="120" workbookViewId="0">
      <selection activeCell="C18" sqref="C18"/>
    </sheetView>
  </sheetViews>
  <sheetFormatPr defaultRowHeight="15" x14ac:dyDescent="0.25"/>
  <cols>
    <col min="1" max="1" width="173.5703125" bestFit="1" customWidth="1"/>
    <col min="3" max="3" width="66.28515625" bestFit="1" customWidth="1"/>
    <col min="12" max="12" width="66.28515625" bestFit="1" customWidth="1"/>
  </cols>
  <sheetData>
    <row r="1" spans="1:3" x14ac:dyDescent="0.25">
      <c r="A1" s="125" t="s">
        <v>212</v>
      </c>
      <c r="C1" s="125" t="s">
        <v>213</v>
      </c>
    </row>
    <row r="2" spans="1:3" x14ac:dyDescent="0.25">
      <c r="A2" t="s">
        <v>229</v>
      </c>
      <c r="C2" t="s">
        <v>214</v>
      </c>
    </row>
    <row r="3" spans="1:3" x14ac:dyDescent="0.25">
      <c r="A3" t="s">
        <v>240</v>
      </c>
      <c r="C3" t="s">
        <v>215</v>
      </c>
    </row>
    <row r="4" spans="1:3" x14ac:dyDescent="0.25">
      <c r="A4" t="s">
        <v>216</v>
      </c>
      <c r="C4" t="s">
        <v>217</v>
      </c>
    </row>
    <row r="5" spans="1:3" x14ac:dyDescent="0.25">
      <c r="A5" t="s">
        <v>218</v>
      </c>
    </row>
    <row r="6" spans="1:3" x14ac:dyDescent="0.25">
      <c r="A6" t="s">
        <v>228</v>
      </c>
    </row>
    <row r="7" spans="1:3" x14ac:dyDescent="0.25">
      <c r="A7" s="132" t="s">
        <v>235</v>
      </c>
    </row>
    <row r="8" spans="1:3" x14ac:dyDescent="0.25">
      <c r="A8" t="s">
        <v>237</v>
      </c>
    </row>
    <row r="9" spans="1:3" x14ac:dyDescent="0.25">
      <c r="A9" t="s">
        <v>241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36BBC-5577-4D2C-ADFC-0FD570D8520E}">
  <sheetPr codeName="Sheet1">
    <tabColor theme="1" tint="0.249977111117893"/>
  </sheetPr>
  <dimension ref="A1:AU226"/>
  <sheetViews>
    <sheetView tabSelected="1" zoomScale="85" zoomScaleNormal="85" workbookViewId="0">
      <selection activeCell="K52" sqref="K52"/>
    </sheetView>
  </sheetViews>
  <sheetFormatPr defaultColWidth="8.85546875" defaultRowHeight="15" x14ac:dyDescent="0.25"/>
  <cols>
    <col min="1" max="1" width="48.85546875" style="4" bestFit="1" customWidth="1"/>
    <col min="2" max="2" width="14" style="4" customWidth="1"/>
    <col min="3" max="3" width="12.42578125" style="4" bestFit="1" customWidth="1"/>
    <col min="4" max="4" width="7.140625" style="4" bestFit="1" customWidth="1"/>
    <col min="5" max="5" width="21.28515625" style="4" bestFit="1" customWidth="1"/>
    <col min="6" max="7" width="4.42578125" style="4" bestFit="1" customWidth="1"/>
    <col min="8" max="8" width="7" style="4" bestFit="1" customWidth="1"/>
    <col min="9" max="9" width="32.140625" style="4" bestFit="1" customWidth="1"/>
    <col min="10" max="10" width="28.28515625" style="4" customWidth="1"/>
    <col min="11" max="11" width="28.5703125" style="4" bestFit="1" customWidth="1"/>
    <col min="12" max="12" width="14.28515625" style="4" bestFit="1" customWidth="1"/>
    <col min="13" max="13" width="14.42578125" style="4" bestFit="1" customWidth="1"/>
    <col min="14" max="14" width="14.28515625" style="4" bestFit="1" customWidth="1"/>
    <col min="15" max="15" width="21.28515625" style="4" bestFit="1" customWidth="1"/>
    <col min="16" max="17" width="4.42578125" style="4" bestFit="1" customWidth="1"/>
    <col min="18" max="18" width="7" style="4" bestFit="1" customWidth="1"/>
    <col min="19" max="19" width="41.7109375" style="4" bestFit="1" customWidth="1"/>
    <col min="20" max="21" width="8.85546875" style="4"/>
    <col min="22" max="22" width="11.5703125" style="4" bestFit="1" customWidth="1"/>
    <col min="23" max="23" width="32.140625" style="4" bestFit="1" customWidth="1"/>
    <col min="24" max="24" width="12.85546875" style="4" bestFit="1" customWidth="1"/>
    <col min="25" max="25" width="27" style="4" bestFit="1" customWidth="1"/>
    <col min="26" max="26" width="14.85546875" style="4" bestFit="1" customWidth="1"/>
    <col min="27" max="27" width="8.85546875" style="4"/>
    <col min="28" max="28" width="24.42578125" style="4" bestFit="1" customWidth="1"/>
    <col min="29" max="29" width="25.5703125" style="4" bestFit="1" customWidth="1"/>
    <col min="30" max="30" width="8.85546875" style="4" customWidth="1"/>
    <col min="31" max="31" width="12.85546875" style="4" bestFit="1" customWidth="1"/>
    <col min="32" max="32" width="8.85546875" style="4"/>
    <col min="33" max="33" width="24.42578125" style="4" bestFit="1" customWidth="1"/>
    <col min="34" max="34" width="13.7109375" style="4" bestFit="1" customWidth="1"/>
    <col min="35" max="35" width="8.85546875" style="4" customWidth="1"/>
    <col min="36" max="36" width="11.42578125" style="4" bestFit="1" customWidth="1"/>
    <col min="37" max="37" width="8.85546875" style="4"/>
    <col min="38" max="38" width="24.42578125" style="4" bestFit="1" customWidth="1"/>
    <col min="39" max="39" width="13.7109375" style="4" bestFit="1" customWidth="1"/>
    <col min="40" max="40" width="8.85546875" style="4" customWidth="1"/>
    <col min="41" max="41" width="11.42578125" style="4" bestFit="1" customWidth="1"/>
    <col min="42" max="42" width="39.5703125" style="4" bestFit="1" customWidth="1"/>
    <col min="43" max="43" width="5.7109375" style="4" bestFit="1" customWidth="1"/>
    <col min="44" max="44" width="8.5703125" style="4" bestFit="1" customWidth="1"/>
    <col min="45" max="45" width="29.85546875" style="4" bestFit="1" customWidth="1"/>
    <col min="46" max="46" width="14.5703125" style="4" bestFit="1" customWidth="1"/>
    <col min="47" max="16384" width="8.85546875" style="4"/>
  </cols>
  <sheetData>
    <row r="1" spans="1:37" s="93" customFormat="1" ht="31.5" x14ac:dyDescent="0.5">
      <c r="A1" s="93" t="s">
        <v>274</v>
      </c>
      <c r="K1" s="93" t="s">
        <v>0</v>
      </c>
    </row>
    <row r="4" spans="1:37" x14ac:dyDescent="0.25">
      <c r="A4" s="95" t="s">
        <v>1</v>
      </c>
      <c r="B4" s="110"/>
    </row>
    <row r="5" spans="1:37" ht="15.75" thickBot="1" x14ac:dyDescent="0.3"/>
    <row r="6" spans="1:37" x14ac:dyDescent="0.25">
      <c r="E6" s="4" t="s">
        <v>2</v>
      </c>
      <c r="H6" s="4" t="s">
        <v>3</v>
      </c>
      <c r="O6" s="4" t="s">
        <v>2</v>
      </c>
      <c r="R6" s="4" t="s">
        <v>3</v>
      </c>
      <c r="W6" s="99" t="s">
        <v>4</v>
      </c>
      <c r="X6" s="100">
        <v>2023</v>
      </c>
      <c r="Y6" s="100">
        <v>2050</v>
      </c>
      <c r="Z6" s="101" t="s">
        <v>5</v>
      </c>
      <c r="AB6" s="99" t="s">
        <v>6</v>
      </c>
      <c r="AC6" s="100">
        <v>2023</v>
      </c>
      <c r="AD6" s="100">
        <v>2050</v>
      </c>
      <c r="AE6" s="101" t="s">
        <v>5</v>
      </c>
      <c r="AG6" s="99" t="s">
        <v>7</v>
      </c>
      <c r="AH6" s="100">
        <v>2023</v>
      </c>
      <c r="AI6" s="100">
        <v>2050</v>
      </c>
      <c r="AJ6" s="101" t="s">
        <v>5</v>
      </c>
    </row>
    <row r="7" spans="1:37" x14ac:dyDescent="0.25">
      <c r="A7" s="25" t="s">
        <v>278</v>
      </c>
      <c r="B7" s="4">
        <v>2023</v>
      </c>
      <c r="C7" s="4">
        <v>2050</v>
      </c>
      <c r="D7" s="4" t="s">
        <v>5</v>
      </c>
      <c r="E7" s="4" t="s">
        <v>8</v>
      </c>
      <c r="F7" s="4" t="s">
        <v>9</v>
      </c>
      <c r="G7" s="4" t="s">
        <v>10</v>
      </c>
      <c r="I7" s="117"/>
      <c r="K7" s="25" t="s">
        <v>275</v>
      </c>
      <c r="L7" s="4">
        <v>2023</v>
      </c>
      <c r="M7" s="4">
        <v>2050</v>
      </c>
      <c r="N7" s="4" t="s">
        <v>5</v>
      </c>
      <c r="O7" s="4" t="s">
        <v>8</v>
      </c>
      <c r="P7" s="4" t="s">
        <v>9</v>
      </c>
      <c r="Q7" s="4" t="s">
        <v>10</v>
      </c>
      <c r="S7" s="117"/>
      <c r="W7" s="102" t="s">
        <v>12</v>
      </c>
      <c r="X7" s="107">
        <f>$L$47</f>
        <v>0</v>
      </c>
      <c r="Y7" s="107">
        <f>$M$47</f>
        <v>0</v>
      </c>
      <c r="Z7" s="103" t="s">
        <v>13</v>
      </c>
      <c r="AB7" s="102" t="s">
        <v>12</v>
      </c>
      <c r="AC7" s="107">
        <f>$L$47</f>
        <v>0</v>
      </c>
      <c r="AD7" s="107">
        <f>$M$47</f>
        <v>0</v>
      </c>
      <c r="AE7" s="103" t="s">
        <v>13</v>
      </c>
      <c r="AG7" s="102" t="s">
        <v>12</v>
      </c>
      <c r="AH7" s="107">
        <f>$L$47</f>
        <v>0</v>
      </c>
      <c r="AI7" s="107">
        <f>$M$47</f>
        <v>0</v>
      </c>
      <c r="AJ7" s="103" t="s">
        <v>13</v>
      </c>
    </row>
    <row r="8" spans="1:37" x14ac:dyDescent="0.25">
      <c r="A8" s="4" t="s">
        <v>14</v>
      </c>
      <c r="B8" s="4">
        <v>40000</v>
      </c>
      <c r="C8" s="4">
        <v>40000</v>
      </c>
      <c r="D8" s="4" t="s">
        <v>15</v>
      </c>
      <c r="E8" s="4">
        <v>12</v>
      </c>
      <c r="F8" s="4">
        <v>0.9</v>
      </c>
      <c r="G8" s="4">
        <v>0.4</v>
      </c>
      <c r="H8" s="158" t="s">
        <v>272</v>
      </c>
      <c r="I8" s="118" t="s">
        <v>17</v>
      </c>
      <c r="K8" s="4" t="s">
        <v>18</v>
      </c>
      <c r="L8" s="4">
        <v>105000</v>
      </c>
      <c r="M8" s="4">
        <v>115000</v>
      </c>
      <c r="N8" s="4" t="s">
        <v>15</v>
      </c>
      <c r="O8" s="4">
        <v>12</v>
      </c>
      <c r="P8" s="4">
        <v>0.9</v>
      </c>
      <c r="Q8" s="4">
        <v>0.4</v>
      </c>
      <c r="R8" s="158" t="s">
        <v>9</v>
      </c>
      <c r="S8" s="120" t="s">
        <v>19</v>
      </c>
      <c r="W8" s="102" t="s">
        <v>20</v>
      </c>
      <c r="X8" s="170">
        <v>3.17</v>
      </c>
      <c r="Y8" s="170"/>
      <c r="Z8" s="103" t="s">
        <v>21</v>
      </c>
      <c r="AB8" s="102" t="s">
        <v>22</v>
      </c>
      <c r="AC8" s="4">
        <v>2.1999999999999999E-2</v>
      </c>
      <c r="AD8" s="4">
        <v>0</v>
      </c>
      <c r="AE8" s="4" t="s">
        <v>23</v>
      </c>
      <c r="AG8" s="102" t="s">
        <v>22</v>
      </c>
      <c r="AH8" s="4">
        <v>2.1999999999999999E-2</v>
      </c>
      <c r="AI8" s="4">
        <v>0</v>
      </c>
      <c r="AJ8" s="4" t="s">
        <v>23</v>
      </c>
      <c r="AK8" s="4" t="s">
        <v>24</v>
      </c>
    </row>
    <row r="9" spans="1:37" x14ac:dyDescent="0.25">
      <c r="A9" s="4" t="s">
        <v>25</v>
      </c>
      <c r="B9" s="4">
        <f>-B8*0.25</f>
        <v>-10000</v>
      </c>
      <c r="C9" s="4">
        <f>-C8*0.25</f>
        <v>-10000</v>
      </c>
      <c r="D9" s="4" t="s">
        <v>15</v>
      </c>
      <c r="E9" s="4">
        <v>12</v>
      </c>
      <c r="F9" s="4">
        <v>0.9</v>
      </c>
      <c r="G9" s="4">
        <v>0.4</v>
      </c>
      <c r="H9" s="158" t="s">
        <v>26</v>
      </c>
      <c r="I9" s="119" t="s">
        <v>27</v>
      </c>
      <c r="K9" s="4" t="s">
        <v>28</v>
      </c>
      <c r="L9" s="4">
        <f>-L8*0.25</f>
        <v>-26250</v>
      </c>
      <c r="M9" s="4">
        <f>-M8*0.15</f>
        <v>-17250</v>
      </c>
      <c r="N9" s="4" t="s">
        <v>15</v>
      </c>
      <c r="O9" s="4">
        <v>12</v>
      </c>
      <c r="P9" s="4">
        <v>0.9</v>
      </c>
      <c r="Q9" s="4">
        <v>0.4</v>
      </c>
      <c r="R9" s="158" t="s">
        <v>29</v>
      </c>
      <c r="S9" s="121" t="s">
        <v>30</v>
      </c>
      <c r="W9" s="102" t="s">
        <v>31</v>
      </c>
      <c r="X9" s="170">
        <v>11.89</v>
      </c>
      <c r="Y9" s="170"/>
      <c r="Z9" s="103" t="s">
        <v>32</v>
      </c>
      <c r="AB9" s="102" t="s">
        <v>33</v>
      </c>
      <c r="AC9" s="94">
        <v>0.61</v>
      </c>
      <c r="AD9" s="94">
        <v>0.7</v>
      </c>
      <c r="AE9" s="103" t="s">
        <v>34</v>
      </c>
      <c r="AG9" s="102" t="s">
        <v>35</v>
      </c>
      <c r="AH9" s="94">
        <v>0.95</v>
      </c>
      <c r="AI9" s="94">
        <v>0.95</v>
      </c>
      <c r="AJ9" s="103" t="s">
        <v>34</v>
      </c>
      <c r="AK9" s="4" t="s">
        <v>36</v>
      </c>
    </row>
    <row r="10" spans="1:37" x14ac:dyDescent="0.25">
      <c r="A10" s="4" t="s">
        <v>37</v>
      </c>
      <c r="B10" s="4">
        <v>70000</v>
      </c>
      <c r="C10" s="4">
        <v>70000</v>
      </c>
      <c r="D10" s="4" t="s">
        <v>38</v>
      </c>
      <c r="E10" s="4">
        <v>12</v>
      </c>
      <c r="F10" s="4">
        <v>0.9</v>
      </c>
      <c r="G10" s="4">
        <v>0.4</v>
      </c>
      <c r="H10" s="158" t="s">
        <v>39</v>
      </c>
      <c r="I10" s="118" t="s">
        <v>40</v>
      </c>
      <c r="K10" s="4" t="s">
        <v>41</v>
      </c>
      <c r="L10" s="4">
        <v>8</v>
      </c>
      <c r="M10" s="4">
        <v>8</v>
      </c>
      <c r="N10" s="4" t="s">
        <v>42</v>
      </c>
      <c r="O10" s="4">
        <v>12</v>
      </c>
      <c r="P10" s="4">
        <v>0.9</v>
      </c>
      <c r="Q10" s="4">
        <v>0.4</v>
      </c>
      <c r="R10" s="158" t="s">
        <v>43</v>
      </c>
      <c r="S10" s="117" t="s">
        <v>44</v>
      </c>
      <c r="W10" s="102" t="s">
        <v>45</v>
      </c>
      <c r="X10" s="171">
        <f>X8/X9</f>
        <v>0.26661059714045415</v>
      </c>
      <c r="Y10" s="171"/>
      <c r="Z10" s="103" t="s">
        <v>46</v>
      </c>
      <c r="AB10" s="102" t="s">
        <v>47</v>
      </c>
      <c r="AC10" s="109">
        <f>AC8/AC9</f>
        <v>3.6065573770491799E-2</v>
      </c>
      <c r="AD10" s="109">
        <f>AD8/AD9</f>
        <v>0</v>
      </c>
      <c r="AE10" s="103" t="s">
        <v>46</v>
      </c>
      <c r="AG10" s="102" t="s">
        <v>22</v>
      </c>
      <c r="AH10" s="109">
        <f>AH8/AH9</f>
        <v>2.3157894736842106E-2</v>
      </c>
      <c r="AI10" s="109">
        <f>AI8/AI9</f>
        <v>0</v>
      </c>
      <c r="AJ10" s="103" t="s">
        <v>46</v>
      </c>
    </row>
    <row r="11" spans="1:37" x14ac:dyDescent="0.25">
      <c r="A11" s="4" t="s">
        <v>48</v>
      </c>
      <c r="B11" s="4">
        <v>25</v>
      </c>
      <c r="C11" s="4">
        <v>25</v>
      </c>
      <c r="D11" s="4" t="s">
        <v>49</v>
      </c>
      <c r="E11" s="4">
        <v>12</v>
      </c>
      <c r="F11" s="4">
        <v>0.9</v>
      </c>
      <c r="G11" s="4">
        <v>0.4</v>
      </c>
      <c r="H11" s="158" t="s">
        <v>50</v>
      </c>
      <c r="I11" s="118" t="s">
        <v>51</v>
      </c>
      <c r="K11" s="4" t="s">
        <v>52</v>
      </c>
      <c r="L11" s="4">
        <v>20000</v>
      </c>
      <c r="M11" s="4">
        <v>20000</v>
      </c>
      <c r="N11" s="4" t="s">
        <v>38</v>
      </c>
      <c r="O11" s="4">
        <v>12</v>
      </c>
      <c r="P11" s="4">
        <v>0.9</v>
      </c>
      <c r="Q11" s="4">
        <v>0.4</v>
      </c>
      <c r="R11" s="158" t="s">
        <v>9</v>
      </c>
      <c r="S11" s="118" t="s">
        <v>53</v>
      </c>
      <c r="W11" s="102" t="s">
        <v>54</v>
      </c>
      <c r="X11" s="4">
        <f>L12*X10</f>
        <v>0.77317073170731698</v>
      </c>
      <c r="Y11" s="4">
        <f>M12*X10</f>
        <v>0.63986543313708999</v>
      </c>
      <c r="Z11" s="103" t="s">
        <v>55</v>
      </c>
      <c r="AB11" s="102" t="s">
        <v>54</v>
      </c>
      <c r="AC11" s="4">
        <f>AC10*L36</f>
        <v>9.1245901639344248E-2</v>
      </c>
      <c r="AD11" s="4">
        <f>AD10*M36</f>
        <v>0</v>
      </c>
      <c r="AE11" s="103" t="s">
        <v>55</v>
      </c>
      <c r="AG11" s="102" t="s">
        <v>54</v>
      </c>
      <c r="AH11" s="4">
        <f>AH10*L24</f>
        <v>3.5200000000000002E-2</v>
      </c>
      <c r="AI11" s="4">
        <f>AI10*M24</f>
        <v>0</v>
      </c>
      <c r="AJ11" s="103" t="s">
        <v>55</v>
      </c>
    </row>
    <row r="12" spans="1:37" ht="15.75" thickBot="1" x14ac:dyDescent="0.3">
      <c r="A12" s="4" t="s">
        <v>56</v>
      </c>
      <c r="B12" s="4">
        <v>0.42</v>
      </c>
      <c r="C12" s="4">
        <v>0.42</v>
      </c>
      <c r="D12" s="4" t="s">
        <v>57</v>
      </c>
      <c r="E12" s="4">
        <v>12</v>
      </c>
      <c r="F12" s="4">
        <v>0.9</v>
      </c>
      <c r="G12" s="4">
        <v>0.4</v>
      </c>
      <c r="H12" s="158" t="s">
        <v>16</v>
      </c>
      <c r="I12" s="118" t="s">
        <v>58</v>
      </c>
      <c r="K12" s="4" t="s">
        <v>59</v>
      </c>
      <c r="L12" s="4">
        <v>2.9</v>
      </c>
      <c r="M12" s="4">
        <v>2.4</v>
      </c>
      <c r="N12" s="4" t="s">
        <v>60</v>
      </c>
      <c r="O12" s="4">
        <v>12</v>
      </c>
      <c r="P12" s="4">
        <v>0.9</v>
      </c>
      <c r="Q12" s="4">
        <v>0.4</v>
      </c>
      <c r="R12" s="158" t="s">
        <v>9</v>
      </c>
      <c r="S12" s="118" t="s">
        <v>61</v>
      </c>
      <c r="W12" s="104" t="s">
        <v>62</v>
      </c>
      <c r="X12" s="105">
        <f>X7/1000*X11</f>
        <v>0</v>
      </c>
      <c r="Y12" s="105">
        <f>Y11/1000*Y7</f>
        <v>0</v>
      </c>
      <c r="Z12" s="106" t="s">
        <v>63</v>
      </c>
      <c r="AB12" s="104" t="s">
        <v>62</v>
      </c>
      <c r="AC12" s="105">
        <f>AC7/1000*AC11</f>
        <v>0</v>
      </c>
      <c r="AD12" s="105">
        <f>AD11/1000*AD7</f>
        <v>0</v>
      </c>
      <c r="AE12" s="106" t="s">
        <v>63</v>
      </c>
      <c r="AG12" s="104" t="s">
        <v>62</v>
      </c>
      <c r="AH12" s="105">
        <f>AH7/1000*AH11</f>
        <v>0</v>
      </c>
      <c r="AI12" s="105">
        <f>AI11/1000*AI7</f>
        <v>0</v>
      </c>
      <c r="AJ12" s="106" t="s">
        <v>63</v>
      </c>
    </row>
    <row r="13" spans="1:37" x14ac:dyDescent="0.25">
      <c r="A13" s="4" t="s">
        <v>64</v>
      </c>
      <c r="B13" s="4">
        <v>55000</v>
      </c>
      <c r="C13" s="4">
        <v>55000</v>
      </c>
      <c r="D13" s="4" t="s">
        <v>65</v>
      </c>
      <c r="E13" s="4">
        <v>12</v>
      </c>
      <c r="F13" s="4">
        <v>0.9</v>
      </c>
      <c r="G13" s="4">
        <v>0.4</v>
      </c>
      <c r="H13" s="158" t="s">
        <v>16</v>
      </c>
      <c r="I13" s="118" t="s">
        <v>66</v>
      </c>
      <c r="K13" s="4" t="s">
        <v>67</v>
      </c>
      <c r="L13" s="4">
        <v>0.1</v>
      </c>
      <c r="M13" s="4">
        <v>0.1</v>
      </c>
      <c r="N13" s="4" t="s">
        <v>68</v>
      </c>
      <c r="O13" s="4">
        <v>12</v>
      </c>
      <c r="P13" s="4">
        <v>0.9</v>
      </c>
      <c r="Q13" s="4">
        <v>0.4</v>
      </c>
      <c r="R13" s="158" t="s">
        <v>262</v>
      </c>
      <c r="S13" s="124" t="s">
        <v>264</v>
      </c>
    </row>
    <row r="14" spans="1:37" x14ac:dyDescent="0.25">
      <c r="A14" s="4" t="s">
        <v>70</v>
      </c>
      <c r="B14" s="4">
        <v>10</v>
      </c>
      <c r="C14" s="4">
        <v>10</v>
      </c>
      <c r="D14" s="4" t="s">
        <v>42</v>
      </c>
      <c r="E14" s="4">
        <v>12</v>
      </c>
      <c r="F14" s="4">
        <v>0.9</v>
      </c>
      <c r="G14" s="4">
        <v>0.4</v>
      </c>
      <c r="H14" s="158" t="s">
        <v>71</v>
      </c>
      <c r="I14" s="118" t="s">
        <v>72</v>
      </c>
      <c r="K14" s="4" t="s">
        <v>73</v>
      </c>
      <c r="L14" s="4">
        <v>0</v>
      </c>
      <c r="M14" s="4">
        <v>0</v>
      </c>
      <c r="N14" s="4" t="s">
        <v>57</v>
      </c>
      <c r="O14" s="4">
        <v>12</v>
      </c>
      <c r="P14" s="4">
        <v>0.9</v>
      </c>
      <c r="Q14" s="4">
        <v>0.4</v>
      </c>
      <c r="R14" s="158" t="s">
        <v>50</v>
      </c>
      <c r="S14" s="118" t="s">
        <v>74</v>
      </c>
    </row>
    <row r="15" spans="1:37" x14ac:dyDescent="0.25">
      <c r="A15" s="4" t="s">
        <v>273</v>
      </c>
      <c r="B15" s="4">
        <v>0.11</v>
      </c>
      <c r="C15" s="4">
        <v>0.11</v>
      </c>
      <c r="D15" s="4" t="s">
        <v>76</v>
      </c>
      <c r="E15" s="4">
        <v>12</v>
      </c>
      <c r="F15" s="4">
        <v>0.9</v>
      </c>
      <c r="G15" s="4">
        <v>0.4</v>
      </c>
      <c r="H15" s="158" t="s">
        <v>77</v>
      </c>
      <c r="I15" s="118" t="s">
        <v>78</v>
      </c>
      <c r="K15" s="4" t="s">
        <v>79</v>
      </c>
      <c r="L15" s="4">
        <v>0.06</v>
      </c>
      <c r="M15" s="4">
        <v>0.06</v>
      </c>
      <c r="N15" s="4" t="s">
        <v>57</v>
      </c>
      <c r="O15" s="4">
        <v>12</v>
      </c>
      <c r="P15" s="4">
        <v>0.9</v>
      </c>
      <c r="Q15" s="4">
        <v>0.4</v>
      </c>
      <c r="R15" s="158" t="s">
        <v>77</v>
      </c>
      <c r="S15" s="122" t="s">
        <v>74</v>
      </c>
      <c r="W15" s="4" t="s">
        <v>26</v>
      </c>
      <c r="X15" s="4" t="s">
        <v>80</v>
      </c>
    </row>
    <row r="16" spans="1:37" x14ac:dyDescent="0.25">
      <c r="I16" s="118"/>
      <c r="K16" s="4" t="s">
        <v>81</v>
      </c>
      <c r="L16" s="4">
        <f>X12</f>
        <v>0</v>
      </c>
      <c r="M16" s="4">
        <f>Y12</f>
        <v>0</v>
      </c>
      <c r="N16" s="4" t="s">
        <v>76</v>
      </c>
      <c r="O16" s="4">
        <v>17</v>
      </c>
      <c r="P16" s="4">
        <f>$P$47</f>
        <v>0.9</v>
      </c>
      <c r="Q16" s="4">
        <f>$Q$47</f>
        <v>0.4</v>
      </c>
      <c r="R16" s="158" t="s">
        <v>265</v>
      </c>
      <c r="S16" s="118" t="s">
        <v>83</v>
      </c>
      <c r="W16" s="4" t="s">
        <v>9</v>
      </c>
      <c r="X16" s="4" t="s">
        <v>84</v>
      </c>
    </row>
    <row r="17" spans="1:35" x14ac:dyDescent="0.25">
      <c r="I17" s="118"/>
      <c r="S17" s="118"/>
      <c r="W17" s="4" t="s">
        <v>16</v>
      </c>
      <c r="X17" s="4" t="s">
        <v>85</v>
      </c>
    </row>
    <row r="18" spans="1:35" x14ac:dyDescent="0.25">
      <c r="E18" s="4" t="s">
        <v>2</v>
      </c>
      <c r="H18" s="4" t="s">
        <v>3</v>
      </c>
      <c r="I18" s="118"/>
      <c r="O18" s="4" t="s">
        <v>2</v>
      </c>
      <c r="R18" s="4" t="s">
        <v>3</v>
      </c>
      <c r="S18" s="118"/>
      <c r="W18" s="4" t="s">
        <v>43</v>
      </c>
      <c r="X18" s="4" t="s">
        <v>86</v>
      </c>
    </row>
    <row r="19" spans="1:35" x14ac:dyDescent="0.25">
      <c r="A19" s="25" t="s">
        <v>279</v>
      </c>
      <c r="B19" s="4">
        <v>2023</v>
      </c>
      <c r="C19" s="4">
        <v>2050</v>
      </c>
      <c r="D19" s="4" t="s">
        <v>5</v>
      </c>
      <c r="E19" s="4" t="s">
        <v>8</v>
      </c>
      <c r="F19" s="4" t="s">
        <v>9</v>
      </c>
      <c r="G19" s="4" t="s">
        <v>10</v>
      </c>
      <c r="I19" s="118"/>
      <c r="K19" s="25" t="s">
        <v>276</v>
      </c>
      <c r="L19" s="4">
        <v>2023</v>
      </c>
      <c r="M19" s="4">
        <v>2050</v>
      </c>
      <c r="N19" s="4" t="s">
        <v>5</v>
      </c>
      <c r="O19" s="4" t="s">
        <v>8</v>
      </c>
      <c r="P19" s="4" t="s">
        <v>9</v>
      </c>
      <c r="Q19" s="4" t="s">
        <v>10</v>
      </c>
      <c r="S19" s="118"/>
      <c r="W19" s="4" t="s">
        <v>77</v>
      </c>
      <c r="X19" s="4" t="s">
        <v>88</v>
      </c>
    </row>
    <row r="20" spans="1:35" x14ac:dyDescent="0.25">
      <c r="A20" s="4" t="s">
        <v>14</v>
      </c>
      <c r="B20" s="4">
        <v>60000</v>
      </c>
      <c r="C20" s="4">
        <v>60000</v>
      </c>
      <c r="D20" s="4" t="s">
        <v>15</v>
      </c>
      <c r="E20" s="4">
        <v>12</v>
      </c>
      <c r="F20" s="4">
        <v>0.9</v>
      </c>
      <c r="G20" s="4">
        <v>0.4</v>
      </c>
      <c r="H20" s="158" t="s">
        <v>272</v>
      </c>
      <c r="I20" s="118" t="s">
        <v>17</v>
      </c>
      <c r="K20" s="4" t="s">
        <v>18</v>
      </c>
      <c r="L20" s="4">
        <v>400000</v>
      </c>
      <c r="M20" s="4">
        <v>145000</v>
      </c>
      <c r="N20" s="4" t="s">
        <v>15</v>
      </c>
      <c r="O20" s="4">
        <v>8</v>
      </c>
      <c r="P20" s="4">
        <v>0.9</v>
      </c>
      <c r="Q20" s="4">
        <v>0.4</v>
      </c>
      <c r="R20" s="158" t="s">
        <v>9</v>
      </c>
      <c r="S20" s="118" t="s">
        <v>89</v>
      </c>
      <c r="W20" s="4" t="s">
        <v>71</v>
      </c>
      <c r="X20" s="4" t="s">
        <v>90</v>
      </c>
    </row>
    <row r="21" spans="1:35" x14ac:dyDescent="0.25">
      <c r="A21" s="4" t="s">
        <v>25</v>
      </c>
      <c r="B21" s="4">
        <f>-B20*0.25</f>
        <v>-15000</v>
      </c>
      <c r="C21" s="4">
        <f>-C20*0.25</f>
        <v>-15000</v>
      </c>
      <c r="D21" s="4" t="s">
        <v>15</v>
      </c>
      <c r="E21" s="4">
        <v>12</v>
      </c>
      <c r="F21" s="4">
        <v>0.9</v>
      </c>
      <c r="G21" s="4">
        <v>0.4</v>
      </c>
      <c r="H21" s="158" t="s">
        <v>26</v>
      </c>
      <c r="I21" s="119" t="s">
        <v>27</v>
      </c>
      <c r="K21" s="4" t="s">
        <v>28</v>
      </c>
      <c r="L21" s="4">
        <f>-L20*0.15</f>
        <v>-60000</v>
      </c>
      <c r="M21" s="4">
        <f>-M20*0.25</f>
        <v>-36250</v>
      </c>
      <c r="N21" s="4" t="s">
        <v>15</v>
      </c>
      <c r="O21" s="4">
        <v>8</v>
      </c>
      <c r="P21" s="4">
        <v>0.9</v>
      </c>
      <c r="Q21" s="4">
        <v>0.4</v>
      </c>
      <c r="R21" s="158" t="s">
        <v>29</v>
      </c>
      <c r="S21" s="121" t="s">
        <v>91</v>
      </c>
      <c r="W21" s="4" t="s">
        <v>50</v>
      </c>
      <c r="X21" s="4" t="s">
        <v>92</v>
      </c>
    </row>
    <row r="22" spans="1:35" x14ac:dyDescent="0.25">
      <c r="A22" s="4" t="s">
        <v>37</v>
      </c>
      <c r="B22" s="4">
        <v>70000</v>
      </c>
      <c r="C22" s="4">
        <v>70000</v>
      </c>
      <c r="D22" s="4" t="s">
        <v>38</v>
      </c>
      <c r="E22" s="4">
        <v>12</v>
      </c>
      <c r="F22" s="4">
        <v>0.9</v>
      </c>
      <c r="G22" s="4">
        <v>0.4</v>
      </c>
      <c r="H22" s="158" t="s">
        <v>39</v>
      </c>
      <c r="I22" s="118" t="s">
        <v>40</v>
      </c>
      <c r="K22" s="4" t="s">
        <v>41</v>
      </c>
      <c r="L22" s="4">
        <v>8</v>
      </c>
      <c r="M22" s="4">
        <v>8</v>
      </c>
      <c r="N22" s="4" t="s">
        <v>42</v>
      </c>
      <c r="O22" s="4">
        <v>8</v>
      </c>
      <c r="P22" s="4">
        <v>0.9</v>
      </c>
      <c r="Q22" s="4">
        <v>0.4</v>
      </c>
      <c r="R22" s="158" t="s">
        <v>43</v>
      </c>
      <c r="S22" s="117" t="s">
        <v>44</v>
      </c>
      <c r="W22" s="4" t="s">
        <v>82</v>
      </c>
      <c r="X22" s="4" t="s">
        <v>93</v>
      </c>
    </row>
    <row r="23" spans="1:35" x14ac:dyDescent="0.25">
      <c r="A23" s="4" t="s">
        <v>48</v>
      </c>
      <c r="B23" s="4">
        <v>25</v>
      </c>
      <c r="C23" s="4">
        <v>25</v>
      </c>
      <c r="D23" s="4" t="s">
        <v>49</v>
      </c>
      <c r="E23" s="4">
        <v>12</v>
      </c>
      <c r="F23" s="4">
        <v>0.9</v>
      </c>
      <c r="G23" s="4">
        <v>0.4</v>
      </c>
      <c r="H23" s="158" t="s">
        <v>50</v>
      </c>
      <c r="I23" s="118" t="s">
        <v>51</v>
      </c>
      <c r="K23" s="4" t="s">
        <v>52</v>
      </c>
      <c r="L23" s="4">
        <v>15000</v>
      </c>
      <c r="M23" s="4">
        <v>15000</v>
      </c>
      <c r="N23" s="4" t="s">
        <v>38</v>
      </c>
      <c r="O23" s="4">
        <v>8</v>
      </c>
      <c r="P23" s="4">
        <v>0.9</v>
      </c>
      <c r="Q23" s="4">
        <v>0.4</v>
      </c>
      <c r="R23" s="158" t="s">
        <v>9</v>
      </c>
      <c r="S23" s="118" t="s">
        <v>94</v>
      </c>
      <c r="W23" s="4" t="s">
        <v>95</v>
      </c>
      <c r="X23" s="110" t="s">
        <v>24</v>
      </c>
      <c r="AI23" s="25"/>
    </row>
    <row r="24" spans="1:35" x14ac:dyDescent="0.25">
      <c r="A24" s="4" t="s">
        <v>56</v>
      </c>
      <c r="B24" s="4">
        <v>0.48</v>
      </c>
      <c r="C24" s="4">
        <v>0.48</v>
      </c>
      <c r="D24" s="4" t="s">
        <v>57</v>
      </c>
      <c r="E24" s="4">
        <v>12</v>
      </c>
      <c r="F24" s="4">
        <v>0.9</v>
      </c>
      <c r="G24" s="4">
        <v>0.4</v>
      </c>
      <c r="H24" s="158" t="s">
        <v>16</v>
      </c>
      <c r="I24" s="118" t="s">
        <v>96</v>
      </c>
      <c r="K24" s="4" t="s">
        <v>59</v>
      </c>
      <c r="L24" s="4">
        <v>1.52</v>
      </c>
      <c r="M24" s="4">
        <v>1.1499999999999999</v>
      </c>
      <c r="N24" s="4" t="s">
        <v>60</v>
      </c>
      <c r="O24" s="4">
        <v>8</v>
      </c>
      <c r="P24" s="4">
        <v>0.9</v>
      </c>
      <c r="Q24" s="4">
        <v>0.4</v>
      </c>
      <c r="R24" s="158" t="s">
        <v>9</v>
      </c>
      <c r="S24" s="118" t="s">
        <v>74</v>
      </c>
      <c r="W24" s="4" t="s">
        <v>97</v>
      </c>
      <c r="X24" s="4" t="s">
        <v>36</v>
      </c>
    </row>
    <row r="25" spans="1:35" x14ac:dyDescent="0.25">
      <c r="A25" s="4" t="s">
        <v>64</v>
      </c>
      <c r="B25" s="4">
        <v>110000</v>
      </c>
      <c r="C25" s="4">
        <v>110000</v>
      </c>
      <c r="D25" s="4" t="s">
        <v>65</v>
      </c>
      <c r="E25" s="4">
        <v>12</v>
      </c>
      <c r="F25" s="4">
        <v>0.9</v>
      </c>
      <c r="G25" s="4">
        <v>0.4</v>
      </c>
      <c r="H25" s="158" t="s">
        <v>16</v>
      </c>
      <c r="I25" s="118" t="s">
        <v>98</v>
      </c>
      <c r="K25" s="4" t="s">
        <v>67</v>
      </c>
      <c r="L25" s="65">
        <v>9.2586511082899101E-2</v>
      </c>
      <c r="M25" s="65">
        <v>7.3304790352502799E-2</v>
      </c>
      <c r="N25" s="4" t="s">
        <v>68</v>
      </c>
      <c r="O25" s="4">
        <v>12</v>
      </c>
      <c r="P25" s="4">
        <v>0.9</v>
      </c>
      <c r="Q25" s="4">
        <v>0.4</v>
      </c>
      <c r="R25" s="158" t="s">
        <v>77</v>
      </c>
      <c r="S25" s="118" t="s">
        <v>302</v>
      </c>
      <c r="W25" s="4" t="s">
        <v>69</v>
      </c>
      <c r="X25" s="4" t="s">
        <v>99</v>
      </c>
    </row>
    <row r="26" spans="1:35" x14ac:dyDescent="0.25">
      <c r="A26" s="4" t="s">
        <v>70</v>
      </c>
      <c r="B26" s="4">
        <v>10</v>
      </c>
      <c r="C26" s="4">
        <v>10</v>
      </c>
      <c r="D26" s="4" t="s">
        <v>42</v>
      </c>
      <c r="E26" s="4">
        <v>12</v>
      </c>
      <c r="F26" s="4">
        <v>0.9</v>
      </c>
      <c r="G26" s="4">
        <v>0.4</v>
      </c>
      <c r="H26" s="158" t="s">
        <v>71</v>
      </c>
      <c r="I26" s="118" t="s">
        <v>72</v>
      </c>
      <c r="K26" s="4" t="s">
        <v>73</v>
      </c>
      <c r="L26" s="4">
        <v>0.1</v>
      </c>
      <c r="M26" s="4">
        <v>0.05</v>
      </c>
      <c r="N26" s="4" t="s">
        <v>57</v>
      </c>
      <c r="O26" s="4">
        <v>12</v>
      </c>
      <c r="P26" s="4">
        <v>0.9</v>
      </c>
      <c r="Q26" s="4">
        <v>0.4</v>
      </c>
      <c r="R26" s="158" t="s">
        <v>268</v>
      </c>
      <c r="S26" s="118" t="s">
        <v>100</v>
      </c>
      <c r="W26" s="4" t="s">
        <v>10</v>
      </c>
      <c r="X26" s="4" t="s">
        <v>101</v>
      </c>
    </row>
    <row r="27" spans="1:35" x14ac:dyDescent="0.25">
      <c r="A27" s="4" t="s">
        <v>273</v>
      </c>
      <c r="B27" s="4">
        <v>0.11</v>
      </c>
      <c r="C27" s="4">
        <v>0.11</v>
      </c>
      <c r="D27" s="4" t="s">
        <v>76</v>
      </c>
      <c r="E27" s="4">
        <v>12</v>
      </c>
      <c r="F27" s="4">
        <v>0.9</v>
      </c>
      <c r="G27" s="4">
        <v>0.4</v>
      </c>
      <c r="H27" s="158" t="s">
        <v>77</v>
      </c>
      <c r="I27" s="118" t="s">
        <v>78</v>
      </c>
      <c r="K27" s="4" t="s">
        <v>79</v>
      </c>
      <c r="L27" s="4">
        <v>0.06</v>
      </c>
      <c r="M27" s="4">
        <v>0.06</v>
      </c>
      <c r="N27" s="4" t="s">
        <v>57</v>
      </c>
      <c r="O27" s="4">
        <v>12</v>
      </c>
      <c r="P27" s="4">
        <v>0.9</v>
      </c>
      <c r="Q27" s="4">
        <v>0.4</v>
      </c>
      <c r="R27" s="158" t="s">
        <v>77</v>
      </c>
      <c r="S27" s="122" t="s">
        <v>74</v>
      </c>
      <c r="W27" s="4" t="s">
        <v>262</v>
      </c>
      <c r="X27" s="4" t="s">
        <v>263</v>
      </c>
    </row>
    <row r="28" spans="1:35" x14ac:dyDescent="0.25">
      <c r="I28" s="118"/>
      <c r="K28" s="4" t="s">
        <v>81</v>
      </c>
      <c r="L28" s="4">
        <f>AH12</f>
        <v>0</v>
      </c>
      <c r="M28" s="4">
        <f>AI12</f>
        <v>0</v>
      </c>
      <c r="N28" s="4" t="s">
        <v>76</v>
      </c>
      <c r="O28" s="4">
        <f>$O$47</f>
        <v>17</v>
      </c>
      <c r="P28" s="4">
        <f>$P$47</f>
        <v>0.9</v>
      </c>
      <c r="Q28" s="4">
        <f>$Q$47</f>
        <v>0.4</v>
      </c>
      <c r="R28" s="158" t="s">
        <v>330</v>
      </c>
      <c r="S28" s="118" t="s">
        <v>102</v>
      </c>
      <c r="W28" s="4" t="s">
        <v>266</v>
      </c>
      <c r="X28" s="4" t="s">
        <v>267</v>
      </c>
    </row>
    <row r="29" spans="1:35" x14ac:dyDescent="0.25">
      <c r="I29" s="118"/>
      <c r="S29" s="118"/>
      <c r="W29" s="4" t="s">
        <v>271</v>
      </c>
      <c r="X29" s="4" t="s">
        <v>270</v>
      </c>
    </row>
    <row r="30" spans="1:35" x14ac:dyDescent="0.25">
      <c r="I30" s="118"/>
      <c r="O30" s="4" t="s">
        <v>2</v>
      </c>
      <c r="R30" s="4" t="s">
        <v>3</v>
      </c>
      <c r="S30" s="118"/>
    </row>
    <row r="31" spans="1:35" x14ac:dyDescent="0.25">
      <c r="E31" s="4" t="s">
        <v>2</v>
      </c>
      <c r="H31" s="4" t="s">
        <v>3</v>
      </c>
      <c r="I31" s="118"/>
      <c r="K31" s="25" t="s">
        <v>277</v>
      </c>
      <c r="L31" s="4">
        <v>2023</v>
      </c>
      <c r="M31" s="4">
        <v>2050</v>
      </c>
      <c r="N31" s="4" t="s">
        <v>5</v>
      </c>
      <c r="O31" s="4" t="s">
        <v>8</v>
      </c>
      <c r="P31" s="4" t="s">
        <v>9</v>
      </c>
      <c r="Q31" s="4" t="s">
        <v>10</v>
      </c>
      <c r="S31" s="118"/>
    </row>
    <row r="32" spans="1:35" x14ac:dyDescent="0.25">
      <c r="A32" s="25" t="s">
        <v>280</v>
      </c>
      <c r="B32" s="4">
        <v>2023</v>
      </c>
      <c r="C32" s="4">
        <v>2050</v>
      </c>
      <c r="D32" s="4" t="s">
        <v>5</v>
      </c>
      <c r="E32" s="4" t="s">
        <v>8</v>
      </c>
      <c r="F32" s="4" t="s">
        <v>9</v>
      </c>
      <c r="G32" s="4" t="s">
        <v>10</v>
      </c>
      <c r="I32" s="118"/>
      <c r="K32" s="4" t="s">
        <v>18</v>
      </c>
      <c r="L32" s="4">
        <v>390000</v>
      </c>
      <c r="M32" s="4">
        <v>155000</v>
      </c>
      <c r="N32" s="4" t="s">
        <v>15</v>
      </c>
      <c r="O32" s="4">
        <v>9</v>
      </c>
      <c r="P32" s="4">
        <v>0.9</v>
      </c>
      <c r="Q32" s="4">
        <v>0.4</v>
      </c>
      <c r="R32" s="158" t="s">
        <v>9</v>
      </c>
      <c r="S32" s="118" t="s">
        <v>104</v>
      </c>
    </row>
    <row r="33" spans="1:19" x14ac:dyDescent="0.25">
      <c r="A33" s="4" t="s">
        <v>14</v>
      </c>
      <c r="B33" s="4">
        <v>30000</v>
      </c>
      <c r="C33" s="4">
        <v>30000</v>
      </c>
      <c r="D33" s="4" t="s">
        <v>15</v>
      </c>
      <c r="E33" s="4">
        <v>12</v>
      </c>
      <c r="F33" s="4">
        <v>0.9</v>
      </c>
      <c r="G33" s="4">
        <v>0.4</v>
      </c>
      <c r="H33" s="158" t="s">
        <v>272</v>
      </c>
      <c r="I33" s="118" t="s">
        <v>17</v>
      </c>
      <c r="K33" s="4" t="s">
        <v>28</v>
      </c>
      <c r="L33" s="4">
        <f>-L32*0.15</f>
        <v>-58500</v>
      </c>
      <c r="M33" s="4">
        <f>-M32*0.25</f>
        <v>-38750</v>
      </c>
      <c r="N33" s="4" t="s">
        <v>15</v>
      </c>
      <c r="O33" s="4">
        <v>9</v>
      </c>
      <c r="P33" s="4">
        <v>0.9</v>
      </c>
      <c r="Q33" s="4">
        <v>0.4</v>
      </c>
      <c r="R33" s="158" t="s">
        <v>29</v>
      </c>
      <c r="S33" s="121" t="s">
        <v>91</v>
      </c>
    </row>
    <row r="34" spans="1:19" x14ac:dyDescent="0.25">
      <c r="A34" s="4" t="s">
        <v>25</v>
      </c>
      <c r="B34" s="4">
        <f>-B33*0.25</f>
        <v>-7500</v>
      </c>
      <c r="C34" s="4">
        <f>-C33*0.25</f>
        <v>-7500</v>
      </c>
      <c r="D34" s="4" t="s">
        <v>15</v>
      </c>
      <c r="E34" s="4">
        <v>12</v>
      </c>
      <c r="F34" s="4">
        <v>0.9</v>
      </c>
      <c r="G34" s="4">
        <v>0.4</v>
      </c>
      <c r="H34" s="158" t="s">
        <v>26</v>
      </c>
      <c r="I34" s="119" t="s">
        <v>27</v>
      </c>
      <c r="K34" s="4" t="s">
        <v>41</v>
      </c>
      <c r="L34" s="4">
        <v>8</v>
      </c>
      <c r="M34" s="4">
        <v>8</v>
      </c>
      <c r="N34" s="4" t="s">
        <v>42</v>
      </c>
      <c r="O34" s="4">
        <v>9</v>
      </c>
      <c r="P34" s="4">
        <v>0.9</v>
      </c>
      <c r="Q34" s="4">
        <v>0.4</v>
      </c>
      <c r="R34" s="158" t="s">
        <v>43</v>
      </c>
      <c r="S34" s="117" t="s">
        <v>44</v>
      </c>
    </row>
    <row r="35" spans="1:19" x14ac:dyDescent="0.25">
      <c r="A35" s="4" t="s">
        <v>37</v>
      </c>
      <c r="B35" s="4">
        <v>70000</v>
      </c>
      <c r="C35" s="4">
        <v>70000</v>
      </c>
      <c r="D35" s="4" t="s">
        <v>38</v>
      </c>
      <c r="E35" s="4">
        <v>12</v>
      </c>
      <c r="F35" s="4">
        <v>0.9</v>
      </c>
      <c r="G35" s="4">
        <v>0.4</v>
      </c>
      <c r="H35" s="158" t="s">
        <v>39</v>
      </c>
      <c r="I35" s="118" t="s">
        <v>40</v>
      </c>
      <c r="K35" s="4" t="s">
        <v>52</v>
      </c>
      <c r="L35" s="4">
        <v>26000</v>
      </c>
      <c r="M35" s="4">
        <v>18000</v>
      </c>
      <c r="N35" s="4" t="s">
        <v>38</v>
      </c>
      <c r="O35" s="4">
        <v>9</v>
      </c>
      <c r="P35" s="4">
        <v>0.9</v>
      </c>
      <c r="Q35" s="4">
        <v>0.4</v>
      </c>
      <c r="R35" s="158" t="s">
        <v>9</v>
      </c>
      <c r="S35" s="118" t="s">
        <v>105</v>
      </c>
    </row>
    <row r="36" spans="1:19" x14ac:dyDescent="0.25">
      <c r="A36" s="4" t="s">
        <v>48</v>
      </c>
      <c r="B36" s="4">
        <v>25</v>
      </c>
      <c r="C36" s="4">
        <v>25</v>
      </c>
      <c r="D36" s="4" t="s">
        <v>49</v>
      </c>
      <c r="E36" s="4">
        <v>12</v>
      </c>
      <c r="F36" s="4">
        <v>0.9</v>
      </c>
      <c r="G36" s="4">
        <v>0.4</v>
      </c>
      <c r="H36" s="158" t="s">
        <v>50</v>
      </c>
      <c r="I36" s="118" t="s">
        <v>51</v>
      </c>
      <c r="K36" s="4" t="s">
        <v>59</v>
      </c>
      <c r="L36" s="4">
        <v>2.5299999999999998</v>
      </c>
      <c r="M36" s="4">
        <v>1.79</v>
      </c>
      <c r="N36" s="4" t="s">
        <v>60</v>
      </c>
      <c r="O36" s="4">
        <v>9</v>
      </c>
      <c r="P36" s="4">
        <v>0.9</v>
      </c>
      <c r="Q36" s="4">
        <v>0.4</v>
      </c>
      <c r="R36" s="158" t="s">
        <v>9</v>
      </c>
      <c r="S36" s="118" t="s">
        <v>106</v>
      </c>
    </row>
    <row r="37" spans="1:19" x14ac:dyDescent="0.25">
      <c r="A37" s="4" t="s">
        <v>56</v>
      </c>
      <c r="B37" s="4">
        <v>0.46</v>
      </c>
      <c r="C37" s="4">
        <v>0.46</v>
      </c>
      <c r="D37" s="4" t="s">
        <v>57</v>
      </c>
      <c r="E37" s="4">
        <v>12</v>
      </c>
      <c r="F37" s="4">
        <v>0.9</v>
      </c>
      <c r="G37" s="4">
        <v>0.4</v>
      </c>
      <c r="H37" s="158" t="s">
        <v>16</v>
      </c>
      <c r="I37" s="118" t="s">
        <v>107</v>
      </c>
      <c r="K37" s="4" t="s">
        <v>67</v>
      </c>
      <c r="L37" s="65">
        <v>0.21633448448114301</v>
      </c>
      <c r="M37" s="65">
        <v>0.101814693285632</v>
      </c>
      <c r="N37" s="4" t="s">
        <v>68</v>
      </c>
      <c r="O37" s="4">
        <v>12</v>
      </c>
      <c r="P37" s="4">
        <v>0.9</v>
      </c>
      <c r="Q37" s="4">
        <v>0.4</v>
      </c>
      <c r="R37" s="158" t="s">
        <v>77</v>
      </c>
      <c r="S37" s="118" t="s">
        <v>301</v>
      </c>
    </row>
    <row r="38" spans="1:19" x14ac:dyDescent="0.25">
      <c r="A38" s="4" t="s">
        <v>64</v>
      </c>
      <c r="B38" s="4">
        <v>105000</v>
      </c>
      <c r="C38" s="4">
        <v>105000</v>
      </c>
      <c r="D38" s="4" t="s">
        <v>65</v>
      </c>
      <c r="E38" s="4">
        <v>12</v>
      </c>
      <c r="F38" s="4">
        <v>0.9</v>
      </c>
      <c r="G38" s="4">
        <v>0.4</v>
      </c>
      <c r="H38" s="158" t="s">
        <v>16</v>
      </c>
      <c r="I38" s="118" t="s">
        <v>108</v>
      </c>
      <c r="K38" s="4" t="s">
        <v>73</v>
      </c>
      <c r="L38" s="4">
        <v>0.05</v>
      </c>
      <c r="M38" s="4">
        <v>0.02</v>
      </c>
      <c r="N38" s="4" t="s">
        <v>57</v>
      </c>
      <c r="O38" s="4">
        <v>12</v>
      </c>
      <c r="P38" s="4">
        <v>0.9</v>
      </c>
      <c r="Q38" s="4">
        <v>0.4</v>
      </c>
      <c r="R38" s="158" t="s">
        <v>50</v>
      </c>
      <c r="S38" s="118" t="s">
        <v>269</v>
      </c>
    </row>
    <row r="39" spans="1:19" x14ac:dyDescent="0.25">
      <c r="A39" s="4" t="s">
        <v>70</v>
      </c>
      <c r="B39" s="4">
        <v>10</v>
      </c>
      <c r="C39" s="4">
        <v>10</v>
      </c>
      <c r="D39" s="4" t="s">
        <v>42</v>
      </c>
      <c r="E39" s="4">
        <v>12</v>
      </c>
      <c r="F39" s="4">
        <v>0.9</v>
      </c>
      <c r="G39" s="4">
        <v>0.4</v>
      </c>
      <c r="H39" s="158" t="s">
        <v>71</v>
      </c>
      <c r="I39" s="118" t="s">
        <v>72</v>
      </c>
      <c r="K39" s="4" t="s">
        <v>79</v>
      </c>
      <c r="L39" s="4">
        <v>0.06</v>
      </c>
      <c r="M39" s="4">
        <v>0.06</v>
      </c>
      <c r="N39" s="4" t="s">
        <v>57</v>
      </c>
      <c r="O39" s="4">
        <v>12</v>
      </c>
      <c r="P39" s="4">
        <v>0.9</v>
      </c>
      <c r="Q39" s="4">
        <v>0.4</v>
      </c>
      <c r="R39" s="158" t="s">
        <v>77</v>
      </c>
      <c r="S39" s="122" t="s">
        <v>74</v>
      </c>
    </row>
    <row r="40" spans="1:19" x14ac:dyDescent="0.25">
      <c r="A40" s="4" t="s">
        <v>273</v>
      </c>
      <c r="B40" s="4">
        <v>0.11</v>
      </c>
      <c r="C40" s="4">
        <v>0.11</v>
      </c>
      <c r="D40" s="4" t="s">
        <v>76</v>
      </c>
      <c r="E40" s="4">
        <v>12</v>
      </c>
      <c r="F40" s="4">
        <v>0.9</v>
      </c>
      <c r="G40" s="4">
        <v>0.4</v>
      </c>
      <c r="H40" s="158" t="s">
        <v>77</v>
      </c>
      <c r="I40" s="118" t="s">
        <v>78</v>
      </c>
      <c r="K40" s="4" t="s">
        <v>81</v>
      </c>
      <c r="L40" s="4">
        <f>AC12</f>
        <v>0</v>
      </c>
      <c r="M40" s="4">
        <f>AD12</f>
        <v>0</v>
      </c>
      <c r="N40" s="4" t="s">
        <v>76</v>
      </c>
      <c r="O40" s="4">
        <f>$O$47</f>
        <v>17</v>
      </c>
      <c r="P40" s="4">
        <f>$P$47</f>
        <v>0.9</v>
      </c>
      <c r="Q40" s="4">
        <f>$Q$47</f>
        <v>0.4</v>
      </c>
      <c r="R40" s="158" t="s">
        <v>329</v>
      </c>
      <c r="S40" s="118" t="s">
        <v>299</v>
      </c>
    </row>
    <row r="41" spans="1:19" x14ac:dyDescent="0.25">
      <c r="I41" s="118"/>
      <c r="S41" s="117"/>
    </row>
    <row r="42" spans="1:19" x14ac:dyDescent="0.25">
      <c r="I42" s="118"/>
    </row>
    <row r="43" spans="1:19" x14ac:dyDescent="0.25">
      <c r="I43" s="118"/>
    </row>
    <row r="44" spans="1:19" x14ac:dyDescent="0.25">
      <c r="E44" s="4" t="s">
        <v>2</v>
      </c>
      <c r="H44" s="4" t="s">
        <v>3</v>
      </c>
      <c r="I44" s="118"/>
    </row>
    <row r="45" spans="1:19" ht="15.75" thickBot="1" x14ac:dyDescent="0.3">
      <c r="A45" s="25" t="s">
        <v>281</v>
      </c>
      <c r="B45" s="4">
        <v>2023</v>
      </c>
      <c r="C45" s="4">
        <v>2050</v>
      </c>
      <c r="D45" s="4" t="s">
        <v>5</v>
      </c>
      <c r="E45" s="4" t="s">
        <v>8</v>
      </c>
      <c r="F45" s="4" t="s">
        <v>9</v>
      </c>
      <c r="G45" s="4" t="s">
        <v>10</v>
      </c>
      <c r="I45" s="118"/>
    </row>
    <row r="46" spans="1:19" x14ac:dyDescent="0.25">
      <c r="A46" s="4" t="s">
        <v>14</v>
      </c>
      <c r="B46" s="4">
        <v>40000</v>
      </c>
      <c r="C46" s="4">
        <v>40000</v>
      </c>
      <c r="D46" s="4" t="s">
        <v>15</v>
      </c>
      <c r="E46" s="4">
        <v>12</v>
      </c>
      <c r="F46" s="4">
        <v>0.9</v>
      </c>
      <c r="G46" s="4">
        <v>0.4</v>
      </c>
      <c r="H46" s="158" t="s">
        <v>272</v>
      </c>
      <c r="I46" s="118" t="s">
        <v>17</v>
      </c>
      <c r="K46" s="133" t="s">
        <v>238</v>
      </c>
      <c r="L46" s="134">
        <v>2023</v>
      </c>
      <c r="M46" s="134">
        <v>2050</v>
      </c>
      <c r="N46" s="135" t="s">
        <v>5</v>
      </c>
      <c r="O46" s="133" t="s">
        <v>8</v>
      </c>
      <c r="P46" s="134" t="s">
        <v>9</v>
      </c>
      <c r="Q46" s="135" t="s">
        <v>10</v>
      </c>
    </row>
    <row r="47" spans="1:19" ht="15.75" thickBot="1" x14ac:dyDescent="0.3">
      <c r="A47" s="4" t="s">
        <v>25</v>
      </c>
      <c r="B47" s="4">
        <f>-B46*0.25</f>
        <v>-10000</v>
      </c>
      <c r="C47" s="4">
        <f>-C46*0.25</f>
        <v>-10000</v>
      </c>
      <c r="D47" s="4" t="s">
        <v>15</v>
      </c>
      <c r="E47" s="4">
        <v>12</v>
      </c>
      <c r="F47" s="4">
        <v>0.9</v>
      </c>
      <c r="G47" s="4">
        <v>0.4</v>
      </c>
      <c r="H47" s="158" t="s">
        <v>26</v>
      </c>
      <c r="I47" s="119" t="s">
        <v>27</v>
      </c>
      <c r="K47" s="136" t="s">
        <v>239</v>
      </c>
      <c r="L47" s="137">
        <v>0</v>
      </c>
      <c r="M47" s="137">
        <v>0</v>
      </c>
      <c r="N47" s="138" t="s">
        <v>13</v>
      </c>
      <c r="O47" s="136">
        <v>17</v>
      </c>
      <c r="P47" s="137">
        <v>0.9</v>
      </c>
      <c r="Q47" s="138">
        <v>0.4</v>
      </c>
    </row>
    <row r="48" spans="1:19" ht="15.75" thickBot="1" x14ac:dyDescent="0.3">
      <c r="A48" s="4" t="s">
        <v>37</v>
      </c>
      <c r="B48" s="4">
        <v>70000</v>
      </c>
      <c r="C48" s="4">
        <v>70000</v>
      </c>
      <c r="D48" s="4" t="s">
        <v>38</v>
      </c>
      <c r="E48" s="4">
        <v>12</v>
      </c>
      <c r="F48" s="4">
        <v>0.9</v>
      </c>
      <c r="G48" s="4">
        <v>0.4</v>
      </c>
      <c r="H48" s="158" t="s">
        <v>39</v>
      </c>
      <c r="I48" s="118" t="s">
        <v>40</v>
      </c>
    </row>
    <row r="49" spans="1:17" x14ac:dyDescent="0.25">
      <c r="A49" s="4" t="s">
        <v>48</v>
      </c>
      <c r="B49" s="4">
        <v>25</v>
      </c>
      <c r="C49" s="4">
        <v>25</v>
      </c>
      <c r="D49" s="4" t="s">
        <v>49</v>
      </c>
      <c r="E49" s="4">
        <v>12</v>
      </c>
      <c r="F49" s="4">
        <v>0.9</v>
      </c>
      <c r="G49" s="4">
        <v>0.4</v>
      </c>
      <c r="H49" s="158" t="s">
        <v>50</v>
      </c>
      <c r="I49" s="118" t="s">
        <v>51</v>
      </c>
      <c r="K49" s="133" t="s">
        <v>336</v>
      </c>
      <c r="L49" s="134">
        <v>2023</v>
      </c>
      <c r="M49" s="134">
        <v>2050</v>
      </c>
      <c r="N49" s="135" t="s">
        <v>5</v>
      </c>
      <c r="O49" s="133" t="s">
        <v>8</v>
      </c>
      <c r="P49" s="134" t="s">
        <v>9</v>
      </c>
      <c r="Q49" s="135" t="s">
        <v>10</v>
      </c>
    </row>
    <row r="50" spans="1:17" ht="15.75" thickBot="1" x14ac:dyDescent="0.3">
      <c r="A50" s="4" t="s">
        <v>56</v>
      </c>
      <c r="B50" s="4">
        <v>0.46</v>
      </c>
      <c r="C50" s="4">
        <v>0.46</v>
      </c>
      <c r="D50" s="4" t="s">
        <v>57</v>
      </c>
      <c r="E50" s="4">
        <v>12</v>
      </c>
      <c r="F50" s="4">
        <v>0.9</v>
      </c>
      <c r="G50" s="4">
        <v>0.4</v>
      </c>
      <c r="H50" s="158" t="s">
        <v>16</v>
      </c>
      <c r="I50" s="118" t="s">
        <v>109</v>
      </c>
      <c r="K50" s="136" t="s">
        <v>239</v>
      </c>
      <c r="L50" s="137">
        <v>100</v>
      </c>
      <c r="M50" s="137">
        <v>350</v>
      </c>
      <c r="N50" s="138" t="s">
        <v>13</v>
      </c>
      <c r="O50" s="136">
        <v>17</v>
      </c>
      <c r="P50" s="137">
        <v>0.9</v>
      </c>
      <c r="Q50" s="138">
        <v>0.4</v>
      </c>
    </row>
    <row r="51" spans="1:17" x14ac:dyDescent="0.25">
      <c r="A51" s="4" t="s">
        <v>64</v>
      </c>
      <c r="B51" s="4">
        <v>78000</v>
      </c>
      <c r="C51" s="4">
        <v>78000</v>
      </c>
      <c r="D51" s="4" t="s">
        <v>65</v>
      </c>
      <c r="E51" s="4">
        <v>12</v>
      </c>
      <c r="F51" s="4">
        <v>0.9</v>
      </c>
      <c r="G51" s="4">
        <v>0.4</v>
      </c>
      <c r="H51" s="158" t="s">
        <v>16</v>
      </c>
      <c r="I51" s="118" t="s">
        <v>110</v>
      </c>
    </row>
    <row r="52" spans="1:17" x14ac:dyDescent="0.25">
      <c r="A52" s="4" t="s">
        <v>70</v>
      </c>
      <c r="B52" s="4">
        <v>10</v>
      </c>
      <c r="C52" s="4">
        <v>10</v>
      </c>
      <c r="D52" s="4" t="s">
        <v>42</v>
      </c>
      <c r="E52" s="4">
        <v>12</v>
      </c>
      <c r="F52" s="4">
        <v>0.9</v>
      </c>
      <c r="G52" s="4">
        <v>0.4</v>
      </c>
      <c r="H52" s="158" t="s">
        <v>71</v>
      </c>
      <c r="I52" s="118" t="s">
        <v>72</v>
      </c>
      <c r="K52" s="168" t="s">
        <v>337</v>
      </c>
    </row>
    <row r="53" spans="1:17" x14ac:dyDescent="0.25">
      <c r="A53" s="4" t="s">
        <v>273</v>
      </c>
      <c r="B53" s="4">
        <v>0.11</v>
      </c>
      <c r="C53" s="4">
        <v>0.11</v>
      </c>
      <c r="D53" s="4" t="s">
        <v>76</v>
      </c>
      <c r="E53" s="4">
        <v>12</v>
      </c>
      <c r="F53" s="4">
        <v>0.9</v>
      </c>
      <c r="G53" s="4">
        <v>0.4</v>
      </c>
      <c r="H53" s="158" t="s">
        <v>77</v>
      </c>
      <c r="I53" s="118" t="s">
        <v>78</v>
      </c>
    </row>
    <row r="54" spans="1:17" x14ac:dyDescent="0.25">
      <c r="I54" s="118"/>
    </row>
    <row r="55" spans="1:17" x14ac:dyDescent="0.25">
      <c r="I55" s="118"/>
    </row>
    <row r="56" spans="1:17" x14ac:dyDescent="0.25">
      <c r="I56" s="118"/>
    </row>
    <row r="57" spans="1:17" x14ac:dyDescent="0.25">
      <c r="I57" s="118"/>
    </row>
    <row r="58" spans="1:17" x14ac:dyDescent="0.25">
      <c r="E58" s="4" t="s">
        <v>2</v>
      </c>
      <c r="H58" s="4" t="s">
        <v>3</v>
      </c>
      <c r="I58" s="118"/>
    </row>
    <row r="59" spans="1:17" x14ac:dyDescent="0.25">
      <c r="A59" s="25" t="s">
        <v>282</v>
      </c>
      <c r="B59" s="4">
        <v>2023</v>
      </c>
      <c r="C59" s="4">
        <v>2050</v>
      </c>
      <c r="D59" s="4" t="s">
        <v>5</v>
      </c>
      <c r="E59" s="4" t="s">
        <v>8</v>
      </c>
      <c r="F59" s="4" t="s">
        <v>9</v>
      </c>
      <c r="G59" s="4" t="s">
        <v>10</v>
      </c>
      <c r="I59" s="118"/>
    </row>
    <row r="60" spans="1:17" x14ac:dyDescent="0.25">
      <c r="A60" s="4" t="s">
        <v>14</v>
      </c>
      <c r="B60" s="4">
        <v>35000</v>
      </c>
      <c r="C60" s="4">
        <v>35000</v>
      </c>
      <c r="D60" s="4" t="s">
        <v>15</v>
      </c>
      <c r="E60" s="4">
        <v>12</v>
      </c>
      <c r="F60" s="4">
        <v>0.9</v>
      </c>
      <c r="G60" s="4">
        <v>0.4</v>
      </c>
      <c r="H60" s="158" t="s">
        <v>272</v>
      </c>
      <c r="I60" s="118" t="s">
        <v>17</v>
      </c>
    </row>
    <row r="61" spans="1:17" x14ac:dyDescent="0.25">
      <c r="A61" s="4" t="s">
        <v>25</v>
      </c>
      <c r="B61" s="4">
        <f>-B60*0.25</f>
        <v>-8750</v>
      </c>
      <c r="C61" s="4">
        <f>-C60*0.25</f>
        <v>-8750</v>
      </c>
      <c r="D61" s="4" t="s">
        <v>15</v>
      </c>
      <c r="E61" s="4">
        <v>12</v>
      </c>
      <c r="F61" s="4">
        <v>0.9</v>
      </c>
      <c r="G61" s="4">
        <v>0.4</v>
      </c>
      <c r="H61" s="158" t="s">
        <v>26</v>
      </c>
      <c r="I61" s="119" t="s">
        <v>27</v>
      </c>
    </row>
    <row r="62" spans="1:17" x14ac:dyDescent="0.25">
      <c r="A62" s="4" t="s">
        <v>37</v>
      </c>
      <c r="B62" s="4">
        <v>70000</v>
      </c>
      <c r="C62" s="4">
        <v>70000</v>
      </c>
      <c r="D62" s="4" t="s">
        <v>38</v>
      </c>
      <c r="E62" s="4">
        <v>12</v>
      </c>
      <c r="F62" s="4">
        <v>0.9</v>
      </c>
      <c r="G62" s="4">
        <v>0.4</v>
      </c>
      <c r="H62" s="158" t="s">
        <v>39</v>
      </c>
      <c r="I62" s="118" t="s">
        <v>40</v>
      </c>
    </row>
    <row r="63" spans="1:17" x14ac:dyDescent="0.25">
      <c r="A63" s="4" t="s">
        <v>48</v>
      </c>
      <c r="B63" s="4">
        <v>25</v>
      </c>
      <c r="C63" s="4">
        <v>25</v>
      </c>
      <c r="D63" s="4" t="s">
        <v>49</v>
      </c>
      <c r="E63" s="4">
        <v>12</v>
      </c>
      <c r="F63" s="4">
        <v>0.9</v>
      </c>
      <c r="G63" s="4">
        <v>0.4</v>
      </c>
      <c r="H63" s="158" t="s">
        <v>50</v>
      </c>
      <c r="I63" s="118" t="s">
        <v>51</v>
      </c>
    </row>
    <row r="64" spans="1:17" x14ac:dyDescent="0.25">
      <c r="A64" s="4" t="s">
        <v>56</v>
      </c>
      <c r="B64" s="4">
        <v>0.48</v>
      </c>
      <c r="C64" s="4">
        <v>0.48</v>
      </c>
      <c r="D64" s="4" t="s">
        <v>57</v>
      </c>
      <c r="E64" s="4">
        <v>12</v>
      </c>
      <c r="F64" s="4">
        <v>0.9</v>
      </c>
      <c r="G64" s="4">
        <v>0.4</v>
      </c>
      <c r="H64" s="158" t="s">
        <v>16</v>
      </c>
      <c r="I64" s="118" t="s">
        <v>111</v>
      </c>
    </row>
    <row r="65" spans="1:42" x14ac:dyDescent="0.25">
      <c r="A65" s="4" t="s">
        <v>64</v>
      </c>
      <c r="B65" s="4">
        <v>90000</v>
      </c>
      <c r="C65" s="4">
        <v>90000</v>
      </c>
      <c r="D65" s="4" t="s">
        <v>65</v>
      </c>
      <c r="E65" s="4">
        <v>12</v>
      </c>
      <c r="F65" s="4">
        <v>0.9</v>
      </c>
      <c r="G65" s="4">
        <v>0.4</v>
      </c>
      <c r="H65" s="158" t="s">
        <v>16</v>
      </c>
      <c r="I65" s="118" t="s">
        <v>112</v>
      </c>
    </row>
    <row r="66" spans="1:42" x14ac:dyDescent="0.25">
      <c r="A66" s="4" t="s">
        <v>70</v>
      </c>
      <c r="B66" s="4">
        <v>10</v>
      </c>
      <c r="C66" s="4">
        <v>10</v>
      </c>
      <c r="D66" s="4" t="s">
        <v>42</v>
      </c>
      <c r="E66" s="4">
        <v>12</v>
      </c>
      <c r="F66" s="4">
        <v>0.9</v>
      </c>
      <c r="G66" s="4">
        <v>0.4</v>
      </c>
      <c r="H66" s="158" t="s">
        <v>71</v>
      </c>
      <c r="I66" s="118" t="s">
        <v>72</v>
      </c>
    </row>
    <row r="67" spans="1:42" x14ac:dyDescent="0.25">
      <c r="A67" s="4" t="s">
        <v>273</v>
      </c>
      <c r="B67" s="4">
        <v>0.11</v>
      </c>
      <c r="C67" s="4">
        <v>0.11</v>
      </c>
      <c r="D67" s="4" t="s">
        <v>76</v>
      </c>
      <c r="E67" s="4">
        <v>12</v>
      </c>
      <c r="F67" s="4">
        <v>0.9</v>
      </c>
      <c r="G67" s="4">
        <v>0.4</v>
      </c>
      <c r="H67" s="158" t="s">
        <v>77</v>
      </c>
      <c r="I67" s="118" t="s">
        <v>78</v>
      </c>
    </row>
    <row r="68" spans="1:42" x14ac:dyDescent="0.25">
      <c r="I68" s="117"/>
    </row>
    <row r="70" spans="1:42" s="93" customFormat="1" ht="31.5" x14ac:dyDescent="0.5">
      <c r="A70" s="93" t="s">
        <v>274</v>
      </c>
      <c r="K70" s="93" t="s">
        <v>0</v>
      </c>
    </row>
    <row r="71" spans="1:42" s="96" customFormat="1" ht="19.5" customHeight="1" x14ac:dyDescent="0.5">
      <c r="B71" s="168"/>
      <c r="C71" s="168"/>
      <c r="D71" s="168"/>
      <c r="E71" s="168"/>
      <c r="F71" s="4" t="s">
        <v>3</v>
      </c>
    </row>
    <row r="72" spans="1:42" x14ac:dyDescent="0.25">
      <c r="B72" s="168" t="s">
        <v>148</v>
      </c>
      <c r="C72" s="168"/>
      <c r="D72" s="168"/>
      <c r="E72" s="168">
        <v>28</v>
      </c>
      <c r="F72" s="160" t="s">
        <v>9</v>
      </c>
    </row>
    <row r="73" spans="1:42" x14ac:dyDescent="0.25">
      <c r="A73" s="95" t="s">
        <v>113</v>
      </c>
      <c r="B73" s="168" t="s">
        <v>151</v>
      </c>
      <c r="C73" s="168"/>
      <c r="D73" s="168" t="s">
        <v>152</v>
      </c>
      <c r="E73" s="168">
        <f>2800/35</f>
        <v>80</v>
      </c>
      <c r="F73" s="160" t="s">
        <v>9</v>
      </c>
    </row>
    <row r="74" spans="1:42" ht="15.75" thickBot="1" x14ac:dyDescent="0.3"/>
    <row r="75" spans="1:42" x14ac:dyDescent="0.25">
      <c r="E75" s="4" t="s">
        <v>2</v>
      </c>
      <c r="H75" s="4" t="s">
        <v>3</v>
      </c>
      <c r="I75" s="117"/>
      <c r="O75" s="4" t="s">
        <v>2</v>
      </c>
      <c r="R75" s="4" t="s">
        <v>3</v>
      </c>
      <c r="S75" s="117"/>
      <c r="W75" s="99" t="s">
        <v>114</v>
      </c>
      <c r="X75" s="100">
        <v>2023</v>
      </c>
      <c r="Y75" s="100">
        <v>2050</v>
      </c>
      <c r="Z75" s="101" t="s">
        <v>5</v>
      </c>
      <c r="AB75" s="99" t="s">
        <v>115</v>
      </c>
      <c r="AC75" s="100">
        <v>2023</v>
      </c>
      <c r="AD75" s="100">
        <v>2050</v>
      </c>
      <c r="AE75" s="101" t="s">
        <v>5</v>
      </c>
      <c r="AG75" s="99" t="s">
        <v>116</v>
      </c>
      <c r="AH75" s="100">
        <v>2023</v>
      </c>
      <c r="AI75" s="100">
        <v>2050</v>
      </c>
      <c r="AJ75" s="101" t="s">
        <v>5</v>
      </c>
      <c r="AL75" s="99" t="s">
        <v>117</v>
      </c>
      <c r="AM75" s="100">
        <v>2023</v>
      </c>
      <c r="AN75" s="100">
        <v>2050</v>
      </c>
      <c r="AO75" s="101" t="s">
        <v>5</v>
      </c>
    </row>
    <row r="76" spans="1:42" x14ac:dyDescent="0.25">
      <c r="A76" s="25" t="s">
        <v>283</v>
      </c>
      <c r="B76" s="4">
        <v>2023</v>
      </c>
      <c r="C76" s="4">
        <v>2050</v>
      </c>
      <c r="D76" s="4" t="s">
        <v>5</v>
      </c>
      <c r="E76" s="4" t="s">
        <v>8</v>
      </c>
      <c r="F76" s="4" t="s">
        <v>9</v>
      </c>
      <c r="G76" s="4" t="s">
        <v>10</v>
      </c>
      <c r="I76" s="117"/>
      <c r="K76" s="25" t="s">
        <v>11</v>
      </c>
      <c r="L76" s="4">
        <v>2023</v>
      </c>
      <c r="M76" s="4">
        <v>2050</v>
      </c>
      <c r="N76" s="4" t="s">
        <v>5</v>
      </c>
      <c r="O76" s="4" t="s">
        <v>8</v>
      </c>
      <c r="P76" s="4" t="s">
        <v>9</v>
      </c>
      <c r="Q76" s="4" t="s">
        <v>10</v>
      </c>
      <c r="S76" s="34"/>
      <c r="W76" s="102" t="s">
        <v>12</v>
      </c>
      <c r="X76" s="107">
        <f>$L$47</f>
        <v>0</v>
      </c>
      <c r="Y76" s="107">
        <f>$M$47</f>
        <v>0</v>
      </c>
      <c r="Z76" s="103" t="s">
        <v>13</v>
      </c>
      <c r="AB76" s="102" t="s">
        <v>12</v>
      </c>
      <c r="AC76" s="107">
        <f>$L$47</f>
        <v>0</v>
      </c>
      <c r="AD76" s="107">
        <f>$M$47</f>
        <v>0</v>
      </c>
      <c r="AE76" s="103" t="s">
        <v>13</v>
      </c>
      <c r="AG76" s="102" t="s">
        <v>12</v>
      </c>
      <c r="AH76" s="107">
        <f>$L$47</f>
        <v>0</v>
      </c>
      <c r="AI76" s="107">
        <f>$M$47</f>
        <v>0</v>
      </c>
      <c r="AJ76" s="103" t="s">
        <v>13</v>
      </c>
      <c r="AL76" s="102" t="s">
        <v>12</v>
      </c>
      <c r="AM76" s="107">
        <f>$L$47</f>
        <v>0</v>
      </c>
      <c r="AN76" s="107">
        <f>$M$47</f>
        <v>0</v>
      </c>
      <c r="AO76" s="103" t="s">
        <v>13</v>
      </c>
    </row>
    <row r="77" spans="1:42" x14ac:dyDescent="0.25">
      <c r="A77" s="4" t="s">
        <v>14</v>
      </c>
      <c r="B77" s="113">
        <f>150000*$E$72</f>
        <v>4200000</v>
      </c>
      <c r="C77" s="4">
        <f>150000*$E$72</f>
        <v>4200000</v>
      </c>
      <c r="D77" s="4" t="s">
        <v>15</v>
      </c>
      <c r="E77" s="4">
        <v>12</v>
      </c>
      <c r="F77" s="4">
        <v>0.9</v>
      </c>
      <c r="G77" s="4">
        <v>0.4</v>
      </c>
      <c r="H77" s="160" t="s">
        <v>118</v>
      </c>
      <c r="I77" s="118" t="s">
        <v>119</v>
      </c>
      <c r="K77" s="4" t="s">
        <v>18</v>
      </c>
      <c r="L77" s="4">
        <v>3500000</v>
      </c>
      <c r="M77" s="4">
        <v>3500000</v>
      </c>
      <c r="N77" s="4" t="s">
        <v>15</v>
      </c>
      <c r="O77" s="4">
        <v>12</v>
      </c>
      <c r="P77" s="4">
        <v>0.9</v>
      </c>
      <c r="Q77" s="4">
        <v>0.4</v>
      </c>
      <c r="R77" s="160" t="s">
        <v>9</v>
      </c>
      <c r="S77" s="118" t="s">
        <v>120</v>
      </c>
      <c r="W77" s="102" t="s">
        <v>20</v>
      </c>
      <c r="X77" s="170">
        <v>3.17</v>
      </c>
      <c r="Y77" s="170"/>
      <c r="Z77" s="103" t="s">
        <v>21</v>
      </c>
      <c r="AB77" s="102" t="s">
        <v>22</v>
      </c>
      <c r="AC77" s="4">
        <v>2.1999999999999999E-2</v>
      </c>
      <c r="AD77" s="4">
        <v>0</v>
      </c>
      <c r="AE77" s="4" t="s">
        <v>23</v>
      </c>
      <c r="AG77" s="102" t="s">
        <v>22</v>
      </c>
      <c r="AH77" s="4">
        <v>2.1999999999999999E-2</v>
      </c>
      <c r="AI77" s="4">
        <v>0</v>
      </c>
      <c r="AJ77" s="4" t="s">
        <v>23</v>
      </c>
      <c r="AL77" s="102" t="s">
        <v>22</v>
      </c>
      <c r="AM77" s="4">
        <v>2.1999999999999999E-2</v>
      </c>
      <c r="AN77" s="4">
        <v>0</v>
      </c>
      <c r="AO77" s="4" t="s">
        <v>23</v>
      </c>
      <c r="AP77" s="4" t="s">
        <v>24</v>
      </c>
    </row>
    <row r="78" spans="1:42" x14ac:dyDescent="0.25">
      <c r="A78" s="4" t="s">
        <v>25</v>
      </c>
      <c r="B78" s="4">
        <f>-B77*0.05</f>
        <v>-210000</v>
      </c>
      <c r="C78" s="4">
        <f>-C77*0.05</f>
        <v>-210000</v>
      </c>
      <c r="D78" s="4" t="s">
        <v>15</v>
      </c>
      <c r="E78" s="4">
        <v>12</v>
      </c>
      <c r="F78" s="4">
        <v>0.9</v>
      </c>
      <c r="G78" s="4">
        <v>0.4</v>
      </c>
      <c r="H78" s="160" t="s">
        <v>26</v>
      </c>
      <c r="I78" s="117" t="s">
        <v>121</v>
      </c>
      <c r="K78" s="4" t="s">
        <v>28</v>
      </c>
      <c r="L78" s="4">
        <f>-L77*0.15</f>
        <v>-525000</v>
      </c>
      <c r="M78" s="4">
        <f>-M77*0.05</f>
        <v>-175000</v>
      </c>
      <c r="N78" s="4" t="s">
        <v>15</v>
      </c>
      <c r="O78" s="4">
        <v>12</v>
      </c>
      <c r="P78" s="4">
        <v>0.9</v>
      </c>
      <c r="Q78" s="4">
        <v>0.4</v>
      </c>
      <c r="R78" s="160" t="s">
        <v>26</v>
      </c>
      <c r="S78" s="117" t="s">
        <v>122</v>
      </c>
      <c r="W78" s="102" t="s">
        <v>31</v>
      </c>
      <c r="X78" s="170">
        <v>11.89</v>
      </c>
      <c r="Y78" s="170"/>
      <c r="Z78" s="103" t="s">
        <v>32</v>
      </c>
      <c r="AB78" s="102" t="s">
        <v>33</v>
      </c>
      <c r="AC78" s="94">
        <v>0.61</v>
      </c>
      <c r="AD78" s="94">
        <v>0.7</v>
      </c>
      <c r="AE78" s="103" t="s">
        <v>34</v>
      </c>
      <c r="AG78" s="102" t="s">
        <v>35</v>
      </c>
      <c r="AH78" s="94">
        <v>0.95</v>
      </c>
      <c r="AI78" s="94">
        <v>0.95</v>
      </c>
      <c r="AJ78" s="103" t="s">
        <v>34</v>
      </c>
      <c r="AL78" s="102" t="s">
        <v>35</v>
      </c>
      <c r="AM78" s="94">
        <v>0.95</v>
      </c>
      <c r="AN78" s="94">
        <v>0.95</v>
      </c>
      <c r="AO78" s="103" t="s">
        <v>34</v>
      </c>
      <c r="AP78" s="4" t="s">
        <v>36</v>
      </c>
    </row>
    <row r="79" spans="1:42" x14ac:dyDescent="0.25">
      <c r="A79" s="4" t="s">
        <v>37</v>
      </c>
      <c r="B79" s="113">
        <v>650000</v>
      </c>
      <c r="C79" s="4">
        <v>650000</v>
      </c>
      <c r="D79" s="4" t="s">
        <v>38</v>
      </c>
      <c r="E79" s="4">
        <v>12</v>
      </c>
      <c r="F79" s="4">
        <v>0.9</v>
      </c>
      <c r="G79" s="4">
        <v>0.4</v>
      </c>
      <c r="H79" s="160" t="s">
        <v>16</v>
      </c>
      <c r="I79" s="117" t="s">
        <v>123</v>
      </c>
      <c r="K79" s="4" t="s">
        <v>41</v>
      </c>
      <c r="L79" s="4">
        <v>20</v>
      </c>
      <c r="M79" s="4">
        <v>20</v>
      </c>
      <c r="N79" s="4" t="s">
        <v>42</v>
      </c>
      <c r="O79" s="4">
        <v>12</v>
      </c>
      <c r="P79" s="4">
        <v>0.9</v>
      </c>
      <c r="Q79" s="4">
        <v>0.4</v>
      </c>
      <c r="R79" s="160" t="s">
        <v>9</v>
      </c>
      <c r="S79" s="117" t="s">
        <v>124</v>
      </c>
      <c r="W79" s="102" t="s">
        <v>45</v>
      </c>
      <c r="X79" s="171">
        <f>X77/X78</f>
        <v>0.26661059714045415</v>
      </c>
      <c r="Y79" s="171"/>
      <c r="Z79" s="103" t="s">
        <v>46</v>
      </c>
      <c r="AB79" s="102" t="s">
        <v>47</v>
      </c>
      <c r="AC79" s="109">
        <f>AC77/AC78</f>
        <v>3.6065573770491799E-2</v>
      </c>
      <c r="AD79" s="109">
        <f>AD77/AD78</f>
        <v>0</v>
      </c>
      <c r="AE79" s="103" t="s">
        <v>46</v>
      </c>
      <c r="AG79" s="102" t="s">
        <v>22</v>
      </c>
      <c r="AH79" s="109">
        <f>AH77/AH78</f>
        <v>2.3157894736842106E-2</v>
      </c>
      <c r="AI79" s="109">
        <f>AI77/AI78</f>
        <v>0</v>
      </c>
      <c r="AJ79" s="103" t="s">
        <v>46</v>
      </c>
      <c r="AL79" s="102" t="s">
        <v>22</v>
      </c>
      <c r="AM79" s="109">
        <f>AM77/AM78</f>
        <v>2.3157894736842106E-2</v>
      </c>
      <c r="AN79" s="109">
        <f>AN77/AN78</f>
        <v>0</v>
      </c>
      <c r="AO79" s="103" t="s">
        <v>46</v>
      </c>
    </row>
    <row r="80" spans="1:42" x14ac:dyDescent="0.25">
      <c r="A80" s="4" t="s">
        <v>48</v>
      </c>
      <c r="B80" s="4">
        <f>$E$72*$E$73</f>
        <v>2240</v>
      </c>
      <c r="C80" s="4">
        <f>$E$72*$E$73</f>
        <v>2240</v>
      </c>
      <c r="D80" s="4" t="s">
        <v>49</v>
      </c>
      <c r="E80" s="4">
        <v>12</v>
      </c>
      <c r="F80" s="4">
        <v>0.9</v>
      </c>
      <c r="G80" s="4">
        <v>0.4</v>
      </c>
      <c r="H80" s="160" t="s">
        <v>125</v>
      </c>
      <c r="I80" s="118" t="s">
        <v>126</v>
      </c>
      <c r="K80" s="4" t="s">
        <v>52</v>
      </c>
      <c r="L80" s="112">
        <f>L77*0.3</f>
        <v>1050000</v>
      </c>
      <c r="M80" s="112">
        <f>M77*0.3</f>
        <v>1050000</v>
      </c>
      <c r="N80" s="4" t="s">
        <v>38</v>
      </c>
      <c r="O80" s="4">
        <v>12</v>
      </c>
      <c r="P80" s="4">
        <v>0.9</v>
      </c>
      <c r="Q80" s="4">
        <v>0.4</v>
      </c>
      <c r="R80" s="160" t="s">
        <v>9</v>
      </c>
      <c r="S80" s="118" t="s">
        <v>127</v>
      </c>
      <c r="W80" s="102" t="s">
        <v>54</v>
      </c>
      <c r="X80" s="4">
        <f>L81*X79</f>
        <v>16.552039024390243</v>
      </c>
      <c r="Y80" s="4">
        <f>M81*X79</f>
        <v>16.552039024390243</v>
      </c>
      <c r="Z80" s="103" t="s">
        <v>55</v>
      </c>
      <c r="AB80" s="102" t="s">
        <v>54</v>
      </c>
      <c r="AC80" s="4">
        <f>AC79*L117</f>
        <v>1.4248603278688523</v>
      </c>
      <c r="AD80" s="4">
        <f>AD79*M117</f>
        <v>0</v>
      </c>
      <c r="AE80" s="103" t="s">
        <v>55</v>
      </c>
      <c r="AG80" s="102" t="s">
        <v>54</v>
      </c>
      <c r="AH80" s="4">
        <f>AH79*L93</f>
        <v>0.59200079256965954</v>
      </c>
      <c r="AI80" s="4">
        <f>AI79*M93</f>
        <v>0</v>
      </c>
      <c r="AJ80" s="103" t="s">
        <v>55</v>
      </c>
      <c r="AL80" s="102" t="s">
        <v>54</v>
      </c>
      <c r="AM80" s="4">
        <f>AM79*L105</f>
        <v>0.62900084210526319</v>
      </c>
      <c r="AN80" s="4">
        <f>AN79*M105</f>
        <v>0</v>
      </c>
      <c r="AO80" s="103" t="s">
        <v>55</v>
      </c>
    </row>
    <row r="81" spans="1:41" ht="15.75" thickBot="1" x14ac:dyDescent="0.3">
      <c r="A81" s="4" t="s">
        <v>56</v>
      </c>
      <c r="B81" s="4">
        <v>0.48</v>
      </c>
      <c r="C81" s="4">
        <v>0.48</v>
      </c>
      <c r="D81" s="4" t="s">
        <v>57</v>
      </c>
      <c r="E81" s="4">
        <v>12</v>
      </c>
      <c r="F81" s="4">
        <v>0.9</v>
      </c>
      <c r="G81" s="4">
        <v>0.4</v>
      </c>
      <c r="H81" s="160" t="s">
        <v>16</v>
      </c>
      <c r="I81" s="117" t="s">
        <v>128</v>
      </c>
      <c r="K81" s="4" t="s">
        <v>59</v>
      </c>
      <c r="L81" s="4">
        <f>(1.8*$B82+0.0041*$B82*$B80*$B81)*10/$B82</f>
        <v>62.083200000000005</v>
      </c>
      <c r="M81" s="4">
        <f>(1.8*$B82+0.0041*$B82*$B80*$B81)*10/$B82</f>
        <v>62.083200000000005</v>
      </c>
      <c r="N81" s="4" t="s">
        <v>60</v>
      </c>
      <c r="O81" s="4">
        <v>12</v>
      </c>
      <c r="P81" s="4">
        <v>0.9</v>
      </c>
      <c r="Q81" s="4">
        <v>0.4</v>
      </c>
      <c r="R81" s="160" t="s">
        <v>43</v>
      </c>
      <c r="S81" s="117" t="s">
        <v>129</v>
      </c>
      <c r="W81" s="104" t="s">
        <v>62</v>
      </c>
      <c r="X81" s="105">
        <f>X76/1000*X80</f>
        <v>0</v>
      </c>
      <c r="Y81" s="105">
        <f>Y80/1000*Y76</f>
        <v>0</v>
      </c>
      <c r="Z81" s="106" t="s">
        <v>63</v>
      </c>
      <c r="AB81" s="104" t="s">
        <v>62</v>
      </c>
      <c r="AC81" s="105">
        <f>AC76/1000*AC80</f>
        <v>0</v>
      </c>
      <c r="AD81" s="105">
        <f>AD80/1000*AD76</f>
        <v>0</v>
      </c>
      <c r="AE81" s="106" t="s">
        <v>63</v>
      </c>
      <c r="AG81" s="104" t="s">
        <v>62</v>
      </c>
      <c r="AH81" s="105">
        <f>AH76/1000*AH80</f>
        <v>0</v>
      </c>
      <c r="AI81" s="105">
        <f>AI80/1000*AI76</f>
        <v>0</v>
      </c>
      <c r="AJ81" s="106" t="s">
        <v>63</v>
      </c>
      <c r="AL81" s="104" t="s">
        <v>62</v>
      </c>
      <c r="AM81" s="105">
        <f>AM76/1000*AM80</f>
        <v>0</v>
      </c>
      <c r="AN81" s="105">
        <f>AN80/1000*AN76</f>
        <v>0</v>
      </c>
      <c r="AO81" s="106" t="s">
        <v>63</v>
      </c>
    </row>
    <row r="82" spans="1:41" x14ac:dyDescent="0.25">
      <c r="A82" s="4" t="s">
        <v>64</v>
      </c>
      <c r="B82" s="4">
        <v>178500</v>
      </c>
      <c r="C82" s="4">
        <v>178500</v>
      </c>
      <c r="D82" s="4" t="s">
        <v>65</v>
      </c>
      <c r="E82" s="4">
        <v>12</v>
      </c>
      <c r="F82" s="4">
        <v>0.9</v>
      </c>
      <c r="G82" s="4">
        <v>0.4</v>
      </c>
      <c r="H82" s="160" t="s">
        <v>16</v>
      </c>
      <c r="I82" s="118" t="s">
        <v>130</v>
      </c>
      <c r="K82" s="4" t="s">
        <v>67</v>
      </c>
      <c r="L82" s="4">
        <v>0.1</v>
      </c>
      <c r="M82" s="4">
        <v>0.1</v>
      </c>
      <c r="N82" s="4" t="s">
        <v>68</v>
      </c>
      <c r="O82" s="4">
        <v>12</v>
      </c>
      <c r="P82" s="4">
        <v>0.9</v>
      </c>
      <c r="Q82" s="4">
        <v>0.4</v>
      </c>
      <c r="R82" s="160" t="s">
        <v>69</v>
      </c>
      <c r="S82" s="117" t="s">
        <v>264</v>
      </c>
    </row>
    <row r="83" spans="1:41" x14ac:dyDescent="0.25">
      <c r="A83" s="4" t="s">
        <v>70</v>
      </c>
      <c r="B83" s="4">
        <v>30</v>
      </c>
      <c r="C83" s="4">
        <v>30</v>
      </c>
      <c r="D83" s="4" t="s">
        <v>42</v>
      </c>
      <c r="E83" s="4">
        <v>12</v>
      </c>
      <c r="F83" s="4">
        <v>0.9</v>
      </c>
      <c r="G83" s="4">
        <v>0.4</v>
      </c>
      <c r="H83" s="160" t="s">
        <v>131</v>
      </c>
      <c r="I83" s="117" t="s">
        <v>132</v>
      </c>
      <c r="K83" s="4" t="s">
        <v>73</v>
      </c>
      <c r="L83" s="4">
        <v>0</v>
      </c>
      <c r="M83" s="4">
        <v>0</v>
      </c>
      <c r="N83" s="4" t="s">
        <v>57</v>
      </c>
      <c r="O83" s="4">
        <v>12</v>
      </c>
      <c r="P83" s="4">
        <v>0.9</v>
      </c>
      <c r="Q83" s="4">
        <v>0.4</v>
      </c>
      <c r="R83" s="160" t="s">
        <v>9</v>
      </c>
      <c r="S83" s="117" t="s">
        <v>74</v>
      </c>
      <c r="W83" s="4" t="s">
        <v>26</v>
      </c>
      <c r="X83" s="4" t="s">
        <v>80</v>
      </c>
    </row>
    <row r="84" spans="1:41" x14ac:dyDescent="0.25">
      <c r="A84" s="4" t="s">
        <v>288</v>
      </c>
      <c r="B84" s="114">
        <v>3.9215686274509802</v>
      </c>
      <c r="C84" s="114">
        <v>3.9215686274509802</v>
      </c>
      <c r="D84" s="4" t="s">
        <v>76</v>
      </c>
      <c r="E84" s="4">
        <v>12</v>
      </c>
      <c r="F84" s="4">
        <v>0.9</v>
      </c>
      <c r="G84" s="4">
        <v>0.4</v>
      </c>
      <c r="H84" s="160" t="s">
        <v>16</v>
      </c>
      <c r="I84" s="118" t="s">
        <v>133</v>
      </c>
      <c r="K84" s="4" t="s">
        <v>79</v>
      </c>
      <c r="L84" s="4">
        <v>0.06</v>
      </c>
      <c r="M84" s="4">
        <v>0.06</v>
      </c>
      <c r="N84" s="4" t="s">
        <v>57</v>
      </c>
      <c r="O84" s="4">
        <v>12</v>
      </c>
      <c r="P84" s="4">
        <v>0.9</v>
      </c>
      <c r="Q84" s="4">
        <v>0.4</v>
      </c>
      <c r="R84" s="160" t="s">
        <v>97</v>
      </c>
      <c r="S84" s="122" t="s">
        <v>74</v>
      </c>
      <c r="W84" s="4" t="s">
        <v>9</v>
      </c>
      <c r="X84" s="4" t="s">
        <v>99</v>
      </c>
    </row>
    <row r="85" spans="1:41" x14ac:dyDescent="0.25">
      <c r="I85" s="117"/>
      <c r="K85" s="4" t="s">
        <v>81</v>
      </c>
      <c r="L85" s="4">
        <f>X81</f>
        <v>0</v>
      </c>
      <c r="M85" s="4">
        <f>Y81</f>
        <v>0</v>
      </c>
      <c r="N85" s="4" t="s">
        <v>76</v>
      </c>
      <c r="O85" s="4">
        <v>17</v>
      </c>
      <c r="P85" s="4">
        <v>0.9</v>
      </c>
      <c r="Q85" s="4">
        <v>0.4</v>
      </c>
      <c r="R85" s="160" t="s">
        <v>328</v>
      </c>
      <c r="S85" s="118" t="s">
        <v>83</v>
      </c>
      <c r="W85" s="4" t="s">
        <v>16</v>
      </c>
      <c r="X85" s="4" t="s">
        <v>85</v>
      </c>
    </row>
    <row r="86" spans="1:41" x14ac:dyDescent="0.25">
      <c r="I86" s="117"/>
      <c r="S86" s="117"/>
      <c r="W86" s="4" t="s">
        <v>43</v>
      </c>
      <c r="X86" s="4" t="s">
        <v>134</v>
      </c>
      <c r="AF86" s="111"/>
      <c r="AG86" s="113"/>
    </row>
    <row r="87" spans="1:41" x14ac:dyDescent="0.25">
      <c r="E87" s="4" t="s">
        <v>2</v>
      </c>
      <c r="H87" s="4" t="s">
        <v>3</v>
      </c>
      <c r="I87" s="117"/>
      <c r="O87" s="4" t="s">
        <v>2</v>
      </c>
      <c r="R87" s="4" t="s">
        <v>3</v>
      </c>
      <c r="S87" s="117"/>
      <c r="W87" s="4" t="s">
        <v>77</v>
      </c>
      <c r="X87" s="4" t="s">
        <v>135</v>
      </c>
    </row>
    <row r="88" spans="1:41" x14ac:dyDescent="0.25">
      <c r="A88" s="25" t="s">
        <v>284</v>
      </c>
      <c r="B88" s="4">
        <v>2023</v>
      </c>
      <c r="C88" s="4">
        <v>2050</v>
      </c>
      <c r="D88" s="4" t="s">
        <v>5</v>
      </c>
      <c r="E88" s="4" t="s">
        <v>8</v>
      </c>
      <c r="F88" s="4" t="s">
        <v>9</v>
      </c>
      <c r="G88" s="4" t="s">
        <v>10</v>
      </c>
      <c r="I88" s="117"/>
      <c r="K88" s="25" t="s">
        <v>136</v>
      </c>
      <c r="L88" s="4">
        <v>2023</v>
      </c>
      <c r="M88" s="4">
        <v>2050</v>
      </c>
      <c r="N88" s="4" t="s">
        <v>5</v>
      </c>
      <c r="O88" s="4" t="s">
        <v>8</v>
      </c>
      <c r="P88" s="4" t="s">
        <v>9</v>
      </c>
      <c r="Q88" s="4" t="s">
        <v>10</v>
      </c>
      <c r="S88" s="117"/>
      <c r="W88" s="4" t="s">
        <v>71</v>
      </c>
      <c r="X88" s="4" t="s">
        <v>137</v>
      </c>
    </row>
    <row r="89" spans="1:41" x14ac:dyDescent="0.25">
      <c r="A89" s="4" t="s">
        <v>14</v>
      </c>
      <c r="B89" s="4">
        <f>200000*$E$72</f>
        <v>5600000</v>
      </c>
      <c r="C89" s="4">
        <f>200000*$E$72</f>
        <v>5600000</v>
      </c>
      <c r="D89" s="4" t="s">
        <v>15</v>
      </c>
      <c r="E89" s="4">
        <v>12</v>
      </c>
      <c r="F89" s="4">
        <v>0.9</v>
      </c>
      <c r="G89" s="4">
        <v>0.4</v>
      </c>
      <c r="H89" s="160" t="s">
        <v>118</v>
      </c>
      <c r="I89" s="118" t="s">
        <v>138</v>
      </c>
      <c r="K89" s="4" t="s">
        <v>18</v>
      </c>
      <c r="L89" s="4">
        <v>5000000</v>
      </c>
      <c r="M89" s="4">
        <v>5000000</v>
      </c>
      <c r="N89" s="4" t="s">
        <v>15</v>
      </c>
      <c r="O89" s="4">
        <v>12</v>
      </c>
      <c r="P89" s="4">
        <v>0.9</v>
      </c>
      <c r="Q89" s="4">
        <v>0.4</v>
      </c>
      <c r="R89" s="160" t="s">
        <v>9</v>
      </c>
      <c r="S89" s="118" t="s">
        <v>139</v>
      </c>
      <c r="W89" s="4" t="s">
        <v>50</v>
      </c>
      <c r="X89" s="4" t="s">
        <v>24</v>
      </c>
    </row>
    <row r="90" spans="1:41" x14ac:dyDescent="0.25">
      <c r="A90" s="4" t="s">
        <v>25</v>
      </c>
      <c r="B90" s="4">
        <f>-B89*0.05</f>
        <v>-280000</v>
      </c>
      <c r="C90" s="4">
        <f>-C89*0.05</f>
        <v>-280000</v>
      </c>
      <c r="D90" s="4" t="s">
        <v>15</v>
      </c>
      <c r="E90" s="4">
        <v>12</v>
      </c>
      <c r="F90" s="4">
        <v>0.9</v>
      </c>
      <c r="G90" s="4">
        <v>0.4</v>
      </c>
      <c r="H90" s="160" t="s">
        <v>26</v>
      </c>
      <c r="I90" s="117" t="s">
        <v>121</v>
      </c>
      <c r="K90" s="4" t="s">
        <v>28</v>
      </c>
      <c r="L90" s="4">
        <f>-L89*0.15</f>
        <v>-750000</v>
      </c>
      <c r="M90" s="4">
        <f>-M89*0.15</f>
        <v>-750000</v>
      </c>
      <c r="N90" s="4" t="s">
        <v>15</v>
      </c>
      <c r="O90" s="4">
        <v>12</v>
      </c>
      <c r="P90" s="4">
        <v>0.9</v>
      </c>
      <c r="Q90" s="4">
        <v>0.4</v>
      </c>
      <c r="R90" s="160" t="s">
        <v>26</v>
      </c>
      <c r="S90" s="117" t="s">
        <v>140</v>
      </c>
      <c r="W90" s="4" t="s">
        <v>82</v>
      </c>
      <c r="X90" s="4" t="s">
        <v>36</v>
      </c>
    </row>
    <row r="91" spans="1:41" x14ac:dyDescent="0.25">
      <c r="A91" s="4" t="s">
        <v>37</v>
      </c>
      <c r="B91" s="4">
        <f>250000+370000</f>
        <v>620000</v>
      </c>
      <c r="C91" s="4">
        <f>250000+370000</f>
        <v>620000</v>
      </c>
      <c r="D91" s="4" t="s">
        <v>38</v>
      </c>
      <c r="E91" s="4">
        <v>12</v>
      </c>
      <c r="F91" s="4">
        <v>0.9</v>
      </c>
      <c r="G91" s="4">
        <v>0.4</v>
      </c>
      <c r="H91" s="160" t="s">
        <v>16</v>
      </c>
      <c r="I91" s="117" t="s">
        <v>141</v>
      </c>
      <c r="K91" s="4" t="s">
        <v>41</v>
      </c>
      <c r="L91" s="4">
        <v>20</v>
      </c>
      <c r="M91" s="4">
        <v>20</v>
      </c>
      <c r="N91" s="4" t="s">
        <v>42</v>
      </c>
      <c r="O91" s="4">
        <v>12</v>
      </c>
      <c r="P91" s="4">
        <v>0.9</v>
      </c>
      <c r="Q91" s="4">
        <v>0.4</v>
      </c>
      <c r="R91" s="160" t="s">
        <v>9</v>
      </c>
      <c r="S91" s="117" t="s">
        <v>124</v>
      </c>
      <c r="W91" s="4" t="s">
        <v>95</v>
      </c>
      <c r="X91" s="4" t="s">
        <v>101</v>
      </c>
    </row>
    <row r="92" spans="1:41" x14ac:dyDescent="0.25">
      <c r="A92" s="4" t="s">
        <v>48</v>
      </c>
      <c r="B92" s="4">
        <f>$E$72*$E$73</f>
        <v>2240</v>
      </c>
      <c r="C92" s="4">
        <f>$E$72*$E$73</f>
        <v>2240</v>
      </c>
      <c r="D92" s="4" t="s">
        <v>49</v>
      </c>
      <c r="E92" s="4">
        <v>12</v>
      </c>
      <c r="F92" s="4">
        <v>0.9</v>
      </c>
      <c r="G92" s="4">
        <v>0.4</v>
      </c>
      <c r="H92" s="160" t="s">
        <v>125</v>
      </c>
      <c r="I92" s="118" t="s">
        <v>126</v>
      </c>
      <c r="K92" s="4" t="s">
        <v>52</v>
      </c>
      <c r="L92" s="4">
        <f>L89*0.13</f>
        <v>650000</v>
      </c>
      <c r="M92" s="4">
        <f>M89*0.13</f>
        <v>650000</v>
      </c>
      <c r="N92" s="4" t="s">
        <v>38</v>
      </c>
      <c r="O92" s="4">
        <v>12</v>
      </c>
      <c r="P92" s="4">
        <v>0.9</v>
      </c>
      <c r="Q92" s="4">
        <v>0.4</v>
      </c>
      <c r="R92" s="160" t="s">
        <v>9</v>
      </c>
      <c r="S92" s="118" t="s">
        <v>142</v>
      </c>
      <c r="W92" s="4" t="s">
        <v>97</v>
      </c>
      <c r="X92" s="4" t="s">
        <v>88</v>
      </c>
    </row>
    <row r="93" spans="1:41" x14ac:dyDescent="0.25">
      <c r="A93" s="4" t="s">
        <v>56</v>
      </c>
      <c r="B93" s="4">
        <v>0.32</v>
      </c>
      <c r="C93" s="4">
        <v>0.32</v>
      </c>
      <c r="D93" s="4" t="s">
        <v>57</v>
      </c>
      <c r="E93" s="4">
        <v>12</v>
      </c>
      <c r="F93" s="4">
        <v>0.9</v>
      </c>
      <c r="G93" s="4">
        <v>0.4</v>
      </c>
      <c r="H93" s="160" t="s">
        <v>16</v>
      </c>
      <c r="I93" s="117" t="s">
        <v>143</v>
      </c>
      <c r="K93" s="4" t="s">
        <v>59</v>
      </c>
      <c r="L93" s="114">
        <f>L81*0.35/0.85</f>
        <v>25.563670588235297</v>
      </c>
      <c r="M93" s="114">
        <f>M81*0.35/0.85</f>
        <v>25.563670588235297</v>
      </c>
      <c r="N93" s="4" t="s">
        <v>60</v>
      </c>
      <c r="O93" s="4">
        <v>12</v>
      </c>
      <c r="P93" s="4">
        <v>0.9</v>
      </c>
      <c r="Q93" s="4">
        <v>0.4</v>
      </c>
      <c r="R93" s="160" t="s">
        <v>9</v>
      </c>
      <c r="S93" s="118" t="s">
        <v>144</v>
      </c>
      <c r="W93" s="4" t="s">
        <v>69</v>
      </c>
      <c r="X93" s="4" t="s">
        <v>263</v>
      </c>
    </row>
    <row r="94" spans="1:41" x14ac:dyDescent="0.25">
      <c r="A94" s="4" t="s">
        <v>64</v>
      </c>
      <c r="B94" s="4">
        <v>178500</v>
      </c>
      <c r="C94" s="4">
        <v>178500</v>
      </c>
      <c r="D94" s="4" t="s">
        <v>65</v>
      </c>
      <c r="E94" s="4">
        <v>12</v>
      </c>
      <c r="F94" s="4">
        <v>0.9</v>
      </c>
      <c r="G94" s="4">
        <v>0.4</v>
      </c>
      <c r="H94" s="160" t="s">
        <v>16</v>
      </c>
      <c r="I94" s="117" t="s">
        <v>143</v>
      </c>
      <c r="K94" s="4" t="s">
        <v>67</v>
      </c>
      <c r="L94" s="65">
        <v>9.2586511082899101E-2</v>
      </c>
      <c r="M94" s="65">
        <v>7.3304790352502799E-2</v>
      </c>
      <c r="N94" s="4" t="s">
        <v>68</v>
      </c>
      <c r="O94" s="4">
        <v>12</v>
      </c>
      <c r="P94" s="4">
        <v>0.9</v>
      </c>
      <c r="Q94" s="4">
        <v>0.4</v>
      </c>
      <c r="R94" s="160" t="s">
        <v>97</v>
      </c>
      <c r="S94" s="118" t="s">
        <v>302</v>
      </c>
      <c r="W94" s="4" t="s">
        <v>10</v>
      </c>
      <c r="X94" s="4" t="s">
        <v>36</v>
      </c>
    </row>
    <row r="95" spans="1:41" x14ac:dyDescent="0.25">
      <c r="A95" s="4" t="s">
        <v>70</v>
      </c>
      <c r="B95" s="4">
        <v>30</v>
      </c>
      <c r="C95" s="4">
        <v>30</v>
      </c>
      <c r="D95" s="4" t="s">
        <v>42</v>
      </c>
      <c r="E95" s="4">
        <v>12</v>
      </c>
      <c r="F95" s="4">
        <v>0.9</v>
      </c>
      <c r="G95" s="4">
        <v>0.4</v>
      </c>
      <c r="H95" s="160" t="s">
        <v>131</v>
      </c>
      <c r="I95" s="117" t="s">
        <v>132</v>
      </c>
      <c r="K95" s="4" t="s">
        <v>73</v>
      </c>
      <c r="L95" s="4">
        <v>0</v>
      </c>
      <c r="M95" s="4">
        <v>0</v>
      </c>
      <c r="N95" s="4" t="s">
        <v>57</v>
      </c>
      <c r="O95" s="4">
        <v>12</v>
      </c>
      <c r="P95" s="4">
        <v>0.9</v>
      </c>
      <c r="Q95" s="4">
        <v>0.4</v>
      </c>
      <c r="R95" s="160" t="s">
        <v>9</v>
      </c>
      <c r="S95" s="117" t="s">
        <v>74</v>
      </c>
      <c r="W95" s="4" t="s">
        <v>262</v>
      </c>
      <c r="X95" s="4" t="s">
        <v>325</v>
      </c>
    </row>
    <row r="96" spans="1:41" x14ac:dyDescent="0.25">
      <c r="A96" s="4" t="s">
        <v>288</v>
      </c>
      <c r="B96" s="114">
        <v>3.6414565826330532</v>
      </c>
      <c r="C96" s="114">
        <v>3.6414565826330532</v>
      </c>
      <c r="D96" s="4" t="s">
        <v>76</v>
      </c>
      <c r="E96" s="4">
        <v>12</v>
      </c>
      <c r="F96" s="4">
        <v>0.9</v>
      </c>
      <c r="G96" s="4">
        <v>0.4</v>
      </c>
      <c r="H96" s="160" t="s">
        <v>16</v>
      </c>
      <c r="I96" s="118" t="s">
        <v>146</v>
      </c>
      <c r="K96" s="4" t="s">
        <v>79</v>
      </c>
      <c r="L96" s="4">
        <v>0.06</v>
      </c>
      <c r="M96" s="4">
        <v>0.06</v>
      </c>
      <c r="N96" s="4" t="s">
        <v>57</v>
      </c>
      <c r="O96" s="4">
        <v>12</v>
      </c>
      <c r="P96" s="4">
        <v>0.9</v>
      </c>
      <c r="Q96" s="4">
        <v>0.4</v>
      </c>
      <c r="R96" s="160" t="s">
        <v>97</v>
      </c>
      <c r="S96" s="122" t="s">
        <v>147</v>
      </c>
    </row>
    <row r="97" spans="1:32" x14ac:dyDescent="0.25">
      <c r="I97" s="117"/>
      <c r="K97" s="4" t="s">
        <v>81</v>
      </c>
      <c r="L97" s="4">
        <f>AH81</f>
        <v>0</v>
      </c>
      <c r="M97" s="4">
        <f>AI81</f>
        <v>0</v>
      </c>
      <c r="N97" s="4" t="s">
        <v>76</v>
      </c>
      <c r="O97" s="4">
        <f>$O$47</f>
        <v>17</v>
      </c>
      <c r="P97" s="4">
        <f>$P$47</f>
        <v>0.9</v>
      </c>
      <c r="Q97" s="4">
        <f>$Q$47</f>
        <v>0.4</v>
      </c>
      <c r="R97" s="160" t="s">
        <v>327</v>
      </c>
      <c r="S97" s="118" t="s">
        <v>102</v>
      </c>
    </row>
    <row r="98" spans="1:32" x14ac:dyDescent="0.25">
      <c r="I98" s="117"/>
      <c r="S98" s="117"/>
    </row>
    <row r="99" spans="1:32" x14ac:dyDescent="0.25">
      <c r="E99" s="4" t="s">
        <v>2</v>
      </c>
      <c r="H99" s="4" t="s">
        <v>3</v>
      </c>
      <c r="I99" s="117"/>
      <c r="O99" s="4" t="s">
        <v>2</v>
      </c>
      <c r="R99" s="4" t="s">
        <v>3</v>
      </c>
      <c r="S99" s="117"/>
    </row>
    <row r="100" spans="1:32" x14ac:dyDescent="0.25">
      <c r="A100" s="25" t="s">
        <v>285</v>
      </c>
      <c r="B100" s="4">
        <v>2023</v>
      </c>
      <c r="C100" s="4">
        <v>2050</v>
      </c>
      <c r="D100" s="4" t="s">
        <v>5</v>
      </c>
      <c r="E100" s="4" t="s">
        <v>8</v>
      </c>
      <c r="F100" s="4" t="s">
        <v>9</v>
      </c>
      <c r="G100" s="4" t="s">
        <v>10</v>
      </c>
      <c r="I100" s="117"/>
      <c r="K100" s="25" t="s">
        <v>87</v>
      </c>
      <c r="L100" s="4">
        <v>2023</v>
      </c>
      <c r="M100" s="4">
        <v>2050</v>
      </c>
      <c r="N100" s="4" t="s">
        <v>5</v>
      </c>
      <c r="O100" s="4" t="s">
        <v>8</v>
      </c>
      <c r="P100" s="4" t="s">
        <v>9</v>
      </c>
      <c r="Q100" s="4" t="s">
        <v>10</v>
      </c>
      <c r="S100" s="117"/>
    </row>
    <row r="101" spans="1:32" x14ac:dyDescent="0.25">
      <c r="A101" s="4" t="s">
        <v>14</v>
      </c>
      <c r="B101" s="4">
        <f>100000*$E$72</f>
        <v>2800000</v>
      </c>
      <c r="C101" s="4">
        <f>100000*$E$72</f>
        <v>2800000</v>
      </c>
      <c r="D101" s="4" t="s">
        <v>15</v>
      </c>
      <c r="E101" s="4">
        <v>12</v>
      </c>
      <c r="F101" s="4">
        <v>0.9</v>
      </c>
      <c r="G101" s="4">
        <v>0.4</v>
      </c>
      <c r="H101" s="160" t="s">
        <v>118</v>
      </c>
      <c r="I101" s="118" t="s">
        <v>149</v>
      </c>
      <c r="K101" s="4" t="s">
        <v>18</v>
      </c>
      <c r="L101" s="4">
        <f>L89*2</f>
        <v>10000000</v>
      </c>
      <c r="M101" s="4">
        <f>M89*1.25</f>
        <v>6250000</v>
      </c>
      <c r="N101" s="4" t="s">
        <v>15</v>
      </c>
      <c r="O101" s="4">
        <v>12</v>
      </c>
      <c r="P101" s="4">
        <v>0.9</v>
      </c>
      <c r="Q101" s="4">
        <v>0.4</v>
      </c>
      <c r="R101" s="160" t="s">
        <v>303</v>
      </c>
      <c r="S101" s="117"/>
    </row>
    <row r="102" spans="1:32" x14ac:dyDescent="0.25">
      <c r="A102" s="4" t="s">
        <v>25</v>
      </c>
      <c r="B102" s="4">
        <f>-B101*0.05</f>
        <v>-140000</v>
      </c>
      <c r="C102" s="4">
        <f>-C101*0.05</f>
        <v>-140000</v>
      </c>
      <c r="D102" s="4" t="s">
        <v>15</v>
      </c>
      <c r="E102" s="4">
        <v>12</v>
      </c>
      <c r="F102" s="4">
        <v>0.9</v>
      </c>
      <c r="G102" s="4">
        <v>0.4</v>
      </c>
      <c r="H102" s="160" t="s">
        <v>26</v>
      </c>
      <c r="I102" s="117" t="s">
        <v>121</v>
      </c>
      <c r="K102" s="4" t="s">
        <v>28</v>
      </c>
      <c r="L102" s="4">
        <f>-L101*0.05</f>
        <v>-500000</v>
      </c>
      <c r="M102" s="4">
        <f>-M101*0.15</f>
        <v>-937500</v>
      </c>
      <c r="N102" s="4" t="s">
        <v>15</v>
      </c>
      <c r="O102" s="4">
        <v>12</v>
      </c>
      <c r="P102" s="4">
        <v>0.9</v>
      </c>
      <c r="Q102" s="4">
        <v>0.4</v>
      </c>
      <c r="R102" s="160" t="s">
        <v>26</v>
      </c>
      <c r="S102" s="117" t="s">
        <v>150</v>
      </c>
    </row>
    <row r="103" spans="1:32" x14ac:dyDescent="0.25">
      <c r="A103" s="4" t="s">
        <v>37</v>
      </c>
      <c r="B103" s="4">
        <f>250000+360000</f>
        <v>610000</v>
      </c>
      <c r="C103" s="4">
        <f>250000+360000</f>
        <v>610000</v>
      </c>
      <c r="D103" s="4" t="s">
        <v>38</v>
      </c>
      <c r="E103" s="4">
        <v>12</v>
      </c>
      <c r="F103" s="4">
        <v>0.9</v>
      </c>
      <c r="G103" s="4">
        <v>0.4</v>
      </c>
      <c r="H103" s="160" t="s">
        <v>16</v>
      </c>
      <c r="I103" s="117" t="s">
        <v>153</v>
      </c>
      <c r="K103" s="4" t="s">
        <v>41</v>
      </c>
      <c r="L103" s="4">
        <v>20</v>
      </c>
      <c r="M103" s="4">
        <v>20</v>
      </c>
      <c r="N103" s="4" t="s">
        <v>42</v>
      </c>
      <c r="O103" s="4">
        <v>12</v>
      </c>
      <c r="P103" s="4">
        <v>0.9</v>
      </c>
      <c r="Q103" s="4">
        <v>0.4</v>
      </c>
      <c r="R103" s="160" t="s">
        <v>9</v>
      </c>
      <c r="S103" s="117" t="s">
        <v>124</v>
      </c>
    </row>
    <row r="104" spans="1:32" x14ac:dyDescent="0.25">
      <c r="A104" s="4" t="s">
        <v>48</v>
      </c>
      <c r="B104" s="4">
        <f>$E$72*$E$73</f>
        <v>2240</v>
      </c>
      <c r="C104" s="4">
        <f>$E$72*$E$73</f>
        <v>2240</v>
      </c>
      <c r="D104" s="4" t="s">
        <v>49</v>
      </c>
      <c r="E104" s="4">
        <v>12</v>
      </c>
      <c r="F104" s="4">
        <v>0.9</v>
      </c>
      <c r="G104" s="4">
        <v>0.4</v>
      </c>
      <c r="H104" s="160" t="s">
        <v>125</v>
      </c>
      <c r="I104" s="118" t="s">
        <v>126</v>
      </c>
      <c r="K104" s="4" t="s">
        <v>52</v>
      </c>
      <c r="L104" s="113">
        <f>L101*0.13</f>
        <v>1300000</v>
      </c>
      <c r="M104" s="4">
        <f>M101*0.13</f>
        <v>812500</v>
      </c>
      <c r="N104" s="4" t="s">
        <v>38</v>
      </c>
      <c r="O104" s="4">
        <v>12</v>
      </c>
      <c r="P104" s="4">
        <v>0.9</v>
      </c>
      <c r="Q104" s="4">
        <v>0.4</v>
      </c>
      <c r="R104" s="160" t="s">
        <v>154</v>
      </c>
      <c r="S104" s="118" t="s">
        <v>155</v>
      </c>
    </row>
    <row r="105" spans="1:32" x14ac:dyDescent="0.25">
      <c r="A105" s="4" t="s">
        <v>56</v>
      </c>
      <c r="B105" s="4">
        <v>0.32</v>
      </c>
      <c r="C105" s="4">
        <v>0.32</v>
      </c>
      <c r="D105" s="4" t="s">
        <v>57</v>
      </c>
      <c r="E105" s="4">
        <v>12</v>
      </c>
      <c r="F105" s="4">
        <v>0.9</v>
      </c>
      <c r="G105" s="4">
        <v>0.4</v>
      </c>
      <c r="H105" s="160" t="s">
        <v>16</v>
      </c>
      <c r="I105" s="117" t="s">
        <v>156</v>
      </c>
      <c r="K105" s="4" t="s">
        <v>59</v>
      </c>
      <c r="L105" s="4">
        <f>L81*0.35/0.8</f>
        <v>27.1614</v>
      </c>
      <c r="M105" s="4">
        <f>M81*0.35/0.8</f>
        <v>27.1614</v>
      </c>
      <c r="N105" s="4" t="s">
        <v>60</v>
      </c>
      <c r="O105" s="4">
        <v>12</v>
      </c>
      <c r="P105" s="4">
        <v>0.9</v>
      </c>
      <c r="Q105" s="4">
        <v>0.4</v>
      </c>
      <c r="R105" s="160" t="s">
        <v>9</v>
      </c>
      <c r="S105" s="118" t="s">
        <v>157</v>
      </c>
    </row>
    <row r="106" spans="1:32" x14ac:dyDescent="0.25">
      <c r="A106" s="4" t="s">
        <v>64</v>
      </c>
      <c r="B106" s="4">
        <v>178500</v>
      </c>
      <c r="C106" s="4">
        <v>178500</v>
      </c>
      <c r="D106" s="4" t="s">
        <v>65</v>
      </c>
      <c r="E106" s="4">
        <v>12</v>
      </c>
      <c r="F106" s="4">
        <v>0.9</v>
      </c>
      <c r="G106" s="4">
        <v>0.4</v>
      </c>
      <c r="H106" s="160" t="s">
        <v>16</v>
      </c>
      <c r="I106" s="117" t="s">
        <v>156</v>
      </c>
      <c r="K106" s="4" t="s">
        <v>67</v>
      </c>
      <c r="L106" s="65">
        <v>9.2586511082899101E-2</v>
      </c>
      <c r="M106" s="65">
        <v>7.3304790352502799E-2</v>
      </c>
      <c r="N106" s="4" t="s">
        <v>68</v>
      </c>
      <c r="O106" s="4">
        <v>12</v>
      </c>
      <c r="P106" s="4">
        <v>0.9</v>
      </c>
      <c r="Q106" s="4">
        <v>0.4</v>
      </c>
      <c r="R106" s="160" t="s">
        <v>97</v>
      </c>
      <c r="S106" s="118" t="s">
        <v>302</v>
      </c>
    </row>
    <row r="107" spans="1:32" x14ac:dyDescent="0.25">
      <c r="A107" s="4" t="s">
        <v>70</v>
      </c>
      <c r="B107" s="4">
        <v>30</v>
      </c>
      <c r="C107" s="4">
        <v>30</v>
      </c>
      <c r="D107" s="4" t="s">
        <v>42</v>
      </c>
      <c r="E107" s="4">
        <v>12</v>
      </c>
      <c r="F107" s="4">
        <v>0.9</v>
      </c>
      <c r="G107" s="4">
        <v>0.4</v>
      </c>
      <c r="H107" s="160" t="s">
        <v>131</v>
      </c>
      <c r="I107" s="117" t="s">
        <v>132</v>
      </c>
      <c r="K107" s="4" t="s">
        <v>73</v>
      </c>
      <c r="L107" s="123">
        <f>1/E72</f>
        <v>3.5714285714285712E-2</v>
      </c>
      <c r="M107" s="123">
        <f>0.5/E72</f>
        <v>1.7857142857142856E-2</v>
      </c>
      <c r="N107" s="4" t="s">
        <v>57</v>
      </c>
      <c r="O107" s="4">
        <v>12</v>
      </c>
      <c r="P107" s="4">
        <v>0.9</v>
      </c>
      <c r="Q107" s="4">
        <v>0.4</v>
      </c>
      <c r="R107" s="160" t="s">
        <v>154</v>
      </c>
      <c r="S107" s="117" t="s">
        <v>158</v>
      </c>
    </row>
    <row r="108" spans="1:32" x14ac:dyDescent="0.25">
      <c r="A108" s="4" t="s">
        <v>288</v>
      </c>
      <c r="B108" s="114">
        <v>3.6414565826330532</v>
      </c>
      <c r="C108" s="114">
        <v>3.6414565826330532</v>
      </c>
      <c r="D108" s="4" t="s">
        <v>76</v>
      </c>
      <c r="E108" s="4">
        <v>12</v>
      </c>
      <c r="F108" s="4">
        <v>0.9</v>
      </c>
      <c r="G108" s="4">
        <v>0.4</v>
      </c>
      <c r="H108" s="160" t="s">
        <v>16</v>
      </c>
      <c r="I108" s="118" t="s">
        <v>146</v>
      </c>
      <c r="K108" s="4" t="s">
        <v>79</v>
      </c>
      <c r="L108" s="4">
        <v>0.06</v>
      </c>
      <c r="M108" s="4">
        <v>0.06</v>
      </c>
      <c r="N108" s="4" t="s">
        <v>57</v>
      </c>
      <c r="O108" s="4">
        <v>12</v>
      </c>
      <c r="P108" s="4">
        <v>0.9</v>
      </c>
      <c r="Q108" s="4">
        <v>0.4</v>
      </c>
      <c r="R108" s="160" t="s">
        <v>97</v>
      </c>
      <c r="S108" s="122" t="s">
        <v>74</v>
      </c>
    </row>
    <row r="109" spans="1:32" x14ac:dyDescent="0.25">
      <c r="I109" s="117"/>
      <c r="K109" s="4" t="s">
        <v>81</v>
      </c>
      <c r="L109" s="4">
        <f>AM81</f>
        <v>0</v>
      </c>
      <c r="M109" s="4">
        <f>AN81</f>
        <v>0</v>
      </c>
      <c r="N109" s="4" t="s">
        <v>76</v>
      </c>
      <c r="O109" s="4">
        <f>$O$47</f>
        <v>17</v>
      </c>
      <c r="P109" s="4">
        <f>$P$47</f>
        <v>0.9</v>
      </c>
      <c r="Q109" s="4">
        <f>$Q$47</f>
        <v>0.4</v>
      </c>
      <c r="R109" s="160" t="s">
        <v>326</v>
      </c>
      <c r="S109" s="118" t="s">
        <v>102</v>
      </c>
    </row>
    <row r="110" spans="1:32" x14ac:dyDescent="0.25">
      <c r="I110" s="117"/>
      <c r="S110" s="117"/>
    </row>
    <row r="111" spans="1:32" x14ac:dyDescent="0.25">
      <c r="E111" s="4" t="s">
        <v>2</v>
      </c>
      <c r="H111" s="4" t="s">
        <v>3</v>
      </c>
      <c r="I111" s="117"/>
      <c r="O111" s="4" t="s">
        <v>2</v>
      </c>
      <c r="R111" s="4" t="s">
        <v>3</v>
      </c>
      <c r="S111" s="117"/>
      <c r="AE111" s="4">
        <f>L81*0.35</f>
        <v>21.729120000000002</v>
      </c>
      <c r="AF111" s="4">
        <f>AE111/0.85</f>
        <v>25.563670588235297</v>
      </c>
    </row>
    <row r="112" spans="1:32" x14ac:dyDescent="0.25">
      <c r="A112" s="25" t="s">
        <v>286</v>
      </c>
      <c r="B112" s="4">
        <v>2023</v>
      </c>
      <c r="C112" s="4">
        <v>2050</v>
      </c>
      <c r="D112" s="4" t="s">
        <v>5</v>
      </c>
      <c r="E112" s="4" t="s">
        <v>8</v>
      </c>
      <c r="F112" s="4" t="s">
        <v>9</v>
      </c>
      <c r="G112" s="4" t="s">
        <v>10</v>
      </c>
      <c r="I112" s="117"/>
      <c r="K112" s="25" t="s">
        <v>103</v>
      </c>
      <c r="L112" s="4">
        <v>2023</v>
      </c>
      <c r="M112" s="4">
        <v>2050</v>
      </c>
      <c r="N112" s="4" t="s">
        <v>5</v>
      </c>
      <c r="O112" s="4" t="s">
        <v>8</v>
      </c>
      <c r="P112" s="4" t="s">
        <v>9</v>
      </c>
      <c r="Q112" s="4" t="s">
        <v>10</v>
      </c>
      <c r="S112" s="117"/>
    </row>
    <row r="113" spans="1:19" x14ac:dyDescent="0.25">
      <c r="A113" s="4" t="s">
        <v>14</v>
      </c>
      <c r="B113" s="4">
        <f>150000*$E$72</f>
        <v>4200000</v>
      </c>
      <c r="C113" s="4">
        <f>150000*$E$72</f>
        <v>4200000</v>
      </c>
      <c r="D113" s="4" t="s">
        <v>15</v>
      </c>
      <c r="E113" s="4">
        <v>12</v>
      </c>
      <c r="F113" s="4">
        <v>0.9</v>
      </c>
      <c r="G113" s="4">
        <v>0.4</v>
      </c>
      <c r="H113" s="160" t="s">
        <v>118</v>
      </c>
      <c r="I113" s="118" t="s">
        <v>119</v>
      </c>
      <c r="K113" s="4" t="s">
        <v>18</v>
      </c>
      <c r="L113" s="4">
        <f>L89*2</f>
        <v>10000000</v>
      </c>
      <c r="M113" s="4">
        <f>M89*0.8</f>
        <v>4000000</v>
      </c>
      <c r="N113" s="4" t="s">
        <v>15</v>
      </c>
      <c r="O113" s="4">
        <v>12</v>
      </c>
      <c r="P113" s="4">
        <v>0.9</v>
      </c>
      <c r="Q113" s="4">
        <v>0.4</v>
      </c>
      <c r="R113" s="160" t="s">
        <v>303</v>
      </c>
      <c r="S113" s="117"/>
    </row>
    <row r="114" spans="1:19" x14ac:dyDescent="0.25">
      <c r="A114" s="4" t="s">
        <v>25</v>
      </c>
      <c r="B114" s="4">
        <f>-B113*0.05</f>
        <v>-210000</v>
      </c>
      <c r="C114" s="4">
        <f>-C113*0.05</f>
        <v>-210000</v>
      </c>
      <c r="D114" s="4" t="s">
        <v>15</v>
      </c>
      <c r="E114" s="4">
        <v>12</v>
      </c>
      <c r="F114" s="4">
        <v>0.9</v>
      </c>
      <c r="G114" s="4">
        <v>0.4</v>
      </c>
      <c r="H114" s="160" t="s">
        <v>26</v>
      </c>
      <c r="I114" s="117" t="s">
        <v>121</v>
      </c>
      <c r="K114" s="4" t="s">
        <v>28</v>
      </c>
      <c r="L114" s="4">
        <f>-L113*0.05</f>
        <v>-500000</v>
      </c>
      <c r="M114" s="4">
        <f>-M113*0.15</f>
        <v>-600000</v>
      </c>
      <c r="N114" s="4" t="s">
        <v>15</v>
      </c>
      <c r="O114" s="4">
        <v>12</v>
      </c>
      <c r="P114" s="4">
        <v>0.9</v>
      </c>
      <c r="Q114" s="4">
        <v>0.4</v>
      </c>
      <c r="R114" s="160" t="s">
        <v>26</v>
      </c>
      <c r="S114" s="117" t="s">
        <v>150</v>
      </c>
    </row>
    <row r="115" spans="1:19" x14ac:dyDescent="0.25">
      <c r="A115" s="4" t="s">
        <v>37</v>
      </c>
      <c r="B115" s="4">
        <f>600000+850000</f>
        <v>1450000</v>
      </c>
      <c r="C115" s="4">
        <f>600000+850000</f>
        <v>1450000</v>
      </c>
      <c r="D115" s="4" t="s">
        <v>38</v>
      </c>
      <c r="E115" s="4">
        <v>12</v>
      </c>
      <c r="F115" s="4">
        <v>0.9</v>
      </c>
      <c r="G115" s="4">
        <v>0.4</v>
      </c>
      <c r="H115" s="160" t="s">
        <v>16</v>
      </c>
      <c r="I115" s="117" t="s">
        <v>159</v>
      </c>
      <c r="K115" s="4" t="s">
        <v>41</v>
      </c>
      <c r="L115" s="4">
        <v>20</v>
      </c>
      <c r="M115" s="4">
        <v>20</v>
      </c>
      <c r="N115" s="4" t="s">
        <v>42</v>
      </c>
      <c r="O115" s="4">
        <v>12</v>
      </c>
      <c r="P115" s="4">
        <v>0.9</v>
      </c>
      <c r="Q115" s="4">
        <v>0.4</v>
      </c>
      <c r="R115" s="160" t="s">
        <v>9</v>
      </c>
      <c r="S115" s="117" t="s">
        <v>124</v>
      </c>
    </row>
    <row r="116" spans="1:19" x14ac:dyDescent="0.25">
      <c r="A116" s="4" t="s">
        <v>48</v>
      </c>
      <c r="B116" s="4">
        <f>$E$72*$E$73</f>
        <v>2240</v>
      </c>
      <c r="C116" s="4">
        <f>$E$72*$E$73</f>
        <v>2240</v>
      </c>
      <c r="D116" s="4" t="s">
        <v>49</v>
      </c>
      <c r="E116" s="4">
        <v>12</v>
      </c>
      <c r="F116" s="4">
        <v>0.9</v>
      </c>
      <c r="G116" s="4">
        <v>0.4</v>
      </c>
      <c r="H116" s="160" t="s">
        <v>125</v>
      </c>
      <c r="I116" s="118" t="s">
        <v>126</v>
      </c>
      <c r="K116" s="4" t="s">
        <v>52</v>
      </c>
      <c r="L116" s="4">
        <f>L113*0.14</f>
        <v>1400000.0000000002</v>
      </c>
      <c r="M116" s="4">
        <f>M113*0.14</f>
        <v>560000</v>
      </c>
      <c r="N116" s="4" t="s">
        <v>38</v>
      </c>
      <c r="O116" s="4">
        <v>12</v>
      </c>
      <c r="P116" s="4">
        <v>0.9</v>
      </c>
      <c r="Q116" s="4">
        <v>0.4</v>
      </c>
      <c r="R116" s="160" t="s">
        <v>154</v>
      </c>
      <c r="S116" s="118" t="s">
        <v>155</v>
      </c>
    </row>
    <row r="117" spans="1:19" x14ac:dyDescent="0.25">
      <c r="A117" s="4" t="s">
        <v>56</v>
      </c>
      <c r="B117" s="4">
        <v>0.54</v>
      </c>
      <c r="C117" s="4">
        <v>0.54</v>
      </c>
      <c r="D117" s="4" t="s">
        <v>57</v>
      </c>
      <c r="E117" s="4">
        <v>12</v>
      </c>
      <c r="F117" s="4">
        <v>0.9</v>
      </c>
      <c r="G117" s="4">
        <v>0.4</v>
      </c>
      <c r="H117" s="160" t="s">
        <v>16</v>
      </c>
      <c r="I117" s="117" t="s">
        <v>160</v>
      </c>
      <c r="K117" s="4" t="s">
        <v>59</v>
      </c>
      <c r="L117" s="4">
        <f>L81*0.35/0.55</f>
        <v>39.507490909090912</v>
      </c>
      <c r="M117" s="4">
        <f>M81*0.35/0.65</f>
        <v>33.429415384615389</v>
      </c>
      <c r="N117" s="4" t="s">
        <v>60</v>
      </c>
      <c r="O117" s="4">
        <v>12</v>
      </c>
      <c r="P117" s="4">
        <v>0.9</v>
      </c>
      <c r="Q117" s="4">
        <v>0.4</v>
      </c>
      <c r="R117" s="160" t="s">
        <v>9</v>
      </c>
      <c r="S117" s="118" t="s">
        <v>161</v>
      </c>
    </row>
    <row r="118" spans="1:19" x14ac:dyDescent="0.25">
      <c r="A118" s="4" t="s">
        <v>64</v>
      </c>
      <c r="B118" s="4">
        <v>178500</v>
      </c>
      <c r="C118" s="4">
        <v>178500</v>
      </c>
      <c r="D118" s="4" t="s">
        <v>65</v>
      </c>
      <c r="E118" s="4">
        <v>12</v>
      </c>
      <c r="F118" s="4">
        <v>0.9</v>
      </c>
      <c r="G118" s="4">
        <v>0.4</v>
      </c>
      <c r="H118" s="160" t="s">
        <v>16</v>
      </c>
      <c r="I118" s="117" t="s">
        <v>160</v>
      </c>
      <c r="K118" s="4" t="s">
        <v>67</v>
      </c>
      <c r="L118" s="65">
        <v>0.21633448448114301</v>
      </c>
      <c r="M118" s="65">
        <v>0.101814693285632</v>
      </c>
      <c r="N118" s="4" t="s">
        <v>68</v>
      </c>
      <c r="O118" s="4">
        <v>12</v>
      </c>
      <c r="P118" s="4">
        <v>0.9</v>
      </c>
      <c r="Q118" s="4">
        <v>0.4</v>
      </c>
      <c r="R118" s="160" t="s">
        <v>97</v>
      </c>
      <c r="S118" s="118" t="s">
        <v>301</v>
      </c>
    </row>
    <row r="119" spans="1:19" x14ac:dyDescent="0.25">
      <c r="A119" s="4" t="s">
        <v>70</v>
      </c>
      <c r="B119" s="4">
        <v>30</v>
      </c>
      <c r="C119" s="4">
        <v>30</v>
      </c>
      <c r="D119" s="4" t="s">
        <v>42</v>
      </c>
      <c r="E119" s="4">
        <v>12</v>
      </c>
      <c r="F119" s="4">
        <v>0.9</v>
      </c>
      <c r="G119" s="4">
        <v>0.4</v>
      </c>
      <c r="H119" s="160" t="s">
        <v>131</v>
      </c>
      <c r="I119" s="117" t="s">
        <v>132</v>
      </c>
      <c r="K119" s="4" t="s">
        <v>73</v>
      </c>
      <c r="L119" s="123">
        <f>0.5/E72</f>
        <v>1.7857142857142856E-2</v>
      </c>
      <c r="M119" s="123">
        <f>0.5/E72</f>
        <v>1.7857142857142856E-2</v>
      </c>
      <c r="N119" s="4" t="s">
        <v>57</v>
      </c>
      <c r="O119" s="4">
        <v>12</v>
      </c>
      <c r="P119" s="4">
        <v>0.9</v>
      </c>
      <c r="Q119" s="4">
        <v>0.4</v>
      </c>
      <c r="R119" s="160" t="s">
        <v>154</v>
      </c>
      <c r="S119" s="117" t="s">
        <v>162</v>
      </c>
    </row>
    <row r="120" spans="1:19" x14ac:dyDescent="0.25">
      <c r="A120" s="4" t="s">
        <v>288</v>
      </c>
      <c r="B120" s="4">
        <v>8.9635854341736696</v>
      </c>
      <c r="C120" s="4">
        <v>8.9635854341736696</v>
      </c>
      <c r="D120" s="4" t="s">
        <v>76</v>
      </c>
      <c r="E120" s="4">
        <v>12</v>
      </c>
      <c r="F120" s="4">
        <v>0.9</v>
      </c>
      <c r="G120" s="4">
        <v>0.4</v>
      </c>
      <c r="H120" s="160" t="s">
        <v>16</v>
      </c>
      <c r="I120" s="118" t="s">
        <v>163</v>
      </c>
      <c r="K120" s="4" t="s">
        <v>79</v>
      </c>
      <c r="L120" s="4">
        <v>0.06</v>
      </c>
      <c r="M120" s="4">
        <v>0.06</v>
      </c>
      <c r="N120" s="4" t="s">
        <v>57</v>
      </c>
      <c r="O120" s="4">
        <v>12</v>
      </c>
      <c r="P120" s="4">
        <v>0.9</v>
      </c>
      <c r="Q120" s="4">
        <v>0.4</v>
      </c>
      <c r="R120" s="160" t="s">
        <v>97</v>
      </c>
      <c r="S120" s="122" t="s">
        <v>74</v>
      </c>
    </row>
    <row r="121" spans="1:19" x14ac:dyDescent="0.25">
      <c r="I121" s="117"/>
      <c r="K121" s="4" t="s">
        <v>81</v>
      </c>
      <c r="L121" s="4">
        <f>AC81</f>
        <v>0</v>
      </c>
      <c r="M121" s="4">
        <f>AD81</f>
        <v>0</v>
      </c>
      <c r="N121" s="4" t="s">
        <v>76</v>
      </c>
      <c r="O121" s="4">
        <f>$O$47</f>
        <v>17</v>
      </c>
      <c r="P121" s="4">
        <f>$P$47</f>
        <v>0.9</v>
      </c>
      <c r="Q121" s="4">
        <f>$Q$47</f>
        <v>0.4</v>
      </c>
      <c r="R121" s="160" t="s">
        <v>326</v>
      </c>
      <c r="S121" s="118" t="s">
        <v>300</v>
      </c>
    </row>
    <row r="122" spans="1:19" x14ac:dyDescent="0.25">
      <c r="E122" s="4" t="s">
        <v>2</v>
      </c>
      <c r="I122" s="117"/>
      <c r="S122" s="117"/>
    </row>
    <row r="123" spans="1:19" x14ac:dyDescent="0.25">
      <c r="A123" s="25" t="s">
        <v>287</v>
      </c>
      <c r="B123" s="4">
        <v>2023</v>
      </c>
      <c r="C123" s="4">
        <v>2050</v>
      </c>
      <c r="D123" s="4" t="s">
        <v>5</v>
      </c>
      <c r="E123" s="4" t="s">
        <v>8</v>
      </c>
      <c r="F123" s="4" t="s">
        <v>9</v>
      </c>
      <c r="G123" s="4" t="s">
        <v>10</v>
      </c>
      <c r="H123" s="4" t="s">
        <v>3</v>
      </c>
      <c r="I123" s="117"/>
      <c r="S123" s="34"/>
    </row>
    <row r="124" spans="1:19" x14ac:dyDescent="0.25">
      <c r="A124" s="4" t="s">
        <v>14</v>
      </c>
      <c r="B124" s="4">
        <f>125000*$E$72</f>
        <v>3500000</v>
      </c>
      <c r="C124" s="4">
        <f>125000*$E$72</f>
        <v>3500000</v>
      </c>
      <c r="D124" s="4" t="s">
        <v>15</v>
      </c>
      <c r="E124" s="4">
        <v>12</v>
      </c>
      <c r="F124" s="4">
        <v>0.9</v>
      </c>
      <c r="G124" s="4">
        <v>0.4</v>
      </c>
      <c r="H124" s="160" t="s">
        <v>118</v>
      </c>
      <c r="I124" s="118" t="s">
        <v>164</v>
      </c>
    </row>
    <row r="125" spans="1:19" x14ac:dyDescent="0.25">
      <c r="A125" s="4" t="s">
        <v>25</v>
      </c>
      <c r="B125" s="4">
        <f>-B124*0.05</f>
        <v>-175000</v>
      </c>
      <c r="C125" s="4">
        <f>-C124*0.05</f>
        <v>-175000</v>
      </c>
      <c r="D125" s="4" t="s">
        <v>15</v>
      </c>
      <c r="E125" s="4">
        <v>12</v>
      </c>
      <c r="F125" s="4">
        <v>0.9</v>
      </c>
      <c r="G125" s="4">
        <v>0.4</v>
      </c>
      <c r="H125" s="160" t="s">
        <v>26</v>
      </c>
      <c r="I125" s="117" t="s">
        <v>121</v>
      </c>
    </row>
    <row r="126" spans="1:19" x14ac:dyDescent="0.25">
      <c r="A126" s="4" t="s">
        <v>37</v>
      </c>
      <c r="B126" s="4">
        <v>650000</v>
      </c>
      <c r="C126" s="4">
        <v>650000</v>
      </c>
      <c r="D126" s="4" t="s">
        <v>38</v>
      </c>
      <c r="E126" s="4">
        <v>12</v>
      </c>
      <c r="F126" s="4">
        <v>0.9</v>
      </c>
      <c r="G126" s="4">
        <v>0.4</v>
      </c>
      <c r="H126" s="160" t="s">
        <v>16</v>
      </c>
      <c r="I126" s="117" t="s">
        <v>165</v>
      </c>
    </row>
    <row r="127" spans="1:19" x14ac:dyDescent="0.25">
      <c r="A127" s="4" t="s">
        <v>48</v>
      </c>
      <c r="B127" s="4">
        <v>2800</v>
      </c>
      <c r="C127" s="4">
        <v>2800</v>
      </c>
      <c r="D127" s="4" t="s">
        <v>49</v>
      </c>
      <c r="E127" s="4">
        <v>12</v>
      </c>
      <c r="F127" s="4">
        <v>0.9</v>
      </c>
      <c r="G127" s="4">
        <v>0.4</v>
      </c>
      <c r="H127" s="160" t="s">
        <v>125</v>
      </c>
      <c r="I127" s="118" t="s">
        <v>126</v>
      </c>
    </row>
    <row r="128" spans="1:19" x14ac:dyDescent="0.25">
      <c r="A128" s="4" t="s">
        <v>56</v>
      </c>
      <c r="B128" s="4">
        <v>0.32</v>
      </c>
      <c r="C128" s="4">
        <v>0.32</v>
      </c>
      <c r="D128" s="4" t="s">
        <v>57</v>
      </c>
      <c r="E128" s="4">
        <v>12</v>
      </c>
      <c r="F128" s="4">
        <v>0.9</v>
      </c>
      <c r="G128" s="4">
        <v>0.4</v>
      </c>
      <c r="H128" s="160" t="s">
        <v>16</v>
      </c>
      <c r="I128" s="117" t="s">
        <v>166</v>
      </c>
      <c r="N128" s="113"/>
    </row>
    <row r="129" spans="1:47" x14ac:dyDescent="0.25">
      <c r="A129" s="4" t="s">
        <v>64</v>
      </c>
      <c r="B129" s="4">
        <v>178500</v>
      </c>
      <c r="C129" s="4">
        <v>178500</v>
      </c>
      <c r="D129" s="4" t="s">
        <v>65</v>
      </c>
      <c r="E129" s="4">
        <v>12</v>
      </c>
      <c r="F129" s="4">
        <v>0.9</v>
      </c>
      <c r="G129" s="4">
        <v>0.4</v>
      </c>
      <c r="H129" s="160" t="s">
        <v>16</v>
      </c>
      <c r="I129" s="117" t="s">
        <v>166</v>
      </c>
      <c r="N129" s="113"/>
    </row>
    <row r="130" spans="1:47" x14ac:dyDescent="0.25">
      <c r="A130" s="4" t="s">
        <v>70</v>
      </c>
      <c r="B130" s="4">
        <v>30</v>
      </c>
      <c r="C130" s="4">
        <v>30</v>
      </c>
      <c r="D130" s="4" t="s">
        <v>42</v>
      </c>
      <c r="E130" s="4">
        <v>12</v>
      </c>
      <c r="F130" s="4">
        <v>0.9</v>
      </c>
      <c r="G130" s="4">
        <v>0.4</v>
      </c>
      <c r="H130" s="160" t="s">
        <v>131</v>
      </c>
      <c r="I130" s="117" t="s">
        <v>132</v>
      </c>
    </row>
    <row r="131" spans="1:47" x14ac:dyDescent="0.25">
      <c r="A131" s="4" t="s">
        <v>288</v>
      </c>
      <c r="B131" s="114">
        <v>3.9215686274509802</v>
      </c>
      <c r="C131" s="114">
        <v>3.9215686274509802</v>
      </c>
      <c r="D131" s="4" t="s">
        <v>76</v>
      </c>
      <c r="E131" s="4">
        <v>12</v>
      </c>
      <c r="F131" s="4">
        <v>0.9</v>
      </c>
      <c r="G131" s="4">
        <v>0.4</v>
      </c>
      <c r="H131" s="160" t="s">
        <v>16</v>
      </c>
      <c r="I131" s="118" t="s">
        <v>167</v>
      </c>
    </row>
    <row r="132" spans="1:47" x14ac:dyDescent="0.25">
      <c r="I132" s="117"/>
    </row>
    <row r="133" spans="1:47" x14ac:dyDescent="0.25">
      <c r="I133" s="117"/>
    </row>
    <row r="135" spans="1:47" s="93" customFormat="1" ht="31.5" x14ac:dyDescent="0.5">
      <c r="A135" s="93" t="s">
        <v>274</v>
      </c>
      <c r="K135" s="93" t="s">
        <v>0</v>
      </c>
    </row>
    <row r="137" spans="1:47" x14ac:dyDescent="0.25">
      <c r="B137" s="167" t="s">
        <v>292</v>
      </c>
      <c r="I137" s="113"/>
      <c r="K137" s="40"/>
    </row>
    <row r="138" spans="1:47" x14ac:dyDescent="0.25">
      <c r="A138" s="95" t="s">
        <v>168</v>
      </c>
    </row>
    <row r="139" spans="1:47" ht="15.75" thickBot="1" x14ac:dyDescent="0.3">
      <c r="L139" s="166"/>
    </row>
    <row r="140" spans="1:47" x14ac:dyDescent="0.25">
      <c r="E140" s="4" t="s">
        <v>2</v>
      </c>
      <c r="H140" s="4" t="s">
        <v>3</v>
      </c>
      <c r="O140" s="4" t="s">
        <v>2</v>
      </c>
      <c r="R140" s="4" t="s">
        <v>3</v>
      </c>
      <c r="W140" s="99" t="s">
        <v>169</v>
      </c>
      <c r="X140" s="100">
        <v>2023</v>
      </c>
      <c r="Y140" s="100">
        <v>2050</v>
      </c>
      <c r="Z140" s="101" t="s">
        <v>5</v>
      </c>
      <c r="AB140" s="99" t="s">
        <v>289</v>
      </c>
      <c r="AC140" s="100">
        <v>2023</v>
      </c>
      <c r="AD140" s="100">
        <v>2050</v>
      </c>
      <c r="AE140" s="101" t="s">
        <v>5</v>
      </c>
      <c r="AG140" s="99" t="s">
        <v>170</v>
      </c>
      <c r="AH140" s="100">
        <v>2023</v>
      </c>
      <c r="AI140" s="100">
        <v>2050</v>
      </c>
      <c r="AJ140" s="101" t="s">
        <v>5</v>
      </c>
      <c r="AL140" s="99" t="s">
        <v>171</v>
      </c>
      <c r="AM140" s="100">
        <v>2023</v>
      </c>
      <c r="AN140" s="100">
        <v>2050</v>
      </c>
      <c r="AO140" s="101" t="s">
        <v>5</v>
      </c>
      <c r="AQ140" s="99" t="s">
        <v>172</v>
      </c>
      <c r="AR140" s="100">
        <v>2023</v>
      </c>
      <c r="AS140" s="100">
        <v>2050</v>
      </c>
      <c r="AT140" s="101" t="s">
        <v>5</v>
      </c>
    </row>
    <row r="141" spans="1:47" x14ac:dyDescent="0.25">
      <c r="A141" s="25" t="s">
        <v>173</v>
      </c>
      <c r="B141" s="4">
        <v>2023</v>
      </c>
      <c r="C141" s="4">
        <v>2050</v>
      </c>
      <c r="D141" s="4" t="s">
        <v>5</v>
      </c>
      <c r="E141" s="4" t="s">
        <v>8</v>
      </c>
      <c r="F141" s="4" t="s">
        <v>9</v>
      </c>
      <c r="G141" s="4" t="s">
        <v>10</v>
      </c>
      <c r="I141" s="117"/>
      <c r="K141" s="25" t="s">
        <v>290</v>
      </c>
      <c r="L141" s="4">
        <v>2023</v>
      </c>
      <c r="M141" s="4">
        <v>2050</v>
      </c>
      <c r="N141" s="4" t="s">
        <v>5</v>
      </c>
      <c r="O141" s="4" t="s">
        <v>8</v>
      </c>
      <c r="P141" s="4" t="s">
        <v>9</v>
      </c>
      <c r="Q141" s="4" t="s">
        <v>10</v>
      </c>
      <c r="W141" s="102" t="s">
        <v>12</v>
      </c>
      <c r="X141" s="107">
        <f>$L$47</f>
        <v>0</v>
      </c>
      <c r="Y141" s="107">
        <f>$M$47</f>
        <v>0</v>
      </c>
      <c r="Z141" s="103" t="s">
        <v>13</v>
      </c>
      <c r="AB141" s="102" t="s">
        <v>12</v>
      </c>
      <c r="AC141" s="107">
        <f>$L$47</f>
        <v>0</v>
      </c>
      <c r="AD141" s="107">
        <f>$M$47</f>
        <v>0</v>
      </c>
      <c r="AE141" s="103" t="s">
        <v>13</v>
      </c>
      <c r="AG141" s="102" t="s">
        <v>12</v>
      </c>
      <c r="AH141" s="107">
        <f>$L$47</f>
        <v>0</v>
      </c>
      <c r="AI141" s="107">
        <f>$M$47</f>
        <v>0</v>
      </c>
      <c r="AJ141" s="103" t="s">
        <v>13</v>
      </c>
      <c r="AL141" s="102" t="s">
        <v>12</v>
      </c>
      <c r="AM141" s="107">
        <f>$L$47</f>
        <v>0</v>
      </c>
      <c r="AN141" s="107">
        <f>$M$47</f>
        <v>0</v>
      </c>
      <c r="AO141" s="103" t="s">
        <v>13</v>
      </c>
      <c r="AQ141" s="102" t="s">
        <v>12</v>
      </c>
      <c r="AR141" s="107">
        <f>$L$47</f>
        <v>0</v>
      </c>
      <c r="AS141" s="107">
        <f>$M$47</f>
        <v>0</v>
      </c>
      <c r="AT141" s="103" t="s">
        <v>13</v>
      </c>
    </row>
    <row r="142" spans="1:47" x14ac:dyDescent="0.25">
      <c r="A142" s="4" t="s">
        <v>14</v>
      </c>
      <c r="B142" s="113">
        <v>1000000</v>
      </c>
      <c r="C142" s="4">
        <v>1000000</v>
      </c>
      <c r="D142" s="4" t="s">
        <v>15</v>
      </c>
      <c r="E142" s="4">
        <v>17</v>
      </c>
      <c r="F142" s="4">
        <v>0.9</v>
      </c>
      <c r="G142" s="4">
        <v>0.4</v>
      </c>
      <c r="H142" s="160" t="s">
        <v>310</v>
      </c>
      <c r="I142" s="118" t="s">
        <v>174</v>
      </c>
      <c r="K142" s="4" t="s">
        <v>18</v>
      </c>
      <c r="L142" s="4">
        <v>15000000</v>
      </c>
      <c r="M142" s="4">
        <v>15000000</v>
      </c>
      <c r="N142" s="4" t="s">
        <v>15</v>
      </c>
      <c r="O142" s="4">
        <v>17</v>
      </c>
      <c r="P142" s="4">
        <v>0.9</v>
      </c>
      <c r="Q142" s="4">
        <v>0.4</v>
      </c>
      <c r="R142" s="160" t="s">
        <v>294</v>
      </c>
      <c r="S142" s="117" t="s">
        <v>295</v>
      </c>
      <c r="W142" s="102" t="s">
        <v>20</v>
      </c>
      <c r="X142" s="170">
        <v>3.17</v>
      </c>
      <c r="Y142" s="170"/>
      <c r="Z142" s="103" t="s">
        <v>21</v>
      </c>
      <c r="AB142" s="102" t="s">
        <v>20</v>
      </c>
      <c r="AC142" s="170">
        <v>3.2</v>
      </c>
      <c r="AD142" s="170"/>
      <c r="AE142" s="103" t="s">
        <v>21</v>
      </c>
      <c r="AG142" s="102" t="s">
        <v>22</v>
      </c>
      <c r="AH142" s="4">
        <v>2.1999999999999999E-2</v>
      </c>
      <c r="AI142" s="4">
        <v>0</v>
      </c>
      <c r="AJ142" s="4" t="s">
        <v>23</v>
      </c>
      <c r="AL142" s="102" t="s">
        <v>22</v>
      </c>
      <c r="AM142" s="4">
        <v>2.1999999999999999E-2</v>
      </c>
      <c r="AN142" s="4">
        <v>0</v>
      </c>
      <c r="AO142" s="4" t="s">
        <v>23</v>
      </c>
      <c r="AQ142" s="102" t="s">
        <v>22</v>
      </c>
      <c r="AR142" s="4">
        <v>2.1999999999999999E-2</v>
      </c>
      <c r="AS142" s="4">
        <v>0</v>
      </c>
      <c r="AT142" s="4" t="s">
        <v>23</v>
      </c>
      <c r="AU142" s="4" t="s">
        <v>24</v>
      </c>
    </row>
    <row r="143" spans="1:47" x14ac:dyDescent="0.25">
      <c r="A143" s="4" t="s">
        <v>25</v>
      </c>
      <c r="B143" s="4">
        <f>-B142*0.1</f>
        <v>-100000</v>
      </c>
      <c r="C143" s="4">
        <f>-C142*0.1</f>
        <v>-100000</v>
      </c>
      <c r="D143" s="4" t="s">
        <v>15</v>
      </c>
      <c r="E143" s="4">
        <v>17</v>
      </c>
      <c r="F143" s="4">
        <v>0.9</v>
      </c>
      <c r="G143" s="4">
        <v>0.4</v>
      </c>
      <c r="H143" s="160" t="s">
        <v>310</v>
      </c>
      <c r="I143" s="117" t="s">
        <v>175</v>
      </c>
      <c r="K143" s="4" t="s">
        <v>28</v>
      </c>
      <c r="L143" s="4">
        <f>-L142*0.1</f>
        <v>-1500000</v>
      </c>
      <c r="M143" s="4">
        <f>-M142*0.05</f>
        <v>-750000</v>
      </c>
      <c r="N143" s="4" t="s">
        <v>15</v>
      </c>
      <c r="O143" s="4">
        <v>17</v>
      </c>
      <c r="P143" s="4">
        <v>0.9</v>
      </c>
      <c r="Q143" s="4">
        <v>0.4</v>
      </c>
      <c r="R143" s="160" t="s">
        <v>26</v>
      </c>
      <c r="S143" s="117" t="s">
        <v>176</v>
      </c>
      <c r="W143" s="102" t="s">
        <v>31</v>
      </c>
      <c r="X143" s="170">
        <v>11.89</v>
      </c>
      <c r="Y143" s="170"/>
      <c r="Z143" s="103" t="s">
        <v>32</v>
      </c>
      <c r="AB143" s="102" t="s">
        <v>31</v>
      </c>
      <c r="AC143" s="170">
        <v>11.39</v>
      </c>
      <c r="AD143" s="170"/>
      <c r="AE143" s="103" t="s">
        <v>32</v>
      </c>
      <c r="AG143" s="102" t="s">
        <v>33</v>
      </c>
      <c r="AH143" s="94">
        <v>0.53</v>
      </c>
      <c r="AI143" s="94">
        <v>0.61</v>
      </c>
      <c r="AJ143" s="103" t="s">
        <v>34</v>
      </c>
      <c r="AL143" s="102" t="s">
        <v>35</v>
      </c>
      <c r="AM143" s="94">
        <v>0.52</v>
      </c>
      <c r="AN143" s="94">
        <v>0.6</v>
      </c>
      <c r="AO143" s="103" t="s">
        <v>34</v>
      </c>
      <c r="AQ143" s="102" t="s">
        <v>35</v>
      </c>
      <c r="AR143" s="94">
        <v>0.45</v>
      </c>
      <c r="AS143" s="94">
        <v>0.56000000000000005</v>
      </c>
      <c r="AT143" s="103" t="s">
        <v>34</v>
      </c>
      <c r="AU143" s="4" t="s">
        <v>36</v>
      </c>
    </row>
    <row r="144" spans="1:47" x14ac:dyDescent="0.25">
      <c r="A144" s="4" t="s">
        <v>37</v>
      </c>
      <c r="B144" s="4">
        <f>(793000+106000+128000)/0.85</f>
        <v>1208235.294117647</v>
      </c>
      <c r="C144" s="4">
        <f>(793000+106000+128000)/0.85</f>
        <v>1208235.294117647</v>
      </c>
      <c r="D144" s="4" t="s">
        <v>38</v>
      </c>
      <c r="E144" s="4">
        <v>17</v>
      </c>
      <c r="F144" s="4">
        <v>0.9</v>
      </c>
      <c r="G144" s="4">
        <v>0.4</v>
      </c>
      <c r="H144" s="160" t="s">
        <v>335</v>
      </c>
      <c r="I144" s="117" t="s">
        <v>320</v>
      </c>
      <c r="K144" s="4" t="s">
        <v>41</v>
      </c>
      <c r="L144" s="4">
        <v>25</v>
      </c>
      <c r="M144" s="4">
        <v>25</v>
      </c>
      <c r="N144" s="4" t="s">
        <v>42</v>
      </c>
      <c r="O144" s="4">
        <v>17</v>
      </c>
      <c r="P144" s="4">
        <v>0.9</v>
      </c>
      <c r="Q144" s="4">
        <v>0.4</v>
      </c>
      <c r="R144" s="160" t="s">
        <v>43</v>
      </c>
      <c r="S144" s="117" t="s">
        <v>74</v>
      </c>
      <c r="W144" s="102" t="s">
        <v>45</v>
      </c>
      <c r="X144" s="171">
        <f>X142/X143</f>
        <v>0.26661059714045415</v>
      </c>
      <c r="Y144" s="171"/>
      <c r="Z144" s="103" t="s">
        <v>46</v>
      </c>
      <c r="AB144" s="102" t="s">
        <v>45</v>
      </c>
      <c r="AC144" s="171">
        <f>AC142/AC143</f>
        <v>0.28094820017559263</v>
      </c>
      <c r="AD144" s="171"/>
      <c r="AE144" s="103" t="s">
        <v>46</v>
      </c>
      <c r="AG144" s="102" t="s">
        <v>47</v>
      </c>
      <c r="AH144" s="109">
        <f>AH142/AH143</f>
        <v>4.1509433962264149E-2</v>
      </c>
      <c r="AI144" s="109">
        <f>AI142/AI143</f>
        <v>0</v>
      </c>
      <c r="AJ144" s="103" t="s">
        <v>46</v>
      </c>
      <c r="AL144" s="102" t="s">
        <v>22</v>
      </c>
      <c r="AM144" s="109">
        <f>AM142/AM143</f>
        <v>4.2307692307692303E-2</v>
      </c>
      <c r="AN144" s="109">
        <f>AN142/AN143</f>
        <v>0</v>
      </c>
      <c r="AO144" s="103" t="s">
        <v>46</v>
      </c>
      <c r="AQ144" s="102" t="s">
        <v>22</v>
      </c>
      <c r="AR144" s="109">
        <f>AR142/AR143</f>
        <v>4.8888888888888885E-2</v>
      </c>
      <c r="AS144" s="109">
        <f>AS142/AS143</f>
        <v>0</v>
      </c>
      <c r="AT144" s="103" t="s">
        <v>46</v>
      </c>
    </row>
    <row r="145" spans="1:46" x14ac:dyDescent="0.25">
      <c r="A145" s="4" t="s">
        <v>48</v>
      </c>
      <c r="B145" s="4">
        <v>9450</v>
      </c>
      <c r="C145" s="4">
        <v>9450</v>
      </c>
      <c r="D145" s="4" t="s">
        <v>49</v>
      </c>
      <c r="E145" s="4">
        <v>17</v>
      </c>
      <c r="F145" s="4">
        <v>0.9</v>
      </c>
      <c r="G145" s="4">
        <v>0.4</v>
      </c>
      <c r="H145" s="160" t="s">
        <v>334</v>
      </c>
      <c r="I145" s="117" t="s">
        <v>311</v>
      </c>
      <c r="K145" s="4" t="s">
        <v>52</v>
      </c>
      <c r="L145" s="4">
        <f>(84000+127000+122000+82000)/0.85</f>
        <v>488235.29411764705</v>
      </c>
      <c r="M145" s="4">
        <f>(84000+127000+122000+82000)/0.85</f>
        <v>488235.29411764705</v>
      </c>
      <c r="N145" s="4" t="s">
        <v>38</v>
      </c>
      <c r="O145" s="4">
        <v>17</v>
      </c>
      <c r="P145" s="4">
        <v>0.9</v>
      </c>
      <c r="Q145" s="4">
        <v>0.4</v>
      </c>
      <c r="R145" s="160" t="s">
        <v>9</v>
      </c>
      <c r="S145" s="117" t="s">
        <v>321</v>
      </c>
      <c r="W145" s="102" t="s">
        <v>54</v>
      </c>
      <c r="X145" s="4">
        <f>L146*X144</f>
        <v>172.49705634987384</v>
      </c>
      <c r="Y145" s="4">
        <f>M146*X144</f>
        <v>159.9663582842725</v>
      </c>
      <c r="Z145" s="103" t="s">
        <v>55</v>
      </c>
      <c r="AB145" s="102" t="s">
        <v>54</v>
      </c>
      <c r="AC145" s="4">
        <f>L158*AC144</f>
        <v>181.77348551360842</v>
      </c>
      <c r="AD145" s="4">
        <f>M158*AC144</f>
        <v>168.56892010535557</v>
      </c>
      <c r="AE145" s="103" t="s">
        <v>55</v>
      </c>
      <c r="AG145" s="102" t="s">
        <v>54</v>
      </c>
      <c r="AH145" s="4">
        <f>AH144*L171</f>
        <v>24.449056603773585</v>
      </c>
      <c r="AI145" s="4">
        <f>AI144*M171</f>
        <v>0</v>
      </c>
      <c r="AJ145" s="103" t="s">
        <v>55</v>
      </c>
      <c r="AL145" s="102" t="s">
        <v>54</v>
      </c>
      <c r="AM145" s="4">
        <f>AM144*L183</f>
        <v>24.919230769230765</v>
      </c>
      <c r="AN145" s="4">
        <f>AN144*M183</f>
        <v>0</v>
      </c>
      <c r="AO145" s="103" t="s">
        <v>55</v>
      </c>
      <c r="AQ145" s="102" t="s">
        <v>54</v>
      </c>
      <c r="AR145" s="4">
        <f>AR144*L195</f>
        <v>31.631111111111107</v>
      </c>
      <c r="AS145" s="4">
        <f>AS144*M195</f>
        <v>0</v>
      </c>
      <c r="AT145" s="103" t="s">
        <v>55</v>
      </c>
    </row>
    <row r="146" spans="1:46" ht="15.75" thickBot="1" x14ac:dyDescent="0.3">
      <c r="A146" s="4" t="s">
        <v>56</v>
      </c>
      <c r="B146" s="4">
        <v>0.51</v>
      </c>
      <c r="C146" s="4">
        <v>0.51</v>
      </c>
      <c r="D146" s="4" t="s">
        <v>57</v>
      </c>
      <c r="E146" s="4">
        <v>17</v>
      </c>
      <c r="F146" s="4">
        <v>0.9</v>
      </c>
      <c r="G146" s="4">
        <v>0.4</v>
      </c>
      <c r="H146" s="160" t="s">
        <v>16</v>
      </c>
      <c r="I146" s="117" t="s">
        <v>312</v>
      </c>
      <c r="K146" s="4" t="s">
        <v>59</v>
      </c>
      <c r="L146" s="4">
        <v>647</v>
      </c>
      <c r="M146" s="4">
        <v>600</v>
      </c>
      <c r="N146" s="4" t="s">
        <v>60</v>
      </c>
      <c r="O146" s="4">
        <v>17</v>
      </c>
      <c r="P146" s="4">
        <v>0.9</v>
      </c>
      <c r="Q146" s="4">
        <v>0.4</v>
      </c>
      <c r="R146" s="160" t="s">
        <v>43</v>
      </c>
      <c r="S146" s="117" t="s">
        <v>177</v>
      </c>
      <c r="W146" s="104" t="s">
        <v>62</v>
      </c>
      <c r="X146" s="105">
        <f>X141/1000*X145</f>
        <v>0</v>
      </c>
      <c r="Y146" s="105">
        <f>Y145/1000*Y141</f>
        <v>0</v>
      </c>
      <c r="Z146" s="106" t="s">
        <v>63</v>
      </c>
      <c r="AB146" s="104" t="s">
        <v>62</v>
      </c>
      <c r="AC146" s="105">
        <f>AC141/1000*AC145</f>
        <v>0</v>
      </c>
      <c r="AD146" s="105">
        <f>AD145/1000*AD141</f>
        <v>0</v>
      </c>
      <c r="AE146" s="106" t="s">
        <v>63</v>
      </c>
      <c r="AG146" s="104" t="s">
        <v>62</v>
      </c>
      <c r="AH146" s="105">
        <f>AH141/1000*AH145</f>
        <v>0</v>
      </c>
      <c r="AI146" s="105">
        <f>AI145/1000*AI141</f>
        <v>0</v>
      </c>
      <c r="AJ146" s="106" t="s">
        <v>63</v>
      </c>
      <c r="AL146" s="104" t="s">
        <v>62</v>
      </c>
      <c r="AM146" s="105">
        <f>AM141/1000*AM145</f>
        <v>0</v>
      </c>
      <c r="AN146" s="105">
        <f>AN145/1000*AN141</f>
        <v>0</v>
      </c>
      <c r="AO146" s="106" t="s">
        <v>63</v>
      </c>
      <c r="AQ146" s="104" t="s">
        <v>62</v>
      </c>
      <c r="AR146" s="105">
        <f>AR141/1000*AR145</f>
        <v>0</v>
      </c>
      <c r="AS146" s="105">
        <f>AS145/1000*AS141</f>
        <v>0</v>
      </c>
      <c r="AT146" s="106" t="s">
        <v>63</v>
      </c>
    </row>
    <row r="147" spans="1:46" x14ac:dyDescent="0.25">
      <c r="A147" s="4" t="s">
        <v>64</v>
      </c>
      <c r="B147" s="4">
        <v>120000</v>
      </c>
      <c r="C147" s="4">
        <v>120000</v>
      </c>
      <c r="D147" s="4" t="s">
        <v>65</v>
      </c>
      <c r="E147" s="4">
        <v>17</v>
      </c>
      <c r="F147" s="4">
        <v>0.9</v>
      </c>
      <c r="G147" s="4">
        <v>0.4</v>
      </c>
      <c r="H147" s="160" t="s">
        <v>316</v>
      </c>
      <c r="I147" s="117" t="s">
        <v>317</v>
      </c>
      <c r="K147" s="4" t="s">
        <v>67</v>
      </c>
      <c r="L147" s="4">
        <v>0.06</v>
      </c>
      <c r="M147" s="4">
        <v>0.06</v>
      </c>
      <c r="N147" s="4" t="s">
        <v>68</v>
      </c>
      <c r="O147" s="4">
        <v>17</v>
      </c>
      <c r="P147" s="4">
        <v>0.9</v>
      </c>
      <c r="Q147" s="4">
        <v>0.4</v>
      </c>
      <c r="R147" s="160" t="s">
        <v>271</v>
      </c>
      <c r="S147" s="118" t="s">
        <v>304</v>
      </c>
    </row>
    <row r="148" spans="1:46" x14ac:dyDescent="0.25">
      <c r="A148" s="4" t="s">
        <v>70</v>
      </c>
      <c r="B148" s="4">
        <v>25</v>
      </c>
      <c r="C148" s="4">
        <v>25</v>
      </c>
      <c r="D148" s="4" t="s">
        <v>42</v>
      </c>
      <c r="E148" s="4">
        <v>17</v>
      </c>
      <c r="F148" s="4">
        <v>0.9</v>
      </c>
      <c r="G148" s="4">
        <v>0.4</v>
      </c>
      <c r="H148" s="160" t="s">
        <v>43</v>
      </c>
      <c r="I148" s="117" t="s">
        <v>74</v>
      </c>
      <c r="K148" s="4" t="s">
        <v>73</v>
      </c>
      <c r="L148" s="4">
        <v>0</v>
      </c>
      <c r="M148" s="4">
        <v>0</v>
      </c>
      <c r="N148" s="4" t="s">
        <v>57</v>
      </c>
      <c r="O148" s="4">
        <v>17</v>
      </c>
      <c r="P148" s="4">
        <v>0.9</v>
      </c>
      <c r="Q148" s="4">
        <v>0.4</v>
      </c>
      <c r="R148" s="160" t="s">
        <v>43</v>
      </c>
      <c r="S148" s="117" t="s">
        <v>74</v>
      </c>
    </row>
    <row r="149" spans="1:46" x14ac:dyDescent="0.25">
      <c r="A149" s="4" t="s">
        <v>273</v>
      </c>
      <c r="B149" s="4">
        <f>(100000*(1+(15380-15380)/15380)/118231)</f>
        <v>0.8458018624557011</v>
      </c>
      <c r="C149" s="4">
        <f>(100000*(1+(15380-15380)/15380)/118231)</f>
        <v>0.8458018624557011</v>
      </c>
      <c r="D149" s="4" t="s">
        <v>76</v>
      </c>
      <c r="E149" s="4">
        <v>17</v>
      </c>
      <c r="F149" s="4">
        <v>0.9</v>
      </c>
      <c r="G149" s="4">
        <v>0.4</v>
      </c>
      <c r="H149" s="160" t="s">
        <v>16</v>
      </c>
      <c r="I149" s="117" t="s">
        <v>319</v>
      </c>
      <c r="K149" s="4" t="s">
        <v>79</v>
      </c>
      <c r="L149" s="4">
        <v>0.06</v>
      </c>
      <c r="M149" s="4">
        <v>0.06</v>
      </c>
      <c r="N149" s="4" t="s">
        <v>57</v>
      </c>
      <c r="O149" s="4">
        <v>17</v>
      </c>
      <c r="P149" s="4">
        <v>0.9</v>
      </c>
      <c r="Q149" s="4">
        <v>0.4</v>
      </c>
      <c r="R149" s="160" t="s">
        <v>43</v>
      </c>
      <c r="S149" s="117" t="s">
        <v>74</v>
      </c>
      <c r="W149" s="4" t="s">
        <v>26</v>
      </c>
      <c r="X149" s="4" t="s">
        <v>80</v>
      </c>
    </row>
    <row r="150" spans="1:46" x14ac:dyDescent="0.25">
      <c r="E150" s="4">
        <f>100000/118231</f>
        <v>0.8458018624557011</v>
      </c>
      <c r="I150" s="117"/>
      <c r="K150" s="4" t="s">
        <v>81</v>
      </c>
      <c r="L150" s="4">
        <f>X146</f>
        <v>0</v>
      </c>
      <c r="M150" s="4">
        <f>Y146</f>
        <v>0</v>
      </c>
      <c r="N150" s="4" t="s">
        <v>76</v>
      </c>
      <c r="O150" s="4">
        <f>$O$47</f>
        <v>17</v>
      </c>
      <c r="P150" s="4">
        <f>$P$47</f>
        <v>0.9</v>
      </c>
      <c r="Q150" s="4">
        <f>$Q$47</f>
        <v>0.4</v>
      </c>
      <c r="R150" s="160" t="s">
        <v>323</v>
      </c>
      <c r="S150" s="118" t="s">
        <v>178</v>
      </c>
      <c r="W150" s="4" t="s">
        <v>9</v>
      </c>
      <c r="X150" s="4" t="s">
        <v>179</v>
      </c>
    </row>
    <row r="151" spans="1:46" x14ac:dyDescent="0.25">
      <c r="I151" s="117"/>
      <c r="S151" s="117"/>
      <c r="W151" s="4" t="s">
        <v>16</v>
      </c>
      <c r="X151" s="4" t="s">
        <v>85</v>
      </c>
    </row>
    <row r="152" spans="1:46" x14ac:dyDescent="0.25">
      <c r="E152" s="4" t="s">
        <v>2</v>
      </c>
      <c r="H152" s="4" t="s">
        <v>3</v>
      </c>
      <c r="I152" s="117"/>
      <c r="O152" s="4" t="s">
        <v>2</v>
      </c>
      <c r="R152" s="4" t="s">
        <v>3</v>
      </c>
      <c r="W152" s="4" t="s">
        <v>43</v>
      </c>
      <c r="X152" s="4" t="s">
        <v>88</v>
      </c>
    </row>
    <row r="153" spans="1:46" x14ac:dyDescent="0.25">
      <c r="A153" s="25" t="s">
        <v>180</v>
      </c>
      <c r="B153" s="4">
        <v>2023</v>
      </c>
      <c r="C153" s="4">
        <v>2050</v>
      </c>
      <c r="D153" s="4" t="s">
        <v>5</v>
      </c>
      <c r="E153" s="4" t="s">
        <v>8</v>
      </c>
      <c r="F153" s="4" t="s">
        <v>9</v>
      </c>
      <c r="G153" s="4" t="s">
        <v>10</v>
      </c>
      <c r="I153" s="117"/>
      <c r="K153" s="25" t="s">
        <v>291</v>
      </c>
      <c r="L153" s="4">
        <v>2023</v>
      </c>
      <c r="M153" s="4">
        <v>2050</v>
      </c>
      <c r="N153" s="4" t="s">
        <v>5</v>
      </c>
      <c r="O153" s="4" t="s">
        <v>8</v>
      </c>
      <c r="P153" s="4" t="s">
        <v>9</v>
      </c>
      <c r="Q153" s="4" t="s">
        <v>10</v>
      </c>
      <c r="W153" s="4" t="s">
        <v>77</v>
      </c>
      <c r="X153" s="4" t="s">
        <v>92</v>
      </c>
    </row>
    <row r="154" spans="1:46" x14ac:dyDescent="0.25">
      <c r="A154" s="4" t="s">
        <v>14</v>
      </c>
      <c r="B154" s="113">
        <v>5000000</v>
      </c>
      <c r="C154" s="4">
        <v>5000000</v>
      </c>
      <c r="D154" s="4" t="s">
        <v>15</v>
      </c>
      <c r="E154" s="4">
        <v>17</v>
      </c>
      <c r="F154" s="4">
        <v>0.9</v>
      </c>
      <c r="G154" s="4">
        <v>0.4</v>
      </c>
      <c r="H154" s="160" t="s">
        <v>310</v>
      </c>
      <c r="I154" s="118" t="s">
        <v>174</v>
      </c>
      <c r="K154" s="4" t="s">
        <v>18</v>
      </c>
      <c r="L154" s="4">
        <v>15000000</v>
      </c>
      <c r="M154" s="4">
        <v>15000000</v>
      </c>
      <c r="N154" s="4" t="s">
        <v>15</v>
      </c>
      <c r="O154" s="4">
        <v>17</v>
      </c>
      <c r="P154" s="4">
        <v>0.9</v>
      </c>
      <c r="Q154" s="4">
        <v>0.4</v>
      </c>
      <c r="R154" s="160" t="s">
        <v>331</v>
      </c>
      <c r="S154" s="117" t="s">
        <v>295</v>
      </c>
      <c r="W154" s="4" t="s">
        <v>71</v>
      </c>
      <c r="X154" s="4" t="s">
        <v>181</v>
      </c>
    </row>
    <row r="155" spans="1:46" x14ac:dyDescent="0.25">
      <c r="A155" s="4" t="s">
        <v>25</v>
      </c>
      <c r="B155" s="4">
        <f>-B154*0.1</f>
        <v>-500000</v>
      </c>
      <c r="C155" s="4">
        <f>-C154*0.1</f>
        <v>-500000</v>
      </c>
      <c r="D155" s="4" t="s">
        <v>15</v>
      </c>
      <c r="E155" s="4">
        <v>17</v>
      </c>
      <c r="F155" s="4">
        <v>0.9</v>
      </c>
      <c r="G155" s="4">
        <v>0.4</v>
      </c>
      <c r="H155" s="160" t="s">
        <v>310</v>
      </c>
      <c r="I155" s="117" t="s">
        <v>175</v>
      </c>
      <c r="K155" s="4" t="s">
        <v>28</v>
      </c>
      <c r="L155" s="4">
        <f>-L154*0.1</f>
        <v>-1500000</v>
      </c>
      <c r="M155" s="4">
        <f>-M154*0.05</f>
        <v>-750000</v>
      </c>
      <c r="N155" s="4" t="s">
        <v>15</v>
      </c>
      <c r="O155" s="4">
        <v>17</v>
      </c>
      <c r="P155" s="4">
        <v>0.9</v>
      </c>
      <c r="Q155" s="4">
        <v>0.4</v>
      </c>
      <c r="R155" s="160" t="s">
        <v>26</v>
      </c>
      <c r="S155" s="117" t="s">
        <v>176</v>
      </c>
      <c r="W155" s="4" t="s">
        <v>82</v>
      </c>
      <c r="X155" s="4" t="s">
        <v>137</v>
      </c>
    </row>
    <row r="156" spans="1:46" x14ac:dyDescent="0.25">
      <c r="A156" s="4" t="s">
        <v>37</v>
      </c>
      <c r="B156" s="4">
        <f>(793000+106000+128000)/0.85</f>
        <v>1208235.294117647</v>
      </c>
      <c r="C156" s="4">
        <f>(793000+106000+128000)/0.85</f>
        <v>1208235.294117647</v>
      </c>
      <c r="D156" s="4" t="s">
        <v>38</v>
      </c>
      <c r="E156" s="4">
        <v>17</v>
      </c>
      <c r="F156" s="4">
        <v>0.9</v>
      </c>
      <c r="G156" s="4">
        <v>0.4</v>
      </c>
      <c r="H156" s="160" t="s">
        <v>335</v>
      </c>
      <c r="I156" s="117" t="s">
        <v>320</v>
      </c>
      <c r="K156" s="4" t="s">
        <v>41</v>
      </c>
      <c r="L156" s="4">
        <v>25</v>
      </c>
      <c r="M156" s="4">
        <v>25</v>
      </c>
      <c r="N156" s="4" t="s">
        <v>42</v>
      </c>
      <c r="O156" s="4">
        <v>17</v>
      </c>
      <c r="P156" s="4">
        <v>0.9</v>
      </c>
      <c r="Q156" s="4">
        <v>0.4</v>
      </c>
      <c r="R156" s="160" t="s">
        <v>43</v>
      </c>
      <c r="S156" s="117" t="s">
        <v>74</v>
      </c>
      <c r="W156" s="4" t="s">
        <v>95</v>
      </c>
      <c r="X156" s="4" t="s">
        <v>99</v>
      </c>
    </row>
    <row r="157" spans="1:46" x14ac:dyDescent="0.25">
      <c r="A157" s="4" t="s">
        <v>48</v>
      </c>
      <c r="B157" s="4">
        <v>9450</v>
      </c>
      <c r="C157" s="4">
        <v>9450</v>
      </c>
      <c r="D157" s="4" t="s">
        <v>49</v>
      </c>
      <c r="E157" s="4">
        <v>17</v>
      </c>
      <c r="F157" s="4">
        <v>0.9</v>
      </c>
      <c r="G157" s="4">
        <v>0.4</v>
      </c>
      <c r="H157" s="160" t="s">
        <v>334</v>
      </c>
      <c r="I157" s="117" t="s">
        <v>311</v>
      </c>
      <c r="K157" s="4" t="s">
        <v>52</v>
      </c>
      <c r="L157" s="4">
        <f>(84000+127000+122000+82000)/0.85</f>
        <v>488235.29411764705</v>
      </c>
      <c r="M157" s="4">
        <f>(84000+127000+122000+82000)/0.85</f>
        <v>488235.29411764705</v>
      </c>
      <c r="N157" s="4" t="s">
        <v>38</v>
      </c>
      <c r="O157" s="4">
        <v>17</v>
      </c>
      <c r="P157" s="4">
        <v>0.9</v>
      </c>
      <c r="Q157" s="4">
        <v>0.4</v>
      </c>
      <c r="R157" s="160" t="s">
        <v>9</v>
      </c>
      <c r="S157" s="117" t="s">
        <v>321</v>
      </c>
      <c r="W157" s="4" t="s">
        <v>97</v>
      </c>
      <c r="X157" s="4" t="s">
        <v>24</v>
      </c>
    </row>
    <row r="158" spans="1:46" x14ac:dyDescent="0.25">
      <c r="A158" s="4" t="s">
        <v>56</v>
      </c>
      <c r="B158" s="4">
        <v>0.43</v>
      </c>
      <c r="C158" s="4">
        <v>0.43</v>
      </c>
      <c r="D158" s="4" t="s">
        <v>57</v>
      </c>
      <c r="E158" s="4">
        <v>17</v>
      </c>
      <c r="F158" s="4">
        <v>0.9</v>
      </c>
      <c r="G158" s="4">
        <v>0.4</v>
      </c>
      <c r="H158" s="160" t="s">
        <v>16</v>
      </c>
      <c r="I158" s="117" t="s">
        <v>313</v>
      </c>
      <c r="K158" s="4" t="s">
        <v>59</v>
      </c>
      <c r="L158" s="4">
        <v>647</v>
      </c>
      <c r="M158" s="4">
        <v>600</v>
      </c>
      <c r="N158" s="4" t="s">
        <v>60</v>
      </c>
      <c r="O158" s="4">
        <v>17</v>
      </c>
      <c r="P158" s="4">
        <v>0.9</v>
      </c>
      <c r="Q158" s="4">
        <v>0.4</v>
      </c>
      <c r="R158" s="160" t="s">
        <v>43</v>
      </c>
      <c r="S158" s="117" t="s">
        <v>177</v>
      </c>
      <c r="W158" s="4" t="s">
        <v>69</v>
      </c>
      <c r="X158" s="4" t="s">
        <v>36</v>
      </c>
    </row>
    <row r="159" spans="1:46" x14ac:dyDescent="0.25">
      <c r="A159" s="4" t="s">
        <v>64</v>
      </c>
      <c r="B159" s="4">
        <v>120000</v>
      </c>
      <c r="C159" s="4">
        <v>120000</v>
      </c>
      <c r="D159" s="4" t="s">
        <v>65</v>
      </c>
      <c r="E159" s="4">
        <v>17</v>
      </c>
      <c r="F159" s="4">
        <v>0.9</v>
      </c>
      <c r="G159" s="4">
        <v>0.4</v>
      </c>
      <c r="H159" s="160" t="s">
        <v>316</v>
      </c>
      <c r="I159" s="117" t="s">
        <v>317</v>
      </c>
      <c r="K159" s="4" t="s">
        <v>67</v>
      </c>
      <c r="L159" s="4">
        <v>3.1399999999999997E-2</v>
      </c>
      <c r="M159" s="4">
        <v>3.1399999999999997E-2</v>
      </c>
      <c r="N159" s="4" t="s">
        <v>68</v>
      </c>
      <c r="O159" s="4">
        <v>17</v>
      </c>
      <c r="P159" s="4">
        <v>0.9</v>
      </c>
      <c r="Q159" s="4">
        <v>0.4</v>
      </c>
      <c r="R159" s="160" t="s">
        <v>43</v>
      </c>
      <c r="S159" s="118" t="s">
        <v>305</v>
      </c>
      <c r="W159" s="4" t="s">
        <v>10</v>
      </c>
      <c r="X159" s="4" t="s">
        <v>135</v>
      </c>
    </row>
    <row r="160" spans="1:46" x14ac:dyDescent="0.25">
      <c r="A160" s="4" t="s">
        <v>70</v>
      </c>
      <c r="B160" s="4">
        <v>25</v>
      </c>
      <c r="C160" s="4">
        <v>25</v>
      </c>
      <c r="D160" s="4" t="s">
        <v>42</v>
      </c>
      <c r="E160" s="4">
        <v>17</v>
      </c>
      <c r="F160" s="4">
        <v>0.9</v>
      </c>
      <c r="G160" s="4">
        <v>0.4</v>
      </c>
      <c r="H160" s="160" t="s">
        <v>43</v>
      </c>
      <c r="I160" s="117" t="s">
        <v>74</v>
      </c>
      <c r="K160" s="4" t="s">
        <v>73</v>
      </c>
      <c r="L160" s="4">
        <v>0</v>
      </c>
      <c r="M160" s="4">
        <v>0</v>
      </c>
      <c r="N160" s="4" t="s">
        <v>57</v>
      </c>
      <c r="O160" s="4">
        <v>17</v>
      </c>
      <c r="P160" s="4">
        <v>0.9</v>
      </c>
      <c r="Q160" s="4">
        <v>0.4</v>
      </c>
      <c r="R160" s="160" t="s">
        <v>43</v>
      </c>
      <c r="S160" s="117" t="s">
        <v>74</v>
      </c>
      <c r="W160" s="4" t="s">
        <v>262</v>
      </c>
      <c r="X160" s="4" t="s">
        <v>293</v>
      </c>
    </row>
    <row r="161" spans="1:24" x14ac:dyDescent="0.25">
      <c r="A161" s="4" t="s">
        <v>273</v>
      </c>
      <c r="B161" s="4">
        <f>(100000*(1+(30707-15380)/15380)/118231)</f>
        <v>1.6886890630966982</v>
      </c>
      <c r="C161" s="4">
        <f>(100000*(1+(30707-15380)/15380)/118231)</f>
        <v>1.6886890630966982</v>
      </c>
      <c r="D161" s="4" t="s">
        <v>76</v>
      </c>
      <c r="E161" s="4">
        <v>17</v>
      </c>
      <c r="F161" s="4">
        <v>0.9</v>
      </c>
      <c r="G161" s="4">
        <v>0.4</v>
      </c>
      <c r="H161" s="160" t="s">
        <v>16</v>
      </c>
      <c r="I161" s="117" t="s">
        <v>319</v>
      </c>
      <c r="K161" s="4" t="s">
        <v>79</v>
      </c>
      <c r="L161" s="4">
        <v>0.06</v>
      </c>
      <c r="M161" s="4">
        <v>0.06</v>
      </c>
      <c r="N161" s="4" t="s">
        <v>57</v>
      </c>
      <c r="O161" s="4">
        <v>17</v>
      </c>
      <c r="P161" s="4">
        <v>0.9</v>
      </c>
      <c r="Q161" s="4">
        <v>0.4</v>
      </c>
      <c r="R161" s="160" t="s">
        <v>43</v>
      </c>
      <c r="S161" s="117" t="s">
        <v>74</v>
      </c>
      <c r="W161" s="4" t="s">
        <v>266</v>
      </c>
      <c r="X161" s="4" t="s">
        <v>298</v>
      </c>
    </row>
    <row r="162" spans="1:24" x14ac:dyDescent="0.25">
      <c r="I162" s="117"/>
      <c r="K162" s="4" t="s">
        <v>81</v>
      </c>
      <c r="L162" s="4">
        <f>AC146</f>
        <v>0</v>
      </c>
      <c r="M162" s="4">
        <f>AD146</f>
        <v>0</v>
      </c>
      <c r="N162" s="4" t="s">
        <v>76</v>
      </c>
      <c r="O162" s="4">
        <f>$O$47</f>
        <v>17</v>
      </c>
      <c r="P162" s="4">
        <f>$P$47</f>
        <v>0.9</v>
      </c>
      <c r="Q162" s="4">
        <f>$Q$47</f>
        <v>0.4</v>
      </c>
      <c r="R162" s="160" t="s">
        <v>323</v>
      </c>
      <c r="S162" s="118" t="s">
        <v>297</v>
      </c>
      <c r="W162" s="4" t="s">
        <v>271</v>
      </c>
      <c r="X162" s="4" t="s">
        <v>306</v>
      </c>
    </row>
    <row r="163" spans="1:24" x14ac:dyDescent="0.25">
      <c r="I163" s="117"/>
    </row>
    <row r="164" spans="1:24" x14ac:dyDescent="0.25">
      <c r="E164" s="4" t="s">
        <v>2</v>
      </c>
      <c r="H164" s="4" t="s">
        <v>3</v>
      </c>
      <c r="I164" s="117"/>
    </row>
    <row r="165" spans="1:24" x14ac:dyDescent="0.25">
      <c r="A165" s="25" t="s">
        <v>185</v>
      </c>
      <c r="B165" s="4">
        <v>2023</v>
      </c>
      <c r="C165" s="4">
        <v>2050</v>
      </c>
      <c r="D165" s="4" t="s">
        <v>5</v>
      </c>
      <c r="E165" s="4" t="s">
        <v>8</v>
      </c>
      <c r="F165" s="4" t="s">
        <v>9</v>
      </c>
      <c r="G165" s="4" t="s">
        <v>10</v>
      </c>
      <c r="I165" s="117"/>
      <c r="O165" s="4" t="s">
        <v>2</v>
      </c>
      <c r="R165" s="4" t="s">
        <v>3</v>
      </c>
      <c r="S165" s="117"/>
    </row>
    <row r="166" spans="1:24" x14ac:dyDescent="0.25">
      <c r="A166" s="4" t="s">
        <v>14</v>
      </c>
      <c r="B166" s="113">
        <v>1000000</v>
      </c>
      <c r="C166" s="4">
        <v>1000000</v>
      </c>
      <c r="D166" s="4" t="s">
        <v>15</v>
      </c>
      <c r="E166" s="4">
        <v>17</v>
      </c>
      <c r="F166" s="4">
        <v>0.9</v>
      </c>
      <c r="G166" s="4">
        <v>0.4</v>
      </c>
      <c r="H166" s="160" t="s">
        <v>310</v>
      </c>
      <c r="I166" s="118" t="s">
        <v>174</v>
      </c>
      <c r="K166" s="25" t="s">
        <v>103</v>
      </c>
      <c r="L166" s="4">
        <v>2023</v>
      </c>
      <c r="M166" s="4">
        <v>2050</v>
      </c>
      <c r="N166" s="4" t="s">
        <v>5</v>
      </c>
      <c r="O166" s="4" t="s">
        <v>8</v>
      </c>
      <c r="P166" s="4" t="s">
        <v>9</v>
      </c>
      <c r="Q166" s="4" t="s">
        <v>10</v>
      </c>
      <c r="S166" s="117"/>
    </row>
    <row r="167" spans="1:24" x14ac:dyDescent="0.25">
      <c r="A167" s="4" t="s">
        <v>25</v>
      </c>
      <c r="B167" s="4">
        <f>-B166*0.1</f>
        <v>-100000</v>
      </c>
      <c r="C167" s="4">
        <f>-C166*0.1</f>
        <v>-100000</v>
      </c>
      <c r="D167" s="4" t="s">
        <v>15</v>
      </c>
      <c r="E167" s="4">
        <v>17</v>
      </c>
      <c r="F167" s="4">
        <v>0.9</v>
      </c>
      <c r="G167" s="4">
        <v>0.4</v>
      </c>
      <c r="H167" s="160" t="s">
        <v>310</v>
      </c>
      <c r="I167" s="117" t="s">
        <v>175</v>
      </c>
      <c r="K167" s="4" t="s">
        <v>18</v>
      </c>
      <c r="L167" s="4">
        <f>L142*2</f>
        <v>30000000</v>
      </c>
      <c r="M167" s="4">
        <f>M142*1.3</f>
        <v>19500000</v>
      </c>
      <c r="N167" s="4" t="s">
        <v>15</v>
      </c>
      <c r="O167" s="4">
        <v>17</v>
      </c>
      <c r="P167" s="4">
        <v>0.9</v>
      </c>
      <c r="Q167" s="4">
        <v>0.4</v>
      </c>
      <c r="R167" s="160" t="s">
        <v>332</v>
      </c>
      <c r="S167" s="117" t="s">
        <v>296</v>
      </c>
    </row>
    <row r="168" spans="1:24" x14ac:dyDescent="0.25">
      <c r="A168" s="4" t="s">
        <v>37</v>
      </c>
      <c r="B168" s="4">
        <f>(793000+106000+128000)/0.85</f>
        <v>1208235.294117647</v>
      </c>
      <c r="C168" s="4">
        <f>(793000+106000+128000)/0.85</f>
        <v>1208235.294117647</v>
      </c>
      <c r="D168" s="4" t="s">
        <v>38</v>
      </c>
      <c r="E168" s="4">
        <v>17</v>
      </c>
      <c r="F168" s="4">
        <v>0.9</v>
      </c>
      <c r="G168" s="4">
        <v>0.4</v>
      </c>
      <c r="H168" s="160" t="s">
        <v>335</v>
      </c>
      <c r="I168" s="117" t="s">
        <v>320</v>
      </c>
      <c r="K168" s="4" t="s">
        <v>28</v>
      </c>
      <c r="L168" s="4">
        <f>-L167*0.05</f>
        <v>-1500000</v>
      </c>
      <c r="M168" s="4">
        <f>-M167*0.1</f>
        <v>-1950000</v>
      </c>
      <c r="N168" s="4" t="s">
        <v>15</v>
      </c>
      <c r="O168" s="4">
        <v>17</v>
      </c>
      <c r="P168" s="4">
        <v>0.9</v>
      </c>
      <c r="Q168" s="4">
        <v>0.4</v>
      </c>
      <c r="R168" s="160" t="s">
        <v>26</v>
      </c>
      <c r="S168" s="117" t="s">
        <v>182</v>
      </c>
    </row>
    <row r="169" spans="1:24" x14ac:dyDescent="0.25">
      <c r="A169" s="4" t="s">
        <v>48</v>
      </c>
      <c r="B169" s="4">
        <v>9450</v>
      </c>
      <c r="C169" s="4">
        <v>9450</v>
      </c>
      <c r="D169" s="4" t="s">
        <v>49</v>
      </c>
      <c r="E169" s="4">
        <v>17</v>
      </c>
      <c r="F169" s="4">
        <v>0.9</v>
      </c>
      <c r="G169" s="4">
        <v>0.4</v>
      </c>
      <c r="H169" s="160" t="s">
        <v>334</v>
      </c>
      <c r="I169" s="117" t="s">
        <v>311</v>
      </c>
      <c r="K169" s="4" t="s">
        <v>41</v>
      </c>
      <c r="L169" s="4">
        <v>25</v>
      </c>
      <c r="M169" s="4">
        <v>25</v>
      </c>
      <c r="N169" s="4" t="s">
        <v>42</v>
      </c>
      <c r="O169" s="4">
        <v>17</v>
      </c>
      <c r="P169" s="4">
        <v>0.9</v>
      </c>
      <c r="Q169" s="4">
        <v>0.4</v>
      </c>
      <c r="R169" s="160" t="s">
        <v>43</v>
      </c>
      <c r="S169" s="117" t="s">
        <v>74</v>
      </c>
    </row>
    <row r="170" spans="1:24" x14ac:dyDescent="0.25">
      <c r="A170" s="4" t="s">
        <v>56</v>
      </c>
      <c r="B170" s="4">
        <v>0.39</v>
      </c>
      <c r="C170" s="4">
        <v>0.39</v>
      </c>
      <c r="D170" s="4" t="s">
        <v>57</v>
      </c>
      <c r="E170" s="4">
        <v>17</v>
      </c>
      <c r="F170" s="4">
        <v>0.9</v>
      </c>
      <c r="G170" s="4">
        <v>0.4</v>
      </c>
      <c r="H170" s="160" t="s">
        <v>16</v>
      </c>
      <c r="I170" s="117" t="s">
        <v>314</v>
      </c>
      <c r="K170" s="4" t="s">
        <v>52</v>
      </c>
      <c r="L170" s="4">
        <f>(84000+122000+82000)/0.85</f>
        <v>338823.5294117647</v>
      </c>
      <c r="M170" s="4">
        <f>(84000+122000+82000)/0.85</f>
        <v>338823.5294117647</v>
      </c>
      <c r="N170" s="4" t="s">
        <v>38</v>
      </c>
      <c r="O170" s="4">
        <v>17</v>
      </c>
      <c r="P170" s="4">
        <v>0.9</v>
      </c>
      <c r="Q170" s="4">
        <v>0.4</v>
      </c>
      <c r="R170" s="160" t="s">
        <v>9</v>
      </c>
      <c r="S170" s="117" t="s">
        <v>322</v>
      </c>
    </row>
    <row r="171" spans="1:24" x14ac:dyDescent="0.25">
      <c r="A171" s="4" t="s">
        <v>64</v>
      </c>
      <c r="B171" s="4">
        <v>120000</v>
      </c>
      <c r="C171" s="4">
        <v>120000</v>
      </c>
      <c r="D171" s="4" t="s">
        <v>65</v>
      </c>
      <c r="E171" s="4">
        <v>17</v>
      </c>
      <c r="F171" s="4">
        <v>0.9</v>
      </c>
      <c r="G171" s="4">
        <v>0.4</v>
      </c>
      <c r="H171" s="160" t="s">
        <v>316</v>
      </c>
      <c r="I171" s="117" t="s">
        <v>317</v>
      </c>
      <c r="K171" s="4" t="s">
        <v>59</v>
      </c>
      <c r="L171" s="4">
        <v>589</v>
      </c>
      <c r="M171" s="4">
        <v>519</v>
      </c>
      <c r="N171" s="4" t="s">
        <v>60</v>
      </c>
      <c r="O171" s="4">
        <v>17</v>
      </c>
      <c r="P171" s="4">
        <v>0.9</v>
      </c>
      <c r="Q171" s="4">
        <v>0.4</v>
      </c>
      <c r="R171" s="160" t="s">
        <v>43</v>
      </c>
      <c r="S171" s="117" t="s">
        <v>183</v>
      </c>
    </row>
    <row r="172" spans="1:24" x14ac:dyDescent="0.25">
      <c r="A172" s="4" t="s">
        <v>70</v>
      </c>
      <c r="B172" s="4">
        <v>25</v>
      </c>
      <c r="C172" s="4">
        <v>25</v>
      </c>
      <c r="D172" s="4" t="s">
        <v>42</v>
      </c>
      <c r="E172" s="4">
        <v>17</v>
      </c>
      <c r="F172" s="4">
        <v>0.9</v>
      </c>
      <c r="G172" s="4">
        <v>0.4</v>
      </c>
      <c r="H172" s="160" t="s">
        <v>43</v>
      </c>
      <c r="I172" s="117" t="s">
        <v>74</v>
      </c>
      <c r="K172" s="4" t="s">
        <v>67</v>
      </c>
      <c r="L172" s="65">
        <v>0.209841767378764</v>
      </c>
      <c r="M172" s="65">
        <v>9.7564585532605996E-2</v>
      </c>
      <c r="N172" s="4" t="s">
        <v>68</v>
      </c>
      <c r="O172" s="4">
        <v>17</v>
      </c>
      <c r="P172" s="4">
        <v>0.9</v>
      </c>
      <c r="Q172" s="4">
        <v>0.4</v>
      </c>
      <c r="R172" s="160" t="s">
        <v>43</v>
      </c>
      <c r="S172" s="118" t="s">
        <v>301</v>
      </c>
    </row>
    <row r="173" spans="1:24" x14ac:dyDescent="0.25">
      <c r="A173" s="4" t="s">
        <v>273</v>
      </c>
      <c r="B173" s="4">
        <f>(100000*(1+(14780-15380)/15380)/118231)</f>
        <v>0.81280569096848254</v>
      </c>
      <c r="C173" s="4">
        <f>(100000*(1+(14780-15380)/15380)/118231)</f>
        <v>0.81280569096848254</v>
      </c>
      <c r="D173" s="4" t="s">
        <v>76</v>
      </c>
      <c r="E173" s="4">
        <v>17</v>
      </c>
      <c r="F173" s="4">
        <v>0.9</v>
      </c>
      <c r="G173" s="4">
        <v>0.4</v>
      </c>
      <c r="H173" s="160" t="s">
        <v>16</v>
      </c>
      <c r="I173" s="117" t="s">
        <v>319</v>
      </c>
      <c r="K173" s="4" t="s">
        <v>73</v>
      </c>
      <c r="L173" s="4">
        <v>0.1</v>
      </c>
      <c r="M173" s="4">
        <v>0.08</v>
      </c>
      <c r="N173" s="4" t="s">
        <v>57</v>
      </c>
      <c r="O173" s="4">
        <v>17</v>
      </c>
      <c r="P173" s="4">
        <v>0.9</v>
      </c>
      <c r="Q173" s="4">
        <v>0.4</v>
      </c>
      <c r="R173" s="160" t="s">
        <v>266</v>
      </c>
      <c r="S173" s="117" t="s">
        <v>184</v>
      </c>
    </row>
    <row r="174" spans="1:24" x14ac:dyDescent="0.25">
      <c r="I174" s="117"/>
      <c r="K174" s="4" t="s">
        <v>79</v>
      </c>
      <c r="L174" s="4">
        <v>0.06</v>
      </c>
      <c r="M174" s="4">
        <v>0.06</v>
      </c>
      <c r="N174" s="4" t="s">
        <v>57</v>
      </c>
      <c r="O174" s="4">
        <v>17</v>
      </c>
      <c r="P174" s="4">
        <v>0.9</v>
      </c>
      <c r="Q174" s="4">
        <v>0.4</v>
      </c>
      <c r="R174" s="160" t="s">
        <v>43</v>
      </c>
      <c r="S174" s="117" t="s">
        <v>74</v>
      </c>
    </row>
    <row r="175" spans="1:24" x14ac:dyDescent="0.25">
      <c r="I175" s="117"/>
      <c r="K175" s="4" t="s">
        <v>81</v>
      </c>
      <c r="L175" s="4">
        <f>AH146</f>
        <v>0</v>
      </c>
      <c r="M175" s="4">
        <f>AI146</f>
        <v>0</v>
      </c>
      <c r="N175" s="4" t="s">
        <v>76</v>
      </c>
      <c r="O175" s="4">
        <f>$O$47</f>
        <v>17</v>
      </c>
      <c r="P175" s="4">
        <f>$P$47</f>
        <v>0.9</v>
      </c>
      <c r="Q175" s="4">
        <f>$Q$47</f>
        <v>0.4</v>
      </c>
      <c r="R175" s="160" t="s">
        <v>324</v>
      </c>
      <c r="S175" s="118" t="s">
        <v>300</v>
      </c>
    </row>
    <row r="176" spans="1:24" x14ac:dyDescent="0.25">
      <c r="I176" s="117"/>
      <c r="S176" s="117"/>
    </row>
    <row r="177" spans="1:19" x14ac:dyDescent="0.25">
      <c r="E177" s="4" t="s">
        <v>2</v>
      </c>
      <c r="H177" s="4" t="s">
        <v>3</v>
      </c>
      <c r="I177" s="117"/>
      <c r="O177" s="4" t="s">
        <v>2</v>
      </c>
      <c r="R177" s="4" t="s">
        <v>3</v>
      </c>
      <c r="S177" s="117"/>
    </row>
    <row r="178" spans="1:19" x14ac:dyDescent="0.25">
      <c r="A178" s="25" t="s">
        <v>188</v>
      </c>
      <c r="B178" s="4">
        <v>2023</v>
      </c>
      <c r="C178" s="4">
        <v>2050</v>
      </c>
      <c r="D178" s="4" t="s">
        <v>5</v>
      </c>
      <c r="E178" s="4" t="s">
        <v>8</v>
      </c>
      <c r="F178" s="4" t="s">
        <v>9</v>
      </c>
      <c r="G178" s="4" t="s">
        <v>10</v>
      </c>
      <c r="I178" s="117"/>
      <c r="K178" s="25" t="s">
        <v>186</v>
      </c>
      <c r="L178" s="4">
        <v>2023</v>
      </c>
      <c r="M178" s="4">
        <v>2050</v>
      </c>
      <c r="N178" s="4" t="s">
        <v>5</v>
      </c>
      <c r="O178" s="4" t="s">
        <v>8</v>
      </c>
      <c r="P178" s="4" t="s">
        <v>9</v>
      </c>
      <c r="Q178" s="4" t="s">
        <v>10</v>
      </c>
      <c r="S178" s="117"/>
    </row>
    <row r="179" spans="1:19" x14ac:dyDescent="0.25">
      <c r="A179" s="4" t="s">
        <v>14</v>
      </c>
      <c r="B179" s="113">
        <v>1000000</v>
      </c>
      <c r="C179" s="4">
        <v>1000000</v>
      </c>
      <c r="D179" s="4" t="s">
        <v>15</v>
      </c>
      <c r="E179" s="4">
        <v>17</v>
      </c>
      <c r="F179" s="4">
        <v>0.9</v>
      </c>
      <c r="G179" s="4">
        <v>0.4</v>
      </c>
      <c r="H179" s="160" t="s">
        <v>310</v>
      </c>
      <c r="I179" s="118" t="s">
        <v>174</v>
      </c>
      <c r="K179" s="4" t="s">
        <v>18</v>
      </c>
      <c r="L179" s="4">
        <f>L142*2</f>
        <v>30000000</v>
      </c>
      <c r="M179" s="4">
        <f>M142*1.2</f>
        <v>18000000</v>
      </c>
      <c r="N179" s="4" t="s">
        <v>15</v>
      </c>
      <c r="O179" s="4">
        <v>17</v>
      </c>
      <c r="P179" s="4">
        <v>0.9</v>
      </c>
      <c r="Q179" s="4">
        <v>0.4</v>
      </c>
      <c r="R179" s="160" t="s">
        <v>331</v>
      </c>
      <c r="S179" s="117" t="s">
        <v>296</v>
      </c>
    </row>
    <row r="180" spans="1:19" x14ac:dyDescent="0.25">
      <c r="A180" s="4" t="s">
        <v>25</v>
      </c>
      <c r="B180" s="4">
        <f>-B179*0.1</f>
        <v>-100000</v>
      </c>
      <c r="C180" s="4">
        <f>-C179*0.1</f>
        <v>-100000</v>
      </c>
      <c r="D180" s="4" t="s">
        <v>15</v>
      </c>
      <c r="E180" s="4">
        <v>17</v>
      </c>
      <c r="F180" s="4">
        <v>0.9</v>
      </c>
      <c r="G180" s="4">
        <v>0.4</v>
      </c>
      <c r="H180" s="160" t="s">
        <v>310</v>
      </c>
      <c r="I180" s="117" t="s">
        <v>175</v>
      </c>
      <c r="K180" s="4" t="s">
        <v>28</v>
      </c>
      <c r="L180" s="4">
        <f>-L179*0.05</f>
        <v>-1500000</v>
      </c>
      <c r="M180" s="4">
        <f>-M179*0.1</f>
        <v>-1800000</v>
      </c>
      <c r="N180" s="4" t="s">
        <v>15</v>
      </c>
      <c r="O180" s="4">
        <v>17</v>
      </c>
      <c r="P180" s="4">
        <v>0.9</v>
      </c>
      <c r="Q180" s="4">
        <v>0.4</v>
      </c>
      <c r="R180" s="160" t="s">
        <v>26</v>
      </c>
      <c r="S180" s="117" t="s">
        <v>182</v>
      </c>
    </row>
    <row r="181" spans="1:19" x14ac:dyDescent="0.25">
      <c r="A181" s="4" t="s">
        <v>37</v>
      </c>
      <c r="B181" s="4">
        <f>(793000+106000+128000)/0.85</f>
        <v>1208235.294117647</v>
      </c>
      <c r="C181" s="4">
        <f>(793000+106000+128000)/0.85</f>
        <v>1208235.294117647</v>
      </c>
      <c r="D181" s="4" t="s">
        <v>38</v>
      </c>
      <c r="E181" s="4">
        <v>17</v>
      </c>
      <c r="F181" s="4">
        <v>0.9</v>
      </c>
      <c r="G181" s="4">
        <v>0.4</v>
      </c>
      <c r="H181" s="160" t="s">
        <v>335</v>
      </c>
      <c r="I181" s="117" t="s">
        <v>320</v>
      </c>
      <c r="K181" s="4" t="s">
        <v>41</v>
      </c>
      <c r="L181" s="4">
        <v>25</v>
      </c>
      <c r="M181" s="4">
        <v>25</v>
      </c>
      <c r="N181" s="4" t="s">
        <v>42</v>
      </c>
      <c r="O181" s="4">
        <v>17</v>
      </c>
      <c r="P181" s="4">
        <v>0.9</v>
      </c>
      <c r="Q181" s="4">
        <v>0.4</v>
      </c>
      <c r="R181" s="160" t="s">
        <v>43</v>
      </c>
      <c r="S181" s="117" t="s">
        <v>74</v>
      </c>
    </row>
    <row r="182" spans="1:19" x14ac:dyDescent="0.25">
      <c r="A182" s="4" t="s">
        <v>48</v>
      </c>
      <c r="B182" s="4">
        <v>9450</v>
      </c>
      <c r="C182" s="4">
        <v>9450</v>
      </c>
      <c r="D182" s="4" t="s">
        <v>49</v>
      </c>
      <c r="E182" s="4">
        <v>17</v>
      </c>
      <c r="F182" s="4">
        <v>0.9</v>
      </c>
      <c r="G182" s="4">
        <v>0.4</v>
      </c>
      <c r="H182" s="160" t="s">
        <v>334</v>
      </c>
      <c r="I182" s="117" t="s">
        <v>311</v>
      </c>
      <c r="K182" s="4" t="s">
        <v>52</v>
      </c>
      <c r="L182" s="4">
        <f>(84000+122000+82000)/0.85</f>
        <v>338823.5294117647</v>
      </c>
      <c r="M182" s="4">
        <f>(84000+122000+82000)/0.85</f>
        <v>338823.5294117647</v>
      </c>
      <c r="N182" s="4" t="s">
        <v>38</v>
      </c>
      <c r="O182" s="4">
        <v>17</v>
      </c>
      <c r="P182" s="4">
        <v>0.9</v>
      </c>
      <c r="Q182" s="4">
        <v>0.4</v>
      </c>
      <c r="R182" s="160" t="s">
        <v>9</v>
      </c>
      <c r="S182" s="117" t="s">
        <v>322</v>
      </c>
    </row>
    <row r="183" spans="1:19" x14ac:dyDescent="0.25">
      <c r="A183" s="4" t="s">
        <v>56</v>
      </c>
      <c r="B183" s="4">
        <v>0.51</v>
      </c>
      <c r="C183" s="4">
        <v>0.51</v>
      </c>
      <c r="D183" s="4" t="s">
        <v>57</v>
      </c>
      <c r="E183" s="4">
        <v>17</v>
      </c>
      <c r="F183" s="4">
        <v>0.9</v>
      </c>
      <c r="G183" s="4">
        <v>0.4</v>
      </c>
      <c r="H183" s="160" t="s">
        <v>16</v>
      </c>
      <c r="I183" s="117" t="s">
        <v>315</v>
      </c>
      <c r="K183" s="4" t="s">
        <v>59</v>
      </c>
      <c r="L183" s="4">
        <v>589</v>
      </c>
      <c r="M183" s="4">
        <v>519</v>
      </c>
      <c r="N183" s="4" t="s">
        <v>60</v>
      </c>
      <c r="O183" s="4">
        <v>17</v>
      </c>
      <c r="P183" s="4">
        <v>0.9</v>
      </c>
      <c r="Q183" s="4">
        <v>0.4</v>
      </c>
      <c r="R183" s="160" t="s">
        <v>43</v>
      </c>
      <c r="S183" s="117" t="s">
        <v>183</v>
      </c>
    </row>
    <row r="184" spans="1:19" x14ac:dyDescent="0.25">
      <c r="A184" s="4" t="s">
        <v>64</v>
      </c>
      <c r="B184" s="4">
        <v>120000</v>
      </c>
      <c r="C184" s="4">
        <v>120000</v>
      </c>
      <c r="D184" s="4" t="s">
        <v>65</v>
      </c>
      <c r="E184" s="4">
        <v>17</v>
      </c>
      <c r="F184" s="4">
        <v>0.9</v>
      </c>
      <c r="G184" s="4">
        <v>0.4</v>
      </c>
      <c r="H184" s="160" t="s">
        <v>316</v>
      </c>
      <c r="I184" s="117" t="s">
        <v>317</v>
      </c>
      <c r="K184" s="4" t="s">
        <v>67</v>
      </c>
      <c r="L184" s="4">
        <v>0.189409893251579</v>
      </c>
      <c r="M184" s="4">
        <v>0.100822065784204</v>
      </c>
      <c r="N184" s="4" t="s">
        <v>68</v>
      </c>
      <c r="O184" s="4">
        <v>17</v>
      </c>
      <c r="P184" s="4">
        <v>0.9</v>
      </c>
      <c r="Q184" s="4">
        <v>0.4</v>
      </c>
      <c r="R184" s="160" t="s">
        <v>43</v>
      </c>
      <c r="S184" s="117" t="s">
        <v>301</v>
      </c>
    </row>
    <row r="185" spans="1:19" x14ac:dyDescent="0.25">
      <c r="A185" s="4" t="s">
        <v>70</v>
      </c>
      <c r="B185" s="4">
        <v>25</v>
      </c>
      <c r="C185" s="4">
        <v>25</v>
      </c>
      <c r="D185" s="4" t="s">
        <v>42</v>
      </c>
      <c r="E185" s="4">
        <v>17</v>
      </c>
      <c r="F185" s="4">
        <v>0.9</v>
      </c>
      <c r="G185" s="4">
        <v>0.4</v>
      </c>
      <c r="H185" s="160" t="s">
        <v>43</v>
      </c>
      <c r="I185" s="117" t="s">
        <v>74</v>
      </c>
      <c r="K185" s="4" t="s">
        <v>73</v>
      </c>
      <c r="L185" s="4">
        <v>0.8</v>
      </c>
      <c r="M185" s="4">
        <v>7.0000000000000007E-2</v>
      </c>
      <c r="N185" s="4" t="s">
        <v>57</v>
      </c>
      <c r="O185" s="4">
        <v>17</v>
      </c>
      <c r="P185" s="4">
        <v>0.9</v>
      </c>
      <c r="Q185" s="4">
        <v>0.4</v>
      </c>
      <c r="R185" s="160" t="s">
        <v>43</v>
      </c>
      <c r="S185" s="117" t="s">
        <v>184</v>
      </c>
    </row>
    <row r="186" spans="1:19" x14ac:dyDescent="0.25">
      <c r="A186" s="4" t="s">
        <v>273</v>
      </c>
      <c r="B186" s="4">
        <f>(100000*(1+(14780-15380)/15380)/118231)</f>
        <v>0.81280569096848254</v>
      </c>
      <c r="C186" s="4">
        <f>(100000*(1+(14780-15380)/15380)/118231)</f>
        <v>0.81280569096848254</v>
      </c>
      <c r="D186" s="4" t="s">
        <v>76</v>
      </c>
      <c r="E186" s="4">
        <v>17</v>
      </c>
      <c r="F186" s="4">
        <v>0.9</v>
      </c>
      <c r="G186" s="4">
        <v>0.4</v>
      </c>
      <c r="H186" s="160" t="s">
        <v>16</v>
      </c>
      <c r="I186" s="117" t="s">
        <v>319</v>
      </c>
      <c r="K186" s="4" t="s">
        <v>79</v>
      </c>
      <c r="L186" s="4">
        <v>0.06</v>
      </c>
      <c r="M186" s="4">
        <v>0.06</v>
      </c>
      <c r="N186" s="4" t="s">
        <v>57</v>
      </c>
      <c r="O186" s="4">
        <v>17</v>
      </c>
      <c r="P186" s="4">
        <v>0.9</v>
      </c>
      <c r="Q186" s="4">
        <v>0.4</v>
      </c>
      <c r="R186" s="160" t="s">
        <v>43</v>
      </c>
      <c r="S186" s="117" t="s">
        <v>74</v>
      </c>
    </row>
    <row r="187" spans="1:19" x14ac:dyDescent="0.25">
      <c r="I187" s="117"/>
      <c r="K187" s="4" t="s">
        <v>81</v>
      </c>
      <c r="L187" s="4">
        <f>AM146</f>
        <v>0</v>
      </c>
      <c r="M187" s="4">
        <f>AN146</f>
        <v>0</v>
      </c>
      <c r="N187" s="4" t="s">
        <v>76</v>
      </c>
      <c r="O187" s="4">
        <f>$O$47</f>
        <v>17</v>
      </c>
      <c r="P187" s="4">
        <f>$P$47</f>
        <v>0.9</v>
      </c>
      <c r="Q187" s="4">
        <f>$Q$47</f>
        <v>0.4</v>
      </c>
      <c r="R187" s="160" t="s">
        <v>324</v>
      </c>
      <c r="S187" s="118" t="s">
        <v>308</v>
      </c>
    </row>
    <row r="188" spans="1:19" x14ac:dyDescent="0.25">
      <c r="S188" s="117"/>
    </row>
    <row r="189" spans="1:19" x14ac:dyDescent="0.25">
      <c r="O189" s="4" t="s">
        <v>2</v>
      </c>
      <c r="R189" s="4" t="s">
        <v>3</v>
      </c>
      <c r="S189" s="117"/>
    </row>
    <row r="190" spans="1:19" x14ac:dyDescent="0.25">
      <c r="K190" s="25" t="s">
        <v>187</v>
      </c>
      <c r="L190" s="4">
        <v>2023</v>
      </c>
      <c r="M190" s="4">
        <v>2050</v>
      </c>
      <c r="N190" s="4" t="s">
        <v>5</v>
      </c>
      <c r="O190" s="4" t="s">
        <v>8</v>
      </c>
      <c r="P190" s="4" t="s">
        <v>9</v>
      </c>
      <c r="Q190" s="4" t="s">
        <v>10</v>
      </c>
      <c r="S190" s="117"/>
    </row>
    <row r="191" spans="1:19" x14ac:dyDescent="0.25">
      <c r="K191" s="4" t="s">
        <v>18</v>
      </c>
      <c r="L191" s="4">
        <f>L142*1.3</f>
        <v>19500000</v>
      </c>
      <c r="M191" s="4">
        <f>M142</f>
        <v>15000000</v>
      </c>
      <c r="N191" s="4" t="s">
        <v>15</v>
      </c>
      <c r="O191" s="4">
        <v>17</v>
      </c>
      <c r="P191" s="4">
        <v>0.9</v>
      </c>
      <c r="Q191" s="4">
        <v>0.4</v>
      </c>
      <c r="R191" s="160" t="s">
        <v>333</v>
      </c>
      <c r="S191" s="117" t="s">
        <v>189</v>
      </c>
    </row>
    <row r="192" spans="1:19" x14ac:dyDescent="0.25">
      <c r="K192" s="4" t="s">
        <v>28</v>
      </c>
      <c r="L192" s="4">
        <f>-L191*0.05</f>
        <v>-975000</v>
      </c>
      <c r="M192" s="4">
        <f>-M191*0.1</f>
        <v>-1500000</v>
      </c>
      <c r="N192" s="4" t="s">
        <v>15</v>
      </c>
      <c r="O192" s="4">
        <v>17</v>
      </c>
      <c r="P192" s="4">
        <v>0.9</v>
      </c>
      <c r="Q192" s="4">
        <v>0.4</v>
      </c>
      <c r="R192" s="160" t="s">
        <v>26</v>
      </c>
      <c r="S192" s="117" t="s">
        <v>182</v>
      </c>
    </row>
    <row r="193" spans="2:19" x14ac:dyDescent="0.25">
      <c r="B193" s="166"/>
      <c r="K193" s="4" t="s">
        <v>41</v>
      </c>
      <c r="L193" s="4">
        <v>25</v>
      </c>
      <c r="M193" s="4">
        <v>25</v>
      </c>
      <c r="N193" s="4" t="s">
        <v>42</v>
      </c>
      <c r="O193" s="4">
        <v>17</v>
      </c>
      <c r="P193" s="4">
        <v>0.9</v>
      </c>
      <c r="Q193" s="4">
        <v>0.4</v>
      </c>
      <c r="R193" s="160" t="s">
        <v>43</v>
      </c>
      <c r="S193" s="117" t="s">
        <v>74</v>
      </c>
    </row>
    <row r="194" spans="2:19" x14ac:dyDescent="0.25">
      <c r="K194" s="4" t="s">
        <v>52</v>
      </c>
      <c r="L194" s="4">
        <f>(84000+127000+122000+82000)/0.85</f>
        <v>488235.29411764705</v>
      </c>
      <c r="M194" s="4">
        <f>(84000+127000+122000+82000)/0.85</f>
        <v>488235.29411764705</v>
      </c>
      <c r="N194" s="4" t="s">
        <v>38</v>
      </c>
      <c r="O194" s="4">
        <v>17</v>
      </c>
      <c r="P194" s="4">
        <v>0.9</v>
      </c>
      <c r="Q194" s="4">
        <v>0.4</v>
      </c>
      <c r="R194" s="160" t="s">
        <v>9</v>
      </c>
      <c r="S194" s="117" t="s">
        <v>321</v>
      </c>
    </row>
    <row r="195" spans="2:19" x14ac:dyDescent="0.25">
      <c r="K195" s="4" t="s">
        <v>59</v>
      </c>
      <c r="L195" s="4">
        <v>647</v>
      </c>
      <c r="M195" s="4">
        <v>600</v>
      </c>
      <c r="N195" s="4" t="s">
        <v>60</v>
      </c>
      <c r="O195" s="4">
        <v>17</v>
      </c>
      <c r="P195" s="4">
        <v>0.9</v>
      </c>
      <c r="Q195" s="4">
        <v>0.4</v>
      </c>
      <c r="R195" s="160" t="s">
        <v>43</v>
      </c>
      <c r="S195" s="117" t="s">
        <v>190</v>
      </c>
    </row>
    <row r="196" spans="2:19" x14ac:dyDescent="0.25">
      <c r="K196" s="4" t="s">
        <v>67</v>
      </c>
      <c r="L196" s="4">
        <f>1800/0.85/1000/$L$205</f>
        <v>0.38698275991804565</v>
      </c>
      <c r="M196" s="4">
        <f>460/0.85/1000/$L$205</f>
        <v>9.8895594201278345E-2</v>
      </c>
      <c r="N196" s="4" t="s">
        <v>68</v>
      </c>
      <c r="O196" s="4">
        <v>17</v>
      </c>
      <c r="P196" s="4">
        <v>0.9</v>
      </c>
      <c r="Q196" s="4">
        <v>0.4</v>
      </c>
      <c r="R196" s="160" t="s">
        <v>271</v>
      </c>
      <c r="S196" s="117" t="s">
        <v>318</v>
      </c>
    </row>
    <row r="197" spans="2:19" x14ac:dyDescent="0.25">
      <c r="K197" s="4" t="s">
        <v>73</v>
      </c>
      <c r="L197" s="4">
        <v>0.04</v>
      </c>
      <c r="M197" s="4">
        <v>0.04</v>
      </c>
      <c r="N197" s="4" t="s">
        <v>57</v>
      </c>
      <c r="O197" s="4">
        <v>17</v>
      </c>
      <c r="P197" s="4">
        <v>0.9</v>
      </c>
      <c r="Q197" s="4">
        <v>0.4</v>
      </c>
      <c r="R197" s="160" t="s">
        <v>77</v>
      </c>
      <c r="S197" s="117" t="s">
        <v>191</v>
      </c>
    </row>
    <row r="198" spans="2:19" x14ac:dyDescent="0.25">
      <c r="K198" s="4" t="s">
        <v>79</v>
      </c>
      <c r="L198" s="4">
        <v>0.06</v>
      </c>
      <c r="M198" s="4">
        <v>0.06</v>
      </c>
      <c r="N198" s="4" t="s">
        <v>57</v>
      </c>
      <c r="O198" s="4">
        <v>17</v>
      </c>
      <c r="P198" s="4">
        <v>0.9</v>
      </c>
      <c r="Q198" s="4">
        <v>0.4</v>
      </c>
      <c r="R198" s="160" t="s">
        <v>43</v>
      </c>
      <c r="S198" s="117" t="s">
        <v>74</v>
      </c>
    </row>
    <row r="199" spans="2:19" x14ac:dyDescent="0.25">
      <c r="K199" s="4" t="s">
        <v>81</v>
      </c>
      <c r="L199" s="4">
        <f>AR146</f>
        <v>0</v>
      </c>
      <c r="M199" s="4">
        <f>AS146</f>
        <v>0</v>
      </c>
      <c r="N199" s="4" t="s">
        <v>76</v>
      </c>
      <c r="O199" s="4">
        <f>$O$47</f>
        <v>17</v>
      </c>
      <c r="P199" s="4">
        <f>$P$47</f>
        <v>0.9</v>
      </c>
      <c r="Q199" s="4">
        <f>$Q$47</f>
        <v>0.4</v>
      </c>
      <c r="R199" s="160" t="s">
        <v>324</v>
      </c>
      <c r="S199" s="118" t="s">
        <v>307</v>
      </c>
    </row>
    <row r="202" spans="2:19" x14ac:dyDescent="0.25">
      <c r="S202" s="117"/>
    </row>
    <row r="203" spans="2:19" x14ac:dyDescent="0.25">
      <c r="K203" s="168" t="s">
        <v>309</v>
      </c>
      <c r="L203" s="168"/>
      <c r="M203" s="168"/>
    </row>
    <row r="204" spans="2:19" x14ac:dyDescent="0.25">
      <c r="K204" s="168" t="s">
        <v>192</v>
      </c>
      <c r="L204" s="168"/>
      <c r="M204" s="168"/>
    </row>
    <row r="205" spans="2:19" x14ac:dyDescent="0.25">
      <c r="K205" s="168" t="s">
        <v>193</v>
      </c>
      <c r="L205" s="168">
        <v>5.4722</v>
      </c>
      <c r="M205" s="168" t="s">
        <v>32</v>
      </c>
    </row>
    <row r="206" spans="2:19" x14ac:dyDescent="0.25">
      <c r="K206" s="168" t="s">
        <v>194</v>
      </c>
      <c r="L206" s="168">
        <v>4.3333000000000004</v>
      </c>
      <c r="M206" s="168" t="s">
        <v>145</v>
      </c>
    </row>
    <row r="226" spans="1:19" x14ac:dyDescent="0.25">
      <c r="A226" s="108"/>
      <c r="B226" s="108"/>
      <c r="C226" s="108"/>
      <c r="D226" s="108"/>
      <c r="E226" s="108"/>
      <c r="F226" s="108"/>
      <c r="G226" s="108"/>
      <c r="H226" s="108"/>
      <c r="I226" s="108"/>
      <c r="J226" s="108"/>
      <c r="K226" s="108"/>
      <c r="L226" s="108"/>
      <c r="M226" s="108"/>
      <c r="N226" s="108"/>
      <c r="O226" s="108"/>
      <c r="P226" s="108"/>
      <c r="Q226" s="108"/>
      <c r="R226" s="108"/>
      <c r="S226" s="108"/>
    </row>
  </sheetData>
  <mergeCells count="12">
    <mergeCell ref="AC144:AD144"/>
    <mergeCell ref="X144:Y144"/>
    <mergeCell ref="X79:Y79"/>
    <mergeCell ref="X142:Y142"/>
    <mergeCell ref="X143:Y143"/>
    <mergeCell ref="AC142:AD142"/>
    <mergeCell ref="AC143:AD143"/>
    <mergeCell ref="X8:Y8"/>
    <mergeCell ref="X9:Y9"/>
    <mergeCell ref="X10:Y10"/>
    <mergeCell ref="X77:Y77"/>
    <mergeCell ref="X78:Y78"/>
  </mergeCells>
  <hyperlinks>
    <hyperlink ref="X23" r:id="rId1" xr:uid="{83BCC5A8-01A8-4534-970E-A76BB0698DB1}"/>
    <hyperlink ref="B137" r:id="rId2" xr:uid="{2C3F2E55-FEF5-43D5-B8DD-07A66CBCD4F7}"/>
  </hyperlinks>
  <pageMargins left="0.7" right="0.7" top="0.75" bottom="0.75" header="0.3" footer="0.3"/>
  <pageSetup paperSize="9"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17320-C1DD-4AFA-8954-B2A20C913967}">
  <sheetPr codeName="Sheet5">
    <tabColor theme="4" tint="-0.249977111117893"/>
  </sheetPr>
  <dimension ref="A1:AR515"/>
  <sheetViews>
    <sheetView zoomScale="85" zoomScaleNormal="85" zoomScaleSheetLayoutView="50" workbookViewId="0">
      <selection activeCell="A21" sqref="A21"/>
    </sheetView>
  </sheetViews>
  <sheetFormatPr defaultColWidth="9.140625" defaultRowHeight="15" x14ac:dyDescent="0.25"/>
  <cols>
    <col min="1" max="1" width="38.7109375" style="4" customWidth="1"/>
    <col min="2" max="4" width="14.85546875" style="4" bestFit="1" customWidth="1"/>
    <col min="5" max="5" width="28" style="4" bestFit="1" customWidth="1"/>
    <col min="6" max="11" width="14.85546875" style="4" bestFit="1" customWidth="1"/>
    <col min="12" max="12" width="24.42578125" style="4" bestFit="1" customWidth="1"/>
    <col min="13" max="29" width="14.85546875" style="4" bestFit="1" customWidth="1"/>
    <col min="30" max="44" width="13.7109375" style="4" bestFit="1" customWidth="1"/>
    <col min="45" max="16384" width="9.140625" style="4"/>
  </cols>
  <sheetData>
    <row r="1" spans="1:44" s="3" customFormat="1" ht="21" x14ac:dyDescent="0.35">
      <c r="A1" s="2" t="str">
        <f>'Parameter Input'!A7</f>
        <v>Road long-haul: Dry bulk</v>
      </c>
    </row>
    <row r="2" spans="1:44" s="3" customFormat="1" ht="21" x14ac:dyDescent="0.35">
      <c r="A2" s="2" t="s">
        <v>11</v>
      </c>
    </row>
    <row r="3" spans="1:44" x14ac:dyDescent="0.25">
      <c r="A3" s="33" t="s">
        <v>195</v>
      </c>
    </row>
    <row r="4" spans="1:44" x14ac:dyDescent="0.25">
      <c r="A4" s="33" t="s">
        <v>196</v>
      </c>
    </row>
    <row r="5" spans="1:44" ht="15.75" thickBot="1" x14ac:dyDescent="0.3">
      <c r="A5" s="34" t="s">
        <v>197</v>
      </c>
      <c r="B5" s="34"/>
    </row>
    <row r="6" spans="1:44" ht="15.75" thickBot="1" x14ac:dyDescent="0.3">
      <c r="A6" s="39" t="s">
        <v>198</v>
      </c>
      <c r="B6" s="35"/>
    </row>
    <row r="7" spans="1:44" ht="15.75" thickBot="1" x14ac:dyDescent="0.3">
      <c r="A7" s="38" t="s">
        <v>199</v>
      </c>
      <c r="B7" s="36"/>
    </row>
    <row r="8" spans="1:44" ht="15.75" thickBot="1" x14ac:dyDescent="0.3"/>
    <row r="9" spans="1:44" x14ac:dyDescent="0.25">
      <c r="A9" s="5" t="s">
        <v>200</v>
      </c>
      <c r="B9" s="6">
        <v>2023</v>
      </c>
      <c r="C9" s="6">
        <v>2050</v>
      </c>
      <c r="D9" s="7"/>
      <c r="E9" s="5" t="s">
        <v>201</v>
      </c>
      <c r="F9" s="8"/>
      <c r="G9" s="8"/>
      <c r="H9" s="8"/>
      <c r="I9" s="8"/>
      <c r="J9" s="8"/>
      <c r="K9" s="9"/>
      <c r="L9" s="10" t="s">
        <v>2</v>
      </c>
      <c r="M9" s="11"/>
      <c r="N9" s="11"/>
      <c r="O9" s="11"/>
      <c r="P9" s="12"/>
      <c r="Q9" s="13">
        <v>0</v>
      </c>
      <c r="R9" s="13">
        <v>1</v>
      </c>
      <c r="S9" s="13">
        <v>2</v>
      </c>
      <c r="T9" s="13">
        <v>3</v>
      </c>
      <c r="U9" s="13">
        <v>4</v>
      </c>
      <c r="V9" s="13">
        <v>5</v>
      </c>
      <c r="W9" s="13">
        <v>6</v>
      </c>
      <c r="X9" s="13">
        <v>7</v>
      </c>
      <c r="Y9" s="13">
        <v>8</v>
      </c>
      <c r="Z9" s="13">
        <v>9</v>
      </c>
      <c r="AA9" s="13">
        <v>10</v>
      </c>
      <c r="AB9" s="13">
        <v>11</v>
      </c>
      <c r="AC9" s="13">
        <v>12</v>
      </c>
      <c r="AD9" s="13">
        <v>13</v>
      </c>
      <c r="AE9" s="13">
        <v>14</v>
      </c>
      <c r="AF9" s="13">
        <v>15</v>
      </c>
      <c r="AG9" s="13">
        <v>16</v>
      </c>
      <c r="AH9" s="13">
        <v>17</v>
      </c>
      <c r="AI9" s="13">
        <v>18</v>
      </c>
      <c r="AJ9" s="13">
        <v>19</v>
      </c>
      <c r="AK9" s="13">
        <v>20</v>
      </c>
      <c r="AL9" s="13">
        <v>21</v>
      </c>
      <c r="AM9" s="13">
        <v>22</v>
      </c>
      <c r="AN9" s="13">
        <v>23</v>
      </c>
      <c r="AO9" s="13">
        <v>24</v>
      </c>
      <c r="AP9" s="13">
        <v>25</v>
      </c>
      <c r="AQ9" s="13">
        <v>26</v>
      </c>
      <c r="AR9" s="14">
        <v>27</v>
      </c>
    </row>
    <row r="10" spans="1:44" ht="15.75" thickBot="1" x14ac:dyDescent="0.3">
      <c r="A10" s="15"/>
      <c r="B10" s="3" t="s">
        <v>202</v>
      </c>
      <c r="C10" s="3" t="s">
        <v>203</v>
      </c>
      <c r="D10" s="16" t="s">
        <v>5</v>
      </c>
      <c r="E10" s="17"/>
      <c r="F10" s="18"/>
      <c r="G10" s="18"/>
      <c r="H10" s="18"/>
      <c r="I10" s="18"/>
      <c r="J10" s="18"/>
      <c r="K10" s="19"/>
      <c r="L10" s="20" t="s">
        <v>8</v>
      </c>
      <c r="M10" s="20" t="s">
        <v>204</v>
      </c>
      <c r="N10" s="20" t="s">
        <v>205</v>
      </c>
      <c r="O10" s="20" t="s">
        <v>9</v>
      </c>
      <c r="P10" s="21" t="s">
        <v>10</v>
      </c>
      <c r="Q10" s="22">
        <v>2023</v>
      </c>
      <c r="R10" s="22">
        <v>2024</v>
      </c>
      <c r="S10" s="22">
        <v>2025</v>
      </c>
      <c r="T10" s="22">
        <v>2026</v>
      </c>
      <c r="U10" s="22">
        <v>2027</v>
      </c>
      <c r="V10" s="22">
        <v>2028</v>
      </c>
      <c r="W10" s="22">
        <v>2029</v>
      </c>
      <c r="X10" s="22">
        <v>2030</v>
      </c>
      <c r="Y10" s="22">
        <v>2031</v>
      </c>
      <c r="Z10" s="22">
        <v>2032</v>
      </c>
      <c r="AA10" s="22">
        <v>2033</v>
      </c>
      <c r="AB10" s="22">
        <v>2034</v>
      </c>
      <c r="AC10" s="22">
        <v>2035</v>
      </c>
      <c r="AD10" s="22">
        <v>2036</v>
      </c>
      <c r="AE10" s="22">
        <v>2037</v>
      </c>
      <c r="AF10" s="22">
        <v>2038</v>
      </c>
      <c r="AG10" s="22">
        <v>2039</v>
      </c>
      <c r="AH10" s="22">
        <v>2040</v>
      </c>
      <c r="AI10" s="22">
        <v>2041</v>
      </c>
      <c r="AJ10" s="22">
        <v>2042</v>
      </c>
      <c r="AK10" s="22">
        <v>2043</v>
      </c>
      <c r="AL10" s="22">
        <v>2044</v>
      </c>
      <c r="AM10" s="22">
        <v>2045</v>
      </c>
      <c r="AN10" s="22">
        <v>2046</v>
      </c>
      <c r="AO10" s="22">
        <v>2047</v>
      </c>
      <c r="AP10" s="22">
        <v>2048</v>
      </c>
      <c r="AQ10" s="22">
        <v>2049</v>
      </c>
      <c r="AR10" s="23">
        <v>2050</v>
      </c>
    </row>
    <row r="11" spans="1:44" x14ac:dyDescent="0.25">
      <c r="A11" s="24" t="s">
        <v>18</v>
      </c>
      <c r="B11" s="41">
        <f>'Parameter Input'!L8</f>
        <v>105000</v>
      </c>
      <c r="C11" s="42">
        <f>'Parameter Input'!M8</f>
        <v>115000</v>
      </c>
      <c r="D11" s="1" t="s">
        <v>15</v>
      </c>
      <c r="L11" s="51">
        <f>'Parameter Input'!O8</f>
        <v>12</v>
      </c>
      <c r="M11" s="52">
        <v>0</v>
      </c>
      <c r="N11" s="52">
        <v>1</v>
      </c>
      <c r="O11" s="52">
        <f>'Parameter Input'!P8</f>
        <v>0.9</v>
      </c>
      <c r="P11" s="53">
        <f>'Parameter Input'!Q8</f>
        <v>0.4</v>
      </c>
      <c r="Q11" s="4">
        <f t="shared" ref="Q11:AR20" si="0">$N11+($M11-$N11)*((1/(1+EXP(-$P11*(Q$9-$L11)))^$O11))</f>
        <v>0.9867978615748374</v>
      </c>
      <c r="R11" s="4">
        <f t="shared" si="0"/>
        <v>0.98114509762858249</v>
      </c>
      <c r="S11" s="4">
        <f t="shared" si="0"/>
        <v>0.97311898315872036</v>
      </c>
      <c r="T11" s="4">
        <f>$N11+($M11-$N11)*((1/(1+EXP(-$P11*(T$9-$L11)))^$O11))</f>
        <v>0.96177484161592774</v>
      </c>
      <c r="U11" s="4">
        <f t="shared" si="0"/>
        <v>0.94584787155511363</v>
      </c>
      <c r="V11" s="4">
        <f t="shared" si="0"/>
        <v>0.92370360150141495</v>
      </c>
      <c r="W11" s="4">
        <f t="shared" si="0"/>
        <v>0.89334463567658451</v>
      </c>
      <c r="X11" s="4">
        <f t="shared" si="0"/>
        <v>0.85254543874327005</v>
      </c>
      <c r="Y11" s="4">
        <f t="shared" si="0"/>
        <v>0.79921300652623883</v>
      </c>
      <c r="Z11" s="4">
        <f t="shared" si="0"/>
        <v>0.73204982249993378</v>
      </c>
      <c r="AA11" s="4">
        <f t="shared" si="0"/>
        <v>0.65145592958786691</v>
      </c>
      <c r="AB11" s="4">
        <f t="shared" si="0"/>
        <v>0.56032247880849573</v>
      </c>
      <c r="AC11" s="4">
        <f t="shared" si="0"/>
        <v>0.46411326873185343</v>
      </c>
      <c r="AD11" s="4">
        <f t="shared" si="0"/>
        <v>0.36979727595523937</v>
      </c>
      <c r="AE11" s="4">
        <f t="shared" si="0"/>
        <v>0.28393948637231203</v>
      </c>
      <c r="AF11" s="4">
        <f t="shared" si="0"/>
        <v>0.21097259161117732</v>
      </c>
      <c r="AG11" s="4">
        <f t="shared" si="0"/>
        <v>0.15253917653798199</v>
      </c>
      <c r="AH11" s="4">
        <f t="shared" si="0"/>
        <v>0.10795188737709993</v>
      </c>
      <c r="AI11" s="4">
        <f t="shared" si="0"/>
        <v>7.5176653938091809E-2</v>
      </c>
      <c r="AJ11" s="4">
        <f t="shared" si="0"/>
        <v>5.1742836177502194E-2</v>
      </c>
      <c r="AK11" s="4">
        <f t="shared" si="0"/>
        <v>3.5319190625345942E-2</v>
      </c>
      <c r="AL11" s="4">
        <f t="shared" si="0"/>
        <v>2.3969442072658165E-2</v>
      </c>
      <c r="AM11" s="4">
        <f t="shared" si="0"/>
        <v>1.6202243558389728E-2</v>
      </c>
      <c r="AN11" s="4">
        <f t="shared" si="0"/>
        <v>1.0922240564108399E-2</v>
      </c>
      <c r="AO11" s="4">
        <f t="shared" si="0"/>
        <v>7.3493212906090566E-3</v>
      </c>
      <c r="AP11" s="4">
        <f t="shared" si="0"/>
        <v>4.9390262185057265E-3</v>
      </c>
      <c r="AQ11" s="4">
        <f t="shared" si="0"/>
        <v>3.3164275492956197E-3</v>
      </c>
      <c r="AR11" s="4">
        <f t="shared" si="0"/>
        <v>2.2256362146679809E-3</v>
      </c>
    </row>
    <row r="12" spans="1:44" x14ac:dyDescent="0.25">
      <c r="A12" s="24" t="s">
        <v>28</v>
      </c>
      <c r="B12" s="60">
        <f>'Parameter Input'!L9</f>
        <v>-26250</v>
      </c>
      <c r="C12" s="61">
        <f>'Parameter Input'!M9</f>
        <v>-17250</v>
      </c>
      <c r="D12" s="1" t="s">
        <v>15</v>
      </c>
      <c r="L12" s="54">
        <f>'Parameter Input'!O9</f>
        <v>12</v>
      </c>
      <c r="M12" s="37">
        <v>0</v>
      </c>
      <c r="N12" s="37">
        <v>1</v>
      </c>
      <c r="O12" s="37">
        <f>'Parameter Input'!P9</f>
        <v>0.9</v>
      </c>
      <c r="P12" s="55">
        <f>'Parameter Input'!Q9</f>
        <v>0.4</v>
      </c>
      <c r="Q12" s="4">
        <f t="shared" si="0"/>
        <v>0.9867978615748374</v>
      </c>
      <c r="R12" s="4">
        <f t="shared" si="0"/>
        <v>0.98114509762858249</v>
      </c>
      <c r="S12" s="4">
        <f t="shared" si="0"/>
        <v>0.97311898315872036</v>
      </c>
      <c r="T12" s="4">
        <f t="shared" si="0"/>
        <v>0.96177484161592774</v>
      </c>
      <c r="U12" s="4">
        <f t="shared" si="0"/>
        <v>0.94584787155511363</v>
      </c>
      <c r="V12" s="4">
        <f t="shared" si="0"/>
        <v>0.92370360150141495</v>
      </c>
      <c r="W12" s="4">
        <f t="shared" si="0"/>
        <v>0.89334463567658451</v>
      </c>
      <c r="X12" s="4">
        <f t="shared" si="0"/>
        <v>0.85254543874327005</v>
      </c>
      <c r="Y12" s="4">
        <f t="shared" si="0"/>
        <v>0.79921300652623883</v>
      </c>
      <c r="Z12" s="4">
        <f t="shared" si="0"/>
        <v>0.73204982249993378</v>
      </c>
      <c r="AA12" s="4">
        <f t="shared" si="0"/>
        <v>0.65145592958786691</v>
      </c>
      <c r="AB12" s="4">
        <f t="shared" si="0"/>
        <v>0.56032247880849573</v>
      </c>
      <c r="AC12" s="4">
        <f t="shared" si="0"/>
        <v>0.46411326873185343</v>
      </c>
      <c r="AD12" s="4">
        <f t="shared" si="0"/>
        <v>0.36979727595523937</v>
      </c>
      <c r="AE12" s="4">
        <f t="shared" si="0"/>
        <v>0.28393948637231203</v>
      </c>
      <c r="AF12" s="4">
        <f t="shared" si="0"/>
        <v>0.21097259161117732</v>
      </c>
      <c r="AG12" s="4">
        <f t="shared" si="0"/>
        <v>0.15253917653798199</v>
      </c>
      <c r="AH12" s="4">
        <f t="shared" si="0"/>
        <v>0.10795188737709993</v>
      </c>
      <c r="AI12" s="4">
        <f t="shared" si="0"/>
        <v>7.5176653938091809E-2</v>
      </c>
      <c r="AJ12" s="4">
        <f t="shared" si="0"/>
        <v>5.1742836177502194E-2</v>
      </c>
      <c r="AK12" s="4">
        <f t="shared" si="0"/>
        <v>3.5319190625345942E-2</v>
      </c>
      <c r="AL12" s="4">
        <f t="shared" si="0"/>
        <v>2.3969442072658165E-2</v>
      </c>
      <c r="AM12" s="4">
        <f t="shared" si="0"/>
        <v>1.6202243558389728E-2</v>
      </c>
      <c r="AN12" s="4">
        <f t="shared" si="0"/>
        <v>1.0922240564108399E-2</v>
      </c>
      <c r="AO12" s="4">
        <f t="shared" si="0"/>
        <v>7.3493212906090566E-3</v>
      </c>
      <c r="AP12" s="4">
        <f t="shared" si="0"/>
        <v>4.9390262185057265E-3</v>
      </c>
      <c r="AQ12" s="4">
        <f t="shared" si="0"/>
        <v>3.3164275492956197E-3</v>
      </c>
      <c r="AR12" s="4">
        <f t="shared" si="0"/>
        <v>2.2256362146679809E-3</v>
      </c>
    </row>
    <row r="13" spans="1:44" x14ac:dyDescent="0.25">
      <c r="A13" s="24" t="s">
        <v>14</v>
      </c>
      <c r="B13" s="43">
        <f>'Parameter Input'!B8</f>
        <v>40000</v>
      </c>
      <c r="C13" s="44">
        <f>'Parameter Input'!C8</f>
        <v>40000</v>
      </c>
      <c r="D13" s="1" t="s">
        <v>15</v>
      </c>
      <c r="L13" s="54">
        <f>'Parameter Input'!E8</f>
        <v>12</v>
      </c>
      <c r="M13" s="37">
        <v>0</v>
      </c>
      <c r="N13" s="37">
        <v>1</v>
      </c>
      <c r="O13" s="37">
        <f>'Parameter Input'!F8</f>
        <v>0.9</v>
      </c>
      <c r="P13" s="55">
        <f>'Parameter Input'!G8</f>
        <v>0.4</v>
      </c>
      <c r="Q13" s="4">
        <f t="shared" si="0"/>
        <v>0.9867978615748374</v>
      </c>
      <c r="R13" s="4">
        <f t="shared" si="0"/>
        <v>0.98114509762858249</v>
      </c>
      <c r="S13" s="4">
        <f t="shared" si="0"/>
        <v>0.97311898315872036</v>
      </c>
      <c r="T13" s="4">
        <f t="shared" si="0"/>
        <v>0.96177484161592774</v>
      </c>
      <c r="U13" s="4">
        <f t="shared" si="0"/>
        <v>0.94584787155511363</v>
      </c>
      <c r="V13" s="4">
        <f t="shared" si="0"/>
        <v>0.92370360150141495</v>
      </c>
      <c r="W13" s="4">
        <f t="shared" si="0"/>
        <v>0.89334463567658451</v>
      </c>
      <c r="X13" s="4">
        <f t="shared" si="0"/>
        <v>0.85254543874327005</v>
      </c>
      <c r="Y13" s="4">
        <f t="shared" si="0"/>
        <v>0.79921300652623883</v>
      </c>
      <c r="Z13" s="4">
        <f t="shared" si="0"/>
        <v>0.73204982249993378</v>
      </c>
      <c r="AA13" s="4">
        <f t="shared" si="0"/>
        <v>0.65145592958786691</v>
      </c>
      <c r="AB13" s="4">
        <f t="shared" si="0"/>
        <v>0.56032247880849573</v>
      </c>
      <c r="AC13" s="4">
        <f t="shared" si="0"/>
        <v>0.46411326873185343</v>
      </c>
      <c r="AD13" s="4">
        <f t="shared" si="0"/>
        <v>0.36979727595523937</v>
      </c>
      <c r="AE13" s="4">
        <f t="shared" si="0"/>
        <v>0.28393948637231203</v>
      </c>
      <c r="AF13" s="4">
        <f t="shared" si="0"/>
        <v>0.21097259161117732</v>
      </c>
      <c r="AG13" s="4">
        <f t="shared" si="0"/>
        <v>0.15253917653798199</v>
      </c>
      <c r="AH13" s="4">
        <f t="shared" si="0"/>
        <v>0.10795188737709993</v>
      </c>
      <c r="AI13" s="4">
        <f t="shared" si="0"/>
        <v>7.5176653938091809E-2</v>
      </c>
      <c r="AJ13" s="4">
        <f t="shared" si="0"/>
        <v>5.1742836177502194E-2</v>
      </c>
      <c r="AK13" s="4">
        <f t="shared" si="0"/>
        <v>3.5319190625345942E-2</v>
      </c>
      <c r="AL13" s="4">
        <f t="shared" si="0"/>
        <v>2.3969442072658165E-2</v>
      </c>
      <c r="AM13" s="4">
        <f t="shared" si="0"/>
        <v>1.6202243558389728E-2</v>
      </c>
      <c r="AN13" s="4">
        <f t="shared" si="0"/>
        <v>1.0922240564108399E-2</v>
      </c>
      <c r="AO13" s="4">
        <f t="shared" si="0"/>
        <v>7.3493212906090566E-3</v>
      </c>
      <c r="AP13" s="4">
        <f t="shared" si="0"/>
        <v>4.9390262185057265E-3</v>
      </c>
      <c r="AQ13" s="4">
        <f t="shared" si="0"/>
        <v>3.3164275492956197E-3</v>
      </c>
      <c r="AR13" s="4">
        <f t="shared" si="0"/>
        <v>2.2256362146679809E-3</v>
      </c>
    </row>
    <row r="14" spans="1:44" x14ac:dyDescent="0.25">
      <c r="A14" s="24" t="s">
        <v>25</v>
      </c>
      <c r="B14" s="60">
        <f>'Parameter Input'!B9</f>
        <v>-10000</v>
      </c>
      <c r="C14" s="61">
        <f>'Parameter Input'!C9</f>
        <v>-10000</v>
      </c>
      <c r="D14" s="1" t="s">
        <v>15</v>
      </c>
      <c r="L14" s="54">
        <f>'Parameter Input'!E9</f>
        <v>12</v>
      </c>
      <c r="M14" s="37">
        <v>0</v>
      </c>
      <c r="N14" s="37">
        <v>1</v>
      </c>
      <c r="O14" s="37">
        <f>'Parameter Input'!F9</f>
        <v>0.9</v>
      </c>
      <c r="P14" s="55">
        <f>'Parameter Input'!G9</f>
        <v>0.4</v>
      </c>
      <c r="Q14" s="4">
        <f t="shared" si="0"/>
        <v>0.9867978615748374</v>
      </c>
      <c r="R14" s="4">
        <f t="shared" si="0"/>
        <v>0.98114509762858249</v>
      </c>
      <c r="S14" s="4">
        <f t="shared" si="0"/>
        <v>0.97311898315872036</v>
      </c>
      <c r="T14" s="4">
        <f t="shared" si="0"/>
        <v>0.96177484161592774</v>
      </c>
      <c r="U14" s="4">
        <f t="shared" si="0"/>
        <v>0.94584787155511363</v>
      </c>
      <c r="V14" s="4">
        <f t="shared" si="0"/>
        <v>0.92370360150141495</v>
      </c>
      <c r="W14" s="4">
        <f t="shared" si="0"/>
        <v>0.89334463567658451</v>
      </c>
      <c r="X14" s="4">
        <f t="shared" si="0"/>
        <v>0.85254543874327005</v>
      </c>
      <c r="Y14" s="4">
        <f t="shared" si="0"/>
        <v>0.79921300652623883</v>
      </c>
      <c r="Z14" s="4">
        <f t="shared" si="0"/>
        <v>0.73204982249993378</v>
      </c>
      <c r="AA14" s="4">
        <f t="shared" si="0"/>
        <v>0.65145592958786691</v>
      </c>
      <c r="AB14" s="4">
        <f t="shared" si="0"/>
        <v>0.56032247880849573</v>
      </c>
      <c r="AC14" s="4">
        <f t="shared" si="0"/>
        <v>0.46411326873185343</v>
      </c>
      <c r="AD14" s="4">
        <f t="shared" si="0"/>
        <v>0.36979727595523937</v>
      </c>
      <c r="AE14" s="4">
        <f t="shared" si="0"/>
        <v>0.28393948637231203</v>
      </c>
      <c r="AF14" s="4">
        <f t="shared" si="0"/>
        <v>0.21097259161117732</v>
      </c>
      <c r="AG14" s="4">
        <f t="shared" si="0"/>
        <v>0.15253917653798199</v>
      </c>
      <c r="AH14" s="4">
        <f t="shared" si="0"/>
        <v>0.10795188737709993</v>
      </c>
      <c r="AI14" s="4">
        <f t="shared" si="0"/>
        <v>7.5176653938091809E-2</v>
      </c>
      <c r="AJ14" s="4">
        <f t="shared" si="0"/>
        <v>5.1742836177502194E-2</v>
      </c>
      <c r="AK14" s="4">
        <f t="shared" si="0"/>
        <v>3.5319190625345942E-2</v>
      </c>
      <c r="AL14" s="4">
        <f t="shared" si="0"/>
        <v>2.3969442072658165E-2</v>
      </c>
      <c r="AM14" s="4">
        <f t="shared" si="0"/>
        <v>1.6202243558389728E-2</v>
      </c>
      <c r="AN14" s="4">
        <f t="shared" si="0"/>
        <v>1.0922240564108399E-2</v>
      </c>
      <c r="AO14" s="4">
        <f t="shared" si="0"/>
        <v>7.3493212906090566E-3</v>
      </c>
      <c r="AP14" s="4">
        <f t="shared" si="0"/>
        <v>4.9390262185057265E-3</v>
      </c>
      <c r="AQ14" s="4">
        <f t="shared" si="0"/>
        <v>3.3164275492956197E-3</v>
      </c>
      <c r="AR14" s="4">
        <f t="shared" si="0"/>
        <v>2.2256362146679809E-3</v>
      </c>
    </row>
    <row r="15" spans="1:44" x14ac:dyDescent="0.25">
      <c r="A15" s="24" t="s">
        <v>79</v>
      </c>
      <c r="B15" s="45">
        <f>'Parameter Input'!L15</f>
        <v>0.06</v>
      </c>
      <c r="C15" s="46">
        <f>'Parameter Input'!M15</f>
        <v>0.06</v>
      </c>
      <c r="D15" s="1" t="s">
        <v>57</v>
      </c>
      <c r="L15" s="54">
        <f>'Parameter Input'!O15</f>
        <v>12</v>
      </c>
      <c r="M15" s="37">
        <v>0</v>
      </c>
      <c r="N15" s="37">
        <v>1</v>
      </c>
      <c r="O15" s="37">
        <f>'Parameter Input'!P15</f>
        <v>0.9</v>
      </c>
      <c r="P15" s="55">
        <f>'Parameter Input'!Q15</f>
        <v>0.4</v>
      </c>
      <c r="Q15" s="4">
        <f t="shared" si="0"/>
        <v>0.9867978615748374</v>
      </c>
      <c r="R15" s="4">
        <f t="shared" si="0"/>
        <v>0.98114509762858249</v>
      </c>
      <c r="S15" s="4">
        <f t="shared" si="0"/>
        <v>0.97311898315872036</v>
      </c>
      <c r="T15" s="4">
        <f t="shared" si="0"/>
        <v>0.96177484161592774</v>
      </c>
      <c r="U15" s="4">
        <f t="shared" si="0"/>
        <v>0.94584787155511363</v>
      </c>
      <c r="V15" s="4">
        <f t="shared" si="0"/>
        <v>0.92370360150141495</v>
      </c>
      <c r="W15" s="4">
        <f t="shared" si="0"/>
        <v>0.89334463567658451</v>
      </c>
      <c r="X15" s="4">
        <f t="shared" si="0"/>
        <v>0.85254543874327005</v>
      </c>
      <c r="Y15" s="4">
        <f t="shared" si="0"/>
        <v>0.79921300652623883</v>
      </c>
      <c r="Z15" s="4">
        <f t="shared" si="0"/>
        <v>0.73204982249993378</v>
      </c>
      <c r="AA15" s="4">
        <f t="shared" si="0"/>
        <v>0.65145592958786691</v>
      </c>
      <c r="AB15" s="4">
        <f t="shared" si="0"/>
        <v>0.56032247880849573</v>
      </c>
      <c r="AC15" s="4">
        <f t="shared" si="0"/>
        <v>0.46411326873185343</v>
      </c>
      <c r="AD15" s="4">
        <f t="shared" si="0"/>
        <v>0.36979727595523937</v>
      </c>
      <c r="AE15" s="4">
        <f t="shared" si="0"/>
        <v>0.28393948637231203</v>
      </c>
      <c r="AF15" s="4">
        <f t="shared" si="0"/>
        <v>0.21097259161117732</v>
      </c>
      <c r="AG15" s="4">
        <f t="shared" si="0"/>
        <v>0.15253917653798199</v>
      </c>
      <c r="AH15" s="4">
        <f t="shared" si="0"/>
        <v>0.10795188737709993</v>
      </c>
      <c r="AI15" s="4">
        <f t="shared" si="0"/>
        <v>7.5176653938091809E-2</v>
      </c>
      <c r="AJ15" s="4">
        <f t="shared" si="0"/>
        <v>5.1742836177502194E-2</v>
      </c>
      <c r="AK15" s="4">
        <f t="shared" si="0"/>
        <v>3.5319190625345942E-2</v>
      </c>
      <c r="AL15" s="4">
        <f t="shared" si="0"/>
        <v>2.3969442072658165E-2</v>
      </c>
      <c r="AM15" s="4">
        <f t="shared" si="0"/>
        <v>1.6202243558389728E-2</v>
      </c>
      <c r="AN15" s="4">
        <f t="shared" si="0"/>
        <v>1.0922240564108399E-2</v>
      </c>
      <c r="AO15" s="4">
        <f t="shared" si="0"/>
        <v>7.3493212906090566E-3</v>
      </c>
      <c r="AP15" s="4">
        <f t="shared" si="0"/>
        <v>4.9390262185057265E-3</v>
      </c>
      <c r="AQ15" s="4">
        <f t="shared" si="0"/>
        <v>3.3164275492956197E-3</v>
      </c>
      <c r="AR15" s="4">
        <f t="shared" si="0"/>
        <v>2.2256362146679809E-3</v>
      </c>
    </row>
    <row r="16" spans="1:44" x14ac:dyDescent="0.25">
      <c r="A16" s="24" t="s">
        <v>37</v>
      </c>
      <c r="B16" s="43">
        <f>'Parameter Input'!B10</f>
        <v>70000</v>
      </c>
      <c r="C16" s="44">
        <f>'Parameter Input'!C10</f>
        <v>70000</v>
      </c>
      <c r="D16" s="1" t="s">
        <v>38</v>
      </c>
      <c r="L16" s="54">
        <f>'Parameter Input'!E10</f>
        <v>12</v>
      </c>
      <c r="M16" s="37">
        <v>0</v>
      </c>
      <c r="N16" s="37">
        <v>1</v>
      </c>
      <c r="O16" s="37">
        <f>'Parameter Input'!F10</f>
        <v>0.9</v>
      </c>
      <c r="P16" s="55">
        <f>'Parameter Input'!G10</f>
        <v>0.4</v>
      </c>
      <c r="Q16" s="4">
        <f t="shared" si="0"/>
        <v>0.9867978615748374</v>
      </c>
      <c r="R16" s="4">
        <f t="shared" si="0"/>
        <v>0.98114509762858249</v>
      </c>
      <c r="S16" s="4">
        <f t="shared" si="0"/>
        <v>0.97311898315872036</v>
      </c>
      <c r="T16" s="4">
        <f t="shared" si="0"/>
        <v>0.96177484161592774</v>
      </c>
      <c r="U16" s="4">
        <f t="shared" si="0"/>
        <v>0.94584787155511363</v>
      </c>
      <c r="V16" s="4">
        <f t="shared" si="0"/>
        <v>0.92370360150141495</v>
      </c>
      <c r="W16" s="4">
        <f t="shared" si="0"/>
        <v>0.89334463567658451</v>
      </c>
      <c r="X16" s="4">
        <f t="shared" si="0"/>
        <v>0.85254543874327005</v>
      </c>
      <c r="Y16" s="4">
        <f t="shared" si="0"/>
        <v>0.79921300652623883</v>
      </c>
      <c r="Z16" s="4">
        <f t="shared" si="0"/>
        <v>0.73204982249993378</v>
      </c>
      <c r="AA16" s="4">
        <f t="shared" si="0"/>
        <v>0.65145592958786691</v>
      </c>
      <c r="AB16" s="4">
        <f t="shared" si="0"/>
        <v>0.56032247880849573</v>
      </c>
      <c r="AC16" s="4">
        <f t="shared" si="0"/>
        <v>0.46411326873185343</v>
      </c>
      <c r="AD16" s="4">
        <f t="shared" si="0"/>
        <v>0.36979727595523937</v>
      </c>
      <c r="AE16" s="4">
        <f t="shared" si="0"/>
        <v>0.28393948637231203</v>
      </c>
      <c r="AF16" s="4">
        <f t="shared" si="0"/>
        <v>0.21097259161117732</v>
      </c>
      <c r="AG16" s="4">
        <f t="shared" si="0"/>
        <v>0.15253917653798199</v>
      </c>
      <c r="AH16" s="4">
        <f t="shared" si="0"/>
        <v>0.10795188737709993</v>
      </c>
      <c r="AI16" s="4">
        <f t="shared" si="0"/>
        <v>7.5176653938091809E-2</v>
      </c>
      <c r="AJ16" s="4">
        <f t="shared" si="0"/>
        <v>5.1742836177502194E-2</v>
      </c>
      <c r="AK16" s="4">
        <f t="shared" si="0"/>
        <v>3.5319190625345942E-2</v>
      </c>
      <c r="AL16" s="4">
        <f t="shared" si="0"/>
        <v>2.3969442072658165E-2</v>
      </c>
      <c r="AM16" s="4">
        <f t="shared" si="0"/>
        <v>1.6202243558389728E-2</v>
      </c>
      <c r="AN16" s="4">
        <f t="shared" si="0"/>
        <v>1.0922240564108399E-2</v>
      </c>
      <c r="AO16" s="4">
        <f t="shared" si="0"/>
        <v>7.3493212906090566E-3</v>
      </c>
      <c r="AP16" s="4">
        <f t="shared" si="0"/>
        <v>4.9390262185057265E-3</v>
      </c>
      <c r="AQ16" s="4">
        <f t="shared" si="0"/>
        <v>3.3164275492956197E-3</v>
      </c>
      <c r="AR16" s="4">
        <f t="shared" si="0"/>
        <v>2.2256362146679809E-3</v>
      </c>
    </row>
    <row r="17" spans="1:44" x14ac:dyDescent="0.25">
      <c r="A17" s="24" t="s">
        <v>52</v>
      </c>
      <c r="B17" s="43">
        <f>'Parameter Input'!L11</f>
        <v>20000</v>
      </c>
      <c r="C17" s="44">
        <f>'Parameter Input'!M11</f>
        <v>20000</v>
      </c>
      <c r="D17" s="1" t="s">
        <v>38</v>
      </c>
      <c r="L17" s="54">
        <f>'Parameter Input'!O11</f>
        <v>12</v>
      </c>
      <c r="M17" s="37">
        <v>0</v>
      </c>
      <c r="N17" s="37">
        <v>1</v>
      </c>
      <c r="O17" s="37">
        <f>'Parameter Input'!P11</f>
        <v>0.9</v>
      </c>
      <c r="P17" s="55">
        <f>'Parameter Input'!Q11</f>
        <v>0.4</v>
      </c>
      <c r="Q17" s="4">
        <f t="shared" si="0"/>
        <v>0.9867978615748374</v>
      </c>
      <c r="R17" s="4">
        <f t="shared" si="0"/>
        <v>0.98114509762858249</v>
      </c>
      <c r="S17" s="4">
        <f t="shared" si="0"/>
        <v>0.97311898315872036</v>
      </c>
      <c r="T17" s="4">
        <f t="shared" si="0"/>
        <v>0.96177484161592774</v>
      </c>
      <c r="U17" s="4">
        <f t="shared" si="0"/>
        <v>0.94584787155511363</v>
      </c>
      <c r="V17" s="4">
        <f t="shared" si="0"/>
        <v>0.92370360150141495</v>
      </c>
      <c r="W17" s="4">
        <f t="shared" si="0"/>
        <v>0.89334463567658451</v>
      </c>
      <c r="X17" s="4">
        <f t="shared" si="0"/>
        <v>0.85254543874327005</v>
      </c>
      <c r="Y17" s="4">
        <f t="shared" si="0"/>
        <v>0.79921300652623883</v>
      </c>
      <c r="Z17" s="4">
        <f t="shared" si="0"/>
        <v>0.73204982249993378</v>
      </c>
      <c r="AA17" s="4">
        <f t="shared" si="0"/>
        <v>0.65145592958786691</v>
      </c>
      <c r="AB17" s="4">
        <f t="shared" si="0"/>
        <v>0.56032247880849573</v>
      </c>
      <c r="AC17" s="4">
        <f t="shared" si="0"/>
        <v>0.46411326873185343</v>
      </c>
      <c r="AD17" s="4">
        <f t="shared" si="0"/>
        <v>0.36979727595523937</v>
      </c>
      <c r="AE17" s="4">
        <f t="shared" si="0"/>
        <v>0.28393948637231203</v>
      </c>
      <c r="AF17" s="4">
        <f t="shared" si="0"/>
        <v>0.21097259161117732</v>
      </c>
      <c r="AG17" s="4">
        <f t="shared" si="0"/>
        <v>0.15253917653798199</v>
      </c>
      <c r="AH17" s="4">
        <f t="shared" si="0"/>
        <v>0.10795188737709993</v>
      </c>
      <c r="AI17" s="4">
        <f t="shared" si="0"/>
        <v>7.5176653938091809E-2</v>
      </c>
      <c r="AJ17" s="4">
        <f t="shared" si="0"/>
        <v>5.1742836177502194E-2</v>
      </c>
      <c r="AK17" s="4">
        <f t="shared" si="0"/>
        <v>3.5319190625345942E-2</v>
      </c>
      <c r="AL17" s="4">
        <f t="shared" si="0"/>
        <v>2.3969442072658165E-2</v>
      </c>
      <c r="AM17" s="4">
        <f t="shared" si="0"/>
        <v>1.6202243558389728E-2</v>
      </c>
      <c r="AN17" s="4">
        <f t="shared" si="0"/>
        <v>1.0922240564108399E-2</v>
      </c>
      <c r="AO17" s="4">
        <f t="shared" si="0"/>
        <v>7.3493212906090566E-3</v>
      </c>
      <c r="AP17" s="4">
        <f t="shared" si="0"/>
        <v>4.9390262185057265E-3</v>
      </c>
      <c r="AQ17" s="4">
        <f t="shared" si="0"/>
        <v>3.3164275492956197E-3</v>
      </c>
      <c r="AR17" s="4">
        <f t="shared" si="0"/>
        <v>2.2256362146679809E-3</v>
      </c>
    </row>
    <row r="18" spans="1:44" x14ac:dyDescent="0.25">
      <c r="A18" s="24" t="s">
        <v>273</v>
      </c>
      <c r="B18" s="45">
        <f>'Parameter Input'!B15</f>
        <v>0.11</v>
      </c>
      <c r="C18" s="46">
        <f>'Parameter Input'!C15</f>
        <v>0.11</v>
      </c>
      <c r="D18" s="1" t="s">
        <v>76</v>
      </c>
      <c r="L18" s="54">
        <f>'Parameter Input'!E15</f>
        <v>12</v>
      </c>
      <c r="M18" s="37">
        <v>0</v>
      </c>
      <c r="N18" s="37">
        <v>1</v>
      </c>
      <c r="O18" s="37">
        <f>'Parameter Input'!F15</f>
        <v>0.9</v>
      </c>
      <c r="P18" s="55">
        <f>'Parameter Input'!G15</f>
        <v>0.4</v>
      </c>
      <c r="Q18" s="4">
        <f t="shared" si="0"/>
        <v>0.9867978615748374</v>
      </c>
      <c r="R18" s="4">
        <f t="shared" si="0"/>
        <v>0.98114509762858249</v>
      </c>
      <c r="S18" s="4">
        <f t="shared" si="0"/>
        <v>0.97311898315872036</v>
      </c>
      <c r="T18" s="4">
        <f t="shared" si="0"/>
        <v>0.96177484161592774</v>
      </c>
      <c r="U18" s="4">
        <f t="shared" si="0"/>
        <v>0.94584787155511363</v>
      </c>
      <c r="V18" s="4">
        <f t="shared" si="0"/>
        <v>0.92370360150141495</v>
      </c>
      <c r="W18" s="4">
        <f t="shared" si="0"/>
        <v>0.89334463567658451</v>
      </c>
      <c r="X18" s="4">
        <f t="shared" si="0"/>
        <v>0.85254543874327005</v>
      </c>
      <c r="Y18" s="4">
        <f t="shared" si="0"/>
        <v>0.79921300652623883</v>
      </c>
      <c r="Z18" s="4">
        <f t="shared" si="0"/>
        <v>0.73204982249993378</v>
      </c>
      <c r="AA18" s="4">
        <f t="shared" si="0"/>
        <v>0.65145592958786691</v>
      </c>
      <c r="AB18" s="4">
        <f t="shared" si="0"/>
        <v>0.56032247880849573</v>
      </c>
      <c r="AC18" s="4">
        <f t="shared" si="0"/>
        <v>0.46411326873185343</v>
      </c>
      <c r="AD18" s="4">
        <f t="shared" si="0"/>
        <v>0.36979727595523937</v>
      </c>
      <c r="AE18" s="4">
        <f t="shared" si="0"/>
        <v>0.28393948637231203</v>
      </c>
      <c r="AF18" s="4">
        <f t="shared" si="0"/>
        <v>0.21097259161117732</v>
      </c>
      <c r="AG18" s="4">
        <f t="shared" si="0"/>
        <v>0.15253917653798199</v>
      </c>
      <c r="AH18" s="4">
        <f t="shared" si="0"/>
        <v>0.10795188737709993</v>
      </c>
      <c r="AI18" s="4">
        <f t="shared" si="0"/>
        <v>7.5176653938091809E-2</v>
      </c>
      <c r="AJ18" s="4">
        <f t="shared" si="0"/>
        <v>5.1742836177502194E-2</v>
      </c>
      <c r="AK18" s="4">
        <f t="shared" si="0"/>
        <v>3.5319190625345942E-2</v>
      </c>
      <c r="AL18" s="4">
        <f t="shared" si="0"/>
        <v>2.3969442072658165E-2</v>
      </c>
      <c r="AM18" s="4">
        <f t="shared" si="0"/>
        <v>1.6202243558389728E-2</v>
      </c>
      <c r="AN18" s="4">
        <f t="shared" si="0"/>
        <v>1.0922240564108399E-2</v>
      </c>
      <c r="AO18" s="4">
        <f t="shared" si="0"/>
        <v>7.3493212906090566E-3</v>
      </c>
      <c r="AP18" s="4">
        <f t="shared" si="0"/>
        <v>4.9390262185057265E-3</v>
      </c>
      <c r="AQ18" s="4">
        <f t="shared" si="0"/>
        <v>3.3164275492956197E-3</v>
      </c>
      <c r="AR18" s="4">
        <f t="shared" si="0"/>
        <v>2.2256362146679809E-3</v>
      </c>
    </row>
    <row r="19" spans="1:44" x14ac:dyDescent="0.25">
      <c r="A19" s="24" t="s">
        <v>59</v>
      </c>
      <c r="B19" s="47">
        <f>'Parameter Input'!L12</f>
        <v>2.9</v>
      </c>
      <c r="C19" s="48">
        <f>'Parameter Input'!M12</f>
        <v>2.4</v>
      </c>
      <c r="D19" s="1" t="s">
        <v>60</v>
      </c>
      <c r="L19" s="54">
        <f>'Parameter Input'!O12</f>
        <v>12</v>
      </c>
      <c r="M19" s="37">
        <v>0</v>
      </c>
      <c r="N19" s="37">
        <v>1</v>
      </c>
      <c r="O19" s="37">
        <f>'Parameter Input'!P12</f>
        <v>0.9</v>
      </c>
      <c r="P19" s="55">
        <f>'Parameter Input'!Q12</f>
        <v>0.4</v>
      </c>
      <c r="Q19" s="4">
        <f t="shared" si="0"/>
        <v>0.9867978615748374</v>
      </c>
      <c r="R19" s="4">
        <f t="shared" si="0"/>
        <v>0.98114509762858249</v>
      </c>
      <c r="S19" s="4">
        <f t="shared" si="0"/>
        <v>0.97311898315872036</v>
      </c>
      <c r="T19" s="4">
        <f t="shared" si="0"/>
        <v>0.96177484161592774</v>
      </c>
      <c r="U19" s="4">
        <f t="shared" si="0"/>
        <v>0.94584787155511363</v>
      </c>
      <c r="V19" s="4">
        <f t="shared" si="0"/>
        <v>0.92370360150141495</v>
      </c>
      <c r="W19" s="4">
        <f t="shared" si="0"/>
        <v>0.89334463567658451</v>
      </c>
      <c r="X19" s="4">
        <f t="shared" si="0"/>
        <v>0.85254543874327005</v>
      </c>
      <c r="Y19" s="4">
        <f t="shared" si="0"/>
        <v>0.79921300652623883</v>
      </c>
      <c r="Z19" s="4">
        <f t="shared" si="0"/>
        <v>0.73204982249993378</v>
      </c>
      <c r="AA19" s="4">
        <f t="shared" si="0"/>
        <v>0.65145592958786691</v>
      </c>
      <c r="AB19" s="4">
        <f t="shared" si="0"/>
        <v>0.56032247880849573</v>
      </c>
      <c r="AC19" s="4">
        <f t="shared" si="0"/>
        <v>0.46411326873185343</v>
      </c>
      <c r="AD19" s="4">
        <f t="shared" si="0"/>
        <v>0.36979727595523937</v>
      </c>
      <c r="AE19" s="4">
        <f t="shared" si="0"/>
        <v>0.28393948637231203</v>
      </c>
      <c r="AF19" s="4">
        <f t="shared" si="0"/>
        <v>0.21097259161117732</v>
      </c>
      <c r="AG19" s="4">
        <f t="shared" si="0"/>
        <v>0.15253917653798199</v>
      </c>
      <c r="AH19" s="4">
        <f t="shared" si="0"/>
        <v>0.10795188737709993</v>
      </c>
      <c r="AI19" s="4">
        <f t="shared" si="0"/>
        <v>7.5176653938091809E-2</v>
      </c>
      <c r="AJ19" s="4">
        <f t="shared" si="0"/>
        <v>5.1742836177502194E-2</v>
      </c>
      <c r="AK19" s="4">
        <f t="shared" si="0"/>
        <v>3.5319190625345942E-2</v>
      </c>
      <c r="AL19" s="4">
        <f t="shared" si="0"/>
        <v>2.3969442072658165E-2</v>
      </c>
      <c r="AM19" s="4">
        <f t="shared" si="0"/>
        <v>1.6202243558389728E-2</v>
      </c>
      <c r="AN19" s="4">
        <f t="shared" si="0"/>
        <v>1.0922240564108399E-2</v>
      </c>
      <c r="AO19" s="4">
        <f t="shared" si="0"/>
        <v>7.3493212906090566E-3</v>
      </c>
      <c r="AP19" s="4">
        <f t="shared" si="0"/>
        <v>4.9390262185057265E-3</v>
      </c>
      <c r="AQ19" s="4">
        <f t="shared" si="0"/>
        <v>3.3164275492956197E-3</v>
      </c>
      <c r="AR19" s="4">
        <f t="shared" si="0"/>
        <v>2.2256362146679809E-3</v>
      </c>
    </row>
    <row r="20" spans="1:44" x14ac:dyDescent="0.25">
      <c r="A20" s="24" t="s">
        <v>67</v>
      </c>
      <c r="B20" s="45">
        <f>'Parameter Input'!L13</f>
        <v>0.1</v>
      </c>
      <c r="C20" s="46">
        <f>'Parameter Input'!M13</f>
        <v>0.1</v>
      </c>
      <c r="D20" s="1" t="s">
        <v>68</v>
      </c>
      <c r="L20" s="54">
        <f>'Parameter Input'!O13</f>
        <v>12</v>
      </c>
      <c r="M20" s="37">
        <v>0</v>
      </c>
      <c r="N20" s="37">
        <v>1</v>
      </c>
      <c r="O20" s="37">
        <f>'Parameter Input'!P13</f>
        <v>0.9</v>
      </c>
      <c r="P20" s="55">
        <f>'Parameter Input'!Q13</f>
        <v>0.4</v>
      </c>
      <c r="Q20" s="4">
        <f t="shared" si="0"/>
        <v>0.9867978615748374</v>
      </c>
      <c r="R20" s="4">
        <f t="shared" ref="R20:AR20" si="1">$N20+($M20-$N20)*((1/(1+EXP(-$P20*(R$9-$L20)))^$O20))</f>
        <v>0.98114509762858249</v>
      </c>
      <c r="S20" s="4">
        <f t="shared" si="1"/>
        <v>0.97311898315872036</v>
      </c>
      <c r="T20" s="4">
        <f t="shared" si="1"/>
        <v>0.96177484161592774</v>
      </c>
      <c r="U20" s="4">
        <f t="shared" si="1"/>
        <v>0.94584787155511363</v>
      </c>
      <c r="V20" s="4">
        <f t="shared" si="1"/>
        <v>0.92370360150141495</v>
      </c>
      <c r="W20" s="4">
        <f t="shared" si="1"/>
        <v>0.89334463567658451</v>
      </c>
      <c r="X20" s="4">
        <f t="shared" si="1"/>
        <v>0.85254543874327005</v>
      </c>
      <c r="Y20" s="4">
        <f t="shared" si="1"/>
        <v>0.79921300652623883</v>
      </c>
      <c r="Z20" s="4">
        <f t="shared" si="1"/>
        <v>0.73204982249993378</v>
      </c>
      <c r="AA20" s="4">
        <f t="shared" si="1"/>
        <v>0.65145592958786691</v>
      </c>
      <c r="AB20" s="4">
        <f t="shared" si="1"/>
        <v>0.56032247880849573</v>
      </c>
      <c r="AC20" s="4">
        <f t="shared" si="1"/>
        <v>0.46411326873185343</v>
      </c>
      <c r="AD20" s="4">
        <f t="shared" si="1"/>
        <v>0.36979727595523937</v>
      </c>
      <c r="AE20" s="4">
        <f t="shared" si="1"/>
        <v>0.28393948637231203</v>
      </c>
      <c r="AF20" s="4">
        <f t="shared" si="1"/>
        <v>0.21097259161117732</v>
      </c>
      <c r="AG20" s="4">
        <f t="shared" si="1"/>
        <v>0.15253917653798199</v>
      </c>
      <c r="AH20" s="4">
        <f t="shared" si="1"/>
        <v>0.10795188737709993</v>
      </c>
      <c r="AI20" s="4">
        <f t="shared" si="1"/>
        <v>7.5176653938091809E-2</v>
      </c>
      <c r="AJ20" s="4">
        <f t="shared" si="1"/>
        <v>5.1742836177502194E-2</v>
      </c>
      <c r="AK20" s="4">
        <f t="shared" si="1"/>
        <v>3.5319190625345942E-2</v>
      </c>
      <c r="AL20" s="4">
        <f t="shared" si="1"/>
        <v>2.3969442072658165E-2</v>
      </c>
      <c r="AM20" s="4">
        <f t="shared" si="1"/>
        <v>1.6202243558389728E-2</v>
      </c>
      <c r="AN20" s="4">
        <f t="shared" si="1"/>
        <v>1.0922240564108399E-2</v>
      </c>
      <c r="AO20" s="4">
        <f t="shared" si="1"/>
        <v>7.3493212906090566E-3</v>
      </c>
      <c r="AP20" s="4">
        <f t="shared" si="1"/>
        <v>4.9390262185057265E-3</v>
      </c>
      <c r="AQ20" s="4">
        <f t="shared" si="1"/>
        <v>3.3164275492956197E-3</v>
      </c>
      <c r="AR20" s="4">
        <f t="shared" si="1"/>
        <v>2.2256362146679809E-3</v>
      </c>
    </row>
    <row r="21" spans="1:44" x14ac:dyDescent="0.25">
      <c r="A21" s="24" t="s">
        <v>206</v>
      </c>
      <c r="B21" s="45">
        <f>'Parameter Input'!$L$16</f>
        <v>0</v>
      </c>
      <c r="C21" s="46">
        <f>'Parameter Input'!$M$16</f>
        <v>0</v>
      </c>
      <c r="D21" s="1" t="s">
        <v>76</v>
      </c>
      <c r="L21" s="54">
        <f>'Parameter Input'!$O$16</f>
        <v>17</v>
      </c>
      <c r="M21" s="37">
        <v>0</v>
      </c>
      <c r="N21" s="37">
        <v>1</v>
      </c>
      <c r="O21" s="37">
        <f>'Parameter Input'!$P$16</f>
        <v>0.9</v>
      </c>
      <c r="P21" s="55">
        <f>'Parameter Input'!$Q$16</f>
        <v>0.4</v>
      </c>
      <c r="Q21" s="4">
        <f t="shared" ref="Q21:AR21" si="2">$N21+($M21-$N21)*((1/(1+EXP(-$P21*(Q$9-$L21)))^$O21))</f>
        <v>0.99780374543478534</v>
      </c>
      <c r="R21" s="4">
        <f t="shared" si="2"/>
        <v>0.99685359315256394</v>
      </c>
      <c r="S21" s="4">
        <f t="shared" si="2"/>
        <v>0.99549347132349975</v>
      </c>
      <c r="T21" s="4">
        <f t="shared" si="2"/>
        <v>0.99354772139898062</v>
      </c>
      <c r="U21" s="4">
        <f t="shared" si="2"/>
        <v>0.99076681540580536</v>
      </c>
      <c r="V21" s="4">
        <f t="shared" si="2"/>
        <v>0.9867978615748374</v>
      </c>
      <c r="W21" s="4">
        <f t="shared" si="2"/>
        <v>0.98114509762858249</v>
      </c>
      <c r="X21" s="4">
        <f t="shared" si="2"/>
        <v>0.97311898315872036</v>
      </c>
      <c r="Y21" s="4">
        <f t="shared" si="2"/>
        <v>0.96177484161592774</v>
      </c>
      <c r="Z21" s="4">
        <f t="shared" si="2"/>
        <v>0.94584787155511363</v>
      </c>
      <c r="AA21" s="4">
        <f t="shared" si="2"/>
        <v>0.92370360150141495</v>
      </c>
      <c r="AB21" s="4">
        <f t="shared" si="2"/>
        <v>0.89334463567658451</v>
      </c>
      <c r="AC21" s="4">
        <f t="shared" si="2"/>
        <v>0.85254543874327005</v>
      </c>
      <c r="AD21" s="4">
        <f t="shared" si="2"/>
        <v>0.79921300652623883</v>
      </c>
      <c r="AE21" s="4">
        <f t="shared" si="2"/>
        <v>0.73204982249993378</v>
      </c>
      <c r="AF21" s="4">
        <f t="shared" si="2"/>
        <v>0.65145592958786691</v>
      </c>
      <c r="AG21" s="4">
        <f t="shared" si="2"/>
        <v>0.56032247880849573</v>
      </c>
      <c r="AH21" s="4">
        <f t="shared" si="2"/>
        <v>0.46411326873185343</v>
      </c>
      <c r="AI21" s="4">
        <f t="shared" si="2"/>
        <v>0.36979727595523937</v>
      </c>
      <c r="AJ21" s="4">
        <f t="shared" si="2"/>
        <v>0.28393948637231203</v>
      </c>
      <c r="AK21" s="4">
        <f t="shared" si="2"/>
        <v>0.21097259161117732</v>
      </c>
      <c r="AL21" s="4">
        <f t="shared" si="2"/>
        <v>0.15253917653798199</v>
      </c>
      <c r="AM21" s="4">
        <f t="shared" si="2"/>
        <v>0.10795188737709993</v>
      </c>
      <c r="AN21" s="4">
        <f t="shared" si="2"/>
        <v>7.5176653938091809E-2</v>
      </c>
      <c r="AO21" s="4">
        <f t="shared" si="2"/>
        <v>5.1742836177502194E-2</v>
      </c>
      <c r="AP21" s="4">
        <f t="shared" si="2"/>
        <v>3.5319190625345942E-2</v>
      </c>
      <c r="AQ21" s="4">
        <f t="shared" si="2"/>
        <v>2.3969442072658165E-2</v>
      </c>
      <c r="AR21" s="4">
        <f t="shared" si="2"/>
        <v>1.6202243558389728E-2</v>
      </c>
    </row>
    <row r="22" spans="1:44" x14ac:dyDescent="0.25">
      <c r="A22" s="24" t="s">
        <v>41</v>
      </c>
      <c r="B22" s="43">
        <f>'Parameter Input'!L10</f>
        <v>8</v>
      </c>
      <c r="C22" s="44">
        <f>'Parameter Input'!M10</f>
        <v>8</v>
      </c>
      <c r="D22" s="1" t="s">
        <v>42</v>
      </c>
      <c r="L22" s="54">
        <f>'Parameter Input'!O10</f>
        <v>12</v>
      </c>
      <c r="M22" s="37">
        <v>0</v>
      </c>
      <c r="N22" s="37">
        <v>1</v>
      </c>
      <c r="O22" s="37">
        <f>'Parameter Input'!P10</f>
        <v>0.9</v>
      </c>
      <c r="P22" s="55">
        <f>'Parameter Input'!Q10</f>
        <v>0.4</v>
      </c>
      <c r="Q22" s="4">
        <f t="shared" ref="Q22:AF27" si="3">$N22+($M22-$N22)*((1/(1+EXP(-$P22*(Q$9-$L22)))^$O22))</f>
        <v>0.9867978615748374</v>
      </c>
      <c r="R22" s="4">
        <f t="shared" si="3"/>
        <v>0.98114509762858249</v>
      </c>
      <c r="S22" s="4">
        <f t="shared" si="3"/>
        <v>0.97311898315872036</v>
      </c>
      <c r="T22" s="4">
        <f t="shared" si="3"/>
        <v>0.96177484161592774</v>
      </c>
      <c r="U22" s="4">
        <f t="shared" si="3"/>
        <v>0.94584787155511363</v>
      </c>
      <c r="V22" s="4">
        <f t="shared" si="3"/>
        <v>0.92370360150141495</v>
      </c>
      <c r="W22" s="4">
        <f t="shared" si="3"/>
        <v>0.89334463567658451</v>
      </c>
      <c r="X22" s="4">
        <f t="shared" si="3"/>
        <v>0.85254543874327005</v>
      </c>
      <c r="Y22" s="4">
        <f t="shared" si="3"/>
        <v>0.79921300652623883</v>
      </c>
      <c r="Z22" s="4">
        <f t="shared" si="3"/>
        <v>0.73204982249993378</v>
      </c>
      <c r="AA22" s="4">
        <f t="shared" si="3"/>
        <v>0.65145592958786691</v>
      </c>
      <c r="AB22" s="4">
        <f t="shared" si="3"/>
        <v>0.56032247880849573</v>
      </c>
      <c r="AC22" s="4">
        <f t="shared" si="3"/>
        <v>0.46411326873185343</v>
      </c>
      <c r="AD22" s="4">
        <f t="shared" si="3"/>
        <v>0.36979727595523937</v>
      </c>
      <c r="AE22" s="4">
        <f t="shared" si="3"/>
        <v>0.28393948637231203</v>
      </c>
      <c r="AF22" s="4">
        <f t="shared" si="3"/>
        <v>0.21097259161117732</v>
      </c>
      <c r="AG22" s="4">
        <f t="shared" ref="AG22:AR27" si="4">$N22+($M22-$N22)*((1/(1+EXP(-$P22*(AG$9-$L22)))^$O22))</f>
        <v>0.15253917653798199</v>
      </c>
      <c r="AH22" s="4">
        <f t="shared" si="4"/>
        <v>0.10795188737709993</v>
      </c>
      <c r="AI22" s="4">
        <f t="shared" si="4"/>
        <v>7.5176653938091809E-2</v>
      </c>
      <c r="AJ22" s="4">
        <f t="shared" si="4"/>
        <v>5.1742836177502194E-2</v>
      </c>
      <c r="AK22" s="4">
        <f t="shared" si="4"/>
        <v>3.5319190625345942E-2</v>
      </c>
      <c r="AL22" s="4">
        <f t="shared" si="4"/>
        <v>2.3969442072658165E-2</v>
      </c>
      <c r="AM22" s="4">
        <f t="shared" si="4"/>
        <v>1.6202243558389728E-2</v>
      </c>
      <c r="AN22" s="4">
        <f t="shared" si="4"/>
        <v>1.0922240564108399E-2</v>
      </c>
      <c r="AO22" s="4">
        <f t="shared" si="4"/>
        <v>7.3493212906090566E-3</v>
      </c>
      <c r="AP22" s="4">
        <f t="shared" si="4"/>
        <v>4.9390262185057265E-3</v>
      </c>
      <c r="AQ22" s="4">
        <f t="shared" si="4"/>
        <v>3.3164275492956197E-3</v>
      </c>
      <c r="AR22" s="4">
        <f t="shared" si="4"/>
        <v>2.2256362146679809E-3</v>
      </c>
    </row>
    <row r="23" spans="1:44" x14ac:dyDescent="0.25">
      <c r="A23" s="24" t="s">
        <v>70</v>
      </c>
      <c r="B23" s="43">
        <f>'Parameter Input'!B14</f>
        <v>10</v>
      </c>
      <c r="C23" s="44">
        <f>'Parameter Input'!C14</f>
        <v>10</v>
      </c>
      <c r="D23" s="1" t="s">
        <v>42</v>
      </c>
      <c r="L23" s="54">
        <f>'Parameter Input'!E14</f>
        <v>12</v>
      </c>
      <c r="M23" s="37">
        <v>0</v>
      </c>
      <c r="N23" s="37">
        <v>1</v>
      </c>
      <c r="O23" s="37">
        <f>'Parameter Input'!F14</f>
        <v>0.9</v>
      </c>
      <c r="P23" s="55">
        <f>'Parameter Input'!G14</f>
        <v>0.4</v>
      </c>
      <c r="Q23" s="4">
        <f t="shared" si="3"/>
        <v>0.9867978615748374</v>
      </c>
      <c r="R23" s="4">
        <f t="shared" si="3"/>
        <v>0.98114509762858249</v>
      </c>
      <c r="S23" s="4">
        <f t="shared" si="3"/>
        <v>0.97311898315872036</v>
      </c>
      <c r="T23" s="4">
        <f t="shared" si="3"/>
        <v>0.96177484161592774</v>
      </c>
      <c r="U23" s="4">
        <f t="shared" si="3"/>
        <v>0.94584787155511363</v>
      </c>
      <c r="V23" s="4">
        <f t="shared" si="3"/>
        <v>0.92370360150141495</v>
      </c>
      <c r="W23" s="4">
        <f t="shared" si="3"/>
        <v>0.89334463567658451</v>
      </c>
      <c r="X23" s="4">
        <f t="shared" si="3"/>
        <v>0.85254543874327005</v>
      </c>
      <c r="Y23" s="4">
        <f t="shared" si="3"/>
        <v>0.79921300652623883</v>
      </c>
      <c r="Z23" s="4">
        <f t="shared" si="3"/>
        <v>0.73204982249993378</v>
      </c>
      <c r="AA23" s="4">
        <f t="shared" si="3"/>
        <v>0.65145592958786691</v>
      </c>
      <c r="AB23" s="4">
        <f t="shared" si="3"/>
        <v>0.56032247880849573</v>
      </c>
      <c r="AC23" s="4">
        <f t="shared" si="3"/>
        <v>0.46411326873185343</v>
      </c>
      <c r="AD23" s="4">
        <f t="shared" si="3"/>
        <v>0.36979727595523937</v>
      </c>
      <c r="AE23" s="4">
        <f t="shared" si="3"/>
        <v>0.28393948637231203</v>
      </c>
      <c r="AF23" s="4">
        <f t="shared" si="3"/>
        <v>0.21097259161117732</v>
      </c>
      <c r="AG23" s="4">
        <f t="shared" si="4"/>
        <v>0.15253917653798199</v>
      </c>
      <c r="AH23" s="4">
        <f t="shared" si="4"/>
        <v>0.10795188737709993</v>
      </c>
      <c r="AI23" s="4">
        <f t="shared" si="4"/>
        <v>7.5176653938091809E-2</v>
      </c>
      <c r="AJ23" s="4">
        <f t="shared" si="4"/>
        <v>5.1742836177502194E-2</v>
      </c>
      <c r="AK23" s="4">
        <f t="shared" si="4"/>
        <v>3.5319190625345942E-2</v>
      </c>
      <c r="AL23" s="4">
        <f t="shared" si="4"/>
        <v>2.3969442072658165E-2</v>
      </c>
      <c r="AM23" s="4">
        <f t="shared" si="4"/>
        <v>1.6202243558389728E-2</v>
      </c>
      <c r="AN23" s="4">
        <f t="shared" si="4"/>
        <v>1.0922240564108399E-2</v>
      </c>
      <c r="AO23" s="4">
        <f t="shared" si="4"/>
        <v>7.3493212906090566E-3</v>
      </c>
      <c r="AP23" s="4">
        <f t="shared" si="4"/>
        <v>4.9390262185057265E-3</v>
      </c>
      <c r="AQ23" s="4">
        <f t="shared" si="4"/>
        <v>3.3164275492956197E-3</v>
      </c>
      <c r="AR23" s="4">
        <f t="shared" si="4"/>
        <v>2.2256362146679809E-3</v>
      </c>
    </row>
    <row r="24" spans="1:44" x14ac:dyDescent="0.25">
      <c r="A24" s="24" t="s">
        <v>207</v>
      </c>
      <c r="B24" s="70">
        <f>'Parameter Input'!B11</f>
        <v>25</v>
      </c>
      <c r="C24" s="71">
        <f>'Parameter Input'!C11</f>
        <v>25</v>
      </c>
      <c r="D24" s="1" t="s">
        <v>49</v>
      </c>
      <c r="L24" s="54">
        <f>'Parameter Input'!E11</f>
        <v>12</v>
      </c>
      <c r="M24" s="37">
        <v>0</v>
      </c>
      <c r="N24" s="37">
        <v>1</v>
      </c>
      <c r="O24" s="37">
        <f>'Parameter Input'!F11</f>
        <v>0.9</v>
      </c>
      <c r="P24" s="55">
        <f>'Parameter Input'!G11</f>
        <v>0.4</v>
      </c>
      <c r="Q24" s="4">
        <f t="shared" si="3"/>
        <v>0.9867978615748374</v>
      </c>
      <c r="R24" s="4">
        <f t="shared" si="3"/>
        <v>0.98114509762858249</v>
      </c>
      <c r="S24" s="4">
        <f t="shared" si="3"/>
        <v>0.97311898315872036</v>
      </c>
      <c r="T24" s="4">
        <f t="shared" si="3"/>
        <v>0.96177484161592774</v>
      </c>
      <c r="U24" s="4">
        <f t="shared" si="3"/>
        <v>0.94584787155511363</v>
      </c>
      <c r="V24" s="4">
        <f t="shared" si="3"/>
        <v>0.92370360150141495</v>
      </c>
      <c r="W24" s="4">
        <f t="shared" si="3"/>
        <v>0.89334463567658451</v>
      </c>
      <c r="X24" s="4">
        <f t="shared" si="3"/>
        <v>0.85254543874327005</v>
      </c>
      <c r="Y24" s="4">
        <f t="shared" si="3"/>
        <v>0.79921300652623883</v>
      </c>
      <c r="Z24" s="4">
        <f t="shared" si="3"/>
        <v>0.73204982249993378</v>
      </c>
      <c r="AA24" s="4">
        <f t="shared" si="3"/>
        <v>0.65145592958786691</v>
      </c>
      <c r="AB24" s="4">
        <f t="shared" si="3"/>
        <v>0.56032247880849573</v>
      </c>
      <c r="AC24" s="4">
        <f t="shared" si="3"/>
        <v>0.46411326873185343</v>
      </c>
      <c r="AD24" s="4">
        <f t="shared" si="3"/>
        <v>0.36979727595523937</v>
      </c>
      <c r="AE24" s="4">
        <f t="shared" si="3"/>
        <v>0.28393948637231203</v>
      </c>
      <c r="AF24" s="4">
        <f t="shared" si="3"/>
        <v>0.21097259161117732</v>
      </c>
      <c r="AG24" s="4">
        <f t="shared" si="4"/>
        <v>0.15253917653798199</v>
      </c>
      <c r="AH24" s="4">
        <f t="shared" si="4"/>
        <v>0.10795188737709993</v>
      </c>
      <c r="AI24" s="4">
        <f t="shared" si="4"/>
        <v>7.5176653938091809E-2</v>
      </c>
      <c r="AJ24" s="4">
        <f t="shared" si="4"/>
        <v>5.1742836177502194E-2</v>
      </c>
      <c r="AK24" s="4">
        <f t="shared" si="4"/>
        <v>3.5319190625345942E-2</v>
      </c>
      <c r="AL24" s="4">
        <f t="shared" si="4"/>
        <v>2.3969442072658165E-2</v>
      </c>
      <c r="AM24" s="4">
        <f t="shared" si="4"/>
        <v>1.6202243558389728E-2</v>
      </c>
      <c r="AN24" s="4">
        <f t="shared" si="4"/>
        <v>1.0922240564108399E-2</v>
      </c>
      <c r="AO24" s="4">
        <f t="shared" si="4"/>
        <v>7.3493212906090566E-3</v>
      </c>
      <c r="AP24" s="4">
        <f t="shared" si="4"/>
        <v>4.9390262185057265E-3</v>
      </c>
      <c r="AQ24" s="4">
        <f t="shared" si="4"/>
        <v>3.3164275492956197E-3</v>
      </c>
      <c r="AR24" s="4">
        <f t="shared" si="4"/>
        <v>2.2256362146679809E-3</v>
      </c>
    </row>
    <row r="25" spans="1:44" x14ac:dyDescent="0.25">
      <c r="A25" s="24" t="s">
        <v>56</v>
      </c>
      <c r="B25" s="72">
        <f>'Parameter Input'!B12</f>
        <v>0.42</v>
      </c>
      <c r="C25" s="73">
        <f>'Parameter Input'!C12</f>
        <v>0.42</v>
      </c>
      <c r="D25" s="1" t="s">
        <v>57</v>
      </c>
      <c r="L25" s="54">
        <f>'Parameter Input'!E12</f>
        <v>12</v>
      </c>
      <c r="M25" s="37">
        <v>0</v>
      </c>
      <c r="N25" s="37">
        <v>1</v>
      </c>
      <c r="O25" s="37">
        <f>'Parameter Input'!F12</f>
        <v>0.9</v>
      </c>
      <c r="P25" s="55">
        <f>'Parameter Input'!G12</f>
        <v>0.4</v>
      </c>
      <c r="Q25" s="4">
        <f t="shared" si="3"/>
        <v>0.9867978615748374</v>
      </c>
      <c r="R25" s="4">
        <f t="shared" si="3"/>
        <v>0.98114509762858249</v>
      </c>
      <c r="S25" s="4">
        <f t="shared" si="3"/>
        <v>0.97311898315872036</v>
      </c>
      <c r="T25" s="4">
        <f t="shared" si="3"/>
        <v>0.96177484161592774</v>
      </c>
      <c r="U25" s="4">
        <f t="shared" si="3"/>
        <v>0.94584787155511363</v>
      </c>
      <c r="V25" s="4">
        <f t="shared" si="3"/>
        <v>0.92370360150141495</v>
      </c>
      <c r="W25" s="4">
        <f t="shared" si="3"/>
        <v>0.89334463567658451</v>
      </c>
      <c r="X25" s="4">
        <f t="shared" si="3"/>
        <v>0.85254543874327005</v>
      </c>
      <c r="Y25" s="4">
        <f t="shared" si="3"/>
        <v>0.79921300652623883</v>
      </c>
      <c r="Z25" s="4">
        <f t="shared" si="3"/>
        <v>0.73204982249993378</v>
      </c>
      <c r="AA25" s="4">
        <f t="shared" si="3"/>
        <v>0.65145592958786691</v>
      </c>
      <c r="AB25" s="4">
        <f t="shared" si="3"/>
        <v>0.56032247880849573</v>
      </c>
      <c r="AC25" s="4">
        <f t="shared" si="3"/>
        <v>0.46411326873185343</v>
      </c>
      <c r="AD25" s="4">
        <f t="shared" si="3"/>
        <v>0.36979727595523937</v>
      </c>
      <c r="AE25" s="4">
        <f t="shared" si="3"/>
        <v>0.28393948637231203</v>
      </c>
      <c r="AF25" s="4">
        <f t="shared" si="3"/>
        <v>0.21097259161117732</v>
      </c>
      <c r="AG25" s="4">
        <f t="shared" si="4"/>
        <v>0.15253917653798199</v>
      </c>
      <c r="AH25" s="4">
        <f t="shared" si="4"/>
        <v>0.10795188737709993</v>
      </c>
      <c r="AI25" s="4">
        <f t="shared" si="4"/>
        <v>7.5176653938091809E-2</v>
      </c>
      <c r="AJ25" s="4">
        <f t="shared" si="4"/>
        <v>5.1742836177502194E-2</v>
      </c>
      <c r="AK25" s="4">
        <f t="shared" si="4"/>
        <v>3.5319190625345942E-2</v>
      </c>
      <c r="AL25" s="4">
        <f t="shared" si="4"/>
        <v>2.3969442072658165E-2</v>
      </c>
      <c r="AM25" s="4">
        <f t="shared" si="4"/>
        <v>1.6202243558389728E-2</v>
      </c>
      <c r="AN25" s="4">
        <f t="shared" si="4"/>
        <v>1.0922240564108399E-2</v>
      </c>
      <c r="AO25" s="4">
        <f t="shared" si="4"/>
        <v>7.3493212906090566E-3</v>
      </c>
      <c r="AP25" s="4">
        <f t="shared" si="4"/>
        <v>4.9390262185057265E-3</v>
      </c>
      <c r="AQ25" s="4">
        <f t="shared" si="4"/>
        <v>3.3164275492956197E-3</v>
      </c>
      <c r="AR25" s="4">
        <f t="shared" si="4"/>
        <v>2.2256362146679809E-3</v>
      </c>
    </row>
    <row r="26" spans="1:44" x14ac:dyDescent="0.25">
      <c r="A26" s="24" t="s">
        <v>73</v>
      </c>
      <c r="B26" s="72">
        <f>'Parameter Input'!L14</f>
        <v>0</v>
      </c>
      <c r="C26" s="73">
        <f>'Parameter Input'!M14</f>
        <v>0</v>
      </c>
      <c r="D26" s="1" t="s">
        <v>57</v>
      </c>
      <c r="L26" s="54">
        <f>'Parameter Input'!O14</f>
        <v>12</v>
      </c>
      <c r="M26" s="37">
        <v>0</v>
      </c>
      <c r="N26" s="37">
        <v>1</v>
      </c>
      <c r="O26" s="37">
        <f>'Parameter Input'!P14</f>
        <v>0.9</v>
      </c>
      <c r="P26" s="55">
        <f>'Parameter Input'!Q14</f>
        <v>0.4</v>
      </c>
      <c r="Q26" s="4">
        <f t="shared" si="3"/>
        <v>0.9867978615748374</v>
      </c>
      <c r="R26" s="4">
        <f t="shared" si="3"/>
        <v>0.98114509762858249</v>
      </c>
      <c r="S26" s="4">
        <f t="shared" si="3"/>
        <v>0.97311898315872036</v>
      </c>
      <c r="T26" s="4">
        <f t="shared" si="3"/>
        <v>0.96177484161592774</v>
      </c>
      <c r="U26" s="4">
        <f t="shared" si="3"/>
        <v>0.94584787155511363</v>
      </c>
      <c r="V26" s="4">
        <f t="shared" si="3"/>
        <v>0.92370360150141495</v>
      </c>
      <c r="W26" s="4">
        <f t="shared" si="3"/>
        <v>0.89334463567658451</v>
      </c>
      <c r="X26" s="4">
        <f t="shared" si="3"/>
        <v>0.85254543874327005</v>
      </c>
      <c r="Y26" s="4">
        <f t="shared" si="3"/>
        <v>0.79921300652623883</v>
      </c>
      <c r="Z26" s="4">
        <f t="shared" si="3"/>
        <v>0.73204982249993378</v>
      </c>
      <c r="AA26" s="4">
        <f t="shared" si="3"/>
        <v>0.65145592958786691</v>
      </c>
      <c r="AB26" s="4">
        <f t="shared" si="3"/>
        <v>0.56032247880849573</v>
      </c>
      <c r="AC26" s="4">
        <f t="shared" si="3"/>
        <v>0.46411326873185343</v>
      </c>
      <c r="AD26" s="4">
        <f t="shared" si="3"/>
        <v>0.36979727595523937</v>
      </c>
      <c r="AE26" s="4">
        <f t="shared" si="3"/>
        <v>0.28393948637231203</v>
      </c>
      <c r="AF26" s="4">
        <f t="shared" si="3"/>
        <v>0.21097259161117732</v>
      </c>
      <c r="AG26" s="4">
        <f t="shared" si="4"/>
        <v>0.15253917653798199</v>
      </c>
      <c r="AH26" s="4">
        <f t="shared" si="4"/>
        <v>0.10795188737709993</v>
      </c>
      <c r="AI26" s="4">
        <f t="shared" si="4"/>
        <v>7.5176653938091809E-2</v>
      </c>
      <c r="AJ26" s="4">
        <f t="shared" si="4"/>
        <v>5.1742836177502194E-2</v>
      </c>
      <c r="AK26" s="4">
        <f t="shared" si="4"/>
        <v>3.5319190625345942E-2</v>
      </c>
      <c r="AL26" s="4">
        <f t="shared" si="4"/>
        <v>2.3969442072658165E-2</v>
      </c>
      <c r="AM26" s="4">
        <f t="shared" si="4"/>
        <v>1.6202243558389728E-2</v>
      </c>
      <c r="AN26" s="4">
        <f t="shared" si="4"/>
        <v>1.0922240564108399E-2</v>
      </c>
      <c r="AO26" s="4">
        <f t="shared" si="4"/>
        <v>7.3493212906090566E-3</v>
      </c>
      <c r="AP26" s="4">
        <f t="shared" si="4"/>
        <v>4.9390262185057265E-3</v>
      </c>
      <c r="AQ26" s="4">
        <f t="shared" si="4"/>
        <v>3.3164275492956197E-3</v>
      </c>
      <c r="AR26" s="4">
        <f t="shared" si="4"/>
        <v>2.2256362146679809E-3</v>
      </c>
    </row>
    <row r="27" spans="1:44" ht="15.75" thickBot="1" x14ac:dyDescent="0.3">
      <c r="A27" s="24" t="s">
        <v>64</v>
      </c>
      <c r="B27" s="74">
        <f>'Parameter Input'!B13</f>
        <v>55000</v>
      </c>
      <c r="C27" s="75">
        <f>'Parameter Input'!C13</f>
        <v>55000</v>
      </c>
      <c r="D27" s="1" t="s">
        <v>65</v>
      </c>
      <c r="L27" s="56">
        <f>'Parameter Input'!E13</f>
        <v>12</v>
      </c>
      <c r="M27" s="57">
        <v>0</v>
      </c>
      <c r="N27" s="57">
        <v>1</v>
      </c>
      <c r="O27" s="57">
        <f>'Parameter Input'!F13</f>
        <v>0.9</v>
      </c>
      <c r="P27" s="58">
        <f>'Parameter Input'!G13</f>
        <v>0.4</v>
      </c>
      <c r="Q27" s="4">
        <f t="shared" si="3"/>
        <v>0.9867978615748374</v>
      </c>
      <c r="R27" s="4">
        <f t="shared" si="3"/>
        <v>0.98114509762858249</v>
      </c>
      <c r="S27" s="4">
        <f t="shared" si="3"/>
        <v>0.97311898315872036</v>
      </c>
      <c r="T27" s="4">
        <f t="shared" si="3"/>
        <v>0.96177484161592774</v>
      </c>
      <c r="U27" s="4">
        <f t="shared" si="3"/>
        <v>0.94584787155511363</v>
      </c>
      <c r="V27" s="4">
        <f t="shared" si="3"/>
        <v>0.92370360150141495</v>
      </c>
      <c r="W27" s="4">
        <f t="shared" si="3"/>
        <v>0.89334463567658451</v>
      </c>
      <c r="X27" s="4">
        <f t="shared" si="3"/>
        <v>0.85254543874327005</v>
      </c>
      <c r="Y27" s="4">
        <f t="shared" si="3"/>
        <v>0.79921300652623883</v>
      </c>
      <c r="Z27" s="4">
        <f t="shared" si="3"/>
        <v>0.73204982249993378</v>
      </c>
      <c r="AA27" s="4">
        <f t="shared" si="3"/>
        <v>0.65145592958786691</v>
      </c>
      <c r="AB27" s="4">
        <f t="shared" si="3"/>
        <v>0.56032247880849573</v>
      </c>
      <c r="AC27" s="4">
        <f t="shared" si="3"/>
        <v>0.46411326873185343</v>
      </c>
      <c r="AD27" s="4">
        <f t="shared" si="3"/>
        <v>0.36979727595523937</v>
      </c>
      <c r="AE27" s="4">
        <f t="shared" si="3"/>
        <v>0.28393948637231203</v>
      </c>
      <c r="AF27" s="4">
        <f t="shared" si="3"/>
        <v>0.21097259161117732</v>
      </c>
      <c r="AG27" s="4">
        <f t="shared" si="4"/>
        <v>0.15253917653798199</v>
      </c>
      <c r="AH27" s="4">
        <f t="shared" si="4"/>
        <v>0.10795188737709993</v>
      </c>
      <c r="AI27" s="4">
        <f t="shared" si="4"/>
        <v>7.5176653938091809E-2</v>
      </c>
      <c r="AJ27" s="4">
        <f t="shared" si="4"/>
        <v>5.1742836177502194E-2</v>
      </c>
      <c r="AK27" s="4">
        <f t="shared" si="4"/>
        <v>3.5319190625345942E-2</v>
      </c>
      <c r="AL27" s="4">
        <f t="shared" si="4"/>
        <v>2.3969442072658165E-2</v>
      </c>
      <c r="AM27" s="4">
        <f t="shared" si="4"/>
        <v>1.6202243558389728E-2</v>
      </c>
      <c r="AN27" s="4">
        <f t="shared" si="4"/>
        <v>1.0922240564108399E-2</v>
      </c>
      <c r="AO27" s="4">
        <f t="shared" si="4"/>
        <v>7.3493212906090566E-3</v>
      </c>
      <c r="AP27" s="4">
        <f t="shared" si="4"/>
        <v>4.9390262185057265E-3</v>
      </c>
      <c r="AQ27" s="4">
        <f t="shared" si="4"/>
        <v>3.3164275492956197E-3</v>
      </c>
      <c r="AR27" s="4">
        <f t="shared" si="4"/>
        <v>2.2256362146679809E-3</v>
      </c>
    </row>
    <row r="28" spans="1:44" x14ac:dyDescent="0.25">
      <c r="A28" s="25"/>
      <c r="B28" s="40"/>
    </row>
    <row r="29" spans="1:44" ht="15.75" thickBot="1" x14ac:dyDescent="0.3"/>
    <row r="30" spans="1:44" ht="15.75" thickBot="1" x14ac:dyDescent="0.3">
      <c r="A30" s="26" t="s">
        <v>208</v>
      </c>
      <c r="B30" s="27">
        <v>2023</v>
      </c>
      <c r="C30" s="27">
        <v>2024</v>
      </c>
      <c r="D30" s="27">
        <v>2025</v>
      </c>
      <c r="E30" s="27">
        <v>2026</v>
      </c>
      <c r="F30" s="27">
        <v>2027</v>
      </c>
      <c r="G30" s="27">
        <v>2028</v>
      </c>
      <c r="H30" s="27">
        <v>2029</v>
      </c>
      <c r="I30" s="27">
        <v>2030</v>
      </c>
      <c r="J30" s="27">
        <v>2031</v>
      </c>
      <c r="K30" s="27">
        <v>2032</v>
      </c>
      <c r="L30" s="27">
        <v>2033</v>
      </c>
      <c r="M30" s="27">
        <v>2034</v>
      </c>
      <c r="N30" s="27">
        <v>2035</v>
      </c>
      <c r="O30" s="27">
        <v>2036</v>
      </c>
      <c r="P30" s="27">
        <v>2037</v>
      </c>
      <c r="Q30" s="27">
        <v>2038</v>
      </c>
      <c r="R30" s="27">
        <v>2039</v>
      </c>
      <c r="S30" s="27">
        <v>2040</v>
      </c>
      <c r="T30" s="27">
        <v>2041</v>
      </c>
      <c r="U30" s="27">
        <v>2042</v>
      </c>
      <c r="V30" s="27">
        <v>2043</v>
      </c>
      <c r="W30" s="27">
        <v>2044</v>
      </c>
      <c r="X30" s="27">
        <v>2045</v>
      </c>
      <c r="Y30" s="27">
        <v>2046</v>
      </c>
      <c r="Z30" s="27">
        <v>2047</v>
      </c>
      <c r="AA30" s="27">
        <v>2048</v>
      </c>
      <c r="AB30" s="27">
        <v>2049</v>
      </c>
      <c r="AC30" s="28">
        <v>2050</v>
      </c>
    </row>
    <row r="31" spans="1:44" x14ac:dyDescent="0.25">
      <c r="A31" s="29" t="str">
        <f t="shared" ref="A31:A45" si="5">A11</f>
        <v>Capex vehicle</v>
      </c>
      <c r="B31" s="62">
        <f t="shared" ref="B31:B39" si="6">$B11+($C11-$B11)*(1-Q11)</f>
        <v>105132.02138425162</v>
      </c>
      <c r="C31" s="62">
        <f t="shared" ref="C31:C39" si="7">$B11+($C11-$B11)*(1-R11)</f>
        <v>105188.54902371418</v>
      </c>
      <c r="D31" s="62">
        <f t="shared" ref="D31:D39" si="8">$B11+($C11-$B11)*(1-S11)</f>
        <v>105268.81016841279</v>
      </c>
      <c r="E31" s="62">
        <f t="shared" ref="E31:E39" si="9">$B11+($C11-$B11)*(1-T11)</f>
        <v>105382.25158384073</v>
      </c>
      <c r="F31" s="62">
        <f t="shared" ref="F31:F39" si="10">$B11+($C11-$B11)*(1-U11)</f>
        <v>105541.52128444887</v>
      </c>
      <c r="G31" s="62">
        <f t="shared" ref="G31:G39" si="11">$B11+($C11-$B11)*(1-V11)</f>
        <v>105762.96398498585</v>
      </c>
      <c r="H31" s="62">
        <f t="shared" ref="H31:H39" si="12">$B11+($C11-$B11)*(1-W11)</f>
        <v>106066.55364323416</v>
      </c>
      <c r="I31" s="62">
        <f t="shared" ref="I31:I39" si="13">$B11+($C11-$B11)*(1-X11)</f>
        <v>106474.54561256729</v>
      </c>
      <c r="J31" s="62">
        <f t="shared" ref="J31:J39" si="14">$B11+($C11-$B11)*(1-Y11)</f>
        <v>107007.86993473761</v>
      </c>
      <c r="K31" s="62">
        <f t="shared" ref="K31:K39" si="15">$B11+($C11-$B11)*(1-Z11)</f>
        <v>107679.50177500067</v>
      </c>
      <c r="L31" s="62">
        <f t="shared" ref="L31:L39" si="16">$B11+($C11-$B11)*(1-AA11)</f>
        <v>108485.44070412133</v>
      </c>
      <c r="M31" s="62">
        <f t="shared" ref="M31:M39" si="17">$B11+($C11-$B11)*(1-AB11)</f>
        <v>109396.77521191504</v>
      </c>
      <c r="N31" s="62">
        <f t="shared" ref="N31:N39" si="18">$B11+($C11-$B11)*(1-AC11)</f>
        <v>110358.86731268147</v>
      </c>
      <c r="O31" s="62">
        <f t="shared" ref="O31:O39" si="19">$B11+($C11-$B11)*(1-AD11)</f>
        <v>111302.02724044761</v>
      </c>
      <c r="P31" s="62">
        <f t="shared" ref="P31:P39" si="20">$B11+($C11-$B11)*(1-AE11)</f>
        <v>112160.60513627688</v>
      </c>
      <c r="Q31" s="62">
        <f t="shared" ref="Q31:Q39" si="21">$B11+($C11-$B11)*(1-AF11)</f>
        <v>112890.27408388823</v>
      </c>
      <c r="R31" s="62">
        <f t="shared" ref="R31:R39" si="22">$B11+($C11-$B11)*(1-AG11)</f>
        <v>113474.60823462019</v>
      </c>
      <c r="S31" s="62">
        <f t="shared" ref="S31:S39" si="23">$B11+($C11-$B11)*(1-AH11)</f>
        <v>113920.481126229</v>
      </c>
      <c r="T31" s="62">
        <f t="shared" ref="T31:T39" si="24">$B11+($C11-$B11)*(1-AI11)</f>
        <v>114248.23346061909</v>
      </c>
      <c r="U31" s="62">
        <f t="shared" ref="U31:U39" si="25">$B11+($C11-$B11)*(1-AJ11)</f>
        <v>114482.57163822498</v>
      </c>
      <c r="V31" s="62">
        <f t="shared" ref="V31:V39" si="26">$B11+($C11-$B11)*(1-AK11)</f>
        <v>114646.80809374654</v>
      </c>
      <c r="W31" s="62">
        <f t="shared" ref="W31:W39" si="27">$B11+($C11-$B11)*(1-AL11)</f>
        <v>114760.30557927342</v>
      </c>
      <c r="X31" s="62">
        <f t="shared" ref="X31:X39" si="28">$B11+($C11-$B11)*(1-AM11)</f>
        <v>114837.9775644161</v>
      </c>
      <c r="Y31" s="62">
        <f t="shared" ref="Y31:Y39" si="29">$B11+($C11-$B11)*(1-AN11)</f>
        <v>114890.77759435892</v>
      </c>
      <c r="Z31" s="62">
        <f t="shared" ref="Z31:Z39" si="30">$B11+($C11-$B11)*(1-AO11)</f>
        <v>114926.50678709391</v>
      </c>
      <c r="AA31" s="62">
        <f t="shared" ref="AA31:AA39" si="31">$B11+($C11-$B11)*(1-AP11)</f>
        <v>114950.60973781494</v>
      </c>
      <c r="AB31" s="62">
        <f t="shared" ref="AB31:AB39" si="32">$B11+($C11-$B11)*(1-AQ11)</f>
        <v>114966.83572450705</v>
      </c>
      <c r="AC31" s="62">
        <f t="shared" ref="AC31:AC39" si="33">$B11+($C11-$B11)*(1-AR11)</f>
        <v>114977.74363785332</v>
      </c>
    </row>
    <row r="32" spans="1:44" x14ac:dyDescent="0.25">
      <c r="A32" s="30" t="str">
        <f t="shared" si="5"/>
        <v>Residual value (vehicle)</v>
      </c>
      <c r="B32" s="62">
        <f t="shared" si="6"/>
        <v>-26131.180754173536</v>
      </c>
      <c r="C32" s="62">
        <f t="shared" si="7"/>
        <v>-26080.305878657244</v>
      </c>
      <c r="D32" s="62">
        <f t="shared" si="8"/>
        <v>-26008.070848428484</v>
      </c>
      <c r="E32" s="62">
        <f t="shared" si="9"/>
        <v>-25905.97357454335</v>
      </c>
      <c r="F32" s="62">
        <f t="shared" si="10"/>
        <v>-25762.630843996023</v>
      </c>
      <c r="G32" s="62">
        <f t="shared" si="11"/>
        <v>-25563.332413512733</v>
      </c>
      <c r="H32" s="62">
        <f t="shared" si="12"/>
        <v>-25290.101721089261</v>
      </c>
      <c r="I32" s="62">
        <f t="shared" si="13"/>
        <v>-24922.90894868943</v>
      </c>
      <c r="J32" s="62">
        <f t="shared" si="14"/>
        <v>-24442.917058736151</v>
      </c>
      <c r="K32" s="62">
        <f t="shared" si="15"/>
        <v>-23838.448402499405</v>
      </c>
      <c r="L32" s="62">
        <f t="shared" si="16"/>
        <v>-23113.103366290801</v>
      </c>
      <c r="M32" s="62">
        <f t="shared" si="17"/>
        <v>-22292.902309276462</v>
      </c>
      <c r="N32" s="62">
        <f t="shared" si="18"/>
        <v>-21427.019418586682</v>
      </c>
      <c r="O32" s="62">
        <f t="shared" si="19"/>
        <v>-20578.175483597155</v>
      </c>
      <c r="P32" s="62">
        <f t="shared" si="20"/>
        <v>-19805.455377350809</v>
      </c>
      <c r="Q32" s="62">
        <f t="shared" si="21"/>
        <v>-19148.753324500598</v>
      </c>
      <c r="R32" s="62">
        <f t="shared" si="22"/>
        <v>-18622.852588841837</v>
      </c>
      <c r="S32" s="62">
        <f t="shared" si="23"/>
        <v>-18221.5669863939</v>
      </c>
      <c r="T32" s="62">
        <f t="shared" si="24"/>
        <v>-17926.589885442827</v>
      </c>
      <c r="U32" s="62">
        <f t="shared" si="25"/>
        <v>-17715.685525597521</v>
      </c>
      <c r="V32" s="62">
        <f t="shared" si="26"/>
        <v>-17567.872715628113</v>
      </c>
      <c r="W32" s="62">
        <f t="shared" si="27"/>
        <v>-17465.724978653925</v>
      </c>
      <c r="X32" s="62">
        <f t="shared" si="28"/>
        <v>-17395.820192025509</v>
      </c>
      <c r="Y32" s="62">
        <f t="shared" si="29"/>
        <v>-17348.300165076973</v>
      </c>
      <c r="Z32" s="62">
        <f t="shared" si="30"/>
        <v>-17316.14389161548</v>
      </c>
      <c r="AA32" s="62">
        <f t="shared" si="31"/>
        <v>-17294.451235966553</v>
      </c>
      <c r="AB32" s="62">
        <f t="shared" si="32"/>
        <v>-17279.84784794366</v>
      </c>
      <c r="AC32" s="62">
        <f t="shared" si="33"/>
        <v>-17270.030725932011</v>
      </c>
    </row>
    <row r="33" spans="1:29" x14ac:dyDescent="0.25">
      <c r="A33" s="30" t="str">
        <f t="shared" si="5"/>
        <v>Capex costumization</v>
      </c>
      <c r="B33" s="62">
        <f t="shared" si="6"/>
        <v>40000</v>
      </c>
      <c r="C33" s="62">
        <f t="shared" si="7"/>
        <v>40000</v>
      </c>
      <c r="D33" s="62">
        <f t="shared" si="8"/>
        <v>40000</v>
      </c>
      <c r="E33" s="62">
        <f t="shared" si="9"/>
        <v>40000</v>
      </c>
      <c r="F33" s="62">
        <f t="shared" si="10"/>
        <v>40000</v>
      </c>
      <c r="G33" s="62">
        <f t="shared" si="11"/>
        <v>40000</v>
      </c>
      <c r="H33" s="62">
        <f t="shared" si="12"/>
        <v>40000</v>
      </c>
      <c r="I33" s="62">
        <f t="shared" si="13"/>
        <v>40000</v>
      </c>
      <c r="J33" s="62">
        <f t="shared" si="14"/>
        <v>40000</v>
      </c>
      <c r="K33" s="62">
        <f t="shared" si="15"/>
        <v>40000</v>
      </c>
      <c r="L33" s="62">
        <f t="shared" si="16"/>
        <v>40000</v>
      </c>
      <c r="M33" s="62">
        <f t="shared" si="17"/>
        <v>40000</v>
      </c>
      <c r="N33" s="62">
        <f t="shared" si="18"/>
        <v>40000</v>
      </c>
      <c r="O33" s="62">
        <f t="shared" si="19"/>
        <v>40000</v>
      </c>
      <c r="P33" s="62">
        <f t="shared" si="20"/>
        <v>40000</v>
      </c>
      <c r="Q33" s="62">
        <f t="shared" si="21"/>
        <v>40000</v>
      </c>
      <c r="R33" s="62">
        <f t="shared" si="22"/>
        <v>40000</v>
      </c>
      <c r="S33" s="62">
        <f t="shared" si="23"/>
        <v>40000</v>
      </c>
      <c r="T33" s="62">
        <f t="shared" si="24"/>
        <v>40000</v>
      </c>
      <c r="U33" s="62">
        <f t="shared" si="25"/>
        <v>40000</v>
      </c>
      <c r="V33" s="62">
        <f t="shared" si="26"/>
        <v>40000</v>
      </c>
      <c r="W33" s="62">
        <f t="shared" si="27"/>
        <v>40000</v>
      </c>
      <c r="X33" s="62">
        <f t="shared" si="28"/>
        <v>40000</v>
      </c>
      <c r="Y33" s="62">
        <f t="shared" si="29"/>
        <v>40000</v>
      </c>
      <c r="Z33" s="62">
        <f t="shared" si="30"/>
        <v>40000</v>
      </c>
      <c r="AA33" s="62">
        <f t="shared" si="31"/>
        <v>40000</v>
      </c>
      <c r="AB33" s="62">
        <f t="shared" si="32"/>
        <v>40000</v>
      </c>
      <c r="AC33" s="62">
        <f t="shared" si="33"/>
        <v>40000</v>
      </c>
    </row>
    <row r="34" spans="1:29" x14ac:dyDescent="0.25">
      <c r="A34" s="30" t="str">
        <f t="shared" si="5"/>
        <v>Residual value (costumization)</v>
      </c>
      <c r="B34" s="62">
        <f t="shared" si="6"/>
        <v>-10000</v>
      </c>
      <c r="C34" s="62">
        <f t="shared" si="7"/>
        <v>-10000</v>
      </c>
      <c r="D34" s="62">
        <f t="shared" si="8"/>
        <v>-10000</v>
      </c>
      <c r="E34" s="62">
        <f t="shared" si="9"/>
        <v>-10000</v>
      </c>
      <c r="F34" s="62">
        <f t="shared" si="10"/>
        <v>-10000</v>
      </c>
      <c r="G34" s="62">
        <f t="shared" si="11"/>
        <v>-10000</v>
      </c>
      <c r="H34" s="62">
        <f t="shared" si="12"/>
        <v>-10000</v>
      </c>
      <c r="I34" s="62">
        <f t="shared" si="13"/>
        <v>-10000</v>
      </c>
      <c r="J34" s="62">
        <f t="shared" si="14"/>
        <v>-10000</v>
      </c>
      <c r="K34" s="62">
        <f t="shared" si="15"/>
        <v>-10000</v>
      </c>
      <c r="L34" s="62">
        <f t="shared" si="16"/>
        <v>-10000</v>
      </c>
      <c r="M34" s="62">
        <f t="shared" si="17"/>
        <v>-10000</v>
      </c>
      <c r="N34" s="62">
        <f t="shared" si="18"/>
        <v>-10000</v>
      </c>
      <c r="O34" s="62">
        <f t="shared" si="19"/>
        <v>-10000</v>
      </c>
      <c r="P34" s="62">
        <f t="shared" si="20"/>
        <v>-10000</v>
      </c>
      <c r="Q34" s="62">
        <f t="shared" si="21"/>
        <v>-10000</v>
      </c>
      <c r="R34" s="62">
        <f t="shared" si="22"/>
        <v>-10000</v>
      </c>
      <c r="S34" s="62">
        <f t="shared" si="23"/>
        <v>-10000</v>
      </c>
      <c r="T34" s="62">
        <f t="shared" si="24"/>
        <v>-10000</v>
      </c>
      <c r="U34" s="62">
        <f t="shared" si="25"/>
        <v>-10000</v>
      </c>
      <c r="V34" s="62">
        <f t="shared" si="26"/>
        <v>-10000</v>
      </c>
      <c r="W34" s="62">
        <f t="shared" si="27"/>
        <v>-10000</v>
      </c>
      <c r="X34" s="62">
        <f t="shared" si="28"/>
        <v>-10000</v>
      </c>
      <c r="Y34" s="62">
        <f t="shared" si="29"/>
        <v>-10000</v>
      </c>
      <c r="Z34" s="62">
        <f t="shared" si="30"/>
        <v>-10000</v>
      </c>
      <c r="AA34" s="62">
        <f t="shared" si="31"/>
        <v>-10000</v>
      </c>
      <c r="AB34" s="62">
        <f t="shared" si="32"/>
        <v>-10000</v>
      </c>
      <c r="AC34" s="62">
        <f t="shared" si="33"/>
        <v>-10000</v>
      </c>
    </row>
    <row r="35" spans="1:29" x14ac:dyDescent="0.25">
      <c r="A35" s="30" t="str">
        <f t="shared" si="5"/>
        <v>WACC</v>
      </c>
      <c r="B35" s="62">
        <f t="shared" si="6"/>
        <v>0.06</v>
      </c>
      <c r="C35" s="62">
        <f t="shared" si="7"/>
        <v>0.06</v>
      </c>
      <c r="D35" s="62">
        <f t="shared" si="8"/>
        <v>0.06</v>
      </c>
      <c r="E35" s="62">
        <f t="shared" si="9"/>
        <v>0.06</v>
      </c>
      <c r="F35" s="62">
        <f t="shared" si="10"/>
        <v>0.06</v>
      </c>
      <c r="G35" s="62">
        <f t="shared" si="11"/>
        <v>0.06</v>
      </c>
      <c r="H35" s="62">
        <f t="shared" si="12"/>
        <v>0.06</v>
      </c>
      <c r="I35" s="62">
        <f t="shared" si="13"/>
        <v>0.06</v>
      </c>
      <c r="J35" s="62">
        <f t="shared" si="14"/>
        <v>0.06</v>
      </c>
      <c r="K35" s="62">
        <f t="shared" si="15"/>
        <v>0.06</v>
      </c>
      <c r="L35" s="62">
        <f t="shared" si="16"/>
        <v>0.06</v>
      </c>
      <c r="M35" s="62">
        <f t="shared" si="17"/>
        <v>0.06</v>
      </c>
      <c r="N35" s="62">
        <f t="shared" si="18"/>
        <v>0.06</v>
      </c>
      <c r="O35" s="62">
        <f t="shared" si="19"/>
        <v>0.06</v>
      </c>
      <c r="P35" s="62">
        <f t="shared" si="20"/>
        <v>0.06</v>
      </c>
      <c r="Q35" s="62">
        <f t="shared" si="21"/>
        <v>0.06</v>
      </c>
      <c r="R35" s="62">
        <f t="shared" si="22"/>
        <v>0.06</v>
      </c>
      <c r="S35" s="62">
        <f t="shared" si="23"/>
        <v>0.06</v>
      </c>
      <c r="T35" s="62">
        <f t="shared" si="24"/>
        <v>0.06</v>
      </c>
      <c r="U35" s="62">
        <f t="shared" si="25"/>
        <v>0.06</v>
      </c>
      <c r="V35" s="62">
        <f t="shared" si="26"/>
        <v>0.06</v>
      </c>
      <c r="W35" s="62">
        <f t="shared" si="27"/>
        <v>0.06</v>
      </c>
      <c r="X35" s="62">
        <f t="shared" si="28"/>
        <v>0.06</v>
      </c>
      <c r="Y35" s="62">
        <f t="shared" si="29"/>
        <v>0.06</v>
      </c>
      <c r="Z35" s="62">
        <f t="shared" si="30"/>
        <v>0.06</v>
      </c>
      <c r="AA35" s="62">
        <f t="shared" si="31"/>
        <v>0.06</v>
      </c>
      <c r="AB35" s="62">
        <f t="shared" si="32"/>
        <v>0.06</v>
      </c>
      <c r="AC35" s="62">
        <f t="shared" si="33"/>
        <v>0.06</v>
      </c>
    </row>
    <row r="36" spans="1:29" x14ac:dyDescent="0.25">
      <c r="A36" s="30" t="str">
        <f t="shared" si="5"/>
        <v>Opex fix (admin, crew, insurance)</v>
      </c>
      <c r="B36" s="62">
        <f t="shared" si="6"/>
        <v>70000</v>
      </c>
      <c r="C36" s="62">
        <f t="shared" si="7"/>
        <v>70000</v>
      </c>
      <c r="D36" s="62">
        <f t="shared" si="8"/>
        <v>70000</v>
      </c>
      <c r="E36" s="62">
        <f t="shared" si="9"/>
        <v>70000</v>
      </c>
      <c r="F36" s="62">
        <f t="shared" si="10"/>
        <v>70000</v>
      </c>
      <c r="G36" s="62">
        <f t="shared" si="11"/>
        <v>70000</v>
      </c>
      <c r="H36" s="62">
        <f t="shared" si="12"/>
        <v>70000</v>
      </c>
      <c r="I36" s="62">
        <f t="shared" si="13"/>
        <v>70000</v>
      </c>
      <c r="J36" s="62">
        <f t="shared" si="14"/>
        <v>70000</v>
      </c>
      <c r="K36" s="62">
        <f t="shared" si="15"/>
        <v>70000</v>
      </c>
      <c r="L36" s="62">
        <f t="shared" si="16"/>
        <v>70000</v>
      </c>
      <c r="M36" s="62">
        <f t="shared" si="17"/>
        <v>70000</v>
      </c>
      <c r="N36" s="62">
        <f t="shared" si="18"/>
        <v>70000</v>
      </c>
      <c r="O36" s="62">
        <f t="shared" si="19"/>
        <v>70000</v>
      </c>
      <c r="P36" s="62">
        <f t="shared" si="20"/>
        <v>70000</v>
      </c>
      <c r="Q36" s="62">
        <f t="shared" si="21"/>
        <v>70000</v>
      </c>
      <c r="R36" s="62">
        <f t="shared" si="22"/>
        <v>70000</v>
      </c>
      <c r="S36" s="62">
        <f t="shared" si="23"/>
        <v>70000</v>
      </c>
      <c r="T36" s="62">
        <f t="shared" si="24"/>
        <v>70000</v>
      </c>
      <c r="U36" s="62">
        <f t="shared" si="25"/>
        <v>70000</v>
      </c>
      <c r="V36" s="62">
        <f t="shared" si="26"/>
        <v>70000</v>
      </c>
      <c r="W36" s="62">
        <f t="shared" si="27"/>
        <v>70000</v>
      </c>
      <c r="X36" s="62">
        <f t="shared" si="28"/>
        <v>70000</v>
      </c>
      <c r="Y36" s="62">
        <f t="shared" si="29"/>
        <v>70000</v>
      </c>
      <c r="Z36" s="62">
        <f t="shared" si="30"/>
        <v>70000</v>
      </c>
      <c r="AA36" s="62">
        <f t="shared" si="31"/>
        <v>70000</v>
      </c>
      <c r="AB36" s="62">
        <f t="shared" si="32"/>
        <v>70000</v>
      </c>
      <c r="AC36" s="62">
        <f t="shared" si="33"/>
        <v>70000</v>
      </c>
    </row>
    <row r="37" spans="1:29" x14ac:dyDescent="0.25">
      <c r="A37" s="30" t="str">
        <f t="shared" si="5"/>
        <v>Opex maintenance &amp; repair</v>
      </c>
      <c r="B37" s="62">
        <f t="shared" si="6"/>
        <v>20000</v>
      </c>
      <c r="C37" s="62">
        <f t="shared" si="7"/>
        <v>20000</v>
      </c>
      <c r="D37" s="62">
        <f t="shared" si="8"/>
        <v>20000</v>
      </c>
      <c r="E37" s="62">
        <f t="shared" si="9"/>
        <v>20000</v>
      </c>
      <c r="F37" s="62">
        <f t="shared" si="10"/>
        <v>20000</v>
      </c>
      <c r="G37" s="62">
        <f t="shared" si="11"/>
        <v>20000</v>
      </c>
      <c r="H37" s="62">
        <f t="shared" si="12"/>
        <v>20000</v>
      </c>
      <c r="I37" s="62">
        <f t="shared" si="13"/>
        <v>20000</v>
      </c>
      <c r="J37" s="62">
        <f t="shared" si="14"/>
        <v>20000</v>
      </c>
      <c r="K37" s="62">
        <f t="shared" si="15"/>
        <v>20000</v>
      </c>
      <c r="L37" s="62">
        <f t="shared" si="16"/>
        <v>20000</v>
      </c>
      <c r="M37" s="62">
        <f t="shared" si="17"/>
        <v>20000</v>
      </c>
      <c r="N37" s="62">
        <f t="shared" si="18"/>
        <v>20000</v>
      </c>
      <c r="O37" s="62">
        <f t="shared" si="19"/>
        <v>20000</v>
      </c>
      <c r="P37" s="62">
        <f t="shared" si="20"/>
        <v>20000</v>
      </c>
      <c r="Q37" s="62">
        <f t="shared" si="21"/>
        <v>20000</v>
      </c>
      <c r="R37" s="62">
        <f t="shared" si="22"/>
        <v>20000</v>
      </c>
      <c r="S37" s="62">
        <f t="shared" si="23"/>
        <v>20000</v>
      </c>
      <c r="T37" s="62">
        <f t="shared" si="24"/>
        <v>20000</v>
      </c>
      <c r="U37" s="62">
        <f t="shared" si="25"/>
        <v>20000</v>
      </c>
      <c r="V37" s="62">
        <f t="shared" si="26"/>
        <v>20000</v>
      </c>
      <c r="W37" s="62">
        <f t="shared" si="27"/>
        <v>20000</v>
      </c>
      <c r="X37" s="62">
        <f t="shared" si="28"/>
        <v>20000</v>
      </c>
      <c r="Y37" s="62">
        <f t="shared" si="29"/>
        <v>20000</v>
      </c>
      <c r="Z37" s="62">
        <f t="shared" si="30"/>
        <v>20000</v>
      </c>
      <c r="AA37" s="62">
        <f t="shared" si="31"/>
        <v>20000</v>
      </c>
      <c r="AB37" s="62">
        <f t="shared" si="32"/>
        <v>20000</v>
      </c>
      <c r="AC37" s="62">
        <f t="shared" si="33"/>
        <v>20000</v>
      </c>
    </row>
    <row r="38" spans="1:29" x14ac:dyDescent="0.25">
      <c r="A38" s="30" t="str">
        <f t="shared" si="5"/>
        <v>Opex var (mode-fees)</v>
      </c>
      <c r="B38" s="62">
        <f t="shared" si="6"/>
        <v>0.11</v>
      </c>
      <c r="C38" s="62">
        <f t="shared" si="7"/>
        <v>0.11</v>
      </c>
      <c r="D38" s="62">
        <f t="shared" si="8"/>
        <v>0.11</v>
      </c>
      <c r="E38" s="62">
        <f t="shared" si="9"/>
        <v>0.11</v>
      </c>
      <c r="F38" s="62">
        <f t="shared" si="10"/>
        <v>0.11</v>
      </c>
      <c r="G38" s="62">
        <f t="shared" si="11"/>
        <v>0.11</v>
      </c>
      <c r="H38" s="62">
        <f t="shared" si="12"/>
        <v>0.11</v>
      </c>
      <c r="I38" s="62">
        <f t="shared" si="13"/>
        <v>0.11</v>
      </c>
      <c r="J38" s="62">
        <f t="shared" si="14"/>
        <v>0.11</v>
      </c>
      <c r="K38" s="62">
        <f t="shared" si="15"/>
        <v>0.11</v>
      </c>
      <c r="L38" s="62">
        <f t="shared" si="16"/>
        <v>0.11</v>
      </c>
      <c r="M38" s="62">
        <f t="shared" si="17"/>
        <v>0.11</v>
      </c>
      <c r="N38" s="62">
        <f t="shared" si="18"/>
        <v>0.11</v>
      </c>
      <c r="O38" s="62">
        <f t="shared" si="19"/>
        <v>0.11</v>
      </c>
      <c r="P38" s="62">
        <f t="shared" si="20"/>
        <v>0.11</v>
      </c>
      <c r="Q38" s="62">
        <f t="shared" si="21"/>
        <v>0.11</v>
      </c>
      <c r="R38" s="62">
        <f t="shared" si="22"/>
        <v>0.11</v>
      </c>
      <c r="S38" s="62">
        <f t="shared" si="23"/>
        <v>0.11</v>
      </c>
      <c r="T38" s="62">
        <f t="shared" si="24"/>
        <v>0.11</v>
      </c>
      <c r="U38" s="62">
        <f t="shared" si="25"/>
        <v>0.11</v>
      </c>
      <c r="V38" s="62">
        <f t="shared" si="26"/>
        <v>0.11</v>
      </c>
      <c r="W38" s="62">
        <f t="shared" si="27"/>
        <v>0.11</v>
      </c>
      <c r="X38" s="62">
        <f t="shared" si="28"/>
        <v>0.11</v>
      </c>
      <c r="Y38" s="62">
        <f t="shared" si="29"/>
        <v>0.11</v>
      </c>
      <c r="Z38" s="62">
        <f t="shared" si="30"/>
        <v>0.11</v>
      </c>
      <c r="AA38" s="62">
        <f t="shared" si="31"/>
        <v>0.11</v>
      </c>
      <c r="AB38" s="62">
        <f t="shared" si="32"/>
        <v>0.11</v>
      </c>
      <c r="AC38" s="62">
        <f t="shared" si="33"/>
        <v>0.11</v>
      </c>
    </row>
    <row r="39" spans="1:29" x14ac:dyDescent="0.25">
      <c r="A39" s="30" t="str">
        <f t="shared" si="5"/>
        <v>Fuel Economy</v>
      </c>
      <c r="B39" s="62">
        <f t="shared" si="6"/>
        <v>2.8933989307874186</v>
      </c>
      <c r="C39" s="62">
        <f t="shared" si="7"/>
        <v>2.890572548814291</v>
      </c>
      <c r="D39" s="62">
        <f t="shared" si="8"/>
        <v>2.88655949157936</v>
      </c>
      <c r="E39" s="62">
        <f t="shared" si="9"/>
        <v>2.880887420807964</v>
      </c>
      <c r="F39" s="62">
        <f t="shared" si="10"/>
        <v>2.8729239357775569</v>
      </c>
      <c r="G39" s="62">
        <f t="shared" si="11"/>
        <v>2.8618518007507072</v>
      </c>
      <c r="H39" s="62">
        <f t="shared" si="12"/>
        <v>2.846672317838292</v>
      </c>
      <c r="I39" s="62">
        <f t="shared" si="13"/>
        <v>2.826272719371635</v>
      </c>
      <c r="J39" s="62">
        <f t="shared" si="14"/>
        <v>2.7996065032631194</v>
      </c>
      <c r="K39" s="62">
        <f t="shared" si="15"/>
        <v>2.7660249112499669</v>
      </c>
      <c r="L39" s="62">
        <f t="shared" si="16"/>
        <v>2.7257279647939332</v>
      </c>
      <c r="M39" s="62">
        <f t="shared" si="17"/>
        <v>2.6801612394042476</v>
      </c>
      <c r="N39" s="62">
        <f t="shared" si="18"/>
        <v>2.6320566343659264</v>
      </c>
      <c r="O39" s="62">
        <f t="shared" si="19"/>
        <v>2.5848986379776195</v>
      </c>
      <c r="P39" s="62">
        <f t="shared" si="20"/>
        <v>2.5419697431861561</v>
      </c>
      <c r="Q39" s="62">
        <f t="shared" si="21"/>
        <v>2.5054862958055883</v>
      </c>
      <c r="R39" s="62">
        <f t="shared" si="22"/>
        <v>2.4762695882689911</v>
      </c>
      <c r="S39" s="62">
        <f t="shared" si="23"/>
        <v>2.4539759436885498</v>
      </c>
      <c r="T39" s="62">
        <f t="shared" si="24"/>
        <v>2.4375883269690459</v>
      </c>
      <c r="U39" s="62">
        <f t="shared" si="25"/>
        <v>2.4258714180887511</v>
      </c>
      <c r="V39" s="62">
        <f t="shared" si="26"/>
        <v>2.4176595953126729</v>
      </c>
      <c r="W39" s="62">
        <f t="shared" si="27"/>
        <v>2.4119847210363288</v>
      </c>
      <c r="X39" s="62">
        <f t="shared" si="28"/>
        <v>2.408101121779195</v>
      </c>
      <c r="Y39" s="62">
        <f t="shared" si="29"/>
        <v>2.4054611202820539</v>
      </c>
      <c r="Z39" s="62">
        <f t="shared" si="30"/>
        <v>2.4036746606453043</v>
      </c>
      <c r="AA39" s="62">
        <f t="shared" si="31"/>
        <v>2.4024695131092528</v>
      </c>
      <c r="AB39" s="62">
        <f t="shared" si="32"/>
        <v>2.4016582137746476</v>
      </c>
      <c r="AC39" s="62">
        <f t="shared" si="33"/>
        <v>2.4011128181073338</v>
      </c>
    </row>
    <row r="40" spans="1:29" x14ac:dyDescent="0.25">
      <c r="A40" s="30" t="str">
        <f t="shared" si="5"/>
        <v>Fuel Cost</v>
      </c>
      <c r="B40" s="66">
        <f>$B20+($C20-$B20)*(1-Q20)</f>
        <v>0.1</v>
      </c>
      <c r="C40" s="66">
        <f t="shared" ref="C40:AC40" si="34">$B20+($C20-$B20)*(1-R20)</f>
        <v>0.1</v>
      </c>
      <c r="D40" s="66">
        <f t="shared" si="34"/>
        <v>0.1</v>
      </c>
      <c r="E40" s="66">
        <f t="shared" si="34"/>
        <v>0.1</v>
      </c>
      <c r="F40" s="66">
        <f t="shared" si="34"/>
        <v>0.1</v>
      </c>
      <c r="G40" s="66">
        <f t="shared" si="34"/>
        <v>0.1</v>
      </c>
      <c r="H40" s="66">
        <f t="shared" si="34"/>
        <v>0.1</v>
      </c>
      <c r="I40" s="66">
        <f t="shared" si="34"/>
        <v>0.1</v>
      </c>
      <c r="J40" s="66">
        <f t="shared" si="34"/>
        <v>0.1</v>
      </c>
      <c r="K40" s="66">
        <f t="shared" si="34"/>
        <v>0.1</v>
      </c>
      <c r="L40" s="66">
        <f t="shared" si="34"/>
        <v>0.1</v>
      </c>
      <c r="M40" s="66">
        <f t="shared" si="34"/>
        <v>0.1</v>
      </c>
      <c r="N40" s="66">
        <f t="shared" si="34"/>
        <v>0.1</v>
      </c>
      <c r="O40" s="66">
        <f t="shared" si="34"/>
        <v>0.1</v>
      </c>
      <c r="P40" s="66">
        <f t="shared" si="34"/>
        <v>0.1</v>
      </c>
      <c r="Q40" s="66">
        <f t="shared" si="34"/>
        <v>0.1</v>
      </c>
      <c r="R40" s="66">
        <f t="shared" si="34"/>
        <v>0.1</v>
      </c>
      <c r="S40" s="66">
        <f t="shared" si="34"/>
        <v>0.1</v>
      </c>
      <c r="T40" s="66">
        <f t="shared" si="34"/>
        <v>0.1</v>
      </c>
      <c r="U40" s="66">
        <f t="shared" si="34"/>
        <v>0.1</v>
      </c>
      <c r="V40" s="66">
        <f t="shared" si="34"/>
        <v>0.1</v>
      </c>
      <c r="W40" s="66">
        <f t="shared" si="34"/>
        <v>0.1</v>
      </c>
      <c r="X40" s="66">
        <f t="shared" si="34"/>
        <v>0.1</v>
      </c>
      <c r="Y40" s="66">
        <f t="shared" si="34"/>
        <v>0.1</v>
      </c>
      <c r="Z40" s="66">
        <f t="shared" si="34"/>
        <v>0.1</v>
      </c>
      <c r="AA40" s="66">
        <f t="shared" si="34"/>
        <v>0.1</v>
      </c>
      <c r="AB40" s="66">
        <f t="shared" si="34"/>
        <v>0.1</v>
      </c>
      <c r="AC40" s="66">
        <f t="shared" si="34"/>
        <v>0.1</v>
      </c>
    </row>
    <row r="41" spans="1:29" x14ac:dyDescent="0.25">
      <c r="A41" s="30" t="str">
        <f t="shared" si="5"/>
        <v>Emission Cost</v>
      </c>
      <c r="B41" s="66">
        <f>$B21+($C21-$B21)*(1-Q21)</f>
        <v>0</v>
      </c>
      <c r="C41" s="66">
        <f t="shared" ref="C41:AC41" si="35">$B21+($C21-$B21)*(1-R21)</f>
        <v>0</v>
      </c>
      <c r="D41" s="66">
        <f t="shared" si="35"/>
        <v>0</v>
      </c>
      <c r="E41" s="66">
        <f t="shared" si="35"/>
        <v>0</v>
      </c>
      <c r="F41" s="66">
        <f t="shared" si="35"/>
        <v>0</v>
      </c>
      <c r="G41" s="66">
        <f t="shared" si="35"/>
        <v>0</v>
      </c>
      <c r="H41" s="66">
        <f t="shared" si="35"/>
        <v>0</v>
      </c>
      <c r="I41" s="66">
        <f t="shared" si="35"/>
        <v>0</v>
      </c>
      <c r="J41" s="66">
        <f t="shared" si="35"/>
        <v>0</v>
      </c>
      <c r="K41" s="66">
        <f t="shared" si="35"/>
        <v>0</v>
      </c>
      <c r="L41" s="66">
        <f t="shared" si="35"/>
        <v>0</v>
      </c>
      <c r="M41" s="66">
        <f t="shared" si="35"/>
        <v>0</v>
      </c>
      <c r="N41" s="66">
        <f t="shared" si="35"/>
        <v>0</v>
      </c>
      <c r="O41" s="66">
        <f t="shared" si="35"/>
        <v>0</v>
      </c>
      <c r="P41" s="66">
        <f t="shared" si="35"/>
        <v>0</v>
      </c>
      <c r="Q41" s="66">
        <f t="shared" si="35"/>
        <v>0</v>
      </c>
      <c r="R41" s="66">
        <f t="shared" si="35"/>
        <v>0</v>
      </c>
      <c r="S41" s="66">
        <f t="shared" si="35"/>
        <v>0</v>
      </c>
      <c r="T41" s="66">
        <f t="shared" si="35"/>
        <v>0</v>
      </c>
      <c r="U41" s="66">
        <f t="shared" si="35"/>
        <v>0</v>
      </c>
      <c r="V41" s="66">
        <f t="shared" si="35"/>
        <v>0</v>
      </c>
      <c r="W41" s="66">
        <f t="shared" si="35"/>
        <v>0</v>
      </c>
      <c r="X41" s="66">
        <f t="shared" si="35"/>
        <v>0</v>
      </c>
      <c r="Y41" s="66">
        <f t="shared" si="35"/>
        <v>0</v>
      </c>
      <c r="Z41" s="66">
        <f t="shared" si="35"/>
        <v>0</v>
      </c>
      <c r="AA41" s="66">
        <f t="shared" si="35"/>
        <v>0</v>
      </c>
      <c r="AB41" s="66">
        <f t="shared" si="35"/>
        <v>0</v>
      </c>
      <c r="AC41" s="66">
        <f t="shared" si="35"/>
        <v>0</v>
      </c>
    </row>
    <row r="42" spans="1:29" x14ac:dyDescent="0.25">
      <c r="A42" s="30" t="str">
        <f t="shared" si="5"/>
        <v>Lifetime vehicle</v>
      </c>
      <c r="B42" s="62">
        <f>$B22+($C22-$B22)*(1-Q22)</f>
        <v>8</v>
      </c>
      <c r="C42" s="62">
        <f t="shared" ref="C42:L44" si="36">$B22+($C22-$B22)*(1-R22)</f>
        <v>8</v>
      </c>
      <c r="D42" s="62">
        <f t="shared" si="36"/>
        <v>8</v>
      </c>
      <c r="E42" s="62">
        <f t="shared" si="36"/>
        <v>8</v>
      </c>
      <c r="F42" s="62">
        <f t="shared" si="36"/>
        <v>8</v>
      </c>
      <c r="G42" s="62">
        <f t="shared" si="36"/>
        <v>8</v>
      </c>
      <c r="H42" s="62">
        <f t="shared" si="36"/>
        <v>8</v>
      </c>
      <c r="I42" s="62">
        <f t="shared" si="36"/>
        <v>8</v>
      </c>
      <c r="J42" s="62">
        <f t="shared" si="36"/>
        <v>8</v>
      </c>
      <c r="K42" s="62">
        <f t="shared" si="36"/>
        <v>8</v>
      </c>
      <c r="L42" s="62">
        <f t="shared" si="36"/>
        <v>8</v>
      </c>
      <c r="M42" s="62">
        <f t="shared" ref="M42:V44" si="37">$B22+($C22-$B22)*(1-AB22)</f>
        <v>8</v>
      </c>
      <c r="N42" s="62">
        <f t="shared" si="37"/>
        <v>8</v>
      </c>
      <c r="O42" s="62">
        <f t="shared" si="37"/>
        <v>8</v>
      </c>
      <c r="P42" s="62">
        <f t="shared" si="37"/>
        <v>8</v>
      </c>
      <c r="Q42" s="62">
        <f t="shared" si="37"/>
        <v>8</v>
      </c>
      <c r="R42" s="62">
        <f t="shared" si="37"/>
        <v>8</v>
      </c>
      <c r="S42" s="62">
        <f t="shared" si="37"/>
        <v>8</v>
      </c>
      <c r="T42" s="62">
        <f t="shared" si="37"/>
        <v>8</v>
      </c>
      <c r="U42" s="62">
        <f t="shared" si="37"/>
        <v>8</v>
      </c>
      <c r="V42" s="62">
        <f t="shared" si="37"/>
        <v>8</v>
      </c>
      <c r="W42" s="62">
        <f t="shared" ref="W42:AC44" si="38">$B22+($C22-$B22)*(1-AL22)</f>
        <v>8</v>
      </c>
      <c r="X42" s="62">
        <f t="shared" si="38"/>
        <v>8</v>
      </c>
      <c r="Y42" s="62">
        <f t="shared" si="38"/>
        <v>8</v>
      </c>
      <c r="Z42" s="62">
        <f t="shared" si="38"/>
        <v>8</v>
      </c>
      <c r="AA42" s="62">
        <f t="shared" si="38"/>
        <v>8</v>
      </c>
      <c r="AB42" s="62">
        <f t="shared" si="38"/>
        <v>8</v>
      </c>
      <c r="AC42" s="62">
        <f t="shared" si="38"/>
        <v>8</v>
      </c>
    </row>
    <row r="43" spans="1:29" x14ac:dyDescent="0.25">
      <c r="A43" s="30" t="str">
        <f t="shared" si="5"/>
        <v>Lifetime costumization</v>
      </c>
      <c r="B43" s="62">
        <f>$B23+($C23-$B23)*(1-Q23)</f>
        <v>10</v>
      </c>
      <c r="C43" s="62">
        <f t="shared" si="36"/>
        <v>10</v>
      </c>
      <c r="D43" s="62">
        <f t="shared" si="36"/>
        <v>10</v>
      </c>
      <c r="E43" s="62">
        <f t="shared" si="36"/>
        <v>10</v>
      </c>
      <c r="F43" s="62">
        <f t="shared" si="36"/>
        <v>10</v>
      </c>
      <c r="G43" s="62">
        <f t="shared" si="36"/>
        <v>10</v>
      </c>
      <c r="H43" s="62">
        <f t="shared" si="36"/>
        <v>10</v>
      </c>
      <c r="I43" s="62">
        <f t="shared" si="36"/>
        <v>10</v>
      </c>
      <c r="J43" s="62">
        <f t="shared" si="36"/>
        <v>10</v>
      </c>
      <c r="K43" s="62">
        <f t="shared" si="36"/>
        <v>10</v>
      </c>
      <c r="L43" s="62">
        <f t="shared" si="36"/>
        <v>10</v>
      </c>
      <c r="M43" s="62">
        <f t="shared" si="37"/>
        <v>10</v>
      </c>
      <c r="N43" s="62">
        <f t="shared" si="37"/>
        <v>10</v>
      </c>
      <c r="O43" s="62">
        <f t="shared" si="37"/>
        <v>10</v>
      </c>
      <c r="P43" s="62">
        <f t="shared" si="37"/>
        <v>10</v>
      </c>
      <c r="Q43" s="62">
        <f t="shared" si="37"/>
        <v>10</v>
      </c>
      <c r="R43" s="62">
        <f t="shared" si="37"/>
        <v>10</v>
      </c>
      <c r="S43" s="62">
        <f t="shared" si="37"/>
        <v>10</v>
      </c>
      <c r="T43" s="62">
        <f t="shared" si="37"/>
        <v>10</v>
      </c>
      <c r="U43" s="62">
        <f t="shared" si="37"/>
        <v>10</v>
      </c>
      <c r="V43" s="62">
        <f t="shared" si="37"/>
        <v>10</v>
      </c>
      <c r="W43" s="62">
        <f t="shared" si="38"/>
        <v>10</v>
      </c>
      <c r="X43" s="62">
        <f t="shared" si="38"/>
        <v>10</v>
      </c>
      <c r="Y43" s="62">
        <f t="shared" si="38"/>
        <v>10</v>
      </c>
      <c r="Z43" s="62">
        <f t="shared" si="38"/>
        <v>10</v>
      </c>
      <c r="AA43" s="62">
        <f t="shared" si="38"/>
        <v>10</v>
      </c>
      <c r="AB43" s="62">
        <f t="shared" si="38"/>
        <v>10</v>
      </c>
      <c r="AC43" s="62">
        <f t="shared" si="38"/>
        <v>10</v>
      </c>
    </row>
    <row r="44" spans="1:29" x14ac:dyDescent="0.25">
      <c r="A44" s="30" t="str">
        <f t="shared" si="5"/>
        <v>Tonnage .</v>
      </c>
      <c r="B44" s="62">
        <f>$B24+($C24-$B24)*(1-Q24)</f>
        <v>25</v>
      </c>
      <c r="C44" s="62">
        <f t="shared" si="36"/>
        <v>25</v>
      </c>
      <c r="D44" s="62">
        <f t="shared" si="36"/>
        <v>25</v>
      </c>
      <c r="E44" s="62">
        <f t="shared" si="36"/>
        <v>25</v>
      </c>
      <c r="F44" s="62">
        <f t="shared" si="36"/>
        <v>25</v>
      </c>
      <c r="G44" s="62">
        <f t="shared" si="36"/>
        <v>25</v>
      </c>
      <c r="H44" s="62">
        <f t="shared" si="36"/>
        <v>25</v>
      </c>
      <c r="I44" s="62">
        <f t="shared" si="36"/>
        <v>25</v>
      </c>
      <c r="J44" s="62">
        <f t="shared" si="36"/>
        <v>25</v>
      </c>
      <c r="K44" s="62">
        <f t="shared" si="36"/>
        <v>25</v>
      </c>
      <c r="L44" s="62">
        <f t="shared" si="36"/>
        <v>25</v>
      </c>
      <c r="M44" s="62">
        <f t="shared" si="37"/>
        <v>25</v>
      </c>
      <c r="N44" s="62">
        <f t="shared" si="37"/>
        <v>25</v>
      </c>
      <c r="O44" s="62">
        <f t="shared" si="37"/>
        <v>25</v>
      </c>
      <c r="P44" s="62">
        <f t="shared" si="37"/>
        <v>25</v>
      </c>
      <c r="Q44" s="62">
        <f t="shared" si="37"/>
        <v>25</v>
      </c>
      <c r="R44" s="62">
        <f t="shared" si="37"/>
        <v>25</v>
      </c>
      <c r="S44" s="62">
        <f t="shared" si="37"/>
        <v>25</v>
      </c>
      <c r="T44" s="62">
        <f t="shared" si="37"/>
        <v>25</v>
      </c>
      <c r="U44" s="62">
        <f t="shared" si="37"/>
        <v>25</v>
      </c>
      <c r="V44" s="62">
        <f t="shared" si="37"/>
        <v>25</v>
      </c>
      <c r="W44" s="62">
        <f t="shared" si="38"/>
        <v>25</v>
      </c>
      <c r="X44" s="62">
        <f t="shared" si="38"/>
        <v>25</v>
      </c>
      <c r="Y44" s="62">
        <f t="shared" si="38"/>
        <v>25</v>
      </c>
      <c r="Z44" s="62">
        <f t="shared" si="38"/>
        <v>25</v>
      </c>
      <c r="AA44" s="62">
        <f t="shared" si="38"/>
        <v>25</v>
      </c>
      <c r="AB44" s="62">
        <f t="shared" si="38"/>
        <v>25</v>
      </c>
      <c r="AC44" s="62">
        <f t="shared" si="38"/>
        <v>25</v>
      </c>
    </row>
    <row r="45" spans="1:29" x14ac:dyDescent="0.25">
      <c r="A45" s="30" t="str">
        <f t="shared" si="5"/>
        <v>Market failure (av. utilization)</v>
      </c>
      <c r="B45" s="62">
        <f t="shared" ref="B45:K46" si="39">($B25+($C25-$B25)*(1-Q25))*B$44</f>
        <v>10.5</v>
      </c>
      <c r="C45" s="62">
        <f t="shared" si="39"/>
        <v>10.5</v>
      </c>
      <c r="D45" s="62">
        <f t="shared" si="39"/>
        <v>10.5</v>
      </c>
      <c r="E45" s="62">
        <f t="shared" si="39"/>
        <v>10.5</v>
      </c>
      <c r="F45" s="62">
        <f t="shared" si="39"/>
        <v>10.5</v>
      </c>
      <c r="G45" s="62">
        <f t="shared" si="39"/>
        <v>10.5</v>
      </c>
      <c r="H45" s="62">
        <f t="shared" si="39"/>
        <v>10.5</v>
      </c>
      <c r="I45" s="62">
        <f t="shared" si="39"/>
        <v>10.5</v>
      </c>
      <c r="J45" s="62">
        <f t="shared" si="39"/>
        <v>10.5</v>
      </c>
      <c r="K45" s="62">
        <f t="shared" si="39"/>
        <v>10.5</v>
      </c>
      <c r="L45" s="62">
        <f t="shared" ref="L45:U46" si="40">($B25+($C25-$B25)*(1-AA25))*L$44</f>
        <v>10.5</v>
      </c>
      <c r="M45" s="62">
        <f t="shared" si="40"/>
        <v>10.5</v>
      </c>
      <c r="N45" s="62">
        <f t="shared" si="40"/>
        <v>10.5</v>
      </c>
      <c r="O45" s="62">
        <f t="shared" si="40"/>
        <v>10.5</v>
      </c>
      <c r="P45" s="62">
        <f t="shared" si="40"/>
        <v>10.5</v>
      </c>
      <c r="Q45" s="62">
        <f t="shared" si="40"/>
        <v>10.5</v>
      </c>
      <c r="R45" s="62">
        <f t="shared" si="40"/>
        <v>10.5</v>
      </c>
      <c r="S45" s="62">
        <f t="shared" si="40"/>
        <v>10.5</v>
      </c>
      <c r="T45" s="62">
        <f t="shared" si="40"/>
        <v>10.5</v>
      </c>
      <c r="U45" s="62">
        <f t="shared" si="40"/>
        <v>10.5</v>
      </c>
      <c r="V45" s="62">
        <f t="shared" ref="V45:AC46" si="41">($B25+($C25-$B25)*(1-AK25))*V$44</f>
        <v>10.5</v>
      </c>
      <c r="W45" s="62">
        <f t="shared" si="41"/>
        <v>10.5</v>
      </c>
      <c r="X45" s="62">
        <f t="shared" si="41"/>
        <v>10.5</v>
      </c>
      <c r="Y45" s="62">
        <f t="shared" si="41"/>
        <v>10.5</v>
      </c>
      <c r="Z45" s="62">
        <f t="shared" si="41"/>
        <v>10.5</v>
      </c>
      <c r="AA45" s="62">
        <f t="shared" si="41"/>
        <v>10.5</v>
      </c>
      <c r="AB45" s="62">
        <f t="shared" si="41"/>
        <v>10.5</v>
      </c>
      <c r="AC45" s="62">
        <f t="shared" si="41"/>
        <v>10.5</v>
      </c>
    </row>
    <row r="46" spans="1:29" x14ac:dyDescent="0.25">
      <c r="A46" s="30" t="s">
        <v>73</v>
      </c>
      <c r="B46" s="62">
        <f t="shared" si="39"/>
        <v>0</v>
      </c>
      <c r="C46" s="62">
        <f t="shared" si="39"/>
        <v>0</v>
      </c>
      <c r="D46" s="62">
        <f t="shared" si="39"/>
        <v>0</v>
      </c>
      <c r="E46" s="62">
        <f t="shared" si="39"/>
        <v>0</v>
      </c>
      <c r="F46" s="62">
        <f t="shared" si="39"/>
        <v>0</v>
      </c>
      <c r="G46" s="62">
        <f t="shared" si="39"/>
        <v>0</v>
      </c>
      <c r="H46" s="62">
        <f t="shared" si="39"/>
        <v>0</v>
      </c>
      <c r="I46" s="62">
        <f t="shared" si="39"/>
        <v>0</v>
      </c>
      <c r="J46" s="62">
        <f t="shared" si="39"/>
        <v>0</v>
      </c>
      <c r="K46" s="62">
        <f t="shared" si="39"/>
        <v>0</v>
      </c>
      <c r="L46" s="62">
        <f t="shared" si="40"/>
        <v>0</v>
      </c>
      <c r="M46" s="62">
        <f t="shared" si="40"/>
        <v>0</v>
      </c>
      <c r="N46" s="62">
        <f t="shared" si="40"/>
        <v>0</v>
      </c>
      <c r="O46" s="62">
        <f t="shared" si="40"/>
        <v>0</v>
      </c>
      <c r="P46" s="62">
        <f t="shared" si="40"/>
        <v>0</v>
      </c>
      <c r="Q46" s="62">
        <f t="shared" si="40"/>
        <v>0</v>
      </c>
      <c r="R46" s="62">
        <f t="shared" si="40"/>
        <v>0</v>
      </c>
      <c r="S46" s="62">
        <f t="shared" si="40"/>
        <v>0</v>
      </c>
      <c r="T46" s="62">
        <f t="shared" si="40"/>
        <v>0</v>
      </c>
      <c r="U46" s="62">
        <f t="shared" si="40"/>
        <v>0</v>
      </c>
      <c r="V46" s="62">
        <f t="shared" si="41"/>
        <v>0</v>
      </c>
      <c r="W46" s="62">
        <f t="shared" si="41"/>
        <v>0</v>
      </c>
      <c r="X46" s="62">
        <f t="shared" si="41"/>
        <v>0</v>
      </c>
      <c r="Y46" s="62">
        <f t="shared" si="41"/>
        <v>0</v>
      </c>
      <c r="Z46" s="62">
        <f t="shared" si="41"/>
        <v>0</v>
      </c>
      <c r="AA46" s="62">
        <f t="shared" si="41"/>
        <v>0</v>
      </c>
      <c r="AB46" s="62">
        <f t="shared" si="41"/>
        <v>0</v>
      </c>
      <c r="AC46" s="62">
        <f t="shared" si="41"/>
        <v>0</v>
      </c>
    </row>
    <row r="47" spans="1:29" x14ac:dyDescent="0.25">
      <c r="A47" s="30" t="str">
        <f>A27</f>
        <v>Annual Mileage</v>
      </c>
      <c r="B47" s="62">
        <f t="shared" ref="B47:AC47" si="42">$B27+($C27-$B27)*(1-Q27)</f>
        <v>55000</v>
      </c>
      <c r="C47" s="62">
        <f t="shared" si="42"/>
        <v>55000</v>
      </c>
      <c r="D47" s="62">
        <f t="shared" si="42"/>
        <v>55000</v>
      </c>
      <c r="E47" s="62">
        <f t="shared" si="42"/>
        <v>55000</v>
      </c>
      <c r="F47" s="62">
        <f t="shared" si="42"/>
        <v>55000</v>
      </c>
      <c r="G47" s="62">
        <f t="shared" si="42"/>
        <v>55000</v>
      </c>
      <c r="H47" s="62">
        <f t="shared" si="42"/>
        <v>55000</v>
      </c>
      <c r="I47" s="62">
        <f t="shared" si="42"/>
        <v>55000</v>
      </c>
      <c r="J47" s="62">
        <f t="shared" si="42"/>
        <v>55000</v>
      </c>
      <c r="K47" s="62">
        <f t="shared" si="42"/>
        <v>55000</v>
      </c>
      <c r="L47" s="62">
        <f t="shared" si="42"/>
        <v>55000</v>
      </c>
      <c r="M47" s="62">
        <f t="shared" si="42"/>
        <v>55000</v>
      </c>
      <c r="N47" s="62">
        <f t="shared" si="42"/>
        <v>55000</v>
      </c>
      <c r="O47" s="62">
        <f t="shared" si="42"/>
        <v>55000</v>
      </c>
      <c r="P47" s="62">
        <f t="shared" si="42"/>
        <v>55000</v>
      </c>
      <c r="Q47" s="62">
        <f t="shared" si="42"/>
        <v>55000</v>
      </c>
      <c r="R47" s="62">
        <f t="shared" si="42"/>
        <v>55000</v>
      </c>
      <c r="S47" s="62">
        <f t="shared" si="42"/>
        <v>55000</v>
      </c>
      <c r="T47" s="62">
        <f t="shared" si="42"/>
        <v>55000</v>
      </c>
      <c r="U47" s="62">
        <f t="shared" si="42"/>
        <v>55000</v>
      </c>
      <c r="V47" s="62">
        <f t="shared" si="42"/>
        <v>55000</v>
      </c>
      <c r="W47" s="62">
        <f t="shared" si="42"/>
        <v>55000</v>
      </c>
      <c r="X47" s="62">
        <f t="shared" si="42"/>
        <v>55000</v>
      </c>
      <c r="Y47" s="62">
        <f t="shared" si="42"/>
        <v>55000</v>
      </c>
      <c r="Z47" s="62">
        <f t="shared" si="42"/>
        <v>55000</v>
      </c>
      <c r="AA47" s="62">
        <f t="shared" si="42"/>
        <v>55000</v>
      </c>
      <c r="AB47" s="62">
        <f t="shared" si="42"/>
        <v>55000</v>
      </c>
      <c r="AC47" s="62">
        <f t="shared" si="42"/>
        <v>55000</v>
      </c>
    </row>
    <row r="48" spans="1:29" ht="15.75" thickBot="1" x14ac:dyDescent="0.3">
      <c r="AC48" s="32"/>
    </row>
    <row r="49" spans="1:29" ht="15.75" thickBot="1" x14ac:dyDescent="0.3">
      <c r="A49" s="26" t="s">
        <v>208</v>
      </c>
      <c r="B49" s="27">
        <v>2023</v>
      </c>
      <c r="C49" s="27">
        <v>2024</v>
      </c>
      <c r="D49" s="27">
        <v>2025</v>
      </c>
      <c r="E49" s="27">
        <v>2026</v>
      </c>
      <c r="F49" s="27">
        <v>2027</v>
      </c>
      <c r="G49" s="27">
        <v>2028</v>
      </c>
      <c r="H49" s="27">
        <v>2029</v>
      </c>
      <c r="I49" s="27">
        <v>2030</v>
      </c>
      <c r="J49" s="27">
        <v>2031</v>
      </c>
      <c r="K49" s="27">
        <v>2032</v>
      </c>
      <c r="L49" s="27">
        <v>2033</v>
      </c>
      <c r="M49" s="27">
        <v>2034</v>
      </c>
      <c r="N49" s="27">
        <v>2035</v>
      </c>
      <c r="O49" s="27">
        <v>2036</v>
      </c>
      <c r="P49" s="27">
        <v>2037</v>
      </c>
      <c r="Q49" s="27">
        <v>2038</v>
      </c>
      <c r="R49" s="27">
        <v>2039</v>
      </c>
      <c r="S49" s="27">
        <v>2040</v>
      </c>
      <c r="T49" s="27">
        <v>2041</v>
      </c>
      <c r="U49" s="27">
        <v>2042</v>
      </c>
      <c r="V49" s="27">
        <v>2043</v>
      </c>
      <c r="W49" s="27">
        <v>2044</v>
      </c>
      <c r="X49" s="27">
        <v>2045</v>
      </c>
      <c r="Y49" s="27">
        <v>2046</v>
      </c>
      <c r="Z49" s="27">
        <v>2047</v>
      </c>
      <c r="AA49" s="27">
        <v>2048</v>
      </c>
      <c r="AB49" s="27">
        <v>2049</v>
      </c>
      <c r="AC49" s="28">
        <v>2050</v>
      </c>
    </row>
    <row r="50" spans="1:29" x14ac:dyDescent="0.25">
      <c r="A50" s="29" t="str">
        <f>A31</f>
        <v>Capex vehicle</v>
      </c>
      <c r="B50" s="63">
        <f>((1+B35)^B42)*B35/(((1+B35)^B42)-1)*(B31)</f>
        <v>16930.034166116213</v>
      </c>
      <c r="C50" s="63">
        <f t="shared" ref="C50:AC50" si="43">((1+C35)^C42)*C35/(((1+C35)^C42)-1)*(C31)</f>
        <v>16939.137147822737</v>
      </c>
      <c r="D50" s="63">
        <f t="shared" si="43"/>
        <v>16952.062076917297</v>
      </c>
      <c r="E50" s="63">
        <f t="shared" si="43"/>
        <v>16970.330222186072</v>
      </c>
      <c r="F50" s="63">
        <f t="shared" si="43"/>
        <v>16995.97836855879</v>
      </c>
      <c r="G50" s="63">
        <f t="shared" si="43"/>
        <v>17031.638602582309</v>
      </c>
      <c r="H50" s="63">
        <f t="shared" si="43"/>
        <v>17080.52744937655</v>
      </c>
      <c r="I50" s="63">
        <f t="shared" si="43"/>
        <v>17146.228820750977</v>
      </c>
      <c r="J50" s="63">
        <f t="shared" si="43"/>
        <v>17232.113205708847</v>
      </c>
      <c r="K50" s="63">
        <f t="shared" si="43"/>
        <v>17340.270072218107</v>
      </c>
      <c r="L50" s="63">
        <f t="shared" si="43"/>
        <v>17470.055207385878</v>
      </c>
      <c r="M50" s="63">
        <f t="shared" si="43"/>
        <v>17616.812818916205</v>
      </c>
      <c r="N50" s="63">
        <f t="shared" si="43"/>
        <v>17771.744227277446</v>
      </c>
      <c r="O50" s="63">
        <f t="shared" si="43"/>
        <v>17923.62687531321</v>
      </c>
      <c r="P50" s="63">
        <f t="shared" si="43"/>
        <v>18061.888776104923</v>
      </c>
      <c r="Q50" s="63">
        <f t="shared" si="43"/>
        <v>18179.391702904584</v>
      </c>
      <c r="R50" s="63">
        <f t="shared" si="43"/>
        <v>18273.490503689198</v>
      </c>
      <c r="S50" s="63">
        <f t="shared" si="43"/>
        <v>18345.292065090671</v>
      </c>
      <c r="T50" s="63">
        <f t="shared" si="43"/>
        <v>18398.071971214304</v>
      </c>
      <c r="U50" s="63">
        <f t="shared" si="43"/>
        <v>18435.808840543512</v>
      </c>
      <c r="V50" s="63">
        <f t="shared" si="43"/>
        <v>18462.256812975615</v>
      </c>
      <c r="W50" s="63">
        <f t="shared" si="43"/>
        <v>18480.533987545627</v>
      </c>
      <c r="X50" s="63">
        <f t="shared" si="43"/>
        <v>18493.041968890429</v>
      </c>
      <c r="Y50" s="63">
        <f t="shared" si="43"/>
        <v>18501.544671484124</v>
      </c>
      <c r="Z50" s="63">
        <f t="shared" si="43"/>
        <v>18507.298355716259</v>
      </c>
      <c r="AA50" s="63">
        <f t="shared" si="43"/>
        <v>18511.179797106222</v>
      </c>
      <c r="AB50" s="63">
        <f t="shared" si="43"/>
        <v>18513.792764168582</v>
      </c>
      <c r="AC50" s="63">
        <f t="shared" si="43"/>
        <v>18515.549330276619</v>
      </c>
    </row>
    <row r="51" spans="1:29" x14ac:dyDescent="0.25">
      <c r="A51" s="30" t="str">
        <f>A32</f>
        <v>Residual value (vehicle)</v>
      </c>
      <c r="B51" s="62">
        <f>((1+B35)^B42)*B35/(((1+B35)^B42)-1)*(B32)</f>
        <v>-4208.0593252569806</v>
      </c>
      <c r="C51" s="62">
        <f t="shared" ref="C51:AC51" si="44">((1+C35)^C42)*C35/(((1+C35)^C42)-1)*(C32)</f>
        <v>-4199.866641721108</v>
      </c>
      <c r="D51" s="62">
        <f t="shared" si="44"/>
        <v>-4188.2342055360041</v>
      </c>
      <c r="E51" s="62">
        <f t="shared" si="44"/>
        <v>-4171.7928747941069</v>
      </c>
      <c r="F51" s="62">
        <f t="shared" si="44"/>
        <v>-4148.7095430586614</v>
      </c>
      <c r="G51" s="62">
        <f t="shared" si="44"/>
        <v>-4116.6153324374927</v>
      </c>
      <c r="H51" s="62">
        <f t="shared" si="44"/>
        <v>-4072.6153703226773</v>
      </c>
      <c r="I51" s="62">
        <f t="shared" si="44"/>
        <v>-4013.4841360856908</v>
      </c>
      <c r="J51" s="62">
        <f t="shared" si="44"/>
        <v>-3936.1881896236077</v>
      </c>
      <c r="K51" s="62">
        <f t="shared" si="44"/>
        <v>-3838.8470097652757</v>
      </c>
      <c r="L51" s="62">
        <f t="shared" si="44"/>
        <v>-3722.0403881142815</v>
      </c>
      <c r="M51" s="62">
        <f t="shared" si="44"/>
        <v>-3589.9585377369858</v>
      </c>
      <c r="N51" s="62">
        <f t="shared" si="44"/>
        <v>-3450.5202702118704</v>
      </c>
      <c r="O51" s="62">
        <f t="shared" si="44"/>
        <v>-3313.8258869796846</v>
      </c>
      <c r="P51" s="62">
        <f t="shared" si="44"/>
        <v>-3189.3901762671421</v>
      </c>
      <c r="Q51" s="62">
        <f t="shared" si="44"/>
        <v>-3083.6375421474468</v>
      </c>
      <c r="R51" s="62">
        <f t="shared" si="44"/>
        <v>-2998.9486214412941</v>
      </c>
      <c r="S51" s="62">
        <f t="shared" si="44"/>
        <v>-2934.3272161799682</v>
      </c>
      <c r="T51" s="62">
        <f t="shared" si="44"/>
        <v>-2886.8253006686996</v>
      </c>
      <c r="U51" s="62">
        <f t="shared" si="44"/>
        <v>-2852.8621182724105</v>
      </c>
      <c r="V51" s="62">
        <f t="shared" si="44"/>
        <v>-2829.0589430835184</v>
      </c>
      <c r="W51" s="62">
        <f t="shared" si="44"/>
        <v>-2812.6094859705067</v>
      </c>
      <c r="X51" s="62">
        <f t="shared" si="44"/>
        <v>-2801.3523027601836</v>
      </c>
      <c r="Y51" s="62">
        <f t="shared" si="44"/>
        <v>-2793.6998704258613</v>
      </c>
      <c r="Z51" s="62">
        <f t="shared" si="44"/>
        <v>-2788.5215546169388</v>
      </c>
      <c r="AA51" s="62">
        <f t="shared" si="44"/>
        <v>-2785.0282573659729</v>
      </c>
      <c r="AB51" s="62">
        <f t="shared" si="44"/>
        <v>-2782.6765870098498</v>
      </c>
      <c r="AC51" s="62">
        <f t="shared" si="44"/>
        <v>-2781.0956775126119</v>
      </c>
    </row>
    <row r="52" spans="1:29" x14ac:dyDescent="0.25">
      <c r="A52" s="30" t="str">
        <f>A33</f>
        <v>Capex costumization</v>
      </c>
      <c r="B52" s="62">
        <f>((1+B35)^B43)*B35/(((1+B35)^B43)-1)*(B33)</f>
        <v>5434.7183288153492</v>
      </c>
      <c r="C52" s="62">
        <f t="shared" ref="C52:AC52" si="45">((1+C35)^C43)*C35/(((1+C35)^C43)-1)*(C33)</f>
        <v>5434.7183288153492</v>
      </c>
      <c r="D52" s="62">
        <f t="shared" si="45"/>
        <v>5434.7183288153492</v>
      </c>
      <c r="E52" s="62">
        <f t="shared" si="45"/>
        <v>5434.7183288153492</v>
      </c>
      <c r="F52" s="62">
        <f t="shared" si="45"/>
        <v>5434.7183288153492</v>
      </c>
      <c r="G52" s="62">
        <f t="shared" si="45"/>
        <v>5434.7183288153492</v>
      </c>
      <c r="H52" s="62">
        <f t="shared" si="45"/>
        <v>5434.7183288153492</v>
      </c>
      <c r="I52" s="62">
        <f t="shared" si="45"/>
        <v>5434.7183288153492</v>
      </c>
      <c r="J52" s="62">
        <f t="shared" si="45"/>
        <v>5434.7183288153492</v>
      </c>
      <c r="K52" s="62">
        <f t="shared" si="45"/>
        <v>5434.7183288153492</v>
      </c>
      <c r="L52" s="62">
        <f t="shared" si="45"/>
        <v>5434.7183288153492</v>
      </c>
      <c r="M52" s="62">
        <f t="shared" si="45"/>
        <v>5434.7183288153492</v>
      </c>
      <c r="N52" s="62">
        <f t="shared" si="45"/>
        <v>5434.7183288153492</v>
      </c>
      <c r="O52" s="62">
        <f t="shared" si="45"/>
        <v>5434.7183288153492</v>
      </c>
      <c r="P52" s="62">
        <f t="shared" si="45"/>
        <v>5434.7183288153492</v>
      </c>
      <c r="Q52" s="62">
        <f t="shared" si="45"/>
        <v>5434.7183288153492</v>
      </c>
      <c r="R52" s="62">
        <f t="shared" si="45"/>
        <v>5434.7183288153492</v>
      </c>
      <c r="S52" s="62">
        <f t="shared" si="45"/>
        <v>5434.7183288153492</v>
      </c>
      <c r="T52" s="62">
        <f t="shared" si="45"/>
        <v>5434.7183288153492</v>
      </c>
      <c r="U52" s="62">
        <f t="shared" si="45"/>
        <v>5434.7183288153492</v>
      </c>
      <c r="V52" s="62">
        <f t="shared" si="45"/>
        <v>5434.7183288153492</v>
      </c>
      <c r="W52" s="62">
        <f t="shared" si="45"/>
        <v>5434.7183288153492</v>
      </c>
      <c r="X52" s="62">
        <f t="shared" si="45"/>
        <v>5434.7183288153492</v>
      </c>
      <c r="Y52" s="62">
        <f t="shared" si="45"/>
        <v>5434.7183288153492</v>
      </c>
      <c r="Z52" s="62">
        <f t="shared" si="45"/>
        <v>5434.7183288153492</v>
      </c>
      <c r="AA52" s="62">
        <f t="shared" si="45"/>
        <v>5434.7183288153492</v>
      </c>
      <c r="AB52" s="62">
        <f t="shared" si="45"/>
        <v>5434.7183288153492</v>
      </c>
      <c r="AC52" s="62">
        <f t="shared" si="45"/>
        <v>5434.7183288153492</v>
      </c>
    </row>
    <row r="53" spans="1:29" x14ac:dyDescent="0.25">
      <c r="A53" s="30" t="str">
        <f>A34</f>
        <v>Residual value (costumization)</v>
      </c>
      <c r="B53" s="62">
        <f>((1+B35)^B43)*B35/(((1+B35)^B43)-1)*(B34)</f>
        <v>-1358.6795822038373</v>
      </c>
      <c r="C53" s="62">
        <f t="shared" ref="C53:AC53" si="46">((1+C35)^C43)*C35/(((1+C35)^C43)-1)*(C34)</f>
        <v>-1358.6795822038373</v>
      </c>
      <c r="D53" s="62">
        <f t="shared" si="46"/>
        <v>-1358.6795822038373</v>
      </c>
      <c r="E53" s="62">
        <f t="shared" si="46"/>
        <v>-1358.6795822038373</v>
      </c>
      <c r="F53" s="62">
        <f t="shared" si="46"/>
        <v>-1358.6795822038373</v>
      </c>
      <c r="G53" s="62">
        <f t="shared" si="46"/>
        <v>-1358.6795822038373</v>
      </c>
      <c r="H53" s="62">
        <f t="shared" si="46"/>
        <v>-1358.6795822038373</v>
      </c>
      <c r="I53" s="62">
        <f t="shared" si="46"/>
        <v>-1358.6795822038373</v>
      </c>
      <c r="J53" s="62">
        <f t="shared" si="46"/>
        <v>-1358.6795822038373</v>
      </c>
      <c r="K53" s="62">
        <f t="shared" si="46"/>
        <v>-1358.6795822038373</v>
      </c>
      <c r="L53" s="62">
        <f t="shared" si="46"/>
        <v>-1358.6795822038373</v>
      </c>
      <c r="M53" s="62">
        <f t="shared" si="46"/>
        <v>-1358.6795822038373</v>
      </c>
      <c r="N53" s="62">
        <f t="shared" si="46"/>
        <v>-1358.6795822038373</v>
      </c>
      <c r="O53" s="62">
        <f t="shared" si="46"/>
        <v>-1358.6795822038373</v>
      </c>
      <c r="P53" s="62">
        <f t="shared" si="46"/>
        <v>-1358.6795822038373</v>
      </c>
      <c r="Q53" s="62">
        <f t="shared" si="46"/>
        <v>-1358.6795822038373</v>
      </c>
      <c r="R53" s="62">
        <f t="shared" si="46"/>
        <v>-1358.6795822038373</v>
      </c>
      <c r="S53" s="62">
        <f t="shared" si="46"/>
        <v>-1358.6795822038373</v>
      </c>
      <c r="T53" s="62">
        <f t="shared" si="46"/>
        <v>-1358.6795822038373</v>
      </c>
      <c r="U53" s="62">
        <f t="shared" si="46"/>
        <v>-1358.6795822038373</v>
      </c>
      <c r="V53" s="62">
        <f t="shared" si="46"/>
        <v>-1358.6795822038373</v>
      </c>
      <c r="W53" s="62">
        <f t="shared" si="46"/>
        <v>-1358.6795822038373</v>
      </c>
      <c r="X53" s="62">
        <f t="shared" si="46"/>
        <v>-1358.6795822038373</v>
      </c>
      <c r="Y53" s="62">
        <f t="shared" si="46"/>
        <v>-1358.6795822038373</v>
      </c>
      <c r="Z53" s="62">
        <f t="shared" si="46"/>
        <v>-1358.6795822038373</v>
      </c>
      <c r="AA53" s="62">
        <f t="shared" si="46"/>
        <v>-1358.6795822038373</v>
      </c>
      <c r="AB53" s="62">
        <f t="shared" si="46"/>
        <v>-1358.6795822038373</v>
      </c>
      <c r="AC53" s="62">
        <f t="shared" si="46"/>
        <v>-1358.6795822038373</v>
      </c>
    </row>
    <row r="54" spans="1:29" x14ac:dyDescent="0.25">
      <c r="A54" s="30" t="str">
        <f>A36</f>
        <v>Opex fix (admin, crew, insurance)</v>
      </c>
      <c r="B54" s="62">
        <f>B36</f>
        <v>70000</v>
      </c>
      <c r="C54" s="62">
        <f t="shared" ref="C54:AC54" si="47">C36</f>
        <v>70000</v>
      </c>
      <c r="D54" s="62">
        <f t="shared" si="47"/>
        <v>70000</v>
      </c>
      <c r="E54" s="62">
        <f t="shared" si="47"/>
        <v>70000</v>
      </c>
      <c r="F54" s="62">
        <f t="shared" si="47"/>
        <v>70000</v>
      </c>
      <c r="G54" s="62">
        <f t="shared" si="47"/>
        <v>70000</v>
      </c>
      <c r="H54" s="62">
        <f t="shared" si="47"/>
        <v>70000</v>
      </c>
      <c r="I54" s="62">
        <f t="shared" si="47"/>
        <v>70000</v>
      </c>
      <c r="J54" s="62">
        <f t="shared" si="47"/>
        <v>70000</v>
      </c>
      <c r="K54" s="62">
        <f t="shared" si="47"/>
        <v>70000</v>
      </c>
      <c r="L54" s="62">
        <f t="shared" si="47"/>
        <v>70000</v>
      </c>
      <c r="M54" s="62">
        <f t="shared" si="47"/>
        <v>70000</v>
      </c>
      <c r="N54" s="62">
        <f t="shared" si="47"/>
        <v>70000</v>
      </c>
      <c r="O54" s="62">
        <f t="shared" si="47"/>
        <v>70000</v>
      </c>
      <c r="P54" s="62">
        <f t="shared" si="47"/>
        <v>70000</v>
      </c>
      <c r="Q54" s="62">
        <f t="shared" si="47"/>
        <v>70000</v>
      </c>
      <c r="R54" s="62">
        <f t="shared" si="47"/>
        <v>70000</v>
      </c>
      <c r="S54" s="62">
        <f t="shared" si="47"/>
        <v>70000</v>
      </c>
      <c r="T54" s="62">
        <f t="shared" si="47"/>
        <v>70000</v>
      </c>
      <c r="U54" s="62">
        <f t="shared" si="47"/>
        <v>70000</v>
      </c>
      <c r="V54" s="62">
        <f t="shared" si="47"/>
        <v>70000</v>
      </c>
      <c r="W54" s="62">
        <f t="shared" si="47"/>
        <v>70000</v>
      </c>
      <c r="X54" s="62">
        <f t="shared" si="47"/>
        <v>70000</v>
      </c>
      <c r="Y54" s="62">
        <f t="shared" si="47"/>
        <v>70000</v>
      </c>
      <c r="Z54" s="62">
        <f t="shared" si="47"/>
        <v>70000</v>
      </c>
      <c r="AA54" s="62">
        <f t="shared" si="47"/>
        <v>70000</v>
      </c>
      <c r="AB54" s="62">
        <f t="shared" si="47"/>
        <v>70000</v>
      </c>
      <c r="AC54" s="62">
        <f t="shared" si="47"/>
        <v>70000</v>
      </c>
    </row>
    <row r="55" spans="1:29" x14ac:dyDescent="0.25">
      <c r="A55" s="30" t="str">
        <f>A37</f>
        <v>Opex maintenance &amp; repair</v>
      </c>
      <c r="B55" s="62">
        <f>B37</f>
        <v>20000</v>
      </c>
      <c r="C55" s="62">
        <f t="shared" ref="C55:AC55" si="48">C37</f>
        <v>20000</v>
      </c>
      <c r="D55" s="62">
        <f t="shared" si="48"/>
        <v>20000</v>
      </c>
      <c r="E55" s="62">
        <f t="shared" si="48"/>
        <v>20000</v>
      </c>
      <c r="F55" s="62">
        <f t="shared" si="48"/>
        <v>20000</v>
      </c>
      <c r="G55" s="62">
        <f t="shared" si="48"/>
        <v>20000</v>
      </c>
      <c r="H55" s="62">
        <f t="shared" si="48"/>
        <v>20000</v>
      </c>
      <c r="I55" s="62">
        <f t="shared" si="48"/>
        <v>20000</v>
      </c>
      <c r="J55" s="62">
        <f t="shared" si="48"/>
        <v>20000</v>
      </c>
      <c r="K55" s="62">
        <f t="shared" si="48"/>
        <v>20000</v>
      </c>
      <c r="L55" s="62">
        <f t="shared" si="48"/>
        <v>20000</v>
      </c>
      <c r="M55" s="62">
        <f t="shared" si="48"/>
        <v>20000</v>
      </c>
      <c r="N55" s="62">
        <f t="shared" si="48"/>
        <v>20000</v>
      </c>
      <c r="O55" s="62">
        <f t="shared" si="48"/>
        <v>20000</v>
      </c>
      <c r="P55" s="62">
        <f t="shared" si="48"/>
        <v>20000</v>
      </c>
      <c r="Q55" s="62">
        <f t="shared" si="48"/>
        <v>20000</v>
      </c>
      <c r="R55" s="62">
        <f t="shared" si="48"/>
        <v>20000</v>
      </c>
      <c r="S55" s="62">
        <f t="shared" si="48"/>
        <v>20000</v>
      </c>
      <c r="T55" s="62">
        <f t="shared" si="48"/>
        <v>20000</v>
      </c>
      <c r="U55" s="62">
        <f t="shared" si="48"/>
        <v>20000</v>
      </c>
      <c r="V55" s="62">
        <f t="shared" si="48"/>
        <v>20000</v>
      </c>
      <c r="W55" s="62">
        <f t="shared" si="48"/>
        <v>20000</v>
      </c>
      <c r="X55" s="62">
        <f t="shared" si="48"/>
        <v>20000</v>
      </c>
      <c r="Y55" s="62">
        <f t="shared" si="48"/>
        <v>20000</v>
      </c>
      <c r="Z55" s="62">
        <f t="shared" si="48"/>
        <v>20000</v>
      </c>
      <c r="AA55" s="62">
        <f t="shared" si="48"/>
        <v>20000</v>
      </c>
      <c r="AB55" s="62">
        <f t="shared" si="48"/>
        <v>20000</v>
      </c>
      <c r="AC55" s="62">
        <f t="shared" si="48"/>
        <v>20000</v>
      </c>
    </row>
    <row r="56" spans="1:29" x14ac:dyDescent="0.25">
      <c r="A56" s="30" t="str">
        <f>A38</f>
        <v>Opex var (mode-fees)</v>
      </c>
      <c r="B56" s="62">
        <f>B38*B47</f>
        <v>6050</v>
      </c>
      <c r="C56" s="62">
        <f t="shared" ref="C56:AC56" si="49">C38*C47</f>
        <v>6050</v>
      </c>
      <c r="D56" s="62">
        <f t="shared" si="49"/>
        <v>6050</v>
      </c>
      <c r="E56" s="62">
        <f t="shared" si="49"/>
        <v>6050</v>
      </c>
      <c r="F56" s="62">
        <f t="shared" si="49"/>
        <v>6050</v>
      </c>
      <c r="G56" s="62">
        <f t="shared" si="49"/>
        <v>6050</v>
      </c>
      <c r="H56" s="62">
        <f t="shared" si="49"/>
        <v>6050</v>
      </c>
      <c r="I56" s="62">
        <f t="shared" si="49"/>
        <v>6050</v>
      </c>
      <c r="J56" s="62">
        <f t="shared" si="49"/>
        <v>6050</v>
      </c>
      <c r="K56" s="62">
        <f t="shared" si="49"/>
        <v>6050</v>
      </c>
      <c r="L56" s="62">
        <f t="shared" si="49"/>
        <v>6050</v>
      </c>
      <c r="M56" s="62">
        <f t="shared" si="49"/>
        <v>6050</v>
      </c>
      <c r="N56" s="62">
        <f t="shared" si="49"/>
        <v>6050</v>
      </c>
      <c r="O56" s="62">
        <f t="shared" si="49"/>
        <v>6050</v>
      </c>
      <c r="P56" s="62">
        <f t="shared" si="49"/>
        <v>6050</v>
      </c>
      <c r="Q56" s="62">
        <f t="shared" si="49"/>
        <v>6050</v>
      </c>
      <c r="R56" s="62">
        <f t="shared" si="49"/>
        <v>6050</v>
      </c>
      <c r="S56" s="62">
        <f t="shared" si="49"/>
        <v>6050</v>
      </c>
      <c r="T56" s="62">
        <f t="shared" si="49"/>
        <v>6050</v>
      </c>
      <c r="U56" s="62">
        <f t="shared" si="49"/>
        <v>6050</v>
      </c>
      <c r="V56" s="62">
        <f t="shared" si="49"/>
        <v>6050</v>
      </c>
      <c r="W56" s="62">
        <f t="shared" si="49"/>
        <v>6050</v>
      </c>
      <c r="X56" s="62">
        <f t="shared" si="49"/>
        <v>6050</v>
      </c>
      <c r="Y56" s="62">
        <f t="shared" si="49"/>
        <v>6050</v>
      </c>
      <c r="Z56" s="62">
        <f t="shared" si="49"/>
        <v>6050</v>
      </c>
      <c r="AA56" s="62">
        <f t="shared" si="49"/>
        <v>6050</v>
      </c>
      <c r="AB56" s="62">
        <f t="shared" si="49"/>
        <v>6050</v>
      </c>
      <c r="AC56" s="62">
        <f t="shared" si="49"/>
        <v>6050</v>
      </c>
    </row>
    <row r="57" spans="1:29" x14ac:dyDescent="0.25">
      <c r="A57" s="30" t="str">
        <f>A40</f>
        <v>Fuel Cost</v>
      </c>
      <c r="B57" s="62">
        <f>B39*B40*B47</f>
        <v>15913.694119330803</v>
      </c>
      <c r="C57" s="62">
        <f t="shared" ref="C57:AC57" si="50">C39*C40*C47</f>
        <v>15898.149018478603</v>
      </c>
      <c r="D57" s="62">
        <f t="shared" si="50"/>
        <v>15876.077203686482</v>
      </c>
      <c r="E57" s="62">
        <f t="shared" si="50"/>
        <v>15844.880814443804</v>
      </c>
      <c r="F57" s="62">
        <f t="shared" si="50"/>
        <v>15801.081646776564</v>
      </c>
      <c r="G57" s="62">
        <f t="shared" si="50"/>
        <v>15740.18490412889</v>
      </c>
      <c r="H57" s="62">
        <f t="shared" si="50"/>
        <v>15656.697748110606</v>
      </c>
      <c r="I57" s="62">
        <f t="shared" si="50"/>
        <v>15544.499956543994</v>
      </c>
      <c r="J57" s="62">
        <f t="shared" si="50"/>
        <v>15397.835767947157</v>
      </c>
      <c r="K57" s="62">
        <f t="shared" si="50"/>
        <v>15213.137011874818</v>
      </c>
      <c r="L57" s="62">
        <f t="shared" si="50"/>
        <v>14991.503806366632</v>
      </c>
      <c r="M57" s="62">
        <f t="shared" si="50"/>
        <v>14740.886816723363</v>
      </c>
      <c r="N57" s="62">
        <f t="shared" si="50"/>
        <v>14476.311489012594</v>
      </c>
      <c r="O57" s="62">
        <f t="shared" si="50"/>
        <v>14216.942508876908</v>
      </c>
      <c r="P57" s="62">
        <f t="shared" si="50"/>
        <v>13980.833587523857</v>
      </c>
      <c r="Q57" s="62">
        <f t="shared" si="50"/>
        <v>13780.174626930737</v>
      </c>
      <c r="R57" s="62">
        <f t="shared" si="50"/>
        <v>13619.482735479451</v>
      </c>
      <c r="S57" s="62">
        <f t="shared" si="50"/>
        <v>13496.867690287025</v>
      </c>
      <c r="T57" s="62">
        <f t="shared" si="50"/>
        <v>13406.735798329753</v>
      </c>
      <c r="U57" s="62">
        <f t="shared" si="50"/>
        <v>13342.292799488132</v>
      </c>
      <c r="V57" s="62">
        <f t="shared" si="50"/>
        <v>13297.127774219702</v>
      </c>
      <c r="W57" s="62">
        <f t="shared" si="50"/>
        <v>13265.915965699809</v>
      </c>
      <c r="X57" s="62">
        <f t="shared" si="50"/>
        <v>13244.556169785572</v>
      </c>
      <c r="Y57" s="62">
        <f t="shared" si="50"/>
        <v>13230.036161551297</v>
      </c>
      <c r="Z57" s="62">
        <f t="shared" si="50"/>
        <v>13220.210633549174</v>
      </c>
      <c r="AA57" s="62">
        <f t="shared" si="50"/>
        <v>13213.582322100892</v>
      </c>
      <c r="AB57" s="62">
        <f t="shared" si="50"/>
        <v>13209.120175760563</v>
      </c>
      <c r="AC57" s="62">
        <f t="shared" si="50"/>
        <v>13206.120499590335</v>
      </c>
    </row>
    <row r="58" spans="1:29" ht="15.75" thickBot="1" x14ac:dyDescent="0.3">
      <c r="A58" s="59" t="str">
        <f>A21</f>
        <v>Emission Cost</v>
      </c>
      <c r="B58" s="62">
        <f>B41*B47</f>
        <v>0</v>
      </c>
      <c r="C58" s="62">
        <f t="shared" ref="C58:AC58" si="51">C41*C47</f>
        <v>0</v>
      </c>
      <c r="D58" s="62">
        <f t="shared" si="51"/>
        <v>0</v>
      </c>
      <c r="E58" s="62">
        <f t="shared" si="51"/>
        <v>0</v>
      </c>
      <c r="F58" s="62">
        <f t="shared" si="51"/>
        <v>0</v>
      </c>
      <c r="G58" s="62">
        <f t="shared" si="51"/>
        <v>0</v>
      </c>
      <c r="H58" s="62">
        <f t="shared" si="51"/>
        <v>0</v>
      </c>
      <c r="I58" s="62">
        <f t="shared" si="51"/>
        <v>0</v>
      </c>
      <c r="J58" s="62">
        <f t="shared" si="51"/>
        <v>0</v>
      </c>
      <c r="K58" s="62">
        <f t="shared" si="51"/>
        <v>0</v>
      </c>
      <c r="L58" s="62">
        <f t="shared" si="51"/>
        <v>0</v>
      </c>
      <c r="M58" s="62">
        <f t="shared" si="51"/>
        <v>0</v>
      </c>
      <c r="N58" s="62">
        <f t="shared" si="51"/>
        <v>0</v>
      </c>
      <c r="O58" s="62">
        <f t="shared" si="51"/>
        <v>0</v>
      </c>
      <c r="P58" s="62">
        <f t="shared" si="51"/>
        <v>0</v>
      </c>
      <c r="Q58" s="62">
        <f t="shared" si="51"/>
        <v>0</v>
      </c>
      <c r="R58" s="62">
        <f t="shared" si="51"/>
        <v>0</v>
      </c>
      <c r="S58" s="62">
        <f t="shared" si="51"/>
        <v>0</v>
      </c>
      <c r="T58" s="62">
        <f t="shared" si="51"/>
        <v>0</v>
      </c>
      <c r="U58" s="62">
        <f t="shared" si="51"/>
        <v>0</v>
      </c>
      <c r="V58" s="62">
        <f t="shared" si="51"/>
        <v>0</v>
      </c>
      <c r="W58" s="62">
        <f t="shared" si="51"/>
        <v>0</v>
      </c>
      <c r="X58" s="62">
        <f t="shared" si="51"/>
        <v>0</v>
      </c>
      <c r="Y58" s="62">
        <f t="shared" si="51"/>
        <v>0</v>
      </c>
      <c r="Z58" s="62">
        <f t="shared" si="51"/>
        <v>0</v>
      </c>
      <c r="AA58" s="62">
        <f t="shared" si="51"/>
        <v>0</v>
      </c>
      <c r="AB58" s="62">
        <f t="shared" si="51"/>
        <v>0</v>
      </c>
      <c r="AC58" s="62">
        <f t="shared" si="51"/>
        <v>0</v>
      </c>
    </row>
    <row r="59" spans="1:29" ht="15.75" thickBot="1" x14ac:dyDescent="0.3">
      <c r="A59" s="31" t="s">
        <v>209</v>
      </c>
      <c r="B59" s="64">
        <f>B50+B51+B52+B53+B54+B55+B56+B57+B58</f>
        <v>128761.70770680155</v>
      </c>
      <c r="C59" s="64">
        <f t="shared" ref="C59:AC59" si="52">C50+C51+C52+C53+C54+C55+C56+C57+C58</f>
        <v>128763.45827119175</v>
      </c>
      <c r="D59" s="64">
        <f t="shared" si="52"/>
        <v>128765.94382167929</v>
      </c>
      <c r="E59" s="64">
        <f t="shared" si="52"/>
        <v>128769.45690844729</v>
      </c>
      <c r="F59" s="64">
        <f t="shared" si="52"/>
        <v>128774.3892188882</v>
      </c>
      <c r="G59" s="64">
        <f t="shared" si="52"/>
        <v>128781.24692088523</v>
      </c>
      <c r="H59" s="64">
        <f t="shared" si="52"/>
        <v>128790.64857377598</v>
      </c>
      <c r="I59" s="64">
        <f t="shared" si="52"/>
        <v>128803.28338782079</v>
      </c>
      <c r="J59" s="64">
        <f t="shared" si="52"/>
        <v>128819.7995306439</v>
      </c>
      <c r="K59" s="64">
        <f t="shared" si="52"/>
        <v>128840.59882093917</v>
      </c>
      <c r="L59" s="64">
        <f t="shared" si="52"/>
        <v>128865.55737224974</v>
      </c>
      <c r="M59" s="64">
        <f t="shared" si="52"/>
        <v>128893.77984451409</v>
      </c>
      <c r="N59" s="64">
        <f t="shared" si="52"/>
        <v>128923.57419268967</v>
      </c>
      <c r="O59" s="64">
        <f t="shared" si="52"/>
        <v>128952.78224382194</v>
      </c>
      <c r="P59" s="64">
        <f t="shared" si="52"/>
        <v>128979.37093397316</v>
      </c>
      <c r="Q59" s="64">
        <f t="shared" si="52"/>
        <v>129001.96753429939</v>
      </c>
      <c r="R59" s="64">
        <f t="shared" si="52"/>
        <v>129020.06336433887</v>
      </c>
      <c r="S59" s="64">
        <f t="shared" si="52"/>
        <v>129033.87128580923</v>
      </c>
      <c r="T59" s="64">
        <f t="shared" si="52"/>
        <v>129044.02121548686</v>
      </c>
      <c r="U59" s="64">
        <f t="shared" si="52"/>
        <v>129051.27826837075</v>
      </c>
      <c r="V59" s="64">
        <f t="shared" si="52"/>
        <v>129056.36439072331</v>
      </c>
      <c r="W59" s="64">
        <f t="shared" si="52"/>
        <v>129059.87921388644</v>
      </c>
      <c r="X59" s="64">
        <f t="shared" si="52"/>
        <v>129062.28458252734</v>
      </c>
      <c r="Y59" s="64">
        <f t="shared" si="52"/>
        <v>129063.91970922107</v>
      </c>
      <c r="Z59" s="64">
        <f t="shared" si="52"/>
        <v>129065.02618126001</v>
      </c>
      <c r="AA59" s="64">
        <f t="shared" si="52"/>
        <v>129065.77260845265</v>
      </c>
      <c r="AB59" s="64">
        <f t="shared" si="52"/>
        <v>129066.2750995308</v>
      </c>
      <c r="AC59" s="64">
        <f t="shared" si="52"/>
        <v>129066.61289896586</v>
      </c>
    </row>
    <row r="60" spans="1:29" ht="15.75" thickBot="1" x14ac:dyDescent="0.3">
      <c r="AC60" s="32"/>
    </row>
    <row r="61" spans="1:29" ht="15.75" thickBot="1" x14ac:dyDescent="0.3">
      <c r="A61" s="26" t="s">
        <v>208</v>
      </c>
      <c r="B61" s="27">
        <v>2023</v>
      </c>
      <c r="C61" s="27">
        <v>2024</v>
      </c>
      <c r="D61" s="27">
        <v>2025</v>
      </c>
      <c r="E61" s="27">
        <v>2026</v>
      </c>
      <c r="F61" s="27">
        <v>2027</v>
      </c>
      <c r="G61" s="27">
        <v>2028</v>
      </c>
      <c r="H61" s="27">
        <v>2029</v>
      </c>
      <c r="I61" s="27">
        <v>2030</v>
      </c>
      <c r="J61" s="27">
        <v>2031</v>
      </c>
      <c r="K61" s="27">
        <v>2032</v>
      </c>
      <c r="L61" s="27">
        <v>2033</v>
      </c>
      <c r="M61" s="27">
        <v>2034</v>
      </c>
      <c r="N61" s="27">
        <v>2035</v>
      </c>
      <c r="O61" s="27">
        <v>2036</v>
      </c>
      <c r="P61" s="27">
        <v>2037</v>
      </c>
      <c r="Q61" s="27">
        <v>2038</v>
      </c>
      <c r="R61" s="27">
        <v>2039</v>
      </c>
      <c r="S61" s="27">
        <v>2040</v>
      </c>
      <c r="T61" s="27">
        <v>2041</v>
      </c>
      <c r="U61" s="27">
        <v>2042</v>
      </c>
      <c r="V61" s="27">
        <v>2043</v>
      </c>
      <c r="W61" s="27">
        <v>2044</v>
      </c>
      <c r="X61" s="27">
        <v>2045</v>
      </c>
      <c r="Y61" s="27">
        <v>2046</v>
      </c>
      <c r="Z61" s="27">
        <v>2047</v>
      </c>
      <c r="AA61" s="27">
        <v>2048</v>
      </c>
      <c r="AB61" s="27">
        <v>2049</v>
      </c>
      <c r="AC61" s="28">
        <v>2050</v>
      </c>
    </row>
    <row r="62" spans="1:29" x14ac:dyDescent="0.25">
      <c r="A62" s="29" t="str">
        <f t="shared" ref="A62:A70" si="53">A50</f>
        <v>Capex vehicle</v>
      </c>
      <c r="B62" s="65">
        <f>((1+B35)^B42)*B35/(((1+B35)^B42)-1)*(B31)/B47</f>
        <v>0.3078188030202948</v>
      </c>
      <c r="C62" s="65">
        <f t="shared" ref="C62:AC62" si="54">((1+C35)^C42)*C35/(((1+C35)^C42)-1)*(C31)/C47</f>
        <v>0.3079843117785952</v>
      </c>
      <c r="D62" s="65">
        <f t="shared" si="54"/>
        <v>0.30821931048940537</v>
      </c>
      <c r="E62" s="65">
        <f t="shared" si="54"/>
        <v>0.30855145858520133</v>
      </c>
      <c r="F62" s="65">
        <f t="shared" si="54"/>
        <v>0.30901778851925071</v>
      </c>
      <c r="G62" s="65">
        <f t="shared" si="54"/>
        <v>0.30966615641058742</v>
      </c>
      <c r="H62" s="65">
        <f t="shared" si="54"/>
        <v>0.31055504453411908</v>
      </c>
      <c r="I62" s="65">
        <f t="shared" si="54"/>
        <v>0.31174961492274506</v>
      </c>
      <c r="J62" s="65">
        <f t="shared" si="54"/>
        <v>0.31331114919470632</v>
      </c>
      <c r="K62" s="65">
        <f t="shared" si="54"/>
        <v>0.31527763767669287</v>
      </c>
      <c r="L62" s="65">
        <f t="shared" si="54"/>
        <v>0.31763736740701598</v>
      </c>
      <c r="M62" s="65">
        <f t="shared" si="54"/>
        <v>0.32030568761665829</v>
      </c>
      <c r="N62" s="65">
        <f t="shared" si="54"/>
        <v>0.32312262231413535</v>
      </c>
      <c r="O62" s="65">
        <f t="shared" si="54"/>
        <v>0.32588412500569475</v>
      </c>
      <c r="P62" s="65">
        <f t="shared" si="54"/>
        <v>0.32839797774736224</v>
      </c>
      <c r="Q62" s="65">
        <f t="shared" si="54"/>
        <v>0.33053439459826517</v>
      </c>
      <c r="R62" s="65">
        <f t="shared" si="54"/>
        <v>0.33224528188525815</v>
      </c>
      <c r="S62" s="65">
        <f t="shared" si="54"/>
        <v>0.33355076481983037</v>
      </c>
      <c r="T62" s="65">
        <f t="shared" si="54"/>
        <v>0.3345103994766237</v>
      </c>
      <c r="U62" s="65">
        <f t="shared" si="54"/>
        <v>0.33519652437351838</v>
      </c>
      <c r="V62" s="65">
        <f t="shared" si="54"/>
        <v>0.33567739659955664</v>
      </c>
      <c r="W62" s="65">
        <f t="shared" si="54"/>
        <v>0.33600970886446596</v>
      </c>
      <c r="X62" s="65">
        <f t="shared" si="54"/>
        <v>0.33623712670709871</v>
      </c>
      <c r="Y62" s="65">
        <f t="shared" si="54"/>
        <v>0.33639172129971134</v>
      </c>
      <c r="Z62" s="65">
        <f t="shared" si="54"/>
        <v>0.33649633374029564</v>
      </c>
      <c r="AA62" s="65">
        <f t="shared" si="54"/>
        <v>0.33656690540193129</v>
      </c>
      <c r="AB62" s="65">
        <f t="shared" si="54"/>
        <v>0.33661441389397423</v>
      </c>
      <c r="AC62" s="65">
        <f t="shared" si="54"/>
        <v>0.33664635145957489</v>
      </c>
    </row>
    <row r="63" spans="1:29" x14ac:dyDescent="0.25">
      <c r="A63" s="30" t="str">
        <f t="shared" si="53"/>
        <v>Residual value (vehicle)</v>
      </c>
      <c r="B63" s="66">
        <f>((1+B35)^B42)*B35/(((1+B35)^B42)-1)*(B32)/B47</f>
        <v>-7.6510169550126919E-2</v>
      </c>
      <c r="C63" s="66">
        <f t="shared" ref="C63:AC63" si="55">((1+C35)^C42)*C35/(((1+C35)^C42)-1)*(C32)/C47</f>
        <v>-7.6361211667656512E-2</v>
      </c>
      <c r="D63" s="66">
        <f t="shared" si="55"/>
        <v>-7.6149712827927346E-2</v>
      </c>
      <c r="E63" s="66">
        <f t="shared" si="55"/>
        <v>-7.585077954171103E-2</v>
      </c>
      <c r="F63" s="66">
        <f t="shared" si="55"/>
        <v>-7.5431082601066568E-2</v>
      </c>
      <c r="G63" s="66">
        <f t="shared" si="55"/>
        <v>-7.4847551498863504E-2</v>
      </c>
      <c r="H63" s="66">
        <f t="shared" si="55"/>
        <v>-7.4047552187685037E-2</v>
      </c>
      <c r="I63" s="66">
        <f t="shared" si="55"/>
        <v>-7.2972438837921649E-2</v>
      </c>
      <c r="J63" s="66">
        <f t="shared" si="55"/>
        <v>-7.1567057993156505E-2</v>
      </c>
      <c r="K63" s="66">
        <f t="shared" si="55"/>
        <v>-6.9797218359368654E-2</v>
      </c>
      <c r="L63" s="66">
        <f t="shared" si="55"/>
        <v>-6.767346160207785E-2</v>
      </c>
      <c r="M63" s="66">
        <f t="shared" si="55"/>
        <v>-6.5271973413399742E-2</v>
      </c>
      <c r="N63" s="66">
        <f t="shared" si="55"/>
        <v>-6.2736732185670371E-2</v>
      </c>
      <c r="O63" s="66">
        <f t="shared" si="55"/>
        <v>-6.0251379763266992E-2</v>
      </c>
      <c r="P63" s="66">
        <f t="shared" si="55"/>
        <v>-5.7988912295766221E-2</v>
      </c>
      <c r="Q63" s="66">
        <f t="shared" si="55"/>
        <v>-5.6066137129953578E-2</v>
      </c>
      <c r="R63" s="66">
        <f t="shared" si="55"/>
        <v>-5.4526338571659894E-2</v>
      </c>
      <c r="S63" s="66">
        <f t="shared" si="55"/>
        <v>-5.3351403930544876E-2</v>
      </c>
      <c r="T63" s="66">
        <f t="shared" si="55"/>
        <v>-5.2487732739430901E-2</v>
      </c>
      <c r="U63" s="66">
        <f t="shared" si="55"/>
        <v>-5.1870220332225644E-2</v>
      </c>
      <c r="V63" s="66">
        <f t="shared" si="55"/>
        <v>-5.1437435328791248E-2</v>
      </c>
      <c r="W63" s="66">
        <f t="shared" si="55"/>
        <v>-5.1138354290372848E-2</v>
      </c>
      <c r="X63" s="66">
        <f t="shared" si="55"/>
        <v>-5.0933678232003336E-2</v>
      </c>
      <c r="Y63" s="66">
        <f t="shared" si="55"/>
        <v>-5.0794543098652022E-2</v>
      </c>
      <c r="Z63" s="66">
        <f t="shared" si="55"/>
        <v>-5.0700391902126163E-2</v>
      </c>
      <c r="AA63" s="66">
        <f t="shared" si="55"/>
        <v>-5.0636877406654054E-2</v>
      </c>
      <c r="AB63" s="66">
        <f t="shared" si="55"/>
        <v>-5.0594119763815448E-2</v>
      </c>
      <c r="AC63" s="66">
        <f t="shared" si="55"/>
        <v>-5.0565375954774762E-2</v>
      </c>
    </row>
    <row r="64" spans="1:29" x14ac:dyDescent="0.25">
      <c r="A64" s="30" t="str">
        <f t="shared" si="53"/>
        <v>Capex costumization</v>
      </c>
      <c r="B64" s="66">
        <f>((1+B35)^B43)*B35/(((1+B35)^B43)-1)*(B33)/B47</f>
        <v>9.8813060523915433E-2</v>
      </c>
      <c r="C64" s="66">
        <f t="shared" ref="C64:AC64" si="56">((1+C35)^C43)*C35/(((1+C35)^C43)-1)*(C33)/C47</f>
        <v>9.8813060523915433E-2</v>
      </c>
      <c r="D64" s="66">
        <f t="shared" si="56"/>
        <v>9.8813060523915433E-2</v>
      </c>
      <c r="E64" s="66">
        <f t="shared" si="56"/>
        <v>9.8813060523915433E-2</v>
      </c>
      <c r="F64" s="66">
        <f t="shared" si="56"/>
        <v>9.8813060523915433E-2</v>
      </c>
      <c r="G64" s="66">
        <f t="shared" si="56"/>
        <v>9.8813060523915433E-2</v>
      </c>
      <c r="H64" s="66">
        <f t="shared" si="56"/>
        <v>9.8813060523915433E-2</v>
      </c>
      <c r="I64" s="66">
        <f t="shared" si="56"/>
        <v>9.8813060523915433E-2</v>
      </c>
      <c r="J64" s="66">
        <f t="shared" si="56"/>
        <v>9.8813060523915433E-2</v>
      </c>
      <c r="K64" s="66">
        <f t="shared" si="56"/>
        <v>9.8813060523915433E-2</v>
      </c>
      <c r="L64" s="66">
        <f t="shared" si="56"/>
        <v>9.8813060523915433E-2</v>
      </c>
      <c r="M64" s="66">
        <f t="shared" si="56"/>
        <v>9.8813060523915433E-2</v>
      </c>
      <c r="N64" s="66">
        <f t="shared" si="56"/>
        <v>9.8813060523915433E-2</v>
      </c>
      <c r="O64" s="66">
        <f t="shared" si="56"/>
        <v>9.8813060523915433E-2</v>
      </c>
      <c r="P64" s="66">
        <f t="shared" si="56"/>
        <v>9.8813060523915433E-2</v>
      </c>
      <c r="Q64" s="66">
        <f t="shared" si="56"/>
        <v>9.8813060523915433E-2</v>
      </c>
      <c r="R64" s="66">
        <f t="shared" si="56"/>
        <v>9.8813060523915433E-2</v>
      </c>
      <c r="S64" s="66">
        <f t="shared" si="56"/>
        <v>9.8813060523915433E-2</v>
      </c>
      <c r="T64" s="66">
        <f t="shared" si="56"/>
        <v>9.8813060523915433E-2</v>
      </c>
      <c r="U64" s="66">
        <f t="shared" si="56"/>
        <v>9.8813060523915433E-2</v>
      </c>
      <c r="V64" s="66">
        <f t="shared" si="56"/>
        <v>9.8813060523915433E-2</v>
      </c>
      <c r="W64" s="66">
        <f t="shared" si="56"/>
        <v>9.8813060523915433E-2</v>
      </c>
      <c r="X64" s="66">
        <f t="shared" si="56"/>
        <v>9.8813060523915433E-2</v>
      </c>
      <c r="Y64" s="66">
        <f t="shared" si="56"/>
        <v>9.8813060523915433E-2</v>
      </c>
      <c r="Z64" s="66">
        <f t="shared" si="56"/>
        <v>9.8813060523915433E-2</v>
      </c>
      <c r="AA64" s="66">
        <f t="shared" si="56"/>
        <v>9.8813060523915433E-2</v>
      </c>
      <c r="AB64" s="66">
        <f t="shared" si="56"/>
        <v>9.8813060523915433E-2</v>
      </c>
      <c r="AC64" s="66">
        <f t="shared" si="56"/>
        <v>9.8813060523915433E-2</v>
      </c>
    </row>
    <row r="65" spans="1:29" x14ac:dyDescent="0.25">
      <c r="A65" s="30" t="str">
        <f t="shared" si="53"/>
        <v>Residual value (costumization)</v>
      </c>
      <c r="B65" s="66">
        <f>((1+B35)^B43)*B35/(((1+B35)^B43)-1)*(B34)/B47</f>
        <v>-2.4703265130978858E-2</v>
      </c>
      <c r="C65" s="66">
        <f t="shared" ref="C65:AC65" si="57">((1+C35)^C43)*C35/(((1+C35)^C43)-1)*(C34)/C47</f>
        <v>-2.4703265130978858E-2</v>
      </c>
      <c r="D65" s="66">
        <f t="shared" si="57"/>
        <v>-2.4703265130978858E-2</v>
      </c>
      <c r="E65" s="66">
        <f t="shared" si="57"/>
        <v>-2.4703265130978858E-2</v>
      </c>
      <c r="F65" s="66">
        <f t="shared" si="57"/>
        <v>-2.4703265130978858E-2</v>
      </c>
      <c r="G65" s="66">
        <f t="shared" si="57"/>
        <v>-2.4703265130978858E-2</v>
      </c>
      <c r="H65" s="66">
        <f t="shared" si="57"/>
        <v>-2.4703265130978858E-2</v>
      </c>
      <c r="I65" s="66">
        <f t="shared" si="57"/>
        <v>-2.4703265130978858E-2</v>
      </c>
      <c r="J65" s="66">
        <f t="shared" si="57"/>
        <v>-2.4703265130978858E-2</v>
      </c>
      <c r="K65" s="66">
        <f t="shared" si="57"/>
        <v>-2.4703265130978858E-2</v>
      </c>
      <c r="L65" s="66">
        <f t="shared" si="57"/>
        <v>-2.4703265130978858E-2</v>
      </c>
      <c r="M65" s="66">
        <f t="shared" si="57"/>
        <v>-2.4703265130978858E-2</v>
      </c>
      <c r="N65" s="66">
        <f t="shared" si="57"/>
        <v>-2.4703265130978858E-2</v>
      </c>
      <c r="O65" s="66">
        <f t="shared" si="57"/>
        <v>-2.4703265130978858E-2</v>
      </c>
      <c r="P65" s="66">
        <f t="shared" si="57"/>
        <v>-2.4703265130978858E-2</v>
      </c>
      <c r="Q65" s="66">
        <f t="shared" si="57"/>
        <v>-2.4703265130978858E-2</v>
      </c>
      <c r="R65" s="66">
        <f t="shared" si="57"/>
        <v>-2.4703265130978858E-2</v>
      </c>
      <c r="S65" s="66">
        <f t="shared" si="57"/>
        <v>-2.4703265130978858E-2</v>
      </c>
      <c r="T65" s="66">
        <f t="shared" si="57"/>
        <v>-2.4703265130978858E-2</v>
      </c>
      <c r="U65" s="66">
        <f t="shared" si="57"/>
        <v>-2.4703265130978858E-2</v>
      </c>
      <c r="V65" s="66">
        <f t="shared" si="57"/>
        <v>-2.4703265130978858E-2</v>
      </c>
      <c r="W65" s="66">
        <f t="shared" si="57"/>
        <v>-2.4703265130978858E-2</v>
      </c>
      <c r="X65" s="66">
        <f t="shared" si="57"/>
        <v>-2.4703265130978858E-2</v>
      </c>
      <c r="Y65" s="66">
        <f t="shared" si="57"/>
        <v>-2.4703265130978858E-2</v>
      </c>
      <c r="Z65" s="66">
        <f t="shared" si="57"/>
        <v>-2.4703265130978858E-2</v>
      </c>
      <c r="AA65" s="66">
        <f t="shared" si="57"/>
        <v>-2.4703265130978858E-2</v>
      </c>
      <c r="AB65" s="66">
        <f t="shared" si="57"/>
        <v>-2.4703265130978858E-2</v>
      </c>
      <c r="AC65" s="66">
        <f t="shared" si="57"/>
        <v>-2.4703265130978858E-2</v>
      </c>
    </row>
    <row r="66" spans="1:29" x14ac:dyDescent="0.25">
      <c r="A66" s="30" t="str">
        <f t="shared" si="53"/>
        <v>Opex fix (admin, crew, insurance)</v>
      </c>
      <c r="B66" s="66">
        <f>B36/B47</f>
        <v>1.2727272727272727</v>
      </c>
      <c r="C66" s="66">
        <f t="shared" ref="C66:AC66" si="58">C36/C47</f>
        <v>1.2727272727272727</v>
      </c>
      <c r="D66" s="66">
        <f t="shared" si="58"/>
        <v>1.2727272727272727</v>
      </c>
      <c r="E66" s="66">
        <f t="shared" si="58"/>
        <v>1.2727272727272727</v>
      </c>
      <c r="F66" s="66">
        <f t="shared" si="58"/>
        <v>1.2727272727272727</v>
      </c>
      <c r="G66" s="66">
        <f t="shared" si="58"/>
        <v>1.2727272727272727</v>
      </c>
      <c r="H66" s="66">
        <f t="shared" si="58"/>
        <v>1.2727272727272727</v>
      </c>
      <c r="I66" s="66">
        <f t="shared" si="58"/>
        <v>1.2727272727272727</v>
      </c>
      <c r="J66" s="66">
        <f t="shared" si="58"/>
        <v>1.2727272727272727</v>
      </c>
      <c r="K66" s="66">
        <f t="shared" si="58"/>
        <v>1.2727272727272727</v>
      </c>
      <c r="L66" s="66">
        <f t="shared" si="58"/>
        <v>1.2727272727272727</v>
      </c>
      <c r="M66" s="66">
        <f t="shared" si="58"/>
        <v>1.2727272727272727</v>
      </c>
      <c r="N66" s="66">
        <f t="shared" si="58"/>
        <v>1.2727272727272727</v>
      </c>
      <c r="O66" s="66">
        <f t="shared" si="58"/>
        <v>1.2727272727272727</v>
      </c>
      <c r="P66" s="66">
        <f t="shared" si="58"/>
        <v>1.2727272727272727</v>
      </c>
      <c r="Q66" s="66">
        <f t="shared" si="58"/>
        <v>1.2727272727272727</v>
      </c>
      <c r="R66" s="66">
        <f t="shared" si="58"/>
        <v>1.2727272727272727</v>
      </c>
      <c r="S66" s="66">
        <f t="shared" si="58"/>
        <v>1.2727272727272727</v>
      </c>
      <c r="T66" s="66">
        <f t="shared" si="58"/>
        <v>1.2727272727272727</v>
      </c>
      <c r="U66" s="66">
        <f t="shared" si="58"/>
        <v>1.2727272727272727</v>
      </c>
      <c r="V66" s="66">
        <f t="shared" si="58"/>
        <v>1.2727272727272727</v>
      </c>
      <c r="W66" s="66">
        <f t="shared" si="58"/>
        <v>1.2727272727272727</v>
      </c>
      <c r="X66" s="66">
        <f t="shared" si="58"/>
        <v>1.2727272727272727</v>
      </c>
      <c r="Y66" s="66">
        <f t="shared" si="58"/>
        <v>1.2727272727272727</v>
      </c>
      <c r="Z66" s="66">
        <f t="shared" si="58"/>
        <v>1.2727272727272727</v>
      </c>
      <c r="AA66" s="66">
        <f t="shared" si="58"/>
        <v>1.2727272727272727</v>
      </c>
      <c r="AB66" s="66">
        <f t="shared" si="58"/>
        <v>1.2727272727272727</v>
      </c>
      <c r="AC66" s="66">
        <f t="shared" si="58"/>
        <v>1.2727272727272727</v>
      </c>
    </row>
    <row r="67" spans="1:29" x14ac:dyDescent="0.25">
      <c r="A67" s="30" t="str">
        <f t="shared" si="53"/>
        <v>Opex maintenance &amp; repair</v>
      </c>
      <c r="B67" s="66">
        <f>B37/B47</f>
        <v>0.36363636363636365</v>
      </c>
      <c r="C67" s="66">
        <f t="shared" ref="C67:AC67" si="59">C37/C47</f>
        <v>0.36363636363636365</v>
      </c>
      <c r="D67" s="66">
        <f t="shared" si="59"/>
        <v>0.36363636363636365</v>
      </c>
      <c r="E67" s="66">
        <f t="shared" si="59"/>
        <v>0.36363636363636365</v>
      </c>
      <c r="F67" s="66">
        <f t="shared" si="59"/>
        <v>0.36363636363636365</v>
      </c>
      <c r="G67" s="66">
        <f t="shared" si="59"/>
        <v>0.36363636363636365</v>
      </c>
      <c r="H67" s="66">
        <f t="shared" si="59"/>
        <v>0.36363636363636365</v>
      </c>
      <c r="I67" s="66">
        <f t="shared" si="59"/>
        <v>0.36363636363636365</v>
      </c>
      <c r="J67" s="66">
        <f t="shared" si="59"/>
        <v>0.36363636363636365</v>
      </c>
      <c r="K67" s="66">
        <f t="shared" si="59"/>
        <v>0.36363636363636365</v>
      </c>
      <c r="L67" s="66">
        <f t="shared" si="59"/>
        <v>0.36363636363636365</v>
      </c>
      <c r="M67" s="66">
        <f t="shared" si="59"/>
        <v>0.36363636363636365</v>
      </c>
      <c r="N67" s="66">
        <f t="shared" si="59"/>
        <v>0.36363636363636365</v>
      </c>
      <c r="O67" s="66">
        <f t="shared" si="59"/>
        <v>0.36363636363636365</v>
      </c>
      <c r="P67" s="66">
        <f t="shared" si="59"/>
        <v>0.36363636363636365</v>
      </c>
      <c r="Q67" s="66">
        <f t="shared" si="59"/>
        <v>0.36363636363636365</v>
      </c>
      <c r="R67" s="66">
        <f t="shared" si="59"/>
        <v>0.36363636363636365</v>
      </c>
      <c r="S67" s="66">
        <f t="shared" si="59"/>
        <v>0.36363636363636365</v>
      </c>
      <c r="T67" s="66">
        <f t="shared" si="59"/>
        <v>0.36363636363636365</v>
      </c>
      <c r="U67" s="66">
        <f t="shared" si="59"/>
        <v>0.36363636363636365</v>
      </c>
      <c r="V67" s="66">
        <f t="shared" si="59"/>
        <v>0.36363636363636365</v>
      </c>
      <c r="W67" s="66">
        <f t="shared" si="59"/>
        <v>0.36363636363636365</v>
      </c>
      <c r="X67" s="66">
        <f t="shared" si="59"/>
        <v>0.36363636363636365</v>
      </c>
      <c r="Y67" s="66">
        <f t="shared" si="59"/>
        <v>0.36363636363636365</v>
      </c>
      <c r="Z67" s="66">
        <f t="shared" si="59"/>
        <v>0.36363636363636365</v>
      </c>
      <c r="AA67" s="66">
        <f t="shared" si="59"/>
        <v>0.36363636363636365</v>
      </c>
      <c r="AB67" s="66">
        <f t="shared" si="59"/>
        <v>0.36363636363636365</v>
      </c>
      <c r="AC67" s="66">
        <f t="shared" si="59"/>
        <v>0.36363636363636365</v>
      </c>
    </row>
    <row r="68" spans="1:29" x14ac:dyDescent="0.25">
      <c r="A68" s="30" t="str">
        <f t="shared" si="53"/>
        <v>Opex var (mode-fees)</v>
      </c>
      <c r="B68" s="66">
        <f>B38*B47/B47</f>
        <v>0.11</v>
      </c>
      <c r="C68" s="66">
        <f t="shared" ref="C68:AC68" si="60">C38*C47/C47</f>
        <v>0.11</v>
      </c>
      <c r="D68" s="66">
        <f t="shared" si="60"/>
        <v>0.11</v>
      </c>
      <c r="E68" s="66">
        <f t="shared" si="60"/>
        <v>0.11</v>
      </c>
      <c r="F68" s="66">
        <f t="shared" si="60"/>
        <v>0.11</v>
      </c>
      <c r="G68" s="66">
        <f t="shared" si="60"/>
        <v>0.11</v>
      </c>
      <c r="H68" s="66">
        <f t="shared" si="60"/>
        <v>0.11</v>
      </c>
      <c r="I68" s="66">
        <f t="shared" si="60"/>
        <v>0.11</v>
      </c>
      <c r="J68" s="66">
        <f t="shared" si="60"/>
        <v>0.11</v>
      </c>
      <c r="K68" s="66">
        <f t="shared" si="60"/>
        <v>0.11</v>
      </c>
      <c r="L68" s="66">
        <f t="shared" si="60"/>
        <v>0.11</v>
      </c>
      <c r="M68" s="66">
        <f t="shared" si="60"/>
        <v>0.11</v>
      </c>
      <c r="N68" s="66">
        <f t="shared" si="60"/>
        <v>0.11</v>
      </c>
      <c r="O68" s="66">
        <f t="shared" si="60"/>
        <v>0.11</v>
      </c>
      <c r="P68" s="66">
        <f t="shared" si="60"/>
        <v>0.11</v>
      </c>
      <c r="Q68" s="66">
        <f t="shared" si="60"/>
        <v>0.11</v>
      </c>
      <c r="R68" s="66">
        <f t="shared" si="60"/>
        <v>0.11</v>
      </c>
      <c r="S68" s="66">
        <f t="shared" si="60"/>
        <v>0.11</v>
      </c>
      <c r="T68" s="66">
        <f t="shared" si="60"/>
        <v>0.11</v>
      </c>
      <c r="U68" s="66">
        <f t="shared" si="60"/>
        <v>0.11</v>
      </c>
      <c r="V68" s="66">
        <f t="shared" si="60"/>
        <v>0.11</v>
      </c>
      <c r="W68" s="66">
        <f t="shared" si="60"/>
        <v>0.11</v>
      </c>
      <c r="X68" s="66">
        <f t="shared" si="60"/>
        <v>0.11</v>
      </c>
      <c r="Y68" s="66">
        <f t="shared" si="60"/>
        <v>0.11</v>
      </c>
      <c r="Z68" s="66">
        <f t="shared" si="60"/>
        <v>0.11</v>
      </c>
      <c r="AA68" s="66">
        <f t="shared" si="60"/>
        <v>0.11</v>
      </c>
      <c r="AB68" s="66">
        <f t="shared" si="60"/>
        <v>0.11</v>
      </c>
      <c r="AC68" s="66">
        <f t="shared" si="60"/>
        <v>0.11</v>
      </c>
    </row>
    <row r="69" spans="1:29" x14ac:dyDescent="0.25">
      <c r="A69" s="30" t="str">
        <f t="shared" si="53"/>
        <v>Fuel Cost</v>
      </c>
      <c r="B69" s="66">
        <f>B39*B40*B47/B47</f>
        <v>0.28933989307874186</v>
      </c>
      <c r="C69" s="66">
        <f t="shared" ref="C69:AC69" si="61">C39*C40*C47/C47</f>
        <v>0.28905725488142914</v>
      </c>
      <c r="D69" s="66">
        <f t="shared" si="61"/>
        <v>0.28865594915793602</v>
      </c>
      <c r="E69" s="66">
        <f t="shared" si="61"/>
        <v>0.28808874208079643</v>
      </c>
      <c r="F69" s="66">
        <f t="shared" si="61"/>
        <v>0.28729239357775571</v>
      </c>
      <c r="G69" s="66">
        <f t="shared" si="61"/>
        <v>0.28618518007507071</v>
      </c>
      <c r="H69" s="66">
        <f t="shared" si="61"/>
        <v>0.28466723178382919</v>
      </c>
      <c r="I69" s="66">
        <f t="shared" si="61"/>
        <v>0.28262727193716353</v>
      </c>
      <c r="J69" s="66">
        <f t="shared" si="61"/>
        <v>0.27996065032631196</v>
      </c>
      <c r="K69" s="66">
        <f t="shared" si="61"/>
        <v>0.27660249112499669</v>
      </c>
      <c r="L69" s="66">
        <f t="shared" si="61"/>
        <v>0.27257279647939331</v>
      </c>
      <c r="M69" s="66">
        <f t="shared" si="61"/>
        <v>0.26801612394042479</v>
      </c>
      <c r="N69" s="66">
        <f t="shared" si="61"/>
        <v>0.26320566343659263</v>
      </c>
      <c r="O69" s="66">
        <f t="shared" si="61"/>
        <v>0.25848986379776195</v>
      </c>
      <c r="P69" s="66">
        <f t="shared" si="61"/>
        <v>0.2541969743186156</v>
      </c>
      <c r="Q69" s="66">
        <f t="shared" si="61"/>
        <v>0.25054862958055885</v>
      </c>
      <c r="R69" s="66">
        <f t="shared" si="61"/>
        <v>0.24762695882689911</v>
      </c>
      <c r="S69" s="66">
        <f t="shared" si="61"/>
        <v>0.245397594368855</v>
      </c>
      <c r="T69" s="66">
        <f t="shared" si="61"/>
        <v>0.2437588326969046</v>
      </c>
      <c r="U69" s="66">
        <f t="shared" si="61"/>
        <v>0.24258714180887514</v>
      </c>
      <c r="V69" s="66">
        <f t="shared" si="61"/>
        <v>0.24176595953126731</v>
      </c>
      <c r="W69" s="66">
        <f t="shared" si="61"/>
        <v>0.2411984721036329</v>
      </c>
      <c r="X69" s="66">
        <f t="shared" si="61"/>
        <v>0.24081011217791948</v>
      </c>
      <c r="Y69" s="66">
        <f t="shared" si="61"/>
        <v>0.24054611202820542</v>
      </c>
      <c r="Z69" s="66">
        <f t="shared" si="61"/>
        <v>0.24036746606453044</v>
      </c>
      <c r="AA69" s="66">
        <f t="shared" si="61"/>
        <v>0.24024695131092533</v>
      </c>
      <c r="AB69" s="66">
        <f t="shared" si="61"/>
        <v>0.24016582137746478</v>
      </c>
      <c r="AC69" s="66">
        <f t="shared" si="61"/>
        <v>0.24011128181073338</v>
      </c>
    </row>
    <row r="70" spans="1:29" ht="15.75" thickBot="1" x14ac:dyDescent="0.3">
      <c r="A70" s="59" t="str">
        <f t="shared" si="53"/>
        <v>Emission Cost</v>
      </c>
      <c r="B70" s="66">
        <f>B41</f>
        <v>0</v>
      </c>
      <c r="C70" s="66">
        <f t="shared" ref="C70:AC70" si="62">C41</f>
        <v>0</v>
      </c>
      <c r="D70" s="66">
        <f t="shared" si="62"/>
        <v>0</v>
      </c>
      <c r="E70" s="66">
        <f t="shared" si="62"/>
        <v>0</v>
      </c>
      <c r="F70" s="66">
        <f t="shared" si="62"/>
        <v>0</v>
      </c>
      <c r="G70" s="66">
        <f t="shared" si="62"/>
        <v>0</v>
      </c>
      <c r="H70" s="66">
        <f t="shared" si="62"/>
        <v>0</v>
      </c>
      <c r="I70" s="66">
        <f t="shared" si="62"/>
        <v>0</v>
      </c>
      <c r="J70" s="66">
        <f t="shared" si="62"/>
        <v>0</v>
      </c>
      <c r="K70" s="66">
        <f t="shared" si="62"/>
        <v>0</v>
      </c>
      <c r="L70" s="66">
        <f t="shared" si="62"/>
        <v>0</v>
      </c>
      <c r="M70" s="66">
        <f t="shared" si="62"/>
        <v>0</v>
      </c>
      <c r="N70" s="66">
        <f t="shared" si="62"/>
        <v>0</v>
      </c>
      <c r="O70" s="66">
        <f t="shared" si="62"/>
        <v>0</v>
      </c>
      <c r="P70" s="66">
        <f t="shared" si="62"/>
        <v>0</v>
      </c>
      <c r="Q70" s="66">
        <f t="shared" si="62"/>
        <v>0</v>
      </c>
      <c r="R70" s="66">
        <f t="shared" si="62"/>
        <v>0</v>
      </c>
      <c r="S70" s="66">
        <f t="shared" si="62"/>
        <v>0</v>
      </c>
      <c r="T70" s="66">
        <f t="shared" si="62"/>
        <v>0</v>
      </c>
      <c r="U70" s="66">
        <f t="shared" si="62"/>
        <v>0</v>
      </c>
      <c r="V70" s="66">
        <f t="shared" si="62"/>
        <v>0</v>
      </c>
      <c r="W70" s="66">
        <f t="shared" si="62"/>
        <v>0</v>
      </c>
      <c r="X70" s="66">
        <f t="shared" si="62"/>
        <v>0</v>
      </c>
      <c r="Y70" s="66">
        <f t="shared" si="62"/>
        <v>0</v>
      </c>
      <c r="Z70" s="66">
        <f t="shared" si="62"/>
        <v>0</v>
      </c>
      <c r="AA70" s="66">
        <f t="shared" si="62"/>
        <v>0</v>
      </c>
      <c r="AB70" s="66">
        <f t="shared" si="62"/>
        <v>0</v>
      </c>
      <c r="AC70" s="66">
        <f t="shared" si="62"/>
        <v>0</v>
      </c>
    </row>
    <row r="71" spans="1:29" ht="15.75" thickBot="1" x14ac:dyDescent="0.3">
      <c r="A71" s="31" t="s">
        <v>63</v>
      </c>
      <c r="B71" s="76">
        <f>B62+B63+B64-B65+B66+B67+B68+B69+B70</f>
        <v>2.3905284885674405</v>
      </c>
      <c r="C71" s="76">
        <f t="shared" ref="C71:AC71" si="63">C62+C63+C64-C65+C66+C67+C68+C69+C70</f>
        <v>2.3905603170108982</v>
      </c>
      <c r="D71" s="76">
        <f t="shared" si="63"/>
        <v>2.3906055088379445</v>
      </c>
      <c r="E71" s="76">
        <f t="shared" si="63"/>
        <v>2.3906693831428174</v>
      </c>
      <c r="F71" s="76">
        <f t="shared" si="63"/>
        <v>2.3907590615144705</v>
      </c>
      <c r="G71" s="76">
        <f t="shared" si="63"/>
        <v>2.3908837470053248</v>
      </c>
      <c r="H71" s="76">
        <f t="shared" si="63"/>
        <v>2.3910546861487938</v>
      </c>
      <c r="I71" s="76">
        <f t="shared" si="63"/>
        <v>2.3912844100405177</v>
      </c>
      <c r="J71" s="76">
        <f t="shared" si="63"/>
        <v>2.3915847035463922</v>
      </c>
      <c r="K71" s="76">
        <f t="shared" si="63"/>
        <v>2.3919628724608515</v>
      </c>
      <c r="L71" s="76">
        <f t="shared" si="63"/>
        <v>2.3924166643028619</v>
      </c>
      <c r="M71" s="76">
        <f t="shared" si="63"/>
        <v>2.3929298001622139</v>
      </c>
      <c r="N71" s="76">
        <f t="shared" si="63"/>
        <v>2.3934715155835882</v>
      </c>
      <c r="O71" s="76">
        <f t="shared" si="63"/>
        <v>2.3940025710587198</v>
      </c>
      <c r="P71" s="76">
        <f t="shared" si="63"/>
        <v>2.3944860017887422</v>
      </c>
      <c r="Q71" s="76">
        <f t="shared" si="63"/>
        <v>2.394896849067401</v>
      </c>
      <c r="R71" s="76">
        <f t="shared" si="63"/>
        <v>2.3952258641590278</v>
      </c>
      <c r="S71" s="76">
        <f t="shared" si="63"/>
        <v>2.395476917276671</v>
      </c>
      <c r="T71" s="76">
        <f t="shared" si="63"/>
        <v>2.3956614614526277</v>
      </c>
      <c r="U71" s="76">
        <f t="shared" si="63"/>
        <v>2.3957934078686987</v>
      </c>
      <c r="V71" s="76">
        <f t="shared" si="63"/>
        <v>2.3958858828205631</v>
      </c>
      <c r="W71" s="76">
        <f t="shared" si="63"/>
        <v>2.3959497886962566</v>
      </c>
      <c r="X71" s="76">
        <f t="shared" si="63"/>
        <v>2.3959935226715454</v>
      </c>
      <c r="Y71" s="76">
        <f t="shared" si="63"/>
        <v>2.3960232522477956</v>
      </c>
      <c r="Z71" s="76">
        <f t="shared" si="63"/>
        <v>2.3960433699212307</v>
      </c>
      <c r="AA71" s="76">
        <f t="shared" si="63"/>
        <v>2.3960569413247335</v>
      </c>
      <c r="AB71" s="76">
        <f t="shared" si="63"/>
        <v>2.3960660775261542</v>
      </c>
      <c r="AC71" s="76">
        <f t="shared" si="63"/>
        <v>2.396072219334064</v>
      </c>
    </row>
    <row r="72" spans="1:29" ht="15.75" thickBot="1" x14ac:dyDescent="0.3"/>
    <row r="73" spans="1:29" ht="15.75" thickBot="1" x14ac:dyDescent="0.3">
      <c r="A73" s="26" t="s">
        <v>208</v>
      </c>
      <c r="B73" s="27">
        <v>2023</v>
      </c>
      <c r="C73" s="27">
        <v>2024</v>
      </c>
      <c r="D73" s="27">
        <v>2025</v>
      </c>
      <c r="E73" s="27">
        <v>2026</v>
      </c>
      <c r="F73" s="27">
        <v>2027</v>
      </c>
      <c r="G73" s="27">
        <v>2028</v>
      </c>
      <c r="H73" s="27">
        <v>2029</v>
      </c>
      <c r="I73" s="27">
        <v>2030</v>
      </c>
      <c r="J73" s="27">
        <v>2031</v>
      </c>
      <c r="K73" s="27">
        <v>2032</v>
      </c>
      <c r="L73" s="27">
        <v>2033</v>
      </c>
      <c r="M73" s="27">
        <v>2034</v>
      </c>
      <c r="N73" s="27">
        <v>2035</v>
      </c>
      <c r="O73" s="27">
        <v>2036</v>
      </c>
      <c r="P73" s="27">
        <v>2037</v>
      </c>
      <c r="Q73" s="27">
        <v>2038</v>
      </c>
      <c r="R73" s="27">
        <v>2039</v>
      </c>
      <c r="S73" s="27">
        <v>2040</v>
      </c>
      <c r="T73" s="27">
        <v>2041</v>
      </c>
      <c r="U73" s="27">
        <v>2042</v>
      </c>
      <c r="V73" s="27">
        <v>2043</v>
      </c>
      <c r="W73" s="27">
        <v>2044</v>
      </c>
      <c r="X73" s="27">
        <v>2045</v>
      </c>
      <c r="Y73" s="27">
        <v>2046</v>
      </c>
      <c r="Z73" s="27">
        <v>2047</v>
      </c>
      <c r="AA73" s="27">
        <v>2048</v>
      </c>
      <c r="AB73" s="27">
        <v>2049</v>
      </c>
      <c r="AC73" s="28">
        <v>2050</v>
      </c>
    </row>
    <row r="74" spans="1:29" x14ac:dyDescent="0.25">
      <c r="A74" s="29" t="str">
        <f t="shared" ref="A74:A81" si="64">A50</f>
        <v>Capex vehicle</v>
      </c>
      <c r="B74" s="65">
        <f>((1+B35)^B42)*B35/(((1+B35)^B42)-1)*(B31)/B47/(B44)</f>
        <v>1.2312752120811793E-2</v>
      </c>
      <c r="C74" s="65">
        <f t="shared" ref="C74:AC74" si="65">((1+C35)^C42)*C35/(((1+C35)^C42)-1)*(C31)/C47/(C44)</f>
        <v>1.2319372471143808E-2</v>
      </c>
      <c r="D74" s="65">
        <f t="shared" si="65"/>
        <v>1.2328772419576216E-2</v>
      </c>
      <c r="E74" s="65">
        <f t="shared" si="65"/>
        <v>1.2342058343408053E-2</v>
      </c>
      <c r="F74" s="65">
        <f t="shared" si="65"/>
        <v>1.2360711540770029E-2</v>
      </c>
      <c r="G74" s="65">
        <f t="shared" si="65"/>
        <v>1.2386646256423496E-2</v>
      </c>
      <c r="H74" s="65">
        <f t="shared" si="65"/>
        <v>1.2422201781364764E-2</v>
      </c>
      <c r="I74" s="65">
        <f t="shared" si="65"/>
        <v>1.2469984596909803E-2</v>
      </c>
      <c r="J74" s="65">
        <f t="shared" si="65"/>
        <v>1.2532445967788252E-2</v>
      </c>
      <c r="K74" s="65">
        <f t="shared" si="65"/>
        <v>1.2611105507067715E-2</v>
      </c>
      <c r="L74" s="65">
        <f t="shared" si="65"/>
        <v>1.2705494696280639E-2</v>
      </c>
      <c r="M74" s="65">
        <f t="shared" si="65"/>
        <v>1.2812227504666332E-2</v>
      </c>
      <c r="N74" s="65">
        <f t="shared" si="65"/>
        <v>1.2924904892565415E-2</v>
      </c>
      <c r="O74" s="65">
        <f t="shared" si="65"/>
        <v>1.303536500022779E-2</v>
      </c>
      <c r="P74" s="65">
        <f t="shared" si="65"/>
        <v>1.3135919109894489E-2</v>
      </c>
      <c r="Q74" s="65">
        <f t="shared" si="65"/>
        <v>1.3221375783930607E-2</v>
      </c>
      <c r="R74" s="65">
        <f t="shared" si="65"/>
        <v>1.3289811275410325E-2</v>
      </c>
      <c r="S74" s="65">
        <f t="shared" si="65"/>
        <v>1.3342030592793215E-2</v>
      </c>
      <c r="T74" s="65">
        <f t="shared" si="65"/>
        <v>1.3380415979064949E-2</v>
      </c>
      <c r="U74" s="65">
        <f t="shared" si="65"/>
        <v>1.3407860974940735E-2</v>
      </c>
      <c r="V74" s="65">
        <f t="shared" si="65"/>
        <v>1.3427095863982266E-2</v>
      </c>
      <c r="W74" s="65">
        <f t="shared" si="65"/>
        <v>1.3440388354578638E-2</v>
      </c>
      <c r="X74" s="65">
        <f t="shared" si="65"/>
        <v>1.3449485068283949E-2</v>
      </c>
      <c r="Y74" s="65">
        <f t="shared" si="65"/>
        <v>1.3455668851988454E-2</v>
      </c>
      <c r="Z74" s="65">
        <f t="shared" si="65"/>
        <v>1.3459853349611826E-2</v>
      </c>
      <c r="AA74" s="65">
        <f t="shared" si="65"/>
        <v>1.3462676216077251E-2</v>
      </c>
      <c r="AB74" s="65">
        <f t="shared" si="65"/>
        <v>1.3464576555758969E-2</v>
      </c>
      <c r="AC74" s="65">
        <f t="shared" si="65"/>
        <v>1.3465854058382996E-2</v>
      </c>
    </row>
    <row r="75" spans="1:29" x14ac:dyDescent="0.25">
      <c r="A75" s="30" t="str">
        <f t="shared" si="64"/>
        <v>Residual value (vehicle)</v>
      </c>
      <c r="B75" s="68">
        <f>((1+B35)^B42)*B35/(((1+B35)^B42)-1)*(B32)/B47/(B44)</f>
        <v>-3.0604067820050769E-3</v>
      </c>
      <c r="C75" s="68">
        <f t="shared" ref="C75:AC75" si="66">((1+C35)^C42)*C35/(((1+C35)^C42)-1)*(C32)/C47/(C44)</f>
        <v>-3.0544484667062604E-3</v>
      </c>
      <c r="D75" s="68">
        <f t="shared" si="66"/>
        <v>-3.0459885131170939E-3</v>
      </c>
      <c r="E75" s="68">
        <f t="shared" si="66"/>
        <v>-3.0340311816684411E-3</v>
      </c>
      <c r="F75" s="68">
        <f t="shared" si="66"/>
        <v>-3.0172433040426628E-3</v>
      </c>
      <c r="G75" s="68">
        <f t="shared" si="66"/>
        <v>-2.9939020599545401E-3</v>
      </c>
      <c r="H75" s="68">
        <f t="shared" si="66"/>
        <v>-2.9619020875074013E-3</v>
      </c>
      <c r="I75" s="68">
        <f t="shared" si="66"/>
        <v>-2.9188975535168662E-3</v>
      </c>
      <c r="J75" s="68">
        <f t="shared" si="66"/>
        <v>-2.8626823197262603E-3</v>
      </c>
      <c r="K75" s="68">
        <f t="shared" si="66"/>
        <v>-2.7918887343747461E-3</v>
      </c>
      <c r="L75" s="68">
        <f t="shared" si="66"/>
        <v>-2.7069384640831138E-3</v>
      </c>
      <c r="M75" s="68">
        <f t="shared" si="66"/>
        <v>-2.6108789365359899E-3</v>
      </c>
      <c r="N75" s="68">
        <f t="shared" si="66"/>
        <v>-2.5094692874268148E-3</v>
      </c>
      <c r="O75" s="68">
        <f t="shared" si="66"/>
        <v>-2.4100551905306797E-3</v>
      </c>
      <c r="P75" s="68">
        <f t="shared" si="66"/>
        <v>-2.3195564918306487E-3</v>
      </c>
      <c r="Q75" s="68">
        <f t="shared" si="66"/>
        <v>-2.2426454851981431E-3</v>
      </c>
      <c r="R75" s="68">
        <f t="shared" si="66"/>
        <v>-2.1810535428663956E-3</v>
      </c>
      <c r="S75" s="68">
        <f t="shared" si="66"/>
        <v>-2.1340561572217951E-3</v>
      </c>
      <c r="T75" s="68">
        <f t="shared" si="66"/>
        <v>-2.0995093095772361E-3</v>
      </c>
      <c r="U75" s="68">
        <f t="shared" si="66"/>
        <v>-2.0748088132890256E-3</v>
      </c>
      <c r="V75" s="68">
        <f t="shared" si="66"/>
        <v>-2.0574974131516498E-3</v>
      </c>
      <c r="W75" s="68">
        <f t="shared" si="66"/>
        <v>-2.045534171614914E-3</v>
      </c>
      <c r="X75" s="68">
        <f t="shared" si="66"/>
        <v>-2.0373471292801336E-3</v>
      </c>
      <c r="Y75" s="68">
        <f t="shared" si="66"/>
        <v>-2.0317817239460809E-3</v>
      </c>
      <c r="Z75" s="68">
        <f t="shared" si="66"/>
        <v>-2.0280156760850467E-3</v>
      </c>
      <c r="AA75" s="68">
        <f t="shared" si="66"/>
        <v>-2.0254750962661622E-3</v>
      </c>
      <c r="AB75" s="68">
        <f t="shared" si="66"/>
        <v>-2.0237647905526181E-3</v>
      </c>
      <c r="AC75" s="68">
        <f t="shared" si="66"/>
        <v>-2.0226150381909905E-3</v>
      </c>
    </row>
    <row r="76" spans="1:29" x14ac:dyDescent="0.25">
      <c r="A76" s="30" t="str">
        <f t="shared" si="64"/>
        <v>Capex costumization</v>
      </c>
      <c r="B76" s="66">
        <f>((1+B35)^B43)*B35/(((1+B35)^B43)-1)*(B33)/B47/(B44)</f>
        <v>3.9525224209566176E-3</v>
      </c>
      <c r="C76" s="66">
        <f t="shared" ref="C76:AC76" si="67">((1+C35)^C43)*C35/(((1+C35)^C43)-1)*(C33)/C47/(C44)</f>
        <v>3.9525224209566176E-3</v>
      </c>
      <c r="D76" s="66">
        <f t="shared" si="67"/>
        <v>3.9525224209566176E-3</v>
      </c>
      <c r="E76" s="66">
        <f t="shared" si="67"/>
        <v>3.9525224209566176E-3</v>
      </c>
      <c r="F76" s="66">
        <f t="shared" si="67"/>
        <v>3.9525224209566176E-3</v>
      </c>
      <c r="G76" s="66">
        <f t="shared" si="67"/>
        <v>3.9525224209566176E-3</v>
      </c>
      <c r="H76" s="66">
        <f t="shared" si="67"/>
        <v>3.9525224209566176E-3</v>
      </c>
      <c r="I76" s="66">
        <f t="shared" si="67"/>
        <v>3.9525224209566176E-3</v>
      </c>
      <c r="J76" s="66">
        <f t="shared" si="67"/>
        <v>3.9525224209566176E-3</v>
      </c>
      <c r="K76" s="66">
        <f t="shared" si="67"/>
        <v>3.9525224209566176E-3</v>
      </c>
      <c r="L76" s="66">
        <f t="shared" si="67"/>
        <v>3.9525224209566176E-3</v>
      </c>
      <c r="M76" s="66">
        <f t="shared" si="67"/>
        <v>3.9525224209566176E-3</v>
      </c>
      <c r="N76" s="66">
        <f t="shared" si="67"/>
        <v>3.9525224209566176E-3</v>
      </c>
      <c r="O76" s="66">
        <f t="shared" si="67"/>
        <v>3.9525224209566176E-3</v>
      </c>
      <c r="P76" s="66">
        <f t="shared" si="67"/>
        <v>3.9525224209566176E-3</v>
      </c>
      <c r="Q76" s="66">
        <f t="shared" si="67"/>
        <v>3.9525224209566176E-3</v>
      </c>
      <c r="R76" s="66">
        <f t="shared" si="67"/>
        <v>3.9525224209566176E-3</v>
      </c>
      <c r="S76" s="66">
        <f t="shared" si="67"/>
        <v>3.9525224209566176E-3</v>
      </c>
      <c r="T76" s="66">
        <f t="shared" si="67"/>
        <v>3.9525224209566176E-3</v>
      </c>
      <c r="U76" s="66">
        <f t="shared" si="67"/>
        <v>3.9525224209566176E-3</v>
      </c>
      <c r="V76" s="66">
        <f t="shared" si="67"/>
        <v>3.9525224209566176E-3</v>
      </c>
      <c r="W76" s="66">
        <f t="shared" si="67"/>
        <v>3.9525224209566176E-3</v>
      </c>
      <c r="X76" s="66">
        <f t="shared" si="67"/>
        <v>3.9525224209566176E-3</v>
      </c>
      <c r="Y76" s="66">
        <f t="shared" si="67"/>
        <v>3.9525224209566176E-3</v>
      </c>
      <c r="Z76" s="66">
        <f t="shared" si="67"/>
        <v>3.9525224209566176E-3</v>
      </c>
      <c r="AA76" s="66">
        <f t="shared" si="67"/>
        <v>3.9525224209566176E-3</v>
      </c>
      <c r="AB76" s="66">
        <f t="shared" si="67"/>
        <v>3.9525224209566176E-3</v>
      </c>
      <c r="AC76" s="66">
        <f t="shared" si="67"/>
        <v>3.9525224209566176E-3</v>
      </c>
    </row>
    <row r="77" spans="1:29" x14ac:dyDescent="0.25">
      <c r="A77" s="30" t="str">
        <f t="shared" si="64"/>
        <v>Residual value (costumization)</v>
      </c>
      <c r="B77" s="69">
        <f>((1+B35)^B43)*B35/(((1+B35)^B43)-1)*(B34)/B47/(B44)</f>
        <v>-9.8813060523915441E-4</v>
      </c>
      <c r="C77" s="69">
        <f t="shared" ref="C77:AC77" si="68">((1+C35)^C43)*C35/(((1+C35)^C43)-1)*(C34)/C47/(C44)</f>
        <v>-9.8813060523915441E-4</v>
      </c>
      <c r="D77" s="69">
        <f t="shared" si="68"/>
        <v>-9.8813060523915441E-4</v>
      </c>
      <c r="E77" s="69">
        <f t="shared" si="68"/>
        <v>-9.8813060523915441E-4</v>
      </c>
      <c r="F77" s="69">
        <f t="shared" si="68"/>
        <v>-9.8813060523915441E-4</v>
      </c>
      <c r="G77" s="69">
        <f t="shared" si="68"/>
        <v>-9.8813060523915441E-4</v>
      </c>
      <c r="H77" s="69">
        <f t="shared" si="68"/>
        <v>-9.8813060523915441E-4</v>
      </c>
      <c r="I77" s="69">
        <f t="shared" si="68"/>
        <v>-9.8813060523915441E-4</v>
      </c>
      <c r="J77" s="69">
        <f t="shared" si="68"/>
        <v>-9.8813060523915441E-4</v>
      </c>
      <c r="K77" s="69">
        <f t="shared" si="68"/>
        <v>-9.8813060523915441E-4</v>
      </c>
      <c r="L77" s="69">
        <f t="shared" si="68"/>
        <v>-9.8813060523915441E-4</v>
      </c>
      <c r="M77" s="69">
        <f t="shared" si="68"/>
        <v>-9.8813060523915441E-4</v>
      </c>
      <c r="N77" s="69">
        <f t="shared" si="68"/>
        <v>-9.8813060523915441E-4</v>
      </c>
      <c r="O77" s="69">
        <f t="shared" si="68"/>
        <v>-9.8813060523915441E-4</v>
      </c>
      <c r="P77" s="69">
        <f t="shared" si="68"/>
        <v>-9.8813060523915441E-4</v>
      </c>
      <c r="Q77" s="69">
        <f t="shared" si="68"/>
        <v>-9.8813060523915441E-4</v>
      </c>
      <c r="R77" s="69">
        <f t="shared" si="68"/>
        <v>-9.8813060523915441E-4</v>
      </c>
      <c r="S77" s="69">
        <f t="shared" si="68"/>
        <v>-9.8813060523915441E-4</v>
      </c>
      <c r="T77" s="69">
        <f t="shared" si="68"/>
        <v>-9.8813060523915441E-4</v>
      </c>
      <c r="U77" s="69">
        <f t="shared" si="68"/>
        <v>-9.8813060523915441E-4</v>
      </c>
      <c r="V77" s="69">
        <f t="shared" si="68"/>
        <v>-9.8813060523915441E-4</v>
      </c>
      <c r="W77" s="69">
        <f t="shared" si="68"/>
        <v>-9.8813060523915441E-4</v>
      </c>
      <c r="X77" s="69">
        <f t="shared" si="68"/>
        <v>-9.8813060523915441E-4</v>
      </c>
      <c r="Y77" s="69">
        <f t="shared" si="68"/>
        <v>-9.8813060523915441E-4</v>
      </c>
      <c r="Z77" s="69">
        <f t="shared" si="68"/>
        <v>-9.8813060523915441E-4</v>
      </c>
      <c r="AA77" s="69">
        <f t="shared" si="68"/>
        <v>-9.8813060523915441E-4</v>
      </c>
      <c r="AB77" s="69">
        <f t="shared" si="68"/>
        <v>-9.8813060523915441E-4</v>
      </c>
      <c r="AC77" s="69">
        <f t="shared" si="68"/>
        <v>-9.8813060523915441E-4</v>
      </c>
    </row>
    <row r="78" spans="1:29" x14ac:dyDescent="0.25">
      <c r="A78" s="30" t="str">
        <f t="shared" si="64"/>
        <v>Opex fix (admin, crew, insurance)</v>
      </c>
      <c r="B78" s="66">
        <f>B36/B47/(B44)</f>
        <v>5.0909090909090911E-2</v>
      </c>
      <c r="C78" s="66">
        <f t="shared" ref="C78:AC78" si="69">C36/C47/(C44)</f>
        <v>5.0909090909090911E-2</v>
      </c>
      <c r="D78" s="66">
        <f t="shared" si="69"/>
        <v>5.0909090909090911E-2</v>
      </c>
      <c r="E78" s="66">
        <f t="shared" si="69"/>
        <v>5.0909090909090911E-2</v>
      </c>
      <c r="F78" s="66">
        <f t="shared" si="69"/>
        <v>5.0909090909090911E-2</v>
      </c>
      <c r="G78" s="66">
        <f t="shared" si="69"/>
        <v>5.0909090909090911E-2</v>
      </c>
      <c r="H78" s="66">
        <f t="shared" si="69"/>
        <v>5.0909090909090911E-2</v>
      </c>
      <c r="I78" s="66">
        <f t="shared" si="69"/>
        <v>5.0909090909090911E-2</v>
      </c>
      <c r="J78" s="66">
        <f t="shared" si="69"/>
        <v>5.0909090909090911E-2</v>
      </c>
      <c r="K78" s="66">
        <f t="shared" si="69"/>
        <v>5.0909090909090911E-2</v>
      </c>
      <c r="L78" s="66">
        <f t="shared" si="69"/>
        <v>5.0909090909090911E-2</v>
      </c>
      <c r="M78" s="66">
        <f t="shared" si="69"/>
        <v>5.0909090909090911E-2</v>
      </c>
      <c r="N78" s="66">
        <f t="shared" si="69"/>
        <v>5.0909090909090911E-2</v>
      </c>
      <c r="O78" s="66">
        <f t="shared" si="69"/>
        <v>5.0909090909090911E-2</v>
      </c>
      <c r="P78" s="66">
        <f t="shared" si="69"/>
        <v>5.0909090909090911E-2</v>
      </c>
      <c r="Q78" s="66">
        <f t="shared" si="69"/>
        <v>5.0909090909090911E-2</v>
      </c>
      <c r="R78" s="66">
        <f t="shared" si="69"/>
        <v>5.0909090909090911E-2</v>
      </c>
      <c r="S78" s="66">
        <f t="shared" si="69"/>
        <v>5.0909090909090911E-2</v>
      </c>
      <c r="T78" s="66">
        <f t="shared" si="69"/>
        <v>5.0909090909090911E-2</v>
      </c>
      <c r="U78" s="66">
        <f t="shared" si="69"/>
        <v>5.0909090909090911E-2</v>
      </c>
      <c r="V78" s="66">
        <f t="shared" si="69"/>
        <v>5.0909090909090911E-2</v>
      </c>
      <c r="W78" s="66">
        <f t="shared" si="69"/>
        <v>5.0909090909090911E-2</v>
      </c>
      <c r="X78" s="66">
        <f t="shared" si="69"/>
        <v>5.0909090909090911E-2</v>
      </c>
      <c r="Y78" s="66">
        <f t="shared" si="69"/>
        <v>5.0909090909090911E-2</v>
      </c>
      <c r="Z78" s="66">
        <f t="shared" si="69"/>
        <v>5.0909090909090911E-2</v>
      </c>
      <c r="AA78" s="66">
        <f t="shared" si="69"/>
        <v>5.0909090909090911E-2</v>
      </c>
      <c r="AB78" s="66">
        <f t="shared" si="69"/>
        <v>5.0909090909090911E-2</v>
      </c>
      <c r="AC78" s="66">
        <f t="shared" si="69"/>
        <v>5.0909090909090911E-2</v>
      </c>
    </row>
    <row r="79" spans="1:29" x14ac:dyDescent="0.25">
      <c r="A79" s="30" t="str">
        <f t="shared" si="64"/>
        <v>Opex maintenance &amp; repair</v>
      </c>
      <c r="B79" s="66">
        <f>B37/B47/(B44)</f>
        <v>1.4545454545454545E-2</v>
      </c>
      <c r="C79" s="66">
        <f t="shared" ref="C79:AC79" si="70">C37/C47/(C44)</f>
        <v>1.4545454545454545E-2</v>
      </c>
      <c r="D79" s="66">
        <f t="shared" si="70"/>
        <v>1.4545454545454545E-2</v>
      </c>
      <c r="E79" s="66">
        <f t="shared" si="70"/>
        <v>1.4545454545454545E-2</v>
      </c>
      <c r="F79" s="66">
        <f t="shared" si="70"/>
        <v>1.4545454545454545E-2</v>
      </c>
      <c r="G79" s="66">
        <f t="shared" si="70"/>
        <v>1.4545454545454545E-2</v>
      </c>
      <c r="H79" s="66">
        <f t="shared" si="70"/>
        <v>1.4545454545454545E-2</v>
      </c>
      <c r="I79" s="66">
        <f t="shared" si="70"/>
        <v>1.4545454545454545E-2</v>
      </c>
      <c r="J79" s="66">
        <f t="shared" si="70"/>
        <v>1.4545454545454545E-2</v>
      </c>
      <c r="K79" s="66">
        <f t="shared" si="70"/>
        <v>1.4545454545454545E-2</v>
      </c>
      <c r="L79" s="66">
        <f t="shared" si="70"/>
        <v>1.4545454545454545E-2</v>
      </c>
      <c r="M79" s="66">
        <f t="shared" si="70"/>
        <v>1.4545454545454545E-2</v>
      </c>
      <c r="N79" s="66">
        <f t="shared" si="70"/>
        <v>1.4545454545454545E-2</v>
      </c>
      <c r="O79" s="66">
        <f t="shared" si="70"/>
        <v>1.4545454545454545E-2</v>
      </c>
      <c r="P79" s="66">
        <f t="shared" si="70"/>
        <v>1.4545454545454545E-2</v>
      </c>
      <c r="Q79" s="66">
        <f t="shared" si="70"/>
        <v>1.4545454545454545E-2</v>
      </c>
      <c r="R79" s="66">
        <f t="shared" si="70"/>
        <v>1.4545454545454545E-2</v>
      </c>
      <c r="S79" s="66">
        <f t="shared" si="70"/>
        <v>1.4545454545454545E-2</v>
      </c>
      <c r="T79" s="66">
        <f t="shared" si="70"/>
        <v>1.4545454545454545E-2</v>
      </c>
      <c r="U79" s="66">
        <f t="shared" si="70"/>
        <v>1.4545454545454545E-2</v>
      </c>
      <c r="V79" s="66">
        <f t="shared" si="70"/>
        <v>1.4545454545454545E-2</v>
      </c>
      <c r="W79" s="66">
        <f t="shared" si="70"/>
        <v>1.4545454545454545E-2</v>
      </c>
      <c r="X79" s="66">
        <f t="shared" si="70"/>
        <v>1.4545454545454545E-2</v>
      </c>
      <c r="Y79" s="66">
        <f t="shared" si="70"/>
        <v>1.4545454545454545E-2</v>
      </c>
      <c r="Z79" s="66">
        <f t="shared" si="70"/>
        <v>1.4545454545454545E-2</v>
      </c>
      <c r="AA79" s="66">
        <f t="shared" si="70"/>
        <v>1.4545454545454545E-2</v>
      </c>
      <c r="AB79" s="66">
        <f t="shared" si="70"/>
        <v>1.4545454545454545E-2</v>
      </c>
      <c r="AC79" s="66">
        <f t="shared" si="70"/>
        <v>1.4545454545454545E-2</v>
      </c>
    </row>
    <row r="80" spans="1:29" x14ac:dyDescent="0.25">
      <c r="A80" s="30" t="str">
        <f t="shared" si="64"/>
        <v>Opex var (mode-fees)</v>
      </c>
      <c r="B80" s="66">
        <f>B38*B47/B47/(B44)</f>
        <v>4.4000000000000003E-3</v>
      </c>
      <c r="C80" s="66">
        <f t="shared" ref="C80:AC80" si="71">C38*C47/C47/(C44)</f>
        <v>4.4000000000000003E-3</v>
      </c>
      <c r="D80" s="66">
        <f t="shared" si="71"/>
        <v>4.4000000000000003E-3</v>
      </c>
      <c r="E80" s="66">
        <f t="shared" si="71"/>
        <v>4.4000000000000003E-3</v>
      </c>
      <c r="F80" s="66">
        <f t="shared" si="71"/>
        <v>4.4000000000000003E-3</v>
      </c>
      <c r="G80" s="66">
        <f t="shared" si="71"/>
        <v>4.4000000000000003E-3</v>
      </c>
      <c r="H80" s="66">
        <f t="shared" si="71"/>
        <v>4.4000000000000003E-3</v>
      </c>
      <c r="I80" s="66">
        <f t="shared" si="71"/>
        <v>4.4000000000000003E-3</v>
      </c>
      <c r="J80" s="66">
        <f t="shared" si="71"/>
        <v>4.4000000000000003E-3</v>
      </c>
      <c r="K80" s="66">
        <f t="shared" si="71"/>
        <v>4.4000000000000003E-3</v>
      </c>
      <c r="L80" s="66">
        <f t="shared" si="71"/>
        <v>4.4000000000000003E-3</v>
      </c>
      <c r="M80" s="66">
        <f t="shared" si="71"/>
        <v>4.4000000000000003E-3</v>
      </c>
      <c r="N80" s="66">
        <f t="shared" si="71"/>
        <v>4.4000000000000003E-3</v>
      </c>
      <c r="O80" s="66">
        <f t="shared" si="71"/>
        <v>4.4000000000000003E-3</v>
      </c>
      <c r="P80" s="66">
        <f t="shared" si="71"/>
        <v>4.4000000000000003E-3</v>
      </c>
      <c r="Q80" s="66">
        <f t="shared" si="71"/>
        <v>4.4000000000000003E-3</v>
      </c>
      <c r="R80" s="66">
        <f t="shared" si="71"/>
        <v>4.4000000000000003E-3</v>
      </c>
      <c r="S80" s="66">
        <f t="shared" si="71"/>
        <v>4.4000000000000003E-3</v>
      </c>
      <c r="T80" s="66">
        <f t="shared" si="71"/>
        <v>4.4000000000000003E-3</v>
      </c>
      <c r="U80" s="66">
        <f t="shared" si="71"/>
        <v>4.4000000000000003E-3</v>
      </c>
      <c r="V80" s="66">
        <f t="shared" si="71"/>
        <v>4.4000000000000003E-3</v>
      </c>
      <c r="W80" s="66">
        <f t="shared" si="71"/>
        <v>4.4000000000000003E-3</v>
      </c>
      <c r="X80" s="66">
        <f t="shared" si="71"/>
        <v>4.4000000000000003E-3</v>
      </c>
      <c r="Y80" s="66">
        <f t="shared" si="71"/>
        <v>4.4000000000000003E-3</v>
      </c>
      <c r="Z80" s="66">
        <f t="shared" si="71"/>
        <v>4.4000000000000003E-3</v>
      </c>
      <c r="AA80" s="66">
        <f t="shared" si="71"/>
        <v>4.4000000000000003E-3</v>
      </c>
      <c r="AB80" s="66">
        <f t="shared" si="71"/>
        <v>4.4000000000000003E-3</v>
      </c>
      <c r="AC80" s="66">
        <f t="shared" si="71"/>
        <v>4.4000000000000003E-3</v>
      </c>
    </row>
    <row r="81" spans="1:29" x14ac:dyDescent="0.25">
      <c r="A81" s="30" t="str">
        <f t="shared" si="64"/>
        <v>Fuel Cost</v>
      </c>
      <c r="B81" s="66">
        <f>B39*B40*B47/B47/(B44)</f>
        <v>1.1573595723149675E-2</v>
      </c>
      <c r="C81" s="66">
        <f t="shared" ref="C81:AC81" si="72">C39*C40*C47/C47/(C44)</f>
        <v>1.1562290195257166E-2</v>
      </c>
      <c r="D81" s="66">
        <f t="shared" si="72"/>
        <v>1.154623796631744E-2</v>
      </c>
      <c r="E81" s="66">
        <f t="shared" si="72"/>
        <v>1.1523549683231857E-2</v>
      </c>
      <c r="F81" s="66">
        <f t="shared" si="72"/>
        <v>1.1491695743110229E-2</v>
      </c>
      <c r="G81" s="66">
        <f t="shared" si="72"/>
        <v>1.1447407203002828E-2</v>
      </c>
      <c r="H81" s="66">
        <f t="shared" si="72"/>
        <v>1.1386689271353168E-2</v>
      </c>
      <c r="I81" s="66">
        <f t="shared" si="72"/>
        <v>1.130509087748654E-2</v>
      </c>
      <c r="J81" s="66">
        <f t="shared" si="72"/>
        <v>1.1198426013052478E-2</v>
      </c>
      <c r="K81" s="66">
        <f t="shared" si="72"/>
        <v>1.1064099644999867E-2</v>
      </c>
      <c r="L81" s="66">
        <f t="shared" si="72"/>
        <v>1.0902911859175732E-2</v>
      </c>
      <c r="M81" s="66">
        <f t="shared" si="72"/>
        <v>1.0720644957616992E-2</v>
      </c>
      <c r="N81" s="66">
        <f t="shared" si="72"/>
        <v>1.0528226537463705E-2</v>
      </c>
      <c r="O81" s="66">
        <f t="shared" si="72"/>
        <v>1.0339594551910478E-2</v>
      </c>
      <c r="P81" s="66">
        <f t="shared" si="72"/>
        <v>1.0167878972744624E-2</v>
      </c>
      <c r="Q81" s="66">
        <f t="shared" si="72"/>
        <v>1.0021945183222353E-2</v>
      </c>
      <c r="R81" s="66">
        <f t="shared" si="72"/>
        <v>9.9050783530759638E-3</v>
      </c>
      <c r="S81" s="66">
        <f t="shared" si="72"/>
        <v>9.8159037747541991E-3</v>
      </c>
      <c r="T81" s="66">
        <f t="shared" si="72"/>
        <v>9.7503533078761844E-3</v>
      </c>
      <c r="U81" s="66">
        <f t="shared" si="72"/>
        <v>9.7034856723550063E-3</v>
      </c>
      <c r="V81" s="66">
        <f t="shared" si="72"/>
        <v>9.670638381250693E-3</v>
      </c>
      <c r="W81" s="66">
        <f t="shared" si="72"/>
        <v>9.647938884145316E-3</v>
      </c>
      <c r="X81" s="66">
        <f t="shared" si="72"/>
        <v>9.6324044871167799E-3</v>
      </c>
      <c r="Y81" s="66">
        <f t="shared" si="72"/>
        <v>9.6218444811282163E-3</v>
      </c>
      <c r="Z81" s="66">
        <f t="shared" si="72"/>
        <v>9.6146986425812171E-3</v>
      </c>
      <c r="AA81" s="66">
        <f t="shared" si="72"/>
        <v>9.6098780524370136E-3</v>
      </c>
      <c r="AB81" s="66">
        <f t="shared" si="72"/>
        <v>9.6066328550985913E-3</v>
      </c>
      <c r="AC81" s="66">
        <f t="shared" si="72"/>
        <v>9.604451272429336E-3</v>
      </c>
    </row>
    <row r="82" spans="1:29" x14ac:dyDescent="0.25">
      <c r="A82" s="59" t="str">
        <f>A45</f>
        <v>Market failure (av. utilization)</v>
      </c>
      <c r="B82" s="66">
        <f t="shared" ref="B82" si="73">B71/B45-B71/B44</f>
        <v>0.13204824032086815</v>
      </c>
      <c r="C82" s="66">
        <f t="shared" ref="C82:AC82" si="74">C71/C45-C71/C44</f>
        <v>0.13204999846345916</v>
      </c>
      <c r="D82" s="66">
        <f t="shared" si="74"/>
        <v>0.13205249477390552</v>
      </c>
      <c r="E82" s="66">
        <f t="shared" si="74"/>
        <v>0.13205602306884134</v>
      </c>
      <c r="F82" s="66">
        <f t="shared" si="74"/>
        <v>0.13206097673127551</v>
      </c>
      <c r="G82" s="66">
        <f t="shared" si="74"/>
        <v>0.13206786412029414</v>
      </c>
      <c r="H82" s="66">
        <f t="shared" si="74"/>
        <v>0.13207730647298099</v>
      </c>
      <c r="I82" s="66">
        <f t="shared" si="74"/>
        <v>0.13208999598319049</v>
      </c>
      <c r="J82" s="66">
        <f t="shared" si="74"/>
        <v>0.13210658362446739</v>
      </c>
      <c r="K82" s="66">
        <f t="shared" si="74"/>
        <v>0.1321274729549804</v>
      </c>
      <c r="L82" s="66">
        <f t="shared" si="74"/>
        <v>0.1321525395519676</v>
      </c>
      <c r="M82" s="66">
        <f t="shared" si="74"/>
        <v>0.13218088419943658</v>
      </c>
      <c r="N82" s="66">
        <f t="shared" si="74"/>
        <v>0.13221080752747438</v>
      </c>
      <c r="O82" s="66">
        <f t="shared" si="74"/>
        <v>0.13224014202038645</v>
      </c>
      <c r="P82" s="66">
        <f t="shared" si="74"/>
        <v>0.13226684581309239</v>
      </c>
      <c r="Q82" s="66">
        <f t="shared" si="74"/>
        <v>0.13228954023419928</v>
      </c>
      <c r="R82" s="66">
        <f t="shared" si="74"/>
        <v>0.13230771440116534</v>
      </c>
      <c r="S82" s="66">
        <f t="shared" si="74"/>
        <v>0.13232158209718753</v>
      </c>
      <c r="T82" s="66">
        <f t="shared" si="74"/>
        <v>0.13233177596595466</v>
      </c>
      <c r="U82" s="66">
        <f t="shared" si="74"/>
        <v>0.13233906443465193</v>
      </c>
      <c r="V82" s="66">
        <f t="shared" si="74"/>
        <v>0.13234417257485015</v>
      </c>
      <c r="W82" s="66">
        <f t="shared" si="74"/>
        <v>0.13234770261369799</v>
      </c>
      <c r="X82" s="66">
        <f t="shared" si="74"/>
        <v>0.13235011839519012</v>
      </c>
      <c r="Y82" s="66">
        <f t="shared" si="74"/>
        <v>0.13235176060035442</v>
      </c>
      <c r="Z82" s="66">
        <f t="shared" si="74"/>
        <v>0.13235287186231559</v>
      </c>
      <c r="AA82" s="66">
        <f t="shared" si="74"/>
        <v>0.1323536215207948</v>
      </c>
      <c r="AB82" s="66">
        <f t="shared" si="74"/>
        <v>0.13235412618715897</v>
      </c>
      <c r="AC82" s="66">
        <f t="shared" si="74"/>
        <v>0.13235446544892926</v>
      </c>
    </row>
    <row r="83" spans="1:29" x14ac:dyDescent="0.25">
      <c r="A83" s="59" t="str">
        <f>A46</f>
        <v>Payload loss (fuel)</v>
      </c>
      <c r="B83" s="66">
        <f>B71/(B44-B46)-B71/B44</f>
        <v>0</v>
      </c>
      <c r="C83" s="66">
        <f t="shared" ref="C83:AC83" si="75">C71/(C44-C46)-C71/C44</f>
        <v>0</v>
      </c>
      <c r="D83" s="66">
        <f t="shared" si="75"/>
        <v>0</v>
      </c>
      <c r="E83" s="66">
        <f t="shared" si="75"/>
        <v>0</v>
      </c>
      <c r="F83" s="66">
        <f t="shared" si="75"/>
        <v>0</v>
      </c>
      <c r="G83" s="66">
        <f t="shared" si="75"/>
        <v>0</v>
      </c>
      <c r="H83" s="66">
        <f t="shared" si="75"/>
        <v>0</v>
      </c>
      <c r="I83" s="66">
        <f t="shared" si="75"/>
        <v>0</v>
      </c>
      <c r="J83" s="66">
        <f t="shared" si="75"/>
        <v>0</v>
      </c>
      <c r="K83" s="66">
        <f t="shared" si="75"/>
        <v>0</v>
      </c>
      <c r="L83" s="66">
        <f t="shared" si="75"/>
        <v>0</v>
      </c>
      <c r="M83" s="66">
        <f t="shared" si="75"/>
        <v>0</v>
      </c>
      <c r="N83" s="66">
        <f t="shared" si="75"/>
        <v>0</v>
      </c>
      <c r="O83" s="66">
        <f t="shared" si="75"/>
        <v>0</v>
      </c>
      <c r="P83" s="66">
        <f t="shared" si="75"/>
        <v>0</v>
      </c>
      <c r="Q83" s="66">
        <f t="shared" si="75"/>
        <v>0</v>
      </c>
      <c r="R83" s="66">
        <f t="shared" si="75"/>
        <v>0</v>
      </c>
      <c r="S83" s="66">
        <f t="shared" si="75"/>
        <v>0</v>
      </c>
      <c r="T83" s="66">
        <f t="shared" si="75"/>
        <v>0</v>
      </c>
      <c r="U83" s="66">
        <f t="shared" si="75"/>
        <v>0</v>
      </c>
      <c r="V83" s="66">
        <f t="shared" si="75"/>
        <v>0</v>
      </c>
      <c r="W83" s="66">
        <f t="shared" si="75"/>
        <v>0</v>
      </c>
      <c r="X83" s="66">
        <f t="shared" si="75"/>
        <v>0</v>
      </c>
      <c r="Y83" s="66">
        <f t="shared" si="75"/>
        <v>0</v>
      </c>
      <c r="Z83" s="66">
        <f t="shared" si="75"/>
        <v>0</v>
      </c>
      <c r="AA83" s="66">
        <f t="shared" si="75"/>
        <v>0</v>
      </c>
      <c r="AB83" s="66">
        <f t="shared" si="75"/>
        <v>0</v>
      </c>
      <c r="AC83" s="66">
        <f t="shared" si="75"/>
        <v>0</v>
      </c>
    </row>
    <row r="84" spans="1:29" ht="15.75" thickBot="1" x14ac:dyDescent="0.3">
      <c r="A84" s="59" t="str">
        <f>A21</f>
        <v>Emission Cost</v>
      </c>
      <c r="B84" s="68">
        <f>B41*B47/B47/(B44)</f>
        <v>0</v>
      </c>
      <c r="C84" s="68">
        <f t="shared" ref="C84:AC84" si="76">C41*C47/C47/(C44)</f>
        <v>0</v>
      </c>
      <c r="D84" s="68">
        <f t="shared" si="76"/>
        <v>0</v>
      </c>
      <c r="E84" s="68">
        <f t="shared" si="76"/>
        <v>0</v>
      </c>
      <c r="F84" s="68">
        <f t="shared" si="76"/>
        <v>0</v>
      </c>
      <c r="G84" s="68">
        <f t="shared" si="76"/>
        <v>0</v>
      </c>
      <c r="H84" s="68">
        <f t="shared" si="76"/>
        <v>0</v>
      </c>
      <c r="I84" s="68">
        <f t="shared" si="76"/>
        <v>0</v>
      </c>
      <c r="J84" s="68">
        <f t="shared" si="76"/>
        <v>0</v>
      </c>
      <c r="K84" s="68">
        <f t="shared" si="76"/>
        <v>0</v>
      </c>
      <c r="L84" s="68">
        <f t="shared" si="76"/>
        <v>0</v>
      </c>
      <c r="M84" s="68">
        <f t="shared" si="76"/>
        <v>0</v>
      </c>
      <c r="N84" s="68">
        <f t="shared" si="76"/>
        <v>0</v>
      </c>
      <c r="O84" s="68">
        <f t="shared" si="76"/>
        <v>0</v>
      </c>
      <c r="P84" s="68">
        <f t="shared" si="76"/>
        <v>0</v>
      </c>
      <c r="Q84" s="68">
        <f t="shared" si="76"/>
        <v>0</v>
      </c>
      <c r="R84" s="68">
        <f t="shared" si="76"/>
        <v>0</v>
      </c>
      <c r="S84" s="68">
        <f t="shared" si="76"/>
        <v>0</v>
      </c>
      <c r="T84" s="68">
        <f t="shared" si="76"/>
        <v>0</v>
      </c>
      <c r="U84" s="68">
        <f t="shared" si="76"/>
        <v>0</v>
      </c>
      <c r="V84" s="68">
        <f t="shared" si="76"/>
        <v>0</v>
      </c>
      <c r="W84" s="68">
        <f t="shared" si="76"/>
        <v>0</v>
      </c>
      <c r="X84" s="68">
        <f t="shared" si="76"/>
        <v>0</v>
      </c>
      <c r="Y84" s="68">
        <f t="shared" si="76"/>
        <v>0</v>
      </c>
      <c r="Z84" s="68">
        <f t="shared" si="76"/>
        <v>0</v>
      </c>
      <c r="AA84" s="68">
        <f t="shared" si="76"/>
        <v>0</v>
      </c>
      <c r="AB84" s="68">
        <f t="shared" si="76"/>
        <v>0</v>
      </c>
      <c r="AC84" s="68">
        <f t="shared" si="76"/>
        <v>0</v>
      </c>
    </row>
    <row r="85" spans="1:29" ht="15.75" thickBot="1" x14ac:dyDescent="0.3">
      <c r="A85" s="31" t="s">
        <v>210</v>
      </c>
      <c r="B85" s="67">
        <f>B74+B75+B76+B77+B78+B79+B80+B81+B82+B83+B84</f>
        <v>0.22569311865308744</v>
      </c>
      <c r="C85" s="67">
        <f t="shared" ref="C85:AC85" si="77">C74+C75+C76+C77+C78+C79+C80+C81+C82+C83+C84</f>
        <v>0.2256961499334168</v>
      </c>
      <c r="D85" s="67">
        <f t="shared" si="77"/>
        <v>0.22570045391694499</v>
      </c>
      <c r="E85" s="67">
        <f t="shared" si="77"/>
        <v>0.22570653718407574</v>
      </c>
      <c r="F85" s="67">
        <f t="shared" si="77"/>
        <v>0.22571507798137602</v>
      </c>
      <c r="G85" s="67">
        <f t="shared" si="77"/>
        <v>0.22572695279002886</v>
      </c>
      <c r="H85" s="67">
        <f t="shared" si="77"/>
        <v>0.22574323270845442</v>
      </c>
      <c r="I85" s="67">
        <f t="shared" si="77"/>
        <v>0.2257651111743329</v>
      </c>
      <c r="J85" s="67">
        <f t="shared" si="77"/>
        <v>0.2257937105558448</v>
      </c>
      <c r="K85" s="67">
        <f t="shared" si="77"/>
        <v>0.22582972664293616</v>
      </c>
      <c r="L85" s="67">
        <f t="shared" si="77"/>
        <v>0.22587294491360377</v>
      </c>
      <c r="M85" s="67">
        <f t="shared" si="77"/>
        <v>0.22592181499544683</v>
      </c>
      <c r="N85" s="67">
        <f t="shared" si="77"/>
        <v>0.2259734069403396</v>
      </c>
      <c r="O85" s="67">
        <f t="shared" si="77"/>
        <v>0.22602398365225695</v>
      </c>
      <c r="P85" s="67">
        <f t="shared" si="77"/>
        <v>0.22607002467416376</v>
      </c>
      <c r="Q85" s="67">
        <f t="shared" si="77"/>
        <v>0.22610915298641704</v>
      </c>
      <c r="R85" s="67">
        <f t="shared" si="77"/>
        <v>0.22614048775704815</v>
      </c>
      <c r="S85" s="67">
        <f t="shared" si="77"/>
        <v>0.22616439757777607</v>
      </c>
      <c r="T85" s="67">
        <f t="shared" si="77"/>
        <v>0.22618197321358147</v>
      </c>
      <c r="U85" s="67">
        <f t="shared" si="77"/>
        <v>0.22619453953892155</v>
      </c>
      <c r="V85" s="67">
        <f t="shared" si="77"/>
        <v>0.22620334667719438</v>
      </c>
      <c r="W85" s="67">
        <f t="shared" si="77"/>
        <v>0.22620943295106993</v>
      </c>
      <c r="X85" s="67">
        <f t="shared" si="77"/>
        <v>0.22621359809157363</v>
      </c>
      <c r="Y85" s="67">
        <f t="shared" si="77"/>
        <v>0.22621642947978793</v>
      </c>
      <c r="Z85" s="67">
        <f t="shared" si="77"/>
        <v>0.22621834544868652</v>
      </c>
      <c r="AA85" s="67">
        <f t="shared" si="77"/>
        <v>0.22621963796330583</v>
      </c>
      <c r="AB85" s="67">
        <f t="shared" si="77"/>
        <v>0.22622050807772681</v>
      </c>
      <c r="AC85" s="67">
        <f t="shared" si="77"/>
        <v>0.22622109301181351</v>
      </c>
    </row>
    <row r="87" spans="1:29" x14ac:dyDescent="0.25">
      <c r="B87" s="40"/>
    </row>
    <row r="107" spans="1:2" s="3" customFormat="1" ht="21" x14ac:dyDescent="0.35">
      <c r="A107" s="2" t="str">
        <f>'Parameter Input'!A19</f>
        <v>Road long-haul: Liquid bulk</v>
      </c>
    </row>
    <row r="108" spans="1:2" s="3" customFormat="1" ht="21" x14ac:dyDescent="0.35">
      <c r="A108" s="2" t="s">
        <v>11</v>
      </c>
    </row>
    <row r="109" spans="1:2" x14ac:dyDescent="0.25">
      <c r="A109" s="33" t="s">
        <v>195</v>
      </c>
    </row>
    <row r="110" spans="1:2" x14ac:dyDescent="0.25">
      <c r="A110" s="33" t="s">
        <v>196</v>
      </c>
    </row>
    <row r="111" spans="1:2" ht="15.75" thickBot="1" x14ac:dyDescent="0.3">
      <c r="A111" s="34" t="s">
        <v>197</v>
      </c>
      <c r="B111" s="34"/>
    </row>
    <row r="112" spans="1:2" ht="15.75" thickBot="1" x14ac:dyDescent="0.3">
      <c r="A112" s="39" t="s">
        <v>198</v>
      </c>
      <c r="B112" s="35"/>
    </row>
    <row r="113" spans="1:44" ht="15.75" thickBot="1" x14ac:dyDescent="0.3">
      <c r="A113" s="38" t="s">
        <v>199</v>
      </c>
      <c r="B113" s="36"/>
    </row>
    <row r="114" spans="1:44" ht="15.75" thickBot="1" x14ac:dyDescent="0.3"/>
    <row r="115" spans="1:44" x14ac:dyDescent="0.25">
      <c r="A115" s="5" t="s">
        <v>200</v>
      </c>
      <c r="B115" s="6">
        <v>2023</v>
      </c>
      <c r="C115" s="6">
        <v>2050</v>
      </c>
      <c r="D115" s="7"/>
      <c r="E115" s="5" t="s">
        <v>201</v>
      </c>
      <c r="F115" s="8"/>
      <c r="G115" s="8"/>
      <c r="H115" s="8"/>
      <c r="I115" s="8"/>
      <c r="J115" s="8"/>
      <c r="K115" s="9"/>
      <c r="L115" s="10" t="s">
        <v>2</v>
      </c>
      <c r="M115" s="11"/>
      <c r="N115" s="11"/>
      <c r="O115" s="11"/>
      <c r="P115" s="12"/>
      <c r="Q115" s="13">
        <v>0</v>
      </c>
      <c r="R115" s="13">
        <v>1</v>
      </c>
      <c r="S115" s="13">
        <v>2</v>
      </c>
      <c r="T115" s="13">
        <v>3</v>
      </c>
      <c r="U115" s="13">
        <v>4</v>
      </c>
      <c r="V115" s="13">
        <v>5</v>
      </c>
      <c r="W115" s="13">
        <v>6</v>
      </c>
      <c r="X115" s="13">
        <v>7</v>
      </c>
      <c r="Y115" s="13">
        <v>8</v>
      </c>
      <c r="Z115" s="13">
        <v>9</v>
      </c>
      <c r="AA115" s="13">
        <v>10</v>
      </c>
      <c r="AB115" s="13">
        <v>11</v>
      </c>
      <c r="AC115" s="13">
        <v>12</v>
      </c>
      <c r="AD115" s="13">
        <v>13</v>
      </c>
      <c r="AE115" s="13">
        <v>14</v>
      </c>
      <c r="AF115" s="13">
        <v>15</v>
      </c>
      <c r="AG115" s="13">
        <v>16</v>
      </c>
      <c r="AH115" s="13">
        <v>17</v>
      </c>
      <c r="AI115" s="13">
        <v>18</v>
      </c>
      <c r="AJ115" s="13">
        <v>19</v>
      </c>
      <c r="AK115" s="13">
        <v>20</v>
      </c>
      <c r="AL115" s="13">
        <v>21</v>
      </c>
      <c r="AM115" s="13">
        <v>22</v>
      </c>
      <c r="AN115" s="13">
        <v>23</v>
      </c>
      <c r="AO115" s="13">
        <v>24</v>
      </c>
      <c r="AP115" s="13">
        <v>25</v>
      </c>
      <c r="AQ115" s="13">
        <v>26</v>
      </c>
      <c r="AR115" s="14">
        <v>27</v>
      </c>
    </row>
    <row r="116" spans="1:44" ht="15.75" thickBot="1" x14ac:dyDescent="0.3">
      <c r="A116" s="15"/>
      <c r="B116" s="3" t="s">
        <v>202</v>
      </c>
      <c r="C116" s="3" t="s">
        <v>203</v>
      </c>
      <c r="D116" s="16" t="s">
        <v>5</v>
      </c>
      <c r="E116" s="17"/>
      <c r="F116" s="18"/>
      <c r="G116" s="18"/>
      <c r="H116" s="18"/>
      <c r="I116" s="18"/>
      <c r="J116" s="18"/>
      <c r="K116" s="19"/>
      <c r="L116" s="20" t="s">
        <v>8</v>
      </c>
      <c r="M116" s="20" t="s">
        <v>204</v>
      </c>
      <c r="N116" s="20" t="s">
        <v>205</v>
      </c>
      <c r="O116" s="20" t="s">
        <v>9</v>
      </c>
      <c r="P116" s="21" t="s">
        <v>10</v>
      </c>
      <c r="Q116" s="22">
        <v>2023</v>
      </c>
      <c r="R116" s="22">
        <v>2024</v>
      </c>
      <c r="S116" s="22">
        <v>2025</v>
      </c>
      <c r="T116" s="22">
        <v>2026</v>
      </c>
      <c r="U116" s="22">
        <v>2027</v>
      </c>
      <c r="V116" s="22">
        <v>2028</v>
      </c>
      <c r="W116" s="22">
        <v>2029</v>
      </c>
      <c r="X116" s="22">
        <v>2030</v>
      </c>
      <c r="Y116" s="22">
        <v>2031</v>
      </c>
      <c r="Z116" s="22">
        <v>2032</v>
      </c>
      <c r="AA116" s="22">
        <v>2033</v>
      </c>
      <c r="AB116" s="22">
        <v>2034</v>
      </c>
      <c r="AC116" s="22">
        <v>2035</v>
      </c>
      <c r="AD116" s="22">
        <v>2036</v>
      </c>
      <c r="AE116" s="22">
        <v>2037</v>
      </c>
      <c r="AF116" s="22">
        <v>2038</v>
      </c>
      <c r="AG116" s="22">
        <v>2039</v>
      </c>
      <c r="AH116" s="22">
        <v>2040</v>
      </c>
      <c r="AI116" s="22">
        <v>2041</v>
      </c>
      <c r="AJ116" s="22">
        <v>2042</v>
      </c>
      <c r="AK116" s="22">
        <v>2043</v>
      </c>
      <c r="AL116" s="22">
        <v>2044</v>
      </c>
      <c r="AM116" s="22">
        <v>2045</v>
      </c>
      <c r="AN116" s="22">
        <v>2046</v>
      </c>
      <c r="AO116" s="22">
        <v>2047</v>
      </c>
      <c r="AP116" s="22">
        <v>2048</v>
      </c>
      <c r="AQ116" s="22">
        <v>2049</v>
      </c>
      <c r="AR116" s="23">
        <v>2050</v>
      </c>
    </row>
    <row r="117" spans="1:44" x14ac:dyDescent="0.25">
      <c r="A117" s="24" t="s">
        <v>18</v>
      </c>
      <c r="B117" s="41">
        <f>'Parameter Input'!L8</f>
        <v>105000</v>
      </c>
      <c r="C117" s="42">
        <f>'Parameter Input'!M8</f>
        <v>115000</v>
      </c>
      <c r="D117" s="1" t="s">
        <v>15</v>
      </c>
      <c r="L117" s="51">
        <f>'Parameter Input'!O8</f>
        <v>12</v>
      </c>
      <c r="M117" s="52">
        <v>0</v>
      </c>
      <c r="N117" s="52">
        <v>1</v>
      </c>
      <c r="O117" s="52">
        <f>'Parameter Input'!P8</f>
        <v>0.9</v>
      </c>
      <c r="P117" s="53">
        <f>'Parameter Input'!Q8</f>
        <v>0.4</v>
      </c>
      <c r="Q117" s="4">
        <f t="shared" ref="Q117:AR127" si="78">$N117+($M117-$N117)*((1/(1+EXP(-$P117*(Q$9-$L117)))^$O117))</f>
        <v>0.9867978615748374</v>
      </c>
      <c r="R117" s="4">
        <f t="shared" si="78"/>
        <v>0.98114509762858249</v>
      </c>
      <c r="S117" s="4">
        <f t="shared" si="78"/>
        <v>0.97311898315872036</v>
      </c>
      <c r="T117" s="4">
        <f t="shared" si="78"/>
        <v>0.96177484161592774</v>
      </c>
      <c r="U117" s="4">
        <f t="shared" si="78"/>
        <v>0.94584787155511363</v>
      </c>
      <c r="V117" s="4">
        <f t="shared" si="78"/>
        <v>0.92370360150141495</v>
      </c>
      <c r="W117" s="4">
        <f t="shared" si="78"/>
        <v>0.89334463567658451</v>
      </c>
      <c r="X117" s="4">
        <f t="shared" si="78"/>
        <v>0.85254543874327005</v>
      </c>
      <c r="Y117" s="4">
        <f t="shared" si="78"/>
        <v>0.79921300652623883</v>
      </c>
      <c r="Z117" s="4">
        <f t="shared" si="78"/>
        <v>0.73204982249993378</v>
      </c>
      <c r="AA117" s="4">
        <f t="shared" si="78"/>
        <v>0.65145592958786691</v>
      </c>
      <c r="AB117" s="4">
        <f t="shared" si="78"/>
        <v>0.56032247880849573</v>
      </c>
      <c r="AC117" s="4">
        <f t="shared" si="78"/>
        <v>0.46411326873185343</v>
      </c>
      <c r="AD117" s="4">
        <f t="shared" si="78"/>
        <v>0.36979727595523937</v>
      </c>
      <c r="AE117" s="4">
        <f t="shared" si="78"/>
        <v>0.28393948637231203</v>
      </c>
      <c r="AF117" s="4">
        <f t="shared" si="78"/>
        <v>0.21097259161117732</v>
      </c>
      <c r="AG117" s="4">
        <f t="shared" si="78"/>
        <v>0.15253917653798199</v>
      </c>
      <c r="AH117" s="4">
        <f t="shared" si="78"/>
        <v>0.10795188737709993</v>
      </c>
      <c r="AI117" s="4">
        <f t="shared" si="78"/>
        <v>7.5176653938091809E-2</v>
      </c>
      <c r="AJ117" s="4">
        <f t="shared" si="78"/>
        <v>5.1742836177502194E-2</v>
      </c>
      <c r="AK117" s="4">
        <f t="shared" si="78"/>
        <v>3.5319190625345942E-2</v>
      </c>
      <c r="AL117" s="4">
        <f t="shared" si="78"/>
        <v>2.3969442072658165E-2</v>
      </c>
      <c r="AM117" s="4">
        <f t="shared" si="78"/>
        <v>1.6202243558389728E-2</v>
      </c>
      <c r="AN117" s="4">
        <f t="shared" si="78"/>
        <v>1.0922240564108399E-2</v>
      </c>
      <c r="AO117" s="4">
        <f t="shared" si="78"/>
        <v>7.3493212906090566E-3</v>
      </c>
      <c r="AP117" s="4">
        <f t="shared" si="78"/>
        <v>4.9390262185057265E-3</v>
      </c>
      <c r="AQ117" s="4">
        <f t="shared" si="78"/>
        <v>3.3164275492956197E-3</v>
      </c>
      <c r="AR117" s="4">
        <f t="shared" si="78"/>
        <v>2.2256362146679809E-3</v>
      </c>
    </row>
    <row r="118" spans="1:44" x14ac:dyDescent="0.25">
      <c r="A118" s="24" t="s">
        <v>28</v>
      </c>
      <c r="B118" s="60">
        <f>'Parameter Input'!L9</f>
        <v>-26250</v>
      </c>
      <c r="C118" s="61">
        <f>'Parameter Input'!M9</f>
        <v>-17250</v>
      </c>
      <c r="D118" s="1" t="s">
        <v>15</v>
      </c>
      <c r="L118" s="54">
        <f>'Parameter Input'!O9</f>
        <v>12</v>
      </c>
      <c r="M118" s="37">
        <v>0</v>
      </c>
      <c r="N118" s="37">
        <v>1</v>
      </c>
      <c r="O118" s="37">
        <f>'Parameter Input'!P9</f>
        <v>0.9</v>
      </c>
      <c r="P118" s="55">
        <f>'Parameter Input'!Q9</f>
        <v>0.4</v>
      </c>
      <c r="Q118" s="4">
        <f t="shared" si="78"/>
        <v>0.9867978615748374</v>
      </c>
      <c r="R118" s="4">
        <f t="shared" si="78"/>
        <v>0.98114509762858249</v>
      </c>
      <c r="S118" s="4">
        <f t="shared" si="78"/>
        <v>0.97311898315872036</v>
      </c>
      <c r="T118" s="4">
        <f t="shared" si="78"/>
        <v>0.96177484161592774</v>
      </c>
      <c r="U118" s="4">
        <f t="shared" si="78"/>
        <v>0.94584787155511363</v>
      </c>
      <c r="V118" s="4">
        <f t="shared" si="78"/>
        <v>0.92370360150141495</v>
      </c>
      <c r="W118" s="4">
        <f t="shared" si="78"/>
        <v>0.89334463567658451</v>
      </c>
      <c r="X118" s="4">
        <f t="shared" si="78"/>
        <v>0.85254543874327005</v>
      </c>
      <c r="Y118" s="4">
        <f t="shared" si="78"/>
        <v>0.79921300652623883</v>
      </c>
      <c r="Z118" s="4">
        <f t="shared" si="78"/>
        <v>0.73204982249993378</v>
      </c>
      <c r="AA118" s="4">
        <f t="shared" si="78"/>
        <v>0.65145592958786691</v>
      </c>
      <c r="AB118" s="4">
        <f t="shared" si="78"/>
        <v>0.56032247880849573</v>
      </c>
      <c r="AC118" s="4">
        <f t="shared" si="78"/>
        <v>0.46411326873185343</v>
      </c>
      <c r="AD118" s="4">
        <f t="shared" si="78"/>
        <v>0.36979727595523937</v>
      </c>
      <c r="AE118" s="4">
        <f t="shared" si="78"/>
        <v>0.28393948637231203</v>
      </c>
      <c r="AF118" s="4">
        <f t="shared" si="78"/>
        <v>0.21097259161117732</v>
      </c>
      <c r="AG118" s="4">
        <f t="shared" si="78"/>
        <v>0.15253917653798199</v>
      </c>
      <c r="AH118" s="4">
        <f t="shared" si="78"/>
        <v>0.10795188737709993</v>
      </c>
      <c r="AI118" s="4">
        <f t="shared" si="78"/>
        <v>7.5176653938091809E-2</v>
      </c>
      <c r="AJ118" s="4">
        <f t="shared" si="78"/>
        <v>5.1742836177502194E-2</v>
      </c>
      <c r="AK118" s="4">
        <f t="shared" si="78"/>
        <v>3.5319190625345942E-2</v>
      </c>
      <c r="AL118" s="4">
        <f t="shared" si="78"/>
        <v>2.3969442072658165E-2</v>
      </c>
      <c r="AM118" s="4">
        <f t="shared" si="78"/>
        <v>1.6202243558389728E-2</v>
      </c>
      <c r="AN118" s="4">
        <f t="shared" si="78"/>
        <v>1.0922240564108399E-2</v>
      </c>
      <c r="AO118" s="4">
        <f t="shared" si="78"/>
        <v>7.3493212906090566E-3</v>
      </c>
      <c r="AP118" s="4">
        <f t="shared" si="78"/>
        <v>4.9390262185057265E-3</v>
      </c>
      <c r="AQ118" s="4">
        <f t="shared" si="78"/>
        <v>3.3164275492956197E-3</v>
      </c>
      <c r="AR118" s="4">
        <f t="shared" si="78"/>
        <v>2.2256362146679809E-3</v>
      </c>
    </row>
    <row r="119" spans="1:44" x14ac:dyDescent="0.25">
      <c r="A119" s="24" t="s">
        <v>14</v>
      </c>
      <c r="B119" s="60">
        <f>'Parameter Input'!B20</f>
        <v>60000</v>
      </c>
      <c r="C119" s="61">
        <f>'Parameter Input'!C20</f>
        <v>60000</v>
      </c>
      <c r="D119" s="1" t="s">
        <v>15</v>
      </c>
      <c r="L119" s="54">
        <f>'Parameter Input'!E20</f>
        <v>12</v>
      </c>
      <c r="M119" s="37">
        <v>0</v>
      </c>
      <c r="N119" s="37">
        <v>1</v>
      </c>
      <c r="O119" s="37">
        <f>'Parameter Input'!F20</f>
        <v>0.9</v>
      </c>
      <c r="P119" s="55">
        <f>'Parameter Input'!G20</f>
        <v>0.4</v>
      </c>
      <c r="Q119" s="4">
        <f t="shared" si="78"/>
        <v>0.9867978615748374</v>
      </c>
      <c r="R119" s="4">
        <f t="shared" si="78"/>
        <v>0.98114509762858249</v>
      </c>
      <c r="S119" s="4">
        <f t="shared" si="78"/>
        <v>0.97311898315872036</v>
      </c>
      <c r="T119" s="4">
        <f t="shared" si="78"/>
        <v>0.96177484161592774</v>
      </c>
      <c r="U119" s="4">
        <f t="shared" si="78"/>
        <v>0.94584787155511363</v>
      </c>
      <c r="V119" s="4">
        <f t="shared" si="78"/>
        <v>0.92370360150141495</v>
      </c>
      <c r="W119" s="4">
        <f t="shared" si="78"/>
        <v>0.89334463567658451</v>
      </c>
      <c r="X119" s="4">
        <f t="shared" si="78"/>
        <v>0.85254543874327005</v>
      </c>
      <c r="Y119" s="4">
        <f t="shared" si="78"/>
        <v>0.79921300652623883</v>
      </c>
      <c r="Z119" s="4">
        <f t="shared" si="78"/>
        <v>0.73204982249993378</v>
      </c>
      <c r="AA119" s="4">
        <f t="shared" si="78"/>
        <v>0.65145592958786691</v>
      </c>
      <c r="AB119" s="4">
        <f t="shared" si="78"/>
        <v>0.56032247880849573</v>
      </c>
      <c r="AC119" s="4">
        <f t="shared" si="78"/>
        <v>0.46411326873185343</v>
      </c>
      <c r="AD119" s="4">
        <f t="shared" si="78"/>
        <v>0.36979727595523937</v>
      </c>
      <c r="AE119" s="4">
        <f t="shared" si="78"/>
        <v>0.28393948637231203</v>
      </c>
      <c r="AF119" s="4">
        <f t="shared" si="78"/>
        <v>0.21097259161117732</v>
      </c>
      <c r="AG119" s="4">
        <f t="shared" si="78"/>
        <v>0.15253917653798199</v>
      </c>
      <c r="AH119" s="4">
        <f t="shared" si="78"/>
        <v>0.10795188737709993</v>
      </c>
      <c r="AI119" s="4">
        <f t="shared" si="78"/>
        <v>7.5176653938091809E-2</v>
      </c>
      <c r="AJ119" s="4">
        <f t="shared" si="78"/>
        <v>5.1742836177502194E-2</v>
      </c>
      <c r="AK119" s="4">
        <f t="shared" si="78"/>
        <v>3.5319190625345942E-2</v>
      </c>
      <c r="AL119" s="4">
        <f t="shared" si="78"/>
        <v>2.3969442072658165E-2</v>
      </c>
      <c r="AM119" s="4">
        <f t="shared" si="78"/>
        <v>1.6202243558389728E-2</v>
      </c>
      <c r="AN119" s="4">
        <f t="shared" si="78"/>
        <v>1.0922240564108399E-2</v>
      </c>
      <c r="AO119" s="4">
        <f t="shared" si="78"/>
        <v>7.3493212906090566E-3</v>
      </c>
      <c r="AP119" s="4">
        <f t="shared" si="78"/>
        <v>4.9390262185057265E-3</v>
      </c>
      <c r="AQ119" s="4">
        <f t="shared" si="78"/>
        <v>3.3164275492956197E-3</v>
      </c>
      <c r="AR119" s="4">
        <f t="shared" si="78"/>
        <v>2.2256362146679809E-3</v>
      </c>
    </row>
    <row r="120" spans="1:44" x14ac:dyDescent="0.25">
      <c r="A120" s="24" t="s">
        <v>25</v>
      </c>
      <c r="B120" s="60">
        <f>'Parameter Input'!B21</f>
        <v>-15000</v>
      </c>
      <c r="C120" s="61">
        <f>'Parameter Input'!C21</f>
        <v>-15000</v>
      </c>
      <c r="D120" s="1" t="s">
        <v>15</v>
      </c>
      <c r="L120" s="54">
        <f>'Parameter Input'!E21</f>
        <v>12</v>
      </c>
      <c r="M120" s="37">
        <v>0</v>
      </c>
      <c r="N120" s="37">
        <v>1</v>
      </c>
      <c r="O120" s="37">
        <f>'Parameter Input'!F21</f>
        <v>0.9</v>
      </c>
      <c r="P120" s="55">
        <f>'Parameter Input'!G21</f>
        <v>0.4</v>
      </c>
      <c r="Q120" s="4">
        <f t="shared" si="78"/>
        <v>0.9867978615748374</v>
      </c>
      <c r="R120" s="4">
        <f t="shared" si="78"/>
        <v>0.98114509762858249</v>
      </c>
      <c r="S120" s="4">
        <f t="shared" si="78"/>
        <v>0.97311898315872036</v>
      </c>
      <c r="T120" s="4">
        <f t="shared" si="78"/>
        <v>0.96177484161592774</v>
      </c>
      <c r="U120" s="4">
        <f t="shared" si="78"/>
        <v>0.94584787155511363</v>
      </c>
      <c r="V120" s="4">
        <f t="shared" si="78"/>
        <v>0.92370360150141495</v>
      </c>
      <c r="W120" s="4">
        <f t="shared" si="78"/>
        <v>0.89334463567658451</v>
      </c>
      <c r="X120" s="4">
        <f t="shared" si="78"/>
        <v>0.85254543874327005</v>
      </c>
      <c r="Y120" s="4">
        <f t="shared" si="78"/>
        <v>0.79921300652623883</v>
      </c>
      <c r="Z120" s="4">
        <f t="shared" si="78"/>
        <v>0.73204982249993378</v>
      </c>
      <c r="AA120" s="4">
        <f t="shared" si="78"/>
        <v>0.65145592958786691</v>
      </c>
      <c r="AB120" s="4">
        <f t="shared" si="78"/>
        <v>0.56032247880849573</v>
      </c>
      <c r="AC120" s="4">
        <f t="shared" si="78"/>
        <v>0.46411326873185343</v>
      </c>
      <c r="AD120" s="4">
        <f t="shared" si="78"/>
        <v>0.36979727595523937</v>
      </c>
      <c r="AE120" s="4">
        <f t="shared" si="78"/>
        <v>0.28393948637231203</v>
      </c>
      <c r="AF120" s="4">
        <f t="shared" si="78"/>
        <v>0.21097259161117732</v>
      </c>
      <c r="AG120" s="4">
        <f t="shared" si="78"/>
        <v>0.15253917653798199</v>
      </c>
      <c r="AH120" s="4">
        <f t="shared" si="78"/>
        <v>0.10795188737709993</v>
      </c>
      <c r="AI120" s="4">
        <f t="shared" si="78"/>
        <v>7.5176653938091809E-2</v>
      </c>
      <c r="AJ120" s="4">
        <f t="shared" si="78"/>
        <v>5.1742836177502194E-2</v>
      </c>
      <c r="AK120" s="4">
        <f t="shared" si="78"/>
        <v>3.5319190625345942E-2</v>
      </c>
      <c r="AL120" s="4">
        <f t="shared" si="78"/>
        <v>2.3969442072658165E-2</v>
      </c>
      <c r="AM120" s="4">
        <f t="shared" si="78"/>
        <v>1.6202243558389728E-2</v>
      </c>
      <c r="AN120" s="4">
        <f t="shared" si="78"/>
        <v>1.0922240564108399E-2</v>
      </c>
      <c r="AO120" s="4">
        <f t="shared" si="78"/>
        <v>7.3493212906090566E-3</v>
      </c>
      <c r="AP120" s="4">
        <f t="shared" si="78"/>
        <v>4.9390262185057265E-3</v>
      </c>
      <c r="AQ120" s="4">
        <f t="shared" si="78"/>
        <v>3.3164275492956197E-3</v>
      </c>
      <c r="AR120" s="4">
        <f t="shared" si="78"/>
        <v>2.2256362146679809E-3</v>
      </c>
    </row>
    <row r="121" spans="1:44" x14ac:dyDescent="0.25">
      <c r="A121" s="24" t="s">
        <v>79</v>
      </c>
      <c r="B121" s="60">
        <f>'Parameter Input'!L15</f>
        <v>0.06</v>
      </c>
      <c r="C121" s="61">
        <f>'Parameter Input'!M15</f>
        <v>0.06</v>
      </c>
      <c r="D121" s="1" t="s">
        <v>57</v>
      </c>
      <c r="L121" s="54">
        <f>'Parameter Input'!O15</f>
        <v>12</v>
      </c>
      <c r="M121" s="37">
        <v>0</v>
      </c>
      <c r="N121" s="37">
        <v>1</v>
      </c>
      <c r="O121" s="37">
        <f>'Parameter Input'!P15</f>
        <v>0.9</v>
      </c>
      <c r="P121" s="55">
        <f>'Parameter Input'!Q15</f>
        <v>0.4</v>
      </c>
      <c r="Q121" s="4">
        <f t="shared" si="78"/>
        <v>0.9867978615748374</v>
      </c>
      <c r="R121" s="4">
        <f t="shared" si="78"/>
        <v>0.98114509762858249</v>
      </c>
      <c r="S121" s="4">
        <f t="shared" si="78"/>
        <v>0.97311898315872036</v>
      </c>
      <c r="T121" s="4">
        <f t="shared" si="78"/>
        <v>0.96177484161592774</v>
      </c>
      <c r="U121" s="4">
        <f t="shared" si="78"/>
        <v>0.94584787155511363</v>
      </c>
      <c r="V121" s="4">
        <f t="shared" si="78"/>
        <v>0.92370360150141495</v>
      </c>
      <c r="W121" s="4">
        <f t="shared" si="78"/>
        <v>0.89334463567658451</v>
      </c>
      <c r="X121" s="4">
        <f t="shared" si="78"/>
        <v>0.85254543874327005</v>
      </c>
      <c r="Y121" s="4">
        <f t="shared" si="78"/>
        <v>0.79921300652623883</v>
      </c>
      <c r="Z121" s="4">
        <f t="shared" si="78"/>
        <v>0.73204982249993378</v>
      </c>
      <c r="AA121" s="4">
        <f t="shared" si="78"/>
        <v>0.65145592958786691</v>
      </c>
      <c r="AB121" s="4">
        <f t="shared" si="78"/>
        <v>0.56032247880849573</v>
      </c>
      <c r="AC121" s="4">
        <f t="shared" si="78"/>
        <v>0.46411326873185343</v>
      </c>
      <c r="AD121" s="4">
        <f t="shared" si="78"/>
        <v>0.36979727595523937</v>
      </c>
      <c r="AE121" s="4">
        <f t="shared" si="78"/>
        <v>0.28393948637231203</v>
      </c>
      <c r="AF121" s="4">
        <f t="shared" si="78"/>
        <v>0.21097259161117732</v>
      </c>
      <c r="AG121" s="4">
        <f t="shared" si="78"/>
        <v>0.15253917653798199</v>
      </c>
      <c r="AH121" s="4">
        <f t="shared" si="78"/>
        <v>0.10795188737709993</v>
      </c>
      <c r="AI121" s="4">
        <f t="shared" si="78"/>
        <v>7.5176653938091809E-2</v>
      </c>
      <c r="AJ121" s="4">
        <f t="shared" si="78"/>
        <v>5.1742836177502194E-2</v>
      </c>
      <c r="AK121" s="4">
        <f t="shared" si="78"/>
        <v>3.5319190625345942E-2</v>
      </c>
      <c r="AL121" s="4">
        <f t="shared" si="78"/>
        <v>2.3969442072658165E-2</v>
      </c>
      <c r="AM121" s="4">
        <f t="shared" si="78"/>
        <v>1.6202243558389728E-2</v>
      </c>
      <c r="AN121" s="4">
        <f t="shared" si="78"/>
        <v>1.0922240564108399E-2</v>
      </c>
      <c r="AO121" s="4">
        <f t="shared" si="78"/>
        <v>7.3493212906090566E-3</v>
      </c>
      <c r="AP121" s="4">
        <f t="shared" si="78"/>
        <v>4.9390262185057265E-3</v>
      </c>
      <c r="AQ121" s="4">
        <f t="shared" si="78"/>
        <v>3.3164275492956197E-3</v>
      </c>
      <c r="AR121" s="4">
        <f t="shared" si="78"/>
        <v>2.2256362146679809E-3</v>
      </c>
    </row>
    <row r="122" spans="1:44" x14ac:dyDescent="0.25">
      <c r="A122" s="24" t="s">
        <v>37</v>
      </c>
      <c r="B122" s="60">
        <f>'Parameter Input'!B22</f>
        <v>70000</v>
      </c>
      <c r="C122" s="61">
        <f>'Parameter Input'!C22</f>
        <v>70000</v>
      </c>
      <c r="D122" s="1" t="s">
        <v>38</v>
      </c>
      <c r="L122" s="54">
        <f>'Parameter Input'!E22</f>
        <v>12</v>
      </c>
      <c r="M122" s="37">
        <v>0</v>
      </c>
      <c r="N122" s="37">
        <v>1</v>
      </c>
      <c r="O122" s="37">
        <f>'Parameter Input'!F22</f>
        <v>0.9</v>
      </c>
      <c r="P122" s="55">
        <f>'Parameter Input'!G22</f>
        <v>0.4</v>
      </c>
      <c r="Q122" s="4">
        <f t="shared" si="78"/>
        <v>0.9867978615748374</v>
      </c>
      <c r="R122" s="4">
        <f t="shared" si="78"/>
        <v>0.98114509762858249</v>
      </c>
      <c r="S122" s="4">
        <f t="shared" si="78"/>
        <v>0.97311898315872036</v>
      </c>
      <c r="T122" s="4">
        <f t="shared" si="78"/>
        <v>0.96177484161592774</v>
      </c>
      <c r="U122" s="4">
        <f t="shared" si="78"/>
        <v>0.94584787155511363</v>
      </c>
      <c r="V122" s="4">
        <f t="shared" si="78"/>
        <v>0.92370360150141495</v>
      </c>
      <c r="W122" s="4">
        <f t="shared" si="78"/>
        <v>0.89334463567658451</v>
      </c>
      <c r="X122" s="4">
        <f t="shared" si="78"/>
        <v>0.85254543874327005</v>
      </c>
      <c r="Y122" s="4">
        <f t="shared" si="78"/>
        <v>0.79921300652623883</v>
      </c>
      <c r="Z122" s="4">
        <f t="shared" si="78"/>
        <v>0.73204982249993378</v>
      </c>
      <c r="AA122" s="4">
        <f t="shared" si="78"/>
        <v>0.65145592958786691</v>
      </c>
      <c r="AB122" s="4">
        <f t="shared" si="78"/>
        <v>0.56032247880849573</v>
      </c>
      <c r="AC122" s="4">
        <f t="shared" si="78"/>
        <v>0.46411326873185343</v>
      </c>
      <c r="AD122" s="4">
        <f t="shared" si="78"/>
        <v>0.36979727595523937</v>
      </c>
      <c r="AE122" s="4">
        <f t="shared" si="78"/>
        <v>0.28393948637231203</v>
      </c>
      <c r="AF122" s="4">
        <f t="shared" si="78"/>
        <v>0.21097259161117732</v>
      </c>
      <c r="AG122" s="4">
        <f t="shared" si="78"/>
        <v>0.15253917653798199</v>
      </c>
      <c r="AH122" s="4">
        <f t="shared" si="78"/>
        <v>0.10795188737709993</v>
      </c>
      <c r="AI122" s="4">
        <f t="shared" si="78"/>
        <v>7.5176653938091809E-2</v>
      </c>
      <c r="AJ122" s="4">
        <f t="shared" si="78"/>
        <v>5.1742836177502194E-2</v>
      </c>
      <c r="AK122" s="4">
        <f t="shared" si="78"/>
        <v>3.5319190625345942E-2</v>
      </c>
      <c r="AL122" s="4">
        <f t="shared" si="78"/>
        <v>2.3969442072658165E-2</v>
      </c>
      <c r="AM122" s="4">
        <f t="shared" si="78"/>
        <v>1.6202243558389728E-2</v>
      </c>
      <c r="AN122" s="4">
        <f t="shared" si="78"/>
        <v>1.0922240564108399E-2</v>
      </c>
      <c r="AO122" s="4">
        <f t="shared" si="78"/>
        <v>7.3493212906090566E-3</v>
      </c>
      <c r="AP122" s="4">
        <f t="shared" si="78"/>
        <v>4.9390262185057265E-3</v>
      </c>
      <c r="AQ122" s="4">
        <f t="shared" si="78"/>
        <v>3.3164275492956197E-3</v>
      </c>
      <c r="AR122" s="4">
        <f t="shared" si="78"/>
        <v>2.2256362146679809E-3</v>
      </c>
    </row>
    <row r="123" spans="1:44" x14ac:dyDescent="0.25">
      <c r="A123" s="24" t="s">
        <v>52</v>
      </c>
      <c r="B123" s="60">
        <f>'Parameter Input'!L11</f>
        <v>20000</v>
      </c>
      <c r="C123" s="61">
        <f>'Parameter Input'!M11</f>
        <v>20000</v>
      </c>
      <c r="D123" s="1" t="s">
        <v>38</v>
      </c>
      <c r="L123" s="54">
        <f>'Parameter Input'!O11</f>
        <v>12</v>
      </c>
      <c r="M123" s="37">
        <v>0</v>
      </c>
      <c r="N123" s="37">
        <v>1</v>
      </c>
      <c r="O123" s="37">
        <f>'Parameter Input'!P11</f>
        <v>0.9</v>
      </c>
      <c r="P123" s="55">
        <f>'Parameter Input'!Q11</f>
        <v>0.4</v>
      </c>
      <c r="Q123" s="4">
        <f t="shared" si="78"/>
        <v>0.9867978615748374</v>
      </c>
      <c r="R123" s="4">
        <f t="shared" si="78"/>
        <v>0.98114509762858249</v>
      </c>
      <c r="S123" s="4">
        <f t="shared" si="78"/>
        <v>0.97311898315872036</v>
      </c>
      <c r="T123" s="4">
        <f t="shared" si="78"/>
        <v>0.96177484161592774</v>
      </c>
      <c r="U123" s="4">
        <f t="shared" si="78"/>
        <v>0.94584787155511363</v>
      </c>
      <c r="V123" s="4">
        <f t="shared" si="78"/>
        <v>0.92370360150141495</v>
      </c>
      <c r="W123" s="4">
        <f t="shared" si="78"/>
        <v>0.89334463567658451</v>
      </c>
      <c r="X123" s="4">
        <f t="shared" si="78"/>
        <v>0.85254543874327005</v>
      </c>
      <c r="Y123" s="4">
        <f t="shared" si="78"/>
        <v>0.79921300652623883</v>
      </c>
      <c r="Z123" s="4">
        <f t="shared" si="78"/>
        <v>0.73204982249993378</v>
      </c>
      <c r="AA123" s="4">
        <f t="shared" si="78"/>
        <v>0.65145592958786691</v>
      </c>
      <c r="AB123" s="4">
        <f t="shared" si="78"/>
        <v>0.56032247880849573</v>
      </c>
      <c r="AC123" s="4">
        <f t="shared" si="78"/>
        <v>0.46411326873185343</v>
      </c>
      <c r="AD123" s="4">
        <f t="shared" si="78"/>
        <v>0.36979727595523937</v>
      </c>
      <c r="AE123" s="4">
        <f t="shared" si="78"/>
        <v>0.28393948637231203</v>
      </c>
      <c r="AF123" s="4">
        <f t="shared" si="78"/>
        <v>0.21097259161117732</v>
      </c>
      <c r="AG123" s="4">
        <f t="shared" si="78"/>
        <v>0.15253917653798199</v>
      </c>
      <c r="AH123" s="4">
        <f t="shared" si="78"/>
        <v>0.10795188737709993</v>
      </c>
      <c r="AI123" s="4">
        <f t="shared" si="78"/>
        <v>7.5176653938091809E-2</v>
      </c>
      <c r="AJ123" s="4">
        <f t="shared" si="78"/>
        <v>5.1742836177502194E-2</v>
      </c>
      <c r="AK123" s="4">
        <f t="shared" si="78"/>
        <v>3.5319190625345942E-2</v>
      </c>
      <c r="AL123" s="4">
        <f t="shared" si="78"/>
        <v>2.3969442072658165E-2</v>
      </c>
      <c r="AM123" s="4">
        <f t="shared" si="78"/>
        <v>1.6202243558389728E-2</v>
      </c>
      <c r="AN123" s="4">
        <f t="shared" si="78"/>
        <v>1.0922240564108399E-2</v>
      </c>
      <c r="AO123" s="4">
        <f t="shared" si="78"/>
        <v>7.3493212906090566E-3</v>
      </c>
      <c r="AP123" s="4">
        <f t="shared" si="78"/>
        <v>4.9390262185057265E-3</v>
      </c>
      <c r="AQ123" s="4">
        <f t="shared" si="78"/>
        <v>3.3164275492956197E-3</v>
      </c>
      <c r="AR123" s="4">
        <f t="shared" si="78"/>
        <v>2.2256362146679809E-3</v>
      </c>
    </row>
    <row r="124" spans="1:44" x14ac:dyDescent="0.25">
      <c r="A124" s="24" t="s">
        <v>273</v>
      </c>
      <c r="B124" s="60">
        <f>'Parameter Input'!B27</f>
        <v>0.11</v>
      </c>
      <c r="C124" s="61">
        <f>'Parameter Input'!C27</f>
        <v>0.11</v>
      </c>
      <c r="D124" s="1" t="s">
        <v>76</v>
      </c>
      <c r="L124" s="54">
        <f>'Parameter Input'!E27</f>
        <v>12</v>
      </c>
      <c r="M124" s="37">
        <v>0</v>
      </c>
      <c r="N124" s="37">
        <v>1</v>
      </c>
      <c r="O124" s="37">
        <f>'Parameter Input'!F27</f>
        <v>0.9</v>
      </c>
      <c r="P124" s="55">
        <f>'Parameter Input'!G27</f>
        <v>0.4</v>
      </c>
      <c r="Q124" s="4">
        <f t="shared" si="78"/>
        <v>0.9867978615748374</v>
      </c>
      <c r="R124" s="4">
        <f t="shared" si="78"/>
        <v>0.98114509762858249</v>
      </c>
      <c r="S124" s="4">
        <f t="shared" si="78"/>
        <v>0.97311898315872036</v>
      </c>
      <c r="T124" s="4">
        <f t="shared" si="78"/>
        <v>0.96177484161592774</v>
      </c>
      <c r="U124" s="4">
        <f t="shared" si="78"/>
        <v>0.94584787155511363</v>
      </c>
      <c r="V124" s="4">
        <f t="shared" si="78"/>
        <v>0.92370360150141495</v>
      </c>
      <c r="W124" s="4">
        <f t="shared" si="78"/>
        <v>0.89334463567658451</v>
      </c>
      <c r="X124" s="4">
        <f t="shared" si="78"/>
        <v>0.85254543874327005</v>
      </c>
      <c r="Y124" s="4">
        <f t="shared" si="78"/>
        <v>0.79921300652623883</v>
      </c>
      <c r="Z124" s="4">
        <f t="shared" si="78"/>
        <v>0.73204982249993378</v>
      </c>
      <c r="AA124" s="4">
        <f t="shared" si="78"/>
        <v>0.65145592958786691</v>
      </c>
      <c r="AB124" s="4">
        <f t="shared" si="78"/>
        <v>0.56032247880849573</v>
      </c>
      <c r="AC124" s="4">
        <f t="shared" si="78"/>
        <v>0.46411326873185343</v>
      </c>
      <c r="AD124" s="4">
        <f t="shared" si="78"/>
        <v>0.36979727595523937</v>
      </c>
      <c r="AE124" s="4">
        <f t="shared" si="78"/>
        <v>0.28393948637231203</v>
      </c>
      <c r="AF124" s="4">
        <f t="shared" si="78"/>
        <v>0.21097259161117732</v>
      </c>
      <c r="AG124" s="4">
        <f t="shared" si="78"/>
        <v>0.15253917653798199</v>
      </c>
      <c r="AH124" s="4">
        <f t="shared" si="78"/>
        <v>0.10795188737709993</v>
      </c>
      <c r="AI124" s="4">
        <f t="shared" si="78"/>
        <v>7.5176653938091809E-2</v>
      </c>
      <c r="AJ124" s="4">
        <f t="shared" si="78"/>
        <v>5.1742836177502194E-2</v>
      </c>
      <c r="AK124" s="4">
        <f t="shared" si="78"/>
        <v>3.5319190625345942E-2</v>
      </c>
      <c r="AL124" s="4">
        <f t="shared" si="78"/>
        <v>2.3969442072658165E-2</v>
      </c>
      <c r="AM124" s="4">
        <f t="shared" si="78"/>
        <v>1.6202243558389728E-2</v>
      </c>
      <c r="AN124" s="4">
        <f t="shared" si="78"/>
        <v>1.0922240564108399E-2</v>
      </c>
      <c r="AO124" s="4">
        <f t="shared" si="78"/>
        <v>7.3493212906090566E-3</v>
      </c>
      <c r="AP124" s="4">
        <f t="shared" si="78"/>
        <v>4.9390262185057265E-3</v>
      </c>
      <c r="AQ124" s="4">
        <f t="shared" si="78"/>
        <v>3.3164275492956197E-3</v>
      </c>
      <c r="AR124" s="4">
        <f t="shared" si="78"/>
        <v>2.2256362146679809E-3</v>
      </c>
    </row>
    <row r="125" spans="1:44" x14ac:dyDescent="0.25">
      <c r="A125" s="24" t="s">
        <v>59</v>
      </c>
      <c r="B125" s="78">
        <f>'Parameter Input'!L12</f>
        <v>2.9</v>
      </c>
      <c r="C125" s="61">
        <f>'Parameter Input'!M12</f>
        <v>2.4</v>
      </c>
      <c r="D125" s="1" t="s">
        <v>60</v>
      </c>
      <c r="L125" s="54">
        <f>'Parameter Input'!O12</f>
        <v>12</v>
      </c>
      <c r="M125" s="37">
        <v>0</v>
      </c>
      <c r="N125" s="37">
        <v>1</v>
      </c>
      <c r="O125" s="37">
        <f>'Parameter Input'!P12</f>
        <v>0.9</v>
      </c>
      <c r="P125" s="55">
        <f>'Parameter Input'!Q12</f>
        <v>0.4</v>
      </c>
      <c r="Q125" s="4">
        <f t="shared" si="78"/>
        <v>0.9867978615748374</v>
      </c>
      <c r="R125" s="4">
        <f t="shared" si="78"/>
        <v>0.98114509762858249</v>
      </c>
      <c r="S125" s="4">
        <f t="shared" si="78"/>
        <v>0.97311898315872036</v>
      </c>
      <c r="T125" s="4">
        <f t="shared" si="78"/>
        <v>0.96177484161592774</v>
      </c>
      <c r="U125" s="4">
        <f t="shared" si="78"/>
        <v>0.94584787155511363</v>
      </c>
      <c r="V125" s="4">
        <f t="shared" si="78"/>
        <v>0.92370360150141495</v>
      </c>
      <c r="W125" s="4">
        <f t="shared" si="78"/>
        <v>0.89334463567658451</v>
      </c>
      <c r="X125" s="4">
        <f t="shared" si="78"/>
        <v>0.85254543874327005</v>
      </c>
      <c r="Y125" s="4">
        <f t="shared" si="78"/>
        <v>0.79921300652623883</v>
      </c>
      <c r="Z125" s="4">
        <f t="shared" si="78"/>
        <v>0.73204982249993378</v>
      </c>
      <c r="AA125" s="4">
        <f t="shared" si="78"/>
        <v>0.65145592958786691</v>
      </c>
      <c r="AB125" s="4">
        <f t="shared" si="78"/>
        <v>0.56032247880849573</v>
      </c>
      <c r="AC125" s="4">
        <f t="shared" si="78"/>
        <v>0.46411326873185343</v>
      </c>
      <c r="AD125" s="4">
        <f t="shared" si="78"/>
        <v>0.36979727595523937</v>
      </c>
      <c r="AE125" s="4">
        <f t="shared" si="78"/>
        <v>0.28393948637231203</v>
      </c>
      <c r="AF125" s="4">
        <f t="shared" si="78"/>
        <v>0.21097259161117732</v>
      </c>
      <c r="AG125" s="4">
        <f t="shared" si="78"/>
        <v>0.15253917653798199</v>
      </c>
      <c r="AH125" s="4">
        <f t="shared" si="78"/>
        <v>0.10795188737709993</v>
      </c>
      <c r="AI125" s="4">
        <f t="shared" si="78"/>
        <v>7.5176653938091809E-2</v>
      </c>
      <c r="AJ125" s="4">
        <f t="shared" si="78"/>
        <v>5.1742836177502194E-2</v>
      </c>
      <c r="AK125" s="4">
        <f t="shared" si="78"/>
        <v>3.5319190625345942E-2</v>
      </c>
      <c r="AL125" s="4">
        <f t="shared" si="78"/>
        <v>2.3969442072658165E-2</v>
      </c>
      <c r="AM125" s="4">
        <f t="shared" si="78"/>
        <v>1.6202243558389728E-2</v>
      </c>
      <c r="AN125" s="4">
        <f t="shared" si="78"/>
        <v>1.0922240564108399E-2</v>
      </c>
      <c r="AO125" s="4">
        <f t="shared" si="78"/>
        <v>7.3493212906090566E-3</v>
      </c>
      <c r="AP125" s="4">
        <f t="shared" si="78"/>
        <v>4.9390262185057265E-3</v>
      </c>
      <c r="AQ125" s="4">
        <f t="shared" si="78"/>
        <v>3.3164275492956197E-3</v>
      </c>
      <c r="AR125" s="4">
        <f t="shared" si="78"/>
        <v>2.2256362146679809E-3</v>
      </c>
    </row>
    <row r="126" spans="1:44" x14ac:dyDescent="0.25">
      <c r="A126" s="24" t="s">
        <v>67</v>
      </c>
      <c r="B126" s="79">
        <f>'Parameter Input'!L13</f>
        <v>0.1</v>
      </c>
      <c r="C126" s="61">
        <f>'Parameter Input'!M13</f>
        <v>0.1</v>
      </c>
      <c r="D126" s="1" t="s">
        <v>68</v>
      </c>
      <c r="L126" s="54">
        <f>'Parameter Input'!O13</f>
        <v>12</v>
      </c>
      <c r="M126" s="37">
        <v>0</v>
      </c>
      <c r="N126" s="37">
        <v>1</v>
      </c>
      <c r="O126" s="37">
        <f>'Parameter Input'!P13</f>
        <v>0.9</v>
      </c>
      <c r="P126" s="55">
        <f>'Parameter Input'!Q13</f>
        <v>0.4</v>
      </c>
      <c r="Q126" s="4">
        <f t="shared" si="78"/>
        <v>0.9867978615748374</v>
      </c>
      <c r="R126" s="4">
        <f t="shared" ref="R126:AR127" si="79">$N126+($M126-$N126)*((1/(1+EXP(-$P126*(R$9-$L126)))^$O126))</f>
        <v>0.98114509762858249</v>
      </c>
      <c r="S126" s="4">
        <f t="shared" si="79"/>
        <v>0.97311898315872036</v>
      </c>
      <c r="T126" s="4">
        <f t="shared" si="79"/>
        <v>0.96177484161592774</v>
      </c>
      <c r="U126" s="4">
        <f t="shared" si="79"/>
        <v>0.94584787155511363</v>
      </c>
      <c r="V126" s="4">
        <f t="shared" si="79"/>
        <v>0.92370360150141495</v>
      </c>
      <c r="W126" s="4">
        <f t="shared" si="79"/>
        <v>0.89334463567658451</v>
      </c>
      <c r="X126" s="4">
        <f t="shared" si="79"/>
        <v>0.85254543874327005</v>
      </c>
      <c r="Y126" s="4">
        <f t="shared" si="79"/>
        <v>0.79921300652623883</v>
      </c>
      <c r="Z126" s="4">
        <f t="shared" si="79"/>
        <v>0.73204982249993378</v>
      </c>
      <c r="AA126" s="4">
        <f t="shared" si="79"/>
        <v>0.65145592958786691</v>
      </c>
      <c r="AB126" s="4">
        <f t="shared" si="79"/>
        <v>0.56032247880849573</v>
      </c>
      <c r="AC126" s="4">
        <f t="shared" si="79"/>
        <v>0.46411326873185343</v>
      </c>
      <c r="AD126" s="4">
        <f t="shared" si="79"/>
        <v>0.36979727595523937</v>
      </c>
      <c r="AE126" s="4">
        <f t="shared" si="79"/>
        <v>0.28393948637231203</v>
      </c>
      <c r="AF126" s="4">
        <f t="shared" si="79"/>
        <v>0.21097259161117732</v>
      </c>
      <c r="AG126" s="4">
        <f t="shared" si="79"/>
        <v>0.15253917653798199</v>
      </c>
      <c r="AH126" s="4">
        <f t="shared" si="79"/>
        <v>0.10795188737709993</v>
      </c>
      <c r="AI126" s="4">
        <f t="shared" si="79"/>
        <v>7.5176653938091809E-2</v>
      </c>
      <c r="AJ126" s="4">
        <f t="shared" si="79"/>
        <v>5.1742836177502194E-2</v>
      </c>
      <c r="AK126" s="4">
        <f t="shared" si="79"/>
        <v>3.5319190625345942E-2</v>
      </c>
      <c r="AL126" s="4">
        <f t="shared" si="79"/>
        <v>2.3969442072658165E-2</v>
      </c>
      <c r="AM126" s="4">
        <f t="shared" si="79"/>
        <v>1.6202243558389728E-2</v>
      </c>
      <c r="AN126" s="4">
        <f t="shared" si="79"/>
        <v>1.0922240564108399E-2</v>
      </c>
      <c r="AO126" s="4">
        <f t="shared" si="79"/>
        <v>7.3493212906090566E-3</v>
      </c>
      <c r="AP126" s="4">
        <f t="shared" si="79"/>
        <v>4.9390262185057265E-3</v>
      </c>
      <c r="AQ126" s="4">
        <f t="shared" si="79"/>
        <v>3.3164275492956197E-3</v>
      </c>
      <c r="AR126" s="4">
        <f t="shared" si="79"/>
        <v>2.2256362146679809E-3</v>
      </c>
    </row>
    <row r="127" spans="1:44" x14ac:dyDescent="0.25">
      <c r="A127" s="24" t="s">
        <v>206</v>
      </c>
      <c r="B127" s="45">
        <f>'Parameter Input'!$L$16</f>
        <v>0</v>
      </c>
      <c r="C127" s="46">
        <f>'Parameter Input'!$M$16</f>
        <v>0</v>
      </c>
      <c r="D127" s="1" t="s">
        <v>76</v>
      </c>
      <c r="L127" s="54">
        <f>'Parameter Input'!$O$16</f>
        <v>17</v>
      </c>
      <c r="M127" s="37">
        <v>0</v>
      </c>
      <c r="N127" s="37">
        <v>1</v>
      </c>
      <c r="O127" s="37">
        <f>'Parameter Input'!$P$16</f>
        <v>0.9</v>
      </c>
      <c r="P127" s="55">
        <f>'Parameter Input'!$Q$16</f>
        <v>0.4</v>
      </c>
      <c r="Q127" s="4">
        <f t="shared" si="78"/>
        <v>0.99780374543478534</v>
      </c>
      <c r="R127" s="4">
        <f t="shared" si="78"/>
        <v>0.99685359315256394</v>
      </c>
      <c r="S127" s="4">
        <f t="shared" si="79"/>
        <v>0.99549347132349975</v>
      </c>
      <c r="T127" s="4">
        <f t="shared" si="79"/>
        <v>0.99354772139898062</v>
      </c>
      <c r="U127" s="4">
        <f t="shared" si="79"/>
        <v>0.99076681540580536</v>
      </c>
      <c r="V127" s="4">
        <f t="shared" si="79"/>
        <v>0.9867978615748374</v>
      </c>
      <c r="W127" s="4">
        <f t="shared" si="79"/>
        <v>0.98114509762858249</v>
      </c>
      <c r="X127" s="4">
        <f t="shared" si="79"/>
        <v>0.97311898315872036</v>
      </c>
      <c r="Y127" s="4">
        <f t="shared" si="79"/>
        <v>0.96177484161592774</v>
      </c>
      <c r="Z127" s="4">
        <f t="shared" si="79"/>
        <v>0.94584787155511363</v>
      </c>
      <c r="AA127" s="4">
        <f t="shared" si="79"/>
        <v>0.92370360150141495</v>
      </c>
      <c r="AB127" s="4">
        <f t="shared" si="79"/>
        <v>0.89334463567658451</v>
      </c>
      <c r="AC127" s="4">
        <f t="shared" si="79"/>
        <v>0.85254543874327005</v>
      </c>
      <c r="AD127" s="4">
        <f t="shared" si="79"/>
        <v>0.79921300652623883</v>
      </c>
      <c r="AE127" s="4">
        <f t="shared" si="79"/>
        <v>0.73204982249993378</v>
      </c>
      <c r="AF127" s="4">
        <f t="shared" si="79"/>
        <v>0.65145592958786691</v>
      </c>
      <c r="AG127" s="4">
        <f t="shared" si="79"/>
        <v>0.56032247880849573</v>
      </c>
      <c r="AH127" s="4">
        <f t="shared" si="79"/>
        <v>0.46411326873185343</v>
      </c>
      <c r="AI127" s="4">
        <f t="shared" si="79"/>
        <v>0.36979727595523937</v>
      </c>
      <c r="AJ127" s="4">
        <f t="shared" si="79"/>
        <v>0.28393948637231203</v>
      </c>
      <c r="AK127" s="4">
        <f t="shared" si="79"/>
        <v>0.21097259161117732</v>
      </c>
      <c r="AL127" s="4">
        <f t="shared" si="79"/>
        <v>0.15253917653798199</v>
      </c>
      <c r="AM127" s="4">
        <f t="shared" si="79"/>
        <v>0.10795188737709993</v>
      </c>
      <c r="AN127" s="4">
        <f t="shared" si="79"/>
        <v>7.5176653938091809E-2</v>
      </c>
      <c r="AO127" s="4">
        <f t="shared" si="79"/>
        <v>5.1742836177502194E-2</v>
      </c>
      <c r="AP127" s="4">
        <f t="shared" si="79"/>
        <v>3.5319190625345942E-2</v>
      </c>
      <c r="AQ127" s="4">
        <f t="shared" si="79"/>
        <v>2.3969442072658165E-2</v>
      </c>
      <c r="AR127" s="4">
        <f t="shared" si="79"/>
        <v>1.6202243558389728E-2</v>
      </c>
    </row>
    <row r="128" spans="1:44" x14ac:dyDescent="0.25">
      <c r="A128" s="24" t="s">
        <v>41</v>
      </c>
      <c r="B128" s="60">
        <f>'Parameter Input'!L10</f>
        <v>8</v>
      </c>
      <c r="C128" s="61">
        <f>'Parameter Input'!M10</f>
        <v>8</v>
      </c>
      <c r="D128" s="1" t="s">
        <v>42</v>
      </c>
      <c r="L128" s="54">
        <f>'Parameter Input'!O10</f>
        <v>12</v>
      </c>
      <c r="M128" s="37">
        <v>0</v>
      </c>
      <c r="N128" s="37">
        <v>1</v>
      </c>
      <c r="O128" s="37">
        <f>'Parameter Input'!P10</f>
        <v>0.9</v>
      </c>
      <c r="P128" s="55">
        <f>'Parameter Input'!Q10</f>
        <v>0.4</v>
      </c>
      <c r="Q128" s="4">
        <f t="shared" ref="Q128:AF133" si="80">$N128+($M128-$N128)*((1/(1+EXP(-$P128*(Q$9-$L128)))^$O128))</f>
        <v>0.9867978615748374</v>
      </c>
      <c r="R128" s="4">
        <f t="shared" si="80"/>
        <v>0.98114509762858249</v>
      </c>
      <c r="S128" s="4">
        <f t="shared" si="80"/>
        <v>0.97311898315872036</v>
      </c>
      <c r="T128" s="4">
        <f t="shared" si="80"/>
        <v>0.96177484161592774</v>
      </c>
      <c r="U128" s="4">
        <f t="shared" si="80"/>
        <v>0.94584787155511363</v>
      </c>
      <c r="V128" s="4">
        <f t="shared" si="80"/>
        <v>0.92370360150141495</v>
      </c>
      <c r="W128" s="4">
        <f t="shared" si="80"/>
        <v>0.89334463567658451</v>
      </c>
      <c r="X128" s="4">
        <f t="shared" si="80"/>
        <v>0.85254543874327005</v>
      </c>
      <c r="Y128" s="4">
        <f t="shared" si="80"/>
        <v>0.79921300652623883</v>
      </c>
      <c r="Z128" s="4">
        <f t="shared" si="80"/>
        <v>0.73204982249993378</v>
      </c>
      <c r="AA128" s="4">
        <f t="shared" si="80"/>
        <v>0.65145592958786691</v>
      </c>
      <c r="AB128" s="4">
        <f t="shared" si="80"/>
        <v>0.56032247880849573</v>
      </c>
      <c r="AC128" s="4">
        <f t="shared" si="80"/>
        <v>0.46411326873185343</v>
      </c>
      <c r="AD128" s="4">
        <f t="shared" si="80"/>
        <v>0.36979727595523937</v>
      </c>
      <c r="AE128" s="4">
        <f t="shared" si="80"/>
        <v>0.28393948637231203</v>
      </c>
      <c r="AF128" s="4">
        <f t="shared" si="80"/>
        <v>0.21097259161117732</v>
      </c>
      <c r="AG128" s="4">
        <f t="shared" ref="AG128:AI133" si="81">$N128+($M128-$N128)*((1/(1+EXP(-$P128*(AG$9-$L128)))^$O128))</f>
        <v>0.15253917653798199</v>
      </c>
      <c r="AH128" s="4">
        <f t="shared" si="81"/>
        <v>0.10795188737709993</v>
      </c>
      <c r="AI128" s="4">
        <f t="shared" si="81"/>
        <v>7.5176653938091809E-2</v>
      </c>
      <c r="AJ128" s="4">
        <f t="shared" ref="AJ128:AR133" si="82">$N128+($M128-$N128)*((1/(1+EXP(-$P128*(AJ$9-$L128)))^$O128))</f>
        <v>5.1742836177502194E-2</v>
      </c>
      <c r="AK128" s="4">
        <f t="shared" si="82"/>
        <v>3.5319190625345942E-2</v>
      </c>
      <c r="AL128" s="4">
        <f t="shared" si="82"/>
        <v>2.3969442072658165E-2</v>
      </c>
      <c r="AM128" s="4">
        <f t="shared" si="82"/>
        <v>1.6202243558389728E-2</v>
      </c>
      <c r="AN128" s="4">
        <f t="shared" si="82"/>
        <v>1.0922240564108399E-2</v>
      </c>
      <c r="AO128" s="4">
        <f t="shared" si="82"/>
        <v>7.3493212906090566E-3</v>
      </c>
      <c r="AP128" s="4">
        <f t="shared" si="82"/>
        <v>4.9390262185057265E-3</v>
      </c>
      <c r="AQ128" s="4">
        <f t="shared" si="82"/>
        <v>3.3164275492956197E-3</v>
      </c>
      <c r="AR128" s="4">
        <f t="shared" si="82"/>
        <v>2.2256362146679809E-3</v>
      </c>
    </row>
    <row r="129" spans="1:44" x14ac:dyDescent="0.25">
      <c r="A129" s="24" t="s">
        <v>70</v>
      </c>
      <c r="B129" s="60">
        <f>'Parameter Input'!B26</f>
        <v>10</v>
      </c>
      <c r="C129" s="61">
        <f>'Parameter Input'!C26</f>
        <v>10</v>
      </c>
      <c r="D129" s="1" t="s">
        <v>42</v>
      </c>
      <c r="L129" s="54">
        <f>'Parameter Input'!E26</f>
        <v>12</v>
      </c>
      <c r="M129" s="37">
        <v>0</v>
      </c>
      <c r="N129" s="37">
        <v>1</v>
      </c>
      <c r="O129" s="37">
        <f>'Parameter Input'!F26</f>
        <v>0.9</v>
      </c>
      <c r="P129" s="55">
        <f>'Parameter Input'!G26</f>
        <v>0.4</v>
      </c>
      <c r="Q129" s="4">
        <f t="shared" si="80"/>
        <v>0.9867978615748374</v>
      </c>
      <c r="R129" s="4">
        <f t="shared" si="80"/>
        <v>0.98114509762858249</v>
      </c>
      <c r="S129" s="4">
        <f t="shared" si="80"/>
        <v>0.97311898315872036</v>
      </c>
      <c r="T129" s="4">
        <f t="shared" si="80"/>
        <v>0.96177484161592774</v>
      </c>
      <c r="U129" s="4">
        <f t="shared" si="80"/>
        <v>0.94584787155511363</v>
      </c>
      <c r="V129" s="4">
        <f t="shared" si="80"/>
        <v>0.92370360150141495</v>
      </c>
      <c r="W129" s="4">
        <f t="shared" si="80"/>
        <v>0.89334463567658451</v>
      </c>
      <c r="X129" s="4">
        <f t="shared" si="80"/>
        <v>0.85254543874327005</v>
      </c>
      <c r="Y129" s="4">
        <f t="shared" si="80"/>
        <v>0.79921300652623883</v>
      </c>
      <c r="Z129" s="4">
        <f t="shared" si="80"/>
        <v>0.73204982249993378</v>
      </c>
      <c r="AA129" s="4">
        <f t="shared" si="80"/>
        <v>0.65145592958786691</v>
      </c>
      <c r="AB129" s="4">
        <f t="shared" si="80"/>
        <v>0.56032247880849573</v>
      </c>
      <c r="AC129" s="4">
        <f t="shared" si="80"/>
        <v>0.46411326873185343</v>
      </c>
      <c r="AD129" s="4">
        <f t="shared" si="80"/>
        <v>0.36979727595523937</v>
      </c>
      <c r="AE129" s="4">
        <f t="shared" si="80"/>
        <v>0.28393948637231203</v>
      </c>
      <c r="AF129" s="4">
        <f t="shared" si="80"/>
        <v>0.21097259161117732</v>
      </c>
      <c r="AG129" s="4">
        <f t="shared" si="81"/>
        <v>0.15253917653798199</v>
      </c>
      <c r="AH129" s="4">
        <f t="shared" si="81"/>
        <v>0.10795188737709993</v>
      </c>
      <c r="AI129" s="4">
        <f t="shared" si="81"/>
        <v>7.5176653938091809E-2</v>
      </c>
      <c r="AJ129" s="4">
        <f t="shared" si="82"/>
        <v>5.1742836177502194E-2</v>
      </c>
      <c r="AK129" s="4">
        <f t="shared" si="82"/>
        <v>3.5319190625345942E-2</v>
      </c>
      <c r="AL129" s="4">
        <f t="shared" si="82"/>
        <v>2.3969442072658165E-2</v>
      </c>
      <c r="AM129" s="4">
        <f t="shared" si="82"/>
        <v>1.6202243558389728E-2</v>
      </c>
      <c r="AN129" s="4">
        <f t="shared" si="82"/>
        <v>1.0922240564108399E-2</v>
      </c>
      <c r="AO129" s="4">
        <f t="shared" si="82"/>
        <v>7.3493212906090566E-3</v>
      </c>
      <c r="AP129" s="4">
        <f t="shared" si="82"/>
        <v>4.9390262185057265E-3</v>
      </c>
      <c r="AQ129" s="4">
        <f t="shared" si="82"/>
        <v>3.3164275492956197E-3</v>
      </c>
      <c r="AR129" s="4">
        <f t="shared" si="82"/>
        <v>2.2256362146679809E-3</v>
      </c>
    </row>
    <row r="130" spans="1:44" x14ac:dyDescent="0.25">
      <c r="A130" s="24" t="s">
        <v>207</v>
      </c>
      <c r="B130" s="43">
        <f>'Parameter Input'!B23</f>
        <v>25</v>
      </c>
      <c r="C130" s="44">
        <f>'Parameter Input'!C23</f>
        <v>25</v>
      </c>
      <c r="D130" s="1" t="s">
        <v>49</v>
      </c>
      <c r="L130" s="54">
        <f>'Parameter Input'!E23</f>
        <v>12</v>
      </c>
      <c r="M130" s="37">
        <v>0</v>
      </c>
      <c r="N130" s="37">
        <v>1</v>
      </c>
      <c r="O130" s="37">
        <f>'Parameter Input'!F23</f>
        <v>0.9</v>
      </c>
      <c r="P130" s="55">
        <f>'Parameter Input'!G23</f>
        <v>0.4</v>
      </c>
      <c r="Q130" s="4">
        <f t="shared" si="80"/>
        <v>0.9867978615748374</v>
      </c>
      <c r="R130" s="4">
        <f t="shared" si="80"/>
        <v>0.98114509762858249</v>
      </c>
      <c r="S130" s="4">
        <f t="shared" si="80"/>
        <v>0.97311898315872036</v>
      </c>
      <c r="T130" s="4">
        <f t="shared" si="80"/>
        <v>0.96177484161592774</v>
      </c>
      <c r="U130" s="4">
        <f t="shared" si="80"/>
        <v>0.94584787155511363</v>
      </c>
      <c r="V130" s="4">
        <f t="shared" si="80"/>
        <v>0.92370360150141495</v>
      </c>
      <c r="W130" s="4">
        <f t="shared" si="80"/>
        <v>0.89334463567658451</v>
      </c>
      <c r="X130" s="4">
        <f t="shared" si="80"/>
        <v>0.85254543874327005</v>
      </c>
      <c r="Y130" s="4">
        <f t="shared" si="80"/>
        <v>0.79921300652623883</v>
      </c>
      <c r="Z130" s="4">
        <f t="shared" si="80"/>
        <v>0.73204982249993378</v>
      </c>
      <c r="AA130" s="4">
        <f t="shared" si="80"/>
        <v>0.65145592958786691</v>
      </c>
      <c r="AB130" s="4">
        <f t="shared" si="80"/>
        <v>0.56032247880849573</v>
      </c>
      <c r="AC130" s="4">
        <f t="shared" si="80"/>
        <v>0.46411326873185343</v>
      </c>
      <c r="AD130" s="4">
        <f t="shared" si="80"/>
        <v>0.36979727595523937</v>
      </c>
      <c r="AE130" s="4">
        <f t="shared" si="80"/>
        <v>0.28393948637231203</v>
      </c>
      <c r="AF130" s="4">
        <f t="shared" si="80"/>
        <v>0.21097259161117732</v>
      </c>
      <c r="AG130" s="4">
        <f t="shared" si="81"/>
        <v>0.15253917653798199</v>
      </c>
      <c r="AH130" s="4">
        <f t="shared" si="81"/>
        <v>0.10795188737709993</v>
      </c>
      <c r="AI130" s="4">
        <f t="shared" si="81"/>
        <v>7.5176653938091809E-2</v>
      </c>
      <c r="AJ130" s="4">
        <f t="shared" si="82"/>
        <v>5.1742836177502194E-2</v>
      </c>
      <c r="AK130" s="4">
        <f t="shared" si="82"/>
        <v>3.5319190625345942E-2</v>
      </c>
      <c r="AL130" s="4">
        <f t="shared" si="82"/>
        <v>2.3969442072658165E-2</v>
      </c>
      <c r="AM130" s="4">
        <f t="shared" si="82"/>
        <v>1.6202243558389728E-2</v>
      </c>
      <c r="AN130" s="4">
        <f t="shared" si="82"/>
        <v>1.0922240564108399E-2</v>
      </c>
      <c r="AO130" s="4">
        <f t="shared" si="82"/>
        <v>7.3493212906090566E-3</v>
      </c>
      <c r="AP130" s="4">
        <f t="shared" si="82"/>
        <v>4.9390262185057265E-3</v>
      </c>
      <c r="AQ130" s="4">
        <f t="shared" si="82"/>
        <v>3.3164275492956197E-3</v>
      </c>
      <c r="AR130" s="4">
        <f t="shared" si="82"/>
        <v>2.2256362146679809E-3</v>
      </c>
    </row>
    <row r="131" spans="1:44" x14ac:dyDescent="0.25">
      <c r="A131" s="24" t="s">
        <v>56</v>
      </c>
      <c r="B131" s="45">
        <f>'Parameter Input'!B24</f>
        <v>0.48</v>
      </c>
      <c r="C131" s="46">
        <f>'Parameter Input'!C24</f>
        <v>0.48</v>
      </c>
      <c r="D131" s="1" t="s">
        <v>57</v>
      </c>
      <c r="L131" s="54">
        <f>'Parameter Input'!E24</f>
        <v>12</v>
      </c>
      <c r="M131" s="37">
        <v>0</v>
      </c>
      <c r="N131" s="37">
        <v>1</v>
      </c>
      <c r="O131" s="37">
        <f>'Parameter Input'!F24</f>
        <v>0.9</v>
      </c>
      <c r="P131" s="55">
        <f>'Parameter Input'!G24</f>
        <v>0.4</v>
      </c>
      <c r="Q131" s="4">
        <f t="shared" si="80"/>
        <v>0.9867978615748374</v>
      </c>
      <c r="R131" s="4">
        <f t="shared" si="80"/>
        <v>0.98114509762858249</v>
      </c>
      <c r="S131" s="4">
        <f t="shared" si="80"/>
        <v>0.97311898315872036</v>
      </c>
      <c r="T131" s="4">
        <f t="shared" si="80"/>
        <v>0.96177484161592774</v>
      </c>
      <c r="U131" s="4">
        <f t="shared" si="80"/>
        <v>0.94584787155511363</v>
      </c>
      <c r="V131" s="4">
        <f t="shared" si="80"/>
        <v>0.92370360150141495</v>
      </c>
      <c r="W131" s="4">
        <f t="shared" si="80"/>
        <v>0.89334463567658451</v>
      </c>
      <c r="X131" s="4">
        <f t="shared" si="80"/>
        <v>0.85254543874327005</v>
      </c>
      <c r="Y131" s="4">
        <f t="shared" si="80"/>
        <v>0.79921300652623883</v>
      </c>
      <c r="Z131" s="4">
        <f t="shared" si="80"/>
        <v>0.73204982249993378</v>
      </c>
      <c r="AA131" s="4">
        <f t="shared" si="80"/>
        <v>0.65145592958786691</v>
      </c>
      <c r="AB131" s="4">
        <f t="shared" si="80"/>
        <v>0.56032247880849573</v>
      </c>
      <c r="AC131" s="4">
        <f t="shared" si="80"/>
        <v>0.46411326873185343</v>
      </c>
      <c r="AD131" s="4">
        <f t="shared" si="80"/>
        <v>0.36979727595523937</v>
      </c>
      <c r="AE131" s="4">
        <f t="shared" si="80"/>
        <v>0.28393948637231203</v>
      </c>
      <c r="AF131" s="4">
        <f t="shared" si="80"/>
        <v>0.21097259161117732</v>
      </c>
      <c r="AG131" s="4">
        <f t="shared" si="81"/>
        <v>0.15253917653798199</v>
      </c>
      <c r="AH131" s="4">
        <f t="shared" si="81"/>
        <v>0.10795188737709993</v>
      </c>
      <c r="AI131" s="4">
        <f t="shared" si="81"/>
        <v>7.5176653938091809E-2</v>
      </c>
      <c r="AJ131" s="4">
        <f t="shared" si="82"/>
        <v>5.1742836177502194E-2</v>
      </c>
      <c r="AK131" s="4">
        <f t="shared" si="82"/>
        <v>3.5319190625345942E-2</v>
      </c>
      <c r="AL131" s="4">
        <f t="shared" si="82"/>
        <v>2.3969442072658165E-2</v>
      </c>
      <c r="AM131" s="4">
        <f t="shared" si="82"/>
        <v>1.6202243558389728E-2</v>
      </c>
      <c r="AN131" s="4">
        <f t="shared" si="82"/>
        <v>1.0922240564108399E-2</v>
      </c>
      <c r="AO131" s="4">
        <f t="shared" si="82"/>
        <v>7.3493212906090566E-3</v>
      </c>
      <c r="AP131" s="4">
        <f t="shared" si="82"/>
        <v>4.9390262185057265E-3</v>
      </c>
      <c r="AQ131" s="4">
        <f t="shared" si="82"/>
        <v>3.3164275492956197E-3</v>
      </c>
      <c r="AR131" s="4">
        <f t="shared" si="82"/>
        <v>2.2256362146679809E-3</v>
      </c>
    </row>
    <row r="132" spans="1:44" x14ac:dyDescent="0.25">
      <c r="A132" s="24" t="s">
        <v>73</v>
      </c>
      <c r="B132" s="45">
        <f>'Parameter Input'!L14</f>
        <v>0</v>
      </c>
      <c r="C132" s="46">
        <f>'Parameter Input'!M14</f>
        <v>0</v>
      </c>
      <c r="D132" s="1" t="s">
        <v>57</v>
      </c>
      <c r="L132" s="54">
        <f>'Parameter Input'!O14</f>
        <v>12</v>
      </c>
      <c r="M132" s="37">
        <v>0</v>
      </c>
      <c r="N132" s="37">
        <v>1</v>
      </c>
      <c r="O132" s="37">
        <f>'Parameter Input'!P14</f>
        <v>0.9</v>
      </c>
      <c r="P132" s="55">
        <f>'Parameter Input'!Q14</f>
        <v>0.4</v>
      </c>
      <c r="Q132" s="4">
        <f t="shared" si="80"/>
        <v>0.9867978615748374</v>
      </c>
      <c r="R132" s="4">
        <f t="shared" si="80"/>
        <v>0.98114509762858249</v>
      </c>
      <c r="S132" s="4">
        <f t="shared" si="80"/>
        <v>0.97311898315872036</v>
      </c>
      <c r="T132" s="4">
        <f t="shared" si="80"/>
        <v>0.96177484161592774</v>
      </c>
      <c r="U132" s="4">
        <f t="shared" si="80"/>
        <v>0.94584787155511363</v>
      </c>
      <c r="V132" s="4">
        <f t="shared" si="80"/>
        <v>0.92370360150141495</v>
      </c>
      <c r="W132" s="4">
        <f t="shared" si="80"/>
        <v>0.89334463567658451</v>
      </c>
      <c r="X132" s="4">
        <f t="shared" si="80"/>
        <v>0.85254543874327005</v>
      </c>
      <c r="Y132" s="4">
        <f t="shared" si="80"/>
        <v>0.79921300652623883</v>
      </c>
      <c r="Z132" s="4">
        <f t="shared" si="80"/>
        <v>0.73204982249993378</v>
      </c>
      <c r="AA132" s="4">
        <f t="shared" si="80"/>
        <v>0.65145592958786691</v>
      </c>
      <c r="AB132" s="4">
        <f t="shared" si="80"/>
        <v>0.56032247880849573</v>
      </c>
      <c r="AC132" s="4">
        <f t="shared" si="80"/>
        <v>0.46411326873185343</v>
      </c>
      <c r="AD132" s="4">
        <f t="shared" si="80"/>
        <v>0.36979727595523937</v>
      </c>
      <c r="AE132" s="4">
        <f t="shared" si="80"/>
        <v>0.28393948637231203</v>
      </c>
      <c r="AF132" s="4">
        <f t="shared" si="80"/>
        <v>0.21097259161117732</v>
      </c>
      <c r="AG132" s="4">
        <f t="shared" si="81"/>
        <v>0.15253917653798199</v>
      </c>
      <c r="AH132" s="4">
        <f t="shared" si="81"/>
        <v>0.10795188737709993</v>
      </c>
      <c r="AI132" s="4">
        <f t="shared" si="81"/>
        <v>7.5176653938091809E-2</v>
      </c>
      <c r="AJ132" s="4">
        <f t="shared" si="82"/>
        <v>5.1742836177502194E-2</v>
      </c>
      <c r="AK132" s="4">
        <f t="shared" si="82"/>
        <v>3.5319190625345942E-2</v>
      </c>
      <c r="AL132" s="4">
        <f t="shared" si="82"/>
        <v>2.3969442072658165E-2</v>
      </c>
      <c r="AM132" s="4">
        <f t="shared" si="82"/>
        <v>1.6202243558389728E-2</v>
      </c>
      <c r="AN132" s="4">
        <f t="shared" si="82"/>
        <v>1.0922240564108399E-2</v>
      </c>
      <c r="AO132" s="4">
        <f t="shared" si="82"/>
        <v>7.3493212906090566E-3</v>
      </c>
      <c r="AP132" s="4">
        <f t="shared" si="82"/>
        <v>4.9390262185057265E-3</v>
      </c>
      <c r="AQ132" s="4">
        <f t="shared" si="82"/>
        <v>3.3164275492956197E-3</v>
      </c>
      <c r="AR132" s="4">
        <f t="shared" si="82"/>
        <v>2.2256362146679809E-3</v>
      </c>
    </row>
    <row r="133" spans="1:44" ht="15.75" thickBot="1" x14ac:dyDescent="0.3">
      <c r="A133" s="24" t="s">
        <v>64</v>
      </c>
      <c r="B133" s="49">
        <f>'Parameter Input'!B25</f>
        <v>110000</v>
      </c>
      <c r="C133" s="50">
        <f>'Parameter Input'!C25</f>
        <v>110000</v>
      </c>
      <c r="D133" s="1" t="s">
        <v>65</v>
      </c>
      <c r="L133" s="56">
        <f>'Parameter Input'!E25</f>
        <v>12</v>
      </c>
      <c r="M133" s="57">
        <v>0</v>
      </c>
      <c r="N133" s="57">
        <v>1</v>
      </c>
      <c r="O133" s="57">
        <f>'Parameter Input'!F25</f>
        <v>0.9</v>
      </c>
      <c r="P133" s="58">
        <f>'Parameter Input'!G25</f>
        <v>0.4</v>
      </c>
      <c r="Q133" s="4">
        <f t="shared" si="80"/>
        <v>0.9867978615748374</v>
      </c>
      <c r="R133" s="4">
        <f t="shared" si="80"/>
        <v>0.98114509762858249</v>
      </c>
      <c r="S133" s="4">
        <f t="shared" si="80"/>
        <v>0.97311898315872036</v>
      </c>
      <c r="T133" s="4">
        <f t="shared" si="80"/>
        <v>0.96177484161592774</v>
      </c>
      <c r="U133" s="4">
        <f t="shared" si="80"/>
        <v>0.94584787155511363</v>
      </c>
      <c r="V133" s="4">
        <f t="shared" si="80"/>
        <v>0.92370360150141495</v>
      </c>
      <c r="W133" s="4">
        <f t="shared" si="80"/>
        <v>0.89334463567658451</v>
      </c>
      <c r="X133" s="4">
        <f t="shared" si="80"/>
        <v>0.85254543874327005</v>
      </c>
      <c r="Y133" s="4">
        <f t="shared" si="80"/>
        <v>0.79921300652623883</v>
      </c>
      <c r="Z133" s="4">
        <f t="shared" si="80"/>
        <v>0.73204982249993378</v>
      </c>
      <c r="AA133" s="4">
        <f t="shared" si="80"/>
        <v>0.65145592958786691</v>
      </c>
      <c r="AB133" s="4">
        <f t="shared" si="80"/>
        <v>0.56032247880849573</v>
      </c>
      <c r="AC133" s="4">
        <f t="shared" si="80"/>
        <v>0.46411326873185343</v>
      </c>
      <c r="AD133" s="4">
        <f t="shared" si="80"/>
        <v>0.36979727595523937</v>
      </c>
      <c r="AE133" s="4">
        <f t="shared" si="80"/>
        <v>0.28393948637231203</v>
      </c>
      <c r="AF133" s="4">
        <f t="shared" si="80"/>
        <v>0.21097259161117732</v>
      </c>
      <c r="AG133" s="4">
        <f t="shared" si="81"/>
        <v>0.15253917653798199</v>
      </c>
      <c r="AH133" s="4">
        <f t="shared" si="81"/>
        <v>0.10795188737709993</v>
      </c>
      <c r="AI133" s="4">
        <f t="shared" si="81"/>
        <v>7.5176653938091809E-2</v>
      </c>
      <c r="AJ133" s="4">
        <f t="shared" si="82"/>
        <v>5.1742836177502194E-2</v>
      </c>
      <c r="AK133" s="4">
        <f t="shared" si="82"/>
        <v>3.5319190625345942E-2</v>
      </c>
      <c r="AL133" s="4">
        <f t="shared" si="82"/>
        <v>2.3969442072658165E-2</v>
      </c>
      <c r="AM133" s="4">
        <f t="shared" si="82"/>
        <v>1.6202243558389728E-2</v>
      </c>
      <c r="AN133" s="4">
        <f t="shared" si="82"/>
        <v>1.0922240564108399E-2</v>
      </c>
      <c r="AO133" s="4">
        <f t="shared" si="82"/>
        <v>7.3493212906090566E-3</v>
      </c>
      <c r="AP133" s="4">
        <f t="shared" si="82"/>
        <v>4.9390262185057265E-3</v>
      </c>
      <c r="AQ133" s="4">
        <f t="shared" si="82"/>
        <v>3.3164275492956197E-3</v>
      </c>
      <c r="AR133" s="4">
        <f t="shared" si="82"/>
        <v>2.2256362146679809E-3</v>
      </c>
    </row>
    <row r="134" spans="1:44" x14ac:dyDescent="0.25">
      <c r="A134" s="25"/>
      <c r="B134" s="40"/>
    </row>
    <row r="135" spans="1:44" ht="15.75" thickBot="1" x14ac:dyDescent="0.3"/>
    <row r="136" spans="1:44" ht="15.75" thickBot="1" x14ac:dyDescent="0.3">
      <c r="A136" s="26" t="s">
        <v>208</v>
      </c>
      <c r="B136" s="27">
        <v>2023</v>
      </c>
      <c r="C136" s="27">
        <v>2024</v>
      </c>
      <c r="D136" s="27">
        <v>2025</v>
      </c>
      <c r="E136" s="27">
        <v>2026</v>
      </c>
      <c r="F136" s="27">
        <v>2027</v>
      </c>
      <c r="G136" s="27">
        <v>2028</v>
      </c>
      <c r="H136" s="27">
        <v>2029</v>
      </c>
      <c r="I136" s="27">
        <v>2030</v>
      </c>
      <c r="J136" s="27">
        <v>2031</v>
      </c>
      <c r="K136" s="27">
        <v>2032</v>
      </c>
      <c r="L136" s="27">
        <v>2033</v>
      </c>
      <c r="M136" s="27">
        <v>2034</v>
      </c>
      <c r="N136" s="27">
        <v>2035</v>
      </c>
      <c r="O136" s="27">
        <v>2036</v>
      </c>
      <c r="P136" s="27">
        <v>2037</v>
      </c>
      <c r="Q136" s="27">
        <v>2038</v>
      </c>
      <c r="R136" s="27">
        <v>2039</v>
      </c>
      <c r="S136" s="27">
        <v>2040</v>
      </c>
      <c r="T136" s="27">
        <v>2041</v>
      </c>
      <c r="U136" s="27">
        <v>2042</v>
      </c>
      <c r="V136" s="27">
        <v>2043</v>
      </c>
      <c r="W136" s="27">
        <v>2044</v>
      </c>
      <c r="X136" s="27">
        <v>2045</v>
      </c>
      <c r="Y136" s="27">
        <v>2046</v>
      </c>
      <c r="Z136" s="27">
        <v>2047</v>
      </c>
      <c r="AA136" s="27">
        <v>2048</v>
      </c>
      <c r="AB136" s="27">
        <v>2049</v>
      </c>
      <c r="AC136" s="28">
        <v>2050</v>
      </c>
    </row>
    <row r="137" spans="1:44" x14ac:dyDescent="0.25">
      <c r="A137" s="29" t="str">
        <f t="shared" ref="A137:A151" si="83">A117</f>
        <v>Capex vehicle</v>
      </c>
      <c r="B137" s="62">
        <f t="shared" ref="B137:B145" si="84">$B117+($C117-$B117)*(1-Q117)</f>
        <v>105132.02138425162</v>
      </c>
      <c r="C137" s="62">
        <f t="shared" ref="C137:C145" si="85">$B117+($C117-$B117)*(1-R117)</f>
        <v>105188.54902371418</v>
      </c>
      <c r="D137" s="62">
        <f t="shared" ref="D137:D145" si="86">$B117+($C117-$B117)*(1-S117)</f>
        <v>105268.81016841279</v>
      </c>
      <c r="E137" s="62">
        <f t="shared" ref="E137:E145" si="87">$B117+($C117-$B117)*(1-T117)</f>
        <v>105382.25158384073</v>
      </c>
      <c r="F137" s="62">
        <f t="shared" ref="F137:F145" si="88">$B117+($C117-$B117)*(1-U117)</f>
        <v>105541.52128444887</v>
      </c>
      <c r="G137" s="62">
        <f t="shared" ref="G137:G145" si="89">$B117+($C117-$B117)*(1-V117)</f>
        <v>105762.96398498585</v>
      </c>
      <c r="H137" s="62">
        <f t="shared" ref="H137:H145" si="90">$B117+($C117-$B117)*(1-W117)</f>
        <v>106066.55364323416</v>
      </c>
      <c r="I137" s="62">
        <f t="shared" ref="I137:I145" si="91">$B117+($C117-$B117)*(1-X117)</f>
        <v>106474.54561256729</v>
      </c>
      <c r="J137" s="62">
        <f t="shared" ref="J137:J145" si="92">$B117+($C117-$B117)*(1-Y117)</f>
        <v>107007.86993473761</v>
      </c>
      <c r="K137" s="62">
        <f t="shared" ref="K137:K145" si="93">$B117+($C117-$B117)*(1-Z117)</f>
        <v>107679.50177500067</v>
      </c>
      <c r="L137" s="62">
        <f t="shared" ref="L137:L145" si="94">$B117+($C117-$B117)*(1-AA117)</f>
        <v>108485.44070412133</v>
      </c>
      <c r="M137" s="62">
        <f t="shared" ref="M137:M145" si="95">$B117+($C117-$B117)*(1-AB117)</f>
        <v>109396.77521191504</v>
      </c>
      <c r="N137" s="62">
        <f t="shared" ref="N137:N145" si="96">$B117+($C117-$B117)*(1-AC117)</f>
        <v>110358.86731268147</v>
      </c>
      <c r="O137" s="62">
        <f t="shared" ref="O137:O145" si="97">$B117+($C117-$B117)*(1-AD117)</f>
        <v>111302.02724044761</v>
      </c>
      <c r="P137" s="62">
        <f t="shared" ref="P137:P145" si="98">$B117+($C117-$B117)*(1-AE117)</f>
        <v>112160.60513627688</v>
      </c>
      <c r="Q137" s="62">
        <f t="shared" ref="Q137:Q145" si="99">$B117+($C117-$B117)*(1-AF117)</f>
        <v>112890.27408388823</v>
      </c>
      <c r="R137" s="62">
        <f t="shared" ref="R137:R145" si="100">$B117+($C117-$B117)*(1-AG117)</f>
        <v>113474.60823462019</v>
      </c>
      <c r="S137" s="62">
        <f t="shared" ref="S137:S145" si="101">$B117+($C117-$B117)*(1-AH117)</f>
        <v>113920.481126229</v>
      </c>
      <c r="T137" s="62">
        <f t="shared" ref="T137:T145" si="102">$B117+($C117-$B117)*(1-AI117)</f>
        <v>114248.23346061909</v>
      </c>
      <c r="U137" s="62">
        <f t="shared" ref="U137:U145" si="103">$B117+($C117-$B117)*(1-AJ117)</f>
        <v>114482.57163822498</v>
      </c>
      <c r="V137" s="62">
        <f t="shared" ref="V137:V145" si="104">$B117+($C117-$B117)*(1-AK117)</f>
        <v>114646.80809374654</v>
      </c>
      <c r="W137" s="62">
        <f t="shared" ref="W137:W145" si="105">$B117+($C117-$B117)*(1-AL117)</f>
        <v>114760.30557927342</v>
      </c>
      <c r="X137" s="62">
        <f t="shared" ref="X137:X145" si="106">$B117+($C117-$B117)*(1-AM117)</f>
        <v>114837.9775644161</v>
      </c>
      <c r="Y137" s="62">
        <f t="shared" ref="Y137:Y145" si="107">$B117+($C117-$B117)*(1-AN117)</f>
        <v>114890.77759435892</v>
      </c>
      <c r="Z137" s="62">
        <f t="shared" ref="Z137:Z145" si="108">$B117+($C117-$B117)*(1-AO117)</f>
        <v>114926.50678709391</v>
      </c>
      <c r="AA137" s="62">
        <f t="shared" ref="AA137:AA145" si="109">$B117+($C117-$B117)*(1-AP117)</f>
        <v>114950.60973781494</v>
      </c>
      <c r="AB137" s="62">
        <f t="shared" ref="AB137:AB145" si="110">$B117+($C117-$B117)*(1-AQ117)</f>
        <v>114966.83572450705</v>
      </c>
      <c r="AC137" s="62">
        <f t="shared" ref="AC137:AC145" si="111">$B117+($C117-$B117)*(1-AR117)</f>
        <v>114977.74363785332</v>
      </c>
    </row>
    <row r="138" spans="1:44" x14ac:dyDescent="0.25">
      <c r="A138" s="30" t="str">
        <f t="shared" si="83"/>
        <v>Residual value (vehicle)</v>
      </c>
      <c r="B138" s="62">
        <f t="shared" si="84"/>
        <v>-26131.180754173536</v>
      </c>
      <c r="C138" s="62">
        <f t="shared" si="85"/>
        <v>-26080.305878657244</v>
      </c>
      <c r="D138" s="62">
        <f t="shared" si="86"/>
        <v>-26008.070848428484</v>
      </c>
      <c r="E138" s="62">
        <f t="shared" si="87"/>
        <v>-25905.97357454335</v>
      </c>
      <c r="F138" s="62">
        <f t="shared" si="88"/>
        <v>-25762.630843996023</v>
      </c>
      <c r="G138" s="62">
        <f t="shared" si="89"/>
        <v>-25563.332413512733</v>
      </c>
      <c r="H138" s="62">
        <f t="shared" si="90"/>
        <v>-25290.101721089261</v>
      </c>
      <c r="I138" s="62">
        <f t="shared" si="91"/>
        <v>-24922.90894868943</v>
      </c>
      <c r="J138" s="62">
        <f t="shared" si="92"/>
        <v>-24442.917058736151</v>
      </c>
      <c r="K138" s="62">
        <f t="shared" si="93"/>
        <v>-23838.448402499405</v>
      </c>
      <c r="L138" s="62">
        <f t="shared" si="94"/>
        <v>-23113.103366290801</v>
      </c>
      <c r="M138" s="62">
        <f t="shared" si="95"/>
        <v>-22292.902309276462</v>
      </c>
      <c r="N138" s="62">
        <f t="shared" si="96"/>
        <v>-21427.019418586682</v>
      </c>
      <c r="O138" s="62">
        <f t="shared" si="97"/>
        <v>-20578.175483597155</v>
      </c>
      <c r="P138" s="62">
        <f t="shared" si="98"/>
        <v>-19805.455377350809</v>
      </c>
      <c r="Q138" s="62">
        <f t="shared" si="99"/>
        <v>-19148.753324500598</v>
      </c>
      <c r="R138" s="62">
        <f t="shared" si="100"/>
        <v>-18622.852588841837</v>
      </c>
      <c r="S138" s="62">
        <f t="shared" si="101"/>
        <v>-18221.5669863939</v>
      </c>
      <c r="T138" s="62">
        <f t="shared" si="102"/>
        <v>-17926.589885442827</v>
      </c>
      <c r="U138" s="62">
        <f t="shared" si="103"/>
        <v>-17715.685525597521</v>
      </c>
      <c r="V138" s="62">
        <f t="shared" si="104"/>
        <v>-17567.872715628113</v>
      </c>
      <c r="W138" s="62">
        <f t="shared" si="105"/>
        <v>-17465.724978653925</v>
      </c>
      <c r="X138" s="62">
        <f t="shared" si="106"/>
        <v>-17395.820192025509</v>
      </c>
      <c r="Y138" s="62">
        <f t="shared" si="107"/>
        <v>-17348.300165076973</v>
      </c>
      <c r="Z138" s="62">
        <f t="shared" si="108"/>
        <v>-17316.14389161548</v>
      </c>
      <c r="AA138" s="62">
        <f t="shared" si="109"/>
        <v>-17294.451235966553</v>
      </c>
      <c r="AB138" s="62">
        <f t="shared" si="110"/>
        <v>-17279.84784794366</v>
      </c>
      <c r="AC138" s="62">
        <f t="shared" si="111"/>
        <v>-17270.030725932011</v>
      </c>
    </row>
    <row r="139" spans="1:44" x14ac:dyDescent="0.25">
      <c r="A139" s="30" t="str">
        <f t="shared" si="83"/>
        <v>Capex costumization</v>
      </c>
      <c r="B139" s="62">
        <f t="shared" si="84"/>
        <v>60000</v>
      </c>
      <c r="C139" s="62">
        <f t="shared" si="85"/>
        <v>60000</v>
      </c>
      <c r="D139" s="62">
        <f t="shared" si="86"/>
        <v>60000</v>
      </c>
      <c r="E139" s="62">
        <f t="shared" si="87"/>
        <v>60000</v>
      </c>
      <c r="F139" s="62">
        <f t="shared" si="88"/>
        <v>60000</v>
      </c>
      <c r="G139" s="62">
        <f t="shared" si="89"/>
        <v>60000</v>
      </c>
      <c r="H139" s="62">
        <f t="shared" si="90"/>
        <v>60000</v>
      </c>
      <c r="I139" s="62">
        <f t="shared" si="91"/>
        <v>60000</v>
      </c>
      <c r="J139" s="62">
        <f t="shared" si="92"/>
        <v>60000</v>
      </c>
      <c r="K139" s="62">
        <f t="shared" si="93"/>
        <v>60000</v>
      </c>
      <c r="L139" s="62">
        <f t="shared" si="94"/>
        <v>60000</v>
      </c>
      <c r="M139" s="62">
        <f t="shared" si="95"/>
        <v>60000</v>
      </c>
      <c r="N139" s="62">
        <f t="shared" si="96"/>
        <v>60000</v>
      </c>
      <c r="O139" s="62">
        <f t="shared" si="97"/>
        <v>60000</v>
      </c>
      <c r="P139" s="62">
        <f t="shared" si="98"/>
        <v>60000</v>
      </c>
      <c r="Q139" s="62">
        <f t="shared" si="99"/>
        <v>60000</v>
      </c>
      <c r="R139" s="62">
        <f t="shared" si="100"/>
        <v>60000</v>
      </c>
      <c r="S139" s="62">
        <f t="shared" si="101"/>
        <v>60000</v>
      </c>
      <c r="T139" s="62">
        <f t="shared" si="102"/>
        <v>60000</v>
      </c>
      <c r="U139" s="62">
        <f t="shared" si="103"/>
        <v>60000</v>
      </c>
      <c r="V139" s="62">
        <f t="shared" si="104"/>
        <v>60000</v>
      </c>
      <c r="W139" s="62">
        <f t="shared" si="105"/>
        <v>60000</v>
      </c>
      <c r="X139" s="62">
        <f t="shared" si="106"/>
        <v>60000</v>
      </c>
      <c r="Y139" s="62">
        <f t="shared" si="107"/>
        <v>60000</v>
      </c>
      <c r="Z139" s="62">
        <f t="shared" si="108"/>
        <v>60000</v>
      </c>
      <c r="AA139" s="62">
        <f t="shared" si="109"/>
        <v>60000</v>
      </c>
      <c r="AB139" s="62">
        <f t="shared" si="110"/>
        <v>60000</v>
      </c>
      <c r="AC139" s="62">
        <f t="shared" si="111"/>
        <v>60000</v>
      </c>
    </row>
    <row r="140" spans="1:44" x14ac:dyDescent="0.25">
      <c r="A140" s="30" t="str">
        <f t="shared" si="83"/>
        <v>Residual value (costumization)</v>
      </c>
      <c r="B140" s="62">
        <f t="shared" si="84"/>
        <v>-15000</v>
      </c>
      <c r="C140" s="62">
        <f t="shared" si="85"/>
        <v>-15000</v>
      </c>
      <c r="D140" s="62">
        <f t="shared" si="86"/>
        <v>-15000</v>
      </c>
      <c r="E140" s="62">
        <f t="shared" si="87"/>
        <v>-15000</v>
      </c>
      <c r="F140" s="62">
        <f t="shared" si="88"/>
        <v>-15000</v>
      </c>
      <c r="G140" s="62">
        <f t="shared" si="89"/>
        <v>-15000</v>
      </c>
      <c r="H140" s="62">
        <f t="shared" si="90"/>
        <v>-15000</v>
      </c>
      <c r="I140" s="62">
        <f t="shared" si="91"/>
        <v>-15000</v>
      </c>
      <c r="J140" s="62">
        <f t="shared" si="92"/>
        <v>-15000</v>
      </c>
      <c r="K140" s="62">
        <f t="shared" si="93"/>
        <v>-15000</v>
      </c>
      <c r="L140" s="62">
        <f t="shared" si="94"/>
        <v>-15000</v>
      </c>
      <c r="M140" s="62">
        <f t="shared" si="95"/>
        <v>-15000</v>
      </c>
      <c r="N140" s="62">
        <f t="shared" si="96"/>
        <v>-15000</v>
      </c>
      <c r="O140" s="62">
        <f t="shared" si="97"/>
        <v>-15000</v>
      </c>
      <c r="P140" s="62">
        <f t="shared" si="98"/>
        <v>-15000</v>
      </c>
      <c r="Q140" s="62">
        <f t="shared" si="99"/>
        <v>-15000</v>
      </c>
      <c r="R140" s="62">
        <f t="shared" si="100"/>
        <v>-15000</v>
      </c>
      <c r="S140" s="62">
        <f t="shared" si="101"/>
        <v>-15000</v>
      </c>
      <c r="T140" s="62">
        <f t="shared" si="102"/>
        <v>-15000</v>
      </c>
      <c r="U140" s="62">
        <f t="shared" si="103"/>
        <v>-15000</v>
      </c>
      <c r="V140" s="62">
        <f t="shared" si="104"/>
        <v>-15000</v>
      </c>
      <c r="W140" s="62">
        <f t="shared" si="105"/>
        <v>-15000</v>
      </c>
      <c r="X140" s="62">
        <f t="shared" si="106"/>
        <v>-15000</v>
      </c>
      <c r="Y140" s="62">
        <f t="shared" si="107"/>
        <v>-15000</v>
      </c>
      <c r="Z140" s="62">
        <f t="shared" si="108"/>
        <v>-15000</v>
      </c>
      <c r="AA140" s="62">
        <f t="shared" si="109"/>
        <v>-15000</v>
      </c>
      <c r="AB140" s="62">
        <f t="shared" si="110"/>
        <v>-15000</v>
      </c>
      <c r="AC140" s="62">
        <f t="shared" si="111"/>
        <v>-15000</v>
      </c>
    </row>
    <row r="141" spans="1:44" x14ac:dyDescent="0.25">
      <c r="A141" s="30" t="str">
        <f t="shared" si="83"/>
        <v>WACC</v>
      </c>
      <c r="B141" s="62">
        <f t="shared" si="84"/>
        <v>0.06</v>
      </c>
      <c r="C141" s="62">
        <f t="shared" si="85"/>
        <v>0.06</v>
      </c>
      <c r="D141" s="62">
        <f t="shared" si="86"/>
        <v>0.06</v>
      </c>
      <c r="E141" s="62">
        <f t="shared" si="87"/>
        <v>0.06</v>
      </c>
      <c r="F141" s="62">
        <f t="shared" si="88"/>
        <v>0.06</v>
      </c>
      <c r="G141" s="62">
        <f t="shared" si="89"/>
        <v>0.06</v>
      </c>
      <c r="H141" s="62">
        <f t="shared" si="90"/>
        <v>0.06</v>
      </c>
      <c r="I141" s="62">
        <f t="shared" si="91"/>
        <v>0.06</v>
      </c>
      <c r="J141" s="62">
        <f t="shared" si="92"/>
        <v>0.06</v>
      </c>
      <c r="K141" s="62">
        <f t="shared" si="93"/>
        <v>0.06</v>
      </c>
      <c r="L141" s="62">
        <f t="shared" si="94"/>
        <v>0.06</v>
      </c>
      <c r="M141" s="62">
        <f t="shared" si="95"/>
        <v>0.06</v>
      </c>
      <c r="N141" s="62">
        <f t="shared" si="96"/>
        <v>0.06</v>
      </c>
      <c r="O141" s="62">
        <f t="shared" si="97"/>
        <v>0.06</v>
      </c>
      <c r="P141" s="62">
        <f t="shared" si="98"/>
        <v>0.06</v>
      </c>
      <c r="Q141" s="62">
        <f t="shared" si="99"/>
        <v>0.06</v>
      </c>
      <c r="R141" s="62">
        <f t="shared" si="100"/>
        <v>0.06</v>
      </c>
      <c r="S141" s="62">
        <f t="shared" si="101"/>
        <v>0.06</v>
      </c>
      <c r="T141" s="62">
        <f t="shared" si="102"/>
        <v>0.06</v>
      </c>
      <c r="U141" s="62">
        <f t="shared" si="103"/>
        <v>0.06</v>
      </c>
      <c r="V141" s="62">
        <f t="shared" si="104"/>
        <v>0.06</v>
      </c>
      <c r="W141" s="62">
        <f t="shared" si="105"/>
        <v>0.06</v>
      </c>
      <c r="X141" s="62">
        <f t="shared" si="106"/>
        <v>0.06</v>
      </c>
      <c r="Y141" s="62">
        <f t="shared" si="107"/>
        <v>0.06</v>
      </c>
      <c r="Z141" s="62">
        <f t="shared" si="108"/>
        <v>0.06</v>
      </c>
      <c r="AA141" s="62">
        <f t="shared" si="109"/>
        <v>0.06</v>
      </c>
      <c r="AB141" s="62">
        <f t="shared" si="110"/>
        <v>0.06</v>
      </c>
      <c r="AC141" s="62">
        <f t="shared" si="111"/>
        <v>0.06</v>
      </c>
    </row>
    <row r="142" spans="1:44" x14ac:dyDescent="0.25">
      <c r="A142" s="30" t="str">
        <f t="shared" si="83"/>
        <v>Opex fix (admin, crew, insurance)</v>
      </c>
      <c r="B142" s="62">
        <f t="shared" si="84"/>
        <v>70000</v>
      </c>
      <c r="C142" s="62">
        <f t="shared" si="85"/>
        <v>70000</v>
      </c>
      <c r="D142" s="62">
        <f t="shared" si="86"/>
        <v>70000</v>
      </c>
      <c r="E142" s="62">
        <f t="shared" si="87"/>
        <v>70000</v>
      </c>
      <c r="F142" s="62">
        <f t="shared" si="88"/>
        <v>70000</v>
      </c>
      <c r="G142" s="62">
        <f t="shared" si="89"/>
        <v>70000</v>
      </c>
      <c r="H142" s="62">
        <f t="shared" si="90"/>
        <v>70000</v>
      </c>
      <c r="I142" s="62">
        <f t="shared" si="91"/>
        <v>70000</v>
      </c>
      <c r="J142" s="62">
        <f t="shared" si="92"/>
        <v>70000</v>
      </c>
      <c r="K142" s="62">
        <f t="shared" si="93"/>
        <v>70000</v>
      </c>
      <c r="L142" s="62">
        <f t="shared" si="94"/>
        <v>70000</v>
      </c>
      <c r="M142" s="62">
        <f t="shared" si="95"/>
        <v>70000</v>
      </c>
      <c r="N142" s="62">
        <f t="shared" si="96"/>
        <v>70000</v>
      </c>
      <c r="O142" s="62">
        <f t="shared" si="97"/>
        <v>70000</v>
      </c>
      <c r="P142" s="62">
        <f t="shared" si="98"/>
        <v>70000</v>
      </c>
      <c r="Q142" s="62">
        <f t="shared" si="99"/>
        <v>70000</v>
      </c>
      <c r="R142" s="62">
        <f t="shared" si="100"/>
        <v>70000</v>
      </c>
      <c r="S142" s="62">
        <f t="shared" si="101"/>
        <v>70000</v>
      </c>
      <c r="T142" s="62">
        <f t="shared" si="102"/>
        <v>70000</v>
      </c>
      <c r="U142" s="62">
        <f t="shared" si="103"/>
        <v>70000</v>
      </c>
      <c r="V142" s="62">
        <f t="shared" si="104"/>
        <v>70000</v>
      </c>
      <c r="W142" s="62">
        <f t="shared" si="105"/>
        <v>70000</v>
      </c>
      <c r="X142" s="62">
        <f t="shared" si="106"/>
        <v>70000</v>
      </c>
      <c r="Y142" s="62">
        <f t="shared" si="107"/>
        <v>70000</v>
      </c>
      <c r="Z142" s="62">
        <f t="shared" si="108"/>
        <v>70000</v>
      </c>
      <c r="AA142" s="62">
        <f t="shared" si="109"/>
        <v>70000</v>
      </c>
      <c r="AB142" s="62">
        <f t="shared" si="110"/>
        <v>70000</v>
      </c>
      <c r="AC142" s="62">
        <f t="shared" si="111"/>
        <v>70000</v>
      </c>
    </row>
    <row r="143" spans="1:44" x14ac:dyDescent="0.25">
      <c r="A143" s="30" t="str">
        <f t="shared" si="83"/>
        <v>Opex maintenance &amp; repair</v>
      </c>
      <c r="B143" s="62">
        <f t="shared" si="84"/>
        <v>20000</v>
      </c>
      <c r="C143" s="62">
        <f t="shared" si="85"/>
        <v>20000</v>
      </c>
      <c r="D143" s="62">
        <f t="shared" si="86"/>
        <v>20000</v>
      </c>
      <c r="E143" s="62">
        <f t="shared" si="87"/>
        <v>20000</v>
      </c>
      <c r="F143" s="62">
        <f t="shared" si="88"/>
        <v>20000</v>
      </c>
      <c r="G143" s="62">
        <f t="shared" si="89"/>
        <v>20000</v>
      </c>
      <c r="H143" s="62">
        <f t="shared" si="90"/>
        <v>20000</v>
      </c>
      <c r="I143" s="62">
        <f t="shared" si="91"/>
        <v>20000</v>
      </c>
      <c r="J143" s="62">
        <f t="shared" si="92"/>
        <v>20000</v>
      </c>
      <c r="K143" s="62">
        <f t="shared" si="93"/>
        <v>20000</v>
      </c>
      <c r="L143" s="62">
        <f t="shared" si="94"/>
        <v>20000</v>
      </c>
      <c r="M143" s="62">
        <f t="shared" si="95"/>
        <v>20000</v>
      </c>
      <c r="N143" s="62">
        <f t="shared" si="96"/>
        <v>20000</v>
      </c>
      <c r="O143" s="62">
        <f t="shared" si="97"/>
        <v>20000</v>
      </c>
      <c r="P143" s="62">
        <f t="shared" si="98"/>
        <v>20000</v>
      </c>
      <c r="Q143" s="62">
        <f t="shared" si="99"/>
        <v>20000</v>
      </c>
      <c r="R143" s="62">
        <f t="shared" si="100"/>
        <v>20000</v>
      </c>
      <c r="S143" s="62">
        <f t="shared" si="101"/>
        <v>20000</v>
      </c>
      <c r="T143" s="62">
        <f t="shared" si="102"/>
        <v>20000</v>
      </c>
      <c r="U143" s="62">
        <f t="shared" si="103"/>
        <v>20000</v>
      </c>
      <c r="V143" s="62">
        <f t="shared" si="104"/>
        <v>20000</v>
      </c>
      <c r="W143" s="62">
        <f t="shared" si="105"/>
        <v>20000</v>
      </c>
      <c r="X143" s="62">
        <f t="shared" si="106"/>
        <v>20000</v>
      </c>
      <c r="Y143" s="62">
        <f t="shared" si="107"/>
        <v>20000</v>
      </c>
      <c r="Z143" s="62">
        <f t="shared" si="108"/>
        <v>20000</v>
      </c>
      <c r="AA143" s="62">
        <f t="shared" si="109"/>
        <v>20000</v>
      </c>
      <c r="AB143" s="62">
        <f t="shared" si="110"/>
        <v>20000</v>
      </c>
      <c r="AC143" s="62">
        <f t="shared" si="111"/>
        <v>20000</v>
      </c>
    </row>
    <row r="144" spans="1:44" x14ac:dyDescent="0.25">
      <c r="A144" s="30" t="str">
        <f t="shared" si="83"/>
        <v>Opex var (mode-fees)</v>
      </c>
      <c r="B144" s="62">
        <f t="shared" si="84"/>
        <v>0.11</v>
      </c>
      <c r="C144" s="62">
        <f t="shared" si="85"/>
        <v>0.11</v>
      </c>
      <c r="D144" s="62">
        <f t="shared" si="86"/>
        <v>0.11</v>
      </c>
      <c r="E144" s="62">
        <f t="shared" si="87"/>
        <v>0.11</v>
      </c>
      <c r="F144" s="62">
        <f t="shared" si="88"/>
        <v>0.11</v>
      </c>
      <c r="G144" s="62">
        <f t="shared" si="89"/>
        <v>0.11</v>
      </c>
      <c r="H144" s="62">
        <f t="shared" si="90"/>
        <v>0.11</v>
      </c>
      <c r="I144" s="62">
        <f t="shared" si="91"/>
        <v>0.11</v>
      </c>
      <c r="J144" s="62">
        <f t="shared" si="92"/>
        <v>0.11</v>
      </c>
      <c r="K144" s="62">
        <f t="shared" si="93"/>
        <v>0.11</v>
      </c>
      <c r="L144" s="62">
        <f t="shared" si="94"/>
        <v>0.11</v>
      </c>
      <c r="M144" s="62">
        <f t="shared" si="95"/>
        <v>0.11</v>
      </c>
      <c r="N144" s="62">
        <f t="shared" si="96"/>
        <v>0.11</v>
      </c>
      <c r="O144" s="62">
        <f t="shared" si="97"/>
        <v>0.11</v>
      </c>
      <c r="P144" s="62">
        <f t="shared" si="98"/>
        <v>0.11</v>
      </c>
      <c r="Q144" s="62">
        <f t="shared" si="99"/>
        <v>0.11</v>
      </c>
      <c r="R144" s="62">
        <f t="shared" si="100"/>
        <v>0.11</v>
      </c>
      <c r="S144" s="62">
        <f t="shared" si="101"/>
        <v>0.11</v>
      </c>
      <c r="T144" s="62">
        <f t="shared" si="102"/>
        <v>0.11</v>
      </c>
      <c r="U144" s="62">
        <f t="shared" si="103"/>
        <v>0.11</v>
      </c>
      <c r="V144" s="62">
        <f t="shared" si="104"/>
        <v>0.11</v>
      </c>
      <c r="W144" s="62">
        <f t="shared" si="105"/>
        <v>0.11</v>
      </c>
      <c r="X144" s="62">
        <f t="shared" si="106"/>
        <v>0.11</v>
      </c>
      <c r="Y144" s="62">
        <f t="shared" si="107"/>
        <v>0.11</v>
      </c>
      <c r="Z144" s="62">
        <f t="shared" si="108"/>
        <v>0.11</v>
      </c>
      <c r="AA144" s="62">
        <f t="shared" si="109"/>
        <v>0.11</v>
      </c>
      <c r="AB144" s="62">
        <f t="shared" si="110"/>
        <v>0.11</v>
      </c>
      <c r="AC144" s="62">
        <f t="shared" si="111"/>
        <v>0.11</v>
      </c>
    </row>
    <row r="145" spans="1:29" x14ac:dyDescent="0.25">
      <c r="A145" s="30" t="str">
        <f t="shared" si="83"/>
        <v>Fuel Economy</v>
      </c>
      <c r="B145" s="62">
        <f t="shared" si="84"/>
        <v>2.8933989307874186</v>
      </c>
      <c r="C145" s="62">
        <f t="shared" si="85"/>
        <v>2.890572548814291</v>
      </c>
      <c r="D145" s="62">
        <f t="shared" si="86"/>
        <v>2.88655949157936</v>
      </c>
      <c r="E145" s="62">
        <f t="shared" si="87"/>
        <v>2.880887420807964</v>
      </c>
      <c r="F145" s="62">
        <f t="shared" si="88"/>
        <v>2.8729239357775569</v>
      </c>
      <c r="G145" s="62">
        <f t="shared" si="89"/>
        <v>2.8618518007507072</v>
      </c>
      <c r="H145" s="62">
        <f t="shared" si="90"/>
        <v>2.846672317838292</v>
      </c>
      <c r="I145" s="62">
        <f t="shared" si="91"/>
        <v>2.826272719371635</v>
      </c>
      <c r="J145" s="62">
        <f t="shared" si="92"/>
        <v>2.7996065032631194</v>
      </c>
      <c r="K145" s="62">
        <f t="shared" si="93"/>
        <v>2.7660249112499669</v>
      </c>
      <c r="L145" s="62">
        <f t="shared" si="94"/>
        <v>2.7257279647939332</v>
      </c>
      <c r="M145" s="62">
        <f t="shared" si="95"/>
        <v>2.6801612394042476</v>
      </c>
      <c r="N145" s="62">
        <f t="shared" si="96"/>
        <v>2.6320566343659264</v>
      </c>
      <c r="O145" s="62">
        <f t="shared" si="97"/>
        <v>2.5848986379776195</v>
      </c>
      <c r="P145" s="62">
        <f t="shared" si="98"/>
        <v>2.5419697431861561</v>
      </c>
      <c r="Q145" s="62">
        <f t="shared" si="99"/>
        <v>2.5054862958055883</v>
      </c>
      <c r="R145" s="62">
        <f t="shared" si="100"/>
        <v>2.4762695882689911</v>
      </c>
      <c r="S145" s="62">
        <f t="shared" si="101"/>
        <v>2.4539759436885498</v>
      </c>
      <c r="T145" s="62">
        <f t="shared" si="102"/>
        <v>2.4375883269690459</v>
      </c>
      <c r="U145" s="62">
        <f t="shared" si="103"/>
        <v>2.4258714180887511</v>
      </c>
      <c r="V145" s="62">
        <f t="shared" si="104"/>
        <v>2.4176595953126729</v>
      </c>
      <c r="W145" s="62">
        <f t="shared" si="105"/>
        <v>2.4119847210363288</v>
      </c>
      <c r="X145" s="62">
        <f t="shared" si="106"/>
        <v>2.408101121779195</v>
      </c>
      <c r="Y145" s="62">
        <f t="shared" si="107"/>
        <v>2.4054611202820539</v>
      </c>
      <c r="Z145" s="62">
        <f t="shared" si="108"/>
        <v>2.4036746606453043</v>
      </c>
      <c r="AA145" s="62">
        <f t="shared" si="109"/>
        <v>2.4024695131092528</v>
      </c>
      <c r="AB145" s="62">
        <f t="shared" si="110"/>
        <v>2.4016582137746476</v>
      </c>
      <c r="AC145" s="62">
        <f t="shared" si="111"/>
        <v>2.4011128181073338</v>
      </c>
    </row>
    <row r="146" spans="1:29" x14ac:dyDescent="0.25">
      <c r="A146" s="30" t="str">
        <f t="shared" si="83"/>
        <v>Fuel Cost</v>
      </c>
      <c r="B146" s="66">
        <f>$B126+($C126-$B126)*(1-Q126)</f>
        <v>0.1</v>
      </c>
      <c r="C146" s="66">
        <f t="shared" ref="C146:AC146" si="112">$B126+($C126-$B126)*(1-R126)</f>
        <v>0.1</v>
      </c>
      <c r="D146" s="66">
        <f t="shared" si="112"/>
        <v>0.1</v>
      </c>
      <c r="E146" s="66">
        <f t="shared" si="112"/>
        <v>0.1</v>
      </c>
      <c r="F146" s="66">
        <f t="shared" si="112"/>
        <v>0.1</v>
      </c>
      <c r="G146" s="66">
        <f t="shared" si="112"/>
        <v>0.1</v>
      </c>
      <c r="H146" s="66">
        <f t="shared" si="112"/>
        <v>0.1</v>
      </c>
      <c r="I146" s="66">
        <f t="shared" si="112"/>
        <v>0.1</v>
      </c>
      <c r="J146" s="66">
        <f t="shared" si="112"/>
        <v>0.1</v>
      </c>
      <c r="K146" s="66">
        <f t="shared" si="112"/>
        <v>0.1</v>
      </c>
      <c r="L146" s="66">
        <f t="shared" si="112"/>
        <v>0.1</v>
      </c>
      <c r="M146" s="66">
        <f t="shared" si="112"/>
        <v>0.1</v>
      </c>
      <c r="N146" s="66">
        <f t="shared" si="112"/>
        <v>0.1</v>
      </c>
      <c r="O146" s="66">
        <f t="shared" si="112"/>
        <v>0.1</v>
      </c>
      <c r="P146" s="66">
        <f t="shared" si="112"/>
        <v>0.1</v>
      </c>
      <c r="Q146" s="66">
        <f t="shared" si="112"/>
        <v>0.1</v>
      </c>
      <c r="R146" s="66">
        <f t="shared" si="112"/>
        <v>0.1</v>
      </c>
      <c r="S146" s="66">
        <f t="shared" si="112"/>
        <v>0.1</v>
      </c>
      <c r="T146" s="66">
        <f t="shared" si="112"/>
        <v>0.1</v>
      </c>
      <c r="U146" s="66">
        <f t="shared" si="112"/>
        <v>0.1</v>
      </c>
      <c r="V146" s="66">
        <f t="shared" si="112"/>
        <v>0.1</v>
      </c>
      <c r="W146" s="66">
        <f t="shared" si="112"/>
        <v>0.1</v>
      </c>
      <c r="X146" s="66">
        <f t="shared" si="112"/>
        <v>0.1</v>
      </c>
      <c r="Y146" s="66">
        <f t="shared" si="112"/>
        <v>0.1</v>
      </c>
      <c r="Z146" s="66">
        <f t="shared" si="112"/>
        <v>0.1</v>
      </c>
      <c r="AA146" s="66">
        <f t="shared" si="112"/>
        <v>0.1</v>
      </c>
      <c r="AB146" s="66">
        <f t="shared" si="112"/>
        <v>0.1</v>
      </c>
      <c r="AC146" s="66">
        <f t="shared" si="112"/>
        <v>0.1</v>
      </c>
    </row>
    <row r="147" spans="1:29" x14ac:dyDescent="0.25">
      <c r="A147" s="30" t="str">
        <f t="shared" si="83"/>
        <v>Emission Cost</v>
      </c>
      <c r="B147" s="66">
        <f>$B127+($C127-$B127)*(1-Q127)</f>
        <v>0</v>
      </c>
      <c r="C147" s="66">
        <f t="shared" ref="C147:AC147" si="113">$B127+($C127-$B127)*(1-R127)</f>
        <v>0</v>
      </c>
      <c r="D147" s="66">
        <f t="shared" si="113"/>
        <v>0</v>
      </c>
      <c r="E147" s="66">
        <f t="shared" si="113"/>
        <v>0</v>
      </c>
      <c r="F147" s="66">
        <f t="shared" si="113"/>
        <v>0</v>
      </c>
      <c r="G147" s="66">
        <f t="shared" si="113"/>
        <v>0</v>
      </c>
      <c r="H147" s="66">
        <f t="shared" si="113"/>
        <v>0</v>
      </c>
      <c r="I147" s="66">
        <f t="shared" si="113"/>
        <v>0</v>
      </c>
      <c r="J147" s="66">
        <f t="shared" si="113"/>
        <v>0</v>
      </c>
      <c r="K147" s="66">
        <f t="shared" si="113"/>
        <v>0</v>
      </c>
      <c r="L147" s="66">
        <f t="shared" si="113"/>
        <v>0</v>
      </c>
      <c r="M147" s="66">
        <f t="shared" si="113"/>
        <v>0</v>
      </c>
      <c r="N147" s="66">
        <f t="shared" si="113"/>
        <v>0</v>
      </c>
      <c r="O147" s="66">
        <f t="shared" si="113"/>
        <v>0</v>
      </c>
      <c r="P147" s="66">
        <f t="shared" si="113"/>
        <v>0</v>
      </c>
      <c r="Q147" s="66">
        <f t="shared" si="113"/>
        <v>0</v>
      </c>
      <c r="R147" s="66">
        <f t="shared" si="113"/>
        <v>0</v>
      </c>
      <c r="S147" s="66">
        <f t="shared" si="113"/>
        <v>0</v>
      </c>
      <c r="T147" s="66">
        <f t="shared" si="113"/>
        <v>0</v>
      </c>
      <c r="U147" s="66">
        <f t="shared" si="113"/>
        <v>0</v>
      </c>
      <c r="V147" s="66">
        <f t="shared" si="113"/>
        <v>0</v>
      </c>
      <c r="W147" s="66">
        <f t="shared" si="113"/>
        <v>0</v>
      </c>
      <c r="X147" s="66">
        <f t="shared" si="113"/>
        <v>0</v>
      </c>
      <c r="Y147" s="66">
        <f t="shared" si="113"/>
        <v>0</v>
      </c>
      <c r="Z147" s="66">
        <f t="shared" si="113"/>
        <v>0</v>
      </c>
      <c r="AA147" s="66">
        <f t="shared" si="113"/>
        <v>0</v>
      </c>
      <c r="AB147" s="66">
        <f t="shared" si="113"/>
        <v>0</v>
      </c>
      <c r="AC147" s="66">
        <f t="shared" si="113"/>
        <v>0</v>
      </c>
    </row>
    <row r="148" spans="1:29" x14ac:dyDescent="0.25">
      <c r="A148" s="30" t="str">
        <f t="shared" si="83"/>
        <v>Lifetime vehicle</v>
      </c>
      <c r="B148" s="62">
        <f>$B128+($C128-$B128)*(1-Q128)</f>
        <v>8</v>
      </c>
      <c r="C148" s="62">
        <f t="shared" ref="C148:L150" si="114">$B128+($C128-$B128)*(1-R128)</f>
        <v>8</v>
      </c>
      <c r="D148" s="62">
        <f t="shared" si="114"/>
        <v>8</v>
      </c>
      <c r="E148" s="62">
        <f t="shared" si="114"/>
        <v>8</v>
      </c>
      <c r="F148" s="62">
        <f t="shared" si="114"/>
        <v>8</v>
      </c>
      <c r="G148" s="62">
        <f t="shared" si="114"/>
        <v>8</v>
      </c>
      <c r="H148" s="62">
        <f t="shared" si="114"/>
        <v>8</v>
      </c>
      <c r="I148" s="62">
        <f t="shared" si="114"/>
        <v>8</v>
      </c>
      <c r="J148" s="62">
        <f t="shared" si="114"/>
        <v>8</v>
      </c>
      <c r="K148" s="62">
        <f t="shared" si="114"/>
        <v>8</v>
      </c>
      <c r="L148" s="62">
        <f t="shared" si="114"/>
        <v>8</v>
      </c>
      <c r="M148" s="62">
        <f t="shared" ref="M148:V150" si="115">$B128+($C128-$B128)*(1-AB128)</f>
        <v>8</v>
      </c>
      <c r="N148" s="62">
        <f t="shared" si="115"/>
        <v>8</v>
      </c>
      <c r="O148" s="62">
        <f t="shared" si="115"/>
        <v>8</v>
      </c>
      <c r="P148" s="62">
        <f t="shared" si="115"/>
        <v>8</v>
      </c>
      <c r="Q148" s="62">
        <f t="shared" si="115"/>
        <v>8</v>
      </c>
      <c r="R148" s="62">
        <f t="shared" si="115"/>
        <v>8</v>
      </c>
      <c r="S148" s="62">
        <f t="shared" si="115"/>
        <v>8</v>
      </c>
      <c r="T148" s="62">
        <f t="shared" si="115"/>
        <v>8</v>
      </c>
      <c r="U148" s="62">
        <f t="shared" si="115"/>
        <v>8</v>
      </c>
      <c r="V148" s="62">
        <f t="shared" si="115"/>
        <v>8</v>
      </c>
      <c r="W148" s="62">
        <f t="shared" ref="W148:AC150" si="116">$B128+($C128-$B128)*(1-AL128)</f>
        <v>8</v>
      </c>
      <c r="X148" s="62">
        <f t="shared" si="116"/>
        <v>8</v>
      </c>
      <c r="Y148" s="62">
        <f t="shared" si="116"/>
        <v>8</v>
      </c>
      <c r="Z148" s="62">
        <f t="shared" si="116"/>
        <v>8</v>
      </c>
      <c r="AA148" s="62">
        <f t="shared" si="116"/>
        <v>8</v>
      </c>
      <c r="AB148" s="62">
        <f t="shared" si="116"/>
        <v>8</v>
      </c>
      <c r="AC148" s="62">
        <f t="shared" si="116"/>
        <v>8</v>
      </c>
    </row>
    <row r="149" spans="1:29" x14ac:dyDescent="0.25">
      <c r="A149" s="30" t="str">
        <f t="shared" si="83"/>
        <v>Lifetime costumization</v>
      </c>
      <c r="B149" s="62">
        <f>$B129+($C129-$B129)*(1-Q129)</f>
        <v>10</v>
      </c>
      <c r="C149" s="62">
        <f t="shared" si="114"/>
        <v>10</v>
      </c>
      <c r="D149" s="62">
        <f t="shared" si="114"/>
        <v>10</v>
      </c>
      <c r="E149" s="62">
        <f t="shared" si="114"/>
        <v>10</v>
      </c>
      <c r="F149" s="62">
        <f t="shared" si="114"/>
        <v>10</v>
      </c>
      <c r="G149" s="62">
        <f t="shared" si="114"/>
        <v>10</v>
      </c>
      <c r="H149" s="62">
        <f t="shared" si="114"/>
        <v>10</v>
      </c>
      <c r="I149" s="62">
        <f t="shared" si="114"/>
        <v>10</v>
      </c>
      <c r="J149" s="62">
        <f t="shared" si="114"/>
        <v>10</v>
      </c>
      <c r="K149" s="62">
        <f t="shared" si="114"/>
        <v>10</v>
      </c>
      <c r="L149" s="62">
        <f t="shared" si="114"/>
        <v>10</v>
      </c>
      <c r="M149" s="62">
        <f t="shared" si="115"/>
        <v>10</v>
      </c>
      <c r="N149" s="62">
        <f t="shared" si="115"/>
        <v>10</v>
      </c>
      <c r="O149" s="62">
        <f t="shared" si="115"/>
        <v>10</v>
      </c>
      <c r="P149" s="62">
        <f t="shared" si="115"/>
        <v>10</v>
      </c>
      <c r="Q149" s="62">
        <f t="shared" si="115"/>
        <v>10</v>
      </c>
      <c r="R149" s="62">
        <f t="shared" si="115"/>
        <v>10</v>
      </c>
      <c r="S149" s="62">
        <f t="shared" si="115"/>
        <v>10</v>
      </c>
      <c r="T149" s="62">
        <f t="shared" si="115"/>
        <v>10</v>
      </c>
      <c r="U149" s="62">
        <f t="shared" si="115"/>
        <v>10</v>
      </c>
      <c r="V149" s="62">
        <f t="shared" si="115"/>
        <v>10</v>
      </c>
      <c r="W149" s="62">
        <f t="shared" si="116"/>
        <v>10</v>
      </c>
      <c r="X149" s="62">
        <f t="shared" si="116"/>
        <v>10</v>
      </c>
      <c r="Y149" s="62">
        <f t="shared" si="116"/>
        <v>10</v>
      </c>
      <c r="Z149" s="62">
        <f t="shared" si="116"/>
        <v>10</v>
      </c>
      <c r="AA149" s="62">
        <f t="shared" si="116"/>
        <v>10</v>
      </c>
      <c r="AB149" s="62">
        <f t="shared" si="116"/>
        <v>10</v>
      </c>
      <c r="AC149" s="62">
        <f t="shared" si="116"/>
        <v>10</v>
      </c>
    </row>
    <row r="150" spans="1:29" x14ac:dyDescent="0.25">
      <c r="A150" s="30" t="str">
        <f t="shared" si="83"/>
        <v>Tonnage .</v>
      </c>
      <c r="B150" s="62">
        <f>$B130+($C130-$B130)*(1-Q130)</f>
        <v>25</v>
      </c>
      <c r="C150" s="62">
        <f t="shared" si="114"/>
        <v>25</v>
      </c>
      <c r="D150" s="62">
        <f t="shared" si="114"/>
        <v>25</v>
      </c>
      <c r="E150" s="62">
        <f t="shared" si="114"/>
        <v>25</v>
      </c>
      <c r="F150" s="62">
        <f t="shared" si="114"/>
        <v>25</v>
      </c>
      <c r="G150" s="62">
        <f t="shared" si="114"/>
        <v>25</v>
      </c>
      <c r="H150" s="62">
        <f t="shared" si="114"/>
        <v>25</v>
      </c>
      <c r="I150" s="62">
        <f t="shared" si="114"/>
        <v>25</v>
      </c>
      <c r="J150" s="62">
        <f t="shared" si="114"/>
        <v>25</v>
      </c>
      <c r="K150" s="62">
        <f t="shared" si="114"/>
        <v>25</v>
      </c>
      <c r="L150" s="62">
        <f t="shared" si="114"/>
        <v>25</v>
      </c>
      <c r="M150" s="62">
        <f t="shared" si="115"/>
        <v>25</v>
      </c>
      <c r="N150" s="62">
        <f t="shared" si="115"/>
        <v>25</v>
      </c>
      <c r="O150" s="62">
        <f t="shared" si="115"/>
        <v>25</v>
      </c>
      <c r="P150" s="62">
        <f t="shared" si="115"/>
        <v>25</v>
      </c>
      <c r="Q150" s="62">
        <f t="shared" si="115"/>
        <v>25</v>
      </c>
      <c r="R150" s="62">
        <f t="shared" si="115"/>
        <v>25</v>
      </c>
      <c r="S150" s="62">
        <f t="shared" si="115"/>
        <v>25</v>
      </c>
      <c r="T150" s="62">
        <f t="shared" si="115"/>
        <v>25</v>
      </c>
      <c r="U150" s="62">
        <f t="shared" si="115"/>
        <v>25</v>
      </c>
      <c r="V150" s="62">
        <f t="shared" si="115"/>
        <v>25</v>
      </c>
      <c r="W150" s="62">
        <f t="shared" si="116"/>
        <v>25</v>
      </c>
      <c r="X150" s="62">
        <f t="shared" si="116"/>
        <v>25</v>
      </c>
      <c r="Y150" s="62">
        <f t="shared" si="116"/>
        <v>25</v>
      </c>
      <c r="Z150" s="62">
        <f t="shared" si="116"/>
        <v>25</v>
      </c>
      <c r="AA150" s="62">
        <f t="shared" si="116"/>
        <v>25</v>
      </c>
      <c r="AB150" s="62">
        <f t="shared" si="116"/>
        <v>25</v>
      </c>
      <c r="AC150" s="62">
        <f t="shared" si="116"/>
        <v>25</v>
      </c>
    </row>
    <row r="151" spans="1:29" x14ac:dyDescent="0.25">
      <c r="A151" s="30" t="str">
        <f t="shared" si="83"/>
        <v>Market failure (av. utilization)</v>
      </c>
      <c r="B151" s="62">
        <f t="shared" ref="B151:K152" si="117">($B131+($C131-$B131)*(1-Q131))*B$44</f>
        <v>12</v>
      </c>
      <c r="C151" s="62">
        <f t="shared" si="117"/>
        <v>12</v>
      </c>
      <c r="D151" s="62">
        <f t="shared" si="117"/>
        <v>12</v>
      </c>
      <c r="E151" s="62">
        <f t="shared" si="117"/>
        <v>12</v>
      </c>
      <c r="F151" s="62">
        <f t="shared" si="117"/>
        <v>12</v>
      </c>
      <c r="G151" s="62">
        <f t="shared" si="117"/>
        <v>12</v>
      </c>
      <c r="H151" s="62">
        <f t="shared" si="117"/>
        <v>12</v>
      </c>
      <c r="I151" s="62">
        <f t="shared" si="117"/>
        <v>12</v>
      </c>
      <c r="J151" s="62">
        <f t="shared" si="117"/>
        <v>12</v>
      </c>
      <c r="K151" s="62">
        <f t="shared" si="117"/>
        <v>12</v>
      </c>
      <c r="L151" s="62">
        <f t="shared" ref="L151:U152" si="118">($B131+($C131-$B131)*(1-AA131))*L$44</f>
        <v>12</v>
      </c>
      <c r="M151" s="62">
        <f t="shared" si="118"/>
        <v>12</v>
      </c>
      <c r="N151" s="62">
        <f t="shared" si="118"/>
        <v>12</v>
      </c>
      <c r="O151" s="62">
        <f t="shared" si="118"/>
        <v>12</v>
      </c>
      <c r="P151" s="62">
        <f t="shared" si="118"/>
        <v>12</v>
      </c>
      <c r="Q151" s="62">
        <f t="shared" si="118"/>
        <v>12</v>
      </c>
      <c r="R151" s="62">
        <f t="shared" si="118"/>
        <v>12</v>
      </c>
      <c r="S151" s="62">
        <f t="shared" si="118"/>
        <v>12</v>
      </c>
      <c r="T151" s="62">
        <f t="shared" si="118"/>
        <v>12</v>
      </c>
      <c r="U151" s="62">
        <f t="shared" si="118"/>
        <v>12</v>
      </c>
      <c r="V151" s="62">
        <f t="shared" ref="V151:AC152" si="119">($B131+($C131-$B131)*(1-AK131))*V$44</f>
        <v>12</v>
      </c>
      <c r="W151" s="62">
        <f t="shared" si="119"/>
        <v>12</v>
      </c>
      <c r="X151" s="62">
        <f t="shared" si="119"/>
        <v>12</v>
      </c>
      <c r="Y151" s="62">
        <f t="shared" si="119"/>
        <v>12</v>
      </c>
      <c r="Z151" s="62">
        <f t="shared" si="119"/>
        <v>12</v>
      </c>
      <c r="AA151" s="62">
        <f t="shared" si="119"/>
        <v>12</v>
      </c>
      <c r="AB151" s="62">
        <f t="shared" si="119"/>
        <v>12</v>
      </c>
      <c r="AC151" s="62">
        <f t="shared" si="119"/>
        <v>12</v>
      </c>
    </row>
    <row r="152" spans="1:29" x14ac:dyDescent="0.25">
      <c r="A152" s="30" t="s">
        <v>73</v>
      </c>
      <c r="B152" s="62">
        <f t="shared" si="117"/>
        <v>0</v>
      </c>
      <c r="C152" s="62">
        <f t="shared" si="117"/>
        <v>0</v>
      </c>
      <c r="D152" s="62">
        <f t="shared" si="117"/>
        <v>0</v>
      </c>
      <c r="E152" s="62">
        <f t="shared" si="117"/>
        <v>0</v>
      </c>
      <c r="F152" s="62">
        <f t="shared" si="117"/>
        <v>0</v>
      </c>
      <c r="G152" s="62">
        <f t="shared" si="117"/>
        <v>0</v>
      </c>
      <c r="H152" s="62">
        <f t="shared" si="117"/>
        <v>0</v>
      </c>
      <c r="I152" s="62">
        <f t="shared" si="117"/>
        <v>0</v>
      </c>
      <c r="J152" s="62">
        <f t="shared" si="117"/>
        <v>0</v>
      </c>
      <c r="K152" s="62">
        <f t="shared" si="117"/>
        <v>0</v>
      </c>
      <c r="L152" s="62">
        <f t="shared" si="118"/>
        <v>0</v>
      </c>
      <c r="M152" s="62">
        <f t="shared" si="118"/>
        <v>0</v>
      </c>
      <c r="N152" s="62">
        <f t="shared" si="118"/>
        <v>0</v>
      </c>
      <c r="O152" s="62">
        <f t="shared" si="118"/>
        <v>0</v>
      </c>
      <c r="P152" s="62">
        <f t="shared" si="118"/>
        <v>0</v>
      </c>
      <c r="Q152" s="62">
        <f t="shared" si="118"/>
        <v>0</v>
      </c>
      <c r="R152" s="62">
        <f t="shared" si="118"/>
        <v>0</v>
      </c>
      <c r="S152" s="62">
        <f t="shared" si="118"/>
        <v>0</v>
      </c>
      <c r="T152" s="62">
        <f t="shared" si="118"/>
        <v>0</v>
      </c>
      <c r="U152" s="62">
        <f t="shared" si="118"/>
        <v>0</v>
      </c>
      <c r="V152" s="62">
        <f t="shared" si="119"/>
        <v>0</v>
      </c>
      <c r="W152" s="62">
        <f t="shared" si="119"/>
        <v>0</v>
      </c>
      <c r="X152" s="62">
        <f t="shared" si="119"/>
        <v>0</v>
      </c>
      <c r="Y152" s="62">
        <f t="shared" si="119"/>
        <v>0</v>
      </c>
      <c r="Z152" s="62">
        <f t="shared" si="119"/>
        <v>0</v>
      </c>
      <c r="AA152" s="62">
        <f t="shared" si="119"/>
        <v>0</v>
      </c>
      <c r="AB152" s="62">
        <f t="shared" si="119"/>
        <v>0</v>
      </c>
      <c r="AC152" s="62">
        <f t="shared" si="119"/>
        <v>0</v>
      </c>
    </row>
    <row r="153" spans="1:29" x14ac:dyDescent="0.25">
      <c r="A153" s="30" t="str">
        <f>A133</f>
        <v>Annual Mileage</v>
      </c>
      <c r="B153" s="62">
        <f t="shared" ref="B153" si="120">$B133+($C133-$B133)*(1-Q133)</f>
        <v>110000</v>
      </c>
      <c r="C153" s="62">
        <f t="shared" ref="C153" si="121">$B133+($C133-$B133)*(1-R133)</f>
        <v>110000</v>
      </c>
      <c r="D153" s="62">
        <f t="shared" ref="D153" si="122">$B133+($C133-$B133)*(1-S133)</f>
        <v>110000</v>
      </c>
      <c r="E153" s="62">
        <f t="shared" ref="E153" si="123">$B133+($C133-$B133)*(1-T133)</f>
        <v>110000</v>
      </c>
      <c r="F153" s="62">
        <f t="shared" ref="F153" si="124">$B133+($C133-$B133)*(1-U133)</f>
        <v>110000</v>
      </c>
      <c r="G153" s="62">
        <f t="shared" ref="G153" si="125">$B133+($C133-$B133)*(1-V133)</f>
        <v>110000</v>
      </c>
      <c r="H153" s="62">
        <f t="shared" ref="H153" si="126">$B133+($C133-$B133)*(1-W133)</f>
        <v>110000</v>
      </c>
      <c r="I153" s="62">
        <f t="shared" ref="I153" si="127">$B133+($C133-$B133)*(1-X133)</f>
        <v>110000</v>
      </c>
      <c r="J153" s="62">
        <f t="shared" ref="J153" si="128">$B133+($C133-$B133)*(1-Y133)</f>
        <v>110000</v>
      </c>
      <c r="K153" s="62">
        <f t="shared" ref="K153" si="129">$B133+($C133-$B133)*(1-Z133)</f>
        <v>110000</v>
      </c>
      <c r="L153" s="62">
        <f t="shared" ref="L153" si="130">$B133+($C133-$B133)*(1-AA133)</f>
        <v>110000</v>
      </c>
      <c r="M153" s="62">
        <f t="shared" ref="M153" si="131">$B133+($C133-$B133)*(1-AB133)</f>
        <v>110000</v>
      </c>
      <c r="N153" s="62">
        <f t="shared" ref="N153" si="132">$B133+($C133-$B133)*(1-AC133)</f>
        <v>110000</v>
      </c>
      <c r="O153" s="62">
        <f t="shared" ref="O153" si="133">$B133+($C133-$B133)*(1-AD133)</f>
        <v>110000</v>
      </c>
      <c r="P153" s="62">
        <f t="shared" ref="P153" si="134">$B133+($C133-$B133)*(1-AE133)</f>
        <v>110000</v>
      </c>
      <c r="Q153" s="62">
        <f t="shared" ref="Q153" si="135">$B133+($C133-$B133)*(1-AF133)</f>
        <v>110000</v>
      </c>
      <c r="R153" s="62">
        <f t="shared" ref="R153" si="136">$B133+($C133-$B133)*(1-AG133)</f>
        <v>110000</v>
      </c>
      <c r="S153" s="62">
        <f t="shared" ref="S153" si="137">$B133+($C133-$B133)*(1-AH133)</f>
        <v>110000</v>
      </c>
      <c r="T153" s="62">
        <f t="shared" ref="T153" si="138">$B133+($C133-$B133)*(1-AI133)</f>
        <v>110000</v>
      </c>
      <c r="U153" s="62">
        <f t="shared" ref="U153" si="139">$B133+($C133-$B133)*(1-AJ133)</f>
        <v>110000</v>
      </c>
      <c r="V153" s="62">
        <f t="shared" ref="V153" si="140">$B133+($C133-$B133)*(1-AK133)</f>
        <v>110000</v>
      </c>
      <c r="W153" s="62">
        <f t="shared" ref="W153" si="141">$B133+($C133-$B133)*(1-AL133)</f>
        <v>110000</v>
      </c>
      <c r="X153" s="62">
        <f t="shared" ref="X153" si="142">$B133+($C133-$B133)*(1-AM133)</f>
        <v>110000</v>
      </c>
      <c r="Y153" s="62">
        <f t="shared" ref="Y153" si="143">$B133+($C133-$B133)*(1-AN133)</f>
        <v>110000</v>
      </c>
      <c r="Z153" s="62">
        <f t="shared" ref="Z153" si="144">$B133+($C133-$B133)*(1-AO133)</f>
        <v>110000</v>
      </c>
      <c r="AA153" s="62">
        <f t="shared" ref="AA153" si="145">$B133+($C133-$B133)*(1-AP133)</f>
        <v>110000</v>
      </c>
      <c r="AB153" s="62">
        <f t="shared" ref="AB153" si="146">$B133+($C133-$B133)*(1-AQ133)</f>
        <v>110000</v>
      </c>
      <c r="AC153" s="62">
        <f t="shared" ref="AC153" si="147">$B133+($C133-$B133)*(1-AR133)</f>
        <v>110000</v>
      </c>
    </row>
    <row r="154" spans="1:29" ht="15.75" thickBot="1" x14ac:dyDescent="0.3">
      <c r="AC154" s="32"/>
    </row>
    <row r="155" spans="1:29" ht="15.75" thickBot="1" x14ac:dyDescent="0.3">
      <c r="A155" s="26" t="s">
        <v>208</v>
      </c>
      <c r="B155" s="27">
        <v>2023</v>
      </c>
      <c r="C155" s="27">
        <v>2024</v>
      </c>
      <c r="D155" s="27">
        <v>2025</v>
      </c>
      <c r="E155" s="27">
        <v>2026</v>
      </c>
      <c r="F155" s="27">
        <v>2027</v>
      </c>
      <c r="G155" s="27">
        <v>2028</v>
      </c>
      <c r="H155" s="27">
        <v>2029</v>
      </c>
      <c r="I155" s="27">
        <v>2030</v>
      </c>
      <c r="J155" s="27">
        <v>2031</v>
      </c>
      <c r="K155" s="27">
        <v>2032</v>
      </c>
      <c r="L155" s="27">
        <v>2033</v>
      </c>
      <c r="M155" s="27">
        <v>2034</v>
      </c>
      <c r="N155" s="27">
        <v>2035</v>
      </c>
      <c r="O155" s="27">
        <v>2036</v>
      </c>
      <c r="P155" s="27">
        <v>2037</v>
      </c>
      <c r="Q155" s="27">
        <v>2038</v>
      </c>
      <c r="R155" s="27">
        <v>2039</v>
      </c>
      <c r="S155" s="27">
        <v>2040</v>
      </c>
      <c r="T155" s="27">
        <v>2041</v>
      </c>
      <c r="U155" s="27">
        <v>2042</v>
      </c>
      <c r="V155" s="27">
        <v>2043</v>
      </c>
      <c r="W155" s="27">
        <v>2044</v>
      </c>
      <c r="X155" s="27">
        <v>2045</v>
      </c>
      <c r="Y155" s="27">
        <v>2046</v>
      </c>
      <c r="Z155" s="27">
        <v>2047</v>
      </c>
      <c r="AA155" s="27">
        <v>2048</v>
      </c>
      <c r="AB155" s="27">
        <v>2049</v>
      </c>
      <c r="AC155" s="28">
        <v>2050</v>
      </c>
    </row>
    <row r="156" spans="1:29" x14ac:dyDescent="0.25">
      <c r="A156" s="29" t="str">
        <f>A137</f>
        <v>Capex vehicle</v>
      </c>
      <c r="B156" s="63">
        <f>((1+B141)^B148)*B141/(((1+B141)^B148)-1)*(B137)</f>
        <v>16930.034166116213</v>
      </c>
      <c r="C156" s="63">
        <f t="shared" ref="C156:AC156" si="148">((1+C141)^C148)*C141/(((1+C141)^C148)-1)*(C137)</f>
        <v>16939.137147822737</v>
      </c>
      <c r="D156" s="63">
        <f t="shared" si="148"/>
        <v>16952.062076917297</v>
      </c>
      <c r="E156" s="63">
        <f t="shared" si="148"/>
        <v>16970.330222186072</v>
      </c>
      <c r="F156" s="63">
        <f t="shared" si="148"/>
        <v>16995.97836855879</v>
      </c>
      <c r="G156" s="63">
        <f t="shared" si="148"/>
        <v>17031.638602582309</v>
      </c>
      <c r="H156" s="63">
        <f t="shared" si="148"/>
        <v>17080.52744937655</v>
      </c>
      <c r="I156" s="63">
        <f t="shared" si="148"/>
        <v>17146.228820750977</v>
      </c>
      <c r="J156" s="63">
        <f t="shared" si="148"/>
        <v>17232.113205708847</v>
      </c>
      <c r="K156" s="63">
        <f t="shared" si="148"/>
        <v>17340.270072218107</v>
      </c>
      <c r="L156" s="63">
        <f t="shared" si="148"/>
        <v>17470.055207385878</v>
      </c>
      <c r="M156" s="63">
        <f t="shared" si="148"/>
        <v>17616.812818916205</v>
      </c>
      <c r="N156" s="63">
        <f t="shared" si="148"/>
        <v>17771.744227277446</v>
      </c>
      <c r="O156" s="63">
        <f t="shared" si="148"/>
        <v>17923.62687531321</v>
      </c>
      <c r="P156" s="63">
        <f t="shared" si="148"/>
        <v>18061.888776104923</v>
      </c>
      <c r="Q156" s="63">
        <f t="shared" si="148"/>
        <v>18179.391702904584</v>
      </c>
      <c r="R156" s="63">
        <f t="shared" si="148"/>
        <v>18273.490503689198</v>
      </c>
      <c r="S156" s="63">
        <f t="shared" si="148"/>
        <v>18345.292065090671</v>
      </c>
      <c r="T156" s="63">
        <f t="shared" si="148"/>
        <v>18398.071971214304</v>
      </c>
      <c r="U156" s="63">
        <f t="shared" si="148"/>
        <v>18435.808840543512</v>
      </c>
      <c r="V156" s="63">
        <f t="shared" si="148"/>
        <v>18462.256812975615</v>
      </c>
      <c r="W156" s="63">
        <f t="shared" si="148"/>
        <v>18480.533987545627</v>
      </c>
      <c r="X156" s="63">
        <f t="shared" si="148"/>
        <v>18493.041968890429</v>
      </c>
      <c r="Y156" s="63">
        <f t="shared" si="148"/>
        <v>18501.544671484124</v>
      </c>
      <c r="Z156" s="63">
        <f t="shared" si="148"/>
        <v>18507.298355716259</v>
      </c>
      <c r="AA156" s="63">
        <f t="shared" si="148"/>
        <v>18511.179797106222</v>
      </c>
      <c r="AB156" s="63">
        <f t="shared" si="148"/>
        <v>18513.792764168582</v>
      </c>
      <c r="AC156" s="63">
        <f t="shared" si="148"/>
        <v>18515.549330276619</v>
      </c>
    </row>
    <row r="157" spans="1:29" x14ac:dyDescent="0.25">
      <c r="A157" s="30" t="str">
        <f>A138</f>
        <v>Residual value (vehicle)</v>
      </c>
      <c r="B157" s="62">
        <f>((1+B141)^B148)*B141/(((1+B141)^B148)-1)*(B138)</f>
        <v>-4208.0593252569806</v>
      </c>
      <c r="C157" s="62">
        <f t="shared" ref="C157:AC157" si="149">((1+C141)^C148)*C141/(((1+C141)^C148)-1)*(C138)</f>
        <v>-4199.866641721108</v>
      </c>
      <c r="D157" s="62">
        <f t="shared" si="149"/>
        <v>-4188.2342055360041</v>
      </c>
      <c r="E157" s="62">
        <f t="shared" si="149"/>
        <v>-4171.7928747941069</v>
      </c>
      <c r="F157" s="62">
        <f t="shared" si="149"/>
        <v>-4148.7095430586614</v>
      </c>
      <c r="G157" s="62">
        <f t="shared" si="149"/>
        <v>-4116.6153324374927</v>
      </c>
      <c r="H157" s="62">
        <f t="shared" si="149"/>
        <v>-4072.6153703226773</v>
      </c>
      <c r="I157" s="62">
        <f t="shared" si="149"/>
        <v>-4013.4841360856908</v>
      </c>
      <c r="J157" s="62">
        <f t="shared" si="149"/>
        <v>-3936.1881896236077</v>
      </c>
      <c r="K157" s="62">
        <f t="shared" si="149"/>
        <v>-3838.8470097652757</v>
      </c>
      <c r="L157" s="62">
        <f t="shared" si="149"/>
        <v>-3722.0403881142815</v>
      </c>
      <c r="M157" s="62">
        <f t="shared" si="149"/>
        <v>-3589.9585377369858</v>
      </c>
      <c r="N157" s="62">
        <f t="shared" si="149"/>
        <v>-3450.5202702118704</v>
      </c>
      <c r="O157" s="62">
        <f t="shared" si="149"/>
        <v>-3313.8258869796846</v>
      </c>
      <c r="P157" s="62">
        <f t="shared" si="149"/>
        <v>-3189.3901762671421</v>
      </c>
      <c r="Q157" s="62">
        <f t="shared" si="149"/>
        <v>-3083.6375421474468</v>
      </c>
      <c r="R157" s="62">
        <f t="shared" si="149"/>
        <v>-2998.9486214412941</v>
      </c>
      <c r="S157" s="62">
        <f t="shared" si="149"/>
        <v>-2934.3272161799682</v>
      </c>
      <c r="T157" s="62">
        <f t="shared" si="149"/>
        <v>-2886.8253006686996</v>
      </c>
      <c r="U157" s="62">
        <f t="shared" si="149"/>
        <v>-2852.8621182724105</v>
      </c>
      <c r="V157" s="62">
        <f t="shared" si="149"/>
        <v>-2829.0589430835184</v>
      </c>
      <c r="W157" s="62">
        <f t="shared" si="149"/>
        <v>-2812.6094859705067</v>
      </c>
      <c r="X157" s="62">
        <f t="shared" si="149"/>
        <v>-2801.3523027601836</v>
      </c>
      <c r="Y157" s="62">
        <f t="shared" si="149"/>
        <v>-2793.6998704258613</v>
      </c>
      <c r="Z157" s="62">
        <f t="shared" si="149"/>
        <v>-2788.5215546169388</v>
      </c>
      <c r="AA157" s="62">
        <f t="shared" si="149"/>
        <v>-2785.0282573659729</v>
      </c>
      <c r="AB157" s="62">
        <f t="shared" si="149"/>
        <v>-2782.6765870098498</v>
      </c>
      <c r="AC157" s="62">
        <f t="shared" si="149"/>
        <v>-2781.0956775126119</v>
      </c>
    </row>
    <row r="158" spans="1:29" x14ac:dyDescent="0.25">
      <c r="A158" s="30" t="str">
        <f>A139</f>
        <v>Capex costumization</v>
      </c>
      <c r="B158" s="62">
        <f>((1+B141)^B149)*B141/(((1+B141)^B149)-1)*(B139)</f>
        <v>8152.0774932230233</v>
      </c>
      <c r="C158" s="62">
        <f t="shared" ref="C158:AC158" si="150">((1+C141)^C149)*C141/(((1+C141)^C149)-1)*(C139)</f>
        <v>8152.0774932230233</v>
      </c>
      <c r="D158" s="62">
        <f t="shared" si="150"/>
        <v>8152.0774932230233</v>
      </c>
      <c r="E158" s="62">
        <f t="shared" si="150"/>
        <v>8152.0774932230233</v>
      </c>
      <c r="F158" s="62">
        <f t="shared" si="150"/>
        <v>8152.0774932230233</v>
      </c>
      <c r="G158" s="62">
        <f t="shared" si="150"/>
        <v>8152.0774932230233</v>
      </c>
      <c r="H158" s="62">
        <f t="shared" si="150"/>
        <v>8152.0774932230233</v>
      </c>
      <c r="I158" s="62">
        <f t="shared" si="150"/>
        <v>8152.0774932230233</v>
      </c>
      <c r="J158" s="62">
        <f t="shared" si="150"/>
        <v>8152.0774932230233</v>
      </c>
      <c r="K158" s="62">
        <f t="shared" si="150"/>
        <v>8152.0774932230233</v>
      </c>
      <c r="L158" s="62">
        <f t="shared" si="150"/>
        <v>8152.0774932230233</v>
      </c>
      <c r="M158" s="62">
        <f t="shared" si="150"/>
        <v>8152.0774932230233</v>
      </c>
      <c r="N158" s="62">
        <f t="shared" si="150"/>
        <v>8152.0774932230233</v>
      </c>
      <c r="O158" s="62">
        <f t="shared" si="150"/>
        <v>8152.0774932230233</v>
      </c>
      <c r="P158" s="62">
        <f t="shared" si="150"/>
        <v>8152.0774932230233</v>
      </c>
      <c r="Q158" s="62">
        <f t="shared" si="150"/>
        <v>8152.0774932230233</v>
      </c>
      <c r="R158" s="62">
        <f t="shared" si="150"/>
        <v>8152.0774932230233</v>
      </c>
      <c r="S158" s="62">
        <f t="shared" si="150"/>
        <v>8152.0774932230233</v>
      </c>
      <c r="T158" s="62">
        <f t="shared" si="150"/>
        <v>8152.0774932230233</v>
      </c>
      <c r="U158" s="62">
        <f t="shared" si="150"/>
        <v>8152.0774932230233</v>
      </c>
      <c r="V158" s="62">
        <f t="shared" si="150"/>
        <v>8152.0774932230233</v>
      </c>
      <c r="W158" s="62">
        <f t="shared" si="150"/>
        <v>8152.0774932230233</v>
      </c>
      <c r="X158" s="62">
        <f t="shared" si="150"/>
        <v>8152.0774932230233</v>
      </c>
      <c r="Y158" s="62">
        <f t="shared" si="150"/>
        <v>8152.0774932230233</v>
      </c>
      <c r="Z158" s="62">
        <f t="shared" si="150"/>
        <v>8152.0774932230233</v>
      </c>
      <c r="AA158" s="62">
        <f t="shared" si="150"/>
        <v>8152.0774932230233</v>
      </c>
      <c r="AB158" s="62">
        <f t="shared" si="150"/>
        <v>8152.0774932230233</v>
      </c>
      <c r="AC158" s="62">
        <f t="shared" si="150"/>
        <v>8152.0774932230233</v>
      </c>
    </row>
    <row r="159" spans="1:29" x14ac:dyDescent="0.25">
      <c r="A159" s="30" t="str">
        <f>A140</f>
        <v>Residual value (costumization)</v>
      </c>
      <c r="B159" s="62">
        <f>((1+B141)^B149)*B141/(((1+B141)^B149)-1)*(B140)</f>
        <v>-2038.0193733057558</v>
      </c>
      <c r="C159" s="62">
        <f t="shared" ref="C159:AC159" si="151">((1+C141)^C149)*C141/(((1+C141)^C149)-1)*(C140)</f>
        <v>-2038.0193733057558</v>
      </c>
      <c r="D159" s="62">
        <f t="shared" si="151"/>
        <v>-2038.0193733057558</v>
      </c>
      <c r="E159" s="62">
        <f t="shared" si="151"/>
        <v>-2038.0193733057558</v>
      </c>
      <c r="F159" s="62">
        <f t="shared" si="151"/>
        <v>-2038.0193733057558</v>
      </c>
      <c r="G159" s="62">
        <f t="shared" si="151"/>
        <v>-2038.0193733057558</v>
      </c>
      <c r="H159" s="62">
        <f t="shared" si="151"/>
        <v>-2038.0193733057558</v>
      </c>
      <c r="I159" s="62">
        <f t="shared" si="151"/>
        <v>-2038.0193733057558</v>
      </c>
      <c r="J159" s="62">
        <f t="shared" si="151"/>
        <v>-2038.0193733057558</v>
      </c>
      <c r="K159" s="62">
        <f t="shared" si="151"/>
        <v>-2038.0193733057558</v>
      </c>
      <c r="L159" s="62">
        <f t="shared" si="151"/>
        <v>-2038.0193733057558</v>
      </c>
      <c r="M159" s="62">
        <f t="shared" si="151"/>
        <v>-2038.0193733057558</v>
      </c>
      <c r="N159" s="62">
        <f t="shared" si="151"/>
        <v>-2038.0193733057558</v>
      </c>
      <c r="O159" s="62">
        <f t="shared" si="151"/>
        <v>-2038.0193733057558</v>
      </c>
      <c r="P159" s="62">
        <f t="shared" si="151"/>
        <v>-2038.0193733057558</v>
      </c>
      <c r="Q159" s="62">
        <f t="shared" si="151"/>
        <v>-2038.0193733057558</v>
      </c>
      <c r="R159" s="62">
        <f t="shared" si="151"/>
        <v>-2038.0193733057558</v>
      </c>
      <c r="S159" s="62">
        <f t="shared" si="151"/>
        <v>-2038.0193733057558</v>
      </c>
      <c r="T159" s="62">
        <f t="shared" si="151"/>
        <v>-2038.0193733057558</v>
      </c>
      <c r="U159" s="62">
        <f t="shared" si="151"/>
        <v>-2038.0193733057558</v>
      </c>
      <c r="V159" s="62">
        <f t="shared" si="151"/>
        <v>-2038.0193733057558</v>
      </c>
      <c r="W159" s="62">
        <f t="shared" si="151"/>
        <v>-2038.0193733057558</v>
      </c>
      <c r="X159" s="62">
        <f t="shared" si="151"/>
        <v>-2038.0193733057558</v>
      </c>
      <c r="Y159" s="62">
        <f t="shared" si="151"/>
        <v>-2038.0193733057558</v>
      </c>
      <c r="Z159" s="62">
        <f t="shared" si="151"/>
        <v>-2038.0193733057558</v>
      </c>
      <c r="AA159" s="62">
        <f t="shared" si="151"/>
        <v>-2038.0193733057558</v>
      </c>
      <c r="AB159" s="62">
        <f t="shared" si="151"/>
        <v>-2038.0193733057558</v>
      </c>
      <c r="AC159" s="62">
        <f t="shared" si="151"/>
        <v>-2038.0193733057558</v>
      </c>
    </row>
    <row r="160" spans="1:29" x14ac:dyDescent="0.25">
      <c r="A160" s="30" t="str">
        <f>A142</f>
        <v>Opex fix (admin, crew, insurance)</v>
      </c>
      <c r="B160" s="62">
        <f>B142</f>
        <v>70000</v>
      </c>
      <c r="C160" s="62">
        <f t="shared" ref="C160:AC160" si="152">C142</f>
        <v>70000</v>
      </c>
      <c r="D160" s="62">
        <f t="shared" si="152"/>
        <v>70000</v>
      </c>
      <c r="E160" s="62">
        <f t="shared" si="152"/>
        <v>70000</v>
      </c>
      <c r="F160" s="62">
        <f t="shared" si="152"/>
        <v>70000</v>
      </c>
      <c r="G160" s="62">
        <f t="shared" si="152"/>
        <v>70000</v>
      </c>
      <c r="H160" s="62">
        <f t="shared" si="152"/>
        <v>70000</v>
      </c>
      <c r="I160" s="62">
        <f t="shared" si="152"/>
        <v>70000</v>
      </c>
      <c r="J160" s="62">
        <f t="shared" si="152"/>
        <v>70000</v>
      </c>
      <c r="K160" s="62">
        <f t="shared" si="152"/>
        <v>70000</v>
      </c>
      <c r="L160" s="62">
        <f t="shared" si="152"/>
        <v>70000</v>
      </c>
      <c r="M160" s="62">
        <f t="shared" si="152"/>
        <v>70000</v>
      </c>
      <c r="N160" s="62">
        <f t="shared" si="152"/>
        <v>70000</v>
      </c>
      <c r="O160" s="62">
        <f t="shared" si="152"/>
        <v>70000</v>
      </c>
      <c r="P160" s="62">
        <f t="shared" si="152"/>
        <v>70000</v>
      </c>
      <c r="Q160" s="62">
        <f t="shared" si="152"/>
        <v>70000</v>
      </c>
      <c r="R160" s="62">
        <f t="shared" si="152"/>
        <v>70000</v>
      </c>
      <c r="S160" s="62">
        <f t="shared" si="152"/>
        <v>70000</v>
      </c>
      <c r="T160" s="62">
        <f t="shared" si="152"/>
        <v>70000</v>
      </c>
      <c r="U160" s="62">
        <f t="shared" si="152"/>
        <v>70000</v>
      </c>
      <c r="V160" s="62">
        <f t="shared" si="152"/>
        <v>70000</v>
      </c>
      <c r="W160" s="62">
        <f t="shared" si="152"/>
        <v>70000</v>
      </c>
      <c r="X160" s="62">
        <f t="shared" si="152"/>
        <v>70000</v>
      </c>
      <c r="Y160" s="62">
        <f t="shared" si="152"/>
        <v>70000</v>
      </c>
      <c r="Z160" s="62">
        <f t="shared" si="152"/>
        <v>70000</v>
      </c>
      <c r="AA160" s="62">
        <f t="shared" si="152"/>
        <v>70000</v>
      </c>
      <c r="AB160" s="62">
        <f t="shared" si="152"/>
        <v>70000</v>
      </c>
      <c r="AC160" s="62">
        <f t="shared" si="152"/>
        <v>70000</v>
      </c>
    </row>
    <row r="161" spans="1:29" x14ac:dyDescent="0.25">
      <c r="A161" s="30" t="str">
        <f>A143</f>
        <v>Opex maintenance &amp; repair</v>
      </c>
      <c r="B161" s="62">
        <f>B143</f>
        <v>20000</v>
      </c>
      <c r="C161" s="62">
        <f t="shared" ref="C161:AC161" si="153">C143</f>
        <v>20000</v>
      </c>
      <c r="D161" s="62">
        <f t="shared" si="153"/>
        <v>20000</v>
      </c>
      <c r="E161" s="62">
        <f t="shared" si="153"/>
        <v>20000</v>
      </c>
      <c r="F161" s="62">
        <f t="shared" si="153"/>
        <v>20000</v>
      </c>
      <c r="G161" s="62">
        <f t="shared" si="153"/>
        <v>20000</v>
      </c>
      <c r="H161" s="62">
        <f t="shared" si="153"/>
        <v>20000</v>
      </c>
      <c r="I161" s="62">
        <f t="shared" si="153"/>
        <v>20000</v>
      </c>
      <c r="J161" s="62">
        <f t="shared" si="153"/>
        <v>20000</v>
      </c>
      <c r="K161" s="62">
        <f t="shared" si="153"/>
        <v>20000</v>
      </c>
      <c r="L161" s="62">
        <f t="shared" si="153"/>
        <v>20000</v>
      </c>
      <c r="M161" s="62">
        <f t="shared" si="153"/>
        <v>20000</v>
      </c>
      <c r="N161" s="62">
        <f t="shared" si="153"/>
        <v>20000</v>
      </c>
      <c r="O161" s="62">
        <f t="shared" si="153"/>
        <v>20000</v>
      </c>
      <c r="P161" s="62">
        <f t="shared" si="153"/>
        <v>20000</v>
      </c>
      <c r="Q161" s="62">
        <f t="shared" si="153"/>
        <v>20000</v>
      </c>
      <c r="R161" s="62">
        <f t="shared" si="153"/>
        <v>20000</v>
      </c>
      <c r="S161" s="62">
        <f t="shared" si="153"/>
        <v>20000</v>
      </c>
      <c r="T161" s="62">
        <f t="shared" si="153"/>
        <v>20000</v>
      </c>
      <c r="U161" s="62">
        <f t="shared" si="153"/>
        <v>20000</v>
      </c>
      <c r="V161" s="62">
        <f t="shared" si="153"/>
        <v>20000</v>
      </c>
      <c r="W161" s="62">
        <f t="shared" si="153"/>
        <v>20000</v>
      </c>
      <c r="X161" s="62">
        <f t="shared" si="153"/>
        <v>20000</v>
      </c>
      <c r="Y161" s="62">
        <f t="shared" si="153"/>
        <v>20000</v>
      </c>
      <c r="Z161" s="62">
        <f t="shared" si="153"/>
        <v>20000</v>
      </c>
      <c r="AA161" s="62">
        <f t="shared" si="153"/>
        <v>20000</v>
      </c>
      <c r="AB161" s="62">
        <f t="shared" si="153"/>
        <v>20000</v>
      </c>
      <c r="AC161" s="62">
        <f t="shared" si="153"/>
        <v>20000</v>
      </c>
    </row>
    <row r="162" spans="1:29" x14ac:dyDescent="0.25">
      <c r="A162" s="30" t="str">
        <f>A144</f>
        <v>Opex var (mode-fees)</v>
      </c>
      <c r="B162" s="62">
        <f>B144*B153</f>
        <v>12100</v>
      </c>
      <c r="C162" s="62">
        <f t="shared" ref="C162:AC162" si="154">C144*C153</f>
        <v>12100</v>
      </c>
      <c r="D162" s="62">
        <f t="shared" si="154"/>
        <v>12100</v>
      </c>
      <c r="E162" s="62">
        <f t="shared" si="154"/>
        <v>12100</v>
      </c>
      <c r="F162" s="62">
        <f t="shared" si="154"/>
        <v>12100</v>
      </c>
      <c r="G162" s="62">
        <f t="shared" si="154"/>
        <v>12100</v>
      </c>
      <c r="H162" s="62">
        <f t="shared" si="154"/>
        <v>12100</v>
      </c>
      <c r="I162" s="62">
        <f t="shared" si="154"/>
        <v>12100</v>
      </c>
      <c r="J162" s="62">
        <f t="shared" si="154"/>
        <v>12100</v>
      </c>
      <c r="K162" s="62">
        <f t="shared" si="154"/>
        <v>12100</v>
      </c>
      <c r="L162" s="62">
        <f t="shared" si="154"/>
        <v>12100</v>
      </c>
      <c r="M162" s="62">
        <f t="shared" si="154"/>
        <v>12100</v>
      </c>
      <c r="N162" s="62">
        <f t="shared" si="154"/>
        <v>12100</v>
      </c>
      <c r="O162" s="62">
        <f t="shared" si="154"/>
        <v>12100</v>
      </c>
      <c r="P162" s="62">
        <f t="shared" si="154"/>
        <v>12100</v>
      </c>
      <c r="Q162" s="62">
        <f t="shared" si="154"/>
        <v>12100</v>
      </c>
      <c r="R162" s="62">
        <f t="shared" si="154"/>
        <v>12100</v>
      </c>
      <c r="S162" s="62">
        <f t="shared" si="154"/>
        <v>12100</v>
      </c>
      <c r="T162" s="62">
        <f t="shared" si="154"/>
        <v>12100</v>
      </c>
      <c r="U162" s="62">
        <f t="shared" si="154"/>
        <v>12100</v>
      </c>
      <c r="V162" s="62">
        <f t="shared" si="154"/>
        <v>12100</v>
      </c>
      <c r="W162" s="62">
        <f t="shared" si="154"/>
        <v>12100</v>
      </c>
      <c r="X162" s="62">
        <f t="shared" si="154"/>
        <v>12100</v>
      </c>
      <c r="Y162" s="62">
        <f t="shared" si="154"/>
        <v>12100</v>
      </c>
      <c r="Z162" s="62">
        <f t="shared" si="154"/>
        <v>12100</v>
      </c>
      <c r="AA162" s="62">
        <f t="shared" si="154"/>
        <v>12100</v>
      </c>
      <c r="AB162" s="62">
        <f t="shared" si="154"/>
        <v>12100</v>
      </c>
      <c r="AC162" s="62">
        <f t="shared" si="154"/>
        <v>12100</v>
      </c>
    </row>
    <row r="163" spans="1:29" x14ac:dyDescent="0.25">
      <c r="A163" s="30" t="str">
        <f>A146</f>
        <v>Fuel Cost</v>
      </c>
      <c r="B163" s="62">
        <f t="shared" ref="B163:AC163" si="155">B145*B146*B153</f>
        <v>31827.388238661606</v>
      </c>
      <c r="C163" s="62">
        <f t="shared" si="155"/>
        <v>31796.298036957207</v>
      </c>
      <c r="D163" s="62">
        <f t="shared" si="155"/>
        <v>31752.154407372964</v>
      </c>
      <c r="E163" s="62">
        <f t="shared" si="155"/>
        <v>31689.761628887609</v>
      </c>
      <c r="F163" s="62">
        <f t="shared" si="155"/>
        <v>31602.163293553127</v>
      </c>
      <c r="G163" s="62">
        <f t="shared" si="155"/>
        <v>31480.369808257779</v>
      </c>
      <c r="H163" s="62">
        <f t="shared" si="155"/>
        <v>31313.395496221212</v>
      </c>
      <c r="I163" s="62">
        <f t="shared" si="155"/>
        <v>31088.999913087988</v>
      </c>
      <c r="J163" s="62">
        <f t="shared" si="155"/>
        <v>30795.671535894315</v>
      </c>
      <c r="K163" s="62">
        <f t="shared" si="155"/>
        <v>30426.274023749636</v>
      </c>
      <c r="L163" s="62">
        <f t="shared" si="155"/>
        <v>29983.007612733265</v>
      </c>
      <c r="M163" s="62">
        <f t="shared" si="155"/>
        <v>29481.773633446726</v>
      </c>
      <c r="N163" s="62">
        <f t="shared" si="155"/>
        <v>28952.622978025189</v>
      </c>
      <c r="O163" s="62">
        <f t="shared" si="155"/>
        <v>28433.885017753815</v>
      </c>
      <c r="P163" s="62">
        <f t="shared" si="155"/>
        <v>27961.667175047714</v>
      </c>
      <c r="Q163" s="62">
        <f t="shared" si="155"/>
        <v>27560.349253861474</v>
      </c>
      <c r="R163" s="62">
        <f t="shared" si="155"/>
        <v>27238.965470958901</v>
      </c>
      <c r="S163" s="62">
        <f t="shared" si="155"/>
        <v>26993.735380574049</v>
      </c>
      <c r="T163" s="62">
        <f t="shared" si="155"/>
        <v>26813.471596659507</v>
      </c>
      <c r="U163" s="62">
        <f t="shared" si="155"/>
        <v>26684.585598976264</v>
      </c>
      <c r="V163" s="62">
        <f t="shared" si="155"/>
        <v>26594.255548439403</v>
      </c>
      <c r="W163" s="62">
        <f t="shared" si="155"/>
        <v>26531.831931399618</v>
      </c>
      <c r="X163" s="62">
        <f t="shared" si="155"/>
        <v>26489.112339571144</v>
      </c>
      <c r="Y163" s="62">
        <f t="shared" si="155"/>
        <v>26460.072323102595</v>
      </c>
      <c r="Z163" s="62">
        <f t="shared" si="155"/>
        <v>26440.421267098347</v>
      </c>
      <c r="AA163" s="62">
        <f t="shared" si="155"/>
        <v>26427.164644201785</v>
      </c>
      <c r="AB163" s="62">
        <f t="shared" si="155"/>
        <v>26418.240351521126</v>
      </c>
      <c r="AC163" s="62">
        <f t="shared" si="155"/>
        <v>26412.240999180671</v>
      </c>
    </row>
    <row r="164" spans="1:29" ht="15.75" thickBot="1" x14ac:dyDescent="0.3">
      <c r="A164" s="59" t="str">
        <f>A127</f>
        <v>Emission Cost</v>
      </c>
      <c r="B164" s="62">
        <f>B147*B153</f>
        <v>0</v>
      </c>
      <c r="C164" s="62">
        <f t="shared" ref="C164:AC164" si="156">C147*C153</f>
        <v>0</v>
      </c>
      <c r="D164" s="62">
        <f t="shared" si="156"/>
        <v>0</v>
      </c>
      <c r="E164" s="62">
        <f t="shared" si="156"/>
        <v>0</v>
      </c>
      <c r="F164" s="62">
        <f t="shared" si="156"/>
        <v>0</v>
      </c>
      <c r="G164" s="62">
        <f t="shared" si="156"/>
        <v>0</v>
      </c>
      <c r="H164" s="62">
        <f t="shared" si="156"/>
        <v>0</v>
      </c>
      <c r="I164" s="62">
        <f t="shared" si="156"/>
        <v>0</v>
      </c>
      <c r="J164" s="62">
        <f t="shared" si="156"/>
        <v>0</v>
      </c>
      <c r="K164" s="62">
        <f t="shared" si="156"/>
        <v>0</v>
      </c>
      <c r="L164" s="62">
        <f t="shared" si="156"/>
        <v>0</v>
      </c>
      <c r="M164" s="62">
        <f t="shared" si="156"/>
        <v>0</v>
      </c>
      <c r="N164" s="62">
        <f t="shared" si="156"/>
        <v>0</v>
      </c>
      <c r="O164" s="62">
        <f t="shared" si="156"/>
        <v>0</v>
      </c>
      <c r="P164" s="62">
        <f t="shared" si="156"/>
        <v>0</v>
      </c>
      <c r="Q164" s="62">
        <f t="shared" si="156"/>
        <v>0</v>
      </c>
      <c r="R164" s="62">
        <f t="shared" si="156"/>
        <v>0</v>
      </c>
      <c r="S164" s="62">
        <f t="shared" si="156"/>
        <v>0</v>
      </c>
      <c r="T164" s="62">
        <f t="shared" si="156"/>
        <v>0</v>
      </c>
      <c r="U164" s="62">
        <f t="shared" si="156"/>
        <v>0</v>
      </c>
      <c r="V164" s="62">
        <f t="shared" si="156"/>
        <v>0</v>
      </c>
      <c r="W164" s="62">
        <f t="shared" si="156"/>
        <v>0</v>
      </c>
      <c r="X164" s="62">
        <f t="shared" si="156"/>
        <v>0</v>
      </c>
      <c r="Y164" s="62">
        <f t="shared" si="156"/>
        <v>0</v>
      </c>
      <c r="Z164" s="62">
        <f t="shared" si="156"/>
        <v>0</v>
      </c>
      <c r="AA164" s="62">
        <f t="shared" si="156"/>
        <v>0</v>
      </c>
      <c r="AB164" s="62">
        <f t="shared" si="156"/>
        <v>0</v>
      </c>
      <c r="AC164" s="62">
        <f t="shared" si="156"/>
        <v>0</v>
      </c>
    </row>
    <row r="165" spans="1:29" ht="15.75" thickBot="1" x14ac:dyDescent="0.3">
      <c r="A165" s="31" t="s">
        <v>209</v>
      </c>
      <c r="B165" s="64">
        <f>B156+B157+B158+B159+B160+B161+B162+B163+B164</f>
        <v>152763.4211994381</v>
      </c>
      <c r="C165" s="64">
        <f t="shared" ref="C165:AC165" si="157">C156+C157+C158+C159+C160+C161+C162+C163+C164</f>
        <v>152749.62666297611</v>
      </c>
      <c r="D165" s="64">
        <f t="shared" si="157"/>
        <v>152730.04039867152</v>
      </c>
      <c r="E165" s="64">
        <f t="shared" si="157"/>
        <v>152702.35709619685</v>
      </c>
      <c r="F165" s="64">
        <f t="shared" si="157"/>
        <v>152663.49023897052</v>
      </c>
      <c r="G165" s="64">
        <f t="shared" si="157"/>
        <v>152609.45119831988</v>
      </c>
      <c r="H165" s="64">
        <f t="shared" si="157"/>
        <v>152535.36569519233</v>
      </c>
      <c r="I165" s="64">
        <f t="shared" si="157"/>
        <v>152435.80271767054</v>
      </c>
      <c r="J165" s="64">
        <f t="shared" si="157"/>
        <v>152305.6546718968</v>
      </c>
      <c r="K165" s="64">
        <f t="shared" si="157"/>
        <v>152141.75520611973</v>
      </c>
      <c r="L165" s="64">
        <f t="shared" si="157"/>
        <v>151945.08055192212</v>
      </c>
      <c r="M165" s="64">
        <f t="shared" si="157"/>
        <v>151722.68603454321</v>
      </c>
      <c r="N165" s="64">
        <f t="shared" si="157"/>
        <v>151487.90505500801</v>
      </c>
      <c r="O165" s="64">
        <f t="shared" si="157"/>
        <v>151257.7441260046</v>
      </c>
      <c r="P165" s="64">
        <f t="shared" si="157"/>
        <v>151048.22389480277</v>
      </c>
      <c r="Q165" s="64">
        <f t="shared" si="157"/>
        <v>150870.16153453587</v>
      </c>
      <c r="R165" s="64">
        <f t="shared" si="157"/>
        <v>150727.56547312406</v>
      </c>
      <c r="S165" s="64">
        <f t="shared" si="157"/>
        <v>150618.75834940202</v>
      </c>
      <c r="T165" s="64">
        <f t="shared" si="157"/>
        <v>150538.77638712237</v>
      </c>
      <c r="U165" s="64">
        <f t="shared" si="157"/>
        <v>150481.59044116462</v>
      </c>
      <c r="V165" s="64">
        <f t="shared" si="157"/>
        <v>150441.51153824877</v>
      </c>
      <c r="W165" s="64">
        <f t="shared" si="157"/>
        <v>150413.814552892</v>
      </c>
      <c r="X165" s="64">
        <f t="shared" si="157"/>
        <v>150394.86012561867</v>
      </c>
      <c r="Y165" s="64">
        <f t="shared" si="157"/>
        <v>150381.97524407812</v>
      </c>
      <c r="Z165" s="64">
        <f t="shared" si="157"/>
        <v>150373.25618811493</v>
      </c>
      <c r="AA165" s="64">
        <f t="shared" si="157"/>
        <v>150367.37430385931</v>
      </c>
      <c r="AB165" s="64">
        <f t="shared" si="157"/>
        <v>150363.41464859713</v>
      </c>
      <c r="AC165" s="64">
        <f t="shared" si="157"/>
        <v>150360.75277186194</v>
      </c>
    </row>
    <row r="166" spans="1:29" ht="15.75" thickBot="1" x14ac:dyDescent="0.3">
      <c r="AC166" s="32"/>
    </row>
    <row r="167" spans="1:29" ht="15.75" thickBot="1" x14ac:dyDescent="0.3">
      <c r="A167" s="26" t="s">
        <v>208</v>
      </c>
      <c r="B167" s="27">
        <v>2023</v>
      </c>
      <c r="C167" s="27">
        <v>2024</v>
      </c>
      <c r="D167" s="27">
        <v>2025</v>
      </c>
      <c r="E167" s="27">
        <v>2026</v>
      </c>
      <c r="F167" s="27">
        <v>2027</v>
      </c>
      <c r="G167" s="27">
        <v>2028</v>
      </c>
      <c r="H167" s="27">
        <v>2029</v>
      </c>
      <c r="I167" s="27">
        <v>2030</v>
      </c>
      <c r="J167" s="27">
        <v>2031</v>
      </c>
      <c r="K167" s="27">
        <v>2032</v>
      </c>
      <c r="L167" s="27">
        <v>2033</v>
      </c>
      <c r="M167" s="27">
        <v>2034</v>
      </c>
      <c r="N167" s="27">
        <v>2035</v>
      </c>
      <c r="O167" s="27">
        <v>2036</v>
      </c>
      <c r="P167" s="27">
        <v>2037</v>
      </c>
      <c r="Q167" s="27">
        <v>2038</v>
      </c>
      <c r="R167" s="27">
        <v>2039</v>
      </c>
      <c r="S167" s="27">
        <v>2040</v>
      </c>
      <c r="T167" s="27">
        <v>2041</v>
      </c>
      <c r="U167" s="27">
        <v>2042</v>
      </c>
      <c r="V167" s="27">
        <v>2043</v>
      </c>
      <c r="W167" s="27">
        <v>2044</v>
      </c>
      <c r="X167" s="27">
        <v>2045</v>
      </c>
      <c r="Y167" s="27">
        <v>2046</v>
      </c>
      <c r="Z167" s="27">
        <v>2047</v>
      </c>
      <c r="AA167" s="27">
        <v>2048</v>
      </c>
      <c r="AB167" s="27">
        <v>2049</v>
      </c>
      <c r="AC167" s="28">
        <v>2050</v>
      </c>
    </row>
    <row r="168" spans="1:29" x14ac:dyDescent="0.25">
      <c r="A168" s="29" t="str">
        <f t="shared" ref="A168:A174" si="158">A156</f>
        <v>Capex vehicle</v>
      </c>
      <c r="B168" s="65">
        <f t="shared" ref="B168:AC168" si="159">((1+B141)^B148)*B141/(((1+B141)^B148)-1)*(B137)/B153</f>
        <v>0.1539094015101474</v>
      </c>
      <c r="C168" s="65">
        <f t="shared" si="159"/>
        <v>0.1539921558892976</v>
      </c>
      <c r="D168" s="65">
        <f t="shared" si="159"/>
        <v>0.15410965524470269</v>
      </c>
      <c r="E168" s="65">
        <f t="shared" si="159"/>
        <v>0.15427572929260067</v>
      </c>
      <c r="F168" s="65">
        <f t="shared" si="159"/>
        <v>0.15450889425962536</v>
      </c>
      <c r="G168" s="65">
        <f t="shared" si="159"/>
        <v>0.15483307820529371</v>
      </c>
      <c r="H168" s="65">
        <f t="shared" si="159"/>
        <v>0.15527752226705954</v>
      </c>
      <c r="I168" s="65">
        <f t="shared" si="159"/>
        <v>0.15587480746137253</v>
      </c>
      <c r="J168" s="65">
        <f t="shared" si="159"/>
        <v>0.15665557459735316</v>
      </c>
      <c r="K168" s="65">
        <f t="shared" si="159"/>
        <v>0.15763881883834643</v>
      </c>
      <c r="L168" s="65">
        <f t="shared" si="159"/>
        <v>0.15881868370350799</v>
      </c>
      <c r="M168" s="65">
        <f t="shared" si="159"/>
        <v>0.16015284380832914</v>
      </c>
      <c r="N168" s="65">
        <f t="shared" si="159"/>
        <v>0.16156131115706768</v>
      </c>
      <c r="O168" s="65">
        <f t="shared" si="159"/>
        <v>0.16294206250284737</v>
      </c>
      <c r="P168" s="65">
        <f t="shared" si="159"/>
        <v>0.16419898887368112</v>
      </c>
      <c r="Q168" s="65">
        <f t="shared" si="159"/>
        <v>0.16526719729913258</v>
      </c>
      <c r="R168" s="65">
        <f t="shared" si="159"/>
        <v>0.16612264094262907</v>
      </c>
      <c r="S168" s="65">
        <f t="shared" si="159"/>
        <v>0.16677538240991518</v>
      </c>
      <c r="T168" s="65">
        <f t="shared" si="159"/>
        <v>0.16725519973831185</v>
      </c>
      <c r="U168" s="65">
        <f t="shared" si="159"/>
        <v>0.16759826218675919</v>
      </c>
      <c r="V168" s="65">
        <f t="shared" si="159"/>
        <v>0.16783869829977832</v>
      </c>
      <c r="W168" s="65">
        <f t="shared" si="159"/>
        <v>0.16800485443223298</v>
      </c>
      <c r="X168" s="65">
        <f t="shared" si="159"/>
        <v>0.16811856335354936</v>
      </c>
      <c r="Y168" s="65">
        <f t="shared" si="159"/>
        <v>0.16819586064985567</v>
      </c>
      <c r="Z168" s="65">
        <f t="shared" si="159"/>
        <v>0.16824816687014782</v>
      </c>
      <c r="AA168" s="65">
        <f t="shared" si="159"/>
        <v>0.16828345270096565</v>
      </c>
      <c r="AB168" s="65">
        <f t="shared" si="159"/>
        <v>0.16830720694698711</v>
      </c>
      <c r="AC168" s="65">
        <f t="shared" si="159"/>
        <v>0.16832317572978744</v>
      </c>
    </row>
    <row r="169" spans="1:29" x14ac:dyDescent="0.25">
      <c r="A169" s="30" t="str">
        <f t="shared" si="158"/>
        <v>Residual value (vehicle)</v>
      </c>
      <c r="B169" s="66">
        <f t="shared" ref="B169:AC169" si="160">((1+B141)^B148)*B141/(((1+B141)^B148)-1)*(B138)/B153</f>
        <v>-3.825508477506346E-2</v>
      </c>
      <c r="C169" s="66">
        <f t="shared" si="160"/>
        <v>-3.8180605833828256E-2</v>
      </c>
      <c r="D169" s="66">
        <f t="shared" si="160"/>
        <v>-3.8074856413963673E-2</v>
      </c>
      <c r="E169" s="66">
        <f t="shared" si="160"/>
        <v>-3.7925389770855515E-2</v>
      </c>
      <c r="F169" s="66">
        <f t="shared" si="160"/>
        <v>-3.7715541300533284E-2</v>
      </c>
      <c r="G169" s="66">
        <f t="shared" si="160"/>
        <v>-3.7423775749431752E-2</v>
      </c>
      <c r="H169" s="66">
        <f t="shared" si="160"/>
        <v>-3.7023776093842518E-2</v>
      </c>
      <c r="I169" s="66">
        <f t="shared" si="160"/>
        <v>-3.6486219418960825E-2</v>
      </c>
      <c r="J169" s="66">
        <f t="shared" si="160"/>
        <v>-3.5783528996578252E-2</v>
      </c>
      <c r="K169" s="66">
        <f t="shared" si="160"/>
        <v>-3.4898609179684327E-2</v>
      </c>
      <c r="L169" s="66">
        <f t="shared" si="160"/>
        <v>-3.3836730801038925E-2</v>
      </c>
      <c r="M169" s="66">
        <f t="shared" si="160"/>
        <v>-3.2635986706699871E-2</v>
      </c>
      <c r="N169" s="66">
        <f t="shared" si="160"/>
        <v>-3.1368366092835186E-2</v>
      </c>
      <c r="O169" s="66">
        <f t="shared" si="160"/>
        <v>-3.0125689881633496E-2</v>
      </c>
      <c r="P169" s="66">
        <f t="shared" si="160"/>
        <v>-2.899445614788311E-2</v>
      </c>
      <c r="Q169" s="66">
        <f t="shared" si="160"/>
        <v>-2.8033068564976789E-2</v>
      </c>
      <c r="R169" s="66">
        <f t="shared" si="160"/>
        <v>-2.7263169285829947E-2</v>
      </c>
      <c r="S169" s="66">
        <f t="shared" si="160"/>
        <v>-2.6675701965272438E-2</v>
      </c>
      <c r="T169" s="66">
        <f t="shared" si="160"/>
        <v>-2.624386636971545E-2</v>
      </c>
      <c r="U169" s="66">
        <f t="shared" si="160"/>
        <v>-2.5935110166112822E-2</v>
      </c>
      <c r="V169" s="66">
        <f t="shared" si="160"/>
        <v>-2.5718717664395624E-2</v>
      </c>
      <c r="W169" s="66">
        <f t="shared" si="160"/>
        <v>-2.5569177145186424E-2</v>
      </c>
      <c r="X169" s="66">
        <f t="shared" si="160"/>
        <v>-2.5466839116001668E-2</v>
      </c>
      <c r="Y169" s="66">
        <f t="shared" si="160"/>
        <v>-2.5397271549326011E-2</v>
      </c>
      <c r="Z169" s="66">
        <f t="shared" si="160"/>
        <v>-2.5350195951063081E-2</v>
      </c>
      <c r="AA169" s="66">
        <f t="shared" si="160"/>
        <v>-2.5318438703327027E-2</v>
      </c>
      <c r="AB169" s="66">
        <f t="shared" si="160"/>
        <v>-2.5297059881907724E-2</v>
      </c>
      <c r="AC169" s="66">
        <f t="shared" si="160"/>
        <v>-2.5282687977387381E-2</v>
      </c>
    </row>
    <row r="170" spans="1:29" x14ac:dyDescent="0.25">
      <c r="A170" s="30" t="str">
        <f t="shared" si="158"/>
        <v>Capex costumization</v>
      </c>
      <c r="B170" s="66">
        <f t="shared" ref="B170:AC170" si="161">((1+B141)^B149)*B141/(((1+B141)^B149)-1)*(B139)/B153</f>
        <v>7.4109795392936578E-2</v>
      </c>
      <c r="C170" s="66">
        <f t="shared" si="161"/>
        <v>7.4109795392936578E-2</v>
      </c>
      <c r="D170" s="66">
        <f t="shared" si="161"/>
        <v>7.4109795392936578E-2</v>
      </c>
      <c r="E170" s="66">
        <f t="shared" si="161"/>
        <v>7.4109795392936578E-2</v>
      </c>
      <c r="F170" s="66">
        <f t="shared" si="161"/>
        <v>7.4109795392936578E-2</v>
      </c>
      <c r="G170" s="66">
        <f t="shared" si="161"/>
        <v>7.4109795392936578E-2</v>
      </c>
      <c r="H170" s="66">
        <f t="shared" si="161"/>
        <v>7.4109795392936578E-2</v>
      </c>
      <c r="I170" s="66">
        <f t="shared" si="161"/>
        <v>7.4109795392936578E-2</v>
      </c>
      <c r="J170" s="66">
        <f t="shared" si="161"/>
        <v>7.4109795392936578E-2</v>
      </c>
      <c r="K170" s="66">
        <f t="shared" si="161"/>
        <v>7.4109795392936578E-2</v>
      </c>
      <c r="L170" s="66">
        <f t="shared" si="161"/>
        <v>7.4109795392936578E-2</v>
      </c>
      <c r="M170" s="66">
        <f t="shared" si="161"/>
        <v>7.4109795392936578E-2</v>
      </c>
      <c r="N170" s="66">
        <f t="shared" si="161"/>
        <v>7.4109795392936578E-2</v>
      </c>
      <c r="O170" s="66">
        <f t="shared" si="161"/>
        <v>7.4109795392936578E-2</v>
      </c>
      <c r="P170" s="66">
        <f t="shared" si="161"/>
        <v>7.4109795392936578E-2</v>
      </c>
      <c r="Q170" s="66">
        <f t="shared" si="161"/>
        <v>7.4109795392936578E-2</v>
      </c>
      <c r="R170" s="66">
        <f t="shared" si="161"/>
        <v>7.4109795392936578E-2</v>
      </c>
      <c r="S170" s="66">
        <f t="shared" si="161"/>
        <v>7.4109795392936578E-2</v>
      </c>
      <c r="T170" s="66">
        <f t="shared" si="161"/>
        <v>7.4109795392936578E-2</v>
      </c>
      <c r="U170" s="66">
        <f t="shared" si="161"/>
        <v>7.4109795392936578E-2</v>
      </c>
      <c r="V170" s="66">
        <f t="shared" si="161"/>
        <v>7.4109795392936578E-2</v>
      </c>
      <c r="W170" s="66">
        <f t="shared" si="161"/>
        <v>7.4109795392936578E-2</v>
      </c>
      <c r="X170" s="66">
        <f t="shared" si="161"/>
        <v>7.4109795392936578E-2</v>
      </c>
      <c r="Y170" s="66">
        <f t="shared" si="161"/>
        <v>7.4109795392936578E-2</v>
      </c>
      <c r="Z170" s="66">
        <f t="shared" si="161"/>
        <v>7.4109795392936578E-2</v>
      </c>
      <c r="AA170" s="66">
        <f t="shared" si="161"/>
        <v>7.4109795392936578E-2</v>
      </c>
      <c r="AB170" s="66">
        <f t="shared" si="161"/>
        <v>7.4109795392936578E-2</v>
      </c>
      <c r="AC170" s="66">
        <f t="shared" si="161"/>
        <v>7.4109795392936578E-2</v>
      </c>
    </row>
    <row r="171" spans="1:29" x14ac:dyDescent="0.25">
      <c r="A171" s="30" t="str">
        <f t="shared" si="158"/>
        <v>Residual value (costumization)</v>
      </c>
      <c r="B171" s="66">
        <f t="shared" ref="B171:AC171" si="162">((1+B141)^B149)*B141/(((1+B141)^B149)-1)*(B140)/B153</f>
        <v>-1.8527448848234145E-2</v>
      </c>
      <c r="C171" s="66">
        <f t="shared" si="162"/>
        <v>-1.8527448848234145E-2</v>
      </c>
      <c r="D171" s="66">
        <f t="shared" si="162"/>
        <v>-1.8527448848234145E-2</v>
      </c>
      <c r="E171" s="66">
        <f t="shared" si="162"/>
        <v>-1.8527448848234145E-2</v>
      </c>
      <c r="F171" s="66">
        <f t="shared" si="162"/>
        <v>-1.8527448848234145E-2</v>
      </c>
      <c r="G171" s="66">
        <f t="shared" si="162"/>
        <v>-1.8527448848234145E-2</v>
      </c>
      <c r="H171" s="66">
        <f t="shared" si="162"/>
        <v>-1.8527448848234145E-2</v>
      </c>
      <c r="I171" s="66">
        <f t="shared" si="162"/>
        <v>-1.8527448848234145E-2</v>
      </c>
      <c r="J171" s="66">
        <f t="shared" si="162"/>
        <v>-1.8527448848234145E-2</v>
      </c>
      <c r="K171" s="66">
        <f t="shared" si="162"/>
        <v>-1.8527448848234145E-2</v>
      </c>
      <c r="L171" s="66">
        <f t="shared" si="162"/>
        <v>-1.8527448848234145E-2</v>
      </c>
      <c r="M171" s="66">
        <f t="shared" si="162"/>
        <v>-1.8527448848234145E-2</v>
      </c>
      <c r="N171" s="66">
        <f t="shared" si="162"/>
        <v>-1.8527448848234145E-2</v>
      </c>
      <c r="O171" s="66">
        <f t="shared" si="162"/>
        <v>-1.8527448848234145E-2</v>
      </c>
      <c r="P171" s="66">
        <f t="shared" si="162"/>
        <v>-1.8527448848234145E-2</v>
      </c>
      <c r="Q171" s="66">
        <f t="shared" si="162"/>
        <v>-1.8527448848234145E-2</v>
      </c>
      <c r="R171" s="66">
        <f t="shared" si="162"/>
        <v>-1.8527448848234145E-2</v>
      </c>
      <c r="S171" s="66">
        <f t="shared" si="162"/>
        <v>-1.8527448848234145E-2</v>
      </c>
      <c r="T171" s="66">
        <f t="shared" si="162"/>
        <v>-1.8527448848234145E-2</v>
      </c>
      <c r="U171" s="66">
        <f t="shared" si="162"/>
        <v>-1.8527448848234145E-2</v>
      </c>
      <c r="V171" s="66">
        <f t="shared" si="162"/>
        <v>-1.8527448848234145E-2</v>
      </c>
      <c r="W171" s="66">
        <f t="shared" si="162"/>
        <v>-1.8527448848234145E-2</v>
      </c>
      <c r="X171" s="66">
        <f t="shared" si="162"/>
        <v>-1.8527448848234145E-2</v>
      </c>
      <c r="Y171" s="66">
        <f t="shared" si="162"/>
        <v>-1.8527448848234145E-2</v>
      </c>
      <c r="Z171" s="66">
        <f t="shared" si="162"/>
        <v>-1.8527448848234145E-2</v>
      </c>
      <c r="AA171" s="66">
        <f t="shared" si="162"/>
        <v>-1.8527448848234145E-2</v>
      </c>
      <c r="AB171" s="66">
        <f t="shared" si="162"/>
        <v>-1.8527448848234145E-2</v>
      </c>
      <c r="AC171" s="66">
        <f t="shared" si="162"/>
        <v>-1.8527448848234145E-2</v>
      </c>
    </row>
    <row r="172" spans="1:29" x14ac:dyDescent="0.25">
      <c r="A172" s="30" t="str">
        <f t="shared" si="158"/>
        <v>Opex fix (admin, crew, insurance)</v>
      </c>
      <c r="B172" s="66">
        <f t="shared" ref="B172:AC172" si="163">B142/B153</f>
        <v>0.63636363636363635</v>
      </c>
      <c r="C172" s="66">
        <f t="shared" si="163"/>
        <v>0.63636363636363635</v>
      </c>
      <c r="D172" s="66">
        <f t="shared" si="163"/>
        <v>0.63636363636363635</v>
      </c>
      <c r="E172" s="66">
        <f t="shared" si="163"/>
        <v>0.63636363636363635</v>
      </c>
      <c r="F172" s="66">
        <f t="shared" si="163"/>
        <v>0.63636363636363635</v>
      </c>
      <c r="G172" s="66">
        <f t="shared" si="163"/>
        <v>0.63636363636363635</v>
      </c>
      <c r="H172" s="66">
        <f t="shared" si="163"/>
        <v>0.63636363636363635</v>
      </c>
      <c r="I172" s="66">
        <f t="shared" si="163"/>
        <v>0.63636363636363635</v>
      </c>
      <c r="J172" s="66">
        <f t="shared" si="163"/>
        <v>0.63636363636363635</v>
      </c>
      <c r="K172" s="66">
        <f t="shared" si="163"/>
        <v>0.63636363636363635</v>
      </c>
      <c r="L172" s="66">
        <f t="shared" si="163"/>
        <v>0.63636363636363635</v>
      </c>
      <c r="M172" s="66">
        <f t="shared" si="163"/>
        <v>0.63636363636363635</v>
      </c>
      <c r="N172" s="66">
        <f t="shared" si="163"/>
        <v>0.63636363636363635</v>
      </c>
      <c r="O172" s="66">
        <f t="shared" si="163"/>
        <v>0.63636363636363635</v>
      </c>
      <c r="P172" s="66">
        <f t="shared" si="163"/>
        <v>0.63636363636363635</v>
      </c>
      <c r="Q172" s="66">
        <f t="shared" si="163"/>
        <v>0.63636363636363635</v>
      </c>
      <c r="R172" s="66">
        <f t="shared" si="163"/>
        <v>0.63636363636363635</v>
      </c>
      <c r="S172" s="66">
        <f t="shared" si="163"/>
        <v>0.63636363636363635</v>
      </c>
      <c r="T172" s="66">
        <f t="shared" si="163"/>
        <v>0.63636363636363635</v>
      </c>
      <c r="U172" s="66">
        <f t="shared" si="163"/>
        <v>0.63636363636363635</v>
      </c>
      <c r="V172" s="66">
        <f t="shared" si="163"/>
        <v>0.63636363636363635</v>
      </c>
      <c r="W172" s="66">
        <f t="shared" si="163"/>
        <v>0.63636363636363635</v>
      </c>
      <c r="X172" s="66">
        <f t="shared" si="163"/>
        <v>0.63636363636363635</v>
      </c>
      <c r="Y172" s="66">
        <f t="shared" si="163"/>
        <v>0.63636363636363635</v>
      </c>
      <c r="Z172" s="66">
        <f t="shared" si="163"/>
        <v>0.63636363636363635</v>
      </c>
      <c r="AA172" s="66">
        <f t="shared" si="163"/>
        <v>0.63636363636363635</v>
      </c>
      <c r="AB172" s="66">
        <f t="shared" si="163"/>
        <v>0.63636363636363635</v>
      </c>
      <c r="AC172" s="66">
        <f t="shared" si="163"/>
        <v>0.63636363636363635</v>
      </c>
    </row>
    <row r="173" spans="1:29" x14ac:dyDescent="0.25">
      <c r="A173" s="30" t="str">
        <f t="shared" si="158"/>
        <v>Opex maintenance &amp; repair</v>
      </c>
      <c r="B173" s="66">
        <f t="shared" ref="B173:AC173" si="164">B143/B153</f>
        <v>0.18181818181818182</v>
      </c>
      <c r="C173" s="66">
        <f t="shared" si="164"/>
        <v>0.18181818181818182</v>
      </c>
      <c r="D173" s="66">
        <f t="shared" si="164"/>
        <v>0.18181818181818182</v>
      </c>
      <c r="E173" s="66">
        <f t="shared" si="164"/>
        <v>0.18181818181818182</v>
      </c>
      <c r="F173" s="66">
        <f t="shared" si="164"/>
        <v>0.18181818181818182</v>
      </c>
      <c r="G173" s="66">
        <f t="shared" si="164"/>
        <v>0.18181818181818182</v>
      </c>
      <c r="H173" s="66">
        <f t="shared" si="164"/>
        <v>0.18181818181818182</v>
      </c>
      <c r="I173" s="66">
        <f t="shared" si="164"/>
        <v>0.18181818181818182</v>
      </c>
      <c r="J173" s="66">
        <f t="shared" si="164"/>
        <v>0.18181818181818182</v>
      </c>
      <c r="K173" s="66">
        <f t="shared" si="164"/>
        <v>0.18181818181818182</v>
      </c>
      <c r="L173" s="66">
        <f t="shared" si="164"/>
        <v>0.18181818181818182</v>
      </c>
      <c r="M173" s="66">
        <f t="shared" si="164"/>
        <v>0.18181818181818182</v>
      </c>
      <c r="N173" s="66">
        <f t="shared" si="164"/>
        <v>0.18181818181818182</v>
      </c>
      <c r="O173" s="66">
        <f t="shared" si="164"/>
        <v>0.18181818181818182</v>
      </c>
      <c r="P173" s="66">
        <f t="shared" si="164"/>
        <v>0.18181818181818182</v>
      </c>
      <c r="Q173" s="66">
        <f t="shared" si="164"/>
        <v>0.18181818181818182</v>
      </c>
      <c r="R173" s="66">
        <f t="shared" si="164"/>
        <v>0.18181818181818182</v>
      </c>
      <c r="S173" s="66">
        <f t="shared" si="164"/>
        <v>0.18181818181818182</v>
      </c>
      <c r="T173" s="66">
        <f t="shared" si="164"/>
        <v>0.18181818181818182</v>
      </c>
      <c r="U173" s="66">
        <f t="shared" si="164"/>
        <v>0.18181818181818182</v>
      </c>
      <c r="V173" s="66">
        <f t="shared" si="164"/>
        <v>0.18181818181818182</v>
      </c>
      <c r="W173" s="66">
        <f t="shared" si="164"/>
        <v>0.18181818181818182</v>
      </c>
      <c r="X173" s="66">
        <f t="shared" si="164"/>
        <v>0.18181818181818182</v>
      </c>
      <c r="Y173" s="66">
        <f t="shared" si="164"/>
        <v>0.18181818181818182</v>
      </c>
      <c r="Z173" s="66">
        <f t="shared" si="164"/>
        <v>0.18181818181818182</v>
      </c>
      <c r="AA173" s="66">
        <f t="shared" si="164"/>
        <v>0.18181818181818182</v>
      </c>
      <c r="AB173" s="66">
        <f t="shared" si="164"/>
        <v>0.18181818181818182</v>
      </c>
      <c r="AC173" s="66">
        <f t="shared" si="164"/>
        <v>0.18181818181818182</v>
      </c>
    </row>
    <row r="174" spans="1:29" x14ac:dyDescent="0.25">
      <c r="A174" s="30" t="str">
        <f t="shared" si="158"/>
        <v>Opex var (mode-fees)</v>
      </c>
      <c r="B174" s="66">
        <f t="shared" ref="B174:AC174" si="165">B144*B153/B153</f>
        <v>0.11</v>
      </c>
      <c r="C174" s="66">
        <f t="shared" si="165"/>
        <v>0.11</v>
      </c>
      <c r="D174" s="66">
        <f t="shared" si="165"/>
        <v>0.11</v>
      </c>
      <c r="E174" s="66">
        <f t="shared" si="165"/>
        <v>0.11</v>
      </c>
      <c r="F174" s="66">
        <f t="shared" si="165"/>
        <v>0.11</v>
      </c>
      <c r="G174" s="66">
        <f t="shared" si="165"/>
        <v>0.11</v>
      </c>
      <c r="H174" s="66">
        <f t="shared" si="165"/>
        <v>0.11</v>
      </c>
      <c r="I174" s="66">
        <f t="shared" si="165"/>
        <v>0.11</v>
      </c>
      <c r="J174" s="66">
        <f t="shared" si="165"/>
        <v>0.11</v>
      </c>
      <c r="K174" s="66">
        <f t="shared" si="165"/>
        <v>0.11</v>
      </c>
      <c r="L174" s="66">
        <f t="shared" si="165"/>
        <v>0.11</v>
      </c>
      <c r="M174" s="66">
        <f t="shared" si="165"/>
        <v>0.11</v>
      </c>
      <c r="N174" s="66">
        <f t="shared" si="165"/>
        <v>0.11</v>
      </c>
      <c r="O174" s="66">
        <f t="shared" si="165"/>
        <v>0.11</v>
      </c>
      <c r="P174" s="66">
        <f t="shared" si="165"/>
        <v>0.11</v>
      </c>
      <c r="Q174" s="66">
        <f t="shared" si="165"/>
        <v>0.11</v>
      </c>
      <c r="R174" s="66">
        <f t="shared" si="165"/>
        <v>0.11</v>
      </c>
      <c r="S174" s="66">
        <f t="shared" si="165"/>
        <v>0.11</v>
      </c>
      <c r="T174" s="66">
        <f t="shared" si="165"/>
        <v>0.11</v>
      </c>
      <c r="U174" s="66">
        <f t="shared" si="165"/>
        <v>0.11</v>
      </c>
      <c r="V174" s="66">
        <f t="shared" si="165"/>
        <v>0.11</v>
      </c>
      <c r="W174" s="66">
        <f t="shared" si="165"/>
        <v>0.11</v>
      </c>
      <c r="X174" s="66">
        <f t="shared" si="165"/>
        <v>0.11</v>
      </c>
      <c r="Y174" s="66">
        <f t="shared" si="165"/>
        <v>0.11</v>
      </c>
      <c r="Z174" s="66">
        <f t="shared" si="165"/>
        <v>0.11</v>
      </c>
      <c r="AA174" s="66">
        <f t="shared" si="165"/>
        <v>0.11</v>
      </c>
      <c r="AB174" s="66">
        <f t="shared" si="165"/>
        <v>0.11</v>
      </c>
      <c r="AC174" s="66">
        <f t="shared" si="165"/>
        <v>0.11</v>
      </c>
    </row>
    <row r="175" spans="1:29" x14ac:dyDescent="0.25">
      <c r="A175" s="30" t="str">
        <f t="shared" ref="A175" si="166">A163</f>
        <v>Fuel Cost</v>
      </c>
      <c r="B175" s="66">
        <f t="shared" ref="B175:AC175" si="167">B145*B146*B153/B153</f>
        <v>0.28933989307874186</v>
      </c>
      <c r="C175" s="66">
        <f t="shared" si="167"/>
        <v>0.28905725488142914</v>
      </c>
      <c r="D175" s="66">
        <f t="shared" si="167"/>
        <v>0.28865594915793602</v>
      </c>
      <c r="E175" s="66">
        <f t="shared" si="167"/>
        <v>0.28808874208079643</v>
      </c>
      <c r="F175" s="66">
        <f t="shared" si="167"/>
        <v>0.28729239357775571</v>
      </c>
      <c r="G175" s="66">
        <f t="shared" si="167"/>
        <v>0.28618518007507071</v>
      </c>
      <c r="H175" s="66">
        <f t="shared" si="167"/>
        <v>0.28466723178382919</v>
      </c>
      <c r="I175" s="66">
        <f t="shared" si="167"/>
        <v>0.28262727193716353</v>
      </c>
      <c r="J175" s="66">
        <f t="shared" si="167"/>
        <v>0.27996065032631196</v>
      </c>
      <c r="K175" s="66">
        <f t="shared" si="167"/>
        <v>0.27660249112499669</v>
      </c>
      <c r="L175" s="66">
        <f t="shared" si="167"/>
        <v>0.27257279647939331</v>
      </c>
      <c r="M175" s="66">
        <f t="shared" si="167"/>
        <v>0.26801612394042479</v>
      </c>
      <c r="N175" s="66">
        <f t="shared" si="167"/>
        <v>0.26320566343659263</v>
      </c>
      <c r="O175" s="66">
        <f t="shared" si="167"/>
        <v>0.25848986379776195</v>
      </c>
      <c r="P175" s="66">
        <f t="shared" si="167"/>
        <v>0.2541969743186156</v>
      </c>
      <c r="Q175" s="66">
        <f t="shared" si="167"/>
        <v>0.25054862958055885</v>
      </c>
      <c r="R175" s="66">
        <f t="shared" si="167"/>
        <v>0.24762695882689911</v>
      </c>
      <c r="S175" s="66">
        <f t="shared" si="167"/>
        <v>0.245397594368855</v>
      </c>
      <c r="T175" s="66">
        <f t="shared" si="167"/>
        <v>0.2437588326969046</v>
      </c>
      <c r="U175" s="66">
        <f t="shared" si="167"/>
        <v>0.24258714180887514</v>
      </c>
      <c r="V175" s="66">
        <f t="shared" si="167"/>
        <v>0.24176595953126731</v>
      </c>
      <c r="W175" s="66">
        <f t="shared" si="167"/>
        <v>0.2411984721036329</v>
      </c>
      <c r="X175" s="66">
        <f t="shared" si="167"/>
        <v>0.24081011217791948</v>
      </c>
      <c r="Y175" s="66">
        <f t="shared" si="167"/>
        <v>0.24054611202820542</v>
      </c>
      <c r="Z175" s="66">
        <f t="shared" si="167"/>
        <v>0.24036746606453044</v>
      </c>
      <c r="AA175" s="66">
        <f t="shared" si="167"/>
        <v>0.24024695131092533</v>
      </c>
      <c r="AB175" s="66">
        <f t="shared" si="167"/>
        <v>0.24016582137746478</v>
      </c>
      <c r="AC175" s="66">
        <f t="shared" si="167"/>
        <v>0.24011128181073338</v>
      </c>
    </row>
    <row r="176" spans="1:29" ht="15.75" thickBot="1" x14ac:dyDescent="0.3">
      <c r="A176" s="59" t="str">
        <f>A127</f>
        <v>Emission Cost</v>
      </c>
      <c r="B176" s="66">
        <f>B147</f>
        <v>0</v>
      </c>
      <c r="C176" s="66">
        <f t="shared" ref="C176:AC176" si="168">C147</f>
        <v>0</v>
      </c>
      <c r="D176" s="66">
        <f t="shared" si="168"/>
        <v>0</v>
      </c>
      <c r="E176" s="66">
        <f t="shared" si="168"/>
        <v>0</v>
      </c>
      <c r="F176" s="66">
        <f t="shared" si="168"/>
        <v>0</v>
      </c>
      <c r="G176" s="66">
        <f t="shared" si="168"/>
        <v>0</v>
      </c>
      <c r="H176" s="66">
        <f t="shared" si="168"/>
        <v>0</v>
      </c>
      <c r="I176" s="66">
        <f t="shared" si="168"/>
        <v>0</v>
      </c>
      <c r="J176" s="66">
        <f t="shared" si="168"/>
        <v>0</v>
      </c>
      <c r="K176" s="66">
        <f t="shared" si="168"/>
        <v>0</v>
      </c>
      <c r="L176" s="66">
        <f t="shared" si="168"/>
        <v>0</v>
      </c>
      <c r="M176" s="66">
        <f t="shared" si="168"/>
        <v>0</v>
      </c>
      <c r="N176" s="66">
        <f t="shared" si="168"/>
        <v>0</v>
      </c>
      <c r="O176" s="66">
        <f t="shared" si="168"/>
        <v>0</v>
      </c>
      <c r="P176" s="66">
        <f t="shared" si="168"/>
        <v>0</v>
      </c>
      <c r="Q176" s="66">
        <f t="shared" si="168"/>
        <v>0</v>
      </c>
      <c r="R176" s="66">
        <f t="shared" si="168"/>
        <v>0</v>
      </c>
      <c r="S176" s="66">
        <f t="shared" si="168"/>
        <v>0</v>
      </c>
      <c r="T176" s="66">
        <f t="shared" si="168"/>
        <v>0</v>
      </c>
      <c r="U176" s="66">
        <f t="shared" si="168"/>
        <v>0</v>
      </c>
      <c r="V176" s="66">
        <f t="shared" si="168"/>
        <v>0</v>
      </c>
      <c r="W176" s="66">
        <f t="shared" si="168"/>
        <v>0</v>
      </c>
      <c r="X176" s="66">
        <f t="shared" si="168"/>
        <v>0</v>
      </c>
      <c r="Y176" s="66">
        <f t="shared" si="168"/>
        <v>0</v>
      </c>
      <c r="Z176" s="66">
        <f t="shared" si="168"/>
        <v>0</v>
      </c>
      <c r="AA176" s="66">
        <f t="shared" si="168"/>
        <v>0</v>
      </c>
      <c r="AB176" s="66">
        <f t="shared" si="168"/>
        <v>0</v>
      </c>
      <c r="AC176" s="66">
        <f t="shared" si="168"/>
        <v>0</v>
      </c>
    </row>
    <row r="177" spans="1:29" ht="15.75" thickBot="1" x14ac:dyDescent="0.3">
      <c r="A177" s="31" t="s">
        <v>63</v>
      </c>
      <c r="B177" s="76">
        <f>B168+B169+B170-B171+B172+B173+B174+B175+B176</f>
        <v>1.4258132722368149</v>
      </c>
      <c r="C177" s="76">
        <f t="shared" ref="C177:AC177" si="169">C168+C169+C170-C171+C172+C173+C174+C175+C176</f>
        <v>1.4256878673598876</v>
      </c>
      <c r="D177" s="76">
        <f t="shared" si="169"/>
        <v>1.4255098104116639</v>
      </c>
      <c r="E177" s="76">
        <f t="shared" si="169"/>
        <v>1.4252581440255307</v>
      </c>
      <c r="F177" s="76">
        <f t="shared" si="169"/>
        <v>1.4249048089598366</v>
      </c>
      <c r="G177" s="76">
        <f t="shared" si="169"/>
        <v>1.4244135449539217</v>
      </c>
      <c r="H177" s="76">
        <f t="shared" si="169"/>
        <v>1.4237400403800353</v>
      </c>
      <c r="I177" s="76">
        <f t="shared" si="169"/>
        <v>1.422834922402564</v>
      </c>
      <c r="J177" s="76">
        <f t="shared" si="169"/>
        <v>1.4216517583500758</v>
      </c>
      <c r="K177" s="76">
        <f t="shared" si="169"/>
        <v>1.4201617632066479</v>
      </c>
      <c r="L177" s="76">
        <f t="shared" si="169"/>
        <v>1.4183738118048514</v>
      </c>
      <c r="M177" s="76">
        <f t="shared" si="169"/>
        <v>1.4163520434650432</v>
      </c>
      <c r="N177" s="76">
        <f t="shared" si="169"/>
        <v>1.4142176709238141</v>
      </c>
      <c r="O177" s="76">
        <f t="shared" si="169"/>
        <v>1.4121252988419648</v>
      </c>
      <c r="P177" s="76">
        <f t="shared" si="169"/>
        <v>1.4102205694674026</v>
      </c>
      <c r="Q177" s="76">
        <f t="shared" si="169"/>
        <v>1.4086018207377036</v>
      </c>
      <c r="R177" s="76">
        <f t="shared" si="169"/>
        <v>1.4073054929066873</v>
      </c>
      <c r="S177" s="76">
        <f t="shared" si="169"/>
        <v>1.4063163372364866</v>
      </c>
      <c r="T177" s="76">
        <f t="shared" si="169"/>
        <v>1.4055892284884901</v>
      </c>
      <c r="U177" s="76">
        <f t="shared" si="169"/>
        <v>1.4050693562525105</v>
      </c>
      <c r="V177" s="76">
        <f t="shared" si="169"/>
        <v>1.404705002589639</v>
      </c>
      <c r="W177" s="76">
        <f t="shared" si="169"/>
        <v>1.4044532118136686</v>
      </c>
      <c r="X177" s="76">
        <f t="shared" si="169"/>
        <v>1.4042808988384561</v>
      </c>
      <c r="Y177" s="76">
        <f t="shared" si="169"/>
        <v>1.4041637635517241</v>
      </c>
      <c r="Z177" s="76">
        <f t="shared" si="169"/>
        <v>1.4040844994066042</v>
      </c>
      <c r="AA177" s="76">
        <f t="shared" si="169"/>
        <v>1.4040310277315529</v>
      </c>
      <c r="AB177" s="76">
        <f t="shared" si="169"/>
        <v>1.4039950308655333</v>
      </c>
      <c r="AC177" s="76">
        <f t="shared" si="169"/>
        <v>1.4039708319861224</v>
      </c>
    </row>
    <row r="178" spans="1:29" ht="15.75" thickBot="1" x14ac:dyDescent="0.3"/>
    <row r="179" spans="1:29" ht="15.75" thickBot="1" x14ac:dyDescent="0.3">
      <c r="A179" s="26" t="s">
        <v>208</v>
      </c>
      <c r="B179" s="27">
        <v>2023</v>
      </c>
      <c r="C179" s="27">
        <v>2024</v>
      </c>
      <c r="D179" s="27">
        <v>2025</v>
      </c>
      <c r="E179" s="27">
        <v>2026</v>
      </c>
      <c r="F179" s="27">
        <v>2027</v>
      </c>
      <c r="G179" s="27">
        <v>2028</v>
      </c>
      <c r="H179" s="27">
        <v>2029</v>
      </c>
      <c r="I179" s="27">
        <v>2030</v>
      </c>
      <c r="J179" s="27">
        <v>2031</v>
      </c>
      <c r="K179" s="27">
        <v>2032</v>
      </c>
      <c r="L179" s="27">
        <v>2033</v>
      </c>
      <c r="M179" s="27">
        <v>2034</v>
      </c>
      <c r="N179" s="27">
        <v>2035</v>
      </c>
      <c r="O179" s="27">
        <v>2036</v>
      </c>
      <c r="P179" s="27">
        <v>2037</v>
      </c>
      <c r="Q179" s="27">
        <v>2038</v>
      </c>
      <c r="R179" s="27">
        <v>2039</v>
      </c>
      <c r="S179" s="27">
        <v>2040</v>
      </c>
      <c r="T179" s="27">
        <v>2041</v>
      </c>
      <c r="U179" s="27">
        <v>2042</v>
      </c>
      <c r="V179" s="27">
        <v>2043</v>
      </c>
      <c r="W179" s="27">
        <v>2044</v>
      </c>
      <c r="X179" s="27">
        <v>2045</v>
      </c>
      <c r="Y179" s="27">
        <v>2046</v>
      </c>
      <c r="Z179" s="27">
        <v>2047</v>
      </c>
      <c r="AA179" s="27">
        <v>2048</v>
      </c>
      <c r="AB179" s="27">
        <v>2049</v>
      </c>
      <c r="AC179" s="28">
        <v>2050</v>
      </c>
    </row>
    <row r="180" spans="1:29" x14ac:dyDescent="0.25">
      <c r="A180" s="29" t="str">
        <f t="shared" ref="A180:A186" si="170">A156</f>
        <v>Capex vehicle</v>
      </c>
      <c r="B180" s="65">
        <f t="shared" ref="B180:AC180" si="171">((1+B141)^B148)*B141/(((1+B141)^B148)-1)*(B137)/B153/(B150)</f>
        <v>6.1563760604058963E-3</v>
      </c>
      <c r="C180" s="65">
        <f t="shared" si="171"/>
        <v>6.1596862355719042E-3</v>
      </c>
      <c r="D180" s="65">
        <f t="shared" si="171"/>
        <v>6.1643862097881079E-3</v>
      </c>
      <c r="E180" s="65">
        <f t="shared" si="171"/>
        <v>6.1710291717040266E-3</v>
      </c>
      <c r="F180" s="65">
        <f t="shared" si="171"/>
        <v>6.1803557703850147E-3</v>
      </c>
      <c r="G180" s="65">
        <f t="shared" si="171"/>
        <v>6.1933231282117482E-3</v>
      </c>
      <c r="H180" s="65">
        <f t="shared" si="171"/>
        <v>6.2111008906823818E-3</v>
      </c>
      <c r="I180" s="65">
        <f t="shared" si="171"/>
        <v>6.2349922984549014E-3</v>
      </c>
      <c r="J180" s="65">
        <f t="shared" si="171"/>
        <v>6.266222983894126E-3</v>
      </c>
      <c r="K180" s="65">
        <f t="shared" si="171"/>
        <v>6.3055527535338576E-3</v>
      </c>
      <c r="L180" s="65">
        <f t="shared" si="171"/>
        <v>6.3527473481403193E-3</v>
      </c>
      <c r="M180" s="65">
        <f t="shared" si="171"/>
        <v>6.406113752333166E-3</v>
      </c>
      <c r="N180" s="65">
        <f t="shared" si="171"/>
        <v>6.4624524462827074E-3</v>
      </c>
      <c r="O180" s="65">
        <f t="shared" si="171"/>
        <v>6.5176825001138951E-3</v>
      </c>
      <c r="P180" s="65">
        <f t="shared" si="171"/>
        <v>6.5679595549472444E-3</v>
      </c>
      <c r="Q180" s="65">
        <f t="shared" si="171"/>
        <v>6.6106878919653033E-3</v>
      </c>
      <c r="R180" s="65">
        <f t="shared" si="171"/>
        <v>6.6449056377051625E-3</v>
      </c>
      <c r="S180" s="65">
        <f t="shared" si="171"/>
        <v>6.6710152963966075E-3</v>
      </c>
      <c r="T180" s="65">
        <f t="shared" si="171"/>
        <v>6.6902079895324743E-3</v>
      </c>
      <c r="U180" s="65">
        <f t="shared" si="171"/>
        <v>6.7039304874703673E-3</v>
      </c>
      <c r="V180" s="65">
        <f t="shared" si="171"/>
        <v>6.713547931991133E-3</v>
      </c>
      <c r="W180" s="65">
        <f t="shared" si="171"/>
        <v>6.7201941772893192E-3</v>
      </c>
      <c r="X180" s="65">
        <f t="shared" si="171"/>
        <v>6.7247425341419743E-3</v>
      </c>
      <c r="Y180" s="65">
        <f t="shared" si="171"/>
        <v>6.7278344259942271E-3</v>
      </c>
      <c r="Z180" s="65">
        <f t="shared" si="171"/>
        <v>6.7299266748059132E-3</v>
      </c>
      <c r="AA180" s="65">
        <f t="shared" si="171"/>
        <v>6.7313381080386257E-3</v>
      </c>
      <c r="AB180" s="65">
        <f t="shared" si="171"/>
        <v>6.7322882778794845E-3</v>
      </c>
      <c r="AC180" s="65">
        <f t="shared" si="171"/>
        <v>6.7329270291914978E-3</v>
      </c>
    </row>
    <row r="181" spans="1:29" x14ac:dyDescent="0.25">
      <c r="A181" s="30" t="str">
        <f t="shared" si="170"/>
        <v>Residual value (vehicle)</v>
      </c>
      <c r="B181" s="68">
        <f t="shared" ref="B181:AC181" si="172">((1+B141)^B148)*B141/(((1+B141)^B148)-1)*(B138)/B153/(B150)</f>
        <v>-1.5302033910025385E-3</v>
      </c>
      <c r="C181" s="68">
        <f t="shared" si="172"/>
        <v>-1.5272242333531302E-3</v>
      </c>
      <c r="D181" s="68">
        <f t="shared" si="172"/>
        <v>-1.5229942565585469E-3</v>
      </c>
      <c r="E181" s="68">
        <f t="shared" si="172"/>
        <v>-1.5170155908342206E-3</v>
      </c>
      <c r="F181" s="68">
        <f t="shared" si="172"/>
        <v>-1.5086216520213314E-3</v>
      </c>
      <c r="G181" s="68">
        <f t="shared" si="172"/>
        <v>-1.4969510299772701E-3</v>
      </c>
      <c r="H181" s="68">
        <f t="shared" si="172"/>
        <v>-1.4809510437537006E-3</v>
      </c>
      <c r="I181" s="68">
        <f t="shared" si="172"/>
        <v>-1.4594487767584331E-3</v>
      </c>
      <c r="J181" s="68">
        <f t="shared" si="172"/>
        <v>-1.4313411598631301E-3</v>
      </c>
      <c r="K181" s="68">
        <f t="shared" si="172"/>
        <v>-1.395944367187373E-3</v>
      </c>
      <c r="L181" s="68">
        <f t="shared" si="172"/>
        <v>-1.3534692320415569E-3</v>
      </c>
      <c r="M181" s="68">
        <f t="shared" si="172"/>
        <v>-1.3054394682679949E-3</v>
      </c>
      <c r="N181" s="68">
        <f t="shared" si="172"/>
        <v>-1.2547346437134074E-3</v>
      </c>
      <c r="O181" s="68">
        <f t="shared" si="172"/>
        <v>-1.2050275952653398E-3</v>
      </c>
      <c r="P181" s="68">
        <f t="shared" si="172"/>
        <v>-1.1597782459153243E-3</v>
      </c>
      <c r="Q181" s="68">
        <f t="shared" si="172"/>
        <v>-1.1213227425990715E-3</v>
      </c>
      <c r="R181" s="68">
        <f t="shared" si="172"/>
        <v>-1.0905267714331978E-3</v>
      </c>
      <c r="S181" s="68">
        <f t="shared" si="172"/>
        <v>-1.0670280786108976E-3</v>
      </c>
      <c r="T181" s="68">
        <f t="shared" si="172"/>
        <v>-1.049754654788618E-3</v>
      </c>
      <c r="U181" s="68">
        <f t="shared" si="172"/>
        <v>-1.0374044066445128E-3</v>
      </c>
      <c r="V181" s="68">
        <f t="shared" si="172"/>
        <v>-1.0287487065758249E-3</v>
      </c>
      <c r="W181" s="68">
        <f t="shared" si="172"/>
        <v>-1.022767085807457E-3</v>
      </c>
      <c r="X181" s="68">
        <f t="shared" si="172"/>
        <v>-1.0186735646400668E-3</v>
      </c>
      <c r="Y181" s="68">
        <f t="shared" si="172"/>
        <v>-1.0158908619730404E-3</v>
      </c>
      <c r="Z181" s="68">
        <f t="shared" si="172"/>
        <v>-1.0140078380425233E-3</v>
      </c>
      <c r="AA181" s="68">
        <f t="shared" si="172"/>
        <v>-1.0127375481330811E-3</v>
      </c>
      <c r="AB181" s="68">
        <f t="shared" si="172"/>
        <v>-1.0118823952763091E-3</v>
      </c>
      <c r="AC181" s="68">
        <f t="shared" si="172"/>
        <v>-1.0113075190954952E-3</v>
      </c>
    </row>
    <row r="182" spans="1:29" x14ac:dyDescent="0.25">
      <c r="A182" s="30" t="str">
        <f t="shared" si="170"/>
        <v>Capex costumization</v>
      </c>
      <c r="B182" s="66">
        <f t="shared" ref="B182:AC182" si="173">((1+B141)^B149)*B141/(((1+B141)^B149)-1)*(B139)/B153/(B150)</f>
        <v>2.964391815717463E-3</v>
      </c>
      <c r="C182" s="66">
        <f t="shared" si="173"/>
        <v>2.964391815717463E-3</v>
      </c>
      <c r="D182" s="66">
        <f t="shared" si="173"/>
        <v>2.964391815717463E-3</v>
      </c>
      <c r="E182" s="66">
        <f t="shared" si="173"/>
        <v>2.964391815717463E-3</v>
      </c>
      <c r="F182" s="66">
        <f t="shared" si="173"/>
        <v>2.964391815717463E-3</v>
      </c>
      <c r="G182" s="66">
        <f t="shared" si="173"/>
        <v>2.964391815717463E-3</v>
      </c>
      <c r="H182" s="66">
        <f t="shared" si="173"/>
        <v>2.964391815717463E-3</v>
      </c>
      <c r="I182" s="66">
        <f t="shared" si="173"/>
        <v>2.964391815717463E-3</v>
      </c>
      <c r="J182" s="66">
        <f t="shared" si="173"/>
        <v>2.964391815717463E-3</v>
      </c>
      <c r="K182" s="66">
        <f t="shared" si="173"/>
        <v>2.964391815717463E-3</v>
      </c>
      <c r="L182" s="66">
        <f t="shared" si="173"/>
        <v>2.964391815717463E-3</v>
      </c>
      <c r="M182" s="66">
        <f t="shared" si="173"/>
        <v>2.964391815717463E-3</v>
      </c>
      <c r="N182" s="66">
        <f t="shared" si="173"/>
        <v>2.964391815717463E-3</v>
      </c>
      <c r="O182" s="66">
        <f t="shared" si="173"/>
        <v>2.964391815717463E-3</v>
      </c>
      <c r="P182" s="66">
        <f t="shared" si="173"/>
        <v>2.964391815717463E-3</v>
      </c>
      <c r="Q182" s="66">
        <f t="shared" si="173"/>
        <v>2.964391815717463E-3</v>
      </c>
      <c r="R182" s="66">
        <f t="shared" si="173"/>
        <v>2.964391815717463E-3</v>
      </c>
      <c r="S182" s="66">
        <f t="shared" si="173"/>
        <v>2.964391815717463E-3</v>
      </c>
      <c r="T182" s="66">
        <f t="shared" si="173"/>
        <v>2.964391815717463E-3</v>
      </c>
      <c r="U182" s="66">
        <f t="shared" si="173"/>
        <v>2.964391815717463E-3</v>
      </c>
      <c r="V182" s="66">
        <f t="shared" si="173"/>
        <v>2.964391815717463E-3</v>
      </c>
      <c r="W182" s="66">
        <f t="shared" si="173"/>
        <v>2.964391815717463E-3</v>
      </c>
      <c r="X182" s="66">
        <f t="shared" si="173"/>
        <v>2.964391815717463E-3</v>
      </c>
      <c r="Y182" s="66">
        <f t="shared" si="173"/>
        <v>2.964391815717463E-3</v>
      </c>
      <c r="Z182" s="66">
        <f t="shared" si="173"/>
        <v>2.964391815717463E-3</v>
      </c>
      <c r="AA182" s="66">
        <f t="shared" si="173"/>
        <v>2.964391815717463E-3</v>
      </c>
      <c r="AB182" s="66">
        <f t="shared" si="173"/>
        <v>2.964391815717463E-3</v>
      </c>
      <c r="AC182" s="66">
        <f t="shared" si="173"/>
        <v>2.964391815717463E-3</v>
      </c>
    </row>
    <row r="183" spans="1:29" x14ac:dyDescent="0.25">
      <c r="A183" s="30" t="str">
        <f t="shared" si="170"/>
        <v>Residual value (costumization)</v>
      </c>
      <c r="B183" s="69">
        <f t="shared" ref="B183:AC183" si="174">((1+B141)^B149)*B141/(((1+B141)^B149)-1)*(B140)/B153/(B150)</f>
        <v>-7.4109795392936575E-4</v>
      </c>
      <c r="C183" s="69">
        <f t="shared" si="174"/>
        <v>-7.4109795392936575E-4</v>
      </c>
      <c r="D183" s="69">
        <f t="shared" si="174"/>
        <v>-7.4109795392936575E-4</v>
      </c>
      <c r="E183" s="69">
        <f t="shared" si="174"/>
        <v>-7.4109795392936575E-4</v>
      </c>
      <c r="F183" s="69">
        <f t="shared" si="174"/>
        <v>-7.4109795392936575E-4</v>
      </c>
      <c r="G183" s="69">
        <f t="shared" si="174"/>
        <v>-7.4109795392936575E-4</v>
      </c>
      <c r="H183" s="69">
        <f t="shared" si="174"/>
        <v>-7.4109795392936575E-4</v>
      </c>
      <c r="I183" s="69">
        <f t="shared" si="174"/>
        <v>-7.4109795392936575E-4</v>
      </c>
      <c r="J183" s="69">
        <f t="shared" si="174"/>
        <v>-7.4109795392936575E-4</v>
      </c>
      <c r="K183" s="69">
        <f t="shared" si="174"/>
        <v>-7.4109795392936575E-4</v>
      </c>
      <c r="L183" s="69">
        <f t="shared" si="174"/>
        <v>-7.4109795392936575E-4</v>
      </c>
      <c r="M183" s="69">
        <f t="shared" si="174"/>
        <v>-7.4109795392936575E-4</v>
      </c>
      <c r="N183" s="69">
        <f t="shared" si="174"/>
        <v>-7.4109795392936575E-4</v>
      </c>
      <c r="O183" s="69">
        <f t="shared" si="174"/>
        <v>-7.4109795392936575E-4</v>
      </c>
      <c r="P183" s="69">
        <f t="shared" si="174"/>
        <v>-7.4109795392936575E-4</v>
      </c>
      <c r="Q183" s="69">
        <f t="shared" si="174"/>
        <v>-7.4109795392936575E-4</v>
      </c>
      <c r="R183" s="69">
        <f t="shared" si="174"/>
        <v>-7.4109795392936575E-4</v>
      </c>
      <c r="S183" s="69">
        <f t="shared" si="174"/>
        <v>-7.4109795392936575E-4</v>
      </c>
      <c r="T183" s="69">
        <f t="shared" si="174"/>
        <v>-7.4109795392936575E-4</v>
      </c>
      <c r="U183" s="69">
        <f t="shared" si="174"/>
        <v>-7.4109795392936575E-4</v>
      </c>
      <c r="V183" s="69">
        <f t="shared" si="174"/>
        <v>-7.4109795392936575E-4</v>
      </c>
      <c r="W183" s="69">
        <f t="shared" si="174"/>
        <v>-7.4109795392936575E-4</v>
      </c>
      <c r="X183" s="69">
        <f t="shared" si="174"/>
        <v>-7.4109795392936575E-4</v>
      </c>
      <c r="Y183" s="69">
        <f t="shared" si="174"/>
        <v>-7.4109795392936575E-4</v>
      </c>
      <c r="Z183" s="69">
        <f t="shared" si="174"/>
        <v>-7.4109795392936575E-4</v>
      </c>
      <c r="AA183" s="69">
        <f t="shared" si="174"/>
        <v>-7.4109795392936575E-4</v>
      </c>
      <c r="AB183" s="69">
        <f t="shared" si="174"/>
        <v>-7.4109795392936575E-4</v>
      </c>
      <c r="AC183" s="69">
        <f t="shared" si="174"/>
        <v>-7.4109795392936575E-4</v>
      </c>
    </row>
    <row r="184" spans="1:29" x14ac:dyDescent="0.25">
      <c r="A184" s="30" t="str">
        <f t="shared" si="170"/>
        <v>Opex fix (admin, crew, insurance)</v>
      </c>
      <c r="B184" s="66">
        <f t="shared" ref="B184:AC184" si="175">B142/B153/(B150)</f>
        <v>2.5454545454545455E-2</v>
      </c>
      <c r="C184" s="66">
        <f t="shared" si="175"/>
        <v>2.5454545454545455E-2</v>
      </c>
      <c r="D184" s="66">
        <f t="shared" si="175"/>
        <v>2.5454545454545455E-2</v>
      </c>
      <c r="E184" s="66">
        <f t="shared" si="175"/>
        <v>2.5454545454545455E-2</v>
      </c>
      <c r="F184" s="66">
        <f t="shared" si="175"/>
        <v>2.5454545454545455E-2</v>
      </c>
      <c r="G184" s="66">
        <f t="shared" si="175"/>
        <v>2.5454545454545455E-2</v>
      </c>
      <c r="H184" s="66">
        <f t="shared" si="175"/>
        <v>2.5454545454545455E-2</v>
      </c>
      <c r="I184" s="66">
        <f t="shared" si="175"/>
        <v>2.5454545454545455E-2</v>
      </c>
      <c r="J184" s="66">
        <f t="shared" si="175"/>
        <v>2.5454545454545455E-2</v>
      </c>
      <c r="K184" s="66">
        <f t="shared" si="175"/>
        <v>2.5454545454545455E-2</v>
      </c>
      <c r="L184" s="66">
        <f t="shared" si="175"/>
        <v>2.5454545454545455E-2</v>
      </c>
      <c r="M184" s="66">
        <f t="shared" si="175"/>
        <v>2.5454545454545455E-2</v>
      </c>
      <c r="N184" s="66">
        <f t="shared" si="175"/>
        <v>2.5454545454545455E-2</v>
      </c>
      <c r="O184" s="66">
        <f t="shared" si="175"/>
        <v>2.5454545454545455E-2</v>
      </c>
      <c r="P184" s="66">
        <f t="shared" si="175"/>
        <v>2.5454545454545455E-2</v>
      </c>
      <c r="Q184" s="66">
        <f t="shared" si="175"/>
        <v>2.5454545454545455E-2</v>
      </c>
      <c r="R184" s="66">
        <f t="shared" si="175"/>
        <v>2.5454545454545455E-2</v>
      </c>
      <c r="S184" s="66">
        <f t="shared" si="175"/>
        <v>2.5454545454545455E-2</v>
      </c>
      <c r="T184" s="66">
        <f t="shared" si="175"/>
        <v>2.5454545454545455E-2</v>
      </c>
      <c r="U184" s="66">
        <f t="shared" si="175"/>
        <v>2.5454545454545455E-2</v>
      </c>
      <c r="V184" s="66">
        <f t="shared" si="175"/>
        <v>2.5454545454545455E-2</v>
      </c>
      <c r="W184" s="66">
        <f t="shared" si="175"/>
        <v>2.5454545454545455E-2</v>
      </c>
      <c r="X184" s="66">
        <f t="shared" si="175"/>
        <v>2.5454545454545455E-2</v>
      </c>
      <c r="Y184" s="66">
        <f t="shared" si="175"/>
        <v>2.5454545454545455E-2</v>
      </c>
      <c r="Z184" s="66">
        <f t="shared" si="175"/>
        <v>2.5454545454545455E-2</v>
      </c>
      <c r="AA184" s="66">
        <f t="shared" si="175"/>
        <v>2.5454545454545455E-2</v>
      </c>
      <c r="AB184" s="66">
        <f t="shared" si="175"/>
        <v>2.5454545454545455E-2</v>
      </c>
      <c r="AC184" s="66">
        <f t="shared" si="175"/>
        <v>2.5454545454545455E-2</v>
      </c>
    </row>
    <row r="185" spans="1:29" x14ac:dyDescent="0.25">
      <c r="A185" s="30" t="str">
        <f t="shared" si="170"/>
        <v>Opex maintenance &amp; repair</v>
      </c>
      <c r="B185" s="66">
        <f t="shared" ref="B185:AC185" si="176">B143/B153/(B150)</f>
        <v>7.2727272727272727E-3</v>
      </c>
      <c r="C185" s="66">
        <f t="shared" si="176"/>
        <v>7.2727272727272727E-3</v>
      </c>
      <c r="D185" s="66">
        <f t="shared" si="176"/>
        <v>7.2727272727272727E-3</v>
      </c>
      <c r="E185" s="66">
        <f t="shared" si="176"/>
        <v>7.2727272727272727E-3</v>
      </c>
      <c r="F185" s="66">
        <f t="shared" si="176"/>
        <v>7.2727272727272727E-3</v>
      </c>
      <c r="G185" s="66">
        <f t="shared" si="176"/>
        <v>7.2727272727272727E-3</v>
      </c>
      <c r="H185" s="66">
        <f t="shared" si="176"/>
        <v>7.2727272727272727E-3</v>
      </c>
      <c r="I185" s="66">
        <f t="shared" si="176"/>
        <v>7.2727272727272727E-3</v>
      </c>
      <c r="J185" s="66">
        <f t="shared" si="176"/>
        <v>7.2727272727272727E-3</v>
      </c>
      <c r="K185" s="66">
        <f t="shared" si="176"/>
        <v>7.2727272727272727E-3</v>
      </c>
      <c r="L185" s="66">
        <f t="shared" si="176"/>
        <v>7.2727272727272727E-3</v>
      </c>
      <c r="M185" s="66">
        <f t="shared" si="176"/>
        <v>7.2727272727272727E-3</v>
      </c>
      <c r="N185" s="66">
        <f t="shared" si="176"/>
        <v>7.2727272727272727E-3</v>
      </c>
      <c r="O185" s="66">
        <f t="shared" si="176"/>
        <v>7.2727272727272727E-3</v>
      </c>
      <c r="P185" s="66">
        <f t="shared" si="176"/>
        <v>7.2727272727272727E-3</v>
      </c>
      <c r="Q185" s="66">
        <f t="shared" si="176"/>
        <v>7.2727272727272727E-3</v>
      </c>
      <c r="R185" s="66">
        <f t="shared" si="176"/>
        <v>7.2727272727272727E-3</v>
      </c>
      <c r="S185" s="66">
        <f t="shared" si="176"/>
        <v>7.2727272727272727E-3</v>
      </c>
      <c r="T185" s="66">
        <f t="shared" si="176"/>
        <v>7.2727272727272727E-3</v>
      </c>
      <c r="U185" s="66">
        <f t="shared" si="176"/>
        <v>7.2727272727272727E-3</v>
      </c>
      <c r="V185" s="66">
        <f t="shared" si="176"/>
        <v>7.2727272727272727E-3</v>
      </c>
      <c r="W185" s="66">
        <f t="shared" si="176"/>
        <v>7.2727272727272727E-3</v>
      </c>
      <c r="X185" s="66">
        <f t="shared" si="176"/>
        <v>7.2727272727272727E-3</v>
      </c>
      <c r="Y185" s="66">
        <f t="shared" si="176"/>
        <v>7.2727272727272727E-3</v>
      </c>
      <c r="Z185" s="66">
        <f t="shared" si="176"/>
        <v>7.2727272727272727E-3</v>
      </c>
      <c r="AA185" s="66">
        <f t="shared" si="176"/>
        <v>7.2727272727272727E-3</v>
      </c>
      <c r="AB185" s="66">
        <f t="shared" si="176"/>
        <v>7.2727272727272727E-3</v>
      </c>
      <c r="AC185" s="66">
        <f t="shared" si="176"/>
        <v>7.2727272727272727E-3</v>
      </c>
    </row>
    <row r="186" spans="1:29" x14ac:dyDescent="0.25">
      <c r="A186" s="30" t="str">
        <f t="shared" si="170"/>
        <v>Opex var (mode-fees)</v>
      </c>
      <c r="B186" s="66">
        <f t="shared" ref="B186:AC186" si="177">B144*B153/B153/(B150)</f>
        <v>4.4000000000000003E-3</v>
      </c>
      <c r="C186" s="66">
        <f t="shared" si="177"/>
        <v>4.4000000000000003E-3</v>
      </c>
      <c r="D186" s="66">
        <f t="shared" si="177"/>
        <v>4.4000000000000003E-3</v>
      </c>
      <c r="E186" s="66">
        <f t="shared" si="177"/>
        <v>4.4000000000000003E-3</v>
      </c>
      <c r="F186" s="66">
        <f t="shared" si="177"/>
        <v>4.4000000000000003E-3</v>
      </c>
      <c r="G186" s="66">
        <f t="shared" si="177"/>
        <v>4.4000000000000003E-3</v>
      </c>
      <c r="H186" s="66">
        <f t="shared" si="177"/>
        <v>4.4000000000000003E-3</v>
      </c>
      <c r="I186" s="66">
        <f t="shared" si="177"/>
        <v>4.4000000000000003E-3</v>
      </c>
      <c r="J186" s="66">
        <f t="shared" si="177"/>
        <v>4.4000000000000003E-3</v>
      </c>
      <c r="K186" s="66">
        <f t="shared" si="177"/>
        <v>4.4000000000000003E-3</v>
      </c>
      <c r="L186" s="66">
        <f t="shared" si="177"/>
        <v>4.4000000000000003E-3</v>
      </c>
      <c r="M186" s="66">
        <f t="shared" si="177"/>
        <v>4.4000000000000003E-3</v>
      </c>
      <c r="N186" s="66">
        <f t="shared" si="177"/>
        <v>4.4000000000000003E-3</v>
      </c>
      <c r="O186" s="66">
        <f t="shared" si="177"/>
        <v>4.4000000000000003E-3</v>
      </c>
      <c r="P186" s="66">
        <f t="shared" si="177"/>
        <v>4.4000000000000003E-3</v>
      </c>
      <c r="Q186" s="66">
        <f t="shared" si="177"/>
        <v>4.4000000000000003E-3</v>
      </c>
      <c r="R186" s="66">
        <f t="shared" si="177"/>
        <v>4.4000000000000003E-3</v>
      </c>
      <c r="S186" s="66">
        <f t="shared" si="177"/>
        <v>4.4000000000000003E-3</v>
      </c>
      <c r="T186" s="66">
        <f t="shared" si="177"/>
        <v>4.4000000000000003E-3</v>
      </c>
      <c r="U186" s="66">
        <f t="shared" si="177"/>
        <v>4.4000000000000003E-3</v>
      </c>
      <c r="V186" s="66">
        <f t="shared" si="177"/>
        <v>4.4000000000000003E-3</v>
      </c>
      <c r="W186" s="66">
        <f t="shared" si="177"/>
        <v>4.4000000000000003E-3</v>
      </c>
      <c r="X186" s="66">
        <f t="shared" si="177"/>
        <v>4.4000000000000003E-3</v>
      </c>
      <c r="Y186" s="66">
        <f t="shared" si="177"/>
        <v>4.4000000000000003E-3</v>
      </c>
      <c r="Z186" s="66">
        <f t="shared" si="177"/>
        <v>4.4000000000000003E-3</v>
      </c>
      <c r="AA186" s="66">
        <f t="shared" si="177"/>
        <v>4.4000000000000003E-3</v>
      </c>
      <c r="AB186" s="66">
        <f t="shared" si="177"/>
        <v>4.4000000000000003E-3</v>
      </c>
      <c r="AC186" s="66">
        <f t="shared" si="177"/>
        <v>4.4000000000000003E-3</v>
      </c>
    </row>
    <row r="187" spans="1:29" x14ac:dyDescent="0.25">
      <c r="A187" s="30" t="str">
        <f t="shared" ref="A187" si="178">A163</f>
        <v>Fuel Cost</v>
      </c>
      <c r="B187" s="66">
        <f t="shared" ref="B187:AC187" si="179">B145*B146*B153/B153/(B150)</f>
        <v>1.1573595723149675E-2</v>
      </c>
      <c r="C187" s="66">
        <f t="shared" si="179"/>
        <v>1.1562290195257166E-2</v>
      </c>
      <c r="D187" s="66">
        <f t="shared" si="179"/>
        <v>1.154623796631744E-2</v>
      </c>
      <c r="E187" s="66">
        <f t="shared" si="179"/>
        <v>1.1523549683231857E-2</v>
      </c>
      <c r="F187" s="66">
        <f t="shared" si="179"/>
        <v>1.1491695743110229E-2</v>
      </c>
      <c r="G187" s="66">
        <f t="shared" si="179"/>
        <v>1.1447407203002828E-2</v>
      </c>
      <c r="H187" s="66">
        <f t="shared" si="179"/>
        <v>1.1386689271353168E-2</v>
      </c>
      <c r="I187" s="66">
        <f t="shared" si="179"/>
        <v>1.130509087748654E-2</v>
      </c>
      <c r="J187" s="66">
        <f t="shared" si="179"/>
        <v>1.1198426013052478E-2</v>
      </c>
      <c r="K187" s="66">
        <f t="shared" si="179"/>
        <v>1.1064099644999867E-2</v>
      </c>
      <c r="L187" s="66">
        <f t="shared" si="179"/>
        <v>1.0902911859175732E-2</v>
      </c>
      <c r="M187" s="66">
        <f t="shared" si="179"/>
        <v>1.0720644957616992E-2</v>
      </c>
      <c r="N187" s="66">
        <f t="shared" si="179"/>
        <v>1.0528226537463705E-2</v>
      </c>
      <c r="O187" s="66">
        <f t="shared" si="179"/>
        <v>1.0339594551910478E-2</v>
      </c>
      <c r="P187" s="66">
        <f t="shared" si="179"/>
        <v>1.0167878972744624E-2</v>
      </c>
      <c r="Q187" s="66">
        <f t="shared" si="179"/>
        <v>1.0021945183222353E-2</v>
      </c>
      <c r="R187" s="66">
        <f t="shared" si="179"/>
        <v>9.9050783530759638E-3</v>
      </c>
      <c r="S187" s="66">
        <f t="shared" si="179"/>
        <v>9.8159037747541991E-3</v>
      </c>
      <c r="T187" s="66">
        <f t="shared" si="179"/>
        <v>9.7503533078761844E-3</v>
      </c>
      <c r="U187" s="66">
        <f t="shared" si="179"/>
        <v>9.7034856723550063E-3</v>
      </c>
      <c r="V187" s="66">
        <f t="shared" si="179"/>
        <v>9.670638381250693E-3</v>
      </c>
      <c r="W187" s="66">
        <f t="shared" si="179"/>
        <v>9.647938884145316E-3</v>
      </c>
      <c r="X187" s="66">
        <f t="shared" si="179"/>
        <v>9.6324044871167799E-3</v>
      </c>
      <c r="Y187" s="66">
        <f t="shared" si="179"/>
        <v>9.6218444811282163E-3</v>
      </c>
      <c r="Z187" s="66">
        <f t="shared" si="179"/>
        <v>9.6146986425812171E-3</v>
      </c>
      <c r="AA187" s="66">
        <f t="shared" si="179"/>
        <v>9.6098780524370136E-3</v>
      </c>
      <c r="AB187" s="66">
        <f t="shared" si="179"/>
        <v>9.6066328550985913E-3</v>
      </c>
      <c r="AC187" s="66">
        <f t="shared" si="179"/>
        <v>9.604451272429336E-3</v>
      </c>
    </row>
    <row r="188" spans="1:29" x14ac:dyDescent="0.25">
      <c r="A188" s="59" t="str">
        <f>A151</f>
        <v>Market failure (av. utilization)</v>
      </c>
      <c r="B188" s="66">
        <f t="shared" ref="B188:AC188" si="180">B177/B151-B177/B150</f>
        <v>6.1785241796928646E-2</v>
      </c>
      <c r="C188" s="66">
        <f t="shared" si="180"/>
        <v>6.1779807585595127E-2</v>
      </c>
      <c r="D188" s="66">
        <f t="shared" si="180"/>
        <v>6.1772091784505434E-2</v>
      </c>
      <c r="E188" s="66">
        <f t="shared" si="180"/>
        <v>6.1761186241106325E-2</v>
      </c>
      <c r="F188" s="66">
        <f t="shared" si="180"/>
        <v>6.1745875054926257E-2</v>
      </c>
      <c r="G188" s="66">
        <f t="shared" si="180"/>
        <v>6.1724586948003271E-2</v>
      </c>
      <c r="H188" s="66">
        <f t="shared" si="180"/>
        <v>6.169540174980153E-2</v>
      </c>
      <c r="I188" s="66">
        <f t="shared" si="180"/>
        <v>6.1656179970777783E-2</v>
      </c>
      <c r="J188" s="66">
        <f t="shared" si="180"/>
        <v>6.1604909528503289E-2</v>
      </c>
      <c r="K188" s="66">
        <f t="shared" si="180"/>
        <v>6.1540343072288076E-2</v>
      </c>
      <c r="L188" s="66">
        <f t="shared" si="180"/>
        <v>6.1462865178210223E-2</v>
      </c>
      <c r="M188" s="66">
        <f t="shared" si="180"/>
        <v>6.1375255216818539E-2</v>
      </c>
      <c r="N188" s="66">
        <f t="shared" si="180"/>
        <v>6.1282765740031948E-2</v>
      </c>
      <c r="O188" s="66">
        <f t="shared" si="180"/>
        <v>6.1192096283151816E-2</v>
      </c>
      <c r="P188" s="66">
        <f t="shared" si="180"/>
        <v>6.1109558010254111E-2</v>
      </c>
      <c r="Q188" s="66">
        <f t="shared" si="180"/>
        <v>6.1039412231967148E-2</v>
      </c>
      <c r="R188" s="66">
        <f t="shared" si="180"/>
        <v>6.098323802595644E-2</v>
      </c>
      <c r="S188" s="66">
        <f t="shared" si="180"/>
        <v>6.0940374613581087E-2</v>
      </c>
      <c r="T188" s="66">
        <f t="shared" si="180"/>
        <v>6.0908866567834577E-2</v>
      </c>
      <c r="U188" s="66">
        <f t="shared" si="180"/>
        <v>6.0886338770942114E-2</v>
      </c>
      <c r="V188" s="66">
        <f t="shared" si="180"/>
        <v>6.0870550112217689E-2</v>
      </c>
      <c r="W188" s="66">
        <f t="shared" si="180"/>
        <v>6.0859639178592301E-2</v>
      </c>
      <c r="X188" s="66">
        <f t="shared" si="180"/>
        <v>6.0852172282999765E-2</v>
      </c>
      <c r="Y188" s="66">
        <f t="shared" si="180"/>
        <v>6.084709642057471E-2</v>
      </c>
      <c r="Z188" s="66">
        <f t="shared" si="180"/>
        <v>6.0843661640952854E-2</v>
      </c>
      <c r="AA188" s="66">
        <f t="shared" si="180"/>
        <v>6.0841344535033953E-2</v>
      </c>
      <c r="AB188" s="66">
        <f t="shared" si="180"/>
        <v>6.083978467083978E-2</v>
      </c>
      <c r="AC188" s="66">
        <f t="shared" si="180"/>
        <v>6.0838736052731969E-2</v>
      </c>
    </row>
    <row r="189" spans="1:29" x14ac:dyDescent="0.25">
      <c r="A189" s="59" t="str">
        <f>A152</f>
        <v>Payload loss (fuel)</v>
      </c>
      <c r="B189" s="66">
        <f>B177/(B150-B152)-B177/B150</f>
        <v>0</v>
      </c>
      <c r="C189" s="66">
        <f t="shared" ref="C189:AC189" si="181">C177/(C150-C152)-C177/C150</f>
        <v>0</v>
      </c>
      <c r="D189" s="66">
        <f t="shared" si="181"/>
        <v>0</v>
      </c>
      <c r="E189" s="66">
        <f t="shared" si="181"/>
        <v>0</v>
      </c>
      <c r="F189" s="66">
        <f t="shared" si="181"/>
        <v>0</v>
      </c>
      <c r="G189" s="66">
        <f t="shared" si="181"/>
        <v>0</v>
      </c>
      <c r="H189" s="66">
        <f t="shared" si="181"/>
        <v>0</v>
      </c>
      <c r="I189" s="66">
        <f t="shared" si="181"/>
        <v>0</v>
      </c>
      <c r="J189" s="66">
        <f t="shared" si="181"/>
        <v>0</v>
      </c>
      <c r="K189" s="66">
        <f t="shared" si="181"/>
        <v>0</v>
      </c>
      <c r="L189" s="66">
        <f t="shared" si="181"/>
        <v>0</v>
      </c>
      <c r="M189" s="66">
        <f t="shared" si="181"/>
        <v>0</v>
      </c>
      <c r="N189" s="66">
        <f t="shared" si="181"/>
        <v>0</v>
      </c>
      <c r="O189" s="66">
        <f t="shared" si="181"/>
        <v>0</v>
      </c>
      <c r="P189" s="66">
        <f t="shared" si="181"/>
        <v>0</v>
      </c>
      <c r="Q189" s="66">
        <f t="shared" si="181"/>
        <v>0</v>
      </c>
      <c r="R189" s="66">
        <f t="shared" si="181"/>
        <v>0</v>
      </c>
      <c r="S189" s="66">
        <f t="shared" si="181"/>
        <v>0</v>
      </c>
      <c r="T189" s="66">
        <f t="shared" si="181"/>
        <v>0</v>
      </c>
      <c r="U189" s="66">
        <f t="shared" si="181"/>
        <v>0</v>
      </c>
      <c r="V189" s="66">
        <f t="shared" si="181"/>
        <v>0</v>
      </c>
      <c r="W189" s="66">
        <f t="shared" si="181"/>
        <v>0</v>
      </c>
      <c r="X189" s="66">
        <f t="shared" si="181"/>
        <v>0</v>
      </c>
      <c r="Y189" s="66">
        <f t="shared" si="181"/>
        <v>0</v>
      </c>
      <c r="Z189" s="66">
        <f t="shared" si="181"/>
        <v>0</v>
      </c>
      <c r="AA189" s="66">
        <f t="shared" si="181"/>
        <v>0</v>
      </c>
      <c r="AB189" s="66">
        <f t="shared" si="181"/>
        <v>0</v>
      </c>
      <c r="AC189" s="66">
        <f t="shared" si="181"/>
        <v>0</v>
      </c>
    </row>
    <row r="190" spans="1:29" ht="15.75" thickBot="1" x14ac:dyDescent="0.3">
      <c r="A190" s="59" t="str">
        <f>A127</f>
        <v>Emission Cost</v>
      </c>
      <c r="B190" s="68">
        <f>B147*B153/B153/(B150)</f>
        <v>0</v>
      </c>
      <c r="C190" s="68">
        <f t="shared" ref="C190:AC190" si="182">C147*C153/C153/(C150)</f>
        <v>0</v>
      </c>
      <c r="D190" s="68">
        <f t="shared" si="182"/>
        <v>0</v>
      </c>
      <c r="E190" s="68">
        <f t="shared" si="182"/>
        <v>0</v>
      </c>
      <c r="F190" s="68">
        <f t="shared" si="182"/>
        <v>0</v>
      </c>
      <c r="G190" s="68">
        <f t="shared" si="182"/>
        <v>0</v>
      </c>
      <c r="H190" s="68">
        <f t="shared" si="182"/>
        <v>0</v>
      </c>
      <c r="I190" s="68">
        <f t="shared" si="182"/>
        <v>0</v>
      </c>
      <c r="J190" s="68">
        <f t="shared" si="182"/>
        <v>0</v>
      </c>
      <c r="K190" s="68">
        <f t="shared" si="182"/>
        <v>0</v>
      </c>
      <c r="L190" s="68">
        <f t="shared" si="182"/>
        <v>0</v>
      </c>
      <c r="M190" s="68">
        <f t="shared" si="182"/>
        <v>0</v>
      </c>
      <c r="N190" s="68">
        <f t="shared" si="182"/>
        <v>0</v>
      </c>
      <c r="O190" s="68">
        <f t="shared" si="182"/>
        <v>0</v>
      </c>
      <c r="P190" s="68">
        <f t="shared" si="182"/>
        <v>0</v>
      </c>
      <c r="Q190" s="68">
        <f t="shared" si="182"/>
        <v>0</v>
      </c>
      <c r="R190" s="68">
        <f t="shared" si="182"/>
        <v>0</v>
      </c>
      <c r="S190" s="68">
        <f t="shared" si="182"/>
        <v>0</v>
      </c>
      <c r="T190" s="68">
        <f t="shared" si="182"/>
        <v>0</v>
      </c>
      <c r="U190" s="68">
        <f t="shared" si="182"/>
        <v>0</v>
      </c>
      <c r="V190" s="68">
        <f t="shared" si="182"/>
        <v>0</v>
      </c>
      <c r="W190" s="68">
        <f t="shared" si="182"/>
        <v>0</v>
      </c>
      <c r="X190" s="68">
        <f t="shared" si="182"/>
        <v>0</v>
      </c>
      <c r="Y190" s="68">
        <f t="shared" si="182"/>
        <v>0</v>
      </c>
      <c r="Z190" s="68">
        <f t="shared" si="182"/>
        <v>0</v>
      </c>
      <c r="AA190" s="68">
        <f t="shared" si="182"/>
        <v>0</v>
      </c>
      <c r="AB190" s="68">
        <f t="shared" si="182"/>
        <v>0</v>
      </c>
      <c r="AC190" s="68">
        <f t="shared" si="182"/>
        <v>0</v>
      </c>
    </row>
    <row r="191" spans="1:29" ht="15.75" thickBot="1" x14ac:dyDescent="0.3">
      <c r="A191" s="31" t="s">
        <v>210</v>
      </c>
      <c r="B191" s="67">
        <f>B180+B181+B182+B183+B184+B185+B186+B187+B188+B189+B190</f>
        <v>0.11733557677854251</v>
      </c>
      <c r="C191" s="67">
        <f t="shared" ref="C191:AC191" si="183">C180+C181+C182+C183+C184+C185+C186+C187+C188+C189+C190</f>
        <v>0.11732512637213188</v>
      </c>
      <c r="D191" s="67">
        <f t="shared" si="183"/>
        <v>0.11731028829311325</v>
      </c>
      <c r="E191" s="67">
        <f t="shared" si="183"/>
        <v>0.11728931609426882</v>
      </c>
      <c r="F191" s="67">
        <f t="shared" si="183"/>
        <v>0.11725987150546099</v>
      </c>
      <c r="G191" s="67">
        <f t="shared" si="183"/>
        <v>0.1172189328383014</v>
      </c>
      <c r="H191" s="67">
        <f t="shared" si="183"/>
        <v>0.11716280745714421</v>
      </c>
      <c r="I191" s="67">
        <f t="shared" si="183"/>
        <v>0.11708738095902162</v>
      </c>
      <c r="J191" s="67">
        <f t="shared" si="183"/>
        <v>0.1169887839546476</v>
      </c>
      <c r="K191" s="67">
        <f t="shared" si="183"/>
        <v>0.11686461769269525</v>
      </c>
      <c r="L191" s="67">
        <f t="shared" si="183"/>
        <v>0.11671562174254554</v>
      </c>
      <c r="M191" s="67">
        <f t="shared" si="183"/>
        <v>0.11654714104756153</v>
      </c>
      <c r="N191" s="67">
        <f t="shared" si="183"/>
        <v>0.11636927666912578</v>
      </c>
      <c r="O191" s="67">
        <f t="shared" si="183"/>
        <v>0.11619491232897167</v>
      </c>
      <c r="P191" s="67">
        <f t="shared" si="183"/>
        <v>0.11603618488109149</v>
      </c>
      <c r="Q191" s="67">
        <f t="shared" si="183"/>
        <v>0.11590128915361655</v>
      </c>
      <c r="R191" s="67">
        <f t="shared" si="183"/>
        <v>0.1157932618343652</v>
      </c>
      <c r="S191" s="67">
        <f t="shared" si="183"/>
        <v>0.11571083219518183</v>
      </c>
      <c r="T191" s="67">
        <f t="shared" si="183"/>
        <v>0.11565023979951544</v>
      </c>
      <c r="U191" s="67">
        <f t="shared" si="183"/>
        <v>0.1156069171131838</v>
      </c>
      <c r="V191" s="67">
        <f t="shared" si="183"/>
        <v>0.11557655430794452</v>
      </c>
      <c r="W191" s="67">
        <f t="shared" si="183"/>
        <v>0.11555557174328029</v>
      </c>
      <c r="X191" s="67">
        <f t="shared" si="183"/>
        <v>0.11554121232867928</v>
      </c>
      <c r="Y191" s="67">
        <f t="shared" si="183"/>
        <v>0.11553145105478493</v>
      </c>
      <c r="Z191" s="67">
        <f t="shared" si="183"/>
        <v>0.11552484570935828</v>
      </c>
      <c r="AA191" s="67">
        <f t="shared" si="183"/>
        <v>0.11552038973643733</v>
      </c>
      <c r="AB191" s="67">
        <f t="shared" si="183"/>
        <v>0.11551738999760237</v>
      </c>
      <c r="AC191" s="67">
        <f t="shared" si="183"/>
        <v>0.11551537342431814</v>
      </c>
    </row>
    <row r="193" spans="2:2" x14ac:dyDescent="0.25">
      <c r="B193" s="40"/>
    </row>
    <row r="215" spans="1:44" s="3" customFormat="1" ht="21" x14ac:dyDescent="0.35">
      <c r="A215" s="2" t="str">
        <f>'Parameter Input'!A32</f>
        <v>Road long-haul: Container</v>
      </c>
    </row>
    <row r="216" spans="1:44" s="3" customFormat="1" ht="21" x14ac:dyDescent="0.35">
      <c r="A216" s="2" t="s">
        <v>11</v>
      </c>
    </row>
    <row r="217" spans="1:44" x14ac:dyDescent="0.25">
      <c r="A217" s="33" t="s">
        <v>195</v>
      </c>
    </row>
    <row r="218" spans="1:44" x14ac:dyDescent="0.25">
      <c r="A218" s="33" t="s">
        <v>196</v>
      </c>
    </row>
    <row r="219" spans="1:44" ht="15.75" thickBot="1" x14ac:dyDescent="0.3">
      <c r="A219" s="34" t="s">
        <v>197</v>
      </c>
      <c r="B219" s="34"/>
    </row>
    <row r="220" spans="1:44" ht="15.75" thickBot="1" x14ac:dyDescent="0.3">
      <c r="A220" s="39" t="s">
        <v>198</v>
      </c>
      <c r="B220" s="35"/>
    </row>
    <row r="221" spans="1:44" ht="15.75" thickBot="1" x14ac:dyDescent="0.3">
      <c r="A221" s="38" t="s">
        <v>199</v>
      </c>
      <c r="B221" s="36"/>
    </row>
    <row r="222" spans="1:44" ht="15.75" thickBot="1" x14ac:dyDescent="0.3"/>
    <row r="223" spans="1:44" x14ac:dyDescent="0.25">
      <c r="A223" s="5" t="s">
        <v>200</v>
      </c>
      <c r="B223" s="6">
        <v>2023</v>
      </c>
      <c r="C223" s="6">
        <v>2050</v>
      </c>
      <c r="D223" s="7"/>
      <c r="E223" s="5" t="s">
        <v>201</v>
      </c>
      <c r="F223" s="8"/>
      <c r="G223" s="8"/>
      <c r="H223" s="8"/>
      <c r="I223" s="8"/>
      <c r="J223" s="8"/>
      <c r="K223" s="9"/>
      <c r="L223" s="10" t="s">
        <v>2</v>
      </c>
      <c r="M223" s="11"/>
      <c r="N223" s="11"/>
      <c r="O223" s="11"/>
      <c r="P223" s="12"/>
      <c r="Q223" s="13">
        <v>0</v>
      </c>
      <c r="R223" s="13">
        <v>1</v>
      </c>
      <c r="S223" s="13">
        <v>2</v>
      </c>
      <c r="T223" s="13">
        <v>3</v>
      </c>
      <c r="U223" s="13">
        <v>4</v>
      </c>
      <c r="V223" s="13">
        <v>5</v>
      </c>
      <c r="W223" s="13">
        <v>6</v>
      </c>
      <c r="X223" s="13">
        <v>7</v>
      </c>
      <c r="Y223" s="13">
        <v>8</v>
      </c>
      <c r="Z223" s="13">
        <v>9</v>
      </c>
      <c r="AA223" s="13">
        <v>10</v>
      </c>
      <c r="AB223" s="13">
        <v>11</v>
      </c>
      <c r="AC223" s="13">
        <v>12</v>
      </c>
      <c r="AD223" s="13">
        <v>13</v>
      </c>
      <c r="AE223" s="13">
        <v>14</v>
      </c>
      <c r="AF223" s="13">
        <v>15</v>
      </c>
      <c r="AG223" s="13">
        <v>16</v>
      </c>
      <c r="AH223" s="13">
        <v>17</v>
      </c>
      <c r="AI223" s="13">
        <v>18</v>
      </c>
      <c r="AJ223" s="13">
        <v>19</v>
      </c>
      <c r="AK223" s="13">
        <v>20</v>
      </c>
      <c r="AL223" s="13">
        <v>21</v>
      </c>
      <c r="AM223" s="13">
        <v>22</v>
      </c>
      <c r="AN223" s="13">
        <v>23</v>
      </c>
      <c r="AO223" s="13">
        <v>24</v>
      </c>
      <c r="AP223" s="13">
        <v>25</v>
      </c>
      <c r="AQ223" s="13">
        <v>26</v>
      </c>
      <c r="AR223" s="14">
        <v>27</v>
      </c>
    </row>
    <row r="224" spans="1:44" ht="15.75" thickBot="1" x14ac:dyDescent="0.3">
      <c r="A224" s="15"/>
      <c r="B224" s="3" t="s">
        <v>202</v>
      </c>
      <c r="C224" s="3" t="s">
        <v>203</v>
      </c>
      <c r="D224" s="16" t="s">
        <v>5</v>
      </c>
      <c r="E224" s="17"/>
      <c r="F224" s="18"/>
      <c r="G224" s="18"/>
      <c r="H224" s="18"/>
      <c r="I224" s="18"/>
      <c r="J224" s="18"/>
      <c r="K224" s="19"/>
      <c r="L224" s="20" t="s">
        <v>8</v>
      </c>
      <c r="M224" s="20" t="s">
        <v>204</v>
      </c>
      <c r="N224" s="20" t="s">
        <v>205</v>
      </c>
      <c r="O224" s="20" t="s">
        <v>9</v>
      </c>
      <c r="P224" s="21" t="s">
        <v>10</v>
      </c>
      <c r="Q224" s="22">
        <v>2023</v>
      </c>
      <c r="R224" s="22">
        <v>2024</v>
      </c>
      <c r="S224" s="22">
        <v>2025</v>
      </c>
      <c r="T224" s="22">
        <v>2026</v>
      </c>
      <c r="U224" s="22">
        <v>2027</v>
      </c>
      <c r="V224" s="22">
        <v>2028</v>
      </c>
      <c r="W224" s="22">
        <v>2029</v>
      </c>
      <c r="X224" s="22">
        <v>2030</v>
      </c>
      <c r="Y224" s="22">
        <v>2031</v>
      </c>
      <c r="Z224" s="22">
        <v>2032</v>
      </c>
      <c r="AA224" s="22">
        <v>2033</v>
      </c>
      <c r="AB224" s="22">
        <v>2034</v>
      </c>
      <c r="AC224" s="22">
        <v>2035</v>
      </c>
      <c r="AD224" s="22">
        <v>2036</v>
      </c>
      <c r="AE224" s="22">
        <v>2037</v>
      </c>
      <c r="AF224" s="22">
        <v>2038</v>
      </c>
      <c r="AG224" s="22">
        <v>2039</v>
      </c>
      <c r="AH224" s="22">
        <v>2040</v>
      </c>
      <c r="AI224" s="22">
        <v>2041</v>
      </c>
      <c r="AJ224" s="22">
        <v>2042</v>
      </c>
      <c r="AK224" s="22">
        <v>2043</v>
      </c>
      <c r="AL224" s="22">
        <v>2044</v>
      </c>
      <c r="AM224" s="22">
        <v>2045</v>
      </c>
      <c r="AN224" s="22">
        <v>2046</v>
      </c>
      <c r="AO224" s="22">
        <v>2047</v>
      </c>
      <c r="AP224" s="22">
        <v>2048</v>
      </c>
      <c r="AQ224" s="22">
        <v>2049</v>
      </c>
      <c r="AR224" s="23">
        <v>2050</v>
      </c>
    </row>
    <row r="225" spans="1:44" x14ac:dyDescent="0.25">
      <c r="A225" s="24" t="s">
        <v>18</v>
      </c>
      <c r="B225" s="41">
        <f>'Parameter Input'!L8</f>
        <v>105000</v>
      </c>
      <c r="C225" s="42">
        <f>'Parameter Input'!M8</f>
        <v>115000</v>
      </c>
      <c r="D225" s="1" t="s">
        <v>15</v>
      </c>
      <c r="L225" s="51">
        <f>'Parameter Input'!O8</f>
        <v>12</v>
      </c>
      <c r="M225" s="52">
        <v>0</v>
      </c>
      <c r="N225" s="52">
        <v>1</v>
      </c>
      <c r="O225" s="52">
        <f>'Parameter Input'!P8</f>
        <v>0.9</v>
      </c>
      <c r="P225" s="53">
        <f>'Parameter Input'!Q8</f>
        <v>0.4</v>
      </c>
      <c r="Q225" s="4">
        <f t="shared" ref="Q225:AR234" si="184">$N225+($M225-$N225)*((1/(1+EXP(-$P225*(Q$9-$L225)))^$O225))</f>
        <v>0.9867978615748374</v>
      </c>
      <c r="R225" s="4">
        <f t="shared" si="184"/>
        <v>0.98114509762858249</v>
      </c>
      <c r="S225" s="4">
        <f t="shared" si="184"/>
        <v>0.97311898315872036</v>
      </c>
      <c r="T225" s="4">
        <f t="shared" si="184"/>
        <v>0.96177484161592774</v>
      </c>
      <c r="U225" s="4">
        <f t="shared" si="184"/>
        <v>0.94584787155511363</v>
      </c>
      <c r="V225" s="4">
        <f t="shared" si="184"/>
        <v>0.92370360150141495</v>
      </c>
      <c r="W225" s="4">
        <f t="shared" si="184"/>
        <v>0.89334463567658451</v>
      </c>
      <c r="X225" s="4">
        <f t="shared" si="184"/>
        <v>0.85254543874327005</v>
      </c>
      <c r="Y225" s="4">
        <f t="shared" si="184"/>
        <v>0.79921300652623883</v>
      </c>
      <c r="Z225" s="4">
        <f t="shared" si="184"/>
        <v>0.73204982249993378</v>
      </c>
      <c r="AA225" s="4">
        <f t="shared" si="184"/>
        <v>0.65145592958786691</v>
      </c>
      <c r="AB225" s="4">
        <f t="shared" si="184"/>
        <v>0.56032247880849573</v>
      </c>
      <c r="AC225" s="4">
        <f t="shared" si="184"/>
        <v>0.46411326873185343</v>
      </c>
      <c r="AD225" s="4">
        <f t="shared" si="184"/>
        <v>0.36979727595523937</v>
      </c>
      <c r="AE225" s="4">
        <f t="shared" si="184"/>
        <v>0.28393948637231203</v>
      </c>
      <c r="AF225" s="4">
        <f t="shared" si="184"/>
        <v>0.21097259161117732</v>
      </c>
      <c r="AG225" s="4">
        <f t="shared" si="184"/>
        <v>0.15253917653798199</v>
      </c>
      <c r="AH225" s="4">
        <f t="shared" si="184"/>
        <v>0.10795188737709993</v>
      </c>
      <c r="AI225" s="4">
        <f t="shared" si="184"/>
        <v>7.5176653938091809E-2</v>
      </c>
      <c r="AJ225" s="4">
        <f t="shared" si="184"/>
        <v>5.1742836177502194E-2</v>
      </c>
      <c r="AK225" s="4">
        <f t="shared" si="184"/>
        <v>3.5319190625345942E-2</v>
      </c>
      <c r="AL225" s="4">
        <f t="shared" si="184"/>
        <v>2.3969442072658165E-2</v>
      </c>
      <c r="AM225" s="4">
        <f t="shared" si="184"/>
        <v>1.6202243558389728E-2</v>
      </c>
      <c r="AN225" s="4">
        <f t="shared" si="184"/>
        <v>1.0922240564108399E-2</v>
      </c>
      <c r="AO225" s="4">
        <f t="shared" si="184"/>
        <v>7.3493212906090566E-3</v>
      </c>
      <c r="AP225" s="4">
        <f t="shared" si="184"/>
        <v>4.9390262185057265E-3</v>
      </c>
      <c r="AQ225" s="4">
        <f t="shared" si="184"/>
        <v>3.3164275492956197E-3</v>
      </c>
      <c r="AR225" s="4">
        <f t="shared" si="184"/>
        <v>2.2256362146679809E-3</v>
      </c>
    </row>
    <row r="226" spans="1:44" x14ac:dyDescent="0.25">
      <c r="A226" s="24" t="s">
        <v>28</v>
      </c>
      <c r="B226" s="60">
        <f>'Parameter Input'!L9</f>
        <v>-26250</v>
      </c>
      <c r="C226" s="61">
        <f>'Parameter Input'!M9</f>
        <v>-17250</v>
      </c>
      <c r="D226" s="1" t="s">
        <v>15</v>
      </c>
      <c r="L226" s="54">
        <f>'Parameter Input'!O9</f>
        <v>12</v>
      </c>
      <c r="M226" s="37">
        <v>0</v>
      </c>
      <c r="N226" s="37">
        <v>1</v>
      </c>
      <c r="O226" s="37">
        <f>'Parameter Input'!P9</f>
        <v>0.9</v>
      </c>
      <c r="P226" s="55">
        <f>'Parameter Input'!Q9</f>
        <v>0.4</v>
      </c>
      <c r="Q226" s="4">
        <f t="shared" si="184"/>
        <v>0.9867978615748374</v>
      </c>
      <c r="R226" s="4">
        <f t="shared" si="184"/>
        <v>0.98114509762858249</v>
      </c>
      <c r="S226" s="4">
        <f t="shared" si="184"/>
        <v>0.97311898315872036</v>
      </c>
      <c r="T226" s="4">
        <f t="shared" si="184"/>
        <v>0.96177484161592774</v>
      </c>
      <c r="U226" s="4">
        <f t="shared" si="184"/>
        <v>0.94584787155511363</v>
      </c>
      <c r="V226" s="4">
        <f t="shared" si="184"/>
        <v>0.92370360150141495</v>
      </c>
      <c r="W226" s="4">
        <f t="shared" si="184"/>
        <v>0.89334463567658451</v>
      </c>
      <c r="X226" s="4">
        <f t="shared" si="184"/>
        <v>0.85254543874327005</v>
      </c>
      <c r="Y226" s="4">
        <f t="shared" si="184"/>
        <v>0.79921300652623883</v>
      </c>
      <c r="Z226" s="4">
        <f t="shared" si="184"/>
        <v>0.73204982249993378</v>
      </c>
      <c r="AA226" s="4">
        <f t="shared" si="184"/>
        <v>0.65145592958786691</v>
      </c>
      <c r="AB226" s="4">
        <f t="shared" si="184"/>
        <v>0.56032247880849573</v>
      </c>
      <c r="AC226" s="4">
        <f t="shared" si="184"/>
        <v>0.46411326873185343</v>
      </c>
      <c r="AD226" s="4">
        <f t="shared" si="184"/>
        <v>0.36979727595523937</v>
      </c>
      <c r="AE226" s="4">
        <f t="shared" si="184"/>
        <v>0.28393948637231203</v>
      </c>
      <c r="AF226" s="4">
        <f t="shared" si="184"/>
        <v>0.21097259161117732</v>
      </c>
      <c r="AG226" s="4">
        <f t="shared" si="184"/>
        <v>0.15253917653798199</v>
      </c>
      <c r="AH226" s="4">
        <f t="shared" si="184"/>
        <v>0.10795188737709993</v>
      </c>
      <c r="AI226" s="4">
        <f t="shared" si="184"/>
        <v>7.5176653938091809E-2</v>
      </c>
      <c r="AJ226" s="4">
        <f t="shared" si="184"/>
        <v>5.1742836177502194E-2</v>
      </c>
      <c r="AK226" s="4">
        <f t="shared" si="184"/>
        <v>3.5319190625345942E-2</v>
      </c>
      <c r="AL226" s="4">
        <f t="shared" si="184"/>
        <v>2.3969442072658165E-2</v>
      </c>
      <c r="AM226" s="4">
        <f t="shared" si="184"/>
        <v>1.6202243558389728E-2</v>
      </c>
      <c r="AN226" s="4">
        <f t="shared" si="184"/>
        <v>1.0922240564108399E-2</v>
      </c>
      <c r="AO226" s="4">
        <f t="shared" si="184"/>
        <v>7.3493212906090566E-3</v>
      </c>
      <c r="AP226" s="4">
        <f t="shared" si="184"/>
        <v>4.9390262185057265E-3</v>
      </c>
      <c r="AQ226" s="4">
        <f t="shared" si="184"/>
        <v>3.3164275492956197E-3</v>
      </c>
      <c r="AR226" s="4">
        <f t="shared" si="184"/>
        <v>2.2256362146679809E-3</v>
      </c>
    </row>
    <row r="227" spans="1:44" x14ac:dyDescent="0.25">
      <c r="A227" s="24" t="s">
        <v>14</v>
      </c>
      <c r="B227" s="60">
        <f>'Parameter Input'!B33</f>
        <v>30000</v>
      </c>
      <c r="C227" s="61">
        <f>'Parameter Input'!C33</f>
        <v>30000</v>
      </c>
      <c r="D227" s="1" t="s">
        <v>15</v>
      </c>
      <c r="L227" s="54">
        <f>'Parameter Input'!E33</f>
        <v>12</v>
      </c>
      <c r="M227" s="37">
        <v>0</v>
      </c>
      <c r="N227" s="37">
        <v>1</v>
      </c>
      <c r="O227" s="37">
        <f>'Parameter Input'!F33</f>
        <v>0.9</v>
      </c>
      <c r="P227" s="55">
        <f>'Parameter Input'!G33</f>
        <v>0.4</v>
      </c>
      <c r="Q227" s="4">
        <f t="shared" si="184"/>
        <v>0.9867978615748374</v>
      </c>
      <c r="R227" s="4">
        <f t="shared" si="184"/>
        <v>0.98114509762858249</v>
      </c>
      <c r="S227" s="4">
        <f t="shared" si="184"/>
        <v>0.97311898315872036</v>
      </c>
      <c r="T227" s="4">
        <f t="shared" si="184"/>
        <v>0.96177484161592774</v>
      </c>
      <c r="U227" s="4">
        <f t="shared" si="184"/>
        <v>0.94584787155511363</v>
      </c>
      <c r="V227" s="4">
        <f t="shared" si="184"/>
        <v>0.92370360150141495</v>
      </c>
      <c r="W227" s="4">
        <f t="shared" si="184"/>
        <v>0.89334463567658451</v>
      </c>
      <c r="X227" s="4">
        <f t="shared" si="184"/>
        <v>0.85254543874327005</v>
      </c>
      <c r="Y227" s="4">
        <f t="shared" si="184"/>
        <v>0.79921300652623883</v>
      </c>
      <c r="Z227" s="4">
        <f t="shared" si="184"/>
        <v>0.73204982249993378</v>
      </c>
      <c r="AA227" s="4">
        <f t="shared" si="184"/>
        <v>0.65145592958786691</v>
      </c>
      <c r="AB227" s="4">
        <f t="shared" si="184"/>
        <v>0.56032247880849573</v>
      </c>
      <c r="AC227" s="4">
        <f t="shared" si="184"/>
        <v>0.46411326873185343</v>
      </c>
      <c r="AD227" s="4">
        <f t="shared" si="184"/>
        <v>0.36979727595523937</v>
      </c>
      <c r="AE227" s="4">
        <f t="shared" si="184"/>
        <v>0.28393948637231203</v>
      </c>
      <c r="AF227" s="4">
        <f t="shared" si="184"/>
        <v>0.21097259161117732</v>
      </c>
      <c r="AG227" s="4">
        <f t="shared" si="184"/>
        <v>0.15253917653798199</v>
      </c>
      <c r="AH227" s="4">
        <f t="shared" si="184"/>
        <v>0.10795188737709993</v>
      </c>
      <c r="AI227" s="4">
        <f t="shared" si="184"/>
        <v>7.5176653938091809E-2</v>
      </c>
      <c r="AJ227" s="4">
        <f t="shared" si="184"/>
        <v>5.1742836177502194E-2</v>
      </c>
      <c r="AK227" s="4">
        <f t="shared" si="184"/>
        <v>3.5319190625345942E-2</v>
      </c>
      <c r="AL227" s="4">
        <f t="shared" si="184"/>
        <v>2.3969442072658165E-2</v>
      </c>
      <c r="AM227" s="4">
        <f t="shared" si="184"/>
        <v>1.6202243558389728E-2</v>
      </c>
      <c r="AN227" s="4">
        <f t="shared" si="184"/>
        <v>1.0922240564108399E-2</v>
      </c>
      <c r="AO227" s="4">
        <f t="shared" si="184"/>
        <v>7.3493212906090566E-3</v>
      </c>
      <c r="AP227" s="4">
        <f t="shared" si="184"/>
        <v>4.9390262185057265E-3</v>
      </c>
      <c r="AQ227" s="4">
        <f t="shared" si="184"/>
        <v>3.3164275492956197E-3</v>
      </c>
      <c r="AR227" s="4">
        <f t="shared" si="184"/>
        <v>2.2256362146679809E-3</v>
      </c>
    </row>
    <row r="228" spans="1:44" x14ac:dyDescent="0.25">
      <c r="A228" s="24" t="s">
        <v>25</v>
      </c>
      <c r="B228" s="60">
        <f>'Parameter Input'!B34</f>
        <v>-7500</v>
      </c>
      <c r="C228" s="61">
        <f>'Parameter Input'!C34</f>
        <v>-7500</v>
      </c>
      <c r="D228" s="1" t="s">
        <v>15</v>
      </c>
      <c r="L228" s="54">
        <f>'Parameter Input'!E34</f>
        <v>12</v>
      </c>
      <c r="M228" s="37">
        <v>0</v>
      </c>
      <c r="N228" s="37">
        <v>1</v>
      </c>
      <c r="O228" s="37">
        <f>'Parameter Input'!F21</f>
        <v>0.9</v>
      </c>
      <c r="P228" s="55">
        <f>'Parameter Input'!G21</f>
        <v>0.4</v>
      </c>
      <c r="Q228" s="4">
        <f t="shared" si="184"/>
        <v>0.9867978615748374</v>
      </c>
      <c r="R228" s="4">
        <f t="shared" si="184"/>
        <v>0.98114509762858249</v>
      </c>
      <c r="S228" s="4">
        <f t="shared" si="184"/>
        <v>0.97311898315872036</v>
      </c>
      <c r="T228" s="4">
        <f t="shared" si="184"/>
        <v>0.96177484161592774</v>
      </c>
      <c r="U228" s="4">
        <f t="shared" si="184"/>
        <v>0.94584787155511363</v>
      </c>
      <c r="V228" s="4">
        <f t="shared" si="184"/>
        <v>0.92370360150141495</v>
      </c>
      <c r="W228" s="4">
        <f t="shared" si="184"/>
        <v>0.89334463567658451</v>
      </c>
      <c r="X228" s="4">
        <f t="shared" si="184"/>
        <v>0.85254543874327005</v>
      </c>
      <c r="Y228" s="4">
        <f t="shared" si="184"/>
        <v>0.79921300652623883</v>
      </c>
      <c r="Z228" s="4">
        <f t="shared" si="184"/>
        <v>0.73204982249993378</v>
      </c>
      <c r="AA228" s="4">
        <f t="shared" si="184"/>
        <v>0.65145592958786691</v>
      </c>
      <c r="AB228" s="4">
        <f t="shared" si="184"/>
        <v>0.56032247880849573</v>
      </c>
      <c r="AC228" s="4">
        <f t="shared" si="184"/>
        <v>0.46411326873185343</v>
      </c>
      <c r="AD228" s="4">
        <f t="shared" si="184"/>
        <v>0.36979727595523937</v>
      </c>
      <c r="AE228" s="4">
        <f t="shared" si="184"/>
        <v>0.28393948637231203</v>
      </c>
      <c r="AF228" s="4">
        <f t="shared" si="184"/>
        <v>0.21097259161117732</v>
      </c>
      <c r="AG228" s="4">
        <f t="shared" si="184"/>
        <v>0.15253917653798199</v>
      </c>
      <c r="AH228" s="4">
        <f t="shared" si="184"/>
        <v>0.10795188737709993</v>
      </c>
      <c r="AI228" s="4">
        <f t="shared" si="184"/>
        <v>7.5176653938091809E-2</v>
      </c>
      <c r="AJ228" s="4">
        <f t="shared" si="184"/>
        <v>5.1742836177502194E-2</v>
      </c>
      <c r="AK228" s="4">
        <f t="shared" si="184"/>
        <v>3.5319190625345942E-2</v>
      </c>
      <c r="AL228" s="4">
        <f t="shared" si="184"/>
        <v>2.3969442072658165E-2</v>
      </c>
      <c r="AM228" s="4">
        <f t="shared" si="184"/>
        <v>1.6202243558389728E-2</v>
      </c>
      <c r="AN228" s="4">
        <f t="shared" si="184"/>
        <v>1.0922240564108399E-2</v>
      </c>
      <c r="AO228" s="4">
        <f t="shared" si="184"/>
        <v>7.3493212906090566E-3</v>
      </c>
      <c r="AP228" s="4">
        <f t="shared" si="184"/>
        <v>4.9390262185057265E-3</v>
      </c>
      <c r="AQ228" s="4">
        <f t="shared" si="184"/>
        <v>3.3164275492956197E-3</v>
      </c>
      <c r="AR228" s="4">
        <f t="shared" si="184"/>
        <v>2.2256362146679809E-3</v>
      </c>
    </row>
    <row r="229" spans="1:44" x14ac:dyDescent="0.25">
      <c r="A229" s="24" t="s">
        <v>79</v>
      </c>
      <c r="B229" s="60">
        <f>'Parameter Input'!L15</f>
        <v>0.06</v>
      </c>
      <c r="C229" s="61">
        <f>'Parameter Input'!M15</f>
        <v>0.06</v>
      </c>
      <c r="D229" s="1" t="s">
        <v>57</v>
      </c>
      <c r="L229" s="54">
        <f>'Parameter Input'!O15</f>
        <v>12</v>
      </c>
      <c r="M229" s="37">
        <v>0</v>
      </c>
      <c r="N229" s="37">
        <v>1</v>
      </c>
      <c r="O229" s="37">
        <f>'Parameter Input'!P15</f>
        <v>0.9</v>
      </c>
      <c r="P229" s="55">
        <f>'Parameter Input'!Q15</f>
        <v>0.4</v>
      </c>
      <c r="Q229" s="4">
        <f t="shared" si="184"/>
        <v>0.9867978615748374</v>
      </c>
      <c r="R229" s="4">
        <f t="shared" si="184"/>
        <v>0.98114509762858249</v>
      </c>
      <c r="S229" s="4">
        <f t="shared" si="184"/>
        <v>0.97311898315872036</v>
      </c>
      <c r="T229" s="4">
        <f t="shared" si="184"/>
        <v>0.96177484161592774</v>
      </c>
      <c r="U229" s="4">
        <f t="shared" si="184"/>
        <v>0.94584787155511363</v>
      </c>
      <c r="V229" s="4">
        <f t="shared" si="184"/>
        <v>0.92370360150141495</v>
      </c>
      <c r="W229" s="4">
        <f t="shared" si="184"/>
        <v>0.89334463567658451</v>
      </c>
      <c r="X229" s="4">
        <f t="shared" si="184"/>
        <v>0.85254543874327005</v>
      </c>
      <c r="Y229" s="4">
        <f t="shared" si="184"/>
        <v>0.79921300652623883</v>
      </c>
      <c r="Z229" s="4">
        <f t="shared" si="184"/>
        <v>0.73204982249993378</v>
      </c>
      <c r="AA229" s="4">
        <f t="shared" si="184"/>
        <v>0.65145592958786691</v>
      </c>
      <c r="AB229" s="4">
        <f t="shared" si="184"/>
        <v>0.56032247880849573</v>
      </c>
      <c r="AC229" s="4">
        <f t="shared" si="184"/>
        <v>0.46411326873185343</v>
      </c>
      <c r="AD229" s="4">
        <f t="shared" si="184"/>
        <v>0.36979727595523937</v>
      </c>
      <c r="AE229" s="4">
        <f t="shared" si="184"/>
        <v>0.28393948637231203</v>
      </c>
      <c r="AF229" s="4">
        <f t="shared" si="184"/>
        <v>0.21097259161117732</v>
      </c>
      <c r="AG229" s="4">
        <f t="shared" si="184"/>
        <v>0.15253917653798199</v>
      </c>
      <c r="AH229" s="4">
        <f t="shared" si="184"/>
        <v>0.10795188737709993</v>
      </c>
      <c r="AI229" s="4">
        <f t="shared" si="184"/>
        <v>7.5176653938091809E-2</v>
      </c>
      <c r="AJ229" s="4">
        <f t="shared" si="184"/>
        <v>5.1742836177502194E-2</v>
      </c>
      <c r="AK229" s="4">
        <f t="shared" si="184"/>
        <v>3.5319190625345942E-2</v>
      </c>
      <c r="AL229" s="4">
        <f t="shared" si="184"/>
        <v>2.3969442072658165E-2</v>
      </c>
      <c r="AM229" s="4">
        <f t="shared" si="184"/>
        <v>1.6202243558389728E-2</v>
      </c>
      <c r="AN229" s="4">
        <f t="shared" si="184"/>
        <v>1.0922240564108399E-2</v>
      </c>
      <c r="AO229" s="4">
        <f t="shared" si="184"/>
        <v>7.3493212906090566E-3</v>
      </c>
      <c r="AP229" s="4">
        <f t="shared" si="184"/>
        <v>4.9390262185057265E-3</v>
      </c>
      <c r="AQ229" s="4">
        <f t="shared" si="184"/>
        <v>3.3164275492956197E-3</v>
      </c>
      <c r="AR229" s="4">
        <f t="shared" si="184"/>
        <v>2.2256362146679809E-3</v>
      </c>
    </row>
    <row r="230" spans="1:44" x14ac:dyDescent="0.25">
      <c r="A230" s="24" t="s">
        <v>37</v>
      </c>
      <c r="B230" s="60">
        <f>'Parameter Input'!B35</f>
        <v>70000</v>
      </c>
      <c r="C230" s="61">
        <f>'Parameter Input'!C35</f>
        <v>70000</v>
      </c>
      <c r="D230" s="1" t="s">
        <v>38</v>
      </c>
      <c r="L230" s="54">
        <f>'Parameter Input'!E35</f>
        <v>12</v>
      </c>
      <c r="M230" s="37">
        <v>0</v>
      </c>
      <c r="N230" s="37">
        <v>1</v>
      </c>
      <c r="O230" s="37">
        <f>'Parameter Input'!F35</f>
        <v>0.9</v>
      </c>
      <c r="P230" s="55">
        <f>'Parameter Input'!G35</f>
        <v>0.4</v>
      </c>
      <c r="Q230" s="4">
        <f t="shared" si="184"/>
        <v>0.9867978615748374</v>
      </c>
      <c r="R230" s="4">
        <f t="shared" si="184"/>
        <v>0.98114509762858249</v>
      </c>
      <c r="S230" s="4">
        <f t="shared" si="184"/>
        <v>0.97311898315872036</v>
      </c>
      <c r="T230" s="4">
        <f t="shared" si="184"/>
        <v>0.96177484161592774</v>
      </c>
      <c r="U230" s="4">
        <f t="shared" si="184"/>
        <v>0.94584787155511363</v>
      </c>
      <c r="V230" s="4">
        <f t="shared" si="184"/>
        <v>0.92370360150141495</v>
      </c>
      <c r="W230" s="4">
        <f t="shared" si="184"/>
        <v>0.89334463567658451</v>
      </c>
      <c r="X230" s="4">
        <f t="shared" si="184"/>
        <v>0.85254543874327005</v>
      </c>
      <c r="Y230" s="4">
        <f t="shared" si="184"/>
        <v>0.79921300652623883</v>
      </c>
      <c r="Z230" s="4">
        <f t="shared" si="184"/>
        <v>0.73204982249993378</v>
      </c>
      <c r="AA230" s="4">
        <f t="shared" si="184"/>
        <v>0.65145592958786691</v>
      </c>
      <c r="AB230" s="4">
        <f t="shared" si="184"/>
        <v>0.56032247880849573</v>
      </c>
      <c r="AC230" s="4">
        <f t="shared" si="184"/>
        <v>0.46411326873185343</v>
      </c>
      <c r="AD230" s="4">
        <f t="shared" si="184"/>
        <v>0.36979727595523937</v>
      </c>
      <c r="AE230" s="4">
        <f t="shared" si="184"/>
        <v>0.28393948637231203</v>
      </c>
      <c r="AF230" s="4">
        <f t="shared" si="184"/>
        <v>0.21097259161117732</v>
      </c>
      <c r="AG230" s="4">
        <f t="shared" si="184"/>
        <v>0.15253917653798199</v>
      </c>
      <c r="AH230" s="4">
        <f t="shared" si="184"/>
        <v>0.10795188737709993</v>
      </c>
      <c r="AI230" s="4">
        <f t="shared" si="184"/>
        <v>7.5176653938091809E-2</v>
      </c>
      <c r="AJ230" s="4">
        <f t="shared" si="184"/>
        <v>5.1742836177502194E-2</v>
      </c>
      <c r="AK230" s="4">
        <f t="shared" si="184"/>
        <v>3.5319190625345942E-2</v>
      </c>
      <c r="AL230" s="4">
        <f t="shared" si="184"/>
        <v>2.3969442072658165E-2</v>
      </c>
      <c r="AM230" s="4">
        <f t="shared" si="184"/>
        <v>1.6202243558389728E-2</v>
      </c>
      <c r="AN230" s="4">
        <f t="shared" si="184"/>
        <v>1.0922240564108399E-2</v>
      </c>
      <c r="AO230" s="4">
        <f t="shared" si="184"/>
        <v>7.3493212906090566E-3</v>
      </c>
      <c r="AP230" s="4">
        <f t="shared" si="184"/>
        <v>4.9390262185057265E-3</v>
      </c>
      <c r="AQ230" s="4">
        <f t="shared" si="184"/>
        <v>3.3164275492956197E-3</v>
      </c>
      <c r="AR230" s="4">
        <f t="shared" si="184"/>
        <v>2.2256362146679809E-3</v>
      </c>
    </row>
    <row r="231" spans="1:44" x14ac:dyDescent="0.25">
      <c r="A231" s="24" t="s">
        <v>52</v>
      </c>
      <c r="B231" s="60">
        <f>'Parameter Input'!L11</f>
        <v>20000</v>
      </c>
      <c r="C231" s="61">
        <f>'Parameter Input'!M11</f>
        <v>20000</v>
      </c>
      <c r="D231" s="1" t="s">
        <v>38</v>
      </c>
      <c r="L231" s="54">
        <f>'Parameter Input'!O11</f>
        <v>12</v>
      </c>
      <c r="M231" s="37">
        <v>0</v>
      </c>
      <c r="N231" s="37">
        <v>1</v>
      </c>
      <c r="O231" s="37">
        <f>'Parameter Input'!P11</f>
        <v>0.9</v>
      </c>
      <c r="P231" s="55">
        <f>'Parameter Input'!Q11</f>
        <v>0.4</v>
      </c>
      <c r="Q231" s="4">
        <f t="shared" si="184"/>
        <v>0.9867978615748374</v>
      </c>
      <c r="R231" s="4">
        <f t="shared" si="184"/>
        <v>0.98114509762858249</v>
      </c>
      <c r="S231" s="4">
        <f t="shared" si="184"/>
        <v>0.97311898315872036</v>
      </c>
      <c r="T231" s="4">
        <f t="shared" si="184"/>
        <v>0.96177484161592774</v>
      </c>
      <c r="U231" s="4">
        <f t="shared" si="184"/>
        <v>0.94584787155511363</v>
      </c>
      <c r="V231" s="4">
        <f t="shared" si="184"/>
        <v>0.92370360150141495</v>
      </c>
      <c r="W231" s="4">
        <f t="shared" si="184"/>
        <v>0.89334463567658451</v>
      </c>
      <c r="X231" s="4">
        <f t="shared" si="184"/>
        <v>0.85254543874327005</v>
      </c>
      <c r="Y231" s="4">
        <f t="shared" si="184"/>
        <v>0.79921300652623883</v>
      </c>
      <c r="Z231" s="4">
        <f t="shared" si="184"/>
        <v>0.73204982249993378</v>
      </c>
      <c r="AA231" s="4">
        <f t="shared" si="184"/>
        <v>0.65145592958786691</v>
      </c>
      <c r="AB231" s="4">
        <f t="shared" si="184"/>
        <v>0.56032247880849573</v>
      </c>
      <c r="AC231" s="4">
        <f t="shared" si="184"/>
        <v>0.46411326873185343</v>
      </c>
      <c r="AD231" s="4">
        <f t="shared" si="184"/>
        <v>0.36979727595523937</v>
      </c>
      <c r="AE231" s="4">
        <f t="shared" si="184"/>
        <v>0.28393948637231203</v>
      </c>
      <c r="AF231" s="4">
        <f t="shared" si="184"/>
        <v>0.21097259161117732</v>
      </c>
      <c r="AG231" s="4">
        <f t="shared" si="184"/>
        <v>0.15253917653798199</v>
      </c>
      <c r="AH231" s="4">
        <f t="shared" si="184"/>
        <v>0.10795188737709993</v>
      </c>
      <c r="AI231" s="4">
        <f t="shared" si="184"/>
        <v>7.5176653938091809E-2</v>
      </c>
      <c r="AJ231" s="4">
        <f t="shared" si="184"/>
        <v>5.1742836177502194E-2</v>
      </c>
      <c r="AK231" s="4">
        <f t="shared" si="184"/>
        <v>3.5319190625345942E-2</v>
      </c>
      <c r="AL231" s="4">
        <f t="shared" si="184"/>
        <v>2.3969442072658165E-2</v>
      </c>
      <c r="AM231" s="4">
        <f t="shared" si="184"/>
        <v>1.6202243558389728E-2</v>
      </c>
      <c r="AN231" s="4">
        <f t="shared" si="184"/>
        <v>1.0922240564108399E-2</v>
      </c>
      <c r="AO231" s="4">
        <f t="shared" si="184"/>
        <v>7.3493212906090566E-3</v>
      </c>
      <c r="AP231" s="4">
        <f t="shared" si="184"/>
        <v>4.9390262185057265E-3</v>
      </c>
      <c r="AQ231" s="4">
        <f t="shared" si="184"/>
        <v>3.3164275492956197E-3</v>
      </c>
      <c r="AR231" s="4">
        <f t="shared" si="184"/>
        <v>2.2256362146679809E-3</v>
      </c>
    </row>
    <row r="232" spans="1:44" x14ac:dyDescent="0.25">
      <c r="A232" s="24" t="s">
        <v>273</v>
      </c>
      <c r="B232" s="60">
        <f>'Parameter Input'!B40</f>
        <v>0.11</v>
      </c>
      <c r="C232" s="61">
        <f>'Parameter Input'!C40</f>
        <v>0.11</v>
      </c>
      <c r="D232" s="1" t="s">
        <v>76</v>
      </c>
      <c r="L232" s="54">
        <f>'Parameter Input'!E40</f>
        <v>12</v>
      </c>
      <c r="M232" s="37">
        <v>0</v>
      </c>
      <c r="N232" s="37">
        <v>1</v>
      </c>
      <c r="O232" s="37">
        <f>'Parameter Input'!F40</f>
        <v>0.9</v>
      </c>
      <c r="P232" s="55">
        <f>'Parameter Input'!G40</f>
        <v>0.4</v>
      </c>
      <c r="Q232" s="4">
        <f t="shared" si="184"/>
        <v>0.9867978615748374</v>
      </c>
      <c r="R232" s="4">
        <f t="shared" si="184"/>
        <v>0.98114509762858249</v>
      </c>
      <c r="S232" s="4">
        <f t="shared" si="184"/>
        <v>0.97311898315872036</v>
      </c>
      <c r="T232" s="4">
        <f t="shared" si="184"/>
        <v>0.96177484161592774</v>
      </c>
      <c r="U232" s="4">
        <f t="shared" si="184"/>
        <v>0.94584787155511363</v>
      </c>
      <c r="V232" s="4">
        <f t="shared" si="184"/>
        <v>0.92370360150141495</v>
      </c>
      <c r="W232" s="4">
        <f t="shared" si="184"/>
        <v>0.89334463567658451</v>
      </c>
      <c r="X232" s="4">
        <f t="shared" si="184"/>
        <v>0.85254543874327005</v>
      </c>
      <c r="Y232" s="4">
        <f t="shared" si="184"/>
        <v>0.79921300652623883</v>
      </c>
      <c r="Z232" s="4">
        <f t="shared" si="184"/>
        <v>0.73204982249993378</v>
      </c>
      <c r="AA232" s="4">
        <f t="shared" si="184"/>
        <v>0.65145592958786691</v>
      </c>
      <c r="AB232" s="4">
        <f t="shared" si="184"/>
        <v>0.56032247880849573</v>
      </c>
      <c r="AC232" s="4">
        <f t="shared" si="184"/>
        <v>0.46411326873185343</v>
      </c>
      <c r="AD232" s="4">
        <f t="shared" si="184"/>
        <v>0.36979727595523937</v>
      </c>
      <c r="AE232" s="4">
        <f t="shared" si="184"/>
        <v>0.28393948637231203</v>
      </c>
      <c r="AF232" s="4">
        <f t="shared" si="184"/>
        <v>0.21097259161117732</v>
      </c>
      <c r="AG232" s="4">
        <f t="shared" si="184"/>
        <v>0.15253917653798199</v>
      </c>
      <c r="AH232" s="4">
        <f t="shared" si="184"/>
        <v>0.10795188737709993</v>
      </c>
      <c r="AI232" s="4">
        <f t="shared" si="184"/>
        <v>7.5176653938091809E-2</v>
      </c>
      <c r="AJ232" s="4">
        <f t="shared" si="184"/>
        <v>5.1742836177502194E-2</v>
      </c>
      <c r="AK232" s="4">
        <f t="shared" si="184"/>
        <v>3.5319190625345942E-2</v>
      </c>
      <c r="AL232" s="4">
        <f t="shared" si="184"/>
        <v>2.3969442072658165E-2</v>
      </c>
      <c r="AM232" s="4">
        <f t="shared" si="184"/>
        <v>1.6202243558389728E-2</v>
      </c>
      <c r="AN232" s="4">
        <f t="shared" si="184"/>
        <v>1.0922240564108399E-2</v>
      </c>
      <c r="AO232" s="4">
        <f t="shared" si="184"/>
        <v>7.3493212906090566E-3</v>
      </c>
      <c r="AP232" s="4">
        <f t="shared" si="184"/>
        <v>4.9390262185057265E-3</v>
      </c>
      <c r="AQ232" s="4">
        <f t="shared" si="184"/>
        <v>3.3164275492956197E-3</v>
      </c>
      <c r="AR232" s="4">
        <f t="shared" si="184"/>
        <v>2.2256362146679809E-3</v>
      </c>
    </row>
    <row r="233" spans="1:44" x14ac:dyDescent="0.25">
      <c r="A233" s="24" t="s">
        <v>59</v>
      </c>
      <c r="B233" s="60">
        <f>'Parameter Input'!L12</f>
        <v>2.9</v>
      </c>
      <c r="C233" s="61">
        <f>'Parameter Input'!M12</f>
        <v>2.4</v>
      </c>
      <c r="D233" s="1" t="s">
        <v>60</v>
      </c>
      <c r="L233" s="54">
        <f>'Parameter Input'!O12</f>
        <v>12</v>
      </c>
      <c r="M233" s="37">
        <v>0</v>
      </c>
      <c r="N233" s="37">
        <v>1</v>
      </c>
      <c r="O233" s="37">
        <f>'Parameter Input'!P12</f>
        <v>0.9</v>
      </c>
      <c r="P233" s="55">
        <f>'Parameter Input'!Q12</f>
        <v>0.4</v>
      </c>
      <c r="Q233" s="4">
        <f t="shared" si="184"/>
        <v>0.9867978615748374</v>
      </c>
      <c r="R233" s="4">
        <f t="shared" si="184"/>
        <v>0.98114509762858249</v>
      </c>
      <c r="S233" s="4">
        <f t="shared" si="184"/>
        <v>0.97311898315872036</v>
      </c>
      <c r="T233" s="4">
        <f t="shared" si="184"/>
        <v>0.96177484161592774</v>
      </c>
      <c r="U233" s="4">
        <f t="shared" si="184"/>
        <v>0.94584787155511363</v>
      </c>
      <c r="V233" s="4">
        <f t="shared" si="184"/>
        <v>0.92370360150141495</v>
      </c>
      <c r="W233" s="4">
        <f t="shared" si="184"/>
        <v>0.89334463567658451</v>
      </c>
      <c r="X233" s="4">
        <f t="shared" si="184"/>
        <v>0.85254543874327005</v>
      </c>
      <c r="Y233" s="4">
        <f t="shared" si="184"/>
        <v>0.79921300652623883</v>
      </c>
      <c r="Z233" s="4">
        <f t="shared" si="184"/>
        <v>0.73204982249993378</v>
      </c>
      <c r="AA233" s="4">
        <f t="shared" si="184"/>
        <v>0.65145592958786691</v>
      </c>
      <c r="AB233" s="4">
        <f t="shared" si="184"/>
        <v>0.56032247880849573</v>
      </c>
      <c r="AC233" s="4">
        <f t="shared" si="184"/>
        <v>0.46411326873185343</v>
      </c>
      <c r="AD233" s="4">
        <f t="shared" si="184"/>
        <v>0.36979727595523937</v>
      </c>
      <c r="AE233" s="4">
        <f t="shared" si="184"/>
        <v>0.28393948637231203</v>
      </c>
      <c r="AF233" s="4">
        <f t="shared" si="184"/>
        <v>0.21097259161117732</v>
      </c>
      <c r="AG233" s="4">
        <f t="shared" si="184"/>
        <v>0.15253917653798199</v>
      </c>
      <c r="AH233" s="4">
        <f t="shared" si="184"/>
        <v>0.10795188737709993</v>
      </c>
      <c r="AI233" s="4">
        <f t="shared" si="184"/>
        <v>7.5176653938091809E-2</v>
      </c>
      <c r="AJ233" s="4">
        <f t="shared" si="184"/>
        <v>5.1742836177502194E-2</v>
      </c>
      <c r="AK233" s="4">
        <f t="shared" si="184"/>
        <v>3.5319190625345942E-2</v>
      </c>
      <c r="AL233" s="4">
        <f t="shared" si="184"/>
        <v>2.3969442072658165E-2</v>
      </c>
      <c r="AM233" s="4">
        <f t="shared" si="184"/>
        <v>1.6202243558389728E-2</v>
      </c>
      <c r="AN233" s="4">
        <f t="shared" si="184"/>
        <v>1.0922240564108399E-2</v>
      </c>
      <c r="AO233" s="4">
        <f t="shared" si="184"/>
        <v>7.3493212906090566E-3</v>
      </c>
      <c r="AP233" s="4">
        <f t="shared" si="184"/>
        <v>4.9390262185057265E-3</v>
      </c>
      <c r="AQ233" s="4">
        <f t="shared" si="184"/>
        <v>3.3164275492956197E-3</v>
      </c>
      <c r="AR233" s="4">
        <f t="shared" si="184"/>
        <v>2.2256362146679809E-3</v>
      </c>
    </row>
    <row r="234" spans="1:44" x14ac:dyDescent="0.25">
      <c r="A234" s="24" t="s">
        <v>67</v>
      </c>
      <c r="B234" s="60">
        <f>'Parameter Input'!L13</f>
        <v>0.1</v>
      </c>
      <c r="C234" s="61">
        <f>'Parameter Input'!M13</f>
        <v>0.1</v>
      </c>
      <c r="D234" s="1" t="s">
        <v>68</v>
      </c>
      <c r="L234" s="54">
        <f>'Parameter Input'!O13</f>
        <v>12</v>
      </c>
      <c r="M234" s="37">
        <v>0</v>
      </c>
      <c r="N234" s="37">
        <v>1</v>
      </c>
      <c r="O234" s="37">
        <f>'Parameter Input'!P13</f>
        <v>0.9</v>
      </c>
      <c r="P234" s="55">
        <f>'Parameter Input'!Q13</f>
        <v>0.4</v>
      </c>
      <c r="Q234" s="4">
        <f t="shared" si="184"/>
        <v>0.9867978615748374</v>
      </c>
      <c r="R234" s="4">
        <f t="shared" si="184"/>
        <v>0.98114509762858249</v>
      </c>
      <c r="S234" s="4">
        <f t="shared" si="184"/>
        <v>0.97311898315872036</v>
      </c>
      <c r="T234" s="4">
        <f t="shared" ref="T234:AI241" si="185">$N234+($M234-$N234)*((1/(1+EXP(-$P234*(T$9-$L234)))^$O234))</f>
        <v>0.96177484161592774</v>
      </c>
      <c r="U234" s="4">
        <f t="shared" si="185"/>
        <v>0.94584787155511363</v>
      </c>
      <c r="V234" s="4">
        <f t="shared" si="185"/>
        <v>0.92370360150141495</v>
      </c>
      <c r="W234" s="4">
        <f t="shared" si="185"/>
        <v>0.89334463567658451</v>
      </c>
      <c r="X234" s="4">
        <f t="shared" si="185"/>
        <v>0.85254543874327005</v>
      </c>
      <c r="Y234" s="4">
        <f t="shared" si="185"/>
        <v>0.79921300652623883</v>
      </c>
      <c r="Z234" s="4">
        <f t="shared" si="185"/>
        <v>0.73204982249993378</v>
      </c>
      <c r="AA234" s="4">
        <f t="shared" si="185"/>
        <v>0.65145592958786691</v>
      </c>
      <c r="AB234" s="4">
        <f t="shared" si="185"/>
        <v>0.56032247880849573</v>
      </c>
      <c r="AC234" s="4">
        <f t="shared" si="185"/>
        <v>0.46411326873185343</v>
      </c>
      <c r="AD234" s="4">
        <f t="shared" si="185"/>
        <v>0.36979727595523937</v>
      </c>
      <c r="AE234" s="4">
        <f t="shared" si="185"/>
        <v>0.28393948637231203</v>
      </c>
      <c r="AF234" s="4">
        <f t="shared" si="185"/>
        <v>0.21097259161117732</v>
      </c>
      <c r="AG234" s="4">
        <f t="shared" si="185"/>
        <v>0.15253917653798199</v>
      </c>
      <c r="AH234" s="4">
        <f t="shared" si="185"/>
        <v>0.10795188737709993</v>
      </c>
      <c r="AI234" s="4">
        <f t="shared" si="185"/>
        <v>7.5176653938091809E-2</v>
      </c>
      <c r="AJ234" s="4">
        <f t="shared" ref="AJ234:AR241" si="186">$N234+($M234-$N234)*((1/(1+EXP(-$P234*(AJ$9-$L234)))^$O234))</f>
        <v>5.1742836177502194E-2</v>
      </c>
      <c r="AK234" s="4">
        <f t="shared" si="186"/>
        <v>3.5319190625345942E-2</v>
      </c>
      <c r="AL234" s="4">
        <f t="shared" si="186"/>
        <v>2.3969442072658165E-2</v>
      </c>
      <c r="AM234" s="4">
        <f t="shared" si="186"/>
        <v>1.6202243558389728E-2</v>
      </c>
      <c r="AN234" s="4">
        <f t="shared" si="186"/>
        <v>1.0922240564108399E-2</v>
      </c>
      <c r="AO234" s="4">
        <f t="shared" si="186"/>
        <v>7.3493212906090566E-3</v>
      </c>
      <c r="AP234" s="4">
        <f t="shared" si="186"/>
        <v>4.9390262185057265E-3</v>
      </c>
      <c r="AQ234" s="4">
        <f t="shared" si="186"/>
        <v>3.3164275492956197E-3</v>
      </c>
      <c r="AR234" s="4">
        <f t="shared" si="186"/>
        <v>2.2256362146679809E-3</v>
      </c>
    </row>
    <row r="235" spans="1:44" x14ac:dyDescent="0.25">
      <c r="A235" s="24" t="s">
        <v>206</v>
      </c>
      <c r="B235" s="45">
        <f>'Parameter Input'!$L$16</f>
        <v>0</v>
      </c>
      <c r="C235" s="46">
        <f>'Parameter Input'!$M$16</f>
        <v>0</v>
      </c>
      <c r="D235" s="1" t="s">
        <v>76</v>
      </c>
      <c r="L235" s="54">
        <f>'Parameter Input'!$O$16</f>
        <v>17</v>
      </c>
      <c r="M235" s="37">
        <v>0</v>
      </c>
      <c r="N235" s="37">
        <v>1</v>
      </c>
      <c r="O235" s="37">
        <f>'Parameter Input'!$P$16</f>
        <v>0.9</v>
      </c>
      <c r="P235" s="55">
        <f>'Parameter Input'!$Q$16</f>
        <v>0.4</v>
      </c>
      <c r="Q235" s="4">
        <f t="shared" ref="Q235:AR235" si="187">$N235+($M235-$N235)*((1/(1+EXP(-$P235*(Q$9-$L235)))^$O235))</f>
        <v>0.99780374543478534</v>
      </c>
      <c r="R235" s="4">
        <f t="shared" si="187"/>
        <v>0.99685359315256394</v>
      </c>
      <c r="S235" s="4">
        <f t="shared" si="187"/>
        <v>0.99549347132349975</v>
      </c>
      <c r="T235" s="4">
        <f t="shared" si="187"/>
        <v>0.99354772139898062</v>
      </c>
      <c r="U235" s="4">
        <f t="shared" si="187"/>
        <v>0.99076681540580536</v>
      </c>
      <c r="V235" s="4">
        <f t="shared" si="187"/>
        <v>0.9867978615748374</v>
      </c>
      <c r="W235" s="4">
        <f t="shared" si="187"/>
        <v>0.98114509762858249</v>
      </c>
      <c r="X235" s="4">
        <f t="shared" si="187"/>
        <v>0.97311898315872036</v>
      </c>
      <c r="Y235" s="4">
        <f t="shared" si="187"/>
        <v>0.96177484161592774</v>
      </c>
      <c r="Z235" s="4">
        <f t="shared" si="187"/>
        <v>0.94584787155511363</v>
      </c>
      <c r="AA235" s="4">
        <f t="shared" si="187"/>
        <v>0.92370360150141495</v>
      </c>
      <c r="AB235" s="4">
        <f t="shared" si="187"/>
        <v>0.89334463567658451</v>
      </c>
      <c r="AC235" s="4">
        <f t="shared" si="187"/>
        <v>0.85254543874327005</v>
      </c>
      <c r="AD235" s="4">
        <f t="shared" si="187"/>
        <v>0.79921300652623883</v>
      </c>
      <c r="AE235" s="4">
        <f t="shared" si="187"/>
        <v>0.73204982249993378</v>
      </c>
      <c r="AF235" s="4">
        <f t="shared" si="187"/>
        <v>0.65145592958786691</v>
      </c>
      <c r="AG235" s="4">
        <f t="shared" si="187"/>
        <v>0.56032247880849573</v>
      </c>
      <c r="AH235" s="4">
        <f t="shared" si="187"/>
        <v>0.46411326873185343</v>
      </c>
      <c r="AI235" s="4">
        <f t="shared" si="187"/>
        <v>0.36979727595523937</v>
      </c>
      <c r="AJ235" s="4">
        <f t="shared" si="187"/>
        <v>0.28393948637231203</v>
      </c>
      <c r="AK235" s="4">
        <f t="shared" si="187"/>
        <v>0.21097259161117732</v>
      </c>
      <c r="AL235" s="4">
        <f t="shared" si="187"/>
        <v>0.15253917653798199</v>
      </c>
      <c r="AM235" s="4">
        <f t="shared" si="187"/>
        <v>0.10795188737709993</v>
      </c>
      <c r="AN235" s="4">
        <f t="shared" si="187"/>
        <v>7.5176653938091809E-2</v>
      </c>
      <c r="AO235" s="4">
        <f t="shared" si="187"/>
        <v>5.1742836177502194E-2</v>
      </c>
      <c r="AP235" s="4">
        <f t="shared" si="187"/>
        <v>3.5319190625345942E-2</v>
      </c>
      <c r="AQ235" s="4">
        <f t="shared" si="187"/>
        <v>2.3969442072658165E-2</v>
      </c>
      <c r="AR235" s="4">
        <f t="shared" si="187"/>
        <v>1.6202243558389728E-2</v>
      </c>
    </row>
    <row r="236" spans="1:44" x14ac:dyDescent="0.25">
      <c r="A236" s="24" t="s">
        <v>41</v>
      </c>
      <c r="B236" s="60">
        <f>'Parameter Input'!L10</f>
        <v>8</v>
      </c>
      <c r="C236" s="61">
        <f>'Parameter Input'!M10</f>
        <v>8</v>
      </c>
      <c r="D236" s="1" t="s">
        <v>42</v>
      </c>
      <c r="L236" s="54">
        <f>'Parameter Input'!O10</f>
        <v>12</v>
      </c>
      <c r="M236" s="37">
        <v>0</v>
      </c>
      <c r="N236" s="37">
        <v>1</v>
      </c>
      <c r="O236" s="37">
        <f>'Parameter Input'!P10</f>
        <v>0.9</v>
      </c>
      <c r="P236" s="55">
        <f>'Parameter Input'!Q10</f>
        <v>0.4</v>
      </c>
      <c r="Q236" s="4">
        <f t="shared" ref="Q236:AF241" si="188">$N236+($M236-$N236)*((1/(1+EXP(-$P236*(Q$9-$L236)))^$O236))</f>
        <v>0.9867978615748374</v>
      </c>
      <c r="R236" s="4">
        <f t="shared" si="188"/>
        <v>0.98114509762858249</v>
      </c>
      <c r="S236" s="4">
        <f t="shared" si="188"/>
        <v>0.97311898315872036</v>
      </c>
      <c r="T236" s="4">
        <f t="shared" si="188"/>
        <v>0.96177484161592774</v>
      </c>
      <c r="U236" s="4">
        <f t="shared" si="188"/>
        <v>0.94584787155511363</v>
      </c>
      <c r="V236" s="4">
        <f t="shared" si="188"/>
        <v>0.92370360150141495</v>
      </c>
      <c r="W236" s="4">
        <f t="shared" si="188"/>
        <v>0.89334463567658451</v>
      </c>
      <c r="X236" s="4">
        <f t="shared" si="188"/>
        <v>0.85254543874327005</v>
      </c>
      <c r="Y236" s="4">
        <f t="shared" si="188"/>
        <v>0.79921300652623883</v>
      </c>
      <c r="Z236" s="4">
        <f t="shared" si="188"/>
        <v>0.73204982249993378</v>
      </c>
      <c r="AA236" s="4">
        <f t="shared" si="188"/>
        <v>0.65145592958786691</v>
      </c>
      <c r="AB236" s="4">
        <f t="shared" si="188"/>
        <v>0.56032247880849573</v>
      </c>
      <c r="AC236" s="4">
        <f t="shared" si="188"/>
        <v>0.46411326873185343</v>
      </c>
      <c r="AD236" s="4">
        <f t="shared" si="188"/>
        <v>0.36979727595523937</v>
      </c>
      <c r="AE236" s="4">
        <f t="shared" si="188"/>
        <v>0.28393948637231203</v>
      </c>
      <c r="AF236" s="4">
        <f t="shared" si="188"/>
        <v>0.21097259161117732</v>
      </c>
      <c r="AG236" s="4">
        <f t="shared" si="185"/>
        <v>0.15253917653798199</v>
      </c>
      <c r="AH236" s="4">
        <f t="shared" si="185"/>
        <v>0.10795188737709993</v>
      </c>
      <c r="AI236" s="4">
        <f t="shared" si="185"/>
        <v>7.5176653938091809E-2</v>
      </c>
      <c r="AJ236" s="4">
        <f t="shared" si="186"/>
        <v>5.1742836177502194E-2</v>
      </c>
      <c r="AK236" s="4">
        <f t="shared" si="186"/>
        <v>3.5319190625345942E-2</v>
      </c>
      <c r="AL236" s="4">
        <f t="shared" si="186"/>
        <v>2.3969442072658165E-2</v>
      </c>
      <c r="AM236" s="4">
        <f t="shared" si="186"/>
        <v>1.6202243558389728E-2</v>
      </c>
      <c r="AN236" s="4">
        <f t="shared" si="186"/>
        <v>1.0922240564108399E-2</v>
      </c>
      <c r="AO236" s="4">
        <f t="shared" si="186"/>
        <v>7.3493212906090566E-3</v>
      </c>
      <c r="AP236" s="4">
        <f t="shared" si="186"/>
        <v>4.9390262185057265E-3</v>
      </c>
      <c r="AQ236" s="4">
        <f t="shared" si="186"/>
        <v>3.3164275492956197E-3</v>
      </c>
      <c r="AR236" s="4">
        <f t="shared" si="186"/>
        <v>2.2256362146679809E-3</v>
      </c>
    </row>
    <row r="237" spans="1:44" x14ac:dyDescent="0.25">
      <c r="A237" s="24" t="s">
        <v>70</v>
      </c>
      <c r="B237" s="60">
        <f>'Parameter Input'!B39</f>
        <v>10</v>
      </c>
      <c r="C237" s="61">
        <f>'Parameter Input'!C39</f>
        <v>10</v>
      </c>
      <c r="D237" s="1" t="s">
        <v>42</v>
      </c>
      <c r="L237" s="54">
        <f>'Parameter Input'!E39</f>
        <v>12</v>
      </c>
      <c r="M237" s="37">
        <v>0</v>
      </c>
      <c r="N237" s="37">
        <v>1</v>
      </c>
      <c r="O237" s="37">
        <f>'Parameter Input'!F39</f>
        <v>0.9</v>
      </c>
      <c r="P237" s="55">
        <f>'Parameter Input'!G39</f>
        <v>0.4</v>
      </c>
      <c r="Q237" s="4">
        <f t="shared" si="188"/>
        <v>0.9867978615748374</v>
      </c>
      <c r="R237" s="4">
        <f t="shared" si="188"/>
        <v>0.98114509762858249</v>
      </c>
      <c r="S237" s="4">
        <f t="shared" si="188"/>
        <v>0.97311898315872036</v>
      </c>
      <c r="T237" s="4">
        <f t="shared" si="188"/>
        <v>0.96177484161592774</v>
      </c>
      <c r="U237" s="4">
        <f t="shared" si="188"/>
        <v>0.94584787155511363</v>
      </c>
      <c r="V237" s="4">
        <f t="shared" si="188"/>
        <v>0.92370360150141495</v>
      </c>
      <c r="W237" s="4">
        <f t="shared" si="188"/>
        <v>0.89334463567658451</v>
      </c>
      <c r="X237" s="4">
        <f t="shared" si="188"/>
        <v>0.85254543874327005</v>
      </c>
      <c r="Y237" s="4">
        <f t="shared" si="188"/>
        <v>0.79921300652623883</v>
      </c>
      <c r="Z237" s="4">
        <f t="shared" si="188"/>
        <v>0.73204982249993378</v>
      </c>
      <c r="AA237" s="4">
        <f t="shared" si="188"/>
        <v>0.65145592958786691</v>
      </c>
      <c r="AB237" s="4">
        <f t="shared" si="188"/>
        <v>0.56032247880849573</v>
      </c>
      <c r="AC237" s="4">
        <f t="shared" si="188"/>
        <v>0.46411326873185343</v>
      </c>
      <c r="AD237" s="4">
        <f t="shared" si="188"/>
        <v>0.36979727595523937</v>
      </c>
      <c r="AE237" s="4">
        <f t="shared" si="188"/>
        <v>0.28393948637231203</v>
      </c>
      <c r="AF237" s="4">
        <f t="shared" si="188"/>
        <v>0.21097259161117732</v>
      </c>
      <c r="AG237" s="4">
        <f t="shared" si="185"/>
        <v>0.15253917653798199</v>
      </c>
      <c r="AH237" s="4">
        <f t="shared" si="185"/>
        <v>0.10795188737709993</v>
      </c>
      <c r="AI237" s="4">
        <f t="shared" si="185"/>
        <v>7.5176653938091809E-2</v>
      </c>
      <c r="AJ237" s="4">
        <f t="shared" si="186"/>
        <v>5.1742836177502194E-2</v>
      </c>
      <c r="AK237" s="4">
        <f t="shared" si="186"/>
        <v>3.5319190625345942E-2</v>
      </c>
      <c r="AL237" s="4">
        <f t="shared" si="186"/>
        <v>2.3969442072658165E-2</v>
      </c>
      <c r="AM237" s="4">
        <f t="shared" si="186"/>
        <v>1.6202243558389728E-2</v>
      </c>
      <c r="AN237" s="4">
        <f t="shared" si="186"/>
        <v>1.0922240564108399E-2</v>
      </c>
      <c r="AO237" s="4">
        <f t="shared" si="186"/>
        <v>7.3493212906090566E-3</v>
      </c>
      <c r="AP237" s="4">
        <f t="shared" si="186"/>
        <v>4.9390262185057265E-3</v>
      </c>
      <c r="AQ237" s="4">
        <f t="shared" si="186"/>
        <v>3.3164275492956197E-3</v>
      </c>
      <c r="AR237" s="4">
        <f t="shared" si="186"/>
        <v>2.2256362146679809E-3</v>
      </c>
    </row>
    <row r="238" spans="1:44" x14ac:dyDescent="0.25">
      <c r="A238" s="24" t="s">
        <v>207</v>
      </c>
      <c r="B238" s="43">
        <f>'Parameter Input'!B36</f>
        <v>25</v>
      </c>
      <c r="C238" s="44">
        <f>'Parameter Input'!C36</f>
        <v>25</v>
      </c>
      <c r="D238" s="1" t="s">
        <v>49</v>
      </c>
      <c r="L238" s="54">
        <f>'Parameter Input'!E36</f>
        <v>12</v>
      </c>
      <c r="M238" s="37">
        <v>0</v>
      </c>
      <c r="N238" s="37">
        <v>1</v>
      </c>
      <c r="O238" s="37">
        <f>'Parameter Input'!F36</f>
        <v>0.9</v>
      </c>
      <c r="P238" s="55">
        <f>'Parameter Input'!G36</f>
        <v>0.4</v>
      </c>
      <c r="Q238" s="4">
        <f t="shared" si="188"/>
        <v>0.9867978615748374</v>
      </c>
      <c r="R238" s="4">
        <f t="shared" si="188"/>
        <v>0.98114509762858249</v>
      </c>
      <c r="S238" s="4">
        <f t="shared" si="188"/>
        <v>0.97311898315872036</v>
      </c>
      <c r="T238" s="4">
        <f t="shared" si="188"/>
        <v>0.96177484161592774</v>
      </c>
      <c r="U238" s="4">
        <f t="shared" si="188"/>
        <v>0.94584787155511363</v>
      </c>
      <c r="V238" s="4">
        <f t="shared" si="188"/>
        <v>0.92370360150141495</v>
      </c>
      <c r="W238" s="4">
        <f t="shared" si="188"/>
        <v>0.89334463567658451</v>
      </c>
      <c r="X238" s="4">
        <f t="shared" si="188"/>
        <v>0.85254543874327005</v>
      </c>
      <c r="Y238" s="4">
        <f t="shared" si="188"/>
        <v>0.79921300652623883</v>
      </c>
      <c r="Z238" s="4">
        <f t="shared" si="188"/>
        <v>0.73204982249993378</v>
      </c>
      <c r="AA238" s="4">
        <f t="shared" si="188"/>
        <v>0.65145592958786691</v>
      </c>
      <c r="AB238" s="4">
        <f t="shared" si="188"/>
        <v>0.56032247880849573</v>
      </c>
      <c r="AC238" s="4">
        <f t="shared" si="188"/>
        <v>0.46411326873185343</v>
      </c>
      <c r="AD238" s="4">
        <f t="shared" si="188"/>
        <v>0.36979727595523937</v>
      </c>
      <c r="AE238" s="4">
        <f t="shared" si="188"/>
        <v>0.28393948637231203</v>
      </c>
      <c r="AF238" s="4">
        <f t="shared" si="188"/>
        <v>0.21097259161117732</v>
      </c>
      <c r="AG238" s="4">
        <f t="shared" si="185"/>
        <v>0.15253917653798199</v>
      </c>
      <c r="AH238" s="4">
        <f t="shared" si="185"/>
        <v>0.10795188737709993</v>
      </c>
      <c r="AI238" s="4">
        <f t="shared" si="185"/>
        <v>7.5176653938091809E-2</v>
      </c>
      <c r="AJ238" s="4">
        <f t="shared" si="186"/>
        <v>5.1742836177502194E-2</v>
      </c>
      <c r="AK238" s="4">
        <f t="shared" si="186"/>
        <v>3.5319190625345942E-2</v>
      </c>
      <c r="AL238" s="4">
        <f t="shared" si="186"/>
        <v>2.3969442072658165E-2</v>
      </c>
      <c r="AM238" s="4">
        <f t="shared" si="186"/>
        <v>1.6202243558389728E-2</v>
      </c>
      <c r="AN238" s="4">
        <f t="shared" si="186"/>
        <v>1.0922240564108399E-2</v>
      </c>
      <c r="AO238" s="4">
        <f t="shared" si="186"/>
        <v>7.3493212906090566E-3</v>
      </c>
      <c r="AP238" s="4">
        <f t="shared" si="186"/>
        <v>4.9390262185057265E-3</v>
      </c>
      <c r="AQ238" s="4">
        <f t="shared" si="186"/>
        <v>3.3164275492956197E-3</v>
      </c>
      <c r="AR238" s="4">
        <f t="shared" si="186"/>
        <v>2.2256362146679809E-3</v>
      </c>
    </row>
    <row r="239" spans="1:44" x14ac:dyDescent="0.25">
      <c r="A239" s="24" t="s">
        <v>56</v>
      </c>
      <c r="B239" s="45">
        <f>'Parameter Input'!B37</f>
        <v>0.46</v>
      </c>
      <c r="C239" s="46">
        <f>'Parameter Input'!C37</f>
        <v>0.46</v>
      </c>
      <c r="D239" s="1" t="s">
        <v>57</v>
      </c>
      <c r="L239" s="54">
        <f>'Parameter Input'!E37</f>
        <v>12</v>
      </c>
      <c r="M239" s="37">
        <v>0</v>
      </c>
      <c r="N239" s="37">
        <v>1</v>
      </c>
      <c r="O239" s="37">
        <f>'Parameter Input'!F37</f>
        <v>0.9</v>
      </c>
      <c r="P239" s="55">
        <f>'Parameter Input'!G37</f>
        <v>0.4</v>
      </c>
      <c r="Q239" s="4">
        <f t="shared" si="188"/>
        <v>0.9867978615748374</v>
      </c>
      <c r="R239" s="4">
        <f t="shared" si="188"/>
        <v>0.98114509762858249</v>
      </c>
      <c r="S239" s="4">
        <f t="shared" si="188"/>
        <v>0.97311898315872036</v>
      </c>
      <c r="T239" s="4">
        <f t="shared" si="188"/>
        <v>0.96177484161592774</v>
      </c>
      <c r="U239" s="4">
        <f t="shared" si="188"/>
        <v>0.94584787155511363</v>
      </c>
      <c r="V239" s="4">
        <f t="shared" si="188"/>
        <v>0.92370360150141495</v>
      </c>
      <c r="W239" s="4">
        <f t="shared" si="188"/>
        <v>0.89334463567658451</v>
      </c>
      <c r="X239" s="4">
        <f t="shared" si="188"/>
        <v>0.85254543874327005</v>
      </c>
      <c r="Y239" s="4">
        <f t="shared" si="188"/>
        <v>0.79921300652623883</v>
      </c>
      <c r="Z239" s="4">
        <f t="shared" si="188"/>
        <v>0.73204982249993378</v>
      </c>
      <c r="AA239" s="4">
        <f t="shared" si="188"/>
        <v>0.65145592958786691</v>
      </c>
      <c r="AB239" s="4">
        <f t="shared" si="188"/>
        <v>0.56032247880849573</v>
      </c>
      <c r="AC239" s="4">
        <f t="shared" si="188"/>
        <v>0.46411326873185343</v>
      </c>
      <c r="AD239" s="4">
        <f t="shared" si="188"/>
        <v>0.36979727595523937</v>
      </c>
      <c r="AE239" s="4">
        <f t="shared" si="188"/>
        <v>0.28393948637231203</v>
      </c>
      <c r="AF239" s="4">
        <f t="shared" si="188"/>
        <v>0.21097259161117732</v>
      </c>
      <c r="AG239" s="4">
        <f t="shared" si="185"/>
        <v>0.15253917653798199</v>
      </c>
      <c r="AH239" s="4">
        <f t="shared" si="185"/>
        <v>0.10795188737709993</v>
      </c>
      <c r="AI239" s="4">
        <f t="shared" si="185"/>
        <v>7.5176653938091809E-2</v>
      </c>
      <c r="AJ239" s="4">
        <f t="shared" si="186"/>
        <v>5.1742836177502194E-2</v>
      </c>
      <c r="AK239" s="4">
        <f t="shared" si="186"/>
        <v>3.5319190625345942E-2</v>
      </c>
      <c r="AL239" s="4">
        <f t="shared" si="186"/>
        <v>2.3969442072658165E-2</v>
      </c>
      <c r="AM239" s="4">
        <f t="shared" si="186"/>
        <v>1.6202243558389728E-2</v>
      </c>
      <c r="AN239" s="4">
        <f t="shared" si="186"/>
        <v>1.0922240564108399E-2</v>
      </c>
      <c r="AO239" s="4">
        <f t="shared" si="186"/>
        <v>7.3493212906090566E-3</v>
      </c>
      <c r="AP239" s="4">
        <f t="shared" si="186"/>
        <v>4.9390262185057265E-3</v>
      </c>
      <c r="AQ239" s="4">
        <f t="shared" si="186"/>
        <v>3.3164275492956197E-3</v>
      </c>
      <c r="AR239" s="4">
        <f t="shared" si="186"/>
        <v>2.2256362146679809E-3</v>
      </c>
    </row>
    <row r="240" spans="1:44" x14ac:dyDescent="0.25">
      <c r="A240" s="24" t="s">
        <v>73</v>
      </c>
      <c r="B240" s="45">
        <f>'Parameter Input'!L14</f>
        <v>0</v>
      </c>
      <c r="C240" s="46">
        <f>'Parameter Input'!M14</f>
        <v>0</v>
      </c>
      <c r="D240" s="1" t="s">
        <v>57</v>
      </c>
      <c r="L240" s="54">
        <f>'Parameter Input'!O14</f>
        <v>12</v>
      </c>
      <c r="M240" s="37">
        <v>0</v>
      </c>
      <c r="N240" s="37">
        <v>1</v>
      </c>
      <c r="O240" s="37">
        <f>'Parameter Input'!P14</f>
        <v>0.9</v>
      </c>
      <c r="P240" s="55">
        <f>'Parameter Input'!Q14</f>
        <v>0.4</v>
      </c>
      <c r="Q240" s="4">
        <f t="shared" si="188"/>
        <v>0.9867978615748374</v>
      </c>
      <c r="R240" s="4">
        <f t="shared" si="188"/>
        <v>0.98114509762858249</v>
      </c>
      <c r="S240" s="4">
        <f t="shared" si="188"/>
        <v>0.97311898315872036</v>
      </c>
      <c r="T240" s="4">
        <f t="shared" si="188"/>
        <v>0.96177484161592774</v>
      </c>
      <c r="U240" s="4">
        <f t="shared" si="188"/>
        <v>0.94584787155511363</v>
      </c>
      <c r="V240" s="4">
        <f t="shared" si="188"/>
        <v>0.92370360150141495</v>
      </c>
      <c r="W240" s="4">
        <f t="shared" si="188"/>
        <v>0.89334463567658451</v>
      </c>
      <c r="X240" s="4">
        <f t="shared" si="188"/>
        <v>0.85254543874327005</v>
      </c>
      <c r="Y240" s="4">
        <f t="shared" si="188"/>
        <v>0.79921300652623883</v>
      </c>
      <c r="Z240" s="4">
        <f t="shared" si="188"/>
        <v>0.73204982249993378</v>
      </c>
      <c r="AA240" s="4">
        <f t="shared" si="188"/>
        <v>0.65145592958786691</v>
      </c>
      <c r="AB240" s="4">
        <f t="shared" si="188"/>
        <v>0.56032247880849573</v>
      </c>
      <c r="AC240" s="4">
        <f t="shared" si="188"/>
        <v>0.46411326873185343</v>
      </c>
      <c r="AD240" s="4">
        <f t="shared" si="188"/>
        <v>0.36979727595523937</v>
      </c>
      <c r="AE240" s="4">
        <f t="shared" si="188"/>
        <v>0.28393948637231203</v>
      </c>
      <c r="AF240" s="4">
        <f t="shared" si="188"/>
        <v>0.21097259161117732</v>
      </c>
      <c r="AG240" s="4">
        <f t="shared" si="185"/>
        <v>0.15253917653798199</v>
      </c>
      <c r="AH240" s="4">
        <f t="shared" si="185"/>
        <v>0.10795188737709993</v>
      </c>
      <c r="AI240" s="4">
        <f t="shared" si="185"/>
        <v>7.5176653938091809E-2</v>
      </c>
      <c r="AJ240" s="4">
        <f t="shared" si="186"/>
        <v>5.1742836177502194E-2</v>
      </c>
      <c r="AK240" s="4">
        <f t="shared" si="186"/>
        <v>3.5319190625345942E-2</v>
      </c>
      <c r="AL240" s="4">
        <f t="shared" si="186"/>
        <v>2.3969442072658165E-2</v>
      </c>
      <c r="AM240" s="4">
        <f t="shared" si="186"/>
        <v>1.6202243558389728E-2</v>
      </c>
      <c r="AN240" s="4">
        <f t="shared" si="186"/>
        <v>1.0922240564108399E-2</v>
      </c>
      <c r="AO240" s="4">
        <f t="shared" si="186"/>
        <v>7.3493212906090566E-3</v>
      </c>
      <c r="AP240" s="4">
        <f t="shared" si="186"/>
        <v>4.9390262185057265E-3</v>
      </c>
      <c r="AQ240" s="4">
        <f t="shared" si="186"/>
        <v>3.3164275492956197E-3</v>
      </c>
      <c r="AR240" s="4">
        <f t="shared" si="186"/>
        <v>2.2256362146679809E-3</v>
      </c>
    </row>
    <row r="241" spans="1:44" ht="15.75" thickBot="1" x14ac:dyDescent="0.3">
      <c r="A241" s="24" t="s">
        <v>64</v>
      </c>
      <c r="B241" s="49">
        <f>'Parameter Input'!B38</f>
        <v>105000</v>
      </c>
      <c r="C241" s="50">
        <f>'Parameter Input'!C38</f>
        <v>105000</v>
      </c>
      <c r="D241" s="1" t="s">
        <v>65</v>
      </c>
      <c r="L241" s="56">
        <f>'Parameter Input'!E38</f>
        <v>12</v>
      </c>
      <c r="M241" s="57">
        <v>0</v>
      </c>
      <c r="N241" s="57">
        <v>1</v>
      </c>
      <c r="O241" s="57">
        <f>'Parameter Input'!F38</f>
        <v>0.9</v>
      </c>
      <c r="P241" s="58">
        <f>'Parameter Input'!G38</f>
        <v>0.4</v>
      </c>
      <c r="Q241" s="4">
        <f t="shared" si="188"/>
        <v>0.9867978615748374</v>
      </c>
      <c r="R241" s="4">
        <f t="shared" si="188"/>
        <v>0.98114509762858249</v>
      </c>
      <c r="S241" s="4">
        <f t="shared" si="188"/>
        <v>0.97311898315872036</v>
      </c>
      <c r="T241" s="4">
        <f t="shared" si="188"/>
        <v>0.96177484161592774</v>
      </c>
      <c r="U241" s="4">
        <f t="shared" si="188"/>
        <v>0.94584787155511363</v>
      </c>
      <c r="V241" s="4">
        <f t="shared" si="188"/>
        <v>0.92370360150141495</v>
      </c>
      <c r="W241" s="4">
        <f t="shared" si="188"/>
        <v>0.89334463567658451</v>
      </c>
      <c r="X241" s="4">
        <f t="shared" si="188"/>
        <v>0.85254543874327005</v>
      </c>
      <c r="Y241" s="4">
        <f t="shared" si="188"/>
        <v>0.79921300652623883</v>
      </c>
      <c r="Z241" s="4">
        <f t="shared" si="188"/>
        <v>0.73204982249993378</v>
      </c>
      <c r="AA241" s="4">
        <f t="shared" si="188"/>
        <v>0.65145592958786691</v>
      </c>
      <c r="AB241" s="4">
        <f t="shared" si="188"/>
        <v>0.56032247880849573</v>
      </c>
      <c r="AC241" s="4">
        <f t="shared" si="188"/>
        <v>0.46411326873185343</v>
      </c>
      <c r="AD241" s="4">
        <f t="shared" si="188"/>
        <v>0.36979727595523937</v>
      </c>
      <c r="AE241" s="4">
        <f t="shared" si="188"/>
        <v>0.28393948637231203</v>
      </c>
      <c r="AF241" s="4">
        <f t="shared" si="188"/>
        <v>0.21097259161117732</v>
      </c>
      <c r="AG241" s="4">
        <f t="shared" si="185"/>
        <v>0.15253917653798199</v>
      </c>
      <c r="AH241" s="4">
        <f t="shared" si="185"/>
        <v>0.10795188737709993</v>
      </c>
      <c r="AI241" s="4">
        <f t="shared" si="185"/>
        <v>7.5176653938091809E-2</v>
      </c>
      <c r="AJ241" s="4">
        <f t="shared" si="186"/>
        <v>5.1742836177502194E-2</v>
      </c>
      <c r="AK241" s="4">
        <f t="shared" si="186"/>
        <v>3.5319190625345942E-2</v>
      </c>
      <c r="AL241" s="4">
        <f t="shared" si="186"/>
        <v>2.3969442072658165E-2</v>
      </c>
      <c r="AM241" s="4">
        <f t="shared" si="186"/>
        <v>1.6202243558389728E-2</v>
      </c>
      <c r="AN241" s="4">
        <f t="shared" si="186"/>
        <v>1.0922240564108399E-2</v>
      </c>
      <c r="AO241" s="4">
        <f t="shared" si="186"/>
        <v>7.3493212906090566E-3</v>
      </c>
      <c r="AP241" s="4">
        <f t="shared" si="186"/>
        <v>4.9390262185057265E-3</v>
      </c>
      <c r="AQ241" s="4">
        <f t="shared" si="186"/>
        <v>3.3164275492956197E-3</v>
      </c>
      <c r="AR241" s="4">
        <f t="shared" si="186"/>
        <v>2.2256362146679809E-3</v>
      </c>
    </row>
    <row r="242" spans="1:44" x14ac:dyDescent="0.25">
      <c r="A242" s="25"/>
      <c r="B242" s="40"/>
    </row>
    <row r="243" spans="1:44" ht="15.75" thickBot="1" x14ac:dyDescent="0.3"/>
    <row r="244" spans="1:44" ht="15.75" thickBot="1" x14ac:dyDescent="0.3">
      <c r="A244" s="26" t="s">
        <v>208</v>
      </c>
      <c r="B244" s="27">
        <v>2023</v>
      </c>
      <c r="C244" s="27">
        <v>2024</v>
      </c>
      <c r="D244" s="27">
        <v>2025</v>
      </c>
      <c r="E244" s="27">
        <v>2026</v>
      </c>
      <c r="F244" s="27">
        <v>2027</v>
      </c>
      <c r="G244" s="27">
        <v>2028</v>
      </c>
      <c r="H244" s="27">
        <v>2029</v>
      </c>
      <c r="I244" s="27">
        <v>2030</v>
      </c>
      <c r="J244" s="27">
        <v>2031</v>
      </c>
      <c r="K244" s="27">
        <v>2032</v>
      </c>
      <c r="L244" s="27">
        <v>2033</v>
      </c>
      <c r="M244" s="27">
        <v>2034</v>
      </c>
      <c r="N244" s="27">
        <v>2035</v>
      </c>
      <c r="O244" s="27">
        <v>2036</v>
      </c>
      <c r="P244" s="27">
        <v>2037</v>
      </c>
      <c r="Q244" s="27">
        <v>2038</v>
      </c>
      <c r="R244" s="27">
        <v>2039</v>
      </c>
      <c r="S244" s="27">
        <v>2040</v>
      </c>
      <c r="T244" s="27">
        <v>2041</v>
      </c>
      <c r="U244" s="27">
        <v>2042</v>
      </c>
      <c r="V244" s="27">
        <v>2043</v>
      </c>
      <c r="W244" s="27">
        <v>2044</v>
      </c>
      <c r="X244" s="27">
        <v>2045</v>
      </c>
      <c r="Y244" s="27">
        <v>2046</v>
      </c>
      <c r="Z244" s="27">
        <v>2047</v>
      </c>
      <c r="AA244" s="27">
        <v>2048</v>
      </c>
      <c r="AB244" s="27">
        <v>2049</v>
      </c>
      <c r="AC244" s="28">
        <v>2050</v>
      </c>
    </row>
    <row r="245" spans="1:44" x14ac:dyDescent="0.25">
      <c r="A245" s="29" t="str">
        <f t="shared" ref="A245:A259" si="189">A225</f>
        <v>Capex vehicle</v>
      </c>
      <c r="B245" s="62">
        <f t="shared" ref="B245:B253" si="190">$B225+($C225-$B225)*(1-Q225)</f>
        <v>105132.02138425162</v>
      </c>
      <c r="C245" s="62">
        <f t="shared" ref="C245:C253" si="191">$B225+($C225-$B225)*(1-R225)</f>
        <v>105188.54902371418</v>
      </c>
      <c r="D245" s="62">
        <f t="shared" ref="D245:D253" si="192">$B225+($C225-$B225)*(1-S225)</f>
        <v>105268.81016841279</v>
      </c>
      <c r="E245" s="62">
        <f t="shared" ref="E245:E253" si="193">$B225+($C225-$B225)*(1-T225)</f>
        <v>105382.25158384073</v>
      </c>
      <c r="F245" s="62">
        <f t="shared" ref="F245:F253" si="194">$B225+($C225-$B225)*(1-U225)</f>
        <v>105541.52128444887</v>
      </c>
      <c r="G245" s="62">
        <f t="shared" ref="G245:G253" si="195">$B225+($C225-$B225)*(1-V225)</f>
        <v>105762.96398498585</v>
      </c>
      <c r="H245" s="62">
        <f t="shared" ref="H245:H253" si="196">$B225+($C225-$B225)*(1-W225)</f>
        <v>106066.55364323416</v>
      </c>
      <c r="I245" s="62">
        <f t="shared" ref="I245:I253" si="197">$B225+($C225-$B225)*(1-X225)</f>
        <v>106474.54561256729</v>
      </c>
      <c r="J245" s="62">
        <f t="shared" ref="J245:J253" si="198">$B225+($C225-$B225)*(1-Y225)</f>
        <v>107007.86993473761</v>
      </c>
      <c r="K245" s="62">
        <f t="shared" ref="K245:K253" si="199">$B225+($C225-$B225)*(1-Z225)</f>
        <v>107679.50177500067</v>
      </c>
      <c r="L245" s="62">
        <f t="shared" ref="L245:L253" si="200">$B225+($C225-$B225)*(1-AA225)</f>
        <v>108485.44070412133</v>
      </c>
      <c r="M245" s="62">
        <f t="shared" ref="M245:M253" si="201">$B225+($C225-$B225)*(1-AB225)</f>
        <v>109396.77521191504</v>
      </c>
      <c r="N245" s="62">
        <f t="shared" ref="N245:N253" si="202">$B225+($C225-$B225)*(1-AC225)</f>
        <v>110358.86731268147</v>
      </c>
      <c r="O245" s="62">
        <f t="shared" ref="O245:O253" si="203">$B225+($C225-$B225)*(1-AD225)</f>
        <v>111302.02724044761</v>
      </c>
      <c r="P245" s="62">
        <f t="shared" ref="P245:P253" si="204">$B225+($C225-$B225)*(1-AE225)</f>
        <v>112160.60513627688</v>
      </c>
      <c r="Q245" s="62">
        <f t="shared" ref="Q245:Q253" si="205">$B225+($C225-$B225)*(1-AF225)</f>
        <v>112890.27408388823</v>
      </c>
      <c r="R245" s="62">
        <f t="shared" ref="R245:R253" si="206">$B225+($C225-$B225)*(1-AG225)</f>
        <v>113474.60823462019</v>
      </c>
      <c r="S245" s="62">
        <f t="shared" ref="S245:S253" si="207">$B225+($C225-$B225)*(1-AH225)</f>
        <v>113920.481126229</v>
      </c>
      <c r="T245" s="62">
        <f t="shared" ref="T245:T253" si="208">$B225+($C225-$B225)*(1-AI225)</f>
        <v>114248.23346061909</v>
      </c>
      <c r="U245" s="62">
        <f t="shared" ref="U245:U253" si="209">$B225+($C225-$B225)*(1-AJ225)</f>
        <v>114482.57163822498</v>
      </c>
      <c r="V245" s="62">
        <f t="shared" ref="V245:V253" si="210">$B225+($C225-$B225)*(1-AK225)</f>
        <v>114646.80809374654</v>
      </c>
      <c r="W245" s="62">
        <f t="shared" ref="W245:W253" si="211">$B225+($C225-$B225)*(1-AL225)</f>
        <v>114760.30557927342</v>
      </c>
      <c r="X245" s="62">
        <f t="shared" ref="X245:X253" si="212">$B225+($C225-$B225)*(1-AM225)</f>
        <v>114837.9775644161</v>
      </c>
      <c r="Y245" s="62">
        <f t="shared" ref="Y245:Y253" si="213">$B225+($C225-$B225)*(1-AN225)</f>
        <v>114890.77759435892</v>
      </c>
      <c r="Z245" s="62">
        <f t="shared" ref="Z245:Z253" si="214">$B225+($C225-$B225)*(1-AO225)</f>
        <v>114926.50678709391</v>
      </c>
      <c r="AA245" s="62">
        <f t="shared" ref="AA245:AA253" si="215">$B225+($C225-$B225)*(1-AP225)</f>
        <v>114950.60973781494</v>
      </c>
      <c r="AB245" s="62">
        <f t="shared" ref="AB245:AB253" si="216">$B225+($C225-$B225)*(1-AQ225)</f>
        <v>114966.83572450705</v>
      </c>
      <c r="AC245" s="62">
        <f t="shared" ref="AC245:AC253" si="217">$B225+($C225-$B225)*(1-AR225)</f>
        <v>114977.74363785332</v>
      </c>
    </row>
    <row r="246" spans="1:44" x14ac:dyDescent="0.25">
      <c r="A246" s="30" t="str">
        <f t="shared" si="189"/>
        <v>Residual value (vehicle)</v>
      </c>
      <c r="B246" s="62">
        <f t="shared" si="190"/>
        <v>-26131.180754173536</v>
      </c>
      <c r="C246" s="62">
        <f t="shared" si="191"/>
        <v>-26080.305878657244</v>
      </c>
      <c r="D246" s="62">
        <f t="shared" si="192"/>
        <v>-26008.070848428484</v>
      </c>
      <c r="E246" s="62">
        <f t="shared" si="193"/>
        <v>-25905.97357454335</v>
      </c>
      <c r="F246" s="62">
        <f t="shared" si="194"/>
        <v>-25762.630843996023</v>
      </c>
      <c r="G246" s="62">
        <f t="shared" si="195"/>
        <v>-25563.332413512733</v>
      </c>
      <c r="H246" s="62">
        <f t="shared" si="196"/>
        <v>-25290.101721089261</v>
      </c>
      <c r="I246" s="62">
        <f t="shared" si="197"/>
        <v>-24922.90894868943</v>
      </c>
      <c r="J246" s="62">
        <f t="shared" si="198"/>
        <v>-24442.917058736151</v>
      </c>
      <c r="K246" s="62">
        <f t="shared" si="199"/>
        <v>-23838.448402499405</v>
      </c>
      <c r="L246" s="62">
        <f t="shared" si="200"/>
        <v>-23113.103366290801</v>
      </c>
      <c r="M246" s="62">
        <f t="shared" si="201"/>
        <v>-22292.902309276462</v>
      </c>
      <c r="N246" s="62">
        <f t="shared" si="202"/>
        <v>-21427.019418586682</v>
      </c>
      <c r="O246" s="62">
        <f t="shared" si="203"/>
        <v>-20578.175483597155</v>
      </c>
      <c r="P246" s="62">
        <f t="shared" si="204"/>
        <v>-19805.455377350809</v>
      </c>
      <c r="Q246" s="62">
        <f t="shared" si="205"/>
        <v>-19148.753324500598</v>
      </c>
      <c r="R246" s="62">
        <f t="shared" si="206"/>
        <v>-18622.852588841837</v>
      </c>
      <c r="S246" s="62">
        <f t="shared" si="207"/>
        <v>-18221.5669863939</v>
      </c>
      <c r="T246" s="62">
        <f t="shared" si="208"/>
        <v>-17926.589885442827</v>
      </c>
      <c r="U246" s="62">
        <f t="shared" si="209"/>
        <v>-17715.685525597521</v>
      </c>
      <c r="V246" s="62">
        <f t="shared" si="210"/>
        <v>-17567.872715628113</v>
      </c>
      <c r="W246" s="62">
        <f t="shared" si="211"/>
        <v>-17465.724978653925</v>
      </c>
      <c r="X246" s="62">
        <f t="shared" si="212"/>
        <v>-17395.820192025509</v>
      </c>
      <c r="Y246" s="62">
        <f t="shared" si="213"/>
        <v>-17348.300165076973</v>
      </c>
      <c r="Z246" s="62">
        <f t="shared" si="214"/>
        <v>-17316.14389161548</v>
      </c>
      <c r="AA246" s="62">
        <f t="shared" si="215"/>
        <v>-17294.451235966553</v>
      </c>
      <c r="AB246" s="62">
        <f t="shared" si="216"/>
        <v>-17279.84784794366</v>
      </c>
      <c r="AC246" s="62">
        <f t="shared" si="217"/>
        <v>-17270.030725932011</v>
      </c>
    </row>
    <row r="247" spans="1:44" x14ac:dyDescent="0.25">
      <c r="A247" s="30" t="str">
        <f t="shared" si="189"/>
        <v>Capex costumization</v>
      </c>
      <c r="B247" s="62">
        <f t="shared" si="190"/>
        <v>30000</v>
      </c>
      <c r="C247" s="62">
        <f t="shared" si="191"/>
        <v>30000</v>
      </c>
      <c r="D247" s="62">
        <f t="shared" si="192"/>
        <v>30000</v>
      </c>
      <c r="E247" s="62">
        <f t="shared" si="193"/>
        <v>30000</v>
      </c>
      <c r="F247" s="62">
        <f t="shared" si="194"/>
        <v>30000</v>
      </c>
      <c r="G247" s="62">
        <f t="shared" si="195"/>
        <v>30000</v>
      </c>
      <c r="H247" s="62">
        <f t="shared" si="196"/>
        <v>30000</v>
      </c>
      <c r="I247" s="62">
        <f t="shared" si="197"/>
        <v>30000</v>
      </c>
      <c r="J247" s="62">
        <f t="shared" si="198"/>
        <v>30000</v>
      </c>
      <c r="K247" s="62">
        <f t="shared" si="199"/>
        <v>30000</v>
      </c>
      <c r="L247" s="62">
        <f t="shared" si="200"/>
        <v>30000</v>
      </c>
      <c r="M247" s="62">
        <f t="shared" si="201"/>
        <v>30000</v>
      </c>
      <c r="N247" s="62">
        <f t="shared" si="202"/>
        <v>30000</v>
      </c>
      <c r="O247" s="62">
        <f t="shared" si="203"/>
        <v>30000</v>
      </c>
      <c r="P247" s="62">
        <f t="shared" si="204"/>
        <v>30000</v>
      </c>
      <c r="Q247" s="62">
        <f t="shared" si="205"/>
        <v>30000</v>
      </c>
      <c r="R247" s="62">
        <f t="shared" si="206"/>
        <v>30000</v>
      </c>
      <c r="S247" s="62">
        <f t="shared" si="207"/>
        <v>30000</v>
      </c>
      <c r="T247" s="62">
        <f t="shared" si="208"/>
        <v>30000</v>
      </c>
      <c r="U247" s="62">
        <f t="shared" si="209"/>
        <v>30000</v>
      </c>
      <c r="V247" s="62">
        <f t="shared" si="210"/>
        <v>30000</v>
      </c>
      <c r="W247" s="62">
        <f t="shared" si="211"/>
        <v>30000</v>
      </c>
      <c r="X247" s="62">
        <f t="shared" si="212"/>
        <v>30000</v>
      </c>
      <c r="Y247" s="62">
        <f t="shared" si="213"/>
        <v>30000</v>
      </c>
      <c r="Z247" s="62">
        <f t="shared" si="214"/>
        <v>30000</v>
      </c>
      <c r="AA247" s="62">
        <f t="shared" si="215"/>
        <v>30000</v>
      </c>
      <c r="AB247" s="62">
        <f t="shared" si="216"/>
        <v>30000</v>
      </c>
      <c r="AC247" s="62">
        <f t="shared" si="217"/>
        <v>30000</v>
      </c>
    </row>
    <row r="248" spans="1:44" x14ac:dyDescent="0.25">
      <c r="A248" s="30" t="str">
        <f t="shared" si="189"/>
        <v>Residual value (costumization)</v>
      </c>
      <c r="B248" s="62">
        <f t="shared" si="190"/>
        <v>-7500</v>
      </c>
      <c r="C248" s="62">
        <f t="shared" si="191"/>
        <v>-7500</v>
      </c>
      <c r="D248" s="62">
        <f t="shared" si="192"/>
        <v>-7500</v>
      </c>
      <c r="E248" s="62">
        <f t="shared" si="193"/>
        <v>-7500</v>
      </c>
      <c r="F248" s="62">
        <f t="shared" si="194"/>
        <v>-7500</v>
      </c>
      <c r="G248" s="62">
        <f t="shared" si="195"/>
        <v>-7500</v>
      </c>
      <c r="H248" s="62">
        <f t="shared" si="196"/>
        <v>-7500</v>
      </c>
      <c r="I248" s="62">
        <f t="shared" si="197"/>
        <v>-7500</v>
      </c>
      <c r="J248" s="62">
        <f t="shared" si="198"/>
        <v>-7500</v>
      </c>
      <c r="K248" s="62">
        <f t="shared" si="199"/>
        <v>-7500</v>
      </c>
      <c r="L248" s="62">
        <f t="shared" si="200"/>
        <v>-7500</v>
      </c>
      <c r="M248" s="62">
        <f t="shared" si="201"/>
        <v>-7500</v>
      </c>
      <c r="N248" s="62">
        <f t="shared" si="202"/>
        <v>-7500</v>
      </c>
      <c r="O248" s="62">
        <f t="shared" si="203"/>
        <v>-7500</v>
      </c>
      <c r="P248" s="62">
        <f t="shared" si="204"/>
        <v>-7500</v>
      </c>
      <c r="Q248" s="62">
        <f t="shared" si="205"/>
        <v>-7500</v>
      </c>
      <c r="R248" s="62">
        <f t="shared" si="206"/>
        <v>-7500</v>
      </c>
      <c r="S248" s="62">
        <f t="shared" si="207"/>
        <v>-7500</v>
      </c>
      <c r="T248" s="62">
        <f t="shared" si="208"/>
        <v>-7500</v>
      </c>
      <c r="U248" s="62">
        <f t="shared" si="209"/>
        <v>-7500</v>
      </c>
      <c r="V248" s="62">
        <f t="shared" si="210"/>
        <v>-7500</v>
      </c>
      <c r="W248" s="62">
        <f t="shared" si="211"/>
        <v>-7500</v>
      </c>
      <c r="X248" s="62">
        <f t="shared" si="212"/>
        <v>-7500</v>
      </c>
      <c r="Y248" s="62">
        <f t="shared" si="213"/>
        <v>-7500</v>
      </c>
      <c r="Z248" s="62">
        <f t="shared" si="214"/>
        <v>-7500</v>
      </c>
      <c r="AA248" s="62">
        <f t="shared" si="215"/>
        <v>-7500</v>
      </c>
      <c r="AB248" s="62">
        <f t="shared" si="216"/>
        <v>-7500</v>
      </c>
      <c r="AC248" s="62">
        <f t="shared" si="217"/>
        <v>-7500</v>
      </c>
    </row>
    <row r="249" spans="1:44" x14ac:dyDescent="0.25">
      <c r="A249" s="30" t="str">
        <f t="shared" si="189"/>
        <v>WACC</v>
      </c>
      <c r="B249" s="62">
        <f t="shared" si="190"/>
        <v>0.06</v>
      </c>
      <c r="C249" s="62">
        <f t="shared" si="191"/>
        <v>0.06</v>
      </c>
      <c r="D249" s="62">
        <f t="shared" si="192"/>
        <v>0.06</v>
      </c>
      <c r="E249" s="62">
        <f t="shared" si="193"/>
        <v>0.06</v>
      </c>
      <c r="F249" s="62">
        <f t="shared" si="194"/>
        <v>0.06</v>
      </c>
      <c r="G249" s="62">
        <f t="shared" si="195"/>
        <v>0.06</v>
      </c>
      <c r="H249" s="62">
        <f t="shared" si="196"/>
        <v>0.06</v>
      </c>
      <c r="I249" s="62">
        <f t="shared" si="197"/>
        <v>0.06</v>
      </c>
      <c r="J249" s="62">
        <f t="shared" si="198"/>
        <v>0.06</v>
      </c>
      <c r="K249" s="62">
        <f t="shared" si="199"/>
        <v>0.06</v>
      </c>
      <c r="L249" s="62">
        <f t="shared" si="200"/>
        <v>0.06</v>
      </c>
      <c r="M249" s="62">
        <f t="shared" si="201"/>
        <v>0.06</v>
      </c>
      <c r="N249" s="62">
        <f t="shared" si="202"/>
        <v>0.06</v>
      </c>
      <c r="O249" s="62">
        <f t="shared" si="203"/>
        <v>0.06</v>
      </c>
      <c r="P249" s="62">
        <f t="shared" si="204"/>
        <v>0.06</v>
      </c>
      <c r="Q249" s="62">
        <f t="shared" si="205"/>
        <v>0.06</v>
      </c>
      <c r="R249" s="62">
        <f t="shared" si="206"/>
        <v>0.06</v>
      </c>
      <c r="S249" s="62">
        <f t="shared" si="207"/>
        <v>0.06</v>
      </c>
      <c r="T249" s="62">
        <f t="shared" si="208"/>
        <v>0.06</v>
      </c>
      <c r="U249" s="62">
        <f t="shared" si="209"/>
        <v>0.06</v>
      </c>
      <c r="V249" s="62">
        <f t="shared" si="210"/>
        <v>0.06</v>
      </c>
      <c r="W249" s="62">
        <f t="shared" si="211"/>
        <v>0.06</v>
      </c>
      <c r="X249" s="62">
        <f t="shared" si="212"/>
        <v>0.06</v>
      </c>
      <c r="Y249" s="62">
        <f t="shared" si="213"/>
        <v>0.06</v>
      </c>
      <c r="Z249" s="62">
        <f t="shared" si="214"/>
        <v>0.06</v>
      </c>
      <c r="AA249" s="62">
        <f t="shared" si="215"/>
        <v>0.06</v>
      </c>
      <c r="AB249" s="62">
        <f t="shared" si="216"/>
        <v>0.06</v>
      </c>
      <c r="AC249" s="62">
        <f t="shared" si="217"/>
        <v>0.06</v>
      </c>
    </row>
    <row r="250" spans="1:44" x14ac:dyDescent="0.25">
      <c r="A250" s="30" t="str">
        <f t="shared" si="189"/>
        <v>Opex fix (admin, crew, insurance)</v>
      </c>
      <c r="B250" s="62">
        <f t="shared" si="190"/>
        <v>70000</v>
      </c>
      <c r="C250" s="62">
        <f t="shared" si="191"/>
        <v>70000</v>
      </c>
      <c r="D250" s="62">
        <f t="shared" si="192"/>
        <v>70000</v>
      </c>
      <c r="E250" s="62">
        <f t="shared" si="193"/>
        <v>70000</v>
      </c>
      <c r="F250" s="62">
        <f t="shared" si="194"/>
        <v>70000</v>
      </c>
      <c r="G250" s="62">
        <f t="shared" si="195"/>
        <v>70000</v>
      </c>
      <c r="H250" s="62">
        <f t="shared" si="196"/>
        <v>70000</v>
      </c>
      <c r="I250" s="62">
        <f t="shared" si="197"/>
        <v>70000</v>
      </c>
      <c r="J250" s="62">
        <f t="shared" si="198"/>
        <v>70000</v>
      </c>
      <c r="K250" s="62">
        <f t="shared" si="199"/>
        <v>70000</v>
      </c>
      <c r="L250" s="62">
        <f t="shared" si="200"/>
        <v>70000</v>
      </c>
      <c r="M250" s="62">
        <f t="shared" si="201"/>
        <v>70000</v>
      </c>
      <c r="N250" s="62">
        <f t="shared" si="202"/>
        <v>70000</v>
      </c>
      <c r="O250" s="62">
        <f t="shared" si="203"/>
        <v>70000</v>
      </c>
      <c r="P250" s="62">
        <f t="shared" si="204"/>
        <v>70000</v>
      </c>
      <c r="Q250" s="62">
        <f t="shared" si="205"/>
        <v>70000</v>
      </c>
      <c r="R250" s="62">
        <f t="shared" si="206"/>
        <v>70000</v>
      </c>
      <c r="S250" s="62">
        <f t="shared" si="207"/>
        <v>70000</v>
      </c>
      <c r="T250" s="62">
        <f t="shared" si="208"/>
        <v>70000</v>
      </c>
      <c r="U250" s="62">
        <f t="shared" si="209"/>
        <v>70000</v>
      </c>
      <c r="V250" s="62">
        <f t="shared" si="210"/>
        <v>70000</v>
      </c>
      <c r="W250" s="62">
        <f t="shared" si="211"/>
        <v>70000</v>
      </c>
      <c r="X250" s="62">
        <f t="shared" si="212"/>
        <v>70000</v>
      </c>
      <c r="Y250" s="62">
        <f t="shared" si="213"/>
        <v>70000</v>
      </c>
      <c r="Z250" s="62">
        <f t="shared" si="214"/>
        <v>70000</v>
      </c>
      <c r="AA250" s="62">
        <f t="shared" si="215"/>
        <v>70000</v>
      </c>
      <c r="AB250" s="62">
        <f t="shared" si="216"/>
        <v>70000</v>
      </c>
      <c r="AC250" s="62">
        <f t="shared" si="217"/>
        <v>70000</v>
      </c>
    </row>
    <row r="251" spans="1:44" x14ac:dyDescent="0.25">
      <c r="A251" s="30" t="str">
        <f t="shared" si="189"/>
        <v>Opex maintenance &amp; repair</v>
      </c>
      <c r="B251" s="62">
        <f t="shared" si="190"/>
        <v>20000</v>
      </c>
      <c r="C251" s="62">
        <f t="shared" si="191"/>
        <v>20000</v>
      </c>
      <c r="D251" s="62">
        <f t="shared" si="192"/>
        <v>20000</v>
      </c>
      <c r="E251" s="62">
        <f t="shared" si="193"/>
        <v>20000</v>
      </c>
      <c r="F251" s="62">
        <f t="shared" si="194"/>
        <v>20000</v>
      </c>
      <c r="G251" s="62">
        <f t="shared" si="195"/>
        <v>20000</v>
      </c>
      <c r="H251" s="62">
        <f t="shared" si="196"/>
        <v>20000</v>
      </c>
      <c r="I251" s="62">
        <f t="shared" si="197"/>
        <v>20000</v>
      </c>
      <c r="J251" s="62">
        <f t="shared" si="198"/>
        <v>20000</v>
      </c>
      <c r="K251" s="62">
        <f t="shared" si="199"/>
        <v>20000</v>
      </c>
      <c r="L251" s="62">
        <f t="shared" si="200"/>
        <v>20000</v>
      </c>
      <c r="M251" s="62">
        <f t="shared" si="201"/>
        <v>20000</v>
      </c>
      <c r="N251" s="62">
        <f t="shared" si="202"/>
        <v>20000</v>
      </c>
      <c r="O251" s="62">
        <f t="shared" si="203"/>
        <v>20000</v>
      </c>
      <c r="P251" s="62">
        <f t="shared" si="204"/>
        <v>20000</v>
      </c>
      <c r="Q251" s="62">
        <f t="shared" si="205"/>
        <v>20000</v>
      </c>
      <c r="R251" s="62">
        <f t="shared" si="206"/>
        <v>20000</v>
      </c>
      <c r="S251" s="62">
        <f t="shared" si="207"/>
        <v>20000</v>
      </c>
      <c r="T251" s="62">
        <f t="shared" si="208"/>
        <v>20000</v>
      </c>
      <c r="U251" s="62">
        <f t="shared" si="209"/>
        <v>20000</v>
      </c>
      <c r="V251" s="62">
        <f t="shared" si="210"/>
        <v>20000</v>
      </c>
      <c r="W251" s="62">
        <f t="shared" si="211"/>
        <v>20000</v>
      </c>
      <c r="X251" s="62">
        <f t="shared" si="212"/>
        <v>20000</v>
      </c>
      <c r="Y251" s="62">
        <f t="shared" si="213"/>
        <v>20000</v>
      </c>
      <c r="Z251" s="62">
        <f t="shared" si="214"/>
        <v>20000</v>
      </c>
      <c r="AA251" s="62">
        <f t="shared" si="215"/>
        <v>20000</v>
      </c>
      <c r="AB251" s="62">
        <f t="shared" si="216"/>
        <v>20000</v>
      </c>
      <c r="AC251" s="62">
        <f t="shared" si="217"/>
        <v>20000</v>
      </c>
    </row>
    <row r="252" spans="1:44" x14ac:dyDescent="0.25">
      <c r="A252" s="30" t="str">
        <f t="shared" si="189"/>
        <v>Opex var (mode-fees)</v>
      </c>
      <c r="B252" s="62">
        <f t="shared" si="190"/>
        <v>0.11</v>
      </c>
      <c r="C252" s="62">
        <f t="shared" si="191"/>
        <v>0.11</v>
      </c>
      <c r="D252" s="62">
        <f t="shared" si="192"/>
        <v>0.11</v>
      </c>
      <c r="E252" s="62">
        <f t="shared" si="193"/>
        <v>0.11</v>
      </c>
      <c r="F252" s="62">
        <f t="shared" si="194"/>
        <v>0.11</v>
      </c>
      <c r="G252" s="62">
        <f t="shared" si="195"/>
        <v>0.11</v>
      </c>
      <c r="H252" s="62">
        <f t="shared" si="196"/>
        <v>0.11</v>
      </c>
      <c r="I252" s="62">
        <f t="shared" si="197"/>
        <v>0.11</v>
      </c>
      <c r="J252" s="62">
        <f t="shared" si="198"/>
        <v>0.11</v>
      </c>
      <c r="K252" s="62">
        <f t="shared" si="199"/>
        <v>0.11</v>
      </c>
      <c r="L252" s="62">
        <f t="shared" si="200"/>
        <v>0.11</v>
      </c>
      <c r="M252" s="62">
        <f t="shared" si="201"/>
        <v>0.11</v>
      </c>
      <c r="N252" s="62">
        <f t="shared" si="202"/>
        <v>0.11</v>
      </c>
      <c r="O252" s="62">
        <f t="shared" si="203"/>
        <v>0.11</v>
      </c>
      <c r="P252" s="62">
        <f t="shared" si="204"/>
        <v>0.11</v>
      </c>
      <c r="Q252" s="62">
        <f t="shared" si="205"/>
        <v>0.11</v>
      </c>
      <c r="R252" s="62">
        <f t="shared" si="206"/>
        <v>0.11</v>
      </c>
      <c r="S252" s="62">
        <f t="shared" si="207"/>
        <v>0.11</v>
      </c>
      <c r="T252" s="62">
        <f t="shared" si="208"/>
        <v>0.11</v>
      </c>
      <c r="U252" s="62">
        <f t="shared" si="209"/>
        <v>0.11</v>
      </c>
      <c r="V252" s="62">
        <f t="shared" si="210"/>
        <v>0.11</v>
      </c>
      <c r="W252" s="62">
        <f t="shared" si="211"/>
        <v>0.11</v>
      </c>
      <c r="X252" s="62">
        <f t="shared" si="212"/>
        <v>0.11</v>
      </c>
      <c r="Y252" s="62">
        <f t="shared" si="213"/>
        <v>0.11</v>
      </c>
      <c r="Z252" s="62">
        <f t="shared" si="214"/>
        <v>0.11</v>
      </c>
      <c r="AA252" s="62">
        <f t="shared" si="215"/>
        <v>0.11</v>
      </c>
      <c r="AB252" s="62">
        <f t="shared" si="216"/>
        <v>0.11</v>
      </c>
      <c r="AC252" s="62">
        <f t="shared" si="217"/>
        <v>0.11</v>
      </c>
    </row>
    <row r="253" spans="1:44" x14ac:dyDescent="0.25">
      <c r="A253" s="30" t="str">
        <f t="shared" si="189"/>
        <v>Fuel Economy</v>
      </c>
      <c r="B253" s="62">
        <f t="shared" si="190"/>
        <v>2.8933989307874186</v>
      </c>
      <c r="C253" s="62">
        <f t="shared" si="191"/>
        <v>2.890572548814291</v>
      </c>
      <c r="D253" s="62">
        <f t="shared" si="192"/>
        <v>2.88655949157936</v>
      </c>
      <c r="E253" s="62">
        <f t="shared" si="193"/>
        <v>2.880887420807964</v>
      </c>
      <c r="F253" s="62">
        <f t="shared" si="194"/>
        <v>2.8729239357775569</v>
      </c>
      <c r="G253" s="62">
        <f t="shared" si="195"/>
        <v>2.8618518007507072</v>
      </c>
      <c r="H253" s="62">
        <f t="shared" si="196"/>
        <v>2.846672317838292</v>
      </c>
      <c r="I253" s="62">
        <f t="shared" si="197"/>
        <v>2.826272719371635</v>
      </c>
      <c r="J253" s="62">
        <f t="shared" si="198"/>
        <v>2.7996065032631194</v>
      </c>
      <c r="K253" s="62">
        <f t="shared" si="199"/>
        <v>2.7660249112499669</v>
      </c>
      <c r="L253" s="62">
        <f t="shared" si="200"/>
        <v>2.7257279647939332</v>
      </c>
      <c r="M253" s="62">
        <f t="shared" si="201"/>
        <v>2.6801612394042476</v>
      </c>
      <c r="N253" s="62">
        <f t="shared" si="202"/>
        <v>2.6320566343659264</v>
      </c>
      <c r="O253" s="62">
        <f t="shared" si="203"/>
        <v>2.5848986379776195</v>
      </c>
      <c r="P253" s="62">
        <f t="shared" si="204"/>
        <v>2.5419697431861561</v>
      </c>
      <c r="Q253" s="62">
        <f t="shared" si="205"/>
        <v>2.5054862958055883</v>
      </c>
      <c r="R253" s="62">
        <f t="shared" si="206"/>
        <v>2.4762695882689911</v>
      </c>
      <c r="S253" s="62">
        <f t="shared" si="207"/>
        <v>2.4539759436885498</v>
      </c>
      <c r="T253" s="62">
        <f t="shared" si="208"/>
        <v>2.4375883269690459</v>
      </c>
      <c r="U253" s="62">
        <f t="shared" si="209"/>
        <v>2.4258714180887511</v>
      </c>
      <c r="V253" s="62">
        <f t="shared" si="210"/>
        <v>2.4176595953126729</v>
      </c>
      <c r="W253" s="62">
        <f t="shared" si="211"/>
        <v>2.4119847210363288</v>
      </c>
      <c r="X253" s="62">
        <f t="shared" si="212"/>
        <v>2.408101121779195</v>
      </c>
      <c r="Y253" s="62">
        <f t="shared" si="213"/>
        <v>2.4054611202820539</v>
      </c>
      <c r="Z253" s="62">
        <f t="shared" si="214"/>
        <v>2.4036746606453043</v>
      </c>
      <c r="AA253" s="62">
        <f t="shared" si="215"/>
        <v>2.4024695131092528</v>
      </c>
      <c r="AB253" s="62">
        <f t="shared" si="216"/>
        <v>2.4016582137746476</v>
      </c>
      <c r="AC253" s="62">
        <f t="shared" si="217"/>
        <v>2.4011128181073338</v>
      </c>
    </row>
    <row r="254" spans="1:44" x14ac:dyDescent="0.25">
      <c r="A254" s="30" t="str">
        <f t="shared" si="189"/>
        <v>Fuel Cost</v>
      </c>
      <c r="B254" s="66">
        <f>$B234+($C234-$B234)*(1-Q234)</f>
        <v>0.1</v>
      </c>
      <c r="C254" s="66">
        <f t="shared" ref="C254:AC254" si="218">$B234+($C234-$B234)*(1-R234)</f>
        <v>0.1</v>
      </c>
      <c r="D254" s="66">
        <f t="shared" si="218"/>
        <v>0.1</v>
      </c>
      <c r="E254" s="66">
        <f t="shared" si="218"/>
        <v>0.1</v>
      </c>
      <c r="F254" s="66">
        <f t="shared" si="218"/>
        <v>0.1</v>
      </c>
      <c r="G254" s="66">
        <f t="shared" si="218"/>
        <v>0.1</v>
      </c>
      <c r="H254" s="66">
        <f t="shared" si="218"/>
        <v>0.1</v>
      </c>
      <c r="I254" s="66">
        <f t="shared" si="218"/>
        <v>0.1</v>
      </c>
      <c r="J254" s="66">
        <f t="shared" si="218"/>
        <v>0.1</v>
      </c>
      <c r="K254" s="66">
        <f t="shared" si="218"/>
        <v>0.1</v>
      </c>
      <c r="L254" s="66">
        <f t="shared" si="218"/>
        <v>0.1</v>
      </c>
      <c r="M254" s="66">
        <f t="shared" si="218"/>
        <v>0.1</v>
      </c>
      <c r="N254" s="66">
        <f t="shared" si="218"/>
        <v>0.1</v>
      </c>
      <c r="O254" s="66">
        <f t="shared" si="218"/>
        <v>0.1</v>
      </c>
      <c r="P254" s="66">
        <f t="shared" si="218"/>
        <v>0.1</v>
      </c>
      <c r="Q254" s="66">
        <f t="shared" si="218"/>
        <v>0.1</v>
      </c>
      <c r="R254" s="66">
        <f t="shared" si="218"/>
        <v>0.1</v>
      </c>
      <c r="S254" s="66">
        <f t="shared" si="218"/>
        <v>0.1</v>
      </c>
      <c r="T254" s="66">
        <f t="shared" si="218"/>
        <v>0.1</v>
      </c>
      <c r="U254" s="66">
        <f t="shared" si="218"/>
        <v>0.1</v>
      </c>
      <c r="V254" s="66">
        <f t="shared" si="218"/>
        <v>0.1</v>
      </c>
      <c r="W254" s="66">
        <f t="shared" si="218"/>
        <v>0.1</v>
      </c>
      <c r="X254" s="66">
        <f t="shared" si="218"/>
        <v>0.1</v>
      </c>
      <c r="Y254" s="66">
        <f t="shared" si="218"/>
        <v>0.1</v>
      </c>
      <c r="Z254" s="66">
        <f t="shared" si="218"/>
        <v>0.1</v>
      </c>
      <c r="AA254" s="66">
        <f t="shared" si="218"/>
        <v>0.1</v>
      </c>
      <c r="AB254" s="66">
        <f t="shared" si="218"/>
        <v>0.1</v>
      </c>
      <c r="AC254" s="66">
        <f t="shared" si="218"/>
        <v>0.1</v>
      </c>
    </row>
    <row r="255" spans="1:44" x14ac:dyDescent="0.25">
      <c r="A255" s="30" t="str">
        <f t="shared" si="189"/>
        <v>Emission Cost</v>
      </c>
      <c r="B255" s="66">
        <f>$B235+($C235-$B235)*(1-Q235)</f>
        <v>0</v>
      </c>
      <c r="C255" s="66">
        <f t="shared" ref="C255:AC255" si="219">$B235+($C235-$B235)*(1-R235)</f>
        <v>0</v>
      </c>
      <c r="D255" s="66">
        <f t="shared" si="219"/>
        <v>0</v>
      </c>
      <c r="E255" s="66">
        <f t="shared" si="219"/>
        <v>0</v>
      </c>
      <c r="F255" s="66">
        <f t="shared" si="219"/>
        <v>0</v>
      </c>
      <c r="G255" s="66">
        <f t="shared" si="219"/>
        <v>0</v>
      </c>
      <c r="H255" s="66">
        <f t="shared" si="219"/>
        <v>0</v>
      </c>
      <c r="I255" s="66">
        <f t="shared" si="219"/>
        <v>0</v>
      </c>
      <c r="J255" s="66">
        <f t="shared" si="219"/>
        <v>0</v>
      </c>
      <c r="K255" s="66">
        <f t="shared" si="219"/>
        <v>0</v>
      </c>
      <c r="L255" s="66">
        <f t="shared" si="219"/>
        <v>0</v>
      </c>
      <c r="M255" s="66">
        <f t="shared" si="219"/>
        <v>0</v>
      </c>
      <c r="N255" s="66">
        <f t="shared" si="219"/>
        <v>0</v>
      </c>
      <c r="O255" s="66">
        <f t="shared" si="219"/>
        <v>0</v>
      </c>
      <c r="P255" s="66">
        <f t="shared" si="219"/>
        <v>0</v>
      </c>
      <c r="Q255" s="66">
        <f t="shared" si="219"/>
        <v>0</v>
      </c>
      <c r="R255" s="66">
        <f t="shared" si="219"/>
        <v>0</v>
      </c>
      <c r="S255" s="66">
        <f t="shared" si="219"/>
        <v>0</v>
      </c>
      <c r="T255" s="66">
        <f t="shared" si="219"/>
        <v>0</v>
      </c>
      <c r="U255" s="66">
        <f t="shared" si="219"/>
        <v>0</v>
      </c>
      <c r="V255" s="66">
        <f t="shared" si="219"/>
        <v>0</v>
      </c>
      <c r="W255" s="66">
        <f t="shared" si="219"/>
        <v>0</v>
      </c>
      <c r="X255" s="66">
        <f t="shared" si="219"/>
        <v>0</v>
      </c>
      <c r="Y255" s="66">
        <f t="shared" si="219"/>
        <v>0</v>
      </c>
      <c r="Z255" s="66">
        <f t="shared" si="219"/>
        <v>0</v>
      </c>
      <c r="AA255" s="66">
        <f t="shared" si="219"/>
        <v>0</v>
      </c>
      <c r="AB255" s="66">
        <f t="shared" si="219"/>
        <v>0</v>
      </c>
      <c r="AC255" s="66">
        <f t="shared" si="219"/>
        <v>0</v>
      </c>
    </row>
    <row r="256" spans="1:44" x14ac:dyDescent="0.25">
      <c r="A256" s="30" t="str">
        <f t="shared" si="189"/>
        <v>Lifetime vehicle</v>
      </c>
      <c r="B256" s="62">
        <f>$B236+($C236-$B236)*(1-Q236)</f>
        <v>8</v>
      </c>
      <c r="C256" s="62">
        <f t="shared" ref="C256:L258" si="220">$B236+($C236-$B236)*(1-R236)</f>
        <v>8</v>
      </c>
      <c r="D256" s="62">
        <f t="shared" si="220"/>
        <v>8</v>
      </c>
      <c r="E256" s="62">
        <f t="shared" si="220"/>
        <v>8</v>
      </c>
      <c r="F256" s="62">
        <f t="shared" si="220"/>
        <v>8</v>
      </c>
      <c r="G256" s="62">
        <f t="shared" si="220"/>
        <v>8</v>
      </c>
      <c r="H256" s="62">
        <f t="shared" si="220"/>
        <v>8</v>
      </c>
      <c r="I256" s="62">
        <f t="shared" si="220"/>
        <v>8</v>
      </c>
      <c r="J256" s="62">
        <f t="shared" si="220"/>
        <v>8</v>
      </c>
      <c r="K256" s="62">
        <f t="shared" si="220"/>
        <v>8</v>
      </c>
      <c r="L256" s="62">
        <f t="shared" si="220"/>
        <v>8</v>
      </c>
      <c r="M256" s="62">
        <f t="shared" ref="M256:V258" si="221">$B236+($C236-$B236)*(1-AB236)</f>
        <v>8</v>
      </c>
      <c r="N256" s="62">
        <f t="shared" si="221"/>
        <v>8</v>
      </c>
      <c r="O256" s="62">
        <f t="shared" si="221"/>
        <v>8</v>
      </c>
      <c r="P256" s="62">
        <f t="shared" si="221"/>
        <v>8</v>
      </c>
      <c r="Q256" s="62">
        <f t="shared" si="221"/>
        <v>8</v>
      </c>
      <c r="R256" s="62">
        <f t="shared" si="221"/>
        <v>8</v>
      </c>
      <c r="S256" s="62">
        <f t="shared" si="221"/>
        <v>8</v>
      </c>
      <c r="T256" s="62">
        <f t="shared" si="221"/>
        <v>8</v>
      </c>
      <c r="U256" s="62">
        <f t="shared" si="221"/>
        <v>8</v>
      </c>
      <c r="V256" s="62">
        <f t="shared" si="221"/>
        <v>8</v>
      </c>
      <c r="W256" s="62">
        <f t="shared" ref="W256:AC258" si="222">$B236+($C236-$B236)*(1-AL236)</f>
        <v>8</v>
      </c>
      <c r="X256" s="62">
        <f t="shared" si="222"/>
        <v>8</v>
      </c>
      <c r="Y256" s="62">
        <f t="shared" si="222"/>
        <v>8</v>
      </c>
      <c r="Z256" s="62">
        <f t="shared" si="222"/>
        <v>8</v>
      </c>
      <c r="AA256" s="62">
        <f t="shared" si="222"/>
        <v>8</v>
      </c>
      <c r="AB256" s="62">
        <f t="shared" si="222"/>
        <v>8</v>
      </c>
      <c r="AC256" s="62">
        <f t="shared" si="222"/>
        <v>8</v>
      </c>
    </row>
    <row r="257" spans="1:29" x14ac:dyDescent="0.25">
      <c r="A257" s="30" t="str">
        <f t="shared" si="189"/>
        <v>Lifetime costumization</v>
      </c>
      <c r="B257" s="62">
        <f>$B237+($C237-$B237)*(1-Q237)</f>
        <v>10</v>
      </c>
      <c r="C257" s="62">
        <f t="shared" si="220"/>
        <v>10</v>
      </c>
      <c r="D257" s="62">
        <f t="shared" si="220"/>
        <v>10</v>
      </c>
      <c r="E257" s="62">
        <f t="shared" si="220"/>
        <v>10</v>
      </c>
      <c r="F257" s="62">
        <f t="shared" si="220"/>
        <v>10</v>
      </c>
      <c r="G257" s="62">
        <f t="shared" si="220"/>
        <v>10</v>
      </c>
      <c r="H257" s="62">
        <f t="shared" si="220"/>
        <v>10</v>
      </c>
      <c r="I257" s="62">
        <f t="shared" si="220"/>
        <v>10</v>
      </c>
      <c r="J257" s="62">
        <f t="shared" si="220"/>
        <v>10</v>
      </c>
      <c r="K257" s="62">
        <f t="shared" si="220"/>
        <v>10</v>
      </c>
      <c r="L257" s="62">
        <f t="shared" si="220"/>
        <v>10</v>
      </c>
      <c r="M257" s="62">
        <f t="shared" si="221"/>
        <v>10</v>
      </c>
      <c r="N257" s="62">
        <f t="shared" si="221"/>
        <v>10</v>
      </c>
      <c r="O257" s="62">
        <f t="shared" si="221"/>
        <v>10</v>
      </c>
      <c r="P257" s="62">
        <f t="shared" si="221"/>
        <v>10</v>
      </c>
      <c r="Q257" s="62">
        <f t="shared" si="221"/>
        <v>10</v>
      </c>
      <c r="R257" s="62">
        <f t="shared" si="221"/>
        <v>10</v>
      </c>
      <c r="S257" s="62">
        <f t="shared" si="221"/>
        <v>10</v>
      </c>
      <c r="T257" s="62">
        <f t="shared" si="221"/>
        <v>10</v>
      </c>
      <c r="U257" s="62">
        <f t="shared" si="221"/>
        <v>10</v>
      </c>
      <c r="V257" s="62">
        <f t="shared" si="221"/>
        <v>10</v>
      </c>
      <c r="W257" s="62">
        <f t="shared" si="222"/>
        <v>10</v>
      </c>
      <c r="X257" s="62">
        <f t="shared" si="222"/>
        <v>10</v>
      </c>
      <c r="Y257" s="62">
        <f t="shared" si="222"/>
        <v>10</v>
      </c>
      <c r="Z257" s="62">
        <f t="shared" si="222"/>
        <v>10</v>
      </c>
      <c r="AA257" s="62">
        <f t="shared" si="222"/>
        <v>10</v>
      </c>
      <c r="AB257" s="62">
        <f t="shared" si="222"/>
        <v>10</v>
      </c>
      <c r="AC257" s="62">
        <f t="shared" si="222"/>
        <v>10</v>
      </c>
    </row>
    <row r="258" spans="1:29" x14ac:dyDescent="0.25">
      <c r="A258" s="30" t="str">
        <f t="shared" si="189"/>
        <v>Tonnage .</v>
      </c>
      <c r="B258" s="62">
        <f>$B238+($C238-$B238)*(1-Q238)</f>
        <v>25</v>
      </c>
      <c r="C258" s="62">
        <f t="shared" si="220"/>
        <v>25</v>
      </c>
      <c r="D258" s="62">
        <f t="shared" si="220"/>
        <v>25</v>
      </c>
      <c r="E258" s="62">
        <f t="shared" si="220"/>
        <v>25</v>
      </c>
      <c r="F258" s="62">
        <f t="shared" si="220"/>
        <v>25</v>
      </c>
      <c r="G258" s="62">
        <f t="shared" si="220"/>
        <v>25</v>
      </c>
      <c r="H258" s="62">
        <f t="shared" si="220"/>
        <v>25</v>
      </c>
      <c r="I258" s="62">
        <f t="shared" si="220"/>
        <v>25</v>
      </c>
      <c r="J258" s="62">
        <f t="shared" si="220"/>
        <v>25</v>
      </c>
      <c r="K258" s="62">
        <f t="shared" si="220"/>
        <v>25</v>
      </c>
      <c r="L258" s="62">
        <f t="shared" si="220"/>
        <v>25</v>
      </c>
      <c r="M258" s="62">
        <f t="shared" si="221"/>
        <v>25</v>
      </c>
      <c r="N258" s="62">
        <f t="shared" si="221"/>
        <v>25</v>
      </c>
      <c r="O258" s="62">
        <f t="shared" si="221"/>
        <v>25</v>
      </c>
      <c r="P258" s="62">
        <f t="shared" si="221"/>
        <v>25</v>
      </c>
      <c r="Q258" s="62">
        <f t="shared" si="221"/>
        <v>25</v>
      </c>
      <c r="R258" s="62">
        <f t="shared" si="221"/>
        <v>25</v>
      </c>
      <c r="S258" s="62">
        <f t="shared" si="221"/>
        <v>25</v>
      </c>
      <c r="T258" s="62">
        <f t="shared" si="221"/>
        <v>25</v>
      </c>
      <c r="U258" s="62">
        <f t="shared" si="221"/>
        <v>25</v>
      </c>
      <c r="V258" s="62">
        <f t="shared" si="221"/>
        <v>25</v>
      </c>
      <c r="W258" s="62">
        <f t="shared" si="222"/>
        <v>25</v>
      </c>
      <c r="X258" s="62">
        <f t="shared" si="222"/>
        <v>25</v>
      </c>
      <c r="Y258" s="62">
        <f t="shared" si="222"/>
        <v>25</v>
      </c>
      <c r="Z258" s="62">
        <f t="shared" si="222"/>
        <v>25</v>
      </c>
      <c r="AA258" s="62">
        <f t="shared" si="222"/>
        <v>25</v>
      </c>
      <c r="AB258" s="62">
        <f t="shared" si="222"/>
        <v>25</v>
      </c>
      <c r="AC258" s="62">
        <f t="shared" si="222"/>
        <v>25</v>
      </c>
    </row>
    <row r="259" spans="1:29" x14ac:dyDescent="0.25">
      <c r="A259" s="30" t="str">
        <f t="shared" si="189"/>
        <v>Market failure (av. utilization)</v>
      </c>
      <c r="B259" s="62">
        <f t="shared" ref="B259:K260" si="223">($B239+($C239-$B239)*(1-Q239))*B$44</f>
        <v>11.5</v>
      </c>
      <c r="C259" s="62">
        <f t="shared" si="223"/>
        <v>11.5</v>
      </c>
      <c r="D259" s="62">
        <f t="shared" si="223"/>
        <v>11.5</v>
      </c>
      <c r="E259" s="62">
        <f t="shared" si="223"/>
        <v>11.5</v>
      </c>
      <c r="F259" s="62">
        <f t="shared" si="223"/>
        <v>11.5</v>
      </c>
      <c r="G259" s="62">
        <f t="shared" si="223"/>
        <v>11.5</v>
      </c>
      <c r="H259" s="62">
        <f t="shared" si="223"/>
        <v>11.5</v>
      </c>
      <c r="I259" s="62">
        <f t="shared" si="223"/>
        <v>11.5</v>
      </c>
      <c r="J259" s="62">
        <f t="shared" si="223"/>
        <v>11.5</v>
      </c>
      <c r="K259" s="62">
        <f t="shared" si="223"/>
        <v>11.5</v>
      </c>
      <c r="L259" s="62">
        <f t="shared" ref="L259:U260" si="224">($B239+($C239-$B239)*(1-AA239))*L$44</f>
        <v>11.5</v>
      </c>
      <c r="M259" s="62">
        <f t="shared" si="224"/>
        <v>11.5</v>
      </c>
      <c r="N259" s="62">
        <f t="shared" si="224"/>
        <v>11.5</v>
      </c>
      <c r="O259" s="62">
        <f t="shared" si="224"/>
        <v>11.5</v>
      </c>
      <c r="P259" s="62">
        <f t="shared" si="224"/>
        <v>11.5</v>
      </c>
      <c r="Q259" s="62">
        <f t="shared" si="224"/>
        <v>11.5</v>
      </c>
      <c r="R259" s="62">
        <f t="shared" si="224"/>
        <v>11.5</v>
      </c>
      <c r="S259" s="62">
        <f t="shared" si="224"/>
        <v>11.5</v>
      </c>
      <c r="T259" s="62">
        <f t="shared" si="224"/>
        <v>11.5</v>
      </c>
      <c r="U259" s="62">
        <f t="shared" si="224"/>
        <v>11.5</v>
      </c>
      <c r="V259" s="62">
        <f t="shared" ref="V259:AC260" si="225">($B239+($C239-$B239)*(1-AK239))*V$44</f>
        <v>11.5</v>
      </c>
      <c r="W259" s="62">
        <f t="shared" si="225"/>
        <v>11.5</v>
      </c>
      <c r="X259" s="62">
        <f t="shared" si="225"/>
        <v>11.5</v>
      </c>
      <c r="Y259" s="62">
        <f t="shared" si="225"/>
        <v>11.5</v>
      </c>
      <c r="Z259" s="62">
        <f t="shared" si="225"/>
        <v>11.5</v>
      </c>
      <c r="AA259" s="62">
        <f t="shared" si="225"/>
        <v>11.5</v>
      </c>
      <c r="AB259" s="62">
        <f t="shared" si="225"/>
        <v>11.5</v>
      </c>
      <c r="AC259" s="62">
        <f t="shared" si="225"/>
        <v>11.5</v>
      </c>
    </row>
    <row r="260" spans="1:29" x14ac:dyDescent="0.25">
      <c r="A260" s="30" t="s">
        <v>73</v>
      </c>
      <c r="B260" s="62">
        <f t="shared" si="223"/>
        <v>0</v>
      </c>
      <c r="C260" s="62">
        <f t="shared" si="223"/>
        <v>0</v>
      </c>
      <c r="D260" s="62">
        <f t="shared" si="223"/>
        <v>0</v>
      </c>
      <c r="E260" s="62">
        <f t="shared" si="223"/>
        <v>0</v>
      </c>
      <c r="F260" s="62">
        <f t="shared" si="223"/>
        <v>0</v>
      </c>
      <c r="G260" s="62">
        <f t="shared" si="223"/>
        <v>0</v>
      </c>
      <c r="H260" s="62">
        <f t="shared" si="223"/>
        <v>0</v>
      </c>
      <c r="I260" s="62">
        <f t="shared" si="223"/>
        <v>0</v>
      </c>
      <c r="J260" s="62">
        <f t="shared" si="223"/>
        <v>0</v>
      </c>
      <c r="K260" s="62">
        <f t="shared" si="223"/>
        <v>0</v>
      </c>
      <c r="L260" s="62">
        <f t="shared" si="224"/>
        <v>0</v>
      </c>
      <c r="M260" s="62">
        <f t="shared" si="224"/>
        <v>0</v>
      </c>
      <c r="N260" s="62">
        <f t="shared" si="224"/>
        <v>0</v>
      </c>
      <c r="O260" s="62">
        <f t="shared" si="224"/>
        <v>0</v>
      </c>
      <c r="P260" s="62">
        <f t="shared" si="224"/>
        <v>0</v>
      </c>
      <c r="Q260" s="62">
        <f t="shared" si="224"/>
        <v>0</v>
      </c>
      <c r="R260" s="62">
        <f t="shared" si="224"/>
        <v>0</v>
      </c>
      <c r="S260" s="62">
        <f t="shared" si="224"/>
        <v>0</v>
      </c>
      <c r="T260" s="62">
        <f t="shared" si="224"/>
        <v>0</v>
      </c>
      <c r="U260" s="62">
        <f t="shared" si="224"/>
        <v>0</v>
      </c>
      <c r="V260" s="62">
        <f t="shared" si="225"/>
        <v>0</v>
      </c>
      <c r="W260" s="62">
        <f t="shared" si="225"/>
        <v>0</v>
      </c>
      <c r="X260" s="62">
        <f t="shared" si="225"/>
        <v>0</v>
      </c>
      <c r="Y260" s="62">
        <f t="shared" si="225"/>
        <v>0</v>
      </c>
      <c r="Z260" s="62">
        <f t="shared" si="225"/>
        <v>0</v>
      </c>
      <c r="AA260" s="62">
        <f t="shared" si="225"/>
        <v>0</v>
      </c>
      <c r="AB260" s="62">
        <f t="shared" si="225"/>
        <v>0</v>
      </c>
      <c r="AC260" s="62">
        <f t="shared" si="225"/>
        <v>0</v>
      </c>
    </row>
    <row r="261" spans="1:29" x14ac:dyDescent="0.25">
      <c r="A261" s="30" t="str">
        <f>A241</f>
        <v>Annual Mileage</v>
      </c>
      <c r="B261" s="62">
        <f t="shared" ref="B261" si="226">$B241+($C241-$B241)*(1-Q241)</f>
        <v>105000</v>
      </c>
      <c r="C261" s="62">
        <f t="shared" ref="C261" si="227">$B241+($C241-$B241)*(1-R241)</f>
        <v>105000</v>
      </c>
      <c r="D261" s="62">
        <f t="shared" ref="D261" si="228">$B241+($C241-$B241)*(1-S241)</f>
        <v>105000</v>
      </c>
      <c r="E261" s="62">
        <f t="shared" ref="E261" si="229">$B241+($C241-$B241)*(1-T241)</f>
        <v>105000</v>
      </c>
      <c r="F261" s="62">
        <f t="shared" ref="F261" si="230">$B241+($C241-$B241)*(1-U241)</f>
        <v>105000</v>
      </c>
      <c r="G261" s="62">
        <f t="shared" ref="G261" si="231">$B241+($C241-$B241)*(1-V241)</f>
        <v>105000</v>
      </c>
      <c r="H261" s="62">
        <f t="shared" ref="H261" si="232">$B241+($C241-$B241)*(1-W241)</f>
        <v>105000</v>
      </c>
      <c r="I261" s="62">
        <f t="shared" ref="I261" si="233">$B241+($C241-$B241)*(1-X241)</f>
        <v>105000</v>
      </c>
      <c r="J261" s="62">
        <f t="shared" ref="J261" si="234">$B241+($C241-$B241)*(1-Y241)</f>
        <v>105000</v>
      </c>
      <c r="K261" s="62">
        <f t="shared" ref="K261" si="235">$B241+($C241-$B241)*(1-Z241)</f>
        <v>105000</v>
      </c>
      <c r="L261" s="62">
        <f t="shared" ref="L261" si="236">$B241+($C241-$B241)*(1-AA241)</f>
        <v>105000</v>
      </c>
      <c r="M261" s="62">
        <f t="shared" ref="M261" si="237">$B241+($C241-$B241)*(1-AB241)</f>
        <v>105000</v>
      </c>
      <c r="N261" s="62">
        <f t="shared" ref="N261" si="238">$B241+($C241-$B241)*(1-AC241)</f>
        <v>105000</v>
      </c>
      <c r="O261" s="62">
        <f t="shared" ref="O261" si="239">$B241+($C241-$B241)*(1-AD241)</f>
        <v>105000</v>
      </c>
      <c r="P261" s="62">
        <f t="shared" ref="P261" si="240">$B241+($C241-$B241)*(1-AE241)</f>
        <v>105000</v>
      </c>
      <c r="Q261" s="62">
        <f t="shared" ref="Q261" si="241">$B241+($C241-$B241)*(1-AF241)</f>
        <v>105000</v>
      </c>
      <c r="R261" s="62">
        <f t="shared" ref="R261" si="242">$B241+($C241-$B241)*(1-AG241)</f>
        <v>105000</v>
      </c>
      <c r="S261" s="62">
        <f t="shared" ref="S261" si="243">$B241+($C241-$B241)*(1-AH241)</f>
        <v>105000</v>
      </c>
      <c r="T261" s="62">
        <f t="shared" ref="T261" si="244">$B241+($C241-$B241)*(1-AI241)</f>
        <v>105000</v>
      </c>
      <c r="U261" s="62">
        <f t="shared" ref="U261" si="245">$B241+($C241-$B241)*(1-AJ241)</f>
        <v>105000</v>
      </c>
      <c r="V261" s="62">
        <f t="shared" ref="V261" si="246">$B241+($C241-$B241)*(1-AK241)</f>
        <v>105000</v>
      </c>
      <c r="W261" s="62">
        <f t="shared" ref="W261" si="247">$B241+($C241-$B241)*(1-AL241)</f>
        <v>105000</v>
      </c>
      <c r="X261" s="62">
        <f t="shared" ref="X261" si="248">$B241+($C241-$B241)*(1-AM241)</f>
        <v>105000</v>
      </c>
      <c r="Y261" s="62">
        <f t="shared" ref="Y261" si="249">$B241+($C241-$B241)*(1-AN241)</f>
        <v>105000</v>
      </c>
      <c r="Z261" s="62">
        <f t="shared" ref="Z261" si="250">$B241+($C241-$B241)*(1-AO241)</f>
        <v>105000</v>
      </c>
      <c r="AA261" s="62">
        <f t="shared" ref="AA261" si="251">$B241+($C241-$B241)*(1-AP241)</f>
        <v>105000</v>
      </c>
      <c r="AB261" s="62">
        <f t="shared" ref="AB261" si="252">$B241+($C241-$B241)*(1-AQ241)</f>
        <v>105000</v>
      </c>
      <c r="AC261" s="62">
        <f t="shared" ref="AC261" si="253">$B241+($C241-$B241)*(1-AR241)</f>
        <v>105000</v>
      </c>
    </row>
    <row r="262" spans="1:29" ht="15.75" thickBot="1" x14ac:dyDescent="0.3">
      <c r="AC262" s="32"/>
    </row>
    <row r="263" spans="1:29" ht="15.75" thickBot="1" x14ac:dyDescent="0.3">
      <c r="A263" s="26" t="s">
        <v>208</v>
      </c>
      <c r="B263" s="27">
        <v>2023</v>
      </c>
      <c r="C263" s="27">
        <v>2024</v>
      </c>
      <c r="D263" s="27">
        <v>2025</v>
      </c>
      <c r="E263" s="27">
        <v>2026</v>
      </c>
      <c r="F263" s="27">
        <v>2027</v>
      </c>
      <c r="G263" s="27">
        <v>2028</v>
      </c>
      <c r="H263" s="27">
        <v>2029</v>
      </c>
      <c r="I263" s="27">
        <v>2030</v>
      </c>
      <c r="J263" s="27">
        <v>2031</v>
      </c>
      <c r="K263" s="27">
        <v>2032</v>
      </c>
      <c r="L263" s="27">
        <v>2033</v>
      </c>
      <c r="M263" s="27">
        <v>2034</v>
      </c>
      <c r="N263" s="27">
        <v>2035</v>
      </c>
      <c r="O263" s="27">
        <v>2036</v>
      </c>
      <c r="P263" s="27">
        <v>2037</v>
      </c>
      <c r="Q263" s="27">
        <v>2038</v>
      </c>
      <c r="R263" s="27">
        <v>2039</v>
      </c>
      <c r="S263" s="27">
        <v>2040</v>
      </c>
      <c r="T263" s="27">
        <v>2041</v>
      </c>
      <c r="U263" s="27">
        <v>2042</v>
      </c>
      <c r="V263" s="27">
        <v>2043</v>
      </c>
      <c r="W263" s="27">
        <v>2044</v>
      </c>
      <c r="X263" s="27">
        <v>2045</v>
      </c>
      <c r="Y263" s="27">
        <v>2046</v>
      </c>
      <c r="Z263" s="27">
        <v>2047</v>
      </c>
      <c r="AA263" s="27">
        <v>2048</v>
      </c>
      <c r="AB263" s="27">
        <v>2049</v>
      </c>
      <c r="AC263" s="28">
        <v>2050</v>
      </c>
    </row>
    <row r="264" spans="1:29" x14ac:dyDescent="0.25">
      <c r="A264" s="29" t="str">
        <f>A245</f>
        <v>Capex vehicle</v>
      </c>
      <c r="B264" s="63">
        <f>((1+B249)^B256)*B249/(((1+B249)^B256)-1)*(B245)</f>
        <v>16930.034166116213</v>
      </c>
      <c r="C264" s="63">
        <f t="shared" ref="C264:AC264" si="254">((1+C249)^C256)*C249/(((1+C249)^C256)-1)*(C245)</f>
        <v>16939.137147822737</v>
      </c>
      <c r="D264" s="63">
        <f t="shared" si="254"/>
        <v>16952.062076917297</v>
      </c>
      <c r="E264" s="63">
        <f t="shared" si="254"/>
        <v>16970.330222186072</v>
      </c>
      <c r="F264" s="63">
        <f t="shared" si="254"/>
        <v>16995.97836855879</v>
      </c>
      <c r="G264" s="63">
        <f t="shared" si="254"/>
        <v>17031.638602582309</v>
      </c>
      <c r="H264" s="63">
        <f t="shared" si="254"/>
        <v>17080.52744937655</v>
      </c>
      <c r="I264" s="63">
        <f t="shared" si="254"/>
        <v>17146.228820750977</v>
      </c>
      <c r="J264" s="63">
        <f t="shared" si="254"/>
        <v>17232.113205708847</v>
      </c>
      <c r="K264" s="63">
        <f t="shared" si="254"/>
        <v>17340.270072218107</v>
      </c>
      <c r="L264" s="63">
        <f t="shared" si="254"/>
        <v>17470.055207385878</v>
      </c>
      <c r="M264" s="63">
        <f t="shared" si="254"/>
        <v>17616.812818916205</v>
      </c>
      <c r="N264" s="63">
        <f t="shared" si="254"/>
        <v>17771.744227277446</v>
      </c>
      <c r="O264" s="63">
        <f t="shared" si="254"/>
        <v>17923.62687531321</v>
      </c>
      <c r="P264" s="63">
        <f t="shared" si="254"/>
        <v>18061.888776104923</v>
      </c>
      <c r="Q264" s="63">
        <f t="shared" si="254"/>
        <v>18179.391702904584</v>
      </c>
      <c r="R264" s="63">
        <f t="shared" si="254"/>
        <v>18273.490503689198</v>
      </c>
      <c r="S264" s="63">
        <f t="shared" si="254"/>
        <v>18345.292065090671</v>
      </c>
      <c r="T264" s="63">
        <f t="shared" si="254"/>
        <v>18398.071971214304</v>
      </c>
      <c r="U264" s="63">
        <f t="shared" si="254"/>
        <v>18435.808840543512</v>
      </c>
      <c r="V264" s="63">
        <f t="shared" si="254"/>
        <v>18462.256812975615</v>
      </c>
      <c r="W264" s="63">
        <f t="shared" si="254"/>
        <v>18480.533987545627</v>
      </c>
      <c r="X264" s="63">
        <f t="shared" si="254"/>
        <v>18493.041968890429</v>
      </c>
      <c r="Y264" s="63">
        <f t="shared" si="254"/>
        <v>18501.544671484124</v>
      </c>
      <c r="Z264" s="63">
        <f t="shared" si="254"/>
        <v>18507.298355716259</v>
      </c>
      <c r="AA264" s="63">
        <f t="shared" si="254"/>
        <v>18511.179797106222</v>
      </c>
      <c r="AB264" s="63">
        <f t="shared" si="254"/>
        <v>18513.792764168582</v>
      </c>
      <c r="AC264" s="63">
        <f t="shared" si="254"/>
        <v>18515.549330276619</v>
      </c>
    </row>
    <row r="265" spans="1:29" x14ac:dyDescent="0.25">
      <c r="A265" s="30" t="str">
        <f>A246</f>
        <v>Residual value (vehicle)</v>
      </c>
      <c r="B265" s="62">
        <f>((1+B249)^B256)*B249/(((1+B249)^B256)-1)*(B246)</f>
        <v>-4208.0593252569806</v>
      </c>
      <c r="C265" s="62">
        <f t="shared" ref="C265:AC265" si="255">((1+C249)^C256)*C249/(((1+C249)^C256)-1)*(C246)</f>
        <v>-4199.866641721108</v>
      </c>
      <c r="D265" s="62">
        <f t="shared" si="255"/>
        <v>-4188.2342055360041</v>
      </c>
      <c r="E265" s="62">
        <f t="shared" si="255"/>
        <v>-4171.7928747941069</v>
      </c>
      <c r="F265" s="62">
        <f t="shared" si="255"/>
        <v>-4148.7095430586614</v>
      </c>
      <c r="G265" s="62">
        <f t="shared" si="255"/>
        <v>-4116.6153324374927</v>
      </c>
      <c r="H265" s="62">
        <f t="shared" si="255"/>
        <v>-4072.6153703226773</v>
      </c>
      <c r="I265" s="62">
        <f t="shared" si="255"/>
        <v>-4013.4841360856908</v>
      </c>
      <c r="J265" s="62">
        <f t="shared" si="255"/>
        <v>-3936.1881896236077</v>
      </c>
      <c r="K265" s="62">
        <f t="shared" si="255"/>
        <v>-3838.8470097652757</v>
      </c>
      <c r="L265" s="62">
        <f t="shared" si="255"/>
        <v>-3722.0403881142815</v>
      </c>
      <c r="M265" s="62">
        <f t="shared" si="255"/>
        <v>-3589.9585377369858</v>
      </c>
      <c r="N265" s="62">
        <f t="shared" si="255"/>
        <v>-3450.5202702118704</v>
      </c>
      <c r="O265" s="62">
        <f t="shared" si="255"/>
        <v>-3313.8258869796846</v>
      </c>
      <c r="P265" s="62">
        <f t="shared" si="255"/>
        <v>-3189.3901762671421</v>
      </c>
      <c r="Q265" s="62">
        <f t="shared" si="255"/>
        <v>-3083.6375421474468</v>
      </c>
      <c r="R265" s="62">
        <f t="shared" si="255"/>
        <v>-2998.9486214412941</v>
      </c>
      <c r="S265" s="62">
        <f t="shared" si="255"/>
        <v>-2934.3272161799682</v>
      </c>
      <c r="T265" s="62">
        <f t="shared" si="255"/>
        <v>-2886.8253006686996</v>
      </c>
      <c r="U265" s="62">
        <f t="shared" si="255"/>
        <v>-2852.8621182724105</v>
      </c>
      <c r="V265" s="62">
        <f t="shared" si="255"/>
        <v>-2829.0589430835184</v>
      </c>
      <c r="W265" s="62">
        <f t="shared" si="255"/>
        <v>-2812.6094859705067</v>
      </c>
      <c r="X265" s="62">
        <f t="shared" si="255"/>
        <v>-2801.3523027601836</v>
      </c>
      <c r="Y265" s="62">
        <f t="shared" si="255"/>
        <v>-2793.6998704258613</v>
      </c>
      <c r="Z265" s="62">
        <f t="shared" si="255"/>
        <v>-2788.5215546169388</v>
      </c>
      <c r="AA265" s="62">
        <f t="shared" si="255"/>
        <v>-2785.0282573659729</v>
      </c>
      <c r="AB265" s="62">
        <f t="shared" si="255"/>
        <v>-2782.6765870098498</v>
      </c>
      <c r="AC265" s="62">
        <f t="shared" si="255"/>
        <v>-2781.0956775126119</v>
      </c>
    </row>
    <row r="266" spans="1:29" x14ac:dyDescent="0.25">
      <c r="A266" s="30" t="str">
        <f>A247</f>
        <v>Capex costumization</v>
      </c>
      <c r="B266" s="62">
        <f>((1+B249)^B257)*B249/(((1+B249)^B257)-1)*(B247)</f>
        <v>4076.0387466115117</v>
      </c>
      <c r="C266" s="62">
        <f t="shared" ref="C266:AC266" si="256">((1+C249)^C257)*C249/(((1+C249)^C257)-1)*(C247)</f>
        <v>4076.0387466115117</v>
      </c>
      <c r="D266" s="62">
        <f t="shared" si="256"/>
        <v>4076.0387466115117</v>
      </c>
      <c r="E266" s="62">
        <f t="shared" si="256"/>
        <v>4076.0387466115117</v>
      </c>
      <c r="F266" s="62">
        <f t="shared" si="256"/>
        <v>4076.0387466115117</v>
      </c>
      <c r="G266" s="62">
        <f t="shared" si="256"/>
        <v>4076.0387466115117</v>
      </c>
      <c r="H266" s="62">
        <f t="shared" si="256"/>
        <v>4076.0387466115117</v>
      </c>
      <c r="I266" s="62">
        <f t="shared" si="256"/>
        <v>4076.0387466115117</v>
      </c>
      <c r="J266" s="62">
        <f t="shared" si="256"/>
        <v>4076.0387466115117</v>
      </c>
      <c r="K266" s="62">
        <f t="shared" si="256"/>
        <v>4076.0387466115117</v>
      </c>
      <c r="L266" s="62">
        <f t="shared" si="256"/>
        <v>4076.0387466115117</v>
      </c>
      <c r="M266" s="62">
        <f t="shared" si="256"/>
        <v>4076.0387466115117</v>
      </c>
      <c r="N266" s="62">
        <f t="shared" si="256"/>
        <v>4076.0387466115117</v>
      </c>
      <c r="O266" s="62">
        <f t="shared" si="256"/>
        <v>4076.0387466115117</v>
      </c>
      <c r="P266" s="62">
        <f t="shared" si="256"/>
        <v>4076.0387466115117</v>
      </c>
      <c r="Q266" s="62">
        <f t="shared" si="256"/>
        <v>4076.0387466115117</v>
      </c>
      <c r="R266" s="62">
        <f t="shared" si="256"/>
        <v>4076.0387466115117</v>
      </c>
      <c r="S266" s="62">
        <f t="shared" si="256"/>
        <v>4076.0387466115117</v>
      </c>
      <c r="T266" s="62">
        <f t="shared" si="256"/>
        <v>4076.0387466115117</v>
      </c>
      <c r="U266" s="62">
        <f t="shared" si="256"/>
        <v>4076.0387466115117</v>
      </c>
      <c r="V266" s="62">
        <f t="shared" si="256"/>
        <v>4076.0387466115117</v>
      </c>
      <c r="W266" s="62">
        <f t="shared" si="256"/>
        <v>4076.0387466115117</v>
      </c>
      <c r="X266" s="62">
        <f t="shared" si="256"/>
        <v>4076.0387466115117</v>
      </c>
      <c r="Y266" s="62">
        <f t="shared" si="256"/>
        <v>4076.0387466115117</v>
      </c>
      <c r="Z266" s="62">
        <f t="shared" si="256"/>
        <v>4076.0387466115117</v>
      </c>
      <c r="AA266" s="62">
        <f t="shared" si="256"/>
        <v>4076.0387466115117</v>
      </c>
      <c r="AB266" s="62">
        <f t="shared" si="256"/>
        <v>4076.0387466115117</v>
      </c>
      <c r="AC266" s="62">
        <f t="shared" si="256"/>
        <v>4076.0387466115117</v>
      </c>
    </row>
    <row r="267" spans="1:29" x14ac:dyDescent="0.25">
      <c r="A267" s="30" t="str">
        <f>A248</f>
        <v>Residual value (costumization)</v>
      </c>
      <c r="B267" s="62">
        <f>((1+B249)^B257)*B249/(((1+B249)^B257)-1)*(B248)</f>
        <v>-1019.0096866528779</v>
      </c>
      <c r="C267" s="62">
        <f t="shared" ref="C267:AC267" si="257">((1+C249)^C257)*C249/(((1+C249)^C257)-1)*(C248)</f>
        <v>-1019.0096866528779</v>
      </c>
      <c r="D267" s="62">
        <f t="shared" si="257"/>
        <v>-1019.0096866528779</v>
      </c>
      <c r="E267" s="62">
        <f t="shared" si="257"/>
        <v>-1019.0096866528779</v>
      </c>
      <c r="F267" s="62">
        <f t="shared" si="257"/>
        <v>-1019.0096866528779</v>
      </c>
      <c r="G267" s="62">
        <f t="shared" si="257"/>
        <v>-1019.0096866528779</v>
      </c>
      <c r="H267" s="62">
        <f t="shared" si="257"/>
        <v>-1019.0096866528779</v>
      </c>
      <c r="I267" s="62">
        <f t="shared" si="257"/>
        <v>-1019.0096866528779</v>
      </c>
      <c r="J267" s="62">
        <f t="shared" si="257"/>
        <v>-1019.0096866528779</v>
      </c>
      <c r="K267" s="62">
        <f t="shared" si="257"/>
        <v>-1019.0096866528779</v>
      </c>
      <c r="L267" s="62">
        <f t="shared" si="257"/>
        <v>-1019.0096866528779</v>
      </c>
      <c r="M267" s="62">
        <f t="shared" si="257"/>
        <v>-1019.0096866528779</v>
      </c>
      <c r="N267" s="62">
        <f t="shared" si="257"/>
        <v>-1019.0096866528779</v>
      </c>
      <c r="O267" s="62">
        <f t="shared" si="257"/>
        <v>-1019.0096866528779</v>
      </c>
      <c r="P267" s="62">
        <f t="shared" si="257"/>
        <v>-1019.0096866528779</v>
      </c>
      <c r="Q267" s="62">
        <f t="shared" si="257"/>
        <v>-1019.0096866528779</v>
      </c>
      <c r="R267" s="62">
        <f t="shared" si="257"/>
        <v>-1019.0096866528779</v>
      </c>
      <c r="S267" s="62">
        <f t="shared" si="257"/>
        <v>-1019.0096866528779</v>
      </c>
      <c r="T267" s="62">
        <f t="shared" si="257"/>
        <v>-1019.0096866528779</v>
      </c>
      <c r="U267" s="62">
        <f t="shared" si="257"/>
        <v>-1019.0096866528779</v>
      </c>
      <c r="V267" s="62">
        <f t="shared" si="257"/>
        <v>-1019.0096866528779</v>
      </c>
      <c r="W267" s="62">
        <f t="shared" si="257"/>
        <v>-1019.0096866528779</v>
      </c>
      <c r="X267" s="62">
        <f t="shared" si="257"/>
        <v>-1019.0096866528779</v>
      </c>
      <c r="Y267" s="62">
        <f t="shared" si="257"/>
        <v>-1019.0096866528779</v>
      </c>
      <c r="Z267" s="62">
        <f t="shared" si="257"/>
        <v>-1019.0096866528779</v>
      </c>
      <c r="AA267" s="62">
        <f t="shared" si="257"/>
        <v>-1019.0096866528779</v>
      </c>
      <c r="AB267" s="62">
        <f t="shared" si="257"/>
        <v>-1019.0096866528779</v>
      </c>
      <c r="AC267" s="62">
        <f t="shared" si="257"/>
        <v>-1019.0096866528779</v>
      </c>
    </row>
    <row r="268" spans="1:29" x14ac:dyDescent="0.25">
      <c r="A268" s="30" t="str">
        <f>A250</f>
        <v>Opex fix (admin, crew, insurance)</v>
      </c>
      <c r="B268" s="62">
        <f>B250</f>
        <v>70000</v>
      </c>
      <c r="C268" s="62">
        <f t="shared" ref="C268:AC268" si="258">C250</f>
        <v>70000</v>
      </c>
      <c r="D268" s="62">
        <f t="shared" si="258"/>
        <v>70000</v>
      </c>
      <c r="E268" s="62">
        <f t="shared" si="258"/>
        <v>70000</v>
      </c>
      <c r="F268" s="62">
        <f t="shared" si="258"/>
        <v>70000</v>
      </c>
      <c r="G268" s="62">
        <f t="shared" si="258"/>
        <v>70000</v>
      </c>
      <c r="H268" s="62">
        <f t="shared" si="258"/>
        <v>70000</v>
      </c>
      <c r="I268" s="62">
        <f t="shared" si="258"/>
        <v>70000</v>
      </c>
      <c r="J268" s="62">
        <f t="shared" si="258"/>
        <v>70000</v>
      </c>
      <c r="K268" s="62">
        <f t="shared" si="258"/>
        <v>70000</v>
      </c>
      <c r="L268" s="62">
        <f t="shared" si="258"/>
        <v>70000</v>
      </c>
      <c r="M268" s="62">
        <f t="shared" si="258"/>
        <v>70000</v>
      </c>
      <c r="N268" s="62">
        <f t="shared" si="258"/>
        <v>70000</v>
      </c>
      <c r="O268" s="62">
        <f t="shared" si="258"/>
        <v>70000</v>
      </c>
      <c r="P268" s="62">
        <f t="shared" si="258"/>
        <v>70000</v>
      </c>
      <c r="Q268" s="62">
        <f t="shared" si="258"/>
        <v>70000</v>
      </c>
      <c r="R268" s="62">
        <f t="shared" si="258"/>
        <v>70000</v>
      </c>
      <c r="S268" s="62">
        <f t="shared" si="258"/>
        <v>70000</v>
      </c>
      <c r="T268" s="62">
        <f t="shared" si="258"/>
        <v>70000</v>
      </c>
      <c r="U268" s="62">
        <f t="shared" si="258"/>
        <v>70000</v>
      </c>
      <c r="V268" s="62">
        <f t="shared" si="258"/>
        <v>70000</v>
      </c>
      <c r="W268" s="62">
        <f t="shared" si="258"/>
        <v>70000</v>
      </c>
      <c r="X268" s="62">
        <f t="shared" si="258"/>
        <v>70000</v>
      </c>
      <c r="Y268" s="62">
        <f t="shared" si="258"/>
        <v>70000</v>
      </c>
      <c r="Z268" s="62">
        <f t="shared" si="258"/>
        <v>70000</v>
      </c>
      <c r="AA268" s="62">
        <f t="shared" si="258"/>
        <v>70000</v>
      </c>
      <c r="AB268" s="62">
        <f t="shared" si="258"/>
        <v>70000</v>
      </c>
      <c r="AC268" s="62">
        <f t="shared" si="258"/>
        <v>70000</v>
      </c>
    </row>
    <row r="269" spans="1:29" x14ac:dyDescent="0.25">
      <c r="A269" s="30" t="str">
        <f>A251</f>
        <v>Opex maintenance &amp; repair</v>
      </c>
      <c r="B269" s="62">
        <f>B251</f>
        <v>20000</v>
      </c>
      <c r="C269" s="62">
        <f t="shared" ref="C269:AC269" si="259">C251</f>
        <v>20000</v>
      </c>
      <c r="D269" s="62">
        <f t="shared" si="259"/>
        <v>20000</v>
      </c>
      <c r="E269" s="62">
        <f t="shared" si="259"/>
        <v>20000</v>
      </c>
      <c r="F269" s="62">
        <f t="shared" si="259"/>
        <v>20000</v>
      </c>
      <c r="G269" s="62">
        <f t="shared" si="259"/>
        <v>20000</v>
      </c>
      <c r="H269" s="62">
        <f t="shared" si="259"/>
        <v>20000</v>
      </c>
      <c r="I269" s="62">
        <f t="shared" si="259"/>
        <v>20000</v>
      </c>
      <c r="J269" s="62">
        <f t="shared" si="259"/>
        <v>20000</v>
      </c>
      <c r="K269" s="62">
        <f t="shared" si="259"/>
        <v>20000</v>
      </c>
      <c r="L269" s="62">
        <f t="shared" si="259"/>
        <v>20000</v>
      </c>
      <c r="M269" s="62">
        <f t="shared" si="259"/>
        <v>20000</v>
      </c>
      <c r="N269" s="62">
        <f t="shared" si="259"/>
        <v>20000</v>
      </c>
      <c r="O269" s="62">
        <f t="shared" si="259"/>
        <v>20000</v>
      </c>
      <c r="P269" s="62">
        <f t="shared" si="259"/>
        <v>20000</v>
      </c>
      <c r="Q269" s="62">
        <f t="shared" si="259"/>
        <v>20000</v>
      </c>
      <c r="R269" s="62">
        <f t="shared" si="259"/>
        <v>20000</v>
      </c>
      <c r="S269" s="62">
        <f t="shared" si="259"/>
        <v>20000</v>
      </c>
      <c r="T269" s="62">
        <f t="shared" si="259"/>
        <v>20000</v>
      </c>
      <c r="U269" s="62">
        <f t="shared" si="259"/>
        <v>20000</v>
      </c>
      <c r="V269" s="62">
        <f t="shared" si="259"/>
        <v>20000</v>
      </c>
      <c r="W269" s="62">
        <f t="shared" si="259"/>
        <v>20000</v>
      </c>
      <c r="X269" s="62">
        <f t="shared" si="259"/>
        <v>20000</v>
      </c>
      <c r="Y269" s="62">
        <f t="shared" si="259"/>
        <v>20000</v>
      </c>
      <c r="Z269" s="62">
        <f t="shared" si="259"/>
        <v>20000</v>
      </c>
      <c r="AA269" s="62">
        <f t="shared" si="259"/>
        <v>20000</v>
      </c>
      <c r="AB269" s="62">
        <f t="shared" si="259"/>
        <v>20000</v>
      </c>
      <c r="AC269" s="62">
        <f t="shared" si="259"/>
        <v>20000</v>
      </c>
    </row>
    <row r="270" spans="1:29" x14ac:dyDescent="0.25">
      <c r="A270" s="30" t="str">
        <f>A252</f>
        <v>Opex var (mode-fees)</v>
      </c>
      <c r="B270" s="62">
        <f>B252*B261</f>
        <v>11550</v>
      </c>
      <c r="C270" s="62">
        <f t="shared" ref="C270:AC270" si="260">C252*C261</f>
        <v>11550</v>
      </c>
      <c r="D270" s="62">
        <f t="shared" si="260"/>
        <v>11550</v>
      </c>
      <c r="E270" s="62">
        <f t="shared" si="260"/>
        <v>11550</v>
      </c>
      <c r="F270" s="62">
        <f t="shared" si="260"/>
        <v>11550</v>
      </c>
      <c r="G270" s="62">
        <f t="shared" si="260"/>
        <v>11550</v>
      </c>
      <c r="H270" s="62">
        <f t="shared" si="260"/>
        <v>11550</v>
      </c>
      <c r="I270" s="62">
        <f t="shared" si="260"/>
        <v>11550</v>
      </c>
      <c r="J270" s="62">
        <f t="shared" si="260"/>
        <v>11550</v>
      </c>
      <c r="K270" s="62">
        <f t="shared" si="260"/>
        <v>11550</v>
      </c>
      <c r="L270" s="62">
        <f t="shared" si="260"/>
        <v>11550</v>
      </c>
      <c r="M270" s="62">
        <f t="shared" si="260"/>
        <v>11550</v>
      </c>
      <c r="N270" s="62">
        <f t="shared" si="260"/>
        <v>11550</v>
      </c>
      <c r="O270" s="62">
        <f t="shared" si="260"/>
        <v>11550</v>
      </c>
      <c r="P270" s="62">
        <f t="shared" si="260"/>
        <v>11550</v>
      </c>
      <c r="Q270" s="62">
        <f t="shared" si="260"/>
        <v>11550</v>
      </c>
      <c r="R270" s="62">
        <f t="shared" si="260"/>
        <v>11550</v>
      </c>
      <c r="S270" s="62">
        <f t="shared" si="260"/>
        <v>11550</v>
      </c>
      <c r="T270" s="62">
        <f t="shared" si="260"/>
        <v>11550</v>
      </c>
      <c r="U270" s="62">
        <f t="shared" si="260"/>
        <v>11550</v>
      </c>
      <c r="V270" s="62">
        <f t="shared" si="260"/>
        <v>11550</v>
      </c>
      <c r="W270" s="62">
        <f t="shared" si="260"/>
        <v>11550</v>
      </c>
      <c r="X270" s="62">
        <f t="shared" si="260"/>
        <v>11550</v>
      </c>
      <c r="Y270" s="62">
        <f t="shared" si="260"/>
        <v>11550</v>
      </c>
      <c r="Z270" s="62">
        <f t="shared" si="260"/>
        <v>11550</v>
      </c>
      <c r="AA270" s="62">
        <f t="shared" si="260"/>
        <v>11550</v>
      </c>
      <c r="AB270" s="62">
        <f t="shared" si="260"/>
        <v>11550</v>
      </c>
      <c r="AC270" s="62">
        <f t="shared" si="260"/>
        <v>11550</v>
      </c>
    </row>
    <row r="271" spans="1:29" x14ac:dyDescent="0.25">
      <c r="A271" s="30" t="str">
        <f>A254</f>
        <v>Fuel Cost</v>
      </c>
      <c r="B271" s="62">
        <f>B253*B254*B261</f>
        <v>30380.688773267895</v>
      </c>
      <c r="C271" s="62">
        <f t="shared" ref="C271:AC271" si="261">C253*C254*C261</f>
        <v>30351.011762550061</v>
      </c>
      <c r="D271" s="62">
        <f t="shared" si="261"/>
        <v>30308.874661583282</v>
      </c>
      <c r="E271" s="62">
        <f t="shared" si="261"/>
        <v>30249.317918483626</v>
      </c>
      <c r="F271" s="62">
        <f t="shared" si="261"/>
        <v>30165.701325664351</v>
      </c>
      <c r="G271" s="62">
        <f t="shared" si="261"/>
        <v>30049.443907882425</v>
      </c>
      <c r="H271" s="62">
        <f t="shared" si="261"/>
        <v>29890.059337302064</v>
      </c>
      <c r="I271" s="62">
        <f t="shared" si="261"/>
        <v>29675.863553402171</v>
      </c>
      <c r="J271" s="62">
        <f t="shared" si="261"/>
        <v>29395.868284262757</v>
      </c>
      <c r="K271" s="62">
        <f t="shared" si="261"/>
        <v>29043.261568124653</v>
      </c>
      <c r="L271" s="62">
        <f t="shared" si="261"/>
        <v>28620.143630336297</v>
      </c>
      <c r="M271" s="62">
        <f t="shared" si="261"/>
        <v>28141.693013744603</v>
      </c>
      <c r="N271" s="62">
        <f t="shared" si="261"/>
        <v>27636.594660842227</v>
      </c>
      <c r="O271" s="62">
        <f t="shared" si="261"/>
        <v>27141.435698765006</v>
      </c>
      <c r="P271" s="62">
        <f t="shared" si="261"/>
        <v>26690.68230345464</v>
      </c>
      <c r="Q271" s="62">
        <f t="shared" si="261"/>
        <v>26307.606105958679</v>
      </c>
      <c r="R271" s="62">
        <f t="shared" si="261"/>
        <v>26000.830676824407</v>
      </c>
      <c r="S271" s="62">
        <f t="shared" si="261"/>
        <v>25766.747408729774</v>
      </c>
      <c r="T271" s="62">
        <f t="shared" si="261"/>
        <v>25594.677433174984</v>
      </c>
      <c r="U271" s="62">
        <f t="shared" si="261"/>
        <v>25471.649889931887</v>
      </c>
      <c r="V271" s="62">
        <f t="shared" si="261"/>
        <v>25385.425750783066</v>
      </c>
      <c r="W271" s="62">
        <f t="shared" si="261"/>
        <v>25325.839570881453</v>
      </c>
      <c r="X271" s="62">
        <f t="shared" si="261"/>
        <v>25285.061778681549</v>
      </c>
      <c r="Y271" s="62">
        <f t="shared" si="261"/>
        <v>25257.341762961569</v>
      </c>
      <c r="Z271" s="62">
        <f t="shared" si="261"/>
        <v>25238.583936775696</v>
      </c>
      <c r="AA271" s="62">
        <f t="shared" si="261"/>
        <v>25225.929887647155</v>
      </c>
      <c r="AB271" s="62">
        <f t="shared" si="261"/>
        <v>25217.411244633804</v>
      </c>
      <c r="AC271" s="62">
        <f t="shared" si="261"/>
        <v>25211.684590127006</v>
      </c>
    </row>
    <row r="272" spans="1:29" ht="15.75" thickBot="1" x14ac:dyDescent="0.3">
      <c r="A272" s="59" t="str">
        <f>A235</f>
        <v>Emission Cost</v>
      </c>
      <c r="B272" s="62">
        <f>B255*B261</f>
        <v>0</v>
      </c>
      <c r="C272" s="62">
        <f t="shared" ref="C272:AC272" si="262">C255*C261</f>
        <v>0</v>
      </c>
      <c r="D272" s="62">
        <f t="shared" si="262"/>
        <v>0</v>
      </c>
      <c r="E272" s="62">
        <f t="shared" si="262"/>
        <v>0</v>
      </c>
      <c r="F272" s="62">
        <f t="shared" si="262"/>
        <v>0</v>
      </c>
      <c r="G272" s="62">
        <f t="shared" si="262"/>
        <v>0</v>
      </c>
      <c r="H272" s="62">
        <f t="shared" si="262"/>
        <v>0</v>
      </c>
      <c r="I272" s="62">
        <f t="shared" si="262"/>
        <v>0</v>
      </c>
      <c r="J272" s="62">
        <f t="shared" si="262"/>
        <v>0</v>
      </c>
      <c r="K272" s="62">
        <f t="shared" si="262"/>
        <v>0</v>
      </c>
      <c r="L272" s="62">
        <f t="shared" si="262"/>
        <v>0</v>
      </c>
      <c r="M272" s="62">
        <f t="shared" si="262"/>
        <v>0</v>
      </c>
      <c r="N272" s="62">
        <f t="shared" si="262"/>
        <v>0</v>
      </c>
      <c r="O272" s="62">
        <f t="shared" si="262"/>
        <v>0</v>
      </c>
      <c r="P272" s="62">
        <f t="shared" si="262"/>
        <v>0</v>
      </c>
      <c r="Q272" s="62">
        <f t="shared" si="262"/>
        <v>0</v>
      </c>
      <c r="R272" s="62">
        <f t="shared" si="262"/>
        <v>0</v>
      </c>
      <c r="S272" s="62">
        <f t="shared" si="262"/>
        <v>0</v>
      </c>
      <c r="T272" s="62">
        <f t="shared" si="262"/>
        <v>0</v>
      </c>
      <c r="U272" s="62">
        <f t="shared" si="262"/>
        <v>0</v>
      </c>
      <c r="V272" s="62">
        <f t="shared" si="262"/>
        <v>0</v>
      </c>
      <c r="W272" s="62">
        <f t="shared" si="262"/>
        <v>0</v>
      </c>
      <c r="X272" s="62">
        <f t="shared" si="262"/>
        <v>0</v>
      </c>
      <c r="Y272" s="62">
        <f t="shared" si="262"/>
        <v>0</v>
      </c>
      <c r="Z272" s="62">
        <f t="shared" si="262"/>
        <v>0</v>
      </c>
      <c r="AA272" s="62">
        <f t="shared" si="262"/>
        <v>0</v>
      </c>
      <c r="AB272" s="62">
        <f t="shared" si="262"/>
        <v>0</v>
      </c>
      <c r="AC272" s="62">
        <f t="shared" si="262"/>
        <v>0</v>
      </c>
    </row>
    <row r="273" spans="1:29" ht="15.75" thickBot="1" x14ac:dyDescent="0.3">
      <c r="A273" s="31" t="s">
        <v>209</v>
      </c>
      <c r="B273" s="64">
        <f>B264+B265+B266+B267+B268+B269+B270+B271+B272</f>
        <v>147709.69267408576</v>
      </c>
      <c r="C273" s="64">
        <f t="shared" ref="C273:AC273" si="263">C264+C265+C266+C267+C268+C269+C270+C271+C272</f>
        <v>147697.31132861032</v>
      </c>
      <c r="D273" s="64">
        <f t="shared" si="263"/>
        <v>147679.7315929232</v>
      </c>
      <c r="E273" s="64">
        <f t="shared" si="263"/>
        <v>147654.88432583422</v>
      </c>
      <c r="F273" s="64">
        <f t="shared" si="263"/>
        <v>147619.9992111231</v>
      </c>
      <c r="G273" s="64">
        <f t="shared" si="263"/>
        <v>147571.49623798588</v>
      </c>
      <c r="H273" s="64">
        <f t="shared" si="263"/>
        <v>147505.00047631457</v>
      </c>
      <c r="I273" s="64">
        <f t="shared" si="263"/>
        <v>147415.63729802609</v>
      </c>
      <c r="J273" s="64">
        <f t="shared" si="263"/>
        <v>147298.82236030663</v>
      </c>
      <c r="K273" s="64">
        <f t="shared" si="263"/>
        <v>147151.7136905361</v>
      </c>
      <c r="L273" s="64">
        <f t="shared" si="263"/>
        <v>146975.18750956652</v>
      </c>
      <c r="M273" s="64">
        <f t="shared" si="263"/>
        <v>146775.57635488245</v>
      </c>
      <c r="N273" s="64">
        <f t="shared" si="263"/>
        <v>146564.84767786643</v>
      </c>
      <c r="O273" s="64">
        <f t="shared" si="263"/>
        <v>146358.26574705716</v>
      </c>
      <c r="P273" s="64">
        <f t="shared" si="263"/>
        <v>146170.20996325105</v>
      </c>
      <c r="Q273" s="64">
        <f t="shared" si="263"/>
        <v>146010.38932667446</v>
      </c>
      <c r="R273" s="64">
        <f t="shared" si="263"/>
        <v>145882.40161903095</v>
      </c>
      <c r="S273" s="64">
        <f t="shared" si="263"/>
        <v>145784.74131759911</v>
      </c>
      <c r="T273" s="64">
        <f t="shared" si="263"/>
        <v>145712.95316367922</v>
      </c>
      <c r="U273" s="64">
        <f t="shared" si="263"/>
        <v>145661.62567216164</v>
      </c>
      <c r="V273" s="64">
        <f t="shared" si="263"/>
        <v>145625.65268063379</v>
      </c>
      <c r="W273" s="64">
        <f t="shared" si="263"/>
        <v>145600.79313241522</v>
      </c>
      <c r="X273" s="64">
        <f t="shared" si="263"/>
        <v>145583.78050477043</v>
      </c>
      <c r="Y273" s="64">
        <f t="shared" si="263"/>
        <v>145572.21562397847</v>
      </c>
      <c r="Z273" s="64">
        <f t="shared" si="263"/>
        <v>145564.38979783363</v>
      </c>
      <c r="AA273" s="64">
        <f t="shared" si="263"/>
        <v>145559.11048734604</v>
      </c>
      <c r="AB273" s="64">
        <f t="shared" si="263"/>
        <v>145555.55648175118</v>
      </c>
      <c r="AC273" s="64">
        <f t="shared" si="263"/>
        <v>145553.16730284964</v>
      </c>
    </row>
    <row r="274" spans="1:29" ht="15.75" thickBot="1" x14ac:dyDescent="0.3">
      <c r="AC274" s="32"/>
    </row>
    <row r="275" spans="1:29" ht="15.75" thickBot="1" x14ac:dyDescent="0.3">
      <c r="A275" s="26" t="s">
        <v>208</v>
      </c>
      <c r="B275" s="27">
        <v>2023</v>
      </c>
      <c r="C275" s="27">
        <v>2024</v>
      </c>
      <c r="D275" s="27">
        <v>2025</v>
      </c>
      <c r="E275" s="27">
        <v>2026</v>
      </c>
      <c r="F275" s="27">
        <v>2027</v>
      </c>
      <c r="G275" s="27">
        <v>2028</v>
      </c>
      <c r="H275" s="27">
        <v>2029</v>
      </c>
      <c r="I275" s="27">
        <v>2030</v>
      </c>
      <c r="J275" s="27">
        <v>2031</v>
      </c>
      <c r="K275" s="27">
        <v>2032</v>
      </c>
      <c r="L275" s="27">
        <v>2033</v>
      </c>
      <c r="M275" s="27">
        <v>2034</v>
      </c>
      <c r="N275" s="27">
        <v>2035</v>
      </c>
      <c r="O275" s="27">
        <v>2036</v>
      </c>
      <c r="P275" s="27">
        <v>2037</v>
      </c>
      <c r="Q275" s="27">
        <v>2038</v>
      </c>
      <c r="R275" s="27">
        <v>2039</v>
      </c>
      <c r="S275" s="27">
        <v>2040</v>
      </c>
      <c r="T275" s="27">
        <v>2041</v>
      </c>
      <c r="U275" s="27">
        <v>2042</v>
      </c>
      <c r="V275" s="27">
        <v>2043</v>
      </c>
      <c r="W275" s="27">
        <v>2044</v>
      </c>
      <c r="X275" s="27">
        <v>2045</v>
      </c>
      <c r="Y275" s="27">
        <v>2046</v>
      </c>
      <c r="Z275" s="27">
        <v>2047</v>
      </c>
      <c r="AA275" s="27">
        <v>2048</v>
      </c>
      <c r="AB275" s="27">
        <v>2049</v>
      </c>
      <c r="AC275" s="28">
        <v>2050</v>
      </c>
    </row>
    <row r="276" spans="1:29" x14ac:dyDescent="0.25">
      <c r="A276" s="29" t="str">
        <f t="shared" ref="A276:A283" si="264">A264</f>
        <v>Capex vehicle</v>
      </c>
      <c r="B276" s="65">
        <f>((1+B249)^B256)*B249/(((1+B249)^B256)-1)*(B245)/B261</f>
        <v>0.16123842062967822</v>
      </c>
      <c r="C276" s="65">
        <f t="shared" ref="C276:AC276" si="265">((1+C249)^C256)*C249/(((1+C249)^C256)-1)*(C245)/C261</f>
        <v>0.16132511569354988</v>
      </c>
      <c r="D276" s="65">
        <f t="shared" si="265"/>
        <v>0.1614482102563552</v>
      </c>
      <c r="E276" s="65">
        <f t="shared" si="265"/>
        <v>0.1616221925922483</v>
      </c>
      <c r="F276" s="65">
        <f t="shared" si="265"/>
        <v>0.16186646065294086</v>
      </c>
      <c r="G276" s="65">
        <f t="shared" si="265"/>
        <v>0.16220608192935532</v>
      </c>
      <c r="H276" s="65">
        <f t="shared" si="265"/>
        <v>0.16267168999406237</v>
      </c>
      <c r="I276" s="65">
        <f t="shared" si="265"/>
        <v>0.1632974173404855</v>
      </c>
      <c r="J276" s="65">
        <f t="shared" si="265"/>
        <v>0.16411536386389378</v>
      </c>
      <c r="K276" s="65">
        <f t="shared" si="265"/>
        <v>0.16514542925922007</v>
      </c>
      <c r="L276" s="65">
        <f t="shared" si="265"/>
        <v>0.1663814781655798</v>
      </c>
      <c r="M276" s="65">
        <f t="shared" si="265"/>
        <v>0.16777916970396387</v>
      </c>
      <c r="N276" s="65">
        <f t="shared" si="265"/>
        <v>0.16925470692645186</v>
      </c>
      <c r="O276" s="65">
        <f t="shared" si="265"/>
        <v>0.17070120833631627</v>
      </c>
      <c r="P276" s="65">
        <f t="shared" si="265"/>
        <v>0.1720179883438564</v>
      </c>
      <c r="Q276" s="65">
        <f t="shared" si="265"/>
        <v>0.17313706383718652</v>
      </c>
      <c r="R276" s="65">
        <f t="shared" si="265"/>
        <v>0.17403324289227806</v>
      </c>
      <c r="S276" s="65">
        <f t="shared" si="265"/>
        <v>0.17471706728657782</v>
      </c>
      <c r="T276" s="65">
        <f t="shared" si="265"/>
        <v>0.17521973305918384</v>
      </c>
      <c r="U276" s="65">
        <f t="shared" si="265"/>
        <v>0.17557913181470011</v>
      </c>
      <c r="V276" s="65">
        <f t="shared" si="265"/>
        <v>0.17583101726643444</v>
      </c>
      <c r="W276" s="65">
        <f t="shared" si="265"/>
        <v>0.17600508559567263</v>
      </c>
      <c r="X276" s="65">
        <f t="shared" si="265"/>
        <v>0.17612420922752789</v>
      </c>
      <c r="Y276" s="65">
        <f t="shared" si="265"/>
        <v>0.17620518734746785</v>
      </c>
      <c r="Z276" s="65">
        <f t="shared" si="265"/>
        <v>0.17625998434015486</v>
      </c>
      <c r="AA276" s="65">
        <f t="shared" si="265"/>
        <v>0.1762969504486307</v>
      </c>
      <c r="AB276" s="65">
        <f t="shared" si="265"/>
        <v>0.17632183584922459</v>
      </c>
      <c r="AC276" s="65">
        <f t="shared" si="265"/>
        <v>0.17633856505025353</v>
      </c>
    </row>
    <row r="277" spans="1:29" x14ac:dyDescent="0.25">
      <c r="A277" s="30" t="str">
        <f t="shared" si="264"/>
        <v>Residual value (vehicle)</v>
      </c>
      <c r="B277" s="66">
        <f>((1+B249)^B256)*B249/(((1+B249)^B256)-1)*(B246)/B261</f>
        <v>-4.0076755478637913E-2</v>
      </c>
      <c r="C277" s="66">
        <f t="shared" ref="C277:AC277" si="266">((1+C249)^C256)*C249/(((1+C249)^C256)-1)*(C246)/C261</f>
        <v>-3.9998729921153407E-2</v>
      </c>
      <c r="D277" s="66">
        <f t="shared" si="266"/>
        <v>-3.9887944814628609E-2</v>
      </c>
      <c r="E277" s="66">
        <f t="shared" si="266"/>
        <v>-3.9731360712324824E-2</v>
      </c>
      <c r="F277" s="66">
        <f t="shared" si="266"/>
        <v>-3.9511519457701538E-2</v>
      </c>
      <c r="G277" s="66">
        <f t="shared" si="266"/>
        <v>-3.9205860308928503E-2</v>
      </c>
      <c r="H277" s="66">
        <f t="shared" si="266"/>
        <v>-3.8786813050692162E-2</v>
      </c>
      <c r="I277" s="66">
        <f t="shared" si="266"/>
        <v>-3.8223658438911338E-2</v>
      </c>
      <c r="J277" s="66">
        <f t="shared" si="266"/>
        <v>-3.748750656784388E-2</v>
      </c>
      <c r="K277" s="66">
        <f t="shared" si="266"/>
        <v>-3.6560447712050248E-2</v>
      </c>
      <c r="L277" s="66">
        <f t="shared" si="266"/>
        <v>-3.5448003696326488E-2</v>
      </c>
      <c r="M277" s="66">
        <f t="shared" si="266"/>
        <v>-3.4190081311780821E-2</v>
      </c>
      <c r="N277" s="66">
        <f t="shared" si="266"/>
        <v>-3.2862097811541625E-2</v>
      </c>
      <c r="O277" s="66">
        <f t="shared" si="266"/>
        <v>-3.1560246542663664E-2</v>
      </c>
      <c r="P277" s="66">
        <f t="shared" si="266"/>
        <v>-3.0375144535877543E-2</v>
      </c>
      <c r="Q277" s="66">
        <f t="shared" si="266"/>
        <v>-2.9367976591880444E-2</v>
      </c>
      <c r="R277" s="66">
        <f t="shared" si="266"/>
        <v>-2.8561415442298038E-2</v>
      </c>
      <c r="S277" s="66">
        <f t="shared" si="266"/>
        <v>-2.794597348742827E-2</v>
      </c>
      <c r="T277" s="66">
        <f t="shared" si="266"/>
        <v>-2.7493574292082854E-2</v>
      </c>
      <c r="U277" s="66">
        <f t="shared" si="266"/>
        <v>-2.7170115412118195E-2</v>
      </c>
      <c r="V277" s="66">
        <f t="shared" si="266"/>
        <v>-2.6943418505557318E-2</v>
      </c>
      <c r="W277" s="66">
        <f t="shared" si="266"/>
        <v>-2.678675700924292E-2</v>
      </c>
      <c r="X277" s="66">
        <f t="shared" si="266"/>
        <v>-2.6679545740573178E-2</v>
      </c>
      <c r="Y277" s="66">
        <f t="shared" si="266"/>
        <v>-2.6606665432627252E-2</v>
      </c>
      <c r="Z277" s="66">
        <f t="shared" si="266"/>
        <v>-2.6557348139208941E-2</v>
      </c>
      <c r="AA277" s="66">
        <f t="shared" si="266"/>
        <v>-2.6524078641580694E-2</v>
      </c>
      <c r="AB277" s="66">
        <f t="shared" si="266"/>
        <v>-2.6501681781046189E-2</v>
      </c>
      <c r="AC277" s="66">
        <f t="shared" si="266"/>
        <v>-2.6486625500120115E-2</v>
      </c>
    </row>
    <row r="278" spans="1:29" x14ac:dyDescent="0.25">
      <c r="A278" s="30" t="str">
        <f t="shared" si="264"/>
        <v>Capex costumization</v>
      </c>
      <c r="B278" s="66">
        <f>((1+B249)^B257)*B249/(((1+B249)^B257)-1)*(B247)/B261</f>
        <v>3.8819416634395351E-2</v>
      </c>
      <c r="C278" s="66">
        <f t="shared" ref="C278:AC278" si="267">((1+C249)^C257)*C249/(((1+C249)^C257)-1)*(C247)/C261</f>
        <v>3.8819416634395351E-2</v>
      </c>
      <c r="D278" s="66">
        <f t="shared" si="267"/>
        <v>3.8819416634395351E-2</v>
      </c>
      <c r="E278" s="66">
        <f t="shared" si="267"/>
        <v>3.8819416634395351E-2</v>
      </c>
      <c r="F278" s="66">
        <f t="shared" si="267"/>
        <v>3.8819416634395351E-2</v>
      </c>
      <c r="G278" s="66">
        <f t="shared" si="267"/>
        <v>3.8819416634395351E-2</v>
      </c>
      <c r="H278" s="66">
        <f t="shared" si="267"/>
        <v>3.8819416634395351E-2</v>
      </c>
      <c r="I278" s="66">
        <f t="shared" si="267"/>
        <v>3.8819416634395351E-2</v>
      </c>
      <c r="J278" s="66">
        <f t="shared" si="267"/>
        <v>3.8819416634395351E-2</v>
      </c>
      <c r="K278" s="66">
        <f t="shared" si="267"/>
        <v>3.8819416634395351E-2</v>
      </c>
      <c r="L278" s="66">
        <f t="shared" si="267"/>
        <v>3.8819416634395351E-2</v>
      </c>
      <c r="M278" s="66">
        <f t="shared" si="267"/>
        <v>3.8819416634395351E-2</v>
      </c>
      <c r="N278" s="66">
        <f t="shared" si="267"/>
        <v>3.8819416634395351E-2</v>
      </c>
      <c r="O278" s="66">
        <f t="shared" si="267"/>
        <v>3.8819416634395351E-2</v>
      </c>
      <c r="P278" s="66">
        <f t="shared" si="267"/>
        <v>3.8819416634395351E-2</v>
      </c>
      <c r="Q278" s="66">
        <f t="shared" si="267"/>
        <v>3.8819416634395351E-2</v>
      </c>
      <c r="R278" s="66">
        <f t="shared" si="267"/>
        <v>3.8819416634395351E-2</v>
      </c>
      <c r="S278" s="66">
        <f t="shared" si="267"/>
        <v>3.8819416634395351E-2</v>
      </c>
      <c r="T278" s="66">
        <f t="shared" si="267"/>
        <v>3.8819416634395351E-2</v>
      </c>
      <c r="U278" s="66">
        <f t="shared" si="267"/>
        <v>3.8819416634395351E-2</v>
      </c>
      <c r="V278" s="66">
        <f t="shared" si="267"/>
        <v>3.8819416634395351E-2</v>
      </c>
      <c r="W278" s="66">
        <f t="shared" si="267"/>
        <v>3.8819416634395351E-2</v>
      </c>
      <c r="X278" s="66">
        <f t="shared" si="267"/>
        <v>3.8819416634395351E-2</v>
      </c>
      <c r="Y278" s="66">
        <f t="shared" si="267"/>
        <v>3.8819416634395351E-2</v>
      </c>
      <c r="Z278" s="66">
        <f t="shared" si="267"/>
        <v>3.8819416634395351E-2</v>
      </c>
      <c r="AA278" s="66">
        <f t="shared" si="267"/>
        <v>3.8819416634395351E-2</v>
      </c>
      <c r="AB278" s="66">
        <f t="shared" si="267"/>
        <v>3.8819416634395351E-2</v>
      </c>
      <c r="AC278" s="66">
        <f t="shared" si="267"/>
        <v>3.8819416634395351E-2</v>
      </c>
    </row>
    <row r="279" spans="1:29" x14ac:dyDescent="0.25">
      <c r="A279" s="30" t="str">
        <f t="shared" si="264"/>
        <v>Residual value (costumization)</v>
      </c>
      <c r="B279" s="66">
        <f>((1+B249)^B257)*B249/(((1+B249)^B257)-1)*(B248)/B261</f>
        <v>-9.7048541585988378E-3</v>
      </c>
      <c r="C279" s="66">
        <f t="shared" ref="C279:AC279" si="268">((1+C249)^C257)*C249/(((1+C249)^C257)-1)*(C248)/C261</f>
        <v>-9.7048541585988378E-3</v>
      </c>
      <c r="D279" s="66">
        <f t="shared" si="268"/>
        <v>-9.7048541585988378E-3</v>
      </c>
      <c r="E279" s="66">
        <f t="shared" si="268"/>
        <v>-9.7048541585988378E-3</v>
      </c>
      <c r="F279" s="66">
        <f t="shared" si="268"/>
        <v>-9.7048541585988378E-3</v>
      </c>
      <c r="G279" s="66">
        <f t="shared" si="268"/>
        <v>-9.7048541585988378E-3</v>
      </c>
      <c r="H279" s="66">
        <f t="shared" si="268"/>
        <v>-9.7048541585988378E-3</v>
      </c>
      <c r="I279" s="66">
        <f t="shared" si="268"/>
        <v>-9.7048541585988378E-3</v>
      </c>
      <c r="J279" s="66">
        <f t="shared" si="268"/>
        <v>-9.7048541585988378E-3</v>
      </c>
      <c r="K279" s="66">
        <f t="shared" si="268"/>
        <v>-9.7048541585988378E-3</v>
      </c>
      <c r="L279" s="66">
        <f t="shared" si="268"/>
        <v>-9.7048541585988378E-3</v>
      </c>
      <c r="M279" s="66">
        <f t="shared" si="268"/>
        <v>-9.7048541585988378E-3</v>
      </c>
      <c r="N279" s="66">
        <f t="shared" si="268"/>
        <v>-9.7048541585988378E-3</v>
      </c>
      <c r="O279" s="66">
        <f t="shared" si="268"/>
        <v>-9.7048541585988378E-3</v>
      </c>
      <c r="P279" s="66">
        <f t="shared" si="268"/>
        <v>-9.7048541585988378E-3</v>
      </c>
      <c r="Q279" s="66">
        <f t="shared" si="268"/>
        <v>-9.7048541585988378E-3</v>
      </c>
      <c r="R279" s="66">
        <f t="shared" si="268"/>
        <v>-9.7048541585988378E-3</v>
      </c>
      <c r="S279" s="66">
        <f t="shared" si="268"/>
        <v>-9.7048541585988378E-3</v>
      </c>
      <c r="T279" s="66">
        <f t="shared" si="268"/>
        <v>-9.7048541585988378E-3</v>
      </c>
      <c r="U279" s="66">
        <f t="shared" si="268"/>
        <v>-9.7048541585988378E-3</v>
      </c>
      <c r="V279" s="66">
        <f t="shared" si="268"/>
        <v>-9.7048541585988378E-3</v>
      </c>
      <c r="W279" s="66">
        <f t="shared" si="268"/>
        <v>-9.7048541585988378E-3</v>
      </c>
      <c r="X279" s="66">
        <f t="shared" si="268"/>
        <v>-9.7048541585988378E-3</v>
      </c>
      <c r="Y279" s="66">
        <f t="shared" si="268"/>
        <v>-9.7048541585988378E-3</v>
      </c>
      <c r="Z279" s="66">
        <f t="shared" si="268"/>
        <v>-9.7048541585988378E-3</v>
      </c>
      <c r="AA279" s="66">
        <f t="shared" si="268"/>
        <v>-9.7048541585988378E-3</v>
      </c>
      <c r="AB279" s="66">
        <f t="shared" si="268"/>
        <v>-9.7048541585988378E-3</v>
      </c>
      <c r="AC279" s="66">
        <f t="shared" si="268"/>
        <v>-9.7048541585988378E-3</v>
      </c>
    </row>
    <row r="280" spans="1:29" x14ac:dyDescent="0.25">
      <c r="A280" s="30" t="str">
        <f t="shared" si="264"/>
        <v>Opex fix (admin, crew, insurance)</v>
      </c>
      <c r="B280" s="66">
        <f>B250/B261</f>
        <v>0.66666666666666663</v>
      </c>
      <c r="C280" s="66">
        <f t="shared" ref="C280:AC280" si="269">C250/C261</f>
        <v>0.66666666666666663</v>
      </c>
      <c r="D280" s="66">
        <f t="shared" si="269"/>
        <v>0.66666666666666663</v>
      </c>
      <c r="E280" s="66">
        <f t="shared" si="269"/>
        <v>0.66666666666666663</v>
      </c>
      <c r="F280" s="66">
        <f t="shared" si="269"/>
        <v>0.66666666666666663</v>
      </c>
      <c r="G280" s="66">
        <f t="shared" si="269"/>
        <v>0.66666666666666663</v>
      </c>
      <c r="H280" s="66">
        <f t="shared" si="269"/>
        <v>0.66666666666666663</v>
      </c>
      <c r="I280" s="66">
        <f t="shared" si="269"/>
        <v>0.66666666666666663</v>
      </c>
      <c r="J280" s="66">
        <f t="shared" si="269"/>
        <v>0.66666666666666663</v>
      </c>
      <c r="K280" s="66">
        <f t="shared" si="269"/>
        <v>0.66666666666666663</v>
      </c>
      <c r="L280" s="66">
        <f t="shared" si="269"/>
        <v>0.66666666666666663</v>
      </c>
      <c r="M280" s="66">
        <f t="shared" si="269"/>
        <v>0.66666666666666663</v>
      </c>
      <c r="N280" s="66">
        <f t="shared" si="269"/>
        <v>0.66666666666666663</v>
      </c>
      <c r="O280" s="66">
        <f t="shared" si="269"/>
        <v>0.66666666666666663</v>
      </c>
      <c r="P280" s="66">
        <f t="shared" si="269"/>
        <v>0.66666666666666663</v>
      </c>
      <c r="Q280" s="66">
        <f t="shared" si="269"/>
        <v>0.66666666666666663</v>
      </c>
      <c r="R280" s="66">
        <f t="shared" si="269"/>
        <v>0.66666666666666663</v>
      </c>
      <c r="S280" s="66">
        <f t="shared" si="269"/>
        <v>0.66666666666666663</v>
      </c>
      <c r="T280" s="66">
        <f t="shared" si="269"/>
        <v>0.66666666666666663</v>
      </c>
      <c r="U280" s="66">
        <f t="shared" si="269"/>
        <v>0.66666666666666663</v>
      </c>
      <c r="V280" s="66">
        <f t="shared" si="269"/>
        <v>0.66666666666666663</v>
      </c>
      <c r="W280" s="66">
        <f t="shared" si="269"/>
        <v>0.66666666666666663</v>
      </c>
      <c r="X280" s="66">
        <f t="shared" si="269"/>
        <v>0.66666666666666663</v>
      </c>
      <c r="Y280" s="66">
        <f t="shared" si="269"/>
        <v>0.66666666666666663</v>
      </c>
      <c r="Z280" s="66">
        <f t="shared" si="269"/>
        <v>0.66666666666666663</v>
      </c>
      <c r="AA280" s="66">
        <f t="shared" si="269"/>
        <v>0.66666666666666663</v>
      </c>
      <c r="AB280" s="66">
        <f t="shared" si="269"/>
        <v>0.66666666666666663</v>
      </c>
      <c r="AC280" s="66">
        <f t="shared" si="269"/>
        <v>0.66666666666666663</v>
      </c>
    </row>
    <row r="281" spans="1:29" x14ac:dyDescent="0.25">
      <c r="A281" s="30" t="str">
        <f t="shared" si="264"/>
        <v>Opex maintenance &amp; repair</v>
      </c>
      <c r="B281" s="66">
        <f>B251/B261</f>
        <v>0.19047619047619047</v>
      </c>
      <c r="C281" s="66">
        <f t="shared" ref="C281:AC281" si="270">C251/C261</f>
        <v>0.19047619047619047</v>
      </c>
      <c r="D281" s="66">
        <f t="shared" si="270"/>
        <v>0.19047619047619047</v>
      </c>
      <c r="E281" s="66">
        <f t="shared" si="270"/>
        <v>0.19047619047619047</v>
      </c>
      <c r="F281" s="66">
        <f t="shared" si="270"/>
        <v>0.19047619047619047</v>
      </c>
      <c r="G281" s="66">
        <f t="shared" si="270"/>
        <v>0.19047619047619047</v>
      </c>
      <c r="H281" s="66">
        <f t="shared" si="270"/>
        <v>0.19047619047619047</v>
      </c>
      <c r="I281" s="66">
        <f t="shared" si="270"/>
        <v>0.19047619047619047</v>
      </c>
      <c r="J281" s="66">
        <f t="shared" si="270"/>
        <v>0.19047619047619047</v>
      </c>
      <c r="K281" s="66">
        <f t="shared" si="270"/>
        <v>0.19047619047619047</v>
      </c>
      <c r="L281" s="66">
        <f t="shared" si="270"/>
        <v>0.19047619047619047</v>
      </c>
      <c r="M281" s="66">
        <f t="shared" si="270"/>
        <v>0.19047619047619047</v>
      </c>
      <c r="N281" s="66">
        <f t="shared" si="270"/>
        <v>0.19047619047619047</v>
      </c>
      <c r="O281" s="66">
        <f t="shared" si="270"/>
        <v>0.19047619047619047</v>
      </c>
      <c r="P281" s="66">
        <f t="shared" si="270"/>
        <v>0.19047619047619047</v>
      </c>
      <c r="Q281" s="66">
        <f t="shared" si="270"/>
        <v>0.19047619047619047</v>
      </c>
      <c r="R281" s="66">
        <f t="shared" si="270"/>
        <v>0.19047619047619047</v>
      </c>
      <c r="S281" s="66">
        <f t="shared" si="270"/>
        <v>0.19047619047619047</v>
      </c>
      <c r="T281" s="66">
        <f t="shared" si="270"/>
        <v>0.19047619047619047</v>
      </c>
      <c r="U281" s="66">
        <f t="shared" si="270"/>
        <v>0.19047619047619047</v>
      </c>
      <c r="V281" s="66">
        <f t="shared" si="270"/>
        <v>0.19047619047619047</v>
      </c>
      <c r="W281" s="66">
        <f t="shared" si="270"/>
        <v>0.19047619047619047</v>
      </c>
      <c r="X281" s="66">
        <f t="shared" si="270"/>
        <v>0.19047619047619047</v>
      </c>
      <c r="Y281" s="66">
        <f t="shared" si="270"/>
        <v>0.19047619047619047</v>
      </c>
      <c r="Z281" s="66">
        <f t="shared" si="270"/>
        <v>0.19047619047619047</v>
      </c>
      <c r="AA281" s="66">
        <f t="shared" si="270"/>
        <v>0.19047619047619047</v>
      </c>
      <c r="AB281" s="66">
        <f t="shared" si="270"/>
        <v>0.19047619047619047</v>
      </c>
      <c r="AC281" s="66">
        <f t="shared" si="270"/>
        <v>0.19047619047619047</v>
      </c>
    </row>
    <row r="282" spans="1:29" x14ac:dyDescent="0.25">
      <c r="A282" s="30" t="str">
        <f t="shared" si="264"/>
        <v>Opex var (mode-fees)</v>
      </c>
      <c r="B282" s="66">
        <f>B252*B261/B261</f>
        <v>0.11</v>
      </c>
      <c r="C282" s="66">
        <f t="shared" ref="C282:AC282" si="271">C252*C261/C261</f>
        <v>0.11</v>
      </c>
      <c r="D282" s="66">
        <f t="shared" si="271"/>
        <v>0.11</v>
      </c>
      <c r="E282" s="66">
        <f t="shared" si="271"/>
        <v>0.11</v>
      </c>
      <c r="F282" s="66">
        <f t="shared" si="271"/>
        <v>0.11</v>
      </c>
      <c r="G282" s="66">
        <f t="shared" si="271"/>
        <v>0.11</v>
      </c>
      <c r="H282" s="66">
        <f t="shared" si="271"/>
        <v>0.11</v>
      </c>
      <c r="I282" s="66">
        <f t="shared" si="271"/>
        <v>0.11</v>
      </c>
      <c r="J282" s="66">
        <f t="shared" si="271"/>
        <v>0.11</v>
      </c>
      <c r="K282" s="66">
        <f t="shared" si="271"/>
        <v>0.11</v>
      </c>
      <c r="L282" s="66">
        <f t="shared" si="271"/>
        <v>0.11</v>
      </c>
      <c r="M282" s="66">
        <f t="shared" si="271"/>
        <v>0.11</v>
      </c>
      <c r="N282" s="66">
        <f t="shared" si="271"/>
        <v>0.11</v>
      </c>
      <c r="O282" s="66">
        <f t="shared" si="271"/>
        <v>0.11</v>
      </c>
      <c r="P282" s="66">
        <f t="shared" si="271"/>
        <v>0.11</v>
      </c>
      <c r="Q282" s="66">
        <f t="shared" si="271"/>
        <v>0.11</v>
      </c>
      <c r="R282" s="66">
        <f t="shared" si="271"/>
        <v>0.11</v>
      </c>
      <c r="S282" s="66">
        <f t="shared" si="271"/>
        <v>0.11</v>
      </c>
      <c r="T282" s="66">
        <f t="shared" si="271"/>
        <v>0.11</v>
      </c>
      <c r="U282" s="66">
        <f t="shared" si="271"/>
        <v>0.11</v>
      </c>
      <c r="V282" s="66">
        <f t="shared" si="271"/>
        <v>0.11</v>
      </c>
      <c r="W282" s="66">
        <f t="shared" si="271"/>
        <v>0.11</v>
      </c>
      <c r="X282" s="66">
        <f t="shared" si="271"/>
        <v>0.11</v>
      </c>
      <c r="Y282" s="66">
        <f t="shared" si="271"/>
        <v>0.11</v>
      </c>
      <c r="Z282" s="66">
        <f t="shared" si="271"/>
        <v>0.11</v>
      </c>
      <c r="AA282" s="66">
        <f t="shared" si="271"/>
        <v>0.11</v>
      </c>
      <c r="AB282" s="66">
        <f t="shared" si="271"/>
        <v>0.11</v>
      </c>
      <c r="AC282" s="66">
        <f t="shared" si="271"/>
        <v>0.11</v>
      </c>
    </row>
    <row r="283" spans="1:29" x14ac:dyDescent="0.25">
      <c r="A283" s="30" t="str">
        <f t="shared" si="264"/>
        <v>Fuel Cost</v>
      </c>
      <c r="B283" s="66">
        <f>B253*B254*B261/B261</f>
        <v>0.28933989307874186</v>
      </c>
      <c r="C283" s="66">
        <f t="shared" ref="C283:AC283" si="272">C253*C254*C261/C261</f>
        <v>0.28905725488142914</v>
      </c>
      <c r="D283" s="66">
        <f t="shared" si="272"/>
        <v>0.28865594915793602</v>
      </c>
      <c r="E283" s="66">
        <f t="shared" si="272"/>
        <v>0.28808874208079643</v>
      </c>
      <c r="F283" s="66">
        <f t="shared" si="272"/>
        <v>0.28729239357775571</v>
      </c>
      <c r="G283" s="66">
        <f t="shared" si="272"/>
        <v>0.28618518007507071</v>
      </c>
      <c r="H283" s="66">
        <f t="shared" si="272"/>
        <v>0.28466723178382919</v>
      </c>
      <c r="I283" s="66">
        <f t="shared" si="272"/>
        <v>0.28262727193716353</v>
      </c>
      <c r="J283" s="66">
        <f t="shared" si="272"/>
        <v>0.27996065032631196</v>
      </c>
      <c r="K283" s="66">
        <f t="shared" si="272"/>
        <v>0.27660249112499669</v>
      </c>
      <c r="L283" s="66">
        <f t="shared" si="272"/>
        <v>0.27257279647939331</v>
      </c>
      <c r="M283" s="66">
        <f t="shared" si="272"/>
        <v>0.26801612394042479</v>
      </c>
      <c r="N283" s="66">
        <f t="shared" si="272"/>
        <v>0.26320566343659263</v>
      </c>
      <c r="O283" s="66">
        <f t="shared" si="272"/>
        <v>0.25848986379776195</v>
      </c>
      <c r="P283" s="66">
        <f t="shared" si="272"/>
        <v>0.2541969743186156</v>
      </c>
      <c r="Q283" s="66">
        <f t="shared" si="272"/>
        <v>0.25054862958055885</v>
      </c>
      <c r="R283" s="66">
        <f t="shared" si="272"/>
        <v>0.24762695882689911</v>
      </c>
      <c r="S283" s="66">
        <f t="shared" si="272"/>
        <v>0.245397594368855</v>
      </c>
      <c r="T283" s="66">
        <f t="shared" si="272"/>
        <v>0.2437588326969046</v>
      </c>
      <c r="U283" s="66">
        <f t="shared" si="272"/>
        <v>0.24258714180887511</v>
      </c>
      <c r="V283" s="66">
        <f t="shared" si="272"/>
        <v>0.24176595953126731</v>
      </c>
      <c r="W283" s="66">
        <f t="shared" si="272"/>
        <v>0.24119847210363288</v>
      </c>
      <c r="X283" s="66">
        <f t="shared" si="272"/>
        <v>0.24081011217791951</v>
      </c>
      <c r="Y283" s="66">
        <f t="shared" si="272"/>
        <v>0.24054611202820542</v>
      </c>
      <c r="Z283" s="66">
        <f t="shared" si="272"/>
        <v>0.24036746606453044</v>
      </c>
      <c r="AA283" s="66">
        <f t="shared" si="272"/>
        <v>0.24024695131092527</v>
      </c>
      <c r="AB283" s="66">
        <f t="shared" si="272"/>
        <v>0.24016582137746481</v>
      </c>
      <c r="AC283" s="66">
        <f t="shared" si="272"/>
        <v>0.24011128181073338</v>
      </c>
    </row>
    <row r="284" spans="1:29" ht="15.75" thickBot="1" x14ac:dyDescent="0.3">
      <c r="A284" s="59" t="str">
        <f>A235</f>
        <v>Emission Cost</v>
      </c>
      <c r="B284" s="66">
        <f>B255</f>
        <v>0</v>
      </c>
      <c r="C284" s="66">
        <f t="shared" ref="C284:AC284" si="273">C255</f>
        <v>0</v>
      </c>
      <c r="D284" s="66">
        <f t="shared" si="273"/>
        <v>0</v>
      </c>
      <c r="E284" s="66">
        <f t="shared" si="273"/>
        <v>0</v>
      </c>
      <c r="F284" s="66">
        <f t="shared" si="273"/>
        <v>0</v>
      </c>
      <c r="G284" s="66">
        <f t="shared" si="273"/>
        <v>0</v>
      </c>
      <c r="H284" s="66">
        <f t="shared" si="273"/>
        <v>0</v>
      </c>
      <c r="I284" s="66">
        <f t="shared" si="273"/>
        <v>0</v>
      </c>
      <c r="J284" s="66">
        <f t="shared" si="273"/>
        <v>0</v>
      </c>
      <c r="K284" s="66">
        <f t="shared" si="273"/>
        <v>0</v>
      </c>
      <c r="L284" s="66">
        <f t="shared" si="273"/>
        <v>0</v>
      </c>
      <c r="M284" s="66">
        <f t="shared" si="273"/>
        <v>0</v>
      </c>
      <c r="N284" s="66">
        <f t="shared" si="273"/>
        <v>0</v>
      </c>
      <c r="O284" s="66">
        <f t="shared" si="273"/>
        <v>0</v>
      </c>
      <c r="P284" s="66">
        <f t="shared" si="273"/>
        <v>0</v>
      </c>
      <c r="Q284" s="66">
        <f t="shared" si="273"/>
        <v>0</v>
      </c>
      <c r="R284" s="66">
        <f t="shared" si="273"/>
        <v>0</v>
      </c>
      <c r="S284" s="66">
        <f t="shared" si="273"/>
        <v>0</v>
      </c>
      <c r="T284" s="66">
        <f t="shared" si="273"/>
        <v>0</v>
      </c>
      <c r="U284" s="66">
        <f t="shared" si="273"/>
        <v>0</v>
      </c>
      <c r="V284" s="66">
        <f t="shared" si="273"/>
        <v>0</v>
      </c>
      <c r="W284" s="66">
        <f t="shared" si="273"/>
        <v>0</v>
      </c>
      <c r="X284" s="66">
        <f t="shared" si="273"/>
        <v>0</v>
      </c>
      <c r="Y284" s="66">
        <f t="shared" si="273"/>
        <v>0</v>
      </c>
      <c r="Z284" s="66">
        <f t="shared" si="273"/>
        <v>0</v>
      </c>
      <c r="AA284" s="66">
        <f t="shared" si="273"/>
        <v>0</v>
      </c>
      <c r="AB284" s="66">
        <f t="shared" si="273"/>
        <v>0</v>
      </c>
      <c r="AC284" s="66">
        <f t="shared" si="273"/>
        <v>0</v>
      </c>
    </row>
    <row r="285" spans="1:29" ht="15.75" thickBot="1" x14ac:dyDescent="0.3">
      <c r="A285" s="31" t="s">
        <v>63</v>
      </c>
      <c r="B285" s="76">
        <f>B276+B277+B278-B279+B280+B281+B282+B283+B284</f>
        <v>1.4261686861656335</v>
      </c>
      <c r="C285" s="76">
        <f t="shared" ref="C285:AC285" si="274">C276+C277+C278-C279+C280+C281+C282+C283+C284</f>
        <v>1.4260507685896771</v>
      </c>
      <c r="D285" s="76">
        <f t="shared" si="274"/>
        <v>1.425883342535514</v>
      </c>
      <c r="E285" s="76">
        <f t="shared" si="274"/>
        <v>1.4256467018965713</v>
      </c>
      <c r="F285" s="76">
        <f t="shared" si="274"/>
        <v>1.4253144627088465</v>
      </c>
      <c r="G285" s="76">
        <f t="shared" si="274"/>
        <v>1.424852529631349</v>
      </c>
      <c r="H285" s="76">
        <f t="shared" si="274"/>
        <v>1.4242192366630508</v>
      </c>
      <c r="I285" s="76">
        <f t="shared" si="274"/>
        <v>1.423368158774589</v>
      </c>
      <c r="J285" s="76">
        <f t="shared" si="274"/>
        <v>1.4222556355582132</v>
      </c>
      <c r="K285" s="76">
        <f t="shared" si="274"/>
        <v>1.4208546006080178</v>
      </c>
      <c r="L285" s="76">
        <f t="shared" si="274"/>
        <v>1.4191733988844981</v>
      </c>
      <c r="M285" s="76">
        <f t="shared" si="274"/>
        <v>1.4172723402684593</v>
      </c>
      <c r="N285" s="76">
        <f t="shared" si="274"/>
        <v>1.4152654004873544</v>
      </c>
      <c r="O285" s="76">
        <f t="shared" si="274"/>
        <v>1.4132979535272661</v>
      </c>
      <c r="P285" s="76">
        <f t="shared" si="274"/>
        <v>1.4115069460624459</v>
      </c>
      <c r="Q285" s="76">
        <f t="shared" si="274"/>
        <v>1.4099848447617163</v>
      </c>
      <c r="R285" s="76">
        <f t="shared" si="274"/>
        <v>1.4087659142127305</v>
      </c>
      <c r="S285" s="76">
        <f t="shared" si="274"/>
        <v>1.407835816103856</v>
      </c>
      <c r="T285" s="76">
        <f t="shared" si="274"/>
        <v>1.4071521193998571</v>
      </c>
      <c r="U285" s="76">
        <f t="shared" si="274"/>
        <v>1.4066632861473085</v>
      </c>
      <c r="V285" s="76">
        <f t="shared" si="274"/>
        <v>1.4063206862279958</v>
      </c>
      <c r="W285" s="76">
        <f t="shared" si="274"/>
        <v>1.4060839286259139</v>
      </c>
      <c r="X285" s="76">
        <f t="shared" si="274"/>
        <v>1.4059219036007258</v>
      </c>
      <c r="Y285" s="76">
        <f t="shared" si="274"/>
        <v>1.4058117618788972</v>
      </c>
      <c r="Z285" s="76">
        <f t="shared" si="274"/>
        <v>1.4057372302013278</v>
      </c>
      <c r="AA285" s="76">
        <f t="shared" si="274"/>
        <v>1.4056869510538268</v>
      </c>
      <c r="AB285" s="76">
        <f t="shared" si="274"/>
        <v>1.4056531033814947</v>
      </c>
      <c r="AC285" s="76">
        <f t="shared" si="274"/>
        <v>1.4056303492967182</v>
      </c>
    </row>
    <row r="286" spans="1:29" ht="15.75" thickBot="1" x14ac:dyDescent="0.3"/>
    <row r="287" spans="1:29" ht="15.75" thickBot="1" x14ac:dyDescent="0.3">
      <c r="A287" s="26" t="s">
        <v>208</v>
      </c>
      <c r="B287" s="27">
        <v>2023</v>
      </c>
      <c r="C287" s="27">
        <v>2024</v>
      </c>
      <c r="D287" s="27">
        <v>2025</v>
      </c>
      <c r="E287" s="27">
        <v>2026</v>
      </c>
      <c r="F287" s="27">
        <v>2027</v>
      </c>
      <c r="G287" s="27">
        <v>2028</v>
      </c>
      <c r="H287" s="27">
        <v>2029</v>
      </c>
      <c r="I287" s="27">
        <v>2030</v>
      </c>
      <c r="J287" s="27">
        <v>2031</v>
      </c>
      <c r="K287" s="27">
        <v>2032</v>
      </c>
      <c r="L287" s="27">
        <v>2033</v>
      </c>
      <c r="M287" s="27">
        <v>2034</v>
      </c>
      <c r="N287" s="27">
        <v>2035</v>
      </c>
      <c r="O287" s="27">
        <v>2036</v>
      </c>
      <c r="P287" s="27">
        <v>2037</v>
      </c>
      <c r="Q287" s="27">
        <v>2038</v>
      </c>
      <c r="R287" s="27">
        <v>2039</v>
      </c>
      <c r="S287" s="27">
        <v>2040</v>
      </c>
      <c r="T287" s="27">
        <v>2041</v>
      </c>
      <c r="U287" s="27">
        <v>2042</v>
      </c>
      <c r="V287" s="27">
        <v>2043</v>
      </c>
      <c r="W287" s="27">
        <v>2044</v>
      </c>
      <c r="X287" s="27">
        <v>2045</v>
      </c>
      <c r="Y287" s="27">
        <v>2046</v>
      </c>
      <c r="Z287" s="27">
        <v>2047</v>
      </c>
      <c r="AA287" s="27">
        <v>2048</v>
      </c>
      <c r="AB287" s="27">
        <v>2049</v>
      </c>
      <c r="AC287" s="28">
        <v>2050</v>
      </c>
    </row>
    <row r="288" spans="1:29" x14ac:dyDescent="0.25">
      <c r="A288" s="29" t="str">
        <f t="shared" ref="A288:A295" si="275">A264</f>
        <v>Capex vehicle</v>
      </c>
      <c r="B288" s="65">
        <f>((1+B249)^B256)*B249/(((1+B249)^B256)-1)*(B245)/B261/(B258)</f>
        <v>6.4495368251871292E-3</v>
      </c>
      <c r="C288" s="65">
        <f t="shared" ref="C288:AC288" si="276">((1+C249)^C256)*C249/(((1+C249)^C256)-1)*(C245)/C261/(C258)</f>
        <v>6.4530046277419947E-3</v>
      </c>
      <c r="D288" s="65">
        <f t="shared" si="276"/>
        <v>6.4579284102542081E-3</v>
      </c>
      <c r="E288" s="65">
        <f t="shared" si="276"/>
        <v>6.4648877036899317E-3</v>
      </c>
      <c r="F288" s="65">
        <f t="shared" si="276"/>
        <v>6.4746584261176346E-3</v>
      </c>
      <c r="G288" s="65">
        <f t="shared" si="276"/>
        <v>6.4882432771742127E-3</v>
      </c>
      <c r="H288" s="65">
        <f t="shared" si="276"/>
        <v>6.5068675997624944E-3</v>
      </c>
      <c r="I288" s="65">
        <f t="shared" si="276"/>
        <v>6.5318966936194203E-3</v>
      </c>
      <c r="J288" s="65">
        <f t="shared" si="276"/>
        <v>6.564614554555751E-3</v>
      </c>
      <c r="K288" s="65">
        <f t="shared" si="276"/>
        <v>6.6058171703688032E-3</v>
      </c>
      <c r="L288" s="65">
        <f t="shared" si="276"/>
        <v>6.6552591266231921E-3</v>
      </c>
      <c r="M288" s="65">
        <f t="shared" si="276"/>
        <v>6.7111667881585542E-3</v>
      </c>
      <c r="N288" s="65">
        <f t="shared" si="276"/>
        <v>6.7701882770580743E-3</v>
      </c>
      <c r="O288" s="65">
        <f t="shared" si="276"/>
        <v>6.8280483334526507E-3</v>
      </c>
      <c r="P288" s="65">
        <f t="shared" si="276"/>
        <v>6.8807195337542556E-3</v>
      </c>
      <c r="Q288" s="65">
        <f t="shared" si="276"/>
        <v>6.9254825534874609E-3</v>
      </c>
      <c r="R288" s="65">
        <f t="shared" si="276"/>
        <v>6.9613297156911223E-3</v>
      </c>
      <c r="S288" s="65">
        <f t="shared" si="276"/>
        <v>6.9886826914631129E-3</v>
      </c>
      <c r="T288" s="65">
        <f t="shared" si="276"/>
        <v>7.0087893223673538E-3</v>
      </c>
      <c r="U288" s="65">
        <f t="shared" si="276"/>
        <v>7.0231652725880047E-3</v>
      </c>
      <c r="V288" s="65">
        <f t="shared" si="276"/>
        <v>7.0332406906573773E-3</v>
      </c>
      <c r="W288" s="65">
        <f t="shared" si="276"/>
        <v>7.0402034238269051E-3</v>
      </c>
      <c r="X288" s="65">
        <f t="shared" si="276"/>
        <v>7.0449683691011155E-3</v>
      </c>
      <c r="Y288" s="65">
        <f t="shared" si="276"/>
        <v>7.0482074938987135E-3</v>
      </c>
      <c r="Z288" s="65">
        <f t="shared" si="276"/>
        <v>7.0503993736061943E-3</v>
      </c>
      <c r="AA288" s="65">
        <f t="shared" si="276"/>
        <v>7.0518780179452279E-3</v>
      </c>
      <c r="AB288" s="65">
        <f t="shared" si="276"/>
        <v>7.0528734339689834E-3</v>
      </c>
      <c r="AC288" s="65">
        <f t="shared" si="276"/>
        <v>7.0535426020101408E-3</v>
      </c>
    </row>
    <row r="289" spans="1:29" x14ac:dyDescent="0.25">
      <c r="A289" s="30" t="str">
        <f t="shared" si="275"/>
        <v>Residual value (vehicle)</v>
      </c>
      <c r="B289" s="68">
        <f>((1+B249)^B256)*B249/(((1+B249)^B256)-1)*(B246)/B261/(B258)</f>
        <v>-1.6030702191455165E-3</v>
      </c>
      <c r="C289" s="68">
        <f t="shared" ref="C289:AC289" si="277">((1+C249)^C256)*C249/(((1+C249)^C256)-1)*(C246)/C261/(C258)</f>
        <v>-1.5999491968461362E-3</v>
      </c>
      <c r="D289" s="68">
        <f t="shared" si="277"/>
        <v>-1.5955177925851443E-3</v>
      </c>
      <c r="E289" s="68">
        <f t="shared" si="277"/>
        <v>-1.5892544284929931E-3</v>
      </c>
      <c r="F289" s="68">
        <f t="shared" si="277"/>
        <v>-1.5804607783080616E-3</v>
      </c>
      <c r="G289" s="68">
        <f t="shared" si="277"/>
        <v>-1.5682344123571401E-3</v>
      </c>
      <c r="H289" s="68">
        <f t="shared" si="277"/>
        <v>-1.5514725220276864E-3</v>
      </c>
      <c r="I289" s="68">
        <f t="shared" si="277"/>
        <v>-1.5289463375564535E-3</v>
      </c>
      <c r="J289" s="68">
        <f t="shared" si="277"/>
        <v>-1.4995002627137552E-3</v>
      </c>
      <c r="K289" s="68">
        <f t="shared" si="277"/>
        <v>-1.4624179084820098E-3</v>
      </c>
      <c r="L289" s="68">
        <f t="shared" si="277"/>
        <v>-1.4179201478530595E-3</v>
      </c>
      <c r="M289" s="68">
        <f t="shared" si="277"/>
        <v>-1.3676032524712327E-3</v>
      </c>
      <c r="N289" s="68">
        <f t="shared" si="277"/>
        <v>-1.314483912461665E-3</v>
      </c>
      <c r="O289" s="68">
        <f t="shared" si="277"/>
        <v>-1.2624098617065465E-3</v>
      </c>
      <c r="P289" s="68">
        <f t="shared" si="277"/>
        <v>-1.2150057814351016E-3</v>
      </c>
      <c r="Q289" s="68">
        <f t="shared" si="277"/>
        <v>-1.1747190636752177E-3</v>
      </c>
      <c r="R289" s="68">
        <f t="shared" si="277"/>
        <v>-1.1424566176919215E-3</v>
      </c>
      <c r="S289" s="68">
        <f t="shared" si="277"/>
        <v>-1.1178389394971308E-3</v>
      </c>
      <c r="T289" s="68">
        <f t="shared" si="277"/>
        <v>-1.0997429716833142E-3</v>
      </c>
      <c r="U289" s="68">
        <f t="shared" si="277"/>
        <v>-1.0868046164847279E-3</v>
      </c>
      <c r="V289" s="68">
        <f t="shared" si="277"/>
        <v>-1.0777367402222927E-3</v>
      </c>
      <c r="W289" s="68">
        <f t="shared" si="277"/>
        <v>-1.0714702803697167E-3</v>
      </c>
      <c r="X289" s="68">
        <f t="shared" si="277"/>
        <v>-1.0671818296229272E-3</v>
      </c>
      <c r="Y289" s="68">
        <f t="shared" si="277"/>
        <v>-1.06426661730509E-3</v>
      </c>
      <c r="Z289" s="68">
        <f t="shared" si="277"/>
        <v>-1.0622939255683576E-3</v>
      </c>
      <c r="AA289" s="68">
        <f t="shared" si="277"/>
        <v>-1.0609631456632278E-3</v>
      </c>
      <c r="AB289" s="68">
        <f t="shared" si="277"/>
        <v>-1.0600672712418476E-3</v>
      </c>
      <c r="AC289" s="68">
        <f t="shared" si="277"/>
        <v>-1.0594650200048046E-3</v>
      </c>
    </row>
    <row r="290" spans="1:29" x14ac:dyDescent="0.25">
      <c r="A290" s="30" t="str">
        <f t="shared" si="275"/>
        <v>Capex costumization</v>
      </c>
      <c r="B290" s="66">
        <f>((1+B249)^B257)*B249/(((1+B249)^B257)-1)*(B247)/B261/(B258)</f>
        <v>1.552776665375814E-3</v>
      </c>
      <c r="C290" s="66">
        <f t="shared" ref="C290:AC290" si="278">((1+C249)^C257)*C249/(((1+C249)^C257)-1)*(C247)/C261/(C258)</f>
        <v>1.552776665375814E-3</v>
      </c>
      <c r="D290" s="66">
        <f t="shared" si="278"/>
        <v>1.552776665375814E-3</v>
      </c>
      <c r="E290" s="66">
        <f t="shared" si="278"/>
        <v>1.552776665375814E-3</v>
      </c>
      <c r="F290" s="66">
        <f t="shared" si="278"/>
        <v>1.552776665375814E-3</v>
      </c>
      <c r="G290" s="66">
        <f t="shared" si="278"/>
        <v>1.552776665375814E-3</v>
      </c>
      <c r="H290" s="66">
        <f t="shared" si="278"/>
        <v>1.552776665375814E-3</v>
      </c>
      <c r="I290" s="66">
        <f t="shared" si="278"/>
        <v>1.552776665375814E-3</v>
      </c>
      <c r="J290" s="66">
        <f t="shared" si="278"/>
        <v>1.552776665375814E-3</v>
      </c>
      <c r="K290" s="66">
        <f t="shared" si="278"/>
        <v>1.552776665375814E-3</v>
      </c>
      <c r="L290" s="66">
        <f t="shared" si="278"/>
        <v>1.552776665375814E-3</v>
      </c>
      <c r="M290" s="66">
        <f t="shared" si="278"/>
        <v>1.552776665375814E-3</v>
      </c>
      <c r="N290" s="66">
        <f t="shared" si="278"/>
        <v>1.552776665375814E-3</v>
      </c>
      <c r="O290" s="66">
        <f t="shared" si="278"/>
        <v>1.552776665375814E-3</v>
      </c>
      <c r="P290" s="66">
        <f t="shared" si="278"/>
        <v>1.552776665375814E-3</v>
      </c>
      <c r="Q290" s="66">
        <f t="shared" si="278"/>
        <v>1.552776665375814E-3</v>
      </c>
      <c r="R290" s="66">
        <f t="shared" si="278"/>
        <v>1.552776665375814E-3</v>
      </c>
      <c r="S290" s="66">
        <f t="shared" si="278"/>
        <v>1.552776665375814E-3</v>
      </c>
      <c r="T290" s="66">
        <f t="shared" si="278"/>
        <v>1.552776665375814E-3</v>
      </c>
      <c r="U290" s="66">
        <f t="shared" si="278"/>
        <v>1.552776665375814E-3</v>
      </c>
      <c r="V290" s="66">
        <f t="shared" si="278"/>
        <v>1.552776665375814E-3</v>
      </c>
      <c r="W290" s="66">
        <f t="shared" si="278"/>
        <v>1.552776665375814E-3</v>
      </c>
      <c r="X290" s="66">
        <f t="shared" si="278"/>
        <v>1.552776665375814E-3</v>
      </c>
      <c r="Y290" s="66">
        <f t="shared" si="278"/>
        <v>1.552776665375814E-3</v>
      </c>
      <c r="Z290" s="66">
        <f t="shared" si="278"/>
        <v>1.552776665375814E-3</v>
      </c>
      <c r="AA290" s="66">
        <f t="shared" si="278"/>
        <v>1.552776665375814E-3</v>
      </c>
      <c r="AB290" s="66">
        <f t="shared" si="278"/>
        <v>1.552776665375814E-3</v>
      </c>
      <c r="AC290" s="66">
        <f t="shared" si="278"/>
        <v>1.552776665375814E-3</v>
      </c>
    </row>
    <row r="291" spans="1:29" x14ac:dyDescent="0.25">
      <c r="A291" s="30" t="str">
        <f t="shared" si="275"/>
        <v>Residual value (costumization)</v>
      </c>
      <c r="B291" s="69">
        <f>((1+B249)^B257)*B249/(((1+B249)^B257)-1)*(B248)/B261/(B258)</f>
        <v>-3.8819416634395349E-4</v>
      </c>
      <c r="C291" s="69">
        <f t="shared" ref="C291:AC291" si="279">((1+C249)^C257)*C249/(((1+C249)^C257)-1)*(C248)/C261/(C258)</f>
        <v>-3.8819416634395349E-4</v>
      </c>
      <c r="D291" s="69">
        <f t="shared" si="279"/>
        <v>-3.8819416634395349E-4</v>
      </c>
      <c r="E291" s="69">
        <f t="shared" si="279"/>
        <v>-3.8819416634395349E-4</v>
      </c>
      <c r="F291" s="69">
        <f t="shared" si="279"/>
        <v>-3.8819416634395349E-4</v>
      </c>
      <c r="G291" s="69">
        <f t="shared" si="279"/>
        <v>-3.8819416634395349E-4</v>
      </c>
      <c r="H291" s="69">
        <f t="shared" si="279"/>
        <v>-3.8819416634395349E-4</v>
      </c>
      <c r="I291" s="69">
        <f t="shared" si="279"/>
        <v>-3.8819416634395349E-4</v>
      </c>
      <c r="J291" s="69">
        <f t="shared" si="279"/>
        <v>-3.8819416634395349E-4</v>
      </c>
      <c r="K291" s="69">
        <f t="shared" si="279"/>
        <v>-3.8819416634395349E-4</v>
      </c>
      <c r="L291" s="69">
        <f t="shared" si="279"/>
        <v>-3.8819416634395349E-4</v>
      </c>
      <c r="M291" s="69">
        <f t="shared" si="279"/>
        <v>-3.8819416634395349E-4</v>
      </c>
      <c r="N291" s="69">
        <f t="shared" si="279"/>
        <v>-3.8819416634395349E-4</v>
      </c>
      <c r="O291" s="69">
        <f t="shared" si="279"/>
        <v>-3.8819416634395349E-4</v>
      </c>
      <c r="P291" s="69">
        <f t="shared" si="279"/>
        <v>-3.8819416634395349E-4</v>
      </c>
      <c r="Q291" s="69">
        <f t="shared" si="279"/>
        <v>-3.8819416634395349E-4</v>
      </c>
      <c r="R291" s="69">
        <f t="shared" si="279"/>
        <v>-3.8819416634395349E-4</v>
      </c>
      <c r="S291" s="69">
        <f t="shared" si="279"/>
        <v>-3.8819416634395349E-4</v>
      </c>
      <c r="T291" s="69">
        <f t="shared" si="279"/>
        <v>-3.8819416634395349E-4</v>
      </c>
      <c r="U291" s="69">
        <f t="shared" si="279"/>
        <v>-3.8819416634395349E-4</v>
      </c>
      <c r="V291" s="69">
        <f t="shared" si="279"/>
        <v>-3.8819416634395349E-4</v>
      </c>
      <c r="W291" s="69">
        <f t="shared" si="279"/>
        <v>-3.8819416634395349E-4</v>
      </c>
      <c r="X291" s="69">
        <f t="shared" si="279"/>
        <v>-3.8819416634395349E-4</v>
      </c>
      <c r="Y291" s="69">
        <f t="shared" si="279"/>
        <v>-3.8819416634395349E-4</v>
      </c>
      <c r="Z291" s="69">
        <f t="shared" si="279"/>
        <v>-3.8819416634395349E-4</v>
      </c>
      <c r="AA291" s="69">
        <f t="shared" si="279"/>
        <v>-3.8819416634395349E-4</v>
      </c>
      <c r="AB291" s="69">
        <f t="shared" si="279"/>
        <v>-3.8819416634395349E-4</v>
      </c>
      <c r="AC291" s="69">
        <f t="shared" si="279"/>
        <v>-3.8819416634395349E-4</v>
      </c>
    </row>
    <row r="292" spans="1:29" x14ac:dyDescent="0.25">
      <c r="A292" s="30" t="str">
        <f t="shared" si="275"/>
        <v>Opex fix (admin, crew, insurance)</v>
      </c>
      <c r="B292" s="66">
        <f>B250/B261/(B258)</f>
        <v>2.6666666666666665E-2</v>
      </c>
      <c r="C292" s="66">
        <f t="shared" ref="C292:AC292" si="280">C250/C261/(C258)</f>
        <v>2.6666666666666665E-2</v>
      </c>
      <c r="D292" s="66">
        <f t="shared" si="280"/>
        <v>2.6666666666666665E-2</v>
      </c>
      <c r="E292" s="66">
        <f t="shared" si="280"/>
        <v>2.6666666666666665E-2</v>
      </c>
      <c r="F292" s="66">
        <f t="shared" si="280"/>
        <v>2.6666666666666665E-2</v>
      </c>
      <c r="G292" s="66">
        <f t="shared" si="280"/>
        <v>2.6666666666666665E-2</v>
      </c>
      <c r="H292" s="66">
        <f t="shared" si="280"/>
        <v>2.6666666666666665E-2</v>
      </c>
      <c r="I292" s="66">
        <f t="shared" si="280"/>
        <v>2.6666666666666665E-2</v>
      </c>
      <c r="J292" s="66">
        <f t="shared" si="280"/>
        <v>2.6666666666666665E-2</v>
      </c>
      <c r="K292" s="66">
        <f t="shared" si="280"/>
        <v>2.6666666666666665E-2</v>
      </c>
      <c r="L292" s="66">
        <f t="shared" si="280"/>
        <v>2.6666666666666665E-2</v>
      </c>
      <c r="M292" s="66">
        <f t="shared" si="280"/>
        <v>2.6666666666666665E-2</v>
      </c>
      <c r="N292" s="66">
        <f t="shared" si="280"/>
        <v>2.6666666666666665E-2</v>
      </c>
      <c r="O292" s="66">
        <f t="shared" si="280"/>
        <v>2.6666666666666665E-2</v>
      </c>
      <c r="P292" s="66">
        <f t="shared" si="280"/>
        <v>2.6666666666666665E-2</v>
      </c>
      <c r="Q292" s="66">
        <f t="shared" si="280"/>
        <v>2.6666666666666665E-2</v>
      </c>
      <c r="R292" s="66">
        <f t="shared" si="280"/>
        <v>2.6666666666666665E-2</v>
      </c>
      <c r="S292" s="66">
        <f t="shared" si="280"/>
        <v>2.6666666666666665E-2</v>
      </c>
      <c r="T292" s="66">
        <f t="shared" si="280"/>
        <v>2.6666666666666665E-2</v>
      </c>
      <c r="U292" s="66">
        <f t="shared" si="280"/>
        <v>2.6666666666666665E-2</v>
      </c>
      <c r="V292" s="66">
        <f t="shared" si="280"/>
        <v>2.6666666666666665E-2</v>
      </c>
      <c r="W292" s="66">
        <f t="shared" si="280"/>
        <v>2.6666666666666665E-2</v>
      </c>
      <c r="X292" s="66">
        <f t="shared" si="280"/>
        <v>2.6666666666666665E-2</v>
      </c>
      <c r="Y292" s="66">
        <f t="shared" si="280"/>
        <v>2.6666666666666665E-2</v>
      </c>
      <c r="Z292" s="66">
        <f t="shared" si="280"/>
        <v>2.6666666666666665E-2</v>
      </c>
      <c r="AA292" s="66">
        <f t="shared" si="280"/>
        <v>2.6666666666666665E-2</v>
      </c>
      <c r="AB292" s="66">
        <f t="shared" si="280"/>
        <v>2.6666666666666665E-2</v>
      </c>
      <c r="AC292" s="66">
        <f t="shared" si="280"/>
        <v>2.6666666666666665E-2</v>
      </c>
    </row>
    <row r="293" spans="1:29" x14ac:dyDescent="0.25">
      <c r="A293" s="30" t="str">
        <f t="shared" si="275"/>
        <v>Opex maintenance &amp; repair</v>
      </c>
      <c r="B293" s="66">
        <f>B251/B261/(B258)</f>
        <v>7.619047619047619E-3</v>
      </c>
      <c r="C293" s="66">
        <f t="shared" ref="C293:AC293" si="281">C251/C261/(C258)</f>
        <v>7.619047619047619E-3</v>
      </c>
      <c r="D293" s="66">
        <f t="shared" si="281"/>
        <v>7.619047619047619E-3</v>
      </c>
      <c r="E293" s="66">
        <f t="shared" si="281"/>
        <v>7.619047619047619E-3</v>
      </c>
      <c r="F293" s="66">
        <f t="shared" si="281"/>
        <v>7.619047619047619E-3</v>
      </c>
      <c r="G293" s="66">
        <f t="shared" si="281"/>
        <v>7.619047619047619E-3</v>
      </c>
      <c r="H293" s="66">
        <f t="shared" si="281"/>
        <v>7.619047619047619E-3</v>
      </c>
      <c r="I293" s="66">
        <f t="shared" si="281"/>
        <v>7.619047619047619E-3</v>
      </c>
      <c r="J293" s="66">
        <f t="shared" si="281"/>
        <v>7.619047619047619E-3</v>
      </c>
      <c r="K293" s="66">
        <f t="shared" si="281"/>
        <v>7.619047619047619E-3</v>
      </c>
      <c r="L293" s="66">
        <f t="shared" si="281"/>
        <v>7.619047619047619E-3</v>
      </c>
      <c r="M293" s="66">
        <f t="shared" si="281"/>
        <v>7.619047619047619E-3</v>
      </c>
      <c r="N293" s="66">
        <f t="shared" si="281"/>
        <v>7.619047619047619E-3</v>
      </c>
      <c r="O293" s="66">
        <f t="shared" si="281"/>
        <v>7.619047619047619E-3</v>
      </c>
      <c r="P293" s="66">
        <f t="shared" si="281"/>
        <v>7.619047619047619E-3</v>
      </c>
      <c r="Q293" s="66">
        <f t="shared" si="281"/>
        <v>7.619047619047619E-3</v>
      </c>
      <c r="R293" s="66">
        <f t="shared" si="281"/>
        <v>7.619047619047619E-3</v>
      </c>
      <c r="S293" s="66">
        <f t="shared" si="281"/>
        <v>7.619047619047619E-3</v>
      </c>
      <c r="T293" s="66">
        <f t="shared" si="281"/>
        <v>7.619047619047619E-3</v>
      </c>
      <c r="U293" s="66">
        <f t="shared" si="281"/>
        <v>7.619047619047619E-3</v>
      </c>
      <c r="V293" s="66">
        <f t="shared" si="281"/>
        <v>7.619047619047619E-3</v>
      </c>
      <c r="W293" s="66">
        <f t="shared" si="281"/>
        <v>7.619047619047619E-3</v>
      </c>
      <c r="X293" s="66">
        <f t="shared" si="281"/>
        <v>7.619047619047619E-3</v>
      </c>
      <c r="Y293" s="66">
        <f t="shared" si="281"/>
        <v>7.619047619047619E-3</v>
      </c>
      <c r="Z293" s="66">
        <f t="shared" si="281"/>
        <v>7.619047619047619E-3</v>
      </c>
      <c r="AA293" s="66">
        <f t="shared" si="281"/>
        <v>7.619047619047619E-3</v>
      </c>
      <c r="AB293" s="66">
        <f t="shared" si="281"/>
        <v>7.619047619047619E-3</v>
      </c>
      <c r="AC293" s="66">
        <f t="shared" si="281"/>
        <v>7.619047619047619E-3</v>
      </c>
    </row>
    <row r="294" spans="1:29" x14ac:dyDescent="0.25">
      <c r="A294" s="30" t="str">
        <f t="shared" si="275"/>
        <v>Opex var (mode-fees)</v>
      </c>
      <c r="B294" s="66">
        <f>B252*B261/B261/(B258)</f>
        <v>4.4000000000000003E-3</v>
      </c>
      <c r="C294" s="66">
        <f t="shared" ref="C294:AC294" si="282">C252*C261/C261/(C258)</f>
        <v>4.4000000000000003E-3</v>
      </c>
      <c r="D294" s="66">
        <f t="shared" si="282"/>
        <v>4.4000000000000003E-3</v>
      </c>
      <c r="E294" s="66">
        <f t="shared" si="282"/>
        <v>4.4000000000000003E-3</v>
      </c>
      <c r="F294" s="66">
        <f t="shared" si="282"/>
        <v>4.4000000000000003E-3</v>
      </c>
      <c r="G294" s="66">
        <f t="shared" si="282"/>
        <v>4.4000000000000003E-3</v>
      </c>
      <c r="H294" s="66">
        <f t="shared" si="282"/>
        <v>4.4000000000000003E-3</v>
      </c>
      <c r="I294" s="66">
        <f t="shared" si="282"/>
        <v>4.4000000000000003E-3</v>
      </c>
      <c r="J294" s="66">
        <f t="shared" si="282"/>
        <v>4.4000000000000003E-3</v>
      </c>
      <c r="K294" s="66">
        <f t="shared" si="282"/>
        <v>4.4000000000000003E-3</v>
      </c>
      <c r="L294" s="66">
        <f t="shared" si="282"/>
        <v>4.4000000000000003E-3</v>
      </c>
      <c r="M294" s="66">
        <f t="shared" si="282"/>
        <v>4.4000000000000003E-3</v>
      </c>
      <c r="N294" s="66">
        <f t="shared" si="282"/>
        <v>4.4000000000000003E-3</v>
      </c>
      <c r="O294" s="66">
        <f t="shared" si="282"/>
        <v>4.4000000000000003E-3</v>
      </c>
      <c r="P294" s="66">
        <f t="shared" si="282"/>
        <v>4.4000000000000003E-3</v>
      </c>
      <c r="Q294" s="66">
        <f t="shared" si="282"/>
        <v>4.4000000000000003E-3</v>
      </c>
      <c r="R294" s="66">
        <f t="shared" si="282"/>
        <v>4.4000000000000003E-3</v>
      </c>
      <c r="S294" s="66">
        <f t="shared" si="282"/>
        <v>4.4000000000000003E-3</v>
      </c>
      <c r="T294" s="66">
        <f t="shared" si="282"/>
        <v>4.4000000000000003E-3</v>
      </c>
      <c r="U294" s="66">
        <f t="shared" si="282"/>
        <v>4.4000000000000003E-3</v>
      </c>
      <c r="V294" s="66">
        <f t="shared" si="282"/>
        <v>4.4000000000000003E-3</v>
      </c>
      <c r="W294" s="66">
        <f t="shared" si="282"/>
        <v>4.4000000000000003E-3</v>
      </c>
      <c r="X294" s="66">
        <f t="shared" si="282"/>
        <v>4.4000000000000003E-3</v>
      </c>
      <c r="Y294" s="66">
        <f t="shared" si="282"/>
        <v>4.4000000000000003E-3</v>
      </c>
      <c r="Z294" s="66">
        <f t="shared" si="282"/>
        <v>4.4000000000000003E-3</v>
      </c>
      <c r="AA294" s="66">
        <f t="shared" si="282"/>
        <v>4.4000000000000003E-3</v>
      </c>
      <c r="AB294" s="66">
        <f t="shared" si="282"/>
        <v>4.4000000000000003E-3</v>
      </c>
      <c r="AC294" s="66">
        <f t="shared" si="282"/>
        <v>4.4000000000000003E-3</v>
      </c>
    </row>
    <row r="295" spans="1:29" x14ac:dyDescent="0.25">
      <c r="A295" s="30" t="str">
        <f t="shared" si="275"/>
        <v>Fuel Cost</v>
      </c>
      <c r="B295" s="66">
        <f>B253*B254*B261/B261/(B258)</f>
        <v>1.1573595723149675E-2</v>
      </c>
      <c r="C295" s="66">
        <f t="shared" ref="C295:AC295" si="283">C253*C254*C261/C261/(C258)</f>
        <v>1.1562290195257166E-2</v>
      </c>
      <c r="D295" s="66">
        <f t="shared" si="283"/>
        <v>1.154623796631744E-2</v>
      </c>
      <c r="E295" s="66">
        <f t="shared" si="283"/>
        <v>1.1523549683231857E-2</v>
      </c>
      <c r="F295" s="66">
        <f t="shared" si="283"/>
        <v>1.1491695743110229E-2</v>
      </c>
      <c r="G295" s="66">
        <f t="shared" si="283"/>
        <v>1.1447407203002828E-2</v>
      </c>
      <c r="H295" s="66">
        <f t="shared" si="283"/>
        <v>1.1386689271353168E-2</v>
      </c>
      <c r="I295" s="66">
        <f t="shared" si="283"/>
        <v>1.130509087748654E-2</v>
      </c>
      <c r="J295" s="66">
        <f t="shared" si="283"/>
        <v>1.1198426013052478E-2</v>
      </c>
      <c r="K295" s="66">
        <f t="shared" si="283"/>
        <v>1.1064099644999867E-2</v>
      </c>
      <c r="L295" s="66">
        <f t="shared" si="283"/>
        <v>1.0902911859175732E-2</v>
      </c>
      <c r="M295" s="66">
        <f t="shared" si="283"/>
        <v>1.0720644957616992E-2</v>
      </c>
      <c r="N295" s="66">
        <f t="shared" si="283"/>
        <v>1.0528226537463705E-2</v>
      </c>
      <c r="O295" s="66">
        <f t="shared" si="283"/>
        <v>1.0339594551910478E-2</v>
      </c>
      <c r="P295" s="66">
        <f t="shared" si="283"/>
        <v>1.0167878972744624E-2</v>
      </c>
      <c r="Q295" s="66">
        <f t="shared" si="283"/>
        <v>1.0021945183222353E-2</v>
      </c>
      <c r="R295" s="66">
        <f t="shared" si="283"/>
        <v>9.9050783530759638E-3</v>
      </c>
      <c r="S295" s="66">
        <f t="shared" si="283"/>
        <v>9.8159037747541991E-3</v>
      </c>
      <c r="T295" s="66">
        <f t="shared" si="283"/>
        <v>9.7503533078761844E-3</v>
      </c>
      <c r="U295" s="66">
        <f t="shared" si="283"/>
        <v>9.7034856723550045E-3</v>
      </c>
      <c r="V295" s="66">
        <f t="shared" si="283"/>
        <v>9.670638381250693E-3</v>
      </c>
      <c r="W295" s="66">
        <f t="shared" si="283"/>
        <v>9.6479388841453143E-3</v>
      </c>
      <c r="X295" s="66">
        <f t="shared" si="283"/>
        <v>9.6324044871167799E-3</v>
      </c>
      <c r="Y295" s="66">
        <f t="shared" si="283"/>
        <v>9.6218444811282163E-3</v>
      </c>
      <c r="Z295" s="66">
        <f t="shared" si="283"/>
        <v>9.6146986425812171E-3</v>
      </c>
      <c r="AA295" s="66">
        <f t="shared" si="283"/>
        <v>9.6098780524370101E-3</v>
      </c>
      <c r="AB295" s="66">
        <f t="shared" si="283"/>
        <v>9.606632855098593E-3</v>
      </c>
      <c r="AC295" s="66">
        <f t="shared" si="283"/>
        <v>9.604451272429336E-3</v>
      </c>
    </row>
    <row r="296" spans="1:29" x14ac:dyDescent="0.25">
      <c r="A296" s="59" t="str">
        <f>A259</f>
        <v>Market failure (av. utilization)</v>
      </c>
      <c r="B296" s="66">
        <f t="shared" ref="B296:AC296" si="284">B285/B259-B285/B258</f>
        <v>6.6967920915603663E-2</v>
      </c>
      <c r="C296" s="66">
        <f t="shared" si="284"/>
        <v>6.6962383916384843E-2</v>
      </c>
      <c r="D296" s="66">
        <f t="shared" si="284"/>
        <v>6.6954522171232822E-2</v>
      </c>
      <c r="E296" s="66">
        <f t="shared" si="284"/>
        <v>6.6943410349925958E-2</v>
      </c>
      <c r="F296" s="66">
        <f t="shared" si="284"/>
        <v>6.6927809553284978E-2</v>
      </c>
      <c r="G296" s="66">
        <f t="shared" si="284"/>
        <v>6.6906118782689428E-2</v>
      </c>
      <c r="H296" s="66">
        <f t="shared" si="284"/>
        <v>6.6876381547656308E-2</v>
      </c>
      <c r="I296" s="66">
        <f t="shared" si="284"/>
        <v>6.6836417890285049E-2</v>
      </c>
      <c r="J296" s="66">
        <f t="shared" si="284"/>
        <v>6.6784177669689998E-2</v>
      </c>
      <c r="K296" s="66">
        <f t="shared" si="284"/>
        <v>6.6718389941593875E-2</v>
      </c>
      <c r="L296" s="66">
        <f t="shared" si="284"/>
        <v>6.6639446556315568E-2</v>
      </c>
      <c r="M296" s="66">
        <f t="shared" si="284"/>
        <v>6.6550179456084171E-2</v>
      </c>
      <c r="N296" s="66">
        <f t="shared" si="284"/>
        <v>6.6455940544623601E-2</v>
      </c>
      <c r="O296" s="66">
        <f t="shared" si="284"/>
        <v>6.6363556078671629E-2</v>
      </c>
      <c r="P296" s="66">
        <f t="shared" si="284"/>
        <v>6.6279456597714864E-2</v>
      </c>
      <c r="Q296" s="66">
        <f t="shared" si="284"/>
        <v>6.6207984014897997E-2</v>
      </c>
      <c r="R296" s="66">
        <f t="shared" si="284"/>
        <v>6.6150747276076033E-2</v>
      </c>
      <c r="S296" s="66">
        <f t="shared" si="284"/>
        <v>6.6107073104007152E-2</v>
      </c>
      <c r="T296" s="66">
        <f t="shared" si="284"/>
        <v>6.607496908486285E-2</v>
      </c>
      <c r="U296" s="66">
        <f t="shared" si="284"/>
        <v>6.6052015175612738E-2</v>
      </c>
      <c r="V296" s="66">
        <f t="shared" si="284"/>
        <v>6.6035927875053718E-2</v>
      </c>
      <c r="W296" s="66">
        <f t="shared" si="284"/>
        <v>6.6024810561564645E-2</v>
      </c>
      <c r="X296" s="66">
        <f t="shared" si="284"/>
        <v>6.6017202429947131E-2</v>
      </c>
      <c r="Y296" s="66">
        <f t="shared" si="284"/>
        <v>6.6012030557791701E-2</v>
      </c>
      <c r="Z296" s="66">
        <f t="shared" si="284"/>
        <v>6.6008530809453653E-2</v>
      </c>
      <c r="AA296" s="66">
        <f t="shared" si="284"/>
        <v>6.6006169875570994E-2</v>
      </c>
      <c r="AB296" s="66">
        <f t="shared" si="284"/>
        <v>6.6004580506609317E-2</v>
      </c>
      <c r="AC296" s="66">
        <f t="shared" si="284"/>
        <v>6.6003512053932845E-2</v>
      </c>
    </row>
    <row r="297" spans="1:29" x14ac:dyDescent="0.25">
      <c r="A297" s="59" t="str">
        <f>A260</f>
        <v>Payload loss (fuel)</v>
      </c>
      <c r="B297" s="66">
        <f>B285/(B258-B260)-B285/B258</f>
        <v>0</v>
      </c>
      <c r="C297" s="66">
        <f t="shared" ref="C297:AC297" si="285">C285/(C258-C260)-C285/C258</f>
        <v>0</v>
      </c>
      <c r="D297" s="66">
        <f t="shared" si="285"/>
        <v>0</v>
      </c>
      <c r="E297" s="66">
        <f t="shared" si="285"/>
        <v>0</v>
      </c>
      <c r="F297" s="66">
        <f t="shared" si="285"/>
        <v>0</v>
      </c>
      <c r="G297" s="66">
        <f t="shared" si="285"/>
        <v>0</v>
      </c>
      <c r="H297" s="66">
        <f t="shared" si="285"/>
        <v>0</v>
      </c>
      <c r="I297" s="66">
        <f t="shared" si="285"/>
        <v>0</v>
      </c>
      <c r="J297" s="66">
        <f t="shared" si="285"/>
        <v>0</v>
      </c>
      <c r="K297" s="66">
        <f t="shared" si="285"/>
        <v>0</v>
      </c>
      <c r="L297" s="66">
        <f t="shared" si="285"/>
        <v>0</v>
      </c>
      <c r="M297" s="66">
        <f t="shared" si="285"/>
        <v>0</v>
      </c>
      <c r="N297" s="66">
        <f t="shared" si="285"/>
        <v>0</v>
      </c>
      <c r="O297" s="66">
        <f t="shared" si="285"/>
        <v>0</v>
      </c>
      <c r="P297" s="66">
        <f t="shared" si="285"/>
        <v>0</v>
      </c>
      <c r="Q297" s="66">
        <f t="shared" si="285"/>
        <v>0</v>
      </c>
      <c r="R297" s="66">
        <f t="shared" si="285"/>
        <v>0</v>
      </c>
      <c r="S297" s="66">
        <f t="shared" si="285"/>
        <v>0</v>
      </c>
      <c r="T297" s="66">
        <f t="shared" si="285"/>
        <v>0</v>
      </c>
      <c r="U297" s="66">
        <f t="shared" si="285"/>
        <v>0</v>
      </c>
      <c r="V297" s="66">
        <f t="shared" si="285"/>
        <v>0</v>
      </c>
      <c r="W297" s="66">
        <f t="shared" si="285"/>
        <v>0</v>
      </c>
      <c r="X297" s="66">
        <f t="shared" si="285"/>
        <v>0</v>
      </c>
      <c r="Y297" s="66">
        <f t="shared" si="285"/>
        <v>0</v>
      </c>
      <c r="Z297" s="66">
        <f t="shared" si="285"/>
        <v>0</v>
      </c>
      <c r="AA297" s="66">
        <f t="shared" si="285"/>
        <v>0</v>
      </c>
      <c r="AB297" s="66">
        <f t="shared" si="285"/>
        <v>0</v>
      </c>
      <c r="AC297" s="66">
        <f t="shared" si="285"/>
        <v>0</v>
      </c>
    </row>
    <row r="298" spans="1:29" ht="15.75" thickBot="1" x14ac:dyDescent="0.3">
      <c r="A298" s="59" t="str">
        <f>A235</f>
        <v>Emission Cost</v>
      </c>
      <c r="B298" s="68">
        <f>B255*B261/B261/(B258)</f>
        <v>0</v>
      </c>
      <c r="C298" s="68">
        <f t="shared" ref="C298:AC298" si="286">C255*C261/C261/(C258)</f>
        <v>0</v>
      </c>
      <c r="D298" s="68">
        <f t="shared" si="286"/>
        <v>0</v>
      </c>
      <c r="E298" s="68">
        <f t="shared" si="286"/>
        <v>0</v>
      </c>
      <c r="F298" s="68">
        <f t="shared" si="286"/>
        <v>0</v>
      </c>
      <c r="G298" s="68">
        <f t="shared" si="286"/>
        <v>0</v>
      </c>
      <c r="H298" s="68">
        <f t="shared" si="286"/>
        <v>0</v>
      </c>
      <c r="I298" s="68">
        <f t="shared" si="286"/>
        <v>0</v>
      </c>
      <c r="J298" s="68">
        <f t="shared" si="286"/>
        <v>0</v>
      </c>
      <c r="K298" s="68">
        <f t="shared" si="286"/>
        <v>0</v>
      </c>
      <c r="L298" s="68">
        <f t="shared" si="286"/>
        <v>0</v>
      </c>
      <c r="M298" s="68">
        <f t="shared" si="286"/>
        <v>0</v>
      </c>
      <c r="N298" s="68">
        <f t="shared" si="286"/>
        <v>0</v>
      </c>
      <c r="O298" s="68">
        <f t="shared" si="286"/>
        <v>0</v>
      </c>
      <c r="P298" s="68">
        <f t="shared" si="286"/>
        <v>0</v>
      </c>
      <c r="Q298" s="68">
        <f t="shared" si="286"/>
        <v>0</v>
      </c>
      <c r="R298" s="68">
        <f t="shared" si="286"/>
        <v>0</v>
      </c>
      <c r="S298" s="68">
        <f t="shared" si="286"/>
        <v>0</v>
      </c>
      <c r="T298" s="68">
        <f t="shared" si="286"/>
        <v>0</v>
      </c>
      <c r="U298" s="68">
        <f t="shared" si="286"/>
        <v>0</v>
      </c>
      <c r="V298" s="68">
        <f t="shared" si="286"/>
        <v>0</v>
      </c>
      <c r="W298" s="68">
        <f t="shared" si="286"/>
        <v>0</v>
      </c>
      <c r="X298" s="68">
        <f t="shared" si="286"/>
        <v>0</v>
      </c>
      <c r="Y298" s="68">
        <f t="shared" si="286"/>
        <v>0</v>
      </c>
      <c r="Z298" s="68">
        <f t="shared" si="286"/>
        <v>0</v>
      </c>
      <c r="AA298" s="68">
        <f t="shared" si="286"/>
        <v>0</v>
      </c>
      <c r="AB298" s="68">
        <f t="shared" si="286"/>
        <v>0</v>
      </c>
      <c r="AC298" s="68">
        <f t="shared" si="286"/>
        <v>0</v>
      </c>
    </row>
    <row r="299" spans="1:29" ht="15.75" thickBot="1" x14ac:dyDescent="0.3">
      <c r="A299" s="31" t="s">
        <v>210</v>
      </c>
      <c r="B299" s="67">
        <f>B288+B289+B290+B291+B292+B293+B294+B295+B296+B297+B298</f>
        <v>0.1232382800295411</v>
      </c>
      <c r="C299" s="67">
        <f t="shared" ref="C299:AC299" si="287">C288+C289+C290+C291+C292+C293+C294+C295+C296+C297+C298</f>
        <v>0.12322802632728402</v>
      </c>
      <c r="D299" s="67">
        <f t="shared" si="287"/>
        <v>0.12321346753996548</v>
      </c>
      <c r="E299" s="67">
        <f t="shared" si="287"/>
        <v>0.1231928900931009</v>
      </c>
      <c r="F299" s="67">
        <f t="shared" si="287"/>
        <v>0.12316399972895092</v>
      </c>
      <c r="G299" s="67">
        <f t="shared" si="287"/>
        <v>0.12312383163525548</v>
      </c>
      <c r="H299" s="67">
        <f t="shared" si="287"/>
        <v>0.12306876268149043</v>
      </c>
      <c r="I299" s="67">
        <f t="shared" si="287"/>
        <v>0.12299475590858069</v>
      </c>
      <c r="J299" s="67">
        <f t="shared" si="287"/>
        <v>0.12289801475933063</v>
      </c>
      <c r="K299" s="67">
        <f t="shared" si="287"/>
        <v>0.12277618563322668</v>
      </c>
      <c r="L299" s="67">
        <f t="shared" si="287"/>
        <v>0.12262999417900758</v>
      </c>
      <c r="M299" s="67">
        <f t="shared" si="287"/>
        <v>0.12246468473413463</v>
      </c>
      <c r="N299" s="67">
        <f t="shared" si="287"/>
        <v>0.12229016823142985</v>
      </c>
      <c r="O299" s="67">
        <f t="shared" si="287"/>
        <v>0.12211908588707435</v>
      </c>
      <c r="P299" s="67">
        <f t="shared" si="287"/>
        <v>0.12196334610752479</v>
      </c>
      <c r="Q299" s="67">
        <f t="shared" si="287"/>
        <v>0.12183098947267873</v>
      </c>
      <c r="R299" s="67">
        <f t="shared" si="287"/>
        <v>0.12172499551189733</v>
      </c>
      <c r="S299" s="67">
        <f t="shared" si="287"/>
        <v>0.12164411741547348</v>
      </c>
      <c r="T299" s="67">
        <f t="shared" si="287"/>
        <v>0.12158466552816923</v>
      </c>
      <c r="U299" s="67">
        <f t="shared" si="287"/>
        <v>0.12154215828881716</v>
      </c>
      <c r="V299" s="67">
        <f t="shared" si="287"/>
        <v>0.12151236699148564</v>
      </c>
      <c r="W299" s="67">
        <f t="shared" si="287"/>
        <v>0.12149177937391328</v>
      </c>
      <c r="X299" s="67">
        <f t="shared" si="287"/>
        <v>0.12147769024128824</v>
      </c>
      <c r="Y299" s="67">
        <f t="shared" si="287"/>
        <v>0.1214681127002597</v>
      </c>
      <c r="Z299" s="67">
        <f t="shared" si="287"/>
        <v>0.12146163168481885</v>
      </c>
      <c r="AA299" s="67">
        <f t="shared" si="287"/>
        <v>0.12145725958503614</v>
      </c>
      <c r="AB299" s="67">
        <f t="shared" si="287"/>
        <v>0.12145431630918119</v>
      </c>
      <c r="AC299" s="67">
        <f t="shared" si="287"/>
        <v>0.12145233769311367</v>
      </c>
    </row>
    <row r="301" spans="1:29" x14ac:dyDescent="0.25">
      <c r="B301" s="40"/>
    </row>
    <row r="324" spans="1:44" s="3" customFormat="1" ht="21" x14ac:dyDescent="0.35">
      <c r="A324" s="2" t="str">
        <f>'Parameter Input'!A45</f>
        <v>Road long-haul: Break bulk</v>
      </c>
    </row>
    <row r="325" spans="1:44" s="3" customFormat="1" ht="21" x14ac:dyDescent="0.35">
      <c r="A325" s="2" t="s">
        <v>11</v>
      </c>
    </row>
    <row r="326" spans="1:44" x14ac:dyDescent="0.25">
      <c r="A326" s="33" t="s">
        <v>195</v>
      </c>
    </row>
    <row r="327" spans="1:44" x14ac:dyDescent="0.25">
      <c r="A327" s="33" t="s">
        <v>196</v>
      </c>
    </row>
    <row r="328" spans="1:44" ht="15.75" thickBot="1" x14ac:dyDescent="0.3">
      <c r="A328" s="34" t="s">
        <v>197</v>
      </c>
      <c r="B328" s="34"/>
    </row>
    <row r="329" spans="1:44" ht="15.75" thickBot="1" x14ac:dyDescent="0.3">
      <c r="A329" s="39" t="s">
        <v>198</v>
      </c>
      <c r="B329" s="35"/>
    </row>
    <row r="330" spans="1:44" ht="15.75" thickBot="1" x14ac:dyDescent="0.3">
      <c r="A330" s="38" t="s">
        <v>199</v>
      </c>
      <c r="B330" s="36"/>
    </row>
    <row r="331" spans="1:44" ht="15.75" thickBot="1" x14ac:dyDescent="0.3"/>
    <row r="332" spans="1:44" x14ac:dyDescent="0.25">
      <c r="A332" s="5" t="s">
        <v>200</v>
      </c>
      <c r="B332" s="6">
        <v>2023</v>
      </c>
      <c r="C332" s="6">
        <v>2050</v>
      </c>
      <c r="D332" s="7"/>
      <c r="E332" s="5" t="s">
        <v>201</v>
      </c>
      <c r="F332" s="8"/>
      <c r="G332" s="8"/>
      <c r="H332" s="8"/>
      <c r="I332" s="8"/>
      <c r="J332" s="8"/>
      <c r="K332" s="9"/>
      <c r="L332" s="10" t="s">
        <v>2</v>
      </c>
      <c r="M332" s="11"/>
      <c r="N332" s="11"/>
      <c r="O332" s="11"/>
      <c r="P332" s="12"/>
      <c r="Q332" s="13">
        <v>0</v>
      </c>
      <c r="R332" s="13">
        <v>1</v>
      </c>
      <c r="S332" s="13">
        <v>2</v>
      </c>
      <c r="T332" s="13">
        <v>3</v>
      </c>
      <c r="U332" s="13">
        <v>4</v>
      </c>
      <c r="V332" s="13">
        <v>5</v>
      </c>
      <c r="W332" s="13">
        <v>6</v>
      </c>
      <c r="X332" s="13">
        <v>7</v>
      </c>
      <c r="Y332" s="13">
        <v>8</v>
      </c>
      <c r="Z332" s="13">
        <v>9</v>
      </c>
      <c r="AA332" s="13">
        <v>10</v>
      </c>
      <c r="AB332" s="13">
        <v>11</v>
      </c>
      <c r="AC332" s="13">
        <v>12</v>
      </c>
      <c r="AD332" s="13">
        <v>13</v>
      </c>
      <c r="AE332" s="13">
        <v>14</v>
      </c>
      <c r="AF332" s="13">
        <v>15</v>
      </c>
      <c r="AG332" s="13">
        <v>16</v>
      </c>
      <c r="AH332" s="13">
        <v>17</v>
      </c>
      <c r="AI332" s="13">
        <v>18</v>
      </c>
      <c r="AJ332" s="13">
        <v>19</v>
      </c>
      <c r="AK332" s="13">
        <v>20</v>
      </c>
      <c r="AL332" s="13">
        <v>21</v>
      </c>
      <c r="AM332" s="13">
        <v>22</v>
      </c>
      <c r="AN332" s="13">
        <v>23</v>
      </c>
      <c r="AO332" s="13">
        <v>24</v>
      </c>
      <c r="AP332" s="13">
        <v>25</v>
      </c>
      <c r="AQ332" s="13">
        <v>26</v>
      </c>
      <c r="AR332" s="14">
        <v>27</v>
      </c>
    </row>
    <row r="333" spans="1:44" ht="15.75" thickBot="1" x14ac:dyDescent="0.3">
      <c r="A333" s="15"/>
      <c r="B333" s="3" t="s">
        <v>202</v>
      </c>
      <c r="C333" s="3" t="s">
        <v>203</v>
      </c>
      <c r="D333" s="16" t="s">
        <v>5</v>
      </c>
      <c r="E333" s="17"/>
      <c r="F333" s="18"/>
      <c r="G333" s="18"/>
      <c r="H333" s="18"/>
      <c r="I333" s="18"/>
      <c r="J333" s="18"/>
      <c r="K333" s="19"/>
      <c r="L333" s="20" t="s">
        <v>8</v>
      </c>
      <c r="M333" s="20" t="s">
        <v>204</v>
      </c>
      <c r="N333" s="20" t="s">
        <v>205</v>
      </c>
      <c r="O333" s="20" t="s">
        <v>9</v>
      </c>
      <c r="P333" s="21" t="s">
        <v>10</v>
      </c>
      <c r="Q333" s="22">
        <v>2023</v>
      </c>
      <c r="R333" s="22">
        <v>2024</v>
      </c>
      <c r="S333" s="22">
        <v>2025</v>
      </c>
      <c r="T333" s="22">
        <v>2026</v>
      </c>
      <c r="U333" s="22">
        <v>2027</v>
      </c>
      <c r="V333" s="22">
        <v>2028</v>
      </c>
      <c r="W333" s="22">
        <v>2029</v>
      </c>
      <c r="X333" s="22">
        <v>2030</v>
      </c>
      <c r="Y333" s="22">
        <v>2031</v>
      </c>
      <c r="Z333" s="22">
        <v>2032</v>
      </c>
      <c r="AA333" s="22">
        <v>2033</v>
      </c>
      <c r="AB333" s="22">
        <v>2034</v>
      </c>
      <c r="AC333" s="22">
        <v>2035</v>
      </c>
      <c r="AD333" s="22">
        <v>2036</v>
      </c>
      <c r="AE333" s="22">
        <v>2037</v>
      </c>
      <c r="AF333" s="22">
        <v>2038</v>
      </c>
      <c r="AG333" s="22">
        <v>2039</v>
      </c>
      <c r="AH333" s="22">
        <v>2040</v>
      </c>
      <c r="AI333" s="22">
        <v>2041</v>
      </c>
      <c r="AJ333" s="22">
        <v>2042</v>
      </c>
      <c r="AK333" s="22">
        <v>2043</v>
      </c>
      <c r="AL333" s="22">
        <v>2044</v>
      </c>
      <c r="AM333" s="22">
        <v>2045</v>
      </c>
      <c r="AN333" s="22">
        <v>2046</v>
      </c>
      <c r="AO333" s="22">
        <v>2047</v>
      </c>
      <c r="AP333" s="22">
        <v>2048</v>
      </c>
      <c r="AQ333" s="22">
        <v>2049</v>
      </c>
      <c r="AR333" s="23">
        <v>2050</v>
      </c>
    </row>
    <row r="334" spans="1:44" x14ac:dyDescent="0.25">
      <c r="A334" s="24" t="s">
        <v>18</v>
      </c>
      <c r="B334" s="41">
        <f>'Parameter Input'!L8</f>
        <v>105000</v>
      </c>
      <c r="C334" s="42">
        <f>'Parameter Input'!M8</f>
        <v>115000</v>
      </c>
      <c r="D334" s="1" t="s">
        <v>15</v>
      </c>
      <c r="L334" s="51">
        <f>'Parameter Input'!O8</f>
        <v>12</v>
      </c>
      <c r="M334" s="52">
        <v>0</v>
      </c>
      <c r="N334" s="52">
        <v>1</v>
      </c>
      <c r="O334" s="52">
        <f>'Parameter Input'!P8</f>
        <v>0.9</v>
      </c>
      <c r="P334" s="53">
        <f>'Parameter Input'!Q8</f>
        <v>0.4</v>
      </c>
      <c r="Q334" s="4">
        <f t="shared" ref="Q334:AR343" si="288">$N334+($M334-$N334)*((1/(1+EXP(-$P334*(Q$9-$L334)))^$O334))</f>
        <v>0.9867978615748374</v>
      </c>
      <c r="R334" s="4">
        <f t="shared" si="288"/>
        <v>0.98114509762858249</v>
      </c>
      <c r="S334" s="4">
        <f t="shared" si="288"/>
        <v>0.97311898315872036</v>
      </c>
      <c r="T334" s="4">
        <f t="shared" si="288"/>
        <v>0.96177484161592774</v>
      </c>
      <c r="U334" s="4">
        <f t="shared" si="288"/>
        <v>0.94584787155511363</v>
      </c>
      <c r="V334" s="4">
        <f t="shared" si="288"/>
        <v>0.92370360150141495</v>
      </c>
      <c r="W334" s="4">
        <f t="shared" si="288"/>
        <v>0.89334463567658451</v>
      </c>
      <c r="X334" s="4">
        <f t="shared" si="288"/>
        <v>0.85254543874327005</v>
      </c>
      <c r="Y334" s="4">
        <f t="shared" si="288"/>
        <v>0.79921300652623883</v>
      </c>
      <c r="Z334" s="4">
        <f t="shared" si="288"/>
        <v>0.73204982249993378</v>
      </c>
      <c r="AA334" s="4">
        <f t="shared" si="288"/>
        <v>0.65145592958786691</v>
      </c>
      <c r="AB334" s="4">
        <f t="shared" si="288"/>
        <v>0.56032247880849573</v>
      </c>
      <c r="AC334" s="4">
        <f t="shared" si="288"/>
        <v>0.46411326873185343</v>
      </c>
      <c r="AD334" s="4">
        <f t="shared" si="288"/>
        <v>0.36979727595523937</v>
      </c>
      <c r="AE334" s="4">
        <f t="shared" si="288"/>
        <v>0.28393948637231203</v>
      </c>
      <c r="AF334" s="4">
        <f t="shared" si="288"/>
        <v>0.21097259161117732</v>
      </c>
      <c r="AG334" s="4">
        <f t="shared" si="288"/>
        <v>0.15253917653798199</v>
      </c>
      <c r="AH334" s="4">
        <f t="shared" si="288"/>
        <v>0.10795188737709993</v>
      </c>
      <c r="AI334" s="4">
        <f t="shared" si="288"/>
        <v>7.5176653938091809E-2</v>
      </c>
      <c r="AJ334" s="4">
        <f t="shared" si="288"/>
        <v>5.1742836177502194E-2</v>
      </c>
      <c r="AK334" s="4">
        <f t="shared" si="288"/>
        <v>3.5319190625345942E-2</v>
      </c>
      <c r="AL334" s="4">
        <f t="shared" si="288"/>
        <v>2.3969442072658165E-2</v>
      </c>
      <c r="AM334" s="4">
        <f t="shared" si="288"/>
        <v>1.6202243558389728E-2</v>
      </c>
      <c r="AN334" s="4">
        <f t="shared" si="288"/>
        <v>1.0922240564108399E-2</v>
      </c>
      <c r="AO334" s="4">
        <f t="shared" si="288"/>
        <v>7.3493212906090566E-3</v>
      </c>
      <c r="AP334" s="4">
        <f t="shared" si="288"/>
        <v>4.9390262185057265E-3</v>
      </c>
      <c r="AQ334" s="4">
        <f t="shared" si="288"/>
        <v>3.3164275492956197E-3</v>
      </c>
      <c r="AR334" s="4">
        <f t="shared" si="288"/>
        <v>2.2256362146679809E-3</v>
      </c>
    </row>
    <row r="335" spans="1:44" x14ac:dyDescent="0.25">
      <c r="A335" s="24" t="s">
        <v>28</v>
      </c>
      <c r="B335" s="60">
        <f>'Parameter Input'!L9</f>
        <v>-26250</v>
      </c>
      <c r="C335" s="61">
        <f>'Parameter Input'!M9</f>
        <v>-17250</v>
      </c>
      <c r="D335" s="1" t="s">
        <v>15</v>
      </c>
      <c r="L335" s="54">
        <f>'Parameter Input'!O9</f>
        <v>12</v>
      </c>
      <c r="M335" s="37">
        <v>0</v>
      </c>
      <c r="N335" s="37">
        <v>1</v>
      </c>
      <c r="O335" s="37">
        <f>'Parameter Input'!P9</f>
        <v>0.9</v>
      </c>
      <c r="P335" s="55">
        <f>'Parameter Input'!Q9</f>
        <v>0.4</v>
      </c>
      <c r="Q335" s="4">
        <f t="shared" si="288"/>
        <v>0.9867978615748374</v>
      </c>
      <c r="R335" s="4">
        <f t="shared" si="288"/>
        <v>0.98114509762858249</v>
      </c>
      <c r="S335" s="4">
        <f t="shared" si="288"/>
        <v>0.97311898315872036</v>
      </c>
      <c r="T335" s="4">
        <f t="shared" si="288"/>
        <v>0.96177484161592774</v>
      </c>
      <c r="U335" s="4">
        <f t="shared" si="288"/>
        <v>0.94584787155511363</v>
      </c>
      <c r="V335" s="4">
        <f t="shared" si="288"/>
        <v>0.92370360150141495</v>
      </c>
      <c r="W335" s="4">
        <f t="shared" si="288"/>
        <v>0.89334463567658451</v>
      </c>
      <c r="X335" s="4">
        <f t="shared" si="288"/>
        <v>0.85254543874327005</v>
      </c>
      <c r="Y335" s="4">
        <f t="shared" si="288"/>
        <v>0.79921300652623883</v>
      </c>
      <c r="Z335" s="4">
        <f t="shared" si="288"/>
        <v>0.73204982249993378</v>
      </c>
      <c r="AA335" s="4">
        <f t="shared" si="288"/>
        <v>0.65145592958786691</v>
      </c>
      <c r="AB335" s="4">
        <f t="shared" si="288"/>
        <v>0.56032247880849573</v>
      </c>
      <c r="AC335" s="4">
        <f t="shared" si="288"/>
        <v>0.46411326873185343</v>
      </c>
      <c r="AD335" s="4">
        <f t="shared" si="288"/>
        <v>0.36979727595523937</v>
      </c>
      <c r="AE335" s="4">
        <f t="shared" si="288"/>
        <v>0.28393948637231203</v>
      </c>
      <c r="AF335" s="4">
        <f t="shared" si="288"/>
        <v>0.21097259161117732</v>
      </c>
      <c r="AG335" s="4">
        <f t="shared" si="288"/>
        <v>0.15253917653798199</v>
      </c>
      <c r="AH335" s="4">
        <f t="shared" si="288"/>
        <v>0.10795188737709993</v>
      </c>
      <c r="AI335" s="4">
        <f t="shared" si="288"/>
        <v>7.5176653938091809E-2</v>
      </c>
      <c r="AJ335" s="4">
        <f t="shared" si="288"/>
        <v>5.1742836177502194E-2</v>
      </c>
      <c r="AK335" s="4">
        <f t="shared" si="288"/>
        <v>3.5319190625345942E-2</v>
      </c>
      <c r="AL335" s="4">
        <f t="shared" si="288"/>
        <v>2.3969442072658165E-2</v>
      </c>
      <c r="AM335" s="4">
        <f t="shared" si="288"/>
        <v>1.6202243558389728E-2</v>
      </c>
      <c r="AN335" s="4">
        <f t="shared" si="288"/>
        <v>1.0922240564108399E-2</v>
      </c>
      <c r="AO335" s="4">
        <f t="shared" si="288"/>
        <v>7.3493212906090566E-3</v>
      </c>
      <c r="AP335" s="4">
        <f t="shared" si="288"/>
        <v>4.9390262185057265E-3</v>
      </c>
      <c r="AQ335" s="4">
        <f t="shared" si="288"/>
        <v>3.3164275492956197E-3</v>
      </c>
      <c r="AR335" s="4">
        <f t="shared" si="288"/>
        <v>2.2256362146679809E-3</v>
      </c>
    </row>
    <row r="336" spans="1:44" x14ac:dyDescent="0.25">
      <c r="A336" s="24" t="s">
        <v>14</v>
      </c>
      <c r="B336" s="60">
        <f>'Parameter Input'!B46</f>
        <v>40000</v>
      </c>
      <c r="C336" s="61">
        <f>'Parameter Input'!C46</f>
        <v>40000</v>
      </c>
      <c r="D336" s="1" t="s">
        <v>15</v>
      </c>
      <c r="L336" s="54">
        <f>'Parameter Input'!E46</f>
        <v>12</v>
      </c>
      <c r="M336" s="37">
        <v>0</v>
      </c>
      <c r="N336" s="37">
        <v>1</v>
      </c>
      <c r="O336" s="37">
        <f>'Parameter Input'!F46</f>
        <v>0.9</v>
      </c>
      <c r="P336" s="55">
        <f>'Parameter Input'!G46</f>
        <v>0.4</v>
      </c>
      <c r="Q336" s="4">
        <f t="shared" si="288"/>
        <v>0.9867978615748374</v>
      </c>
      <c r="R336" s="4">
        <f t="shared" si="288"/>
        <v>0.98114509762858249</v>
      </c>
      <c r="S336" s="4">
        <f t="shared" si="288"/>
        <v>0.97311898315872036</v>
      </c>
      <c r="T336" s="4">
        <f t="shared" si="288"/>
        <v>0.96177484161592774</v>
      </c>
      <c r="U336" s="4">
        <f t="shared" si="288"/>
        <v>0.94584787155511363</v>
      </c>
      <c r="V336" s="4">
        <f t="shared" si="288"/>
        <v>0.92370360150141495</v>
      </c>
      <c r="W336" s="4">
        <f t="shared" si="288"/>
        <v>0.89334463567658451</v>
      </c>
      <c r="X336" s="4">
        <f t="shared" si="288"/>
        <v>0.85254543874327005</v>
      </c>
      <c r="Y336" s="4">
        <f t="shared" si="288"/>
        <v>0.79921300652623883</v>
      </c>
      <c r="Z336" s="4">
        <f t="shared" si="288"/>
        <v>0.73204982249993378</v>
      </c>
      <c r="AA336" s="4">
        <f t="shared" si="288"/>
        <v>0.65145592958786691</v>
      </c>
      <c r="AB336" s="4">
        <f t="shared" si="288"/>
        <v>0.56032247880849573</v>
      </c>
      <c r="AC336" s="4">
        <f t="shared" si="288"/>
        <v>0.46411326873185343</v>
      </c>
      <c r="AD336" s="4">
        <f t="shared" si="288"/>
        <v>0.36979727595523937</v>
      </c>
      <c r="AE336" s="4">
        <f t="shared" si="288"/>
        <v>0.28393948637231203</v>
      </c>
      <c r="AF336" s="4">
        <f t="shared" si="288"/>
        <v>0.21097259161117732</v>
      </c>
      <c r="AG336" s="4">
        <f t="shared" si="288"/>
        <v>0.15253917653798199</v>
      </c>
      <c r="AH336" s="4">
        <f t="shared" si="288"/>
        <v>0.10795188737709993</v>
      </c>
      <c r="AI336" s="4">
        <f t="shared" si="288"/>
        <v>7.5176653938091809E-2</v>
      </c>
      <c r="AJ336" s="4">
        <f t="shared" si="288"/>
        <v>5.1742836177502194E-2</v>
      </c>
      <c r="AK336" s="4">
        <f t="shared" si="288"/>
        <v>3.5319190625345942E-2</v>
      </c>
      <c r="AL336" s="4">
        <f t="shared" si="288"/>
        <v>2.3969442072658165E-2</v>
      </c>
      <c r="AM336" s="4">
        <f t="shared" si="288"/>
        <v>1.6202243558389728E-2</v>
      </c>
      <c r="AN336" s="4">
        <f t="shared" si="288"/>
        <v>1.0922240564108399E-2</v>
      </c>
      <c r="AO336" s="4">
        <f t="shared" si="288"/>
        <v>7.3493212906090566E-3</v>
      </c>
      <c r="AP336" s="4">
        <f t="shared" si="288"/>
        <v>4.9390262185057265E-3</v>
      </c>
      <c r="AQ336" s="4">
        <f t="shared" si="288"/>
        <v>3.3164275492956197E-3</v>
      </c>
      <c r="AR336" s="4">
        <f t="shared" si="288"/>
        <v>2.2256362146679809E-3</v>
      </c>
    </row>
    <row r="337" spans="1:44" x14ac:dyDescent="0.25">
      <c r="A337" s="24" t="s">
        <v>25</v>
      </c>
      <c r="B337" s="60">
        <f>'Parameter Input'!B47</f>
        <v>-10000</v>
      </c>
      <c r="C337" s="61">
        <f>'Parameter Input'!C47</f>
        <v>-10000</v>
      </c>
      <c r="D337" s="1" t="s">
        <v>15</v>
      </c>
      <c r="L337" s="54">
        <f>'Parameter Input'!E47</f>
        <v>12</v>
      </c>
      <c r="M337" s="37">
        <v>0</v>
      </c>
      <c r="N337" s="37">
        <v>1</v>
      </c>
      <c r="O337" s="37">
        <f>'Parameter Input'!F47</f>
        <v>0.9</v>
      </c>
      <c r="P337" s="55">
        <f>'Parameter Input'!G47</f>
        <v>0.4</v>
      </c>
      <c r="Q337" s="4">
        <f t="shared" si="288"/>
        <v>0.9867978615748374</v>
      </c>
      <c r="R337" s="4">
        <f t="shared" si="288"/>
        <v>0.98114509762858249</v>
      </c>
      <c r="S337" s="4">
        <f t="shared" si="288"/>
        <v>0.97311898315872036</v>
      </c>
      <c r="T337" s="4">
        <f t="shared" si="288"/>
        <v>0.96177484161592774</v>
      </c>
      <c r="U337" s="4">
        <f t="shared" si="288"/>
        <v>0.94584787155511363</v>
      </c>
      <c r="V337" s="4">
        <f t="shared" si="288"/>
        <v>0.92370360150141495</v>
      </c>
      <c r="W337" s="4">
        <f t="shared" si="288"/>
        <v>0.89334463567658451</v>
      </c>
      <c r="X337" s="4">
        <f t="shared" si="288"/>
        <v>0.85254543874327005</v>
      </c>
      <c r="Y337" s="4">
        <f t="shared" si="288"/>
        <v>0.79921300652623883</v>
      </c>
      <c r="Z337" s="4">
        <f t="shared" si="288"/>
        <v>0.73204982249993378</v>
      </c>
      <c r="AA337" s="4">
        <f t="shared" si="288"/>
        <v>0.65145592958786691</v>
      </c>
      <c r="AB337" s="4">
        <f t="shared" si="288"/>
        <v>0.56032247880849573</v>
      </c>
      <c r="AC337" s="4">
        <f t="shared" si="288"/>
        <v>0.46411326873185343</v>
      </c>
      <c r="AD337" s="4">
        <f t="shared" si="288"/>
        <v>0.36979727595523937</v>
      </c>
      <c r="AE337" s="4">
        <f t="shared" si="288"/>
        <v>0.28393948637231203</v>
      </c>
      <c r="AF337" s="4">
        <f t="shared" si="288"/>
        <v>0.21097259161117732</v>
      </c>
      <c r="AG337" s="4">
        <f t="shared" si="288"/>
        <v>0.15253917653798199</v>
      </c>
      <c r="AH337" s="4">
        <f t="shared" si="288"/>
        <v>0.10795188737709993</v>
      </c>
      <c r="AI337" s="4">
        <f t="shared" si="288"/>
        <v>7.5176653938091809E-2</v>
      </c>
      <c r="AJ337" s="4">
        <f t="shared" si="288"/>
        <v>5.1742836177502194E-2</v>
      </c>
      <c r="AK337" s="4">
        <f t="shared" si="288"/>
        <v>3.5319190625345942E-2</v>
      </c>
      <c r="AL337" s="4">
        <f t="shared" si="288"/>
        <v>2.3969442072658165E-2</v>
      </c>
      <c r="AM337" s="4">
        <f t="shared" si="288"/>
        <v>1.6202243558389728E-2</v>
      </c>
      <c r="AN337" s="4">
        <f t="shared" si="288"/>
        <v>1.0922240564108399E-2</v>
      </c>
      <c r="AO337" s="4">
        <f t="shared" si="288"/>
        <v>7.3493212906090566E-3</v>
      </c>
      <c r="AP337" s="4">
        <f t="shared" si="288"/>
        <v>4.9390262185057265E-3</v>
      </c>
      <c r="AQ337" s="4">
        <f t="shared" si="288"/>
        <v>3.3164275492956197E-3</v>
      </c>
      <c r="AR337" s="4">
        <f t="shared" si="288"/>
        <v>2.2256362146679809E-3</v>
      </c>
    </row>
    <row r="338" spans="1:44" x14ac:dyDescent="0.25">
      <c r="A338" s="24" t="s">
        <v>79</v>
      </c>
      <c r="B338" s="60">
        <f>'Parameter Input'!L15</f>
        <v>0.06</v>
      </c>
      <c r="C338" s="61">
        <f>'Parameter Input'!M15</f>
        <v>0.06</v>
      </c>
      <c r="D338" s="1" t="s">
        <v>57</v>
      </c>
      <c r="L338" s="54">
        <f>'Parameter Input'!O15</f>
        <v>12</v>
      </c>
      <c r="M338" s="37">
        <v>0</v>
      </c>
      <c r="N338" s="37">
        <v>1</v>
      </c>
      <c r="O338" s="37">
        <f>'Parameter Input'!P15</f>
        <v>0.9</v>
      </c>
      <c r="P338" s="55">
        <f>'Parameter Input'!Q15</f>
        <v>0.4</v>
      </c>
      <c r="Q338" s="4">
        <f t="shared" si="288"/>
        <v>0.9867978615748374</v>
      </c>
      <c r="R338" s="4">
        <f t="shared" si="288"/>
        <v>0.98114509762858249</v>
      </c>
      <c r="S338" s="4">
        <f t="shared" si="288"/>
        <v>0.97311898315872036</v>
      </c>
      <c r="T338" s="4">
        <f t="shared" si="288"/>
        <v>0.96177484161592774</v>
      </c>
      <c r="U338" s="4">
        <f t="shared" si="288"/>
        <v>0.94584787155511363</v>
      </c>
      <c r="V338" s="4">
        <f t="shared" si="288"/>
        <v>0.92370360150141495</v>
      </c>
      <c r="W338" s="4">
        <f t="shared" si="288"/>
        <v>0.89334463567658451</v>
      </c>
      <c r="X338" s="4">
        <f t="shared" si="288"/>
        <v>0.85254543874327005</v>
      </c>
      <c r="Y338" s="4">
        <f t="shared" si="288"/>
        <v>0.79921300652623883</v>
      </c>
      <c r="Z338" s="4">
        <f t="shared" si="288"/>
        <v>0.73204982249993378</v>
      </c>
      <c r="AA338" s="4">
        <f t="shared" si="288"/>
        <v>0.65145592958786691</v>
      </c>
      <c r="AB338" s="4">
        <f t="shared" si="288"/>
        <v>0.56032247880849573</v>
      </c>
      <c r="AC338" s="4">
        <f t="shared" si="288"/>
        <v>0.46411326873185343</v>
      </c>
      <c r="AD338" s="4">
        <f t="shared" si="288"/>
        <v>0.36979727595523937</v>
      </c>
      <c r="AE338" s="4">
        <f t="shared" si="288"/>
        <v>0.28393948637231203</v>
      </c>
      <c r="AF338" s="4">
        <f t="shared" si="288"/>
        <v>0.21097259161117732</v>
      </c>
      <c r="AG338" s="4">
        <f t="shared" si="288"/>
        <v>0.15253917653798199</v>
      </c>
      <c r="AH338" s="4">
        <f t="shared" si="288"/>
        <v>0.10795188737709993</v>
      </c>
      <c r="AI338" s="4">
        <f t="shared" si="288"/>
        <v>7.5176653938091809E-2</v>
      </c>
      <c r="AJ338" s="4">
        <f t="shared" si="288"/>
        <v>5.1742836177502194E-2</v>
      </c>
      <c r="AK338" s="4">
        <f t="shared" si="288"/>
        <v>3.5319190625345942E-2</v>
      </c>
      <c r="AL338" s="4">
        <f t="shared" si="288"/>
        <v>2.3969442072658165E-2</v>
      </c>
      <c r="AM338" s="4">
        <f t="shared" si="288"/>
        <v>1.6202243558389728E-2</v>
      </c>
      <c r="AN338" s="4">
        <f t="shared" si="288"/>
        <v>1.0922240564108399E-2</v>
      </c>
      <c r="AO338" s="4">
        <f t="shared" si="288"/>
        <v>7.3493212906090566E-3</v>
      </c>
      <c r="AP338" s="4">
        <f t="shared" si="288"/>
        <v>4.9390262185057265E-3</v>
      </c>
      <c r="AQ338" s="4">
        <f t="shared" si="288"/>
        <v>3.3164275492956197E-3</v>
      </c>
      <c r="AR338" s="4">
        <f t="shared" si="288"/>
        <v>2.2256362146679809E-3</v>
      </c>
    </row>
    <row r="339" spans="1:44" x14ac:dyDescent="0.25">
      <c r="A339" s="24" t="s">
        <v>37</v>
      </c>
      <c r="B339" s="60">
        <f>'Parameter Input'!B48</f>
        <v>70000</v>
      </c>
      <c r="C339" s="61">
        <f>'Parameter Input'!C48</f>
        <v>70000</v>
      </c>
      <c r="D339" s="1" t="s">
        <v>38</v>
      </c>
      <c r="L339" s="54">
        <f>'Parameter Input'!E48</f>
        <v>12</v>
      </c>
      <c r="M339" s="37">
        <v>0</v>
      </c>
      <c r="N339" s="37">
        <v>1</v>
      </c>
      <c r="O339" s="37">
        <f>'Parameter Input'!F48</f>
        <v>0.9</v>
      </c>
      <c r="P339" s="55">
        <f>'Parameter Input'!G48</f>
        <v>0.4</v>
      </c>
      <c r="Q339" s="4">
        <f t="shared" si="288"/>
        <v>0.9867978615748374</v>
      </c>
      <c r="R339" s="4">
        <f t="shared" si="288"/>
        <v>0.98114509762858249</v>
      </c>
      <c r="S339" s="4">
        <f t="shared" si="288"/>
        <v>0.97311898315872036</v>
      </c>
      <c r="T339" s="4">
        <f t="shared" si="288"/>
        <v>0.96177484161592774</v>
      </c>
      <c r="U339" s="4">
        <f t="shared" si="288"/>
        <v>0.94584787155511363</v>
      </c>
      <c r="V339" s="4">
        <f t="shared" si="288"/>
        <v>0.92370360150141495</v>
      </c>
      <c r="W339" s="4">
        <f t="shared" si="288"/>
        <v>0.89334463567658451</v>
      </c>
      <c r="X339" s="4">
        <f t="shared" si="288"/>
        <v>0.85254543874327005</v>
      </c>
      <c r="Y339" s="4">
        <f t="shared" si="288"/>
        <v>0.79921300652623883</v>
      </c>
      <c r="Z339" s="4">
        <f t="shared" si="288"/>
        <v>0.73204982249993378</v>
      </c>
      <c r="AA339" s="4">
        <f t="shared" si="288"/>
        <v>0.65145592958786691</v>
      </c>
      <c r="AB339" s="4">
        <f t="shared" si="288"/>
        <v>0.56032247880849573</v>
      </c>
      <c r="AC339" s="4">
        <f t="shared" si="288"/>
        <v>0.46411326873185343</v>
      </c>
      <c r="AD339" s="4">
        <f t="shared" si="288"/>
        <v>0.36979727595523937</v>
      </c>
      <c r="AE339" s="4">
        <f t="shared" si="288"/>
        <v>0.28393948637231203</v>
      </c>
      <c r="AF339" s="4">
        <f t="shared" si="288"/>
        <v>0.21097259161117732</v>
      </c>
      <c r="AG339" s="4">
        <f t="shared" si="288"/>
        <v>0.15253917653798199</v>
      </c>
      <c r="AH339" s="4">
        <f t="shared" si="288"/>
        <v>0.10795188737709993</v>
      </c>
      <c r="AI339" s="4">
        <f t="shared" si="288"/>
        <v>7.5176653938091809E-2</v>
      </c>
      <c r="AJ339" s="4">
        <f t="shared" si="288"/>
        <v>5.1742836177502194E-2</v>
      </c>
      <c r="AK339" s="4">
        <f t="shared" si="288"/>
        <v>3.5319190625345942E-2</v>
      </c>
      <c r="AL339" s="4">
        <f t="shared" si="288"/>
        <v>2.3969442072658165E-2</v>
      </c>
      <c r="AM339" s="4">
        <f t="shared" si="288"/>
        <v>1.6202243558389728E-2</v>
      </c>
      <c r="AN339" s="4">
        <f t="shared" si="288"/>
        <v>1.0922240564108399E-2</v>
      </c>
      <c r="AO339" s="4">
        <f t="shared" si="288"/>
        <v>7.3493212906090566E-3</v>
      </c>
      <c r="AP339" s="4">
        <f t="shared" si="288"/>
        <v>4.9390262185057265E-3</v>
      </c>
      <c r="AQ339" s="4">
        <f t="shared" si="288"/>
        <v>3.3164275492956197E-3</v>
      </c>
      <c r="AR339" s="4">
        <f t="shared" si="288"/>
        <v>2.2256362146679809E-3</v>
      </c>
    </row>
    <row r="340" spans="1:44" x14ac:dyDescent="0.25">
      <c r="A340" s="24" t="s">
        <v>52</v>
      </c>
      <c r="B340" s="60">
        <f>'Parameter Input'!L11</f>
        <v>20000</v>
      </c>
      <c r="C340" s="61">
        <f>'Parameter Input'!M11</f>
        <v>20000</v>
      </c>
      <c r="D340" s="1" t="s">
        <v>38</v>
      </c>
      <c r="L340" s="54">
        <f>'Parameter Input'!O11</f>
        <v>12</v>
      </c>
      <c r="M340" s="37">
        <v>0</v>
      </c>
      <c r="N340" s="37">
        <v>1</v>
      </c>
      <c r="O340" s="37">
        <f>'Parameter Input'!P11</f>
        <v>0.9</v>
      </c>
      <c r="P340" s="55">
        <f>'Parameter Input'!Q11</f>
        <v>0.4</v>
      </c>
      <c r="Q340" s="4">
        <f t="shared" si="288"/>
        <v>0.9867978615748374</v>
      </c>
      <c r="R340" s="4">
        <f t="shared" si="288"/>
        <v>0.98114509762858249</v>
      </c>
      <c r="S340" s="4">
        <f t="shared" si="288"/>
        <v>0.97311898315872036</v>
      </c>
      <c r="T340" s="4">
        <f t="shared" si="288"/>
        <v>0.96177484161592774</v>
      </c>
      <c r="U340" s="4">
        <f t="shared" si="288"/>
        <v>0.94584787155511363</v>
      </c>
      <c r="V340" s="4">
        <f t="shared" si="288"/>
        <v>0.92370360150141495</v>
      </c>
      <c r="W340" s="4">
        <f t="shared" si="288"/>
        <v>0.89334463567658451</v>
      </c>
      <c r="X340" s="4">
        <f t="shared" si="288"/>
        <v>0.85254543874327005</v>
      </c>
      <c r="Y340" s="4">
        <f t="shared" si="288"/>
        <v>0.79921300652623883</v>
      </c>
      <c r="Z340" s="4">
        <f t="shared" si="288"/>
        <v>0.73204982249993378</v>
      </c>
      <c r="AA340" s="4">
        <f t="shared" si="288"/>
        <v>0.65145592958786691</v>
      </c>
      <c r="AB340" s="4">
        <f t="shared" si="288"/>
        <v>0.56032247880849573</v>
      </c>
      <c r="AC340" s="4">
        <f t="shared" si="288"/>
        <v>0.46411326873185343</v>
      </c>
      <c r="AD340" s="4">
        <f t="shared" si="288"/>
        <v>0.36979727595523937</v>
      </c>
      <c r="AE340" s="4">
        <f t="shared" si="288"/>
        <v>0.28393948637231203</v>
      </c>
      <c r="AF340" s="4">
        <f t="shared" si="288"/>
        <v>0.21097259161117732</v>
      </c>
      <c r="AG340" s="4">
        <f t="shared" si="288"/>
        <v>0.15253917653798199</v>
      </c>
      <c r="AH340" s="4">
        <f t="shared" si="288"/>
        <v>0.10795188737709993</v>
      </c>
      <c r="AI340" s="4">
        <f t="shared" si="288"/>
        <v>7.5176653938091809E-2</v>
      </c>
      <c r="AJ340" s="4">
        <f t="shared" si="288"/>
        <v>5.1742836177502194E-2</v>
      </c>
      <c r="AK340" s="4">
        <f t="shared" si="288"/>
        <v>3.5319190625345942E-2</v>
      </c>
      <c r="AL340" s="4">
        <f t="shared" si="288"/>
        <v>2.3969442072658165E-2</v>
      </c>
      <c r="AM340" s="4">
        <f t="shared" si="288"/>
        <v>1.6202243558389728E-2</v>
      </c>
      <c r="AN340" s="4">
        <f t="shared" si="288"/>
        <v>1.0922240564108399E-2</v>
      </c>
      <c r="AO340" s="4">
        <f t="shared" si="288"/>
        <v>7.3493212906090566E-3</v>
      </c>
      <c r="AP340" s="4">
        <f t="shared" si="288"/>
        <v>4.9390262185057265E-3</v>
      </c>
      <c r="AQ340" s="4">
        <f t="shared" si="288"/>
        <v>3.3164275492956197E-3</v>
      </c>
      <c r="AR340" s="4">
        <f t="shared" si="288"/>
        <v>2.2256362146679809E-3</v>
      </c>
    </row>
    <row r="341" spans="1:44" x14ac:dyDescent="0.25">
      <c r="A341" s="24" t="s">
        <v>273</v>
      </c>
      <c r="B341" s="60">
        <f>'Parameter Input'!B53</f>
        <v>0.11</v>
      </c>
      <c r="C341" s="61">
        <f>'Parameter Input'!C53</f>
        <v>0.11</v>
      </c>
      <c r="D341" s="1" t="s">
        <v>76</v>
      </c>
      <c r="L341" s="54">
        <f>'Parameter Input'!E53</f>
        <v>12</v>
      </c>
      <c r="M341" s="37">
        <v>0</v>
      </c>
      <c r="N341" s="37">
        <v>1</v>
      </c>
      <c r="O341" s="37">
        <f>'Parameter Input'!F53</f>
        <v>0.9</v>
      </c>
      <c r="P341" s="55">
        <f>'Parameter Input'!G53</f>
        <v>0.4</v>
      </c>
      <c r="Q341" s="4">
        <f t="shared" si="288"/>
        <v>0.9867978615748374</v>
      </c>
      <c r="R341" s="4">
        <f t="shared" si="288"/>
        <v>0.98114509762858249</v>
      </c>
      <c r="S341" s="4">
        <f t="shared" si="288"/>
        <v>0.97311898315872036</v>
      </c>
      <c r="T341" s="4">
        <f t="shared" si="288"/>
        <v>0.96177484161592774</v>
      </c>
      <c r="U341" s="4">
        <f t="shared" si="288"/>
        <v>0.94584787155511363</v>
      </c>
      <c r="V341" s="4">
        <f t="shared" si="288"/>
        <v>0.92370360150141495</v>
      </c>
      <c r="W341" s="4">
        <f t="shared" si="288"/>
        <v>0.89334463567658451</v>
      </c>
      <c r="X341" s="4">
        <f t="shared" si="288"/>
        <v>0.85254543874327005</v>
      </c>
      <c r="Y341" s="4">
        <f t="shared" si="288"/>
        <v>0.79921300652623883</v>
      </c>
      <c r="Z341" s="4">
        <f t="shared" si="288"/>
        <v>0.73204982249993378</v>
      </c>
      <c r="AA341" s="4">
        <f t="shared" si="288"/>
        <v>0.65145592958786691</v>
      </c>
      <c r="AB341" s="4">
        <f t="shared" si="288"/>
        <v>0.56032247880849573</v>
      </c>
      <c r="AC341" s="4">
        <f t="shared" si="288"/>
        <v>0.46411326873185343</v>
      </c>
      <c r="AD341" s="4">
        <f t="shared" si="288"/>
        <v>0.36979727595523937</v>
      </c>
      <c r="AE341" s="4">
        <f t="shared" si="288"/>
        <v>0.28393948637231203</v>
      </c>
      <c r="AF341" s="4">
        <f t="shared" si="288"/>
        <v>0.21097259161117732</v>
      </c>
      <c r="AG341" s="4">
        <f t="shared" si="288"/>
        <v>0.15253917653798199</v>
      </c>
      <c r="AH341" s="4">
        <f t="shared" si="288"/>
        <v>0.10795188737709993</v>
      </c>
      <c r="AI341" s="4">
        <f t="shared" si="288"/>
        <v>7.5176653938091809E-2</v>
      </c>
      <c r="AJ341" s="4">
        <f t="shared" si="288"/>
        <v>5.1742836177502194E-2</v>
      </c>
      <c r="AK341" s="4">
        <f t="shared" si="288"/>
        <v>3.5319190625345942E-2</v>
      </c>
      <c r="AL341" s="4">
        <f t="shared" si="288"/>
        <v>2.3969442072658165E-2</v>
      </c>
      <c r="AM341" s="4">
        <f t="shared" si="288"/>
        <v>1.6202243558389728E-2</v>
      </c>
      <c r="AN341" s="4">
        <f t="shared" si="288"/>
        <v>1.0922240564108399E-2</v>
      </c>
      <c r="AO341" s="4">
        <f t="shared" si="288"/>
        <v>7.3493212906090566E-3</v>
      </c>
      <c r="AP341" s="4">
        <f t="shared" si="288"/>
        <v>4.9390262185057265E-3</v>
      </c>
      <c r="AQ341" s="4">
        <f t="shared" si="288"/>
        <v>3.3164275492956197E-3</v>
      </c>
      <c r="AR341" s="4">
        <f t="shared" si="288"/>
        <v>2.2256362146679809E-3</v>
      </c>
    </row>
    <row r="342" spans="1:44" x14ac:dyDescent="0.25">
      <c r="A342" s="24" t="s">
        <v>59</v>
      </c>
      <c r="B342" s="60">
        <f>'Parameter Input'!L12</f>
        <v>2.9</v>
      </c>
      <c r="C342" s="61">
        <f>'Parameter Input'!M12</f>
        <v>2.4</v>
      </c>
      <c r="D342" s="1" t="s">
        <v>60</v>
      </c>
      <c r="L342" s="54">
        <f>'Parameter Input'!O12</f>
        <v>12</v>
      </c>
      <c r="M342" s="37">
        <v>0</v>
      </c>
      <c r="N342" s="37">
        <v>1</v>
      </c>
      <c r="O342" s="37">
        <f>'Parameter Input'!P12</f>
        <v>0.9</v>
      </c>
      <c r="P342" s="55">
        <f>'Parameter Input'!Q12</f>
        <v>0.4</v>
      </c>
      <c r="Q342" s="4">
        <f t="shared" si="288"/>
        <v>0.9867978615748374</v>
      </c>
      <c r="R342" s="4">
        <f t="shared" si="288"/>
        <v>0.98114509762858249</v>
      </c>
      <c r="S342" s="4">
        <f t="shared" si="288"/>
        <v>0.97311898315872036</v>
      </c>
      <c r="T342" s="4">
        <f t="shared" si="288"/>
        <v>0.96177484161592774</v>
      </c>
      <c r="U342" s="4">
        <f t="shared" si="288"/>
        <v>0.94584787155511363</v>
      </c>
      <c r="V342" s="4">
        <f t="shared" si="288"/>
        <v>0.92370360150141495</v>
      </c>
      <c r="W342" s="4">
        <f t="shared" si="288"/>
        <v>0.89334463567658451</v>
      </c>
      <c r="X342" s="4">
        <f t="shared" si="288"/>
        <v>0.85254543874327005</v>
      </c>
      <c r="Y342" s="4">
        <f t="shared" si="288"/>
        <v>0.79921300652623883</v>
      </c>
      <c r="Z342" s="4">
        <f t="shared" si="288"/>
        <v>0.73204982249993378</v>
      </c>
      <c r="AA342" s="4">
        <f t="shared" si="288"/>
        <v>0.65145592958786691</v>
      </c>
      <c r="AB342" s="4">
        <f t="shared" si="288"/>
        <v>0.56032247880849573</v>
      </c>
      <c r="AC342" s="4">
        <f t="shared" si="288"/>
        <v>0.46411326873185343</v>
      </c>
      <c r="AD342" s="4">
        <f t="shared" si="288"/>
        <v>0.36979727595523937</v>
      </c>
      <c r="AE342" s="4">
        <f t="shared" si="288"/>
        <v>0.28393948637231203</v>
      </c>
      <c r="AF342" s="4">
        <f t="shared" si="288"/>
        <v>0.21097259161117732</v>
      </c>
      <c r="AG342" s="4">
        <f t="shared" si="288"/>
        <v>0.15253917653798199</v>
      </c>
      <c r="AH342" s="4">
        <f t="shared" si="288"/>
        <v>0.10795188737709993</v>
      </c>
      <c r="AI342" s="4">
        <f t="shared" si="288"/>
        <v>7.5176653938091809E-2</v>
      </c>
      <c r="AJ342" s="4">
        <f t="shared" si="288"/>
        <v>5.1742836177502194E-2</v>
      </c>
      <c r="AK342" s="4">
        <f t="shared" si="288"/>
        <v>3.5319190625345942E-2</v>
      </c>
      <c r="AL342" s="4">
        <f t="shared" si="288"/>
        <v>2.3969442072658165E-2</v>
      </c>
      <c r="AM342" s="4">
        <f t="shared" si="288"/>
        <v>1.6202243558389728E-2</v>
      </c>
      <c r="AN342" s="4">
        <f t="shared" si="288"/>
        <v>1.0922240564108399E-2</v>
      </c>
      <c r="AO342" s="4">
        <f t="shared" si="288"/>
        <v>7.3493212906090566E-3</v>
      </c>
      <c r="AP342" s="4">
        <f t="shared" si="288"/>
        <v>4.9390262185057265E-3</v>
      </c>
      <c r="AQ342" s="4">
        <f t="shared" si="288"/>
        <v>3.3164275492956197E-3</v>
      </c>
      <c r="AR342" s="4">
        <f t="shared" si="288"/>
        <v>2.2256362146679809E-3</v>
      </c>
    </row>
    <row r="343" spans="1:44" x14ac:dyDescent="0.25">
      <c r="A343" s="24" t="s">
        <v>67</v>
      </c>
      <c r="B343" s="60">
        <f>'Parameter Input'!L13</f>
        <v>0.1</v>
      </c>
      <c r="C343" s="61">
        <f>'Parameter Input'!M13</f>
        <v>0.1</v>
      </c>
      <c r="D343" s="1" t="s">
        <v>68</v>
      </c>
      <c r="L343" s="54">
        <f>'Parameter Input'!O13</f>
        <v>12</v>
      </c>
      <c r="M343" s="37">
        <v>0</v>
      </c>
      <c r="N343" s="37">
        <v>1</v>
      </c>
      <c r="O343" s="37">
        <f>'Parameter Input'!P13</f>
        <v>0.9</v>
      </c>
      <c r="P343" s="55">
        <f>'Parameter Input'!Q13</f>
        <v>0.4</v>
      </c>
      <c r="Q343" s="4">
        <f t="shared" si="288"/>
        <v>0.9867978615748374</v>
      </c>
      <c r="R343" s="4">
        <f t="shared" si="288"/>
        <v>0.98114509762858249</v>
      </c>
      <c r="S343" s="4">
        <f t="shared" si="288"/>
        <v>0.97311898315872036</v>
      </c>
      <c r="T343" s="4">
        <f t="shared" ref="T343:AI350" si="289">$N343+($M343-$N343)*((1/(1+EXP(-$P343*(T$9-$L343)))^$O343))</f>
        <v>0.96177484161592774</v>
      </c>
      <c r="U343" s="4">
        <f t="shared" si="289"/>
        <v>0.94584787155511363</v>
      </c>
      <c r="V343" s="4">
        <f t="shared" si="289"/>
        <v>0.92370360150141495</v>
      </c>
      <c r="W343" s="4">
        <f t="shared" si="289"/>
        <v>0.89334463567658451</v>
      </c>
      <c r="X343" s="4">
        <f t="shared" si="289"/>
        <v>0.85254543874327005</v>
      </c>
      <c r="Y343" s="4">
        <f t="shared" si="289"/>
        <v>0.79921300652623883</v>
      </c>
      <c r="Z343" s="4">
        <f t="shared" si="289"/>
        <v>0.73204982249993378</v>
      </c>
      <c r="AA343" s="4">
        <f t="shared" si="289"/>
        <v>0.65145592958786691</v>
      </c>
      <c r="AB343" s="4">
        <f t="shared" si="289"/>
        <v>0.56032247880849573</v>
      </c>
      <c r="AC343" s="4">
        <f t="shared" si="289"/>
        <v>0.46411326873185343</v>
      </c>
      <c r="AD343" s="4">
        <f t="shared" si="289"/>
        <v>0.36979727595523937</v>
      </c>
      <c r="AE343" s="4">
        <f t="shared" si="289"/>
        <v>0.28393948637231203</v>
      </c>
      <c r="AF343" s="4">
        <f t="shared" si="289"/>
        <v>0.21097259161117732</v>
      </c>
      <c r="AG343" s="4">
        <f t="shared" si="289"/>
        <v>0.15253917653798199</v>
      </c>
      <c r="AH343" s="4">
        <f t="shared" si="289"/>
        <v>0.10795188737709993</v>
      </c>
      <c r="AI343" s="4">
        <f t="shared" si="289"/>
        <v>7.5176653938091809E-2</v>
      </c>
      <c r="AJ343" s="4">
        <f t="shared" ref="AJ343:AR350" si="290">$N343+($M343-$N343)*((1/(1+EXP(-$P343*(AJ$9-$L343)))^$O343))</f>
        <v>5.1742836177502194E-2</v>
      </c>
      <c r="AK343" s="4">
        <f t="shared" si="290"/>
        <v>3.5319190625345942E-2</v>
      </c>
      <c r="AL343" s="4">
        <f t="shared" si="290"/>
        <v>2.3969442072658165E-2</v>
      </c>
      <c r="AM343" s="4">
        <f t="shared" si="290"/>
        <v>1.6202243558389728E-2</v>
      </c>
      <c r="AN343" s="4">
        <f t="shared" si="290"/>
        <v>1.0922240564108399E-2</v>
      </c>
      <c r="AO343" s="4">
        <f t="shared" si="290"/>
        <v>7.3493212906090566E-3</v>
      </c>
      <c r="AP343" s="4">
        <f t="shared" si="290"/>
        <v>4.9390262185057265E-3</v>
      </c>
      <c r="AQ343" s="4">
        <f t="shared" si="290"/>
        <v>3.3164275492956197E-3</v>
      </c>
      <c r="AR343" s="4">
        <f t="shared" si="290"/>
        <v>2.2256362146679809E-3</v>
      </c>
    </row>
    <row r="344" spans="1:44" x14ac:dyDescent="0.25">
      <c r="A344" s="24" t="s">
        <v>206</v>
      </c>
      <c r="B344" s="45">
        <f>'Parameter Input'!$L$16</f>
        <v>0</v>
      </c>
      <c r="C344" s="46">
        <f>'Parameter Input'!$M$16</f>
        <v>0</v>
      </c>
      <c r="D344" s="1" t="s">
        <v>76</v>
      </c>
      <c r="L344" s="54">
        <f>'Parameter Input'!$O$16</f>
        <v>17</v>
      </c>
      <c r="M344" s="37">
        <v>0</v>
      </c>
      <c r="N344" s="37">
        <v>1</v>
      </c>
      <c r="O344" s="37">
        <f>'Parameter Input'!$P$16</f>
        <v>0.9</v>
      </c>
      <c r="P344" s="55">
        <f>'Parameter Input'!$Q$16</f>
        <v>0.4</v>
      </c>
      <c r="Q344" s="4">
        <f t="shared" ref="Q344:AR344" si="291">$N344+($M344-$N344)*((1/(1+EXP(-$P344*(Q$9-$L344)))^$O344))</f>
        <v>0.99780374543478534</v>
      </c>
      <c r="R344" s="4">
        <f t="shared" si="291"/>
        <v>0.99685359315256394</v>
      </c>
      <c r="S344" s="4">
        <f t="shared" si="291"/>
        <v>0.99549347132349975</v>
      </c>
      <c r="T344" s="4">
        <f t="shared" si="291"/>
        <v>0.99354772139898062</v>
      </c>
      <c r="U344" s="4">
        <f t="shared" si="291"/>
        <v>0.99076681540580536</v>
      </c>
      <c r="V344" s="4">
        <f t="shared" si="291"/>
        <v>0.9867978615748374</v>
      </c>
      <c r="W344" s="4">
        <f t="shared" si="291"/>
        <v>0.98114509762858249</v>
      </c>
      <c r="X344" s="4">
        <f t="shared" si="291"/>
        <v>0.97311898315872036</v>
      </c>
      <c r="Y344" s="4">
        <f t="shared" si="291"/>
        <v>0.96177484161592774</v>
      </c>
      <c r="Z344" s="4">
        <f t="shared" si="291"/>
        <v>0.94584787155511363</v>
      </c>
      <c r="AA344" s="4">
        <f t="shared" si="291"/>
        <v>0.92370360150141495</v>
      </c>
      <c r="AB344" s="4">
        <f t="shared" si="291"/>
        <v>0.89334463567658451</v>
      </c>
      <c r="AC344" s="4">
        <f t="shared" si="291"/>
        <v>0.85254543874327005</v>
      </c>
      <c r="AD344" s="4">
        <f t="shared" si="291"/>
        <v>0.79921300652623883</v>
      </c>
      <c r="AE344" s="4">
        <f t="shared" si="291"/>
        <v>0.73204982249993378</v>
      </c>
      <c r="AF344" s="4">
        <f t="shared" si="291"/>
        <v>0.65145592958786691</v>
      </c>
      <c r="AG344" s="4">
        <f t="shared" si="291"/>
        <v>0.56032247880849573</v>
      </c>
      <c r="AH344" s="4">
        <f t="shared" si="291"/>
        <v>0.46411326873185343</v>
      </c>
      <c r="AI344" s="4">
        <f t="shared" si="291"/>
        <v>0.36979727595523937</v>
      </c>
      <c r="AJ344" s="4">
        <f t="shared" si="291"/>
        <v>0.28393948637231203</v>
      </c>
      <c r="AK344" s="4">
        <f t="shared" si="291"/>
        <v>0.21097259161117732</v>
      </c>
      <c r="AL344" s="4">
        <f t="shared" si="291"/>
        <v>0.15253917653798199</v>
      </c>
      <c r="AM344" s="4">
        <f t="shared" si="291"/>
        <v>0.10795188737709993</v>
      </c>
      <c r="AN344" s="4">
        <f t="shared" si="291"/>
        <v>7.5176653938091809E-2</v>
      </c>
      <c r="AO344" s="4">
        <f t="shared" si="291"/>
        <v>5.1742836177502194E-2</v>
      </c>
      <c r="AP344" s="4">
        <f t="shared" si="291"/>
        <v>3.5319190625345942E-2</v>
      </c>
      <c r="AQ344" s="4">
        <f t="shared" si="291"/>
        <v>2.3969442072658165E-2</v>
      </c>
      <c r="AR344" s="4">
        <f t="shared" si="291"/>
        <v>1.6202243558389728E-2</v>
      </c>
    </row>
    <row r="345" spans="1:44" x14ac:dyDescent="0.25">
      <c r="A345" s="24" t="s">
        <v>41</v>
      </c>
      <c r="B345" s="60">
        <f>'Parameter Input'!L10</f>
        <v>8</v>
      </c>
      <c r="C345" s="61">
        <f>'Parameter Input'!M10</f>
        <v>8</v>
      </c>
      <c r="D345" s="1" t="s">
        <v>42</v>
      </c>
      <c r="L345" s="54">
        <f>'Parameter Input'!O10</f>
        <v>12</v>
      </c>
      <c r="M345" s="37">
        <v>0</v>
      </c>
      <c r="N345" s="37">
        <v>1</v>
      </c>
      <c r="O345" s="37">
        <f>'Parameter Input'!P10</f>
        <v>0.9</v>
      </c>
      <c r="P345" s="55">
        <f>'Parameter Input'!Q10</f>
        <v>0.4</v>
      </c>
      <c r="Q345" s="4">
        <f t="shared" ref="Q345:AF350" si="292">$N345+($M345-$N345)*((1/(1+EXP(-$P345*(Q$9-$L345)))^$O345))</f>
        <v>0.9867978615748374</v>
      </c>
      <c r="R345" s="4">
        <f t="shared" si="292"/>
        <v>0.98114509762858249</v>
      </c>
      <c r="S345" s="4">
        <f t="shared" si="292"/>
        <v>0.97311898315872036</v>
      </c>
      <c r="T345" s="4">
        <f t="shared" si="292"/>
        <v>0.96177484161592774</v>
      </c>
      <c r="U345" s="4">
        <f t="shared" si="292"/>
        <v>0.94584787155511363</v>
      </c>
      <c r="V345" s="4">
        <f t="shared" si="292"/>
        <v>0.92370360150141495</v>
      </c>
      <c r="W345" s="4">
        <f t="shared" si="292"/>
        <v>0.89334463567658451</v>
      </c>
      <c r="X345" s="4">
        <f t="shared" si="292"/>
        <v>0.85254543874327005</v>
      </c>
      <c r="Y345" s="4">
        <f t="shared" si="292"/>
        <v>0.79921300652623883</v>
      </c>
      <c r="Z345" s="4">
        <f t="shared" si="292"/>
        <v>0.73204982249993378</v>
      </c>
      <c r="AA345" s="4">
        <f t="shared" si="292"/>
        <v>0.65145592958786691</v>
      </c>
      <c r="AB345" s="4">
        <f t="shared" si="292"/>
        <v>0.56032247880849573</v>
      </c>
      <c r="AC345" s="4">
        <f t="shared" si="292"/>
        <v>0.46411326873185343</v>
      </c>
      <c r="AD345" s="4">
        <f t="shared" si="292"/>
        <v>0.36979727595523937</v>
      </c>
      <c r="AE345" s="4">
        <f t="shared" si="292"/>
        <v>0.28393948637231203</v>
      </c>
      <c r="AF345" s="4">
        <f t="shared" si="292"/>
        <v>0.21097259161117732</v>
      </c>
      <c r="AG345" s="4">
        <f t="shared" si="289"/>
        <v>0.15253917653798199</v>
      </c>
      <c r="AH345" s="4">
        <f t="shared" si="289"/>
        <v>0.10795188737709993</v>
      </c>
      <c r="AI345" s="4">
        <f t="shared" si="289"/>
        <v>7.5176653938091809E-2</v>
      </c>
      <c r="AJ345" s="4">
        <f t="shared" si="290"/>
        <v>5.1742836177502194E-2</v>
      </c>
      <c r="AK345" s="4">
        <f t="shared" si="290"/>
        <v>3.5319190625345942E-2</v>
      </c>
      <c r="AL345" s="4">
        <f t="shared" si="290"/>
        <v>2.3969442072658165E-2</v>
      </c>
      <c r="AM345" s="4">
        <f t="shared" si="290"/>
        <v>1.6202243558389728E-2</v>
      </c>
      <c r="AN345" s="4">
        <f t="shared" si="290"/>
        <v>1.0922240564108399E-2</v>
      </c>
      <c r="AO345" s="4">
        <f t="shared" si="290"/>
        <v>7.3493212906090566E-3</v>
      </c>
      <c r="AP345" s="4">
        <f t="shared" si="290"/>
        <v>4.9390262185057265E-3</v>
      </c>
      <c r="AQ345" s="4">
        <f t="shared" si="290"/>
        <v>3.3164275492956197E-3</v>
      </c>
      <c r="AR345" s="4">
        <f t="shared" si="290"/>
        <v>2.2256362146679809E-3</v>
      </c>
    </row>
    <row r="346" spans="1:44" x14ac:dyDescent="0.25">
      <c r="A346" s="24" t="s">
        <v>70</v>
      </c>
      <c r="B346" s="60">
        <f>'Parameter Input'!B52</f>
        <v>10</v>
      </c>
      <c r="C346" s="61">
        <f>'Parameter Input'!C52</f>
        <v>10</v>
      </c>
      <c r="D346" s="1" t="s">
        <v>42</v>
      </c>
      <c r="L346" s="54">
        <f>'Parameter Input'!E52</f>
        <v>12</v>
      </c>
      <c r="M346" s="37">
        <v>0</v>
      </c>
      <c r="N346" s="37">
        <v>1</v>
      </c>
      <c r="O346" s="37">
        <f>'Parameter Input'!F52</f>
        <v>0.9</v>
      </c>
      <c r="P346" s="55">
        <f>'Parameter Input'!G52</f>
        <v>0.4</v>
      </c>
      <c r="Q346" s="4">
        <f t="shared" si="292"/>
        <v>0.9867978615748374</v>
      </c>
      <c r="R346" s="4">
        <f t="shared" si="292"/>
        <v>0.98114509762858249</v>
      </c>
      <c r="S346" s="4">
        <f t="shared" si="292"/>
        <v>0.97311898315872036</v>
      </c>
      <c r="T346" s="4">
        <f t="shared" si="292"/>
        <v>0.96177484161592774</v>
      </c>
      <c r="U346" s="4">
        <f t="shared" si="292"/>
        <v>0.94584787155511363</v>
      </c>
      <c r="V346" s="4">
        <f t="shared" si="292"/>
        <v>0.92370360150141495</v>
      </c>
      <c r="W346" s="4">
        <f t="shared" si="292"/>
        <v>0.89334463567658451</v>
      </c>
      <c r="X346" s="4">
        <f t="shared" si="292"/>
        <v>0.85254543874327005</v>
      </c>
      <c r="Y346" s="4">
        <f t="shared" si="292"/>
        <v>0.79921300652623883</v>
      </c>
      <c r="Z346" s="4">
        <f t="shared" si="292"/>
        <v>0.73204982249993378</v>
      </c>
      <c r="AA346" s="4">
        <f t="shared" si="292"/>
        <v>0.65145592958786691</v>
      </c>
      <c r="AB346" s="4">
        <f t="shared" si="292"/>
        <v>0.56032247880849573</v>
      </c>
      <c r="AC346" s="4">
        <f t="shared" si="292"/>
        <v>0.46411326873185343</v>
      </c>
      <c r="AD346" s="4">
        <f t="shared" si="292"/>
        <v>0.36979727595523937</v>
      </c>
      <c r="AE346" s="4">
        <f t="shared" si="292"/>
        <v>0.28393948637231203</v>
      </c>
      <c r="AF346" s="4">
        <f t="shared" si="292"/>
        <v>0.21097259161117732</v>
      </c>
      <c r="AG346" s="4">
        <f t="shared" si="289"/>
        <v>0.15253917653798199</v>
      </c>
      <c r="AH346" s="4">
        <f t="shared" si="289"/>
        <v>0.10795188737709993</v>
      </c>
      <c r="AI346" s="4">
        <f t="shared" si="289"/>
        <v>7.5176653938091809E-2</v>
      </c>
      <c r="AJ346" s="4">
        <f t="shared" si="290"/>
        <v>5.1742836177502194E-2</v>
      </c>
      <c r="AK346" s="4">
        <f t="shared" si="290"/>
        <v>3.5319190625345942E-2</v>
      </c>
      <c r="AL346" s="4">
        <f t="shared" si="290"/>
        <v>2.3969442072658165E-2</v>
      </c>
      <c r="AM346" s="4">
        <f t="shared" si="290"/>
        <v>1.6202243558389728E-2</v>
      </c>
      <c r="AN346" s="4">
        <f t="shared" si="290"/>
        <v>1.0922240564108399E-2</v>
      </c>
      <c r="AO346" s="4">
        <f t="shared" si="290"/>
        <v>7.3493212906090566E-3</v>
      </c>
      <c r="AP346" s="4">
        <f t="shared" si="290"/>
        <v>4.9390262185057265E-3</v>
      </c>
      <c r="AQ346" s="4">
        <f t="shared" si="290"/>
        <v>3.3164275492956197E-3</v>
      </c>
      <c r="AR346" s="4">
        <f t="shared" si="290"/>
        <v>2.2256362146679809E-3</v>
      </c>
    </row>
    <row r="347" spans="1:44" x14ac:dyDescent="0.25">
      <c r="A347" s="24" t="s">
        <v>207</v>
      </c>
      <c r="B347" s="43">
        <f>'Parameter Input'!B49</f>
        <v>25</v>
      </c>
      <c r="C347" s="44">
        <f>'Parameter Input'!C49</f>
        <v>25</v>
      </c>
      <c r="D347" s="1" t="s">
        <v>49</v>
      </c>
      <c r="L347" s="54">
        <f>'Parameter Input'!E49</f>
        <v>12</v>
      </c>
      <c r="M347" s="37">
        <v>0</v>
      </c>
      <c r="N347" s="37">
        <v>1</v>
      </c>
      <c r="O347" s="37">
        <f>'Parameter Input'!F49</f>
        <v>0.9</v>
      </c>
      <c r="P347" s="55">
        <f>'Parameter Input'!G49</f>
        <v>0.4</v>
      </c>
      <c r="Q347" s="4">
        <f t="shared" si="292"/>
        <v>0.9867978615748374</v>
      </c>
      <c r="R347" s="4">
        <f t="shared" si="292"/>
        <v>0.98114509762858249</v>
      </c>
      <c r="S347" s="4">
        <f t="shared" si="292"/>
        <v>0.97311898315872036</v>
      </c>
      <c r="T347" s="4">
        <f t="shared" si="292"/>
        <v>0.96177484161592774</v>
      </c>
      <c r="U347" s="4">
        <f t="shared" si="292"/>
        <v>0.94584787155511363</v>
      </c>
      <c r="V347" s="4">
        <f t="shared" si="292"/>
        <v>0.92370360150141495</v>
      </c>
      <c r="W347" s="4">
        <f t="shared" si="292"/>
        <v>0.89334463567658451</v>
      </c>
      <c r="X347" s="4">
        <f t="shared" si="292"/>
        <v>0.85254543874327005</v>
      </c>
      <c r="Y347" s="4">
        <f t="shared" si="292"/>
        <v>0.79921300652623883</v>
      </c>
      <c r="Z347" s="4">
        <f t="shared" si="292"/>
        <v>0.73204982249993378</v>
      </c>
      <c r="AA347" s="4">
        <f t="shared" si="292"/>
        <v>0.65145592958786691</v>
      </c>
      <c r="AB347" s="4">
        <f t="shared" si="292"/>
        <v>0.56032247880849573</v>
      </c>
      <c r="AC347" s="4">
        <f t="shared" si="292"/>
        <v>0.46411326873185343</v>
      </c>
      <c r="AD347" s="4">
        <f t="shared" si="292"/>
        <v>0.36979727595523937</v>
      </c>
      <c r="AE347" s="4">
        <f t="shared" si="292"/>
        <v>0.28393948637231203</v>
      </c>
      <c r="AF347" s="4">
        <f t="shared" si="292"/>
        <v>0.21097259161117732</v>
      </c>
      <c r="AG347" s="4">
        <f t="shared" si="289"/>
        <v>0.15253917653798199</v>
      </c>
      <c r="AH347" s="4">
        <f t="shared" si="289"/>
        <v>0.10795188737709993</v>
      </c>
      <c r="AI347" s="4">
        <f t="shared" si="289"/>
        <v>7.5176653938091809E-2</v>
      </c>
      <c r="AJ347" s="4">
        <f t="shared" si="290"/>
        <v>5.1742836177502194E-2</v>
      </c>
      <c r="AK347" s="4">
        <f t="shared" si="290"/>
        <v>3.5319190625345942E-2</v>
      </c>
      <c r="AL347" s="4">
        <f t="shared" si="290"/>
        <v>2.3969442072658165E-2</v>
      </c>
      <c r="AM347" s="4">
        <f t="shared" si="290"/>
        <v>1.6202243558389728E-2</v>
      </c>
      <c r="AN347" s="4">
        <f t="shared" si="290"/>
        <v>1.0922240564108399E-2</v>
      </c>
      <c r="AO347" s="4">
        <f t="shared" si="290"/>
        <v>7.3493212906090566E-3</v>
      </c>
      <c r="AP347" s="4">
        <f t="shared" si="290"/>
        <v>4.9390262185057265E-3</v>
      </c>
      <c r="AQ347" s="4">
        <f t="shared" si="290"/>
        <v>3.3164275492956197E-3</v>
      </c>
      <c r="AR347" s="4">
        <f t="shared" si="290"/>
        <v>2.2256362146679809E-3</v>
      </c>
    </row>
    <row r="348" spans="1:44" x14ac:dyDescent="0.25">
      <c r="A348" s="24" t="s">
        <v>56</v>
      </c>
      <c r="B348" s="45">
        <f>'Parameter Input'!B50</f>
        <v>0.46</v>
      </c>
      <c r="C348" s="46">
        <f>'Parameter Input'!C50</f>
        <v>0.46</v>
      </c>
      <c r="D348" s="1" t="s">
        <v>57</v>
      </c>
      <c r="L348" s="54">
        <f>'Parameter Input'!E50</f>
        <v>12</v>
      </c>
      <c r="M348" s="37">
        <v>0</v>
      </c>
      <c r="N348" s="37">
        <v>1</v>
      </c>
      <c r="O348" s="37">
        <f>'Parameter Input'!F50</f>
        <v>0.9</v>
      </c>
      <c r="P348" s="55">
        <f>'Parameter Input'!G50</f>
        <v>0.4</v>
      </c>
      <c r="Q348" s="4">
        <f t="shared" si="292"/>
        <v>0.9867978615748374</v>
      </c>
      <c r="R348" s="4">
        <f t="shared" si="292"/>
        <v>0.98114509762858249</v>
      </c>
      <c r="S348" s="4">
        <f t="shared" si="292"/>
        <v>0.97311898315872036</v>
      </c>
      <c r="T348" s="4">
        <f t="shared" si="292"/>
        <v>0.96177484161592774</v>
      </c>
      <c r="U348" s="4">
        <f t="shared" si="292"/>
        <v>0.94584787155511363</v>
      </c>
      <c r="V348" s="4">
        <f t="shared" si="292"/>
        <v>0.92370360150141495</v>
      </c>
      <c r="W348" s="4">
        <f t="shared" si="292"/>
        <v>0.89334463567658451</v>
      </c>
      <c r="X348" s="4">
        <f t="shared" si="292"/>
        <v>0.85254543874327005</v>
      </c>
      <c r="Y348" s="4">
        <f t="shared" si="292"/>
        <v>0.79921300652623883</v>
      </c>
      <c r="Z348" s="4">
        <f t="shared" si="292"/>
        <v>0.73204982249993378</v>
      </c>
      <c r="AA348" s="4">
        <f t="shared" si="292"/>
        <v>0.65145592958786691</v>
      </c>
      <c r="AB348" s="4">
        <f t="shared" si="292"/>
        <v>0.56032247880849573</v>
      </c>
      <c r="AC348" s="4">
        <f t="shared" si="292"/>
        <v>0.46411326873185343</v>
      </c>
      <c r="AD348" s="4">
        <f t="shared" si="292"/>
        <v>0.36979727595523937</v>
      </c>
      <c r="AE348" s="4">
        <f t="shared" si="292"/>
        <v>0.28393948637231203</v>
      </c>
      <c r="AF348" s="4">
        <f t="shared" si="292"/>
        <v>0.21097259161117732</v>
      </c>
      <c r="AG348" s="4">
        <f t="shared" si="289"/>
        <v>0.15253917653798199</v>
      </c>
      <c r="AH348" s="4">
        <f t="shared" si="289"/>
        <v>0.10795188737709993</v>
      </c>
      <c r="AI348" s="4">
        <f t="shared" si="289"/>
        <v>7.5176653938091809E-2</v>
      </c>
      <c r="AJ348" s="4">
        <f t="shared" si="290"/>
        <v>5.1742836177502194E-2</v>
      </c>
      <c r="AK348" s="4">
        <f t="shared" si="290"/>
        <v>3.5319190625345942E-2</v>
      </c>
      <c r="AL348" s="4">
        <f t="shared" si="290"/>
        <v>2.3969442072658165E-2</v>
      </c>
      <c r="AM348" s="4">
        <f t="shared" si="290"/>
        <v>1.6202243558389728E-2</v>
      </c>
      <c r="AN348" s="4">
        <f t="shared" si="290"/>
        <v>1.0922240564108399E-2</v>
      </c>
      <c r="AO348" s="4">
        <f t="shared" si="290"/>
        <v>7.3493212906090566E-3</v>
      </c>
      <c r="AP348" s="4">
        <f t="shared" si="290"/>
        <v>4.9390262185057265E-3</v>
      </c>
      <c r="AQ348" s="4">
        <f t="shared" si="290"/>
        <v>3.3164275492956197E-3</v>
      </c>
      <c r="AR348" s="4">
        <f t="shared" si="290"/>
        <v>2.2256362146679809E-3</v>
      </c>
    </row>
    <row r="349" spans="1:44" x14ac:dyDescent="0.25">
      <c r="A349" s="24" t="s">
        <v>73</v>
      </c>
      <c r="B349" s="45">
        <f>'Parameter Input'!L14</f>
        <v>0</v>
      </c>
      <c r="C349" s="46">
        <f>'Parameter Input'!M14</f>
        <v>0</v>
      </c>
      <c r="D349" s="1" t="s">
        <v>57</v>
      </c>
      <c r="L349" s="54">
        <f>'Parameter Input'!O14</f>
        <v>12</v>
      </c>
      <c r="M349" s="37">
        <v>0</v>
      </c>
      <c r="N349" s="37">
        <v>1</v>
      </c>
      <c r="O349" s="37">
        <f>'Parameter Input'!P14</f>
        <v>0.9</v>
      </c>
      <c r="P349" s="55">
        <f>'Parameter Input'!Q14</f>
        <v>0.4</v>
      </c>
      <c r="Q349" s="4">
        <f t="shared" si="292"/>
        <v>0.9867978615748374</v>
      </c>
      <c r="R349" s="4">
        <f t="shared" si="292"/>
        <v>0.98114509762858249</v>
      </c>
      <c r="S349" s="4">
        <f t="shared" si="292"/>
        <v>0.97311898315872036</v>
      </c>
      <c r="T349" s="4">
        <f t="shared" si="292"/>
        <v>0.96177484161592774</v>
      </c>
      <c r="U349" s="4">
        <f t="shared" si="292"/>
        <v>0.94584787155511363</v>
      </c>
      <c r="V349" s="4">
        <f t="shared" si="292"/>
        <v>0.92370360150141495</v>
      </c>
      <c r="W349" s="4">
        <f t="shared" si="292"/>
        <v>0.89334463567658451</v>
      </c>
      <c r="X349" s="4">
        <f t="shared" si="292"/>
        <v>0.85254543874327005</v>
      </c>
      <c r="Y349" s="4">
        <f t="shared" si="292"/>
        <v>0.79921300652623883</v>
      </c>
      <c r="Z349" s="4">
        <f t="shared" si="292"/>
        <v>0.73204982249993378</v>
      </c>
      <c r="AA349" s="4">
        <f t="shared" si="292"/>
        <v>0.65145592958786691</v>
      </c>
      <c r="AB349" s="4">
        <f t="shared" si="292"/>
        <v>0.56032247880849573</v>
      </c>
      <c r="AC349" s="4">
        <f t="shared" si="292"/>
        <v>0.46411326873185343</v>
      </c>
      <c r="AD349" s="4">
        <f t="shared" si="292"/>
        <v>0.36979727595523937</v>
      </c>
      <c r="AE349" s="4">
        <f t="shared" si="292"/>
        <v>0.28393948637231203</v>
      </c>
      <c r="AF349" s="4">
        <f t="shared" si="292"/>
        <v>0.21097259161117732</v>
      </c>
      <c r="AG349" s="4">
        <f t="shared" si="289"/>
        <v>0.15253917653798199</v>
      </c>
      <c r="AH349" s="4">
        <f t="shared" si="289"/>
        <v>0.10795188737709993</v>
      </c>
      <c r="AI349" s="4">
        <f t="shared" si="289"/>
        <v>7.5176653938091809E-2</v>
      </c>
      <c r="AJ349" s="4">
        <f t="shared" si="290"/>
        <v>5.1742836177502194E-2</v>
      </c>
      <c r="AK349" s="4">
        <f t="shared" si="290"/>
        <v>3.5319190625345942E-2</v>
      </c>
      <c r="AL349" s="4">
        <f t="shared" si="290"/>
        <v>2.3969442072658165E-2</v>
      </c>
      <c r="AM349" s="4">
        <f t="shared" si="290"/>
        <v>1.6202243558389728E-2</v>
      </c>
      <c r="AN349" s="4">
        <f t="shared" si="290"/>
        <v>1.0922240564108399E-2</v>
      </c>
      <c r="AO349" s="4">
        <f t="shared" si="290"/>
        <v>7.3493212906090566E-3</v>
      </c>
      <c r="AP349" s="4">
        <f t="shared" si="290"/>
        <v>4.9390262185057265E-3</v>
      </c>
      <c r="AQ349" s="4">
        <f t="shared" si="290"/>
        <v>3.3164275492956197E-3</v>
      </c>
      <c r="AR349" s="4">
        <f t="shared" si="290"/>
        <v>2.2256362146679809E-3</v>
      </c>
    </row>
    <row r="350" spans="1:44" ht="15.75" thickBot="1" x14ac:dyDescent="0.3">
      <c r="A350" s="24" t="s">
        <v>64</v>
      </c>
      <c r="B350" s="49">
        <f>'Parameter Input'!B51</f>
        <v>78000</v>
      </c>
      <c r="C350" s="50">
        <f>'Parameter Input'!C51</f>
        <v>78000</v>
      </c>
      <c r="D350" s="1" t="s">
        <v>65</v>
      </c>
      <c r="L350" s="56">
        <f>'Parameter Input'!E51</f>
        <v>12</v>
      </c>
      <c r="M350" s="57">
        <v>0</v>
      </c>
      <c r="N350" s="57">
        <v>1</v>
      </c>
      <c r="O350" s="57">
        <f>'Parameter Input'!F51</f>
        <v>0.9</v>
      </c>
      <c r="P350" s="58">
        <f>'Parameter Input'!G51</f>
        <v>0.4</v>
      </c>
      <c r="Q350" s="4">
        <f t="shared" si="292"/>
        <v>0.9867978615748374</v>
      </c>
      <c r="R350" s="4">
        <f t="shared" si="292"/>
        <v>0.98114509762858249</v>
      </c>
      <c r="S350" s="4">
        <f t="shared" si="292"/>
        <v>0.97311898315872036</v>
      </c>
      <c r="T350" s="4">
        <f t="shared" si="292"/>
        <v>0.96177484161592774</v>
      </c>
      <c r="U350" s="4">
        <f t="shared" si="292"/>
        <v>0.94584787155511363</v>
      </c>
      <c r="V350" s="4">
        <f t="shared" si="292"/>
        <v>0.92370360150141495</v>
      </c>
      <c r="W350" s="4">
        <f t="shared" si="292"/>
        <v>0.89334463567658451</v>
      </c>
      <c r="X350" s="4">
        <f t="shared" si="292"/>
        <v>0.85254543874327005</v>
      </c>
      <c r="Y350" s="4">
        <f t="shared" si="292"/>
        <v>0.79921300652623883</v>
      </c>
      <c r="Z350" s="4">
        <f t="shared" si="292"/>
        <v>0.73204982249993378</v>
      </c>
      <c r="AA350" s="4">
        <f t="shared" si="292"/>
        <v>0.65145592958786691</v>
      </c>
      <c r="AB350" s="4">
        <f t="shared" si="292"/>
        <v>0.56032247880849573</v>
      </c>
      <c r="AC350" s="4">
        <f t="shared" si="292"/>
        <v>0.46411326873185343</v>
      </c>
      <c r="AD350" s="4">
        <f t="shared" si="292"/>
        <v>0.36979727595523937</v>
      </c>
      <c r="AE350" s="4">
        <f t="shared" si="292"/>
        <v>0.28393948637231203</v>
      </c>
      <c r="AF350" s="4">
        <f t="shared" si="292"/>
        <v>0.21097259161117732</v>
      </c>
      <c r="AG350" s="4">
        <f t="shared" si="289"/>
        <v>0.15253917653798199</v>
      </c>
      <c r="AH350" s="4">
        <f t="shared" si="289"/>
        <v>0.10795188737709993</v>
      </c>
      <c r="AI350" s="4">
        <f t="shared" si="289"/>
        <v>7.5176653938091809E-2</v>
      </c>
      <c r="AJ350" s="4">
        <f t="shared" si="290"/>
        <v>5.1742836177502194E-2</v>
      </c>
      <c r="AK350" s="4">
        <f t="shared" si="290"/>
        <v>3.5319190625345942E-2</v>
      </c>
      <c r="AL350" s="4">
        <f t="shared" si="290"/>
        <v>2.3969442072658165E-2</v>
      </c>
      <c r="AM350" s="4">
        <f t="shared" si="290"/>
        <v>1.6202243558389728E-2</v>
      </c>
      <c r="AN350" s="4">
        <f t="shared" si="290"/>
        <v>1.0922240564108399E-2</v>
      </c>
      <c r="AO350" s="4">
        <f t="shared" si="290"/>
        <v>7.3493212906090566E-3</v>
      </c>
      <c r="AP350" s="4">
        <f t="shared" si="290"/>
        <v>4.9390262185057265E-3</v>
      </c>
      <c r="AQ350" s="4">
        <f t="shared" si="290"/>
        <v>3.3164275492956197E-3</v>
      </c>
      <c r="AR350" s="4">
        <f t="shared" si="290"/>
        <v>2.2256362146679809E-3</v>
      </c>
    </row>
    <row r="351" spans="1:44" x14ac:dyDescent="0.25">
      <c r="A351" s="25"/>
      <c r="B351" s="40"/>
    </row>
    <row r="352" spans="1:44" ht="15.75" thickBot="1" x14ac:dyDescent="0.3"/>
    <row r="353" spans="1:29" ht="15.75" thickBot="1" x14ac:dyDescent="0.3">
      <c r="A353" s="26" t="s">
        <v>208</v>
      </c>
      <c r="B353" s="27">
        <v>2023</v>
      </c>
      <c r="C353" s="27">
        <v>2024</v>
      </c>
      <c r="D353" s="27">
        <v>2025</v>
      </c>
      <c r="E353" s="27">
        <v>2026</v>
      </c>
      <c r="F353" s="27">
        <v>2027</v>
      </c>
      <c r="G353" s="27">
        <v>2028</v>
      </c>
      <c r="H353" s="27">
        <v>2029</v>
      </c>
      <c r="I353" s="27">
        <v>2030</v>
      </c>
      <c r="J353" s="27">
        <v>2031</v>
      </c>
      <c r="K353" s="27">
        <v>2032</v>
      </c>
      <c r="L353" s="27">
        <v>2033</v>
      </c>
      <c r="M353" s="27">
        <v>2034</v>
      </c>
      <c r="N353" s="27">
        <v>2035</v>
      </c>
      <c r="O353" s="27">
        <v>2036</v>
      </c>
      <c r="P353" s="27">
        <v>2037</v>
      </c>
      <c r="Q353" s="27">
        <v>2038</v>
      </c>
      <c r="R353" s="27">
        <v>2039</v>
      </c>
      <c r="S353" s="27">
        <v>2040</v>
      </c>
      <c r="T353" s="27">
        <v>2041</v>
      </c>
      <c r="U353" s="27">
        <v>2042</v>
      </c>
      <c r="V353" s="27">
        <v>2043</v>
      </c>
      <c r="W353" s="27">
        <v>2044</v>
      </c>
      <c r="X353" s="27">
        <v>2045</v>
      </c>
      <c r="Y353" s="27">
        <v>2046</v>
      </c>
      <c r="Z353" s="27">
        <v>2047</v>
      </c>
      <c r="AA353" s="27">
        <v>2048</v>
      </c>
      <c r="AB353" s="27">
        <v>2049</v>
      </c>
      <c r="AC353" s="28">
        <v>2050</v>
      </c>
    </row>
    <row r="354" spans="1:29" x14ac:dyDescent="0.25">
      <c r="A354" s="29" t="str">
        <f t="shared" ref="A354:A368" si="293">A334</f>
        <v>Capex vehicle</v>
      </c>
      <c r="B354" s="62">
        <f t="shared" ref="B354:B363" si="294">$B334+($C334-$B334)*(1-Q334)</f>
        <v>105132.02138425162</v>
      </c>
      <c r="C354" s="62">
        <f t="shared" ref="C354:C363" si="295">$B334+($C334-$B334)*(1-R334)</f>
        <v>105188.54902371418</v>
      </c>
      <c r="D354" s="62">
        <f t="shared" ref="D354:D363" si="296">$B334+($C334-$B334)*(1-S334)</f>
        <v>105268.81016841279</v>
      </c>
      <c r="E354" s="62">
        <f t="shared" ref="E354:E363" si="297">$B334+($C334-$B334)*(1-T334)</f>
        <v>105382.25158384073</v>
      </c>
      <c r="F354" s="62">
        <f t="shared" ref="F354:F363" si="298">$B334+($C334-$B334)*(1-U334)</f>
        <v>105541.52128444887</v>
      </c>
      <c r="G354" s="62">
        <f t="shared" ref="G354:G363" si="299">$B334+($C334-$B334)*(1-V334)</f>
        <v>105762.96398498585</v>
      </c>
      <c r="H354" s="62">
        <f t="shared" ref="H354:H363" si="300">$B334+($C334-$B334)*(1-W334)</f>
        <v>106066.55364323416</v>
      </c>
      <c r="I354" s="62">
        <f t="shared" ref="I354:I363" si="301">$B334+($C334-$B334)*(1-X334)</f>
        <v>106474.54561256729</v>
      </c>
      <c r="J354" s="62">
        <f t="shared" ref="J354:J363" si="302">$B334+($C334-$B334)*(1-Y334)</f>
        <v>107007.86993473761</v>
      </c>
      <c r="K354" s="62">
        <f t="shared" ref="K354:K363" si="303">$B334+($C334-$B334)*(1-Z334)</f>
        <v>107679.50177500067</v>
      </c>
      <c r="L354" s="62">
        <f t="shared" ref="L354:L363" si="304">$B334+($C334-$B334)*(1-AA334)</f>
        <v>108485.44070412133</v>
      </c>
      <c r="M354" s="62">
        <f t="shared" ref="M354:M363" si="305">$B334+($C334-$B334)*(1-AB334)</f>
        <v>109396.77521191504</v>
      </c>
      <c r="N354" s="62">
        <f t="shared" ref="N354:N363" si="306">$B334+($C334-$B334)*(1-AC334)</f>
        <v>110358.86731268147</v>
      </c>
      <c r="O354" s="62">
        <f t="shared" ref="O354:O363" si="307">$B334+($C334-$B334)*(1-AD334)</f>
        <v>111302.02724044761</v>
      </c>
      <c r="P354" s="62">
        <f t="shared" ref="P354:P363" si="308">$B334+($C334-$B334)*(1-AE334)</f>
        <v>112160.60513627688</v>
      </c>
      <c r="Q354" s="62">
        <f t="shared" ref="Q354:Q363" si="309">$B334+($C334-$B334)*(1-AF334)</f>
        <v>112890.27408388823</v>
      </c>
      <c r="R354" s="62">
        <f t="shared" ref="R354:R363" si="310">$B334+($C334-$B334)*(1-AG334)</f>
        <v>113474.60823462019</v>
      </c>
      <c r="S354" s="62">
        <f t="shared" ref="S354:S363" si="311">$B334+($C334-$B334)*(1-AH334)</f>
        <v>113920.481126229</v>
      </c>
      <c r="T354" s="62">
        <f t="shared" ref="T354:T363" si="312">$B334+($C334-$B334)*(1-AI334)</f>
        <v>114248.23346061909</v>
      </c>
      <c r="U354" s="62">
        <f t="shared" ref="U354:U363" si="313">$B334+($C334-$B334)*(1-AJ334)</f>
        <v>114482.57163822498</v>
      </c>
      <c r="V354" s="62">
        <f t="shared" ref="V354:V363" si="314">$B334+($C334-$B334)*(1-AK334)</f>
        <v>114646.80809374654</v>
      </c>
      <c r="W354" s="62">
        <f t="shared" ref="W354:W363" si="315">$B334+($C334-$B334)*(1-AL334)</f>
        <v>114760.30557927342</v>
      </c>
      <c r="X354" s="62">
        <f t="shared" ref="X354:X363" si="316">$B334+($C334-$B334)*(1-AM334)</f>
        <v>114837.9775644161</v>
      </c>
      <c r="Y354" s="62">
        <f t="shared" ref="Y354:Y363" si="317">$B334+($C334-$B334)*(1-AN334)</f>
        <v>114890.77759435892</v>
      </c>
      <c r="Z354" s="62">
        <f t="shared" ref="Z354:Z363" si="318">$B334+($C334-$B334)*(1-AO334)</f>
        <v>114926.50678709391</v>
      </c>
      <c r="AA354" s="62">
        <f t="shared" ref="AA354:AA363" si="319">$B334+($C334-$B334)*(1-AP334)</f>
        <v>114950.60973781494</v>
      </c>
      <c r="AB354" s="62">
        <f t="shared" ref="AB354:AB363" si="320">$B334+($C334-$B334)*(1-AQ334)</f>
        <v>114966.83572450705</v>
      </c>
      <c r="AC354" s="62">
        <f t="shared" ref="AC354:AC363" si="321">$B334+($C334-$B334)*(1-AR334)</f>
        <v>114977.74363785332</v>
      </c>
    </row>
    <row r="355" spans="1:29" x14ac:dyDescent="0.25">
      <c r="A355" s="30" t="str">
        <f t="shared" si="293"/>
        <v>Residual value (vehicle)</v>
      </c>
      <c r="B355" s="62">
        <f t="shared" si="294"/>
        <v>-26131.180754173536</v>
      </c>
      <c r="C355" s="62">
        <f t="shared" si="295"/>
        <v>-26080.305878657244</v>
      </c>
      <c r="D355" s="62">
        <f t="shared" si="296"/>
        <v>-26008.070848428484</v>
      </c>
      <c r="E355" s="62">
        <f t="shared" si="297"/>
        <v>-25905.97357454335</v>
      </c>
      <c r="F355" s="62">
        <f t="shared" si="298"/>
        <v>-25762.630843996023</v>
      </c>
      <c r="G355" s="62">
        <f t="shared" si="299"/>
        <v>-25563.332413512733</v>
      </c>
      <c r="H355" s="62">
        <f t="shared" si="300"/>
        <v>-25290.101721089261</v>
      </c>
      <c r="I355" s="62">
        <f t="shared" si="301"/>
        <v>-24922.90894868943</v>
      </c>
      <c r="J355" s="62">
        <f t="shared" si="302"/>
        <v>-24442.917058736151</v>
      </c>
      <c r="K355" s="62">
        <f t="shared" si="303"/>
        <v>-23838.448402499405</v>
      </c>
      <c r="L355" s="62">
        <f t="shared" si="304"/>
        <v>-23113.103366290801</v>
      </c>
      <c r="M355" s="62">
        <f t="shared" si="305"/>
        <v>-22292.902309276462</v>
      </c>
      <c r="N355" s="62">
        <f t="shared" si="306"/>
        <v>-21427.019418586682</v>
      </c>
      <c r="O355" s="62">
        <f t="shared" si="307"/>
        <v>-20578.175483597155</v>
      </c>
      <c r="P355" s="62">
        <f t="shared" si="308"/>
        <v>-19805.455377350809</v>
      </c>
      <c r="Q355" s="62">
        <f t="shared" si="309"/>
        <v>-19148.753324500598</v>
      </c>
      <c r="R355" s="62">
        <f t="shared" si="310"/>
        <v>-18622.852588841837</v>
      </c>
      <c r="S355" s="62">
        <f t="shared" si="311"/>
        <v>-18221.5669863939</v>
      </c>
      <c r="T355" s="62">
        <f t="shared" si="312"/>
        <v>-17926.589885442827</v>
      </c>
      <c r="U355" s="62">
        <f t="shared" si="313"/>
        <v>-17715.685525597521</v>
      </c>
      <c r="V355" s="62">
        <f t="shared" si="314"/>
        <v>-17567.872715628113</v>
      </c>
      <c r="W355" s="62">
        <f t="shared" si="315"/>
        <v>-17465.724978653925</v>
      </c>
      <c r="X355" s="62">
        <f t="shared" si="316"/>
        <v>-17395.820192025509</v>
      </c>
      <c r="Y355" s="62">
        <f t="shared" si="317"/>
        <v>-17348.300165076973</v>
      </c>
      <c r="Z355" s="62">
        <f t="shared" si="318"/>
        <v>-17316.14389161548</v>
      </c>
      <c r="AA355" s="62">
        <f t="shared" si="319"/>
        <v>-17294.451235966553</v>
      </c>
      <c r="AB355" s="62">
        <f t="shared" si="320"/>
        <v>-17279.84784794366</v>
      </c>
      <c r="AC355" s="62">
        <f t="shared" si="321"/>
        <v>-17270.030725932011</v>
      </c>
    </row>
    <row r="356" spans="1:29" x14ac:dyDescent="0.25">
      <c r="A356" s="30" t="str">
        <f t="shared" si="293"/>
        <v>Capex costumization</v>
      </c>
      <c r="B356" s="62">
        <f t="shared" si="294"/>
        <v>40000</v>
      </c>
      <c r="C356" s="62">
        <f t="shared" si="295"/>
        <v>40000</v>
      </c>
      <c r="D356" s="62">
        <f t="shared" si="296"/>
        <v>40000</v>
      </c>
      <c r="E356" s="62">
        <f t="shared" si="297"/>
        <v>40000</v>
      </c>
      <c r="F356" s="62">
        <f t="shared" si="298"/>
        <v>40000</v>
      </c>
      <c r="G356" s="62">
        <f t="shared" si="299"/>
        <v>40000</v>
      </c>
      <c r="H356" s="62">
        <f t="shared" si="300"/>
        <v>40000</v>
      </c>
      <c r="I356" s="62">
        <f t="shared" si="301"/>
        <v>40000</v>
      </c>
      <c r="J356" s="62">
        <f t="shared" si="302"/>
        <v>40000</v>
      </c>
      <c r="K356" s="62">
        <f t="shared" si="303"/>
        <v>40000</v>
      </c>
      <c r="L356" s="62">
        <f t="shared" si="304"/>
        <v>40000</v>
      </c>
      <c r="M356" s="62">
        <f t="shared" si="305"/>
        <v>40000</v>
      </c>
      <c r="N356" s="62">
        <f t="shared" si="306"/>
        <v>40000</v>
      </c>
      <c r="O356" s="62">
        <f t="shared" si="307"/>
        <v>40000</v>
      </c>
      <c r="P356" s="62">
        <f t="shared" si="308"/>
        <v>40000</v>
      </c>
      <c r="Q356" s="62">
        <f t="shared" si="309"/>
        <v>40000</v>
      </c>
      <c r="R356" s="62">
        <f t="shared" si="310"/>
        <v>40000</v>
      </c>
      <c r="S356" s="62">
        <f t="shared" si="311"/>
        <v>40000</v>
      </c>
      <c r="T356" s="62">
        <f t="shared" si="312"/>
        <v>40000</v>
      </c>
      <c r="U356" s="62">
        <f t="shared" si="313"/>
        <v>40000</v>
      </c>
      <c r="V356" s="62">
        <f t="shared" si="314"/>
        <v>40000</v>
      </c>
      <c r="W356" s="62">
        <f t="shared" si="315"/>
        <v>40000</v>
      </c>
      <c r="X356" s="62">
        <f t="shared" si="316"/>
        <v>40000</v>
      </c>
      <c r="Y356" s="62">
        <f t="shared" si="317"/>
        <v>40000</v>
      </c>
      <c r="Z356" s="62">
        <f t="shared" si="318"/>
        <v>40000</v>
      </c>
      <c r="AA356" s="62">
        <f t="shared" si="319"/>
        <v>40000</v>
      </c>
      <c r="AB356" s="62">
        <f t="shared" si="320"/>
        <v>40000</v>
      </c>
      <c r="AC356" s="62">
        <f t="shared" si="321"/>
        <v>40000</v>
      </c>
    </row>
    <row r="357" spans="1:29" x14ac:dyDescent="0.25">
      <c r="A357" s="30" t="str">
        <f t="shared" si="293"/>
        <v>Residual value (costumization)</v>
      </c>
      <c r="B357" s="62">
        <f t="shared" si="294"/>
        <v>-10000</v>
      </c>
      <c r="C357" s="62">
        <f t="shared" si="295"/>
        <v>-10000</v>
      </c>
      <c r="D357" s="62">
        <f t="shared" si="296"/>
        <v>-10000</v>
      </c>
      <c r="E357" s="62">
        <f t="shared" si="297"/>
        <v>-10000</v>
      </c>
      <c r="F357" s="62">
        <f t="shared" si="298"/>
        <v>-10000</v>
      </c>
      <c r="G357" s="62">
        <f t="shared" si="299"/>
        <v>-10000</v>
      </c>
      <c r="H357" s="62">
        <f t="shared" si="300"/>
        <v>-10000</v>
      </c>
      <c r="I357" s="62">
        <f t="shared" si="301"/>
        <v>-10000</v>
      </c>
      <c r="J357" s="62">
        <f t="shared" si="302"/>
        <v>-10000</v>
      </c>
      <c r="K357" s="62">
        <f t="shared" si="303"/>
        <v>-10000</v>
      </c>
      <c r="L357" s="62">
        <f t="shared" si="304"/>
        <v>-10000</v>
      </c>
      <c r="M357" s="62">
        <f t="shared" si="305"/>
        <v>-10000</v>
      </c>
      <c r="N357" s="62">
        <f t="shared" si="306"/>
        <v>-10000</v>
      </c>
      <c r="O357" s="62">
        <f t="shared" si="307"/>
        <v>-10000</v>
      </c>
      <c r="P357" s="62">
        <f t="shared" si="308"/>
        <v>-10000</v>
      </c>
      <c r="Q357" s="62">
        <f t="shared" si="309"/>
        <v>-10000</v>
      </c>
      <c r="R357" s="62">
        <f t="shared" si="310"/>
        <v>-10000</v>
      </c>
      <c r="S357" s="62">
        <f t="shared" si="311"/>
        <v>-10000</v>
      </c>
      <c r="T357" s="62">
        <f t="shared" si="312"/>
        <v>-10000</v>
      </c>
      <c r="U357" s="62">
        <f t="shared" si="313"/>
        <v>-10000</v>
      </c>
      <c r="V357" s="62">
        <f t="shared" si="314"/>
        <v>-10000</v>
      </c>
      <c r="W357" s="62">
        <f t="shared" si="315"/>
        <v>-10000</v>
      </c>
      <c r="X357" s="62">
        <f t="shared" si="316"/>
        <v>-10000</v>
      </c>
      <c r="Y357" s="62">
        <f t="shared" si="317"/>
        <v>-10000</v>
      </c>
      <c r="Z357" s="62">
        <f t="shared" si="318"/>
        <v>-10000</v>
      </c>
      <c r="AA357" s="62">
        <f t="shared" si="319"/>
        <v>-10000</v>
      </c>
      <c r="AB357" s="62">
        <f t="shared" si="320"/>
        <v>-10000</v>
      </c>
      <c r="AC357" s="62">
        <f t="shared" si="321"/>
        <v>-10000</v>
      </c>
    </row>
    <row r="358" spans="1:29" x14ac:dyDescent="0.25">
      <c r="A358" s="30" t="str">
        <f t="shared" si="293"/>
        <v>WACC</v>
      </c>
      <c r="B358" s="62">
        <f t="shared" si="294"/>
        <v>0.06</v>
      </c>
      <c r="C358" s="62">
        <f t="shared" si="295"/>
        <v>0.06</v>
      </c>
      <c r="D358" s="62">
        <f t="shared" si="296"/>
        <v>0.06</v>
      </c>
      <c r="E358" s="62">
        <f t="shared" si="297"/>
        <v>0.06</v>
      </c>
      <c r="F358" s="62">
        <f t="shared" si="298"/>
        <v>0.06</v>
      </c>
      <c r="G358" s="62">
        <f t="shared" si="299"/>
        <v>0.06</v>
      </c>
      <c r="H358" s="62">
        <f t="shared" si="300"/>
        <v>0.06</v>
      </c>
      <c r="I358" s="62">
        <f t="shared" si="301"/>
        <v>0.06</v>
      </c>
      <c r="J358" s="62">
        <f t="shared" si="302"/>
        <v>0.06</v>
      </c>
      <c r="K358" s="62">
        <f t="shared" si="303"/>
        <v>0.06</v>
      </c>
      <c r="L358" s="62">
        <f t="shared" si="304"/>
        <v>0.06</v>
      </c>
      <c r="M358" s="62">
        <f t="shared" si="305"/>
        <v>0.06</v>
      </c>
      <c r="N358" s="62">
        <f t="shared" si="306"/>
        <v>0.06</v>
      </c>
      <c r="O358" s="62">
        <f t="shared" si="307"/>
        <v>0.06</v>
      </c>
      <c r="P358" s="62">
        <f t="shared" si="308"/>
        <v>0.06</v>
      </c>
      <c r="Q358" s="62">
        <f t="shared" si="309"/>
        <v>0.06</v>
      </c>
      <c r="R358" s="62">
        <f t="shared" si="310"/>
        <v>0.06</v>
      </c>
      <c r="S358" s="62">
        <f t="shared" si="311"/>
        <v>0.06</v>
      </c>
      <c r="T358" s="62">
        <f t="shared" si="312"/>
        <v>0.06</v>
      </c>
      <c r="U358" s="62">
        <f t="shared" si="313"/>
        <v>0.06</v>
      </c>
      <c r="V358" s="62">
        <f t="shared" si="314"/>
        <v>0.06</v>
      </c>
      <c r="W358" s="62">
        <f t="shared" si="315"/>
        <v>0.06</v>
      </c>
      <c r="X358" s="62">
        <f t="shared" si="316"/>
        <v>0.06</v>
      </c>
      <c r="Y358" s="62">
        <f t="shared" si="317"/>
        <v>0.06</v>
      </c>
      <c r="Z358" s="62">
        <f t="shared" si="318"/>
        <v>0.06</v>
      </c>
      <c r="AA358" s="62">
        <f t="shared" si="319"/>
        <v>0.06</v>
      </c>
      <c r="AB358" s="62">
        <f t="shared" si="320"/>
        <v>0.06</v>
      </c>
      <c r="AC358" s="62">
        <f t="shared" si="321"/>
        <v>0.06</v>
      </c>
    </row>
    <row r="359" spans="1:29" x14ac:dyDescent="0.25">
      <c r="A359" s="30" t="str">
        <f t="shared" si="293"/>
        <v>Opex fix (admin, crew, insurance)</v>
      </c>
      <c r="B359" s="62">
        <f t="shared" si="294"/>
        <v>70000</v>
      </c>
      <c r="C359" s="62">
        <f t="shared" si="295"/>
        <v>70000</v>
      </c>
      <c r="D359" s="62">
        <f t="shared" si="296"/>
        <v>70000</v>
      </c>
      <c r="E359" s="62">
        <f t="shared" si="297"/>
        <v>70000</v>
      </c>
      <c r="F359" s="62">
        <f t="shared" si="298"/>
        <v>70000</v>
      </c>
      <c r="G359" s="62">
        <f t="shared" si="299"/>
        <v>70000</v>
      </c>
      <c r="H359" s="62">
        <f t="shared" si="300"/>
        <v>70000</v>
      </c>
      <c r="I359" s="62">
        <f t="shared" si="301"/>
        <v>70000</v>
      </c>
      <c r="J359" s="62">
        <f t="shared" si="302"/>
        <v>70000</v>
      </c>
      <c r="K359" s="62">
        <f t="shared" si="303"/>
        <v>70000</v>
      </c>
      <c r="L359" s="62">
        <f t="shared" si="304"/>
        <v>70000</v>
      </c>
      <c r="M359" s="62">
        <f t="shared" si="305"/>
        <v>70000</v>
      </c>
      <c r="N359" s="62">
        <f t="shared" si="306"/>
        <v>70000</v>
      </c>
      <c r="O359" s="62">
        <f t="shared" si="307"/>
        <v>70000</v>
      </c>
      <c r="P359" s="62">
        <f t="shared" si="308"/>
        <v>70000</v>
      </c>
      <c r="Q359" s="62">
        <f t="shared" si="309"/>
        <v>70000</v>
      </c>
      <c r="R359" s="62">
        <f t="shared" si="310"/>
        <v>70000</v>
      </c>
      <c r="S359" s="62">
        <f t="shared" si="311"/>
        <v>70000</v>
      </c>
      <c r="T359" s="62">
        <f t="shared" si="312"/>
        <v>70000</v>
      </c>
      <c r="U359" s="62">
        <f t="shared" si="313"/>
        <v>70000</v>
      </c>
      <c r="V359" s="62">
        <f t="shared" si="314"/>
        <v>70000</v>
      </c>
      <c r="W359" s="62">
        <f t="shared" si="315"/>
        <v>70000</v>
      </c>
      <c r="X359" s="62">
        <f t="shared" si="316"/>
        <v>70000</v>
      </c>
      <c r="Y359" s="62">
        <f t="shared" si="317"/>
        <v>70000</v>
      </c>
      <c r="Z359" s="62">
        <f t="shared" si="318"/>
        <v>70000</v>
      </c>
      <c r="AA359" s="62">
        <f t="shared" si="319"/>
        <v>70000</v>
      </c>
      <c r="AB359" s="62">
        <f t="shared" si="320"/>
        <v>70000</v>
      </c>
      <c r="AC359" s="62">
        <f t="shared" si="321"/>
        <v>70000</v>
      </c>
    </row>
    <row r="360" spans="1:29" x14ac:dyDescent="0.25">
      <c r="A360" s="30" t="str">
        <f t="shared" si="293"/>
        <v>Opex maintenance &amp; repair</v>
      </c>
      <c r="B360" s="62">
        <f t="shared" si="294"/>
        <v>20000</v>
      </c>
      <c r="C360" s="62">
        <f t="shared" si="295"/>
        <v>20000</v>
      </c>
      <c r="D360" s="62">
        <f t="shared" si="296"/>
        <v>20000</v>
      </c>
      <c r="E360" s="62">
        <f t="shared" si="297"/>
        <v>20000</v>
      </c>
      <c r="F360" s="62">
        <f t="shared" si="298"/>
        <v>20000</v>
      </c>
      <c r="G360" s="62">
        <f t="shared" si="299"/>
        <v>20000</v>
      </c>
      <c r="H360" s="62">
        <f t="shared" si="300"/>
        <v>20000</v>
      </c>
      <c r="I360" s="62">
        <f t="shared" si="301"/>
        <v>20000</v>
      </c>
      <c r="J360" s="62">
        <f t="shared" si="302"/>
        <v>20000</v>
      </c>
      <c r="K360" s="62">
        <f t="shared" si="303"/>
        <v>20000</v>
      </c>
      <c r="L360" s="62">
        <f t="shared" si="304"/>
        <v>20000</v>
      </c>
      <c r="M360" s="62">
        <f t="shared" si="305"/>
        <v>20000</v>
      </c>
      <c r="N360" s="62">
        <f t="shared" si="306"/>
        <v>20000</v>
      </c>
      <c r="O360" s="62">
        <f t="shared" si="307"/>
        <v>20000</v>
      </c>
      <c r="P360" s="62">
        <f t="shared" si="308"/>
        <v>20000</v>
      </c>
      <c r="Q360" s="62">
        <f t="shared" si="309"/>
        <v>20000</v>
      </c>
      <c r="R360" s="62">
        <f t="shared" si="310"/>
        <v>20000</v>
      </c>
      <c r="S360" s="62">
        <f t="shared" si="311"/>
        <v>20000</v>
      </c>
      <c r="T360" s="62">
        <f t="shared" si="312"/>
        <v>20000</v>
      </c>
      <c r="U360" s="62">
        <f t="shared" si="313"/>
        <v>20000</v>
      </c>
      <c r="V360" s="62">
        <f t="shared" si="314"/>
        <v>20000</v>
      </c>
      <c r="W360" s="62">
        <f t="shared" si="315"/>
        <v>20000</v>
      </c>
      <c r="X360" s="62">
        <f t="shared" si="316"/>
        <v>20000</v>
      </c>
      <c r="Y360" s="62">
        <f t="shared" si="317"/>
        <v>20000</v>
      </c>
      <c r="Z360" s="62">
        <f t="shared" si="318"/>
        <v>20000</v>
      </c>
      <c r="AA360" s="62">
        <f t="shared" si="319"/>
        <v>20000</v>
      </c>
      <c r="AB360" s="62">
        <f t="shared" si="320"/>
        <v>20000</v>
      </c>
      <c r="AC360" s="62">
        <f t="shared" si="321"/>
        <v>20000</v>
      </c>
    </row>
    <row r="361" spans="1:29" x14ac:dyDescent="0.25">
      <c r="A361" s="30" t="str">
        <f t="shared" si="293"/>
        <v>Opex var (mode-fees)</v>
      </c>
      <c r="B361" s="62">
        <f t="shared" si="294"/>
        <v>0.11</v>
      </c>
      <c r="C361" s="62">
        <f t="shared" si="295"/>
        <v>0.11</v>
      </c>
      <c r="D361" s="62">
        <f t="shared" si="296"/>
        <v>0.11</v>
      </c>
      <c r="E361" s="62">
        <f t="shared" si="297"/>
        <v>0.11</v>
      </c>
      <c r="F361" s="62">
        <f t="shared" si="298"/>
        <v>0.11</v>
      </c>
      <c r="G361" s="62">
        <f t="shared" si="299"/>
        <v>0.11</v>
      </c>
      <c r="H361" s="62">
        <f t="shared" si="300"/>
        <v>0.11</v>
      </c>
      <c r="I361" s="62">
        <f t="shared" si="301"/>
        <v>0.11</v>
      </c>
      <c r="J361" s="62">
        <f t="shared" si="302"/>
        <v>0.11</v>
      </c>
      <c r="K361" s="62">
        <f t="shared" si="303"/>
        <v>0.11</v>
      </c>
      <c r="L361" s="62">
        <f t="shared" si="304"/>
        <v>0.11</v>
      </c>
      <c r="M361" s="62">
        <f t="shared" si="305"/>
        <v>0.11</v>
      </c>
      <c r="N361" s="62">
        <f t="shared" si="306"/>
        <v>0.11</v>
      </c>
      <c r="O361" s="62">
        <f t="shared" si="307"/>
        <v>0.11</v>
      </c>
      <c r="P361" s="62">
        <f t="shared" si="308"/>
        <v>0.11</v>
      </c>
      <c r="Q361" s="62">
        <f t="shared" si="309"/>
        <v>0.11</v>
      </c>
      <c r="R361" s="62">
        <f t="shared" si="310"/>
        <v>0.11</v>
      </c>
      <c r="S361" s="62">
        <f t="shared" si="311"/>
        <v>0.11</v>
      </c>
      <c r="T361" s="62">
        <f t="shared" si="312"/>
        <v>0.11</v>
      </c>
      <c r="U361" s="62">
        <f t="shared" si="313"/>
        <v>0.11</v>
      </c>
      <c r="V361" s="62">
        <f t="shared" si="314"/>
        <v>0.11</v>
      </c>
      <c r="W361" s="62">
        <f t="shared" si="315"/>
        <v>0.11</v>
      </c>
      <c r="X361" s="62">
        <f t="shared" si="316"/>
        <v>0.11</v>
      </c>
      <c r="Y361" s="62">
        <f t="shared" si="317"/>
        <v>0.11</v>
      </c>
      <c r="Z361" s="62">
        <f t="shared" si="318"/>
        <v>0.11</v>
      </c>
      <c r="AA361" s="62">
        <f t="shared" si="319"/>
        <v>0.11</v>
      </c>
      <c r="AB361" s="62">
        <f t="shared" si="320"/>
        <v>0.11</v>
      </c>
      <c r="AC361" s="62">
        <f t="shared" si="321"/>
        <v>0.11</v>
      </c>
    </row>
    <row r="362" spans="1:29" x14ac:dyDescent="0.25">
      <c r="A362" s="30" t="str">
        <f t="shared" si="293"/>
        <v>Fuel Economy</v>
      </c>
      <c r="B362" s="62">
        <f t="shared" si="294"/>
        <v>2.8933989307874186</v>
      </c>
      <c r="C362" s="62">
        <f t="shared" si="295"/>
        <v>2.890572548814291</v>
      </c>
      <c r="D362" s="62">
        <f t="shared" si="296"/>
        <v>2.88655949157936</v>
      </c>
      <c r="E362" s="62">
        <f t="shared" si="297"/>
        <v>2.880887420807964</v>
      </c>
      <c r="F362" s="62">
        <f t="shared" si="298"/>
        <v>2.8729239357775569</v>
      </c>
      <c r="G362" s="62">
        <f t="shared" si="299"/>
        <v>2.8618518007507072</v>
      </c>
      <c r="H362" s="62">
        <f t="shared" si="300"/>
        <v>2.846672317838292</v>
      </c>
      <c r="I362" s="62">
        <f t="shared" si="301"/>
        <v>2.826272719371635</v>
      </c>
      <c r="J362" s="62">
        <f t="shared" si="302"/>
        <v>2.7996065032631194</v>
      </c>
      <c r="K362" s="62">
        <f t="shared" si="303"/>
        <v>2.7660249112499669</v>
      </c>
      <c r="L362" s="62">
        <f t="shared" si="304"/>
        <v>2.7257279647939332</v>
      </c>
      <c r="M362" s="62">
        <f t="shared" si="305"/>
        <v>2.6801612394042476</v>
      </c>
      <c r="N362" s="62">
        <f t="shared" si="306"/>
        <v>2.6320566343659264</v>
      </c>
      <c r="O362" s="62">
        <f t="shared" si="307"/>
        <v>2.5848986379776195</v>
      </c>
      <c r="P362" s="62">
        <f t="shared" si="308"/>
        <v>2.5419697431861561</v>
      </c>
      <c r="Q362" s="62">
        <f t="shared" si="309"/>
        <v>2.5054862958055883</v>
      </c>
      <c r="R362" s="62">
        <f t="shared" si="310"/>
        <v>2.4762695882689911</v>
      </c>
      <c r="S362" s="62">
        <f t="shared" si="311"/>
        <v>2.4539759436885498</v>
      </c>
      <c r="T362" s="62">
        <f t="shared" si="312"/>
        <v>2.4375883269690459</v>
      </c>
      <c r="U362" s="62">
        <f t="shared" si="313"/>
        <v>2.4258714180887511</v>
      </c>
      <c r="V362" s="62">
        <f t="shared" si="314"/>
        <v>2.4176595953126729</v>
      </c>
      <c r="W362" s="62">
        <f t="shared" si="315"/>
        <v>2.4119847210363288</v>
      </c>
      <c r="X362" s="62">
        <f t="shared" si="316"/>
        <v>2.408101121779195</v>
      </c>
      <c r="Y362" s="62">
        <f t="shared" si="317"/>
        <v>2.4054611202820539</v>
      </c>
      <c r="Z362" s="62">
        <f t="shared" si="318"/>
        <v>2.4036746606453043</v>
      </c>
      <c r="AA362" s="62">
        <f t="shared" si="319"/>
        <v>2.4024695131092528</v>
      </c>
      <c r="AB362" s="62">
        <f t="shared" si="320"/>
        <v>2.4016582137746476</v>
      </c>
      <c r="AC362" s="62">
        <f t="shared" si="321"/>
        <v>2.4011128181073338</v>
      </c>
    </row>
    <row r="363" spans="1:29" x14ac:dyDescent="0.25">
      <c r="A363" s="30" t="str">
        <f t="shared" si="293"/>
        <v>Fuel Cost</v>
      </c>
      <c r="B363" s="62">
        <f t="shared" si="294"/>
        <v>0.1</v>
      </c>
      <c r="C363" s="62">
        <f t="shared" si="295"/>
        <v>0.1</v>
      </c>
      <c r="D363" s="62">
        <f t="shared" si="296"/>
        <v>0.1</v>
      </c>
      <c r="E363" s="62">
        <f t="shared" si="297"/>
        <v>0.1</v>
      </c>
      <c r="F363" s="62">
        <f t="shared" si="298"/>
        <v>0.1</v>
      </c>
      <c r="G363" s="62">
        <f t="shared" si="299"/>
        <v>0.1</v>
      </c>
      <c r="H363" s="62">
        <f t="shared" si="300"/>
        <v>0.1</v>
      </c>
      <c r="I363" s="62">
        <f t="shared" si="301"/>
        <v>0.1</v>
      </c>
      <c r="J363" s="62">
        <f t="shared" si="302"/>
        <v>0.1</v>
      </c>
      <c r="K363" s="62">
        <f t="shared" si="303"/>
        <v>0.1</v>
      </c>
      <c r="L363" s="62">
        <f t="shared" si="304"/>
        <v>0.1</v>
      </c>
      <c r="M363" s="62">
        <f t="shared" si="305"/>
        <v>0.1</v>
      </c>
      <c r="N363" s="62">
        <f t="shared" si="306"/>
        <v>0.1</v>
      </c>
      <c r="O363" s="62">
        <f t="shared" si="307"/>
        <v>0.1</v>
      </c>
      <c r="P363" s="62">
        <f t="shared" si="308"/>
        <v>0.1</v>
      </c>
      <c r="Q363" s="62">
        <f t="shared" si="309"/>
        <v>0.1</v>
      </c>
      <c r="R363" s="62">
        <f t="shared" si="310"/>
        <v>0.1</v>
      </c>
      <c r="S363" s="62">
        <f t="shared" si="311"/>
        <v>0.1</v>
      </c>
      <c r="T363" s="62">
        <f t="shared" si="312"/>
        <v>0.1</v>
      </c>
      <c r="U363" s="62">
        <f t="shared" si="313"/>
        <v>0.1</v>
      </c>
      <c r="V363" s="62">
        <f t="shared" si="314"/>
        <v>0.1</v>
      </c>
      <c r="W363" s="62">
        <f t="shared" si="315"/>
        <v>0.1</v>
      </c>
      <c r="X363" s="62">
        <f t="shared" si="316"/>
        <v>0.1</v>
      </c>
      <c r="Y363" s="62">
        <f t="shared" si="317"/>
        <v>0.1</v>
      </c>
      <c r="Z363" s="62">
        <f t="shared" si="318"/>
        <v>0.1</v>
      </c>
      <c r="AA363" s="62">
        <f t="shared" si="319"/>
        <v>0.1</v>
      </c>
      <c r="AB363" s="62">
        <f t="shared" si="320"/>
        <v>0.1</v>
      </c>
      <c r="AC363" s="62">
        <f t="shared" si="321"/>
        <v>0.1</v>
      </c>
    </row>
    <row r="364" spans="1:29" x14ac:dyDescent="0.25">
      <c r="A364" s="30" t="str">
        <f t="shared" si="293"/>
        <v>Emission Cost</v>
      </c>
      <c r="B364" s="62">
        <f>$B344+($C344-$B344)*(1-Q344)</f>
        <v>0</v>
      </c>
      <c r="C364" s="62">
        <f t="shared" ref="C364:AC364" si="322">$B344+($C344-$B344)*(1-R344)</f>
        <v>0</v>
      </c>
      <c r="D364" s="62">
        <f t="shared" si="322"/>
        <v>0</v>
      </c>
      <c r="E364" s="62">
        <f t="shared" si="322"/>
        <v>0</v>
      </c>
      <c r="F364" s="62">
        <f t="shared" si="322"/>
        <v>0</v>
      </c>
      <c r="G364" s="62">
        <f t="shared" si="322"/>
        <v>0</v>
      </c>
      <c r="H364" s="62">
        <f t="shared" si="322"/>
        <v>0</v>
      </c>
      <c r="I364" s="62">
        <f t="shared" si="322"/>
        <v>0</v>
      </c>
      <c r="J364" s="62">
        <f t="shared" si="322"/>
        <v>0</v>
      </c>
      <c r="K364" s="62">
        <f t="shared" si="322"/>
        <v>0</v>
      </c>
      <c r="L364" s="62">
        <f t="shared" si="322"/>
        <v>0</v>
      </c>
      <c r="M364" s="62">
        <f t="shared" si="322"/>
        <v>0</v>
      </c>
      <c r="N364" s="62">
        <f t="shared" si="322"/>
        <v>0</v>
      </c>
      <c r="O364" s="62">
        <f t="shared" si="322"/>
        <v>0</v>
      </c>
      <c r="P364" s="62">
        <f t="shared" si="322"/>
        <v>0</v>
      </c>
      <c r="Q364" s="62">
        <f t="shared" si="322"/>
        <v>0</v>
      </c>
      <c r="R364" s="62">
        <f t="shared" si="322"/>
        <v>0</v>
      </c>
      <c r="S364" s="62">
        <f t="shared" si="322"/>
        <v>0</v>
      </c>
      <c r="T364" s="62">
        <f t="shared" si="322"/>
        <v>0</v>
      </c>
      <c r="U364" s="62">
        <f t="shared" si="322"/>
        <v>0</v>
      </c>
      <c r="V364" s="62">
        <f t="shared" si="322"/>
        <v>0</v>
      </c>
      <c r="W364" s="62">
        <f t="shared" si="322"/>
        <v>0</v>
      </c>
      <c r="X364" s="62">
        <f t="shared" si="322"/>
        <v>0</v>
      </c>
      <c r="Y364" s="62">
        <f t="shared" si="322"/>
        <v>0</v>
      </c>
      <c r="Z364" s="62">
        <f t="shared" si="322"/>
        <v>0</v>
      </c>
      <c r="AA364" s="62">
        <f t="shared" si="322"/>
        <v>0</v>
      </c>
      <c r="AB364" s="62">
        <f t="shared" si="322"/>
        <v>0</v>
      </c>
      <c r="AC364" s="62">
        <f t="shared" si="322"/>
        <v>0</v>
      </c>
    </row>
    <row r="365" spans="1:29" x14ac:dyDescent="0.25">
      <c r="A365" s="30" t="str">
        <f t="shared" si="293"/>
        <v>Lifetime vehicle</v>
      </c>
      <c r="B365" s="62">
        <f>$B345+($C345-$B345)*(1-Q345)</f>
        <v>8</v>
      </c>
      <c r="C365" s="62">
        <f t="shared" ref="C365:L367" si="323">$B345+($C345-$B345)*(1-R345)</f>
        <v>8</v>
      </c>
      <c r="D365" s="62">
        <f t="shared" si="323"/>
        <v>8</v>
      </c>
      <c r="E365" s="62">
        <f t="shared" si="323"/>
        <v>8</v>
      </c>
      <c r="F365" s="62">
        <f t="shared" si="323"/>
        <v>8</v>
      </c>
      <c r="G365" s="62">
        <f t="shared" si="323"/>
        <v>8</v>
      </c>
      <c r="H365" s="62">
        <f t="shared" si="323"/>
        <v>8</v>
      </c>
      <c r="I365" s="62">
        <f t="shared" si="323"/>
        <v>8</v>
      </c>
      <c r="J365" s="62">
        <f t="shared" si="323"/>
        <v>8</v>
      </c>
      <c r="K365" s="62">
        <f t="shared" si="323"/>
        <v>8</v>
      </c>
      <c r="L365" s="62">
        <f t="shared" si="323"/>
        <v>8</v>
      </c>
      <c r="M365" s="62">
        <f t="shared" ref="M365:V367" si="324">$B345+($C345-$B345)*(1-AB345)</f>
        <v>8</v>
      </c>
      <c r="N365" s="62">
        <f t="shared" si="324"/>
        <v>8</v>
      </c>
      <c r="O365" s="62">
        <f t="shared" si="324"/>
        <v>8</v>
      </c>
      <c r="P365" s="62">
        <f t="shared" si="324"/>
        <v>8</v>
      </c>
      <c r="Q365" s="62">
        <f t="shared" si="324"/>
        <v>8</v>
      </c>
      <c r="R365" s="62">
        <f t="shared" si="324"/>
        <v>8</v>
      </c>
      <c r="S365" s="62">
        <f t="shared" si="324"/>
        <v>8</v>
      </c>
      <c r="T365" s="62">
        <f t="shared" si="324"/>
        <v>8</v>
      </c>
      <c r="U365" s="62">
        <f t="shared" si="324"/>
        <v>8</v>
      </c>
      <c r="V365" s="62">
        <f t="shared" si="324"/>
        <v>8</v>
      </c>
      <c r="W365" s="62">
        <f t="shared" ref="W365:AC367" si="325">$B345+($C345-$B345)*(1-AL345)</f>
        <v>8</v>
      </c>
      <c r="X365" s="62">
        <f t="shared" si="325"/>
        <v>8</v>
      </c>
      <c r="Y365" s="62">
        <f t="shared" si="325"/>
        <v>8</v>
      </c>
      <c r="Z365" s="62">
        <f t="shared" si="325"/>
        <v>8</v>
      </c>
      <c r="AA365" s="62">
        <f t="shared" si="325"/>
        <v>8</v>
      </c>
      <c r="AB365" s="62">
        <f t="shared" si="325"/>
        <v>8</v>
      </c>
      <c r="AC365" s="62">
        <f t="shared" si="325"/>
        <v>8</v>
      </c>
    </row>
    <row r="366" spans="1:29" x14ac:dyDescent="0.25">
      <c r="A366" s="30" t="str">
        <f t="shared" si="293"/>
        <v>Lifetime costumization</v>
      </c>
      <c r="B366" s="62">
        <f>$B346+($C346-$B346)*(1-Q346)</f>
        <v>10</v>
      </c>
      <c r="C366" s="62">
        <f t="shared" si="323"/>
        <v>10</v>
      </c>
      <c r="D366" s="62">
        <f t="shared" si="323"/>
        <v>10</v>
      </c>
      <c r="E366" s="62">
        <f t="shared" si="323"/>
        <v>10</v>
      </c>
      <c r="F366" s="62">
        <f t="shared" si="323"/>
        <v>10</v>
      </c>
      <c r="G366" s="62">
        <f t="shared" si="323"/>
        <v>10</v>
      </c>
      <c r="H366" s="62">
        <f t="shared" si="323"/>
        <v>10</v>
      </c>
      <c r="I366" s="62">
        <f t="shared" si="323"/>
        <v>10</v>
      </c>
      <c r="J366" s="62">
        <f t="shared" si="323"/>
        <v>10</v>
      </c>
      <c r="K366" s="62">
        <f t="shared" si="323"/>
        <v>10</v>
      </c>
      <c r="L366" s="62">
        <f t="shared" si="323"/>
        <v>10</v>
      </c>
      <c r="M366" s="62">
        <f t="shared" si="324"/>
        <v>10</v>
      </c>
      <c r="N366" s="62">
        <f t="shared" si="324"/>
        <v>10</v>
      </c>
      <c r="O366" s="62">
        <f t="shared" si="324"/>
        <v>10</v>
      </c>
      <c r="P366" s="62">
        <f t="shared" si="324"/>
        <v>10</v>
      </c>
      <c r="Q366" s="62">
        <f t="shared" si="324"/>
        <v>10</v>
      </c>
      <c r="R366" s="62">
        <f t="shared" si="324"/>
        <v>10</v>
      </c>
      <c r="S366" s="62">
        <f t="shared" si="324"/>
        <v>10</v>
      </c>
      <c r="T366" s="62">
        <f t="shared" si="324"/>
        <v>10</v>
      </c>
      <c r="U366" s="62">
        <f t="shared" si="324"/>
        <v>10</v>
      </c>
      <c r="V366" s="62">
        <f t="shared" si="324"/>
        <v>10</v>
      </c>
      <c r="W366" s="62">
        <f t="shared" si="325"/>
        <v>10</v>
      </c>
      <c r="X366" s="62">
        <f t="shared" si="325"/>
        <v>10</v>
      </c>
      <c r="Y366" s="62">
        <f t="shared" si="325"/>
        <v>10</v>
      </c>
      <c r="Z366" s="62">
        <f t="shared" si="325"/>
        <v>10</v>
      </c>
      <c r="AA366" s="62">
        <f t="shared" si="325"/>
        <v>10</v>
      </c>
      <c r="AB366" s="62">
        <f t="shared" si="325"/>
        <v>10</v>
      </c>
      <c r="AC366" s="62">
        <f t="shared" si="325"/>
        <v>10</v>
      </c>
    </row>
    <row r="367" spans="1:29" x14ac:dyDescent="0.25">
      <c r="A367" s="30" t="str">
        <f t="shared" si="293"/>
        <v>Tonnage .</v>
      </c>
      <c r="B367" s="62">
        <f>$B347+($C347-$B347)*(1-Q347)</f>
        <v>25</v>
      </c>
      <c r="C367" s="62">
        <f t="shared" si="323"/>
        <v>25</v>
      </c>
      <c r="D367" s="62">
        <f t="shared" si="323"/>
        <v>25</v>
      </c>
      <c r="E367" s="62">
        <f t="shared" si="323"/>
        <v>25</v>
      </c>
      <c r="F367" s="62">
        <f t="shared" si="323"/>
        <v>25</v>
      </c>
      <c r="G367" s="62">
        <f t="shared" si="323"/>
        <v>25</v>
      </c>
      <c r="H367" s="62">
        <f t="shared" si="323"/>
        <v>25</v>
      </c>
      <c r="I367" s="62">
        <f t="shared" si="323"/>
        <v>25</v>
      </c>
      <c r="J367" s="62">
        <f t="shared" si="323"/>
        <v>25</v>
      </c>
      <c r="K367" s="62">
        <f t="shared" si="323"/>
        <v>25</v>
      </c>
      <c r="L367" s="62">
        <f t="shared" si="323"/>
        <v>25</v>
      </c>
      <c r="M367" s="62">
        <f t="shared" si="324"/>
        <v>25</v>
      </c>
      <c r="N367" s="62">
        <f t="shared" si="324"/>
        <v>25</v>
      </c>
      <c r="O367" s="62">
        <f t="shared" si="324"/>
        <v>25</v>
      </c>
      <c r="P367" s="62">
        <f t="shared" si="324"/>
        <v>25</v>
      </c>
      <c r="Q367" s="62">
        <f t="shared" si="324"/>
        <v>25</v>
      </c>
      <c r="R367" s="62">
        <f t="shared" si="324"/>
        <v>25</v>
      </c>
      <c r="S367" s="62">
        <f t="shared" si="324"/>
        <v>25</v>
      </c>
      <c r="T367" s="62">
        <f t="shared" si="324"/>
        <v>25</v>
      </c>
      <c r="U367" s="62">
        <f t="shared" si="324"/>
        <v>25</v>
      </c>
      <c r="V367" s="62">
        <f t="shared" si="324"/>
        <v>25</v>
      </c>
      <c r="W367" s="62">
        <f t="shared" si="325"/>
        <v>25</v>
      </c>
      <c r="X367" s="62">
        <f t="shared" si="325"/>
        <v>25</v>
      </c>
      <c r="Y367" s="62">
        <f t="shared" si="325"/>
        <v>25</v>
      </c>
      <c r="Z367" s="62">
        <f t="shared" si="325"/>
        <v>25</v>
      </c>
      <c r="AA367" s="62">
        <f t="shared" si="325"/>
        <v>25</v>
      </c>
      <c r="AB367" s="62">
        <f t="shared" si="325"/>
        <v>25</v>
      </c>
      <c r="AC367" s="62">
        <f t="shared" si="325"/>
        <v>25</v>
      </c>
    </row>
    <row r="368" spans="1:29" x14ac:dyDescent="0.25">
      <c r="A368" s="30" t="str">
        <f t="shared" si="293"/>
        <v>Market failure (av. utilization)</v>
      </c>
      <c r="B368" s="62">
        <f t="shared" ref="B368:K369" si="326">($B348+($C348-$B348)*(1-Q348))*B$44</f>
        <v>11.5</v>
      </c>
      <c r="C368" s="62">
        <f t="shared" si="326"/>
        <v>11.5</v>
      </c>
      <c r="D368" s="62">
        <f t="shared" si="326"/>
        <v>11.5</v>
      </c>
      <c r="E368" s="62">
        <f t="shared" si="326"/>
        <v>11.5</v>
      </c>
      <c r="F368" s="62">
        <f t="shared" si="326"/>
        <v>11.5</v>
      </c>
      <c r="G368" s="62">
        <f t="shared" si="326"/>
        <v>11.5</v>
      </c>
      <c r="H368" s="62">
        <f t="shared" si="326"/>
        <v>11.5</v>
      </c>
      <c r="I368" s="62">
        <f t="shared" si="326"/>
        <v>11.5</v>
      </c>
      <c r="J368" s="62">
        <f t="shared" si="326"/>
        <v>11.5</v>
      </c>
      <c r="K368" s="62">
        <f t="shared" si="326"/>
        <v>11.5</v>
      </c>
      <c r="L368" s="62">
        <f t="shared" ref="L368:U369" si="327">($B348+($C348-$B348)*(1-AA348))*L$44</f>
        <v>11.5</v>
      </c>
      <c r="M368" s="62">
        <f t="shared" si="327"/>
        <v>11.5</v>
      </c>
      <c r="N368" s="62">
        <f t="shared" si="327"/>
        <v>11.5</v>
      </c>
      <c r="O368" s="62">
        <f t="shared" si="327"/>
        <v>11.5</v>
      </c>
      <c r="P368" s="62">
        <f t="shared" si="327"/>
        <v>11.5</v>
      </c>
      <c r="Q368" s="62">
        <f t="shared" si="327"/>
        <v>11.5</v>
      </c>
      <c r="R368" s="62">
        <f t="shared" si="327"/>
        <v>11.5</v>
      </c>
      <c r="S368" s="62">
        <f t="shared" si="327"/>
        <v>11.5</v>
      </c>
      <c r="T368" s="62">
        <f t="shared" si="327"/>
        <v>11.5</v>
      </c>
      <c r="U368" s="62">
        <f t="shared" si="327"/>
        <v>11.5</v>
      </c>
      <c r="V368" s="62">
        <f t="shared" ref="V368:AC369" si="328">($B348+($C348-$B348)*(1-AK348))*V$44</f>
        <v>11.5</v>
      </c>
      <c r="W368" s="62">
        <f t="shared" si="328"/>
        <v>11.5</v>
      </c>
      <c r="X368" s="62">
        <f t="shared" si="328"/>
        <v>11.5</v>
      </c>
      <c r="Y368" s="62">
        <f t="shared" si="328"/>
        <v>11.5</v>
      </c>
      <c r="Z368" s="62">
        <f t="shared" si="328"/>
        <v>11.5</v>
      </c>
      <c r="AA368" s="62">
        <f t="shared" si="328"/>
        <v>11.5</v>
      </c>
      <c r="AB368" s="62">
        <f t="shared" si="328"/>
        <v>11.5</v>
      </c>
      <c r="AC368" s="62">
        <f t="shared" si="328"/>
        <v>11.5</v>
      </c>
    </row>
    <row r="369" spans="1:29" x14ac:dyDescent="0.25">
      <c r="A369" s="30" t="s">
        <v>73</v>
      </c>
      <c r="B369" s="62">
        <f t="shared" si="326"/>
        <v>0</v>
      </c>
      <c r="C369" s="62">
        <f t="shared" si="326"/>
        <v>0</v>
      </c>
      <c r="D369" s="62">
        <f t="shared" si="326"/>
        <v>0</v>
      </c>
      <c r="E369" s="62">
        <f t="shared" si="326"/>
        <v>0</v>
      </c>
      <c r="F369" s="62">
        <f t="shared" si="326"/>
        <v>0</v>
      </c>
      <c r="G369" s="62">
        <f t="shared" si="326"/>
        <v>0</v>
      </c>
      <c r="H369" s="62">
        <f t="shared" si="326"/>
        <v>0</v>
      </c>
      <c r="I369" s="62">
        <f t="shared" si="326"/>
        <v>0</v>
      </c>
      <c r="J369" s="62">
        <f t="shared" si="326"/>
        <v>0</v>
      </c>
      <c r="K369" s="62">
        <f t="shared" si="326"/>
        <v>0</v>
      </c>
      <c r="L369" s="62">
        <f t="shared" si="327"/>
        <v>0</v>
      </c>
      <c r="M369" s="62">
        <f t="shared" si="327"/>
        <v>0</v>
      </c>
      <c r="N369" s="62">
        <f t="shared" si="327"/>
        <v>0</v>
      </c>
      <c r="O369" s="62">
        <f t="shared" si="327"/>
        <v>0</v>
      </c>
      <c r="P369" s="62">
        <f t="shared" si="327"/>
        <v>0</v>
      </c>
      <c r="Q369" s="62">
        <f t="shared" si="327"/>
        <v>0</v>
      </c>
      <c r="R369" s="62">
        <f t="shared" si="327"/>
        <v>0</v>
      </c>
      <c r="S369" s="62">
        <f t="shared" si="327"/>
        <v>0</v>
      </c>
      <c r="T369" s="62">
        <f t="shared" si="327"/>
        <v>0</v>
      </c>
      <c r="U369" s="62">
        <f t="shared" si="327"/>
        <v>0</v>
      </c>
      <c r="V369" s="62">
        <f t="shared" si="328"/>
        <v>0</v>
      </c>
      <c r="W369" s="62">
        <f t="shared" si="328"/>
        <v>0</v>
      </c>
      <c r="X369" s="62">
        <f t="shared" si="328"/>
        <v>0</v>
      </c>
      <c r="Y369" s="62">
        <f t="shared" si="328"/>
        <v>0</v>
      </c>
      <c r="Z369" s="62">
        <f t="shared" si="328"/>
        <v>0</v>
      </c>
      <c r="AA369" s="62">
        <f t="shared" si="328"/>
        <v>0</v>
      </c>
      <c r="AB369" s="62">
        <f t="shared" si="328"/>
        <v>0</v>
      </c>
      <c r="AC369" s="62">
        <f t="shared" si="328"/>
        <v>0</v>
      </c>
    </row>
    <row r="370" spans="1:29" x14ac:dyDescent="0.25">
      <c r="A370" s="30" t="str">
        <f>A350</f>
        <v>Annual Mileage</v>
      </c>
      <c r="B370" s="62">
        <f t="shared" ref="B370" si="329">$B350+($C350-$B350)*(1-Q350)</f>
        <v>78000</v>
      </c>
      <c r="C370" s="62">
        <f t="shared" ref="C370" si="330">$B350+($C350-$B350)*(1-R350)</f>
        <v>78000</v>
      </c>
      <c r="D370" s="62">
        <f t="shared" ref="D370" si="331">$B350+($C350-$B350)*(1-S350)</f>
        <v>78000</v>
      </c>
      <c r="E370" s="62">
        <f t="shared" ref="E370" si="332">$B350+($C350-$B350)*(1-T350)</f>
        <v>78000</v>
      </c>
      <c r="F370" s="62">
        <f t="shared" ref="F370" si="333">$B350+($C350-$B350)*(1-U350)</f>
        <v>78000</v>
      </c>
      <c r="G370" s="62">
        <f t="shared" ref="G370" si="334">$B350+($C350-$B350)*(1-V350)</f>
        <v>78000</v>
      </c>
      <c r="H370" s="62">
        <f t="shared" ref="H370" si="335">$B350+($C350-$B350)*(1-W350)</f>
        <v>78000</v>
      </c>
      <c r="I370" s="62">
        <f t="shared" ref="I370" si="336">$B350+($C350-$B350)*(1-X350)</f>
        <v>78000</v>
      </c>
      <c r="J370" s="62">
        <f t="shared" ref="J370" si="337">$B350+($C350-$B350)*(1-Y350)</f>
        <v>78000</v>
      </c>
      <c r="K370" s="62">
        <f t="shared" ref="K370" si="338">$B350+($C350-$B350)*(1-Z350)</f>
        <v>78000</v>
      </c>
      <c r="L370" s="62">
        <f t="shared" ref="L370" si="339">$B350+($C350-$B350)*(1-AA350)</f>
        <v>78000</v>
      </c>
      <c r="M370" s="62">
        <f t="shared" ref="M370" si="340">$B350+($C350-$B350)*(1-AB350)</f>
        <v>78000</v>
      </c>
      <c r="N370" s="62">
        <f t="shared" ref="N370" si="341">$B350+($C350-$B350)*(1-AC350)</f>
        <v>78000</v>
      </c>
      <c r="O370" s="62">
        <f t="shared" ref="O370" si="342">$B350+($C350-$B350)*(1-AD350)</f>
        <v>78000</v>
      </c>
      <c r="P370" s="62">
        <f t="shared" ref="P370" si="343">$B350+($C350-$B350)*(1-AE350)</f>
        <v>78000</v>
      </c>
      <c r="Q370" s="62">
        <f t="shared" ref="Q370" si="344">$B350+($C350-$B350)*(1-AF350)</f>
        <v>78000</v>
      </c>
      <c r="R370" s="62">
        <f t="shared" ref="R370" si="345">$B350+($C350-$B350)*(1-AG350)</f>
        <v>78000</v>
      </c>
      <c r="S370" s="62">
        <f t="shared" ref="S370" si="346">$B350+($C350-$B350)*(1-AH350)</f>
        <v>78000</v>
      </c>
      <c r="T370" s="62">
        <f t="shared" ref="T370" si="347">$B350+($C350-$B350)*(1-AI350)</f>
        <v>78000</v>
      </c>
      <c r="U370" s="62">
        <f t="shared" ref="U370" si="348">$B350+($C350-$B350)*(1-AJ350)</f>
        <v>78000</v>
      </c>
      <c r="V370" s="62">
        <f t="shared" ref="V370" si="349">$B350+($C350-$B350)*(1-AK350)</f>
        <v>78000</v>
      </c>
      <c r="W370" s="62">
        <f t="shared" ref="W370" si="350">$B350+($C350-$B350)*(1-AL350)</f>
        <v>78000</v>
      </c>
      <c r="X370" s="62">
        <f t="shared" ref="X370" si="351">$B350+($C350-$B350)*(1-AM350)</f>
        <v>78000</v>
      </c>
      <c r="Y370" s="62">
        <f t="shared" ref="Y370" si="352">$B350+($C350-$B350)*(1-AN350)</f>
        <v>78000</v>
      </c>
      <c r="Z370" s="62">
        <f t="shared" ref="Z370" si="353">$B350+($C350-$B350)*(1-AO350)</f>
        <v>78000</v>
      </c>
      <c r="AA370" s="62">
        <f t="shared" ref="AA370" si="354">$B350+($C350-$B350)*(1-AP350)</f>
        <v>78000</v>
      </c>
      <c r="AB370" s="62">
        <f t="shared" ref="AB370" si="355">$B350+($C350-$B350)*(1-AQ350)</f>
        <v>78000</v>
      </c>
      <c r="AC370" s="62">
        <f t="shared" ref="AC370" si="356">$B350+($C350-$B350)*(1-AR350)</f>
        <v>78000</v>
      </c>
    </row>
    <row r="371" spans="1:29" ht="15.75" thickBot="1" x14ac:dyDescent="0.3">
      <c r="AC371" s="32"/>
    </row>
    <row r="372" spans="1:29" ht="15.75" thickBot="1" x14ac:dyDescent="0.3">
      <c r="A372" s="26" t="s">
        <v>208</v>
      </c>
      <c r="B372" s="27">
        <v>2023</v>
      </c>
      <c r="C372" s="27">
        <v>2024</v>
      </c>
      <c r="D372" s="27">
        <v>2025</v>
      </c>
      <c r="E372" s="27">
        <v>2026</v>
      </c>
      <c r="F372" s="27">
        <v>2027</v>
      </c>
      <c r="G372" s="27">
        <v>2028</v>
      </c>
      <c r="H372" s="27">
        <v>2029</v>
      </c>
      <c r="I372" s="27">
        <v>2030</v>
      </c>
      <c r="J372" s="27">
        <v>2031</v>
      </c>
      <c r="K372" s="27">
        <v>2032</v>
      </c>
      <c r="L372" s="27">
        <v>2033</v>
      </c>
      <c r="M372" s="27">
        <v>2034</v>
      </c>
      <c r="N372" s="27">
        <v>2035</v>
      </c>
      <c r="O372" s="27">
        <v>2036</v>
      </c>
      <c r="P372" s="27">
        <v>2037</v>
      </c>
      <c r="Q372" s="27">
        <v>2038</v>
      </c>
      <c r="R372" s="27">
        <v>2039</v>
      </c>
      <c r="S372" s="27">
        <v>2040</v>
      </c>
      <c r="T372" s="27">
        <v>2041</v>
      </c>
      <c r="U372" s="27">
        <v>2042</v>
      </c>
      <c r="V372" s="27">
        <v>2043</v>
      </c>
      <c r="W372" s="27">
        <v>2044</v>
      </c>
      <c r="X372" s="27">
        <v>2045</v>
      </c>
      <c r="Y372" s="27">
        <v>2046</v>
      </c>
      <c r="Z372" s="27">
        <v>2047</v>
      </c>
      <c r="AA372" s="27">
        <v>2048</v>
      </c>
      <c r="AB372" s="27">
        <v>2049</v>
      </c>
      <c r="AC372" s="28">
        <v>2050</v>
      </c>
    </row>
    <row r="373" spans="1:29" x14ac:dyDescent="0.25">
      <c r="A373" s="29" t="str">
        <f>A354</f>
        <v>Capex vehicle</v>
      </c>
      <c r="B373" s="63">
        <f>((1+B358)^B365)*B358/(((1+B358)^B365)-1)*(B354)</f>
        <v>16930.034166116213</v>
      </c>
      <c r="C373" s="63">
        <f t="shared" ref="C373:AC373" si="357">((1+C358)^C365)*C358/(((1+C358)^C365)-1)*(C354)</f>
        <v>16939.137147822737</v>
      </c>
      <c r="D373" s="63">
        <f t="shared" si="357"/>
        <v>16952.062076917297</v>
      </c>
      <c r="E373" s="63">
        <f t="shared" si="357"/>
        <v>16970.330222186072</v>
      </c>
      <c r="F373" s="63">
        <f t="shared" si="357"/>
        <v>16995.97836855879</v>
      </c>
      <c r="G373" s="63">
        <f t="shared" si="357"/>
        <v>17031.638602582309</v>
      </c>
      <c r="H373" s="63">
        <f t="shared" si="357"/>
        <v>17080.52744937655</v>
      </c>
      <c r="I373" s="63">
        <f t="shared" si="357"/>
        <v>17146.228820750977</v>
      </c>
      <c r="J373" s="63">
        <f t="shared" si="357"/>
        <v>17232.113205708847</v>
      </c>
      <c r="K373" s="63">
        <f t="shared" si="357"/>
        <v>17340.270072218107</v>
      </c>
      <c r="L373" s="63">
        <f t="shared" si="357"/>
        <v>17470.055207385878</v>
      </c>
      <c r="M373" s="63">
        <f t="shared" si="357"/>
        <v>17616.812818916205</v>
      </c>
      <c r="N373" s="63">
        <f t="shared" si="357"/>
        <v>17771.744227277446</v>
      </c>
      <c r="O373" s="63">
        <f t="shared" si="357"/>
        <v>17923.62687531321</v>
      </c>
      <c r="P373" s="63">
        <f t="shared" si="357"/>
        <v>18061.888776104923</v>
      </c>
      <c r="Q373" s="63">
        <f t="shared" si="357"/>
        <v>18179.391702904584</v>
      </c>
      <c r="R373" s="63">
        <f t="shared" si="357"/>
        <v>18273.490503689198</v>
      </c>
      <c r="S373" s="63">
        <f t="shared" si="357"/>
        <v>18345.292065090671</v>
      </c>
      <c r="T373" s="63">
        <f t="shared" si="357"/>
        <v>18398.071971214304</v>
      </c>
      <c r="U373" s="63">
        <f t="shared" si="357"/>
        <v>18435.808840543512</v>
      </c>
      <c r="V373" s="63">
        <f t="shared" si="357"/>
        <v>18462.256812975615</v>
      </c>
      <c r="W373" s="63">
        <f t="shared" si="357"/>
        <v>18480.533987545627</v>
      </c>
      <c r="X373" s="63">
        <f t="shared" si="357"/>
        <v>18493.041968890429</v>
      </c>
      <c r="Y373" s="63">
        <f t="shared" si="357"/>
        <v>18501.544671484124</v>
      </c>
      <c r="Z373" s="63">
        <f t="shared" si="357"/>
        <v>18507.298355716259</v>
      </c>
      <c r="AA373" s="63">
        <f t="shared" si="357"/>
        <v>18511.179797106222</v>
      </c>
      <c r="AB373" s="63">
        <f t="shared" si="357"/>
        <v>18513.792764168582</v>
      </c>
      <c r="AC373" s="63">
        <f t="shared" si="357"/>
        <v>18515.549330276619</v>
      </c>
    </row>
    <row r="374" spans="1:29" x14ac:dyDescent="0.25">
      <c r="A374" s="30" t="str">
        <f>A355</f>
        <v>Residual value (vehicle)</v>
      </c>
      <c r="B374" s="62">
        <f>((1+B358)^B365)*B358/(((1+B358)^B365)-1)*(B355)</f>
        <v>-4208.0593252569806</v>
      </c>
      <c r="C374" s="62">
        <f t="shared" ref="C374:AC374" si="358">((1+C358)^C365)*C358/(((1+C358)^C365)-1)*(C355)</f>
        <v>-4199.866641721108</v>
      </c>
      <c r="D374" s="62">
        <f t="shared" si="358"/>
        <v>-4188.2342055360041</v>
      </c>
      <c r="E374" s="62">
        <f t="shared" si="358"/>
        <v>-4171.7928747941069</v>
      </c>
      <c r="F374" s="62">
        <f t="shared" si="358"/>
        <v>-4148.7095430586614</v>
      </c>
      <c r="G374" s="62">
        <f t="shared" si="358"/>
        <v>-4116.6153324374927</v>
      </c>
      <c r="H374" s="62">
        <f t="shared" si="358"/>
        <v>-4072.6153703226773</v>
      </c>
      <c r="I374" s="62">
        <f t="shared" si="358"/>
        <v>-4013.4841360856908</v>
      </c>
      <c r="J374" s="62">
        <f t="shared" si="358"/>
        <v>-3936.1881896236077</v>
      </c>
      <c r="K374" s="62">
        <f t="shared" si="358"/>
        <v>-3838.8470097652757</v>
      </c>
      <c r="L374" s="62">
        <f t="shared" si="358"/>
        <v>-3722.0403881142815</v>
      </c>
      <c r="M374" s="62">
        <f t="shared" si="358"/>
        <v>-3589.9585377369858</v>
      </c>
      <c r="N374" s="62">
        <f t="shared" si="358"/>
        <v>-3450.5202702118704</v>
      </c>
      <c r="O374" s="62">
        <f t="shared" si="358"/>
        <v>-3313.8258869796846</v>
      </c>
      <c r="P374" s="62">
        <f t="shared" si="358"/>
        <v>-3189.3901762671421</v>
      </c>
      <c r="Q374" s="62">
        <f t="shared" si="358"/>
        <v>-3083.6375421474468</v>
      </c>
      <c r="R374" s="62">
        <f t="shared" si="358"/>
        <v>-2998.9486214412941</v>
      </c>
      <c r="S374" s="62">
        <f t="shared" si="358"/>
        <v>-2934.3272161799682</v>
      </c>
      <c r="T374" s="62">
        <f t="shared" si="358"/>
        <v>-2886.8253006686996</v>
      </c>
      <c r="U374" s="62">
        <f t="shared" si="358"/>
        <v>-2852.8621182724105</v>
      </c>
      <c r="V374" s="62">
        <f t="shared" si="358"/>
        <v>-2829.0589430835184</v>
      </c>
      <c r="W374" s="62">
        <f t="shared" si="358"/>
        <v>-2812.6094859705067</v>
      </c>
      <c r="X374" s="62">
        <f t="shared" si="358"/>
        <v>-2801.3523027601836</v>
      </c>
      <c r="Y374" s="62">
        <f t="shared" si="358"/>
        <v>-2793.6998704258613</v>
      </c>
      <c r="Z374" s="62">
        <f t="shared" si="358"/>
        <v>-2788.5215546169388</v>
      </c>
      <c r="AA374" s="62">
        <f t="shared" si="358"/>
        <v>-2785.0282573659729</v>
      </c>
      <c r="AB374" s="62">
        <f t="shared" si="358"/>
        <v>-2782.6765870098498</v>
      </c>
      <c r="AC374" s="62">
        <f t="shared" si="358"/>
        <v>-2781.0956775126119</v>
      </c>
    </row>
    <row r="375" spans="1:29" x14ac:dyDescent="0.25">
      <c r="A375" s="30" t="str">
        <f>A356</f>
        <v>Capex costumization</v>
      </c>
      <c r="B375" s="62">
        <f>((1+B358)^B366)*B358/(((1+B358)^B366)-1)*(B356)</f>
        <v>5434.7183288153492</v>
      </c>
      <c r="C375" s="62">
        <f t="shared" ref="C375:AC375" si="359">((1+C358)^C366)*C358/(((1+C358)^C366)-1)*(C356)</f>
        <v>5434.7183288153492</v>
      </c>
      <c r="D375" s="62">
        <f t="shared" si="359"/>
        <v>5434.7183288153492</v>
      </c>
      <c r="E375" s="62">
        <f t="shared" si="359"/>
        <v>5434.7183288153492</v>
      </c>
      <c r="F375" s="62">
        <f t="shared" si="359"/>
        <v>5434.7183288153492</v>
      </c>
      <c r="G375" s="62">
        <f t="shared" si="359"/>
        <v>5434.7183288153492</v>
      </c>
      <c r="H375" s="62">
        <f t="shared" si="359"/>
        <v>5434.7183288153492</v>
      </c>
      <c r="I375" s="62">
        <f t="shared" si="359"/>
        <v>5434.7183288153492</v>
      </c>
      <c r="J375" s="62">
        <f t="shared" si="359"/>
        <v>5434.7183288153492</v>
      </c>
      <c r="K375" s="62">
        <f t="shared" si="359"/>
        <v>5434.7183288153492</v>
      </c>
      <c r="L375" s="62">
        <f t="shared" si="359"/>
        <v>5434.7183288153492</v>
      </c>
      <c r="M375" s="62">
        <f t="shared" si="359"/>
        <v>5434.7183288153492</v>
      </c>
      <c r="N375" s="62">
        <f t="shared" si="359"/>
        <v>5434.7183288153492</v>
      </c>
      <c r="O375" s="62">
        <f t="shared" si="359"/>
        <v>5434.7183288153492</v>
      </c>
      <c r="P375" s="62">
        <f t="shared" si="359"/>
        <v>5434.7183288153492</v>
      </c>
      <c r="Q375" s="62">
        <f t="shared" si="359"/>
        <v>5434.7183288153492</v>
      </c>
      <c r="R375" s="62">
        <f t="shared" si="359"/>
        <v>5434.7183288153492</v>
      </c>
      <c r="S375" s="62">
        <f t="shared" si="359"/>
        <v>5434.7183288153492</v>
      </c>
      <c r="T375" s="62">
        <f t="shared" si="359"/>
        <v>5434.7183288153492</v>
      </c>
      <c r="U375" s="62">
        <f t="shared" si="359"/>
        <v>5434.7183288153492</v>
      </c>
      <c r="V375" s="62">
        <f t="shared" si="359"/>
        <v>5434.7183288153492</v>
      </c>
      <c r="W375" s="62">
        <f t="shared" si="359"/>
        <v>5434.7183288153492</v>
      </c>
      <c r="X375" s="62">
        <f t="shared" si="359"/>
        <v>5434.7183288153492</v>
      </c>
      <c r="Y375" s="62">
        <f t="shared" si="359"/>
        <v>5434.7183288153492</v>
      </c>
      <c r="Z375" s="62">
        <f t="shared" si="359"/>
        <v>5434.7183288153492</v>
      </c>
      <c r="AA375" s="62">
        <f t="shared" si="359"/>
        <v>5434.7183288153492</v>
      </c>
      <c r="AB375" s="62">
        <f t="shared" si="359"/>
        <v>5434.7183288153492</v>
      </c>
      <c r="AC375" s="62">
        <f t="shared" si="359"/>
        <v>5434.7183288153492</v>
      </c>
    </row>
    <row r="376" spans="1:29" x14ac:dyDescent="0.25">
      <c r="A376" s="30" t="str">
        <f>A357</f>
        <v>Residual value (costumization)</v>
      </c>
      <c r="B376" s="62">
        <f>((1+B358)^B366)*B358/(((1+B358)^B366)-1)*(B357)</f>
        <v>-1358.6795822038373</v>
      </c>
      <c r="C376" s="62">
        <f t="shared" ref="C376:AC376" si="360">((1+C358)^C366)*C358/(((1+C358)^C366)-1)*(C357)</f>
        <v>-1358.6795822038373</v>
      </c>
      <c r="D376" s="62">
        <f t="shared" si="360"/>
        <v>-1358.6795822038373</v>
      </c>
      <c r="E376" s="62">
        <f t="shared" si="360"/>
        <v>-1358.6795822038373</v>
      </c>
      <c r="F376" s="62">
        <f t="shared" si="360"/>
        <v>-1358.6795822038373</v>
      </c>
      <c r="G376" s="62">
        <f t="shared" si="360"/>
        <v>-1358.6795822038373</v>
      </c>
      <c r="H376" s="62">
        <f t="shared" si="360"/>
        <v>-1358.6795822038373</v>
      </c>
      <c r="I376" s="62">
        <f t="shared" si="360"/>
        <v>-1358.6795822038373</v>
      </c>
      <c r="J376" s="62">
        <f t="shared" si="360"/>
        <v>-1358.6795822038373</v>
      </c>
      <c r="K376" s="62">
        <f t="shared" si="360"/>
        <v>-1358.6795822038373</v>
      </c>
      <c r="L376" s="62">
        <f t="shared" si="360"/>
        <v>-1358.6795822038373</v>
      </c>
      <c r="M376" s="62">
        <f t="shared" si="360"/>
        <v>-1358.6795822038373</v>
      </c>
      <c r="N376" s="62">
        <f t="shared" si="360"/>
        <v>-1358.6795822038373</v>
      </c>
      <c r="O376" s="62">
        <f t="shared" si="360"/>
        <v>-1358.6795822038373</v>
      </c>
      <c r="P376" s="62">
        <f t="shared" si="360"/>
        <v>-1358.6795822038373</v>
      </c>
      <c r="Q376" s="62">
        <f t="shared" si="360"/>
        <v>-1358.6795822038373</v>
      </c>
      <c r="R376" s="62">
        <f t="shared" si="360"/>
        <v>-1358.6795822038373</v>
      </c>
      <c r="S376" s="62">
        <f t="shared" si="360"/>
        <v>-1358.6795822038373</v>
      </c>
      <c r="T376" s="62">
        <f t="shared" si="360"/>
        <v>-1358.6795822038373</v>
      </c>
      <c r="U376" s="62">
        <f t="shared" si="360"/>
        <v>-1358.6795822038373</v>
      </c>
      <c r="V376" s="62">
        <f t="shared" si="360"/>
        <v>-1358.6795822038373</v>
      </c>
      <c r="W376" s="62">
        <f t="shared" si="360"/>
        <v>-1358.6795822038373</v>
      </c>
      <c r="X376" s="62">
        <f t="shared" si="360"/>
        <v>-1358.6795822038373</v>
      </c>
      <c r="Y376" s="62">
        <f t="shared" si="360"/>
        <v>-1358.6795822038373</v>
      </c>
      <c r="Z376" s="62">
        <f t="shared" si="360"/>
        <v>-1358.6795822038373</v>
      </c>
      <c r="AA376" s="62">
        <f t="shared" si="360"/>
        <v>-1358.6795822038373</v>
      </c>
      <c r="AB376" s="62">
        <f t="shared" si="360"/>
        <v>-1358.6795822038373</v>
      </c>
      <c r="AC376" s="62">
        <f t="shared" si="360"/>
        <v>-1358.6795822038373</v>
      </c>
    </row>
    <row r="377" spans="1:29" x14ac:dyDescent="0.25">
      <c r="A377" s="30" t="str">
        <f>A359</f>
        <v>Opex fix (admin, crew, insurance)</v>
      </c>
      <c r="B377" s="62">
        <f>B359</f>
        <v>70000</v>
      </c>
      <c r="C377" s="62">
        <f t="shared" ref="C377:AC377" si="361">C359</f>
        <v>70000</v>
      </c>
      <c r="D377" s="62">
        <f t="shared" si="361"/>
        <v>70000</v>
      </c>
      <c r="E377" s="62">
        <f t="shared" si="361"/>
        <v>70000</v>
      </c>
      <c r="F377" s="62">
        <f t="shared" si="361"/>
        <v>70000</v>
      </c>
      <c r="G377" s="62">
        <f t="shared" si="361"/>
        <v>70000</v>
      </c>
      <c r="H377" s="62">
        <f t="shared" si="361"/>
        <v>70000</v>
      </c>
      <c r="I377" s="62">
        <f t="shared" si="361"/>
        <v>70000</v>
      </c>
      <c r="J377" s="62">
        <f t="shared" si="361"/>
        <v>70000</v>
      </c>
      <c r="K377" s="62">
        <f t="shared" si="361"/>
        <v>70000</v>
      </c>
      <c r="L377" s="62">
        <f t="shared" si="361"/>
        <v>70000</v>
      </c>
      <c r="M377" s="62">
        <f t="shared" si="361"/>
        <v>70000</v>
      </c>
      <c r="N377" s="62">
        <f t="shared" si="361"/>
        <v>70000</v>
      </c>
      <c r="O377" s="62">
        <f t="shared" si="361"/>
        <v>70000</v>
      </c>
      <c r="P377" s="62">
        <f t="shared" si="361"/>
        <v>70000</v>
      </c>
      <c r="Q377" s="62">
        <f t="shared" si="361"/>
        <v>70000</v>
      </c>
      <c r="R377" s="62">
        <f t="shared" si="361"/>
        <v>70000</v>
      </c>
      <c r="S377" s="62">
        <f t="shared" si="361"/>
        <v>70000</v>
      </c>
      <c r="T377" s="62">
        <f t="shared" si="361"/>
        <v>70000</v>
      </c>
      <c r="U377" s="62">
        <f t="shared" si="361"/>
        <v>70000</v>
      </c>
      <c r="V377" s="62">
        <f t="shared" si="361"/>
        <v>70000</v>
      </c>
      <c r="W377" s="62">
        <f t="shared" si="361"/>
        <v>70000</v>
      </c>
      <c r="X377" s="62">
        <f t="shared" si="361"/>
        <v>70000</v>
      </c>
      <c r="Y377" s="62">
        <f t="shared" si="361"/>
        <v>70000</v>
      </c>
      <c r="Z377" s="62">
        <f t="shared" si="361"/>
        <v>70000</v>
      </c>
      <c r="AA377" s="62">
        <f t="shared" si="361"/>
        <v>70000</v>
      </c>
      <c r="AB377" s="62">
        <f t="shared" si="361"/>
        <v>70000</v>
      </c>
      <c r="AC377" s="62">
        <f t="shared" si="361"/>
        <v>70000</v>
      </c>
    </row>
    <row r="378" spans="1:29" x14ac:dyDescent="0.25">
      <c r="A378" s="30" t="str">
        <f>A360</f>
        <v>Opex maintenance &amp; repair</v>
      </c>
      <c r="B378" s="62">
        <f>B360</f>
        <v>20000</v>
      </c>
      <c r="C378" s="62">
        <f t="shared" ref="C378:AC378" si="362">C360</f>
        <v>20000</v>
      </c>
      <c r="D378" s="62">
        <f t="shared" si="362"/>
        <v>20000</v>
      </c>
      <c r="E378" s="62">
        <f t="shared" si="362"/>
        <v>20000</v>
      </c>
      <c r="F378" s="62">
        <f t="shared" si="362"/>
        <v>20000</v>
      </c>
      <c r="G378" s="62">
        <f t="shared" si="362"/>
        <v>20000</v>
      </c>
      <c r="H378" s="62">
        <f t="shared" si="362"/>
        <v>20000</v>
      </c>
      <c r="I378" s="62">
        <f t="shared" si="362"/>
        <v>20000</v>
      </c>
      <c r="J378" s="62">
        <f t="shared" si="362"/>
        <v>20000</v>
      </c>
      <c r="K378" s="62">
        <f t="shared" si="362"/>
        <v>20000</v>
      </c>
      <c r="L378" s="62">
        <f t="shared" si="362"/>
        <v>20000</v>
      </c>
      <c r="M378" s="62">
        <f t="shared" si="362"/>
        <v>20000</v>
      </c>
      <c r="N378" s="62">
        <f t="shared" si="362"/>
        <v>20000</v>
      </c>
      <c r="O378" s="62">
        <f t="shared" si="362"/>
        <v>20000</v>
      </c>
      <c r="P378" s="62">
        <f t="shared" si="362"/>
        <v>20000</v>
      </c>
      <c r="Q378" s="62">
        <f t="shared" si="362"/>
        <v>20000</v>
      </c>
      <c r="R378" s="62">
        <f t="shared" si="362"/>
        <v>20000</v>
      </c>
      <c r="S378" s="62">
        <f t="shared" si="362"/>
        <v>20000</v>
      </c>
      <c r="T378" s="62">
        <f t="shared" si="362"/>
        <v>20000</v>
      </c>
      <c r="U378" s="62">
        <f t="shared" si="362"/>
        <v>20000</v>
      </c>
      <c r="V378" s="62">
        <f t="shared" si="362"/>
        <v>20000</v>
      </c>
      <c r="W378" s="62">
        <f t="shared" si="362"/>
        <v>20000</v>
      </c>
      <c r="X378" s="62">
        <f t="shared" si="362"/>
        <v>20000</v>
      </c>
      <c r="Y378" s="62">
        <f t="shared" si="362"/>
        <v>20000</v>
      </c>
      <c r="Z378" s="62">
        <f t="shared" si="362"/>
        <v>20000</v>
      </c>
      <c r="AA378" s="62">
        <f t="shared" si="362"/>
        <v>20000</v>
      </c>
      <c r="AB378" s="62">
        <f t="shared" si="362"/>
        <v>20000</v>
      </c>
      <c r="AC378" s="62">
        <f t="shared" si="362"/>
        <v>20000</v>
      </c>
    </row>
    <row r="379" spans="1:29" x14ac:dyDescent="0.25">
      <c r="A379" s="30" t="str">
        <f>A361</f>
        <v>Opex var (mode-fees)</v>
      </c>
      <c r="B379" s="62">
        <f>B361*B370</f>
        <v>8580</v>
      </c>
      <c r="C379" s="62">
        <f t="shared" ref="C379:AC379" si="363">C361*C370</f>
        <v>8580</v>
      </c>
      <c r="D379" s="62">
        <f t="shared" si="363"/>
        <v>8580</v>
      </c>
      <c r="E379" s="62">
        <f t="shared" si="363"/>
        <v>8580</v>
      </c>
      <c r="F379" s="62">
        <f t="shared" si="363"/>
        <v>8580</v>
      </c>
      <c r="G379" s="62">
        <f t="shared" si="363"/>
        <v>8580</v>
      </c>
      <c r="H379" s="62">
        <f t="shared" si="363"/>
        <v>8580</v>
      </c>
      <c r="I379" s="62">
        <f t="shared" si="363"/>
        <v>8580</v>
      </c>
      <c r="J379" s="62">
        <f t="shared" si="363"/>
        <v>8580</v>
      </c>
      <c r="K379" s="62">
        <f t="shared" si="363"/>
        <v>8580</v>
      </c>
      <c r="L379" s="62">
        <f t="shared" si="363"/>
        <v>8580</v>
      </c>
      <c r="M379" s="62">
        <f t="shared" si="363"/>
        <v>8580</v>
      </c>
      <c r="N379" s="62">
        <f t="shared" si="363"/>
        <v>8580</v>
      </c>
      <c r="O379" s="62">
        <f t="shared" si="363"/>
        <v>8580</v>
      </c>
      <c r="P379" s="62">
        <f t="shared" si="363"/>
        <v>8580</v>
      </c>
      <c r="Q379" s="62">
        <f t="shared" si="363"/>
        <v>8580</v>
      </c>
      <c r="R379" s="62">
        <f t="shared" si="363"/>
        <v>8580</v>
      </c>
      <c r="S379" s="62">
        <f t="shared" si="363"/>
        <v>8580</v>
      </c>
      <c r="T379" s="62">
        <f t="shared" si="363"/>
        <v>8580</v>
      </c>
      <c r="U379" s="62">
        <f t="shared" si="363"/>
        <v>8580</v>
      </c>
      <c r="V379" s="62">
        <f t="shared" si="363"/>
        <v>8580</v>
      </c>
      <c r="W379" s="62">
        <f t="shared" si="363"/>
        <v>8580</v>
      </c>
      <c r="X379" s="62">
        <f t="shared" si="363"/>
        <v>8580</v>
      </c>
      <c r="Y379" s="62">
        <f t="shared" si="363"/>
        <v>8580</v>
      </c>
      <c r="Z379" s="62">
        <f t="shared" si="363"/>
        <v>8580</v>
      </c>
      <c r="AA379" s="62">
        <f t="shared" si="363"/>
        <v>8580</v>
      </c>
      <c r="AB379" s="62">
        <f t="shared" si="363"/>
        <v>8580</v>
      </c>
      <c r="AC379" s="62">
        <f t="shared" si="363"/>
        <v>8580</v>
      </c>
    </row>
    <row r="380" spans="1:29" x14ac:dyDescent="0.25">
      <c r="A380" s="30" t="str">
        <f>A363</f>
        <v>Fuel Cost</v>
      </c>
      <c r="B380" s="62">
        <f>B362*B363*B370</f>
        <v>22568.511660141867</v>
      </c>
      <c r="C380" s="62">
        <f t="shared" ref="C380:AC380" si="364">C362*C363*C370</f>
        <v>22546.465880751472</v>
      </c>
      <c r="D380" s="62">
        <f t="shared" si="364"/>
        <v>22515.164034319008</v>
      </c>
      <c r="E380" s="62">
        <f t="shared" si="364"/>
        <v>22470.921882302122</v>
      </c>
      <c r="F380" s="62">
        <f t="shared" si="364"/>
        <v>22408.806699064946</v>
      </c>
      <c r="G380" s="62">
        <f t="shared" si="364"/>
        <v>22322.444045855515</v>
      </c>
      <c r="H380" s="62">
        <f t="shared" si="364"/>
        <v>22204.044079138675</v>
      </c>
      <c r="I380" s="62">
        <f t="shared" si="364"/>
        <v>22044.927211098755</v>
      </c>
      <c r="J380" s="62">
        <f t="shared" si="364"/>
        <v>21836.930725452334</v>
      </c>
      <c r="K380" s="62">
        <f t="shared" si="364"/>
        <v>21574.994307749741</v>
      </c>
      <c r="L380" s="62">
        <f t="shared" si="364"/>
        <v>21260.678125392678</v>
      </c>
      <c r="M380" s="62">
        <f t="shared" si="364"/>
        <v>20905.257667353133</v>
      </c>
      <c r="N380" s="62">
        <f t="shared" si="364"/>
        <v>20530.041748054224</v>
      </c>
      <c r="O380" s="62">
        <f t="shared" si="364"/>
        <v>20162.209376225434</v>
      </c>
      <c r="P380" s="62">
        <f t="shared" si="364"/>
        <v>19827.363996852018</v>
      </c>
      <c r="Q380" s="62">
        <f t="shared" si="364"/>
        <v>19542.793107283589</v>
      </c>
      <c r="R380" s="62">
        <f t="shared" si="364"/>
        <v>19314.90278849813</v>
      </c>
      <c r="S380" s="62">
        <f t="shared" si="364"/>
        <v>19141.012360770688</v>
      </c>
      <c r="T380" s="62">
        <f t="shared" si="364"/>
        <v>19013.188950358559</v>
      </c>
      <c r="U380" s="62">
        <f t="shared" si="364"/>
        <v>18921.79706109226</v>
      </c>
      <c r="V380" s="62">
        <f t="shared" si="364"/>
        <v>18857.74484343885</v>
      </c>
      <c r="W380" s="62">
        <f t="shared" si="364"/>
        <v>18813.480824083363</v>
      </c>
      <c r="X380" s="62">
        <f t="shared" si="364"/>
        <v>18783.188749877721</v>
      </c>
      <c r="Y380" s="62">
        <f t="shared" si="364"/>
        <v>18762.596738200024</v>
      </c>
      <c r="Z380" s="62">
        <f t="shared" si="364"/>
        <v>18748.662353033375</v>
      </c>
      <c r="AA380" s="62">
        <f t="shared" si="364"/>
        <v>18739.262202252172</v>
      </c>
      <c r="AB380" s="62">
        <f t="shared" si="364"/>
        <v>18732.934067442253</v>
      </c>
      <c r="AC380" s="62">
        <f t="shared" si="364"/>
        <v>18728.679981237205</v>
      </c>
    </row>
    <row r="381" spans="1:29" ht="15.75" thickBot="1" x14ac:dyDescent="0.3">
      <c r="A381" s="59" t="str">
        <f>A344</f>
        <v>Emission Cost</v>
      </c>
      <c r="B381" s="62">
        <f>B364*B370</f>
        <v>0</v>
      </c>
      <c r="C381" s="62">
        <f t="shared" ref="C381:AC381" si="365">C364*C370</f>
        <v>0</v>
      </c>
      <c r="D381" s="62">
        <f t="shared" si="365"/>
        <v>0</v>
      </c>
      <c r="E381" s="62">
        <f t="shared" si="365"/>
        <v>0</v>
      </c>
      <c r="F381" s="62">
        <f t="shared" si="365"/>
        <v>0</v>
      </c>
      <c r="G381" s="62">
        <f t="shared" si="365"/>
        <v>0</v>
      </c>
      <c r="H381" s="62">
        <f t="shared" si="365"/>
        <v>0</v>
      </c>
      <c r="I381" s="62">
        <f t="shared" si="365"/>
        <v>0</v>
      </c>
      <c r="J381" s="62">
        <f t="shared" si="365"/>
        <v>0</v>
      </c>
      <c r="K381" s="62">
        <f t="shared" si="365"/>
        <v>0</v>
      </c>
      <c r="L381" s="62">
        <f t="shared" si="365"/>
        <v>0</v>
      </c>
      <c r="M381" s="62">
        <f t="shared" si="365"/>
        <v>0</v>
      </c>
      <c r="N381" s="62">
        <f t="shared" si="365"/>
        <v>0</v>
      </c>
      <c r="O381" s="62">
        <f t="shared" si="365"/>
        <v>0</v>
      </c>
      <c r="P381" s="62">
        <f t="shared" si="365"/>
        <v>0</v>
      </c>
      <c r="Q381" s="62">
        <f t="shared" si="365"/>
        <v>0</v>
      </c>
      <c r="R381" s="62">
        <f t="shared" si="365"/>
        <v>0</v>
      </c>
      <c r="S381" s="62">
        <f t="shared" si="365"/>
        <v>0</v>
      </c>
      <c r="T381" s="62">
        <f t="shared" si="365"/>
        <v>0</v>
      </c>
      <c r="U381" s="62">
        <f t="shared" si="365"/>
        <v>0</v>
      </c>
      <c r="V381" s="62">
        <f t="shared" si="365"/>
        <v>0</v>
      </c>
      <c r="W381" s="62">
        <f t="shared" si="365"/>
        <v>0</v>
      </c>
      <c r="X381" s="62">
        <f t="shared" si="365"/>
        <v>0</v>
      </c>
      <c r="Y381" s="62">
        <f t="shared" si="365"/>
        <v>0</v>
      </c>
      <c r="Z381" s="62">
        <f t="shared" si="365"/>
        <v>0</v>
      </c>
      <c r="AA381" s="62">
        <f t="shared" si="365"/>
        <v>0</v>
      </c>
      <c r="AB381" s="62">
        <f t="shared" si="365"/>
        <v>0</v>
      </c>
      <c r="AC381" s="62">
        <f t="shared" si="365"/>
        <v>0</v>
      </c>
    </row>
    <row r="382" spans="1:29" ht="15.75" thickBot="1" x14ac:dyDescent="0.3">
      <c r="A382" s="31" t="s">
        <v>209</v>
      </c>
      <c r="B382" s="64">
        <f>B373+B374+B375+B376+B377+B378+B379+B380+B381</f>
        <v>137946.52524761262</v>
      </c>
      <c r="C382" s="64">
        <f t="shared" ref="C382:AC382" si="366">C373+C374+C375+C376+C377+C378+C379+C380+C381</f>
        <v>137941.7751334646</v>
      </c>
      <c r="D382" s="64">
        <f t="shared" si="366"/>
        <v>137935.03065231181</v>
      </c>
      <c r="E382" s="64">
        <f t="shared" si="366"/>
        <v>137925.4979763056</v>
      </c>
      <c r="F382" s="64">
        <f t="shared" si="366"/>
        <v>137912.11427117657</v>
      </c>
      <c r="G382" s="64">
        <f t="shared" si="366"/>
        <v>137893.50606261185</v>
      </c>
      <c r="H382" s="64">
        <f t="shared" si="366"/>
        <v>137867.99490480404</v>
      </c>
      <c r="I382" s="64">
        <f t="shared" si="366"/>
        <v>137833.71064237555</v>
      </c>
      <c r="J382" s="64">
        <f t="shared" si="366"/>
        <v>137788.89448814909</v>
      </c>
      <c r="K382" s="64">
        <f t="shared" si="366"/>
        <v>137732.45611681408</v>
      </c>
      <c r="L382" s="64">
        <f t="shared" si="366"/>
        <v>137664.73169127578</v>
      </c>
      <c r="M382" s="64">
        <f t="shared" si="366"/>
        <v>137588.15069514388</v>
      </c>
      <c r="N382" s="64">
        <f t="shared" si="366"/>
        <v>137507.30445173132</v>
      </c>
      <c r="O382" s="64">
        <f t="shared" si="366"/>
        <v>137428.04911117046</v>
      </c>
      <c r="P382" s="64">
        <f t="shared" si="366"/>
        <v>137355.90134330132</v>
      </c>
      <c r="Q382" s="64">
        <f t="shared" si="366"/>
        <v>137294.58601465225</v>
      </c>
      <c r="R382" s="64">
        <f t="shared" si="366"/>
        <v>137245.48341735755</v>
      </c>
      <c r="S382" s="64">
        <f t="shared" si="366"/>
        <v>137208.01595629289</v>
      </c>
      <c r="T382" s="64">
        <f t="shared" si="366"/>
        <v>137180.47436751568</v>
      </c>
      <c r="U382" s="64">
        <f t="shared" si="366"/>
        <v>137160.78252997488</v>
      </c>
      <c r="V382" s="64">
        <f t="shared" si="366"/>
        <v>137146.98145994247</v>
      </c>
      <c r="W382" s="64">
        <f t="shared" si="366"/>
        <v>137137.44407226998</v>
      </c>
      <c r="X382" s="64">
        <f t="shared" si="366"/>
        <v>137130.91716261947</v>
      </c>
      <c r="Y382" s="64">
        <f t="shared" si="366"/>
        <v>137126.48028586979</v>
      </c>
      <c r="Z382" s="64">
        <f t="shared" si="366"/>
        <v>137123.47790074421</v>
      </c>
      <c r="AA382" s="64">
        <f t="shared" si="366"/>
        <v>137121.45248860394</v>
      </c>
      <c r="AB382" s="64">
        <f t="shared" si="366"/>
        <v>137120.08899121248</v>
      </c>
      <c r="AC382" s="64">
        <f t="shared" si="366"/>
        <v>137119.17238061273</v>
      </c>
    </row>
    <row r="383" spans="1:29" ht="15.75" thickBot="1" x14ac:dyDescent="0.3">
      <c r="AC383" s="32"/>
    </row>
    <row r="384" spans="1:29" ht="15.75" thickBot="1" x14ac:dyDescent="0.3">
      <c r="A384" s="26" t="s">
        <v>208</v>
      </c>
      <c r="B384" s="27">
        <v>2023</v>
      </c>
      <c r="C384" s="27">
        <v>2024</v>
      </c>
      <c r="D384" s="27">
        <v>2025</v>
      </c>
      <c r="E384" s="27">
        <v>2026</v>
      </c>
      <c r="F384" s="27">
        <v>2027</v>
      </c>
      <c r="G384" s="27">
        <v>2028</v>
      </c>
      <c r="H384" s="27">
        <v>2029</v>
      </c>
      <c r="I384" s="27">
        <v>2030</v>
      </c>
      <c r="J384" s="27">
        <v>2031</v>
      </c>
      <c r="K384" s="27">
        <v>2032</v>
      </c>
      <c r="L384" s="27">
        <v>2033</v>
      </c>
      <c r="M384" s="27">
        <v>2034</v>
      </c>
      <c r="N384" s="27">
        <v>2035</v>
      </c>
      <c r="O384" s="27">
        <v>2036</v>
      </c>
      <c r="P384" s="27">
        <v>2037</v>
      </c>
      <c r="Q384" s="27">
        <v>2038</v>
      </c>
      <c r="R384" s="27">
        <v>2039</v>
      </c>
      <c r="S384" s="27">
        <v>2040</v>
      </c>
      <c r="T384" s="27">
        <v>2041</v>
      </c>
      <c r="U384" s="27">
        <v>2042</v>
      </c>
      <c r="V384" s="27">
        <v>2043</v>
      </c>
      <c r="W384" s="27">
        <v>2044</v>
      </c>
      <c r="X384" s="27">
        <v>2045</v>
      </c>
      <c r="Y384" s="27">
        <v>2046</v>
      </c>
      <c r="Z384" s="27">
        <v>2047</v>
      </c>
      <c r="AA384" s="27">
        <v>2048</v>
      </c>
      <c r="AB384" s="27">
        <v>2049</v>
      </c>
      <c r="AC384" s="28">
        <v>2050</v>
      </c>
    </row>
    <row r="385" spans="1:29" x14ac:dyDescent="0.25">
      <c r="A385" s="29" t="str">
        <f t="shared" ref="A385:A392" si="367">A373</f>
        <v>Capex vehicle</v>
      </c>
      <c r="B385" s="65">
        <f>((1+B358)^B365)*B358/(((1+B358)^B365)-1)*(B354)/B370</f>
        <v>0.21705172007841297</v>
      </c>
      <c r="C385" s="65">
        <f t="shared" ref="C385:AC385" si="368">((1+C358)^C365)*C358/(((1+C358)^C365)-1)*(C354)/C370</f>
        <v>0.21716842497208638</v>
      </c>
      <c r="D385" s="65">
        <f t="shared" si="368"/>
        <v>0.21733412919124739</v>
      </c>
      <c r="E385" s="65">
        <f t="shared" si="368"/>
        <v>0.21756833618187271</v>
      </c>
      <c r="F385" s="65">
        <f t="shared" si="368"/>
        <v>0.21789715857126654</v>
      </c>
      <c r="G385" s="65">
        <f t="shared" si="368"/>
        <v>0.21835434105874754</v>
      </c>
      <c r="H385" s="65">
        <f t="shared" si="368"/>
        <v>0.21898112114585322</v>
      </c>
      <c r="I385" s="65">
        <f t="shared" si="368"/>
        <v>0.21982344641988433</v>
      </c>
      <c r="J385" s="65">
        <f t="shared" si="368"/>
        <v>0.22092452827831854</v>
      </c>
      <c r="K385" s="65">
        <f t="shared" si="368"/>
        <v>0.22231115477202701</v>
      </c>
      <c r="L385" s="65">
        <f t="shared" si="368"/>
        <v>0.22397506676135742</v>
      </c>
      <c r="M385" s="65">
        <f t="shared" si="368"/>
        <v>0.22585657460148981</v>
      </c>
      <c r="N385" s="65">
        <f t="shared" si="368"/>
        <v>0.22784287470868519</v>
      </c>
      <c r="O385" s="65">
        <f t="shared" si="368"/>
        <v>0.22979008814504115</v>
      </c>
      <c r="P385" s="65">
        <f t="shared" si="368"/>
        <v>0.23156267661672977</v>
      </c>
      <c r="Q385" s="65">
        <f t="shared" si="368"/>
        <v>0.23306912439621261</v>
      </c>
      <c r="R385" s="65">
        <f t="shared" si="368"/>
        <v>0.23427551927806664</v>
      </c>
      <c r="S385" s="65">
        <f t="shared" si="368"/>
        <v>0.23519605211654707</v>
      </c>
      <c r="T385" s="65">
        <f t="shared" si="368"/>
        <v>0.23587271757967057</v>
      </c>
      <c r="U385" s="65">
        <f t="shared" si="368"/>
        <v>0.23635652359671169</v>
      </c>
      <c r="V385" s="65">
        <f t="shared" si="368"/>
        <v>0.23669560016635402</v>
      </c>
      <c r="W385" s="65">
        <f t="shared" si="368"/>
        <v>0.23692992291725162</v>
      </c>
      <c r="X385" s="65">
        <f t="shared" si="368"/>
        <v>0.23709028165244139</v>
      </c>
      <c r="Y385" s="65">
        <f t="shared" si="368"/>
        <v>0.23719929066005288</v>
      </c>
      <c r="Z385" s="65">
        <f t="shared" si="368"/>
        <v>0.23727305584251615</v>
      </c>
      <c r="AA385" s="65">
        <f t="shared" si="368"/>
        <v>0.23732281791161824</v>
      </c>
      <c r="AB385" s="65">
        <f t="shared" si="368"/>
        <v>0.2373563174893408</v>
      </c>
      <c r="AC385" s="65">
        <f t="shared" si="368"/>
        <v>0.23737883756764896</v>
      </c>
    </row>
    <row r="386" spans="1:29" x14ac:dyDescent="0.25">
      <c r="A386" s="30" t="str">
        <f t="shared" si="367"/>
        <v>Residual value (vehicle)</v>
      </c>
      <c r="B386" s="66">
        <f>((1+B358)^B365)*B358/(((1+B358)^B365)-1)*(B355)/B370</f>
        <v>-5.3949478528935647E-2</v>
      </c>
      <c r="C386" s="66">
        <f t="shared" ref="C386:AC386" si="369">((1+C358)^C365)*C358/(((1+C358)^C365)-1)*(C355)/C370</f>
        <v>-5.384444412462959E-2</v>
      </c>
      <c r="D386" s="66">
        <f t="shared" si="369"/>
        <v>-5.3695310327384671E-2</v>
      </c>
      <c r="E386" s="66">
        <f t="shared" si="369"/>
        <v>-5.3484524035821886E-2</v>
      </c>
      <c r="F386" s="66">
        <f t="shared" si="369"/>
        <v>-5.3188583885367458E-2</v>
      </c>
      <c r="G386" s="66">
        <f t="shared" si="369"/>
        <v>-5.2777119646634521E-2</v>
      </c>
      <c r="H386" s="66">
        <f t="shared" si="369"/>
        <v>-5.2213017568239456E-2</v>
      </c>
      <c r="I386" s="66">
        <f t="shared" si="369"/>
        <v>-5.1454924821611424E-2</v>
      </c>
      <c r="J386" s="66">
        <f t="shared" si="369"/>
        <v>-5.0463951149020615E-2</v>
      </c>
      <c r="K386" s="66">
        <f t="shared" si="369"/>
        <v>-4.9215987304683025E-2</v>
      </c>
      <c r="L386" s="66">
        <f t="shared" si="369"/>
        <v>-4.7718466514285664E-2</v>
      </c>
      <c r="M386" s="66">
        <f t="shared" si="369"/>
        <v>-4.6025109458166485E-2</v>
      </c>
      <c r="N386" s="66">
        <f t="shared" si="369"/>
        <v>-4.4237439361690646E-2</v>
      </c>
      <c r="O386" s="66">
        <f t="shared" si="369"/>
        <v>-4.2484947268970313E-2</v>
      </c>
      <c r="P386" s="66">
        <f t="shared" si="369"/>
        <v>-4.0889617644450538E-2</v>
      </c>
      <c r="Q386" s="66">
        <f t="shared" si="369"/>
        <v>-3.9533814642915985E-2</v>
      </c>
      <c r="R386" s="66">
        <f t="shared" si="369"/>
        <v>-3.8448059249247359E-2</v>
      </c>
      <c r="S386" s="66">
        <f t="shared" si="369"/>
        <v>-3.7619579694614977E-2</v>
      </c>
      <c r="T386" s="66">
        <f t="shared" si="369"/>
        <v>-3.7010580777803843E-2</v>
      </c>
      <c r="U386" s="66">
        <f t="shared" si="369"/>
        <v>-3.6575155362466805E-2</v>
      </c>
      <c r="V386" s="66">
        <f t="shared" si="369"/>
        <v>-3.6269986449788696E-2</v>
      </c>
      <c r="W386" s="66">
        <f t="shared" si="369"/>
        <v>-3.6059095973980854E-2</v>
      </c>
      <c r="X386" s="66">
        <f t="shared" si="369"/>
        <v>-3.5914773112310047E-2</v>
      </c>
      <c r="Y386" s="66">
        <f t="shared" si="369"/>
        <v>-3.5816665005459762E-2</v>
      </c>
      <c r="Z386" s="66">
        <f t="shared" si="369"/>
        <v>-3.5750276341242802E-2</v>
      </c>
      <c r="AA386" s="66">
        <f t="shared" si="369"/>
        <v>-3.5705490479050937E-2</v>
      </c>
      <c r="AB386" s="66">
        <f t="shared" si="369"/>
        <v>-3.5675340859100638E-2</v>
      </c>
      <c r="AC386" s="66">
        <f t="shared" si="369"/>
        <v>-3.5655072788623232E-2</v>
      </c>
    </row>
    <row r="387" spans="1:29" x14ac:dyDescent="0.25">
      <c r="A387" s="30" t="str">
        <f t="shared" si="367"/>
        <v>Capex costumization</v>
      </c>
      <c r="B387" s="66">
        <f>((1+B358)^B366)*B358/(((1+B358)^B366)-1)*(B356)/B370</f>
        <v>6.9675876010453192E-2</v>
      </c>
      <c r="C387" s="66">
        <f t="shared" ref="C387:AC387" si="370">((1+C358)^C366)*C358/(((1+C358)^C366)-1)*(C356)/C370</f>
        <v>6.9675876010453192E-2</v>
      </c>
      <c r="D387" s="66">
        <f t="shared" si="370"/>
        <v>6.9675876010453192E-2</v>
      </c>
      <c r="E387" s="66">
        <f t="shared" si="370"/>
        <v>6.9675876010453192E-2</v>
      </c>
      <c r="F387" s="66">
        <f t="shared" si="370"/>
        <v>6.9675876010453192E-2</v>
      </c>
      <c r="G387" s="66">
        <f t="shared" si="370"/>
        <v>6.9675876010453192E-2</v>
      </c>
      <c r="H387" s="66">
        <f t="shared" si="370"/>
        <v>6.9675876010453192E-2</v>
      </c>
      <c r="I387" s="66">
        <f t="shared" si="370"/>
        <v>6.9675876010453192E-2</v>
      </c>
      <c r="J387" s="66">
        <f t="shared" si="370"/>
        <v>6.9675876010453192E-2</v>
      </c>
      <c r="K387" s="66">
        <f t="shared" si="370"/>
        <v>6.9675876010453192E-2</v>
      </c>
      <c r="L387" s="66">
        <f t="shared" si="370"/>
        <v>6.9675876010453192E-2</v>
      </c>
      <c r="M387" s="66">
        <f t="shared" si="370"/>
        <v>6.9675876010453192E-2</v>
      </c>
      <c r="N387" s="66">
        <f t="shared" si="370"/>
        <v>6.9675876010453192E-2</v>
      </c>
      <c r="O387" s="66">
        <f t="shared" si="370"/>
        <v>6.9675876010453192E-2</v>
      </c>
      <c r="P387" s="66">
        <f t="shared" si="370"/>
        <v>6.9675876010453192E-2</v>
      </c>
      <c r="Q387" s="66">
        <f t="shared" si="370"/>
        <v>6.9675876010453192E-2</v>
      </c>
      <c r="R387" s="66">
        <f t="shared" si="370"/>
        <v>6.9675876010453192E-2</v>
      </c>
      <c r="S387" s="66">
        <f t="shared" si="370"/>
        <v>6.9675876010453192E-2</v>
      </c>
      <c r="T387" s="66">
        <f t="shared" si="370"/>
        <v>6.9675876010453192E-2</v>
      </c>
      <c r="U387" s="66">
        <f t="shared" si="370"/>
        <v>6.9675876010453192E-2</v>
      </c>
      <c r="V387" s="66">
        <f t="shared" si="370"/>
        <v>6.9675876010453192E-2</v>
      </c>
      <c r="W387" s="66">
        <f t="shared" si="370"/>
        <v>6.9675876010453192E-2</v>
      </c>
      <c r="X387" s="66">
        <f t="shared" si="370"/>
        <v>6.9675876010453192E-2</v>
      </c>
      <c r="Y387" s="66">
        <f t="shared" si="370"/>
        <v>6.9675876010453192E-2</v>
      </c>
      <c r="Z387" s="66">
        <f t="shared" si="370"/>
        <v>6.9675876010453192E-2</v>
      </c>
      <c r="AA387" s="66">
        <f t="shared" si="370"/>
        <v>6.9675876010453192E-2</v>
      </c>
      <c r="AB387" s="66">
        <f t="shared" si="370"/>
        <v>6.9675876010453192E-2</v>
      </c>
      <c r="AC387" s="66">
        <f t="shared" si="370"/>
        <v>6.9675876010453192E-2</v>
      </c>
    </row>
    <row r="388" spans="1:29" x14ac:dyDescent="0.25">
      <c r="A388" s="30" t="str">
        <f t="shared" si="367"/>
        <v>Residual value (costumization)</v>
      </c>
      <c r="B388" s="66">
        <f>((1+B358)^B366)*B358/(((1+B358)^B366)-1)*(B357)/B370</f>
        <v>-1.7418969002613298E-2</v>
      </c>
      <c r="C388" s="66">
        <f t="shared" ref="C388:AC388" si="371">((1+C358)^C366)*C358/(((1+C358)^C366)-1)*(C357)/C370</f>
        <v>-1.7418969002613298E-2</v>
      </c>
      <c r="D388" s="66">
        <f t="shared" si="371"/>
        <v>-1.7418969002613298E-2</v>
      </c>
      <c r="E388" s="66">
        <f t="shared" si="371"/>
        <v>-1.7418969002613298E-2</v>
      </c>
      <c r="F388" s="66">
        <f t="shared" si="371"/>
        <v>-1.7418969002613298E-2</v>
      </c>
      <c r="G388" s="66">
        <f t="shared" si="371"/>
        <v>-1.7418969002613298E-2</v>
      </c>
      <c r="H388" s="66">
        <f t="shared" si="371"/>
        <v>-1.7418969002613298E-2</v>
      </c>
      <c r="I388" s="66">
        <f t="shared" si="371"/>
        <v>-1.7418969002613298E-2</v>
      </c>
      <c r="J388" s="66">
        <f t="shared" si="371"/>
        <v>-1.7418969002613298E-2</v>
      </c>
      <c r="K388" s="66">
        <f t="shared" si="371"/>
        <v>-1.7418969002613298E-2</v>
      </c>
      <c r="L388" s="66">
        <f t="shared" si="371"/>
        <v>-1.7418969002613298E-2</v>
      </c>
      <c r="M388" s="66">
        <f t="shared" si="371"/>
        <v>-1.7418969002613298E-2</v>
      </c>
      <c r="N388" s="66">
        <f t="shared" si="371"/>
        <v>-1.7418969002613298E-2</v>
      </c>
      <c r="O388" s="66">
        <f t="shared" si="371"/>
        <v>-1.7418969002613298E-2</v>
      </c>
      <c r="P388" s="66">
        <f t="shared" si="371"/>
        <v>-1.7418969002613298E-2</v>
      </c>
      <c r="Q388" s="66">
        <f t="shared" si="371"/>
        <v>-1.7418969002613298E-2</v>
      </c>
      <c r="R388" s="66">
        <f t="shared" si="371"/>
        <v>-1.7418969002613298E-2</v>
      </c>
      <c r="S388" s="66">
        <f t="shared" si="371"/>
        <v>-1.7418969002613298E-2</v>
      </c>
      <c r="T388" s="66">
        <f t="shared" si="371"/>
        <v>-1.7418969002613298E-2</v>
      </c>
      <c r="U388" s="66">
        <f t="shared" si="371"/>
        <v>-1.7418969002613298E-2</v>
      </c>
      <c r="V388" s="66">
        <f t="shared" si="371"/>
        <v>-1.7418969002613298E-2</v>
      </c>
      <c r="W388" s="66">
        <f t="shared" si="371"/>
        <v>-1.7418969002613298E-2</v>
      </c>
      <c r="X388" s="66">
        <f t="shared" si="371"/>
        <v>-1.7418969002613298E-2</v>
      </c>
      <c r="Y388" s="66">
        <f t="shared" si="371"/>
        <v>-1.7418969002613298E-2</v>
      </c>
      <c r="Z388" s="66">
        <f t="shared" si="371"/>
        <v>-1.7418969002613298E-2</v>
      </c>
      <c r="AA388" s="66">
        <f t="shared" si="371"/>
        <v>-1.7418969002613298E-2</v>
      </c>
      <c r="AB388" s="66">
        <f t="shared" si="371"/>
        <v>-1.7418969002613298E-2</v>
      </c>
      <c r="AC388" s="66">
        <f t="shared" si="371"/>
        <v>-1.7418969002613298E-2</v>
      </c>
    </row>
    <row r="389" spans="1:29" x14ac:dyDescent="0.25">
      <c r="A389" s="30" t="str">
        <f t="shared" si="367"/>
        <v>Opex fix (admin, crew, insurance)</v>
      </c>
      <c r="B389" s="66">
        <f>B359/B370</f>
        <v>0.89743589743589747</v>
      </c>
      <c r="C389" s="66">
        <f t="shared" ref="C389:AC389" si="372">C359/C370</f>
        <v>0.89743589743589747</v>
      </c>
      <c r="D389" s="66">
        <f t="shared" si="372"/>
        <v>0.89743589743589747</v>
      </c>
      <c r="E389" s="66">
        <f t="shared" si="372"/>
        <v>0.89743589743589747</v>
      </c>
      <c r="F389" s="66">
        <f t="shared" si="372"/>
        <v>0.89743589743589747</v>
      </c>
      <c r="G389" s="66">
        <f t="shared" si="372"/>
        <v>0.89743589743589747</v>
      </c>
      <c r="H389" s="66">
        <f t="shared" si="372"/>
        <v>0.89743589743589747</v>
      </c>
      <c r="I389" s="66">
        <f t="shared" si="372"/>
        <v>0.89743589743589747</v>
      </c>
      <c r="J389" s="66">
        <f t="shared" si="372"/>
        <v>0.89743589743589747</v>
      </c>
      <c r="K389" s="66">
        <f t="shared" si="372"/>
        <v>0.89743589743589747</v>
      </c>
      <c r="L389" s="66">
        <f t="shared" si="372"/>
        <v>0.89743589743589747</v>
      </c>
      <c r="M389" s="66">
        <f t="shared" si="372"/>
        <v>0.89743589743589747</v>
      </c>
      <c r="N389" s="66">
        <f t="shared" si="372"/>
        <v>0.89743589743589747</v>
      </c>
      <c r="O389" s="66">
        <f t="shared" si="372"/>
        <v>0.89743589743589747</v>
      </c>
      <c r="P389" s="66">
        <f t="shared" si="372"/>
        <v>0.89743589743589747</v>
      </c>
      <c r="Q389" s="66">
        <f t="shared" si="372"/>
        <v>0.89743589743589747</v>
      </c>
      <c r="R389" s="66">
        <f t="shared" si="372"/>
        <v>0.89743589743589747</v>
      </c>
      <c r="S389" s="66">
        <f t="shared" si="372"/>
        <v>0.89743589743589747</v>
      </c>
      <c r="T389" s="66">
        <f t="shared" si="372"/>
        <v>0.89743589743589747</v>
      </c>
      <c r="U389" s="66">
        <f t="shared" si="372"/>
        <v>0.89743589743589747</v>
      </c>
      <c r="V389" s="66">
        <f t="shared" si="372"/>
        <v>0.89743589743589747</v>
      </c>
      <c r="W389" s="66">
        <f t="shared" si="372"/>
        <v>0.89743589743589747</v>
      </c>
      <c r="X389" s="66">
        <f t="shared" si="372"/>
        <v>0.89743589743589747</v>
      </c>
      <c r="Y389" s="66">
        <f t="shared" si="372"/>
        <v>0.89743589743589747</v>
      </c>
      <c r="Z389" s="66">
        <f t="shared" si="372"/>
        <v>0.89743589743589747</v>
      </c>
      <c r="AA389" s="66">
        <f t="shared" si="372"/>
        <v>0.89743589743589747</v>
      </c>
      <c r="AB389" s="66">
        <f t="shared" si="372"/>
        <v>0.89743589743589747</v>
      </c>
      <c r="AC389" s="66">
        <f t="shared" si="372"/>
        <v>0.89743589743589747</v>
      </c>
    </row>
    <row r="390" spans="1:29" x14ac:dyDescent="0.25">
      <c r="A390" s="30" t="str">
        <f t="shared" si="367"/>
        <v>Opex maintenance &amp; repair</v>
      </c>
      <c r="B390" s="66">
        <f>B360/B370</f>
        <v>0.25641025641025639</v>
      </c>
      <c r="C390" s="66">
        <f t="shared" ref="C390:AC390" si="373">C360/C370</f>
        <v>0.25641025641025639</v>
      </c>
      <c r="D390" s="66">
        <f t="shared" si="373"/>
        <v>0.25641025641025639</v>
      </c>
      <c r="E390" s="66">
        <f t="shared" si="373"/>
        <v>0.25641025641025639</v>
      </c>
      <c r="F390" s="66">
        <f t="shared" si="373"/>
        <v>0.25641025641025639</v>
      </c>
      <c r="G390" s="66">
        <f t="shared" si="373"/>
        <v>0.25641025641025639</v>
      </c>
      <c r="H390" s="66">
        <f t="shared" si="373"/>
        <v>0.25641025641025639</v>
      </c>
      <c r="I390" s="66">
        <f t="shared" si="373"/>
        <v>0.25641025641025639</v>
      </c>
      <c r="J390" s="66">
        <f t="shared" si="373"/>
        <v>0.25641025641025639</v>
      </c>
      <c r="K390" s="66">
        <f t="shared" si="373"/>
        <v>0.25641025641025639</v>
      </c>
      <c r="L390" s="66">
        <f t="shared" si="373"/>
        <v>0.25641025641025639</v>
      </c>
      <c r="M390" s="66">
        <f t="shared" si="373"/>
        <v>0.25641025641025639</v>
      </c>
      <c r="N390" s="66">
        <f t="shared" si="373"/>
        <v>0.25641025641025639</v>
      </c>
      <c r="O390" s="66">
        <f t="shared" si="373"/>
        <v>0.25641025641025639</v>
      </c>
      <c r="P390" s="66">
        <f t="shared" si="373"/>
        <v>0.25641025641025639</v>
      </c>
      <c r="Q390" s="66">
        <f t="shared" si="373"/>
        <v>0.25641025641025639</v>
      </c>
      <c r="R390" s="66">
        <f t="shared" si="373"/>
        <v>0.25641025641025639</v>
      </c>
      <c r="S390" s="66">
        <f t="shared" si="373"/>
        <v>0.25641025641025639</v>
      </c>
      <c r="T390" s="66">
        <f t="shared" si="373"/>
        <v>0.25641025641025639</v>
      </c>
      <c r="U390" s="66">
        <f t="shared" si="373"/>
        <v>0.25641025641025639</v>
      </c>
      <c r="V390" s="66">
        <f t="shared" si="373"/>
        <v>0.25641025641025639</v>
      </c>
      <c r="W390" s="66">
        <f t="shared" si="373"/>
        <v>0.25641025641025639</v>
      </c>
      <c r="X390" s="66">
        <f t="shared" si="373"/>
        <v>0.25641025641025639</v>
      </c>
      <c r="Y390" s="66">
        <f t="shared" si="373"/>
        <v>0.25641025641025639</v>
      </c>
      <c r="Z390" s="66">
        <f t="shared" si="373"/>
        <v>0.25641025641025639</v>
      </c>
      <c r="AA390" s="66">
        <f t="shared" si="373"/>
        <v>0.25641025641025639</v>
      </c>
      <c r="AB390" s="66">
        <f t="shared" si="373"/>
        <v>0.25641025641025639</v>
      </c>
      <c r="AC390" s="66">
        <f t="shared" si="373"/>
        <v>0.25641025641025639</v>
      </c>
    </row>
    <row r="391" spans="1:29" x14ac:dyDescent="0.25">
      <c r="A391" s="30" t="str">
        <f t="shared" si="367"/>
        <v>Opex var (mode-fees)</v>
      </c>
      <c r="B391" s="66">
        <f>B361*B370/B370</f>
        <v>0.11</v>
      </c>
      <c r="C391" s="66">
        <f t="shared" ref="C391:AC391" si="374">C361*C370/C370</f>
        <v>0.11</v>
      </c>
      <c r="D391" s="66">
        <f t="shared" si="374"/>
        <v>0.11</v>
      </c>
      <c r="E391" s="66">
        <f t="shared" si="374"/>
        <v>0.11</v>
      </c>
      <c r="F391" s="66">
        <f t="shared" si="374"/>
        <v>0.11</v>
      </c>
      <c r="G391" s="66">
        <f t="shared" si="374"/>
        <v>0.11</v>
      </c>
      <c r="H391" s="66">
        <f t="shared" si="374"/>
        <v>0.11</v>
      </c>
      <c r="I391" s="66">
        <f t="shared" si="374"/>
        <v>0.11</v>
      </c>
      <c r="J391" s="66">
        <f t="shared" si="374"/>
        <v>0.11</v>
      </c>
      <c r="K391" s="66">
        <f t="shared" si="374"/>
        <v>0.11</v>
      </c>
      <c r="L391" s="66">
        <f t="shared" si="374"/>
        <v>0.11</v>
      </c>
      <c r="M391" s="66">
        <f t="shared" si="374"/>
        <v>0.11</v>
      </c>
      <c r="N391" s="66">
        <f t="shared" si="374"/>
        <v>0.11</v>
      </c>
      <c r="O391" s="66">
        <f t="shared" si="374"/>
        <v>0.11</v>
      </c>
      <c r="P391" s="66">
        <f t="shared" si="374"/>
        <v>0.11</v>
      </c>
      <c r="Q391" s="66">
        <f t="shared" si="374"/>
        <v>0.11</v>
      </c>
      <c r="R391" s="66">
        <f t="shared" si="374"/>
        <v>0.11</v>
      </c>
      <c r="S391" s="66">
        <f t="shared" si="374"/>
        <v>0.11</v>
      </c>
      <c r="T391" s="66">
        <f t="shared" si="374"/>
        <v>0.11</v>
      </c>
      <c r="U391" s="66">
        <f t="shared" si="374"/>
        <v>0.11</v>
      </c>
      <c r="V391" s="66">
        <f t="shared" si="374"/>
        <v>0.11</v>
      </c>
      <c r="W391" s="66">
        <f t="shared" si="374"/>
        <v>0.11</v>
      </c>
      <c r="X391" s="66">
        <f t="shared" si="374"/>
        <v>0.11</v>
      </c>
      <c r="Y391" s="66">
        <f t="shared" si="374"/>
        <v>0.11</v>
      </c>
      <c r="Z391" s="66">
        <f t="shared" si="374"/>
        <v>0.11</v>
      </c>
      <c r="AA391" s="66">
        <f t="shared" si="374"/>
        <v>0.11</v>
      </c>
      <c r="AB391" s="66">
        <f t="shared" si="374"/>
        <v>0.11</v>
      </c>
      <c r="AC391" s="66">
        <f t="shared" si="374"/>
        <v>0.11</v>
      </c>
    </row>
    <row r="392" spans="1:29" x14ac:dyDescent="0.25">
      <c r="A392" s="30" t="str">
        <f t="shared" si="367"/>
        <v>Fuel Cost</v>
      </c>
      <c r="B392" s="66">
        <f>B362*B363*B370/B370</f>
        <v>0.28933989307874186</v>
      </c>
      <c r="C392" s="66">
        <f t="shared" ref="C392:AC392" si="375">C362*C363*C370/C370</f>
        <v>0.28905725488142914</v>
      </c>
      <c r="D392" s="66">
        <f t="shared" si="375"/>
        <v>0.28865594915793602</v>
      </c>
      <c r="E392" s="66">
        <f t="shared" si="375"/>
        <v>0.28808874208079643</v>
      </c>
      <c r="F392" s="66">
        <f t="shared" si="375"/>
        <v>0.28729239357775571</v>
      </c>
      <c r="G392" s="66">
        <f t="shared" si="375"/>
        <v>0.28618518007507071</v>
      </c>
      <c r="H392" s="66">
        <f t="shared" si="375"/>
        <v>0.28466723178382919</v>
      </c>
      <c r="I392" s="66">
        <f t="shared" si="375"/>
        <v>0.28262727193716353</v>
      </c>
      <c r="J392" s="66">
        <f t="shared" si="375"/>
        <v>0.27996065032631196</v>
      </c>
      <c r="K392" s="66">
        <f t="shared" si="375"/>
        <v>0.27660249112499669</v>
      </c>
      <c r="L392" s="66">
        <f t="shared" si="375"/>
        <v>0.27257279647939331</v>
      </c>
      <c r="M392" s="66">
        <f t="shared" si="375"/>
        <v>0.26801612394042479</v>
      </c>
      <c r="N392" s="66">
        <f t="shared" si="375"/>
        <v>0.26320566343659263</v>
      </c>
      <c r="O392" s="66">
        <f t="shared" si="375"/>
        <v>0.25848986379776195</v>
      </c>
      <c r="P392" s="66">
        <f t="shared" si="375"/>
        <v>0.2541969743186156</v>
      </c>
      <c r="Q392" s="66">
        <f t="shared" si="375"/>
        <v>0.25054862958055885</v>
      </c>
      <c r="R392" s="66">
        <f t="shared" si="375"/>
        <v>0.24762695882689909</v>
      </c>
      <c r="S392" s="66">
        <f t="shared" si="375"/>
        <v>0.24539759436885497</v>
      </c>
      <c r="T392" s="66">
        <f t="shared" si="375"/>
        <v>0.2437588326969046</v>
      </c>
      <c r="U392" s="66">
        <f t="shared" si="375"/>
        <v>0.24258714180887514</v>
      </c>
      <c r="V392" s="66">
        <f t="shared" si="375"/>
        <v>0.24176595953126731</v>
      </c>
      <c r="W392" s="66">
        <f t="shared" si="375"/>
        <v>0.24119847210363285</v>
      </c>
      <c r="X392" s="66">
        <f t="shared" si="375"/>
        <v>0.24081011217791951</v>
      </c>
      <c r="Y392" s="66">
        <f t="shared" si="375"/>
        <v>0.24054611202820542</v>
      </c>
      <c r="Z392" s="66">
        <f t="shared" si="375"/>
        <v>0.24036746606453044</v>
      </c>
      <c r="AA392" s="66">
        <f t="shared" si="375"/>
        <v>0.24024695131092527</v>
      </c>
      <c r="AB392" s="66">
        <f t="shared" si="375"/>
        <v>0.24016582137746478</v>
      </c>
      <c r="AC392" s="66">
        <f t="shared" si="375"/>
        <v>0.24011128181073338</v>
      </c>
    </row>
    <row r="393" spans="1:29" ht="15.75" thickBot="1" x14ac:dyDescent="0.3">
      <c r="A393" s="59" t="str">
        <f>A344</f>
        <v>Emission Cost</v>
      </c>
      <c r="B393" s="66">
        <f>B364</f>
        <v>0</v>
      </c>
      <c r="C393" s="66">
        <f t="shared" ref="C393:AC393" si="376">C364</f>
        <v>0</v>
      </c>
      <c r="D393" s="66">
        <f t="shared" si="376"/>
        <v>0</v>
      </c>
      <c r="E393" s="66">
        <f t="shared" si="376"/>
        <v>0</v>
      </c>
      <c r="F393" s="66">
        <f t="shared" si="376"/>
        <v>0</v>
      </c>
      <c r="G393" s="66">
        <f t="shared" si="376"/>
        <v>0</v>
      </c>
      <c r="H393" s="66">
        <f t="shared" si="376"/>
        <v>0</v>
      </c>
      <c r="I393" s="66">
        <f t="shared" si="376"/>
        <v>0</v>
      </c>
      <c r="J393" s="66">
        <f t="shared" si="376"/>
        <v>0</v>
      </c>
      <c r="K393" s="66">
        <f t="shared" si="376"/>
        <v>0</v>
      </c>
      <c r="L393" s="66">
        <f t="shared" si="376"/>
        <v>0</v>
      </c>
      <c r="M393" s="66">
        <f t="shared" si="376"/>
        <v>0</v>
      </c>
      <c r="N393" s="66">
        <f t="shared" si="376"/>
        <v>0</v>
      </c>
      <c r="O393" s="66">
        <f t="shared" si="376"/>
        <v>0</v>
      </c>
      <c r="P393" s="66">
        <f t="shared" si="376"/>
        <v>0</v>
      </c>
      <c r="Q393" s="66">
        <f t="shared" si="376"/>
        <v>0</v>
      </c>
      <c r="R393" s="66">
        <f t="shared" si="376"/>
        <v>0</v>
      </c>
      <c r="S393" s="66">
        <f t="shared" si="376"/>
        <v>0</v>
      </c>
      <c r="T393" s="66">
        <f t="shared" si="376"/>
        <v>0</v>
      </c>
      <c r="U393" s="66">
        <f t="shared" si="376"/>
        <v>0</v>
      </c>
      <c r="V393" s="66">
        <f t="shared" si="376"/>
        <v>0</v>
      </c>
      <c r="W393" s="66">
        <f t="shared" si="376"/>
        <v>0</v>
      </c>
      <c r="X393" s="66">
        <f t="shared" si="376"/>
        <v>0</v>
      </c>
      <c r="Y393" s="66">
        <f t="shared" si="376"/>
        <v>0</v>
      </c>
      <c r="Z393" s="66">
        <f t="shared" si="376"/>
        <v>0</v>
      </c>
      <c r="AA393" s="66">
        <f t="shared" si="376"/>
        <v>0</v>
      </c>
      <c r="AB393" s="66">
        <f t="shared" si="376"/>
        <v>0</v>
      </c>
      <c r="AC393" s="66">
        <f t="shared" si="376"/>
        <v>0</v>
      </c>
    </row>
    <row r="394" spans="1:29" ht="15.75" thickBot="1" x14ac:dyDescent="0.3">
      <c r="A394" s="31" t="s">
        <v>63</v>
      </c>
      <c r="B394" s="76">
        <f>B385+B386+B387-B388+B389+B390+B391+B392+B393</f>
        <v>1.8033831334874395</v>
      </c>
      <c r="C394" s="76">
        <f t="shared" ref="C394:AC394" si="377">C385+C386+C387-C388+C389+C390+C391+C392+C393</f>
        <v>1.8033222345881064</v>
      </c>
      <c r="D394" s="76">
        <f t="shared" si="377"/>
        <v>1.8032357668810191</v>
      </c>
      <c r="E394" s="76">
        <f t="shared" si="377"/>
        <v>1.8031135530860678</v>
      </c>
      <c r="F394" s="76">
        <f t="shared" si="377"/>
        <v>1.8029419671228752</v>
      </c>
      <c r="G394" s="76">
        <f t="shared" si="377"/>
        <v>1.8027034003464042</v>
      </c>
      <c r="H394" s="76">
        <f t="shared" si="377"/>
        <v>1.8023763342206636</v>
      </c>
      <c r="I394" s="76">
        <f t="shared" si="377"/>
        <v>1.801936792394657</v>
      </c>
      <c r="J394" s="76">
        <f t="shared" si="377"/>
        <v>1.8013622263148303</v>
      </c>
      <c r="K394" s="76">
        <f t="shared" si="377"/>
        <v>1.8006386574515612</v>
      </c>
      <c r="L394" s="76">
        <f t="shared" si="377"/>
        <v>1.7997703955856856</v>
      </c>
      <c r="M394" s="76">
        <f t="shared" si="377"/>
        <v>1.7987885879429686</v>
      </c>
      <c r="N394" s="76">
        <f t="shared" si="377"/>
        <v>1.7977520976428076</v>
      </c>
      <c r="O394" s="76">
        <f t="shared" si="377"/>
        <v>1.7967360035330533</v>
      </c>
      <c r="P394" s="76">
        <f t="shared" si="377"/>
        <v>1.7958110321501153</v>
      </c>
      <c r="Q394" s="76">
        <f t="shared" si="377"/>
        <v>1.7950249381930758</v>
      </c>
      <c r="R394" s="76">
        <f t="shared" si="377"/>
        <v>1.7943954177149388</v>
      </c>
      <c r="S394" s="76">
        <f t="shared" si="377"/>
        <v>1.7939150656500074</v>
      </c>
      <c r="T394" s="76">
        <f t="shared" si="377"/>
        <v>1.793561968357992</v>
      </c>
      <c r="U394" s="76">
        <f t="shared" si="377"/>
        <v>1.7933095089023405</v>
      </c>
      <c r="V394" s="76">
        <f t="shared" si="377"/>
        <v>1.793132572107053</v>
      </c>
      <c r="W394" s="76">
        <f t="shared" si="377"/>
        <v>1.7930102979061242</v>
      </c>
      <c r="X394" s="76">
        <f t="shared" si="377"/>
        <v>1.7929266195772715</v>
      </c>
      <c r="Y394" s="76">
        <f t="shared" si="377"/>
        <v>1.792869736542019</v>
      </c>
      <c r="Z394" s="76">
        <f t="shared" si="377"/>
        <v>1.7928312444250243</v>
      </c>
      <c r="AA394" s="76">
        <f t="shared" si="377"/>
        <v>1.792805277602713</v>
      </c>
      <c r="AB394" s="76">
        <f t="shared" si="377"/>
        <v>1.7927877968669255</v>
      </c>
      <c r="AC394" s="76">
        <f t="shared" si="377"/>
        <v>1.7927760454489796</v>
      </c>
    </row>
    <row r="395" spans="1:29" ht="15.75" thickBot="1" x14ac:dyDescent="0.3"/>
    <row r="396" spans="1:29" ht="15.75" thickBot="1" x14ac:dyDescent="0.3">
      <c r="A396" s="26" t="s">
        <v>208</v>
      </c>
      <c r="B396" s="27">
        <v>2023</v>
      </c>
      <c r="C396" s="27">
        <v>2024</v>
      </c>
      <c r="D396" s="27">
        <v>2025</v>
      </c>
      <c r="E396" s="27">
        <v>2026</v>
      </c>
      <c r="F396" s="27">
        <v>2027</v>
      </c>
      <c r="G396" s="27">
        <v>2028</v>
      </c>
      <c r="H396" s="27">
        <v>2029</v>
      </c>
      <c r="I396" s="27">
        <v>2030</v>
      </c>
      <c r="J396" s="27">
        <v>2031</v>
      </c>
      <c r="K396" s="27">
        <v>2032</v>
      </c>
      <c r="L396" s="27">
        <v>2033</v>
      </c>
      <c r="M396" s="27">
        <v>2034</v>
      </c>
      <c r="N396" s="27">
        <v>2035</v>
      </c>
      <c r="O396" s="27">
        <v>2036</v>
      </c>
      <c r="P396" s="27">
        <v>2037</v>
      </c>
      <c r="Q396" s="27">
        <v>2038</v>
      </c>
      <c r="R396" s="27">
        <v>2039</v>
      </c>
      <c r="S396" s="27">
        <v>2040</v>
      </c>
      <c r="T396" s="27">
        <v>2041</v>
      </c>
      <c r="U396" s="27">
        <v>2042</v>
      </c>
      <c r="V396" s="27">
        <v>2043</v>
      </c>
      <c r="W396" s="27">
        <v>2044</v>
      </c>
      <c r="X396" s="27">
        <v>2045</v>
      </c>
      <c r="Y396" s="27">
        <v>2046</v>
      </c>
      <c r="Z396" s="27">
        <v>2047</v>
      </c>
      <c r="AA396" s="27">
        <v>2048</v>
      </c>
      <c r="AB396" s="27">
        <v>2049</v>
      </c>
      <c r="AC396" s="28">
        <v>2050</v>
      </c>
    </row>
    <row r="397" spans="1:29" x14ac:dyDescent="0.25">
      <c r="A397" s="29" t="str">
        <f t="shared" ref="A397:A404" si="378">A373</f>
        <v>Capex vehicle</v>
      </c>
      <c r="B397" s="65">
        <f>((1+B358)^B365)*B358/(((1+B358)^B365)-1)*(B354)/B370/(B367)</f>
        <v>8.6820688031365185E-3</v>
      </c>
      <c r="C397" s="65">
        <f t="shared" ref="C397:AC397" si="379">((1+C358)^C365)*C358/(((1+C358)^C365)-1)*(C354)/C370/(C367)</f>
        <v>8.6867369988834556E-3</v>
      </c>
      <c r="D397" s="65">
        <f t="shared" si="379"/>
        <v>8.6933651676498955E-3</v>
      </c>
      <c r="E397" s="65">
        <f t="shared" si="379"/>
        <v>8.7027334472749088E-3</v>
      </c>
      <c r="F397" s="65">
        <f t="shared" si="379"/>
        <v>8.7158863428506619E-3</v>
      </c>
      <c r="G397" s="65">
        <f t="shared" si="379"/>
        <v>8.734173642349902E-3</v>
      </c>
      <c r="H397" s="65">
        <f t="shared" si="379"/>
        <v>8.7592448458341295E-3</v>
      </c>
      <c r="I397" s="65">
        <f t="shared" si="379"/>
        <v>8.7929378567953732E-3</v>
      </c>
      <c r="J397" s="65">
        <f t="shared" si="379"/>
        <v>8.8369811311327425E-3</v>
      </c>
      <c r="K397" s="65">
        <f t="shared" si="379"/>
        <v>8.8924461908810801E-3</v>
      </c>
      <c r="L397" s="65">
        <f t="shared" si="379"/>
        <v>8.9590026704542969E-3</v>
      </c>
      <c r="M397" s="65">
        <f t="shared" si="379"/>
        <v>9.034262984059592E-3</v>
      </c>
      <c r="N397" s="65">
        <f t="shared" si="379"/>
        <v>9.1137149883474076E-3</v>
      </c>
      <c r="O397" s="65">
        <f t="shared" si="379"/>
        <v>9.1916035258016466E-3</v>
      </c>
      <c r="P397" s="65">
        <f t="shared" si="379"/>
        <v>9.2625070646691916E-3</v>
      </c>
      <c r="Q397" s="65">
        <f t="shared" si="379"/>
        <v>9.3227649758485034E-3</v>
      </c>
      <c r="R397" s="65">
        <f t="shared" si="379"/>
        <v>9.3710207711226665E-3</v>
      </c>
      <c r="S397" s="65">
        <f t="shared" si="379"/>
        <v>9.407842084661883E-3</v>
      </c>
      <c r="T397" s="65">
        <f t="shared" si="379"/>
        <v>9.4349087031868235E-3</v>
      </c>
      <c r="U397" s="65">
        <f t="shared" si="379"/>
        <v>9.4542609438684685E-3</v>
      </c>
      <c r="V397" s="65">
        <f t="shared" si="379"/>
        <v>9.4678240066541613E-3</v>
      </c>
      <c r="W397" s="65">
        <f t="shared" si="379"/>
        <v>9.4771969166900644E-3</v>
      </c>
      <c r="X397" s="65">
        <f t="shared" si="379"/>
        <v>9.4836112660976555E-3</v>
      </c>
      <c r="Y397" s="65">
        <f t="shared" si="379"/>
        <v>9.4879716264021155E-3</v>
      </c>
      <c r="Z397" s="65">
        <f t="shared" si="379"/>
        <v>9.4909222337006462E-3</v>
      </c>
      <c r="AA397" s="65">
        <f t="shared" si="379"/>
        <v>9.4929127164647305E-3</v>
      </c>
      <c r="AB397" s="65">
        <f t="shared" si="379"/>
        <v>9.4942526995736316E-3</v>
      </c>
      <c r="AC397" s="65">
        <f t="shared" si="379"/>
        <v>9.4951535027059594E-3</v>
      </c>
    </row>
    <row r="398" spans="1:29" x14ac:dyDescent="0.25">
      <c r="A398" s="30" t="str">
        <f t="shared" si="378"/>
        <v>Residual value (vehicle)</v>
      </c>
      <c r="B398" s="68">
        <f>((1+B358)^B365)*B358/(((1+B358)^B365)-1)*(B355)/B370/(B367)</f>
        <v>-2.157979141157426E-3</v>
      </c>
      <c r="C398" s="68">
        <f t="shared" ref="C398:AC398" si="380">((1+C358)^C365)*C358/(((1+C358)^C365)-1)*(C355)/C370/(C367)</f>
        <v>-2.1537777649851837E-3</v>
      </c>
      <c r="D398" s="68">
        <f t="shared" si="380"/>
        <v>-2.1478124130953867E-3</v>
      </c>
      <c r="E398" s="68">
        <f t="shared" si="380"/>
        <v>-2.1393809614328753E-3</v>
      </c>
      <c r="F398" s="68">
        <f t="shared" si="380"/>
        <v>-2.1275433554146985E-3</v>
      </c>
      <c r="G398" s="68">
        <f t="shared" si="380"/>
        <v>-2.1110847858653806E-3</v>
      </c>
      <c r="H398" s="68">
        <f t="shared" si="380"/>
        <v>-2.088520702729578E-3</v>
      </c>
      <c r="I398" s="68">
        <f t="shared" si="380"/>
        <v>-2.0581969928644569E-3</v>
      </c>
      <c r="J398" s="68">
        <f t="shared" si="380"/>
        <v>-2.0185580459608247E-3</v>
      </c>
      <c r="K398" s="68">
        <f t="shared" si="380"/>
        <v>-1.9686394921873212E-3</v>
      </c>
      <c r="L398" s="68">
        <f t="shared" si="380"/>
        <v>-1.9087386605714267E-3</v>
      </c>
      <c r="M398" s="68">
        <f t="shared" si="380"/>
        <v>-1.8410043783266593E-3</v>
      </c>
      <c r="N398" s="68">
        <f t="shared" si="380"/>
        <v>-1.7694975744676259E-3</v>
      </c>
      <c r="O398" s="68">
        <f t="shared" si="380"/>
        <v>-1.6993978907588125E-3</v>
      </c>
      <c r="P398" s="68">
        <f t="shared" si="380"/>
        <v>-1.6355847057780216E-3</v>
      </c>
      <c r="Q398" s="68">
        <f t="shared" si="380"/>
        <v>-1.5813525857166393E-3</v>
      </c>
      <c r="R398" s="68">
        <f t="shared" si="380"/>
        <v>-1.5379223699698943E-3</v>
      </c>
      <c r="S398" s="68">
        <f t="shared" si="380"/>
        <v>-1.5047831877845991E-3</v>
      </c>
      <c r="T398" s="68">
        <f t="shared" si="380"/>
        <v>-1.4804232311121537E-3</v>
      </c>
      <c r="U398" s="68">
        <f t="shared" si="380"/>
        <v>-1.4630062144986723E-3</v>
      </c>
      <c r="V398" s="68">
        <f t="shared" si="380"/>
        <v>-1.4507994579915479E-3</v>
      </c>
      <c r="W398" s="68">
        <f t="shared" si="380"/>
        <v>-1.4423638389592342E-3</v>
      </c>
      <c r="X398" s="68">
        <f t="shared" si="380"/>
        <v>-1.4365909244924019E-3</v>
      </c>
      <c r="Y398" s="68">
        <f t="shared" si="380"/>
        <v>-1.4326666002183906E-3</v>
      </c>
      <c r="Z398" s="68">
        <f t="shared" si="380"/>
        <v>-1.4300110536497122E-3</v>
      </c>
      <c r="AA398" s="68">
        <f t="shared" si="380"/>
        <v>-1.4282196191620375E-3</v>
      </c>
      <c r="AB398" s="68">
        <f t="shared" si="380"/>
        <v>-1.4270136343640255E-3</v>
      </c>
      <c r="AC398" s="68">
        <f t="shared" si="380"/>
        <v>-1.4262029115449293E-3</v>
      </c>
    </row>
    <row r="399" spans="1:29" x14ac:dyDescent="0.25">
      <c r="A399" s="30" t="str">
        <f t="shared" si="378"/>
        <v>Capex costumization</v>
      </c>
      <c r="B399" s="66">
        <f>((1+B358)^B366)*B358/(((1+B358)^B366)-1)*(B356)/B370/(B367)</f>
        <v>2.7870350404181278E-3</v>
      </c>
      <c r="C399" s="66">
        <f t="shared" ref="C399:AC399" si="381">((1+C358)^C366)*C358/(((1+C358)^C366)-1)*(C356)/C370/(C367)</f>
        <v>2.7870350404181278E-3</v>
      </c>
      <c r="D399" s="66">
        <f t="shared" si="381"/>
        <v>2.7870350404181278E-3</v>
      </c>
      <c r="E399" s="66">
        <f t="shared" si="381"/>
        <v>2.7870350404181278E-3</v>
      </c>
      <c r="F399" s="66">
        <f t="shared" si="381"/>
        <v>2.7870350404181278E-3</v>
      </c>
      <c r="G399" s="66">
        <f t="shared" si="381"/>
        <v>2.7870350404181278E-3</v>
      </c>
      <c r="H399" s="66">
        <f t="shared" si="381"/>
        <v>2.7870350404181278E-3</v>
      </c>
      <c r="I399" s="66">
        <f t="shared" si="381"/>
        <v>2.7870350404181278E-3</v>
      </c>
      <c r="J399" s="66">
        <f t="shared" si="381"/>
        <v>2.7870350404181278E-3</v>
      </c>
      <c r="K399" s="66">
        <f t="shared" si="381"/>
        <v>2.7870350404181278E-3</v>
      </c>
      <c r="L399" s="66">
        <f t="shared" si="381"/>
        <v>2.7870350404181278E-3</v>
      </c>
      <c r="M399" s="66">
        <f t="shared" si="381"/>
        <v>2.7870350404181278E-3</v>
      </c>
      <c r="N399" s="66">
        <f t="shared" si="381"/>
        <v>2.7870350404181278E-3</v>
      </c>
      <c r="O399" s="66">
        <f t="shared" si="381"/>
        <v>2.7870350404181278E-3</v>
      </c>
      <c r="P399" s="66">
        <f t="shared" si="381"/>
        <v>2.7870350404181278E-3</v>
      </c>
      <c r="Q399" s="66">
        <f t="shared" si="381"/>
        <v>2.7870350404181278E-3</v>
      </c>
      <c r="R399" s="66">
        <f t="shared" si="381"/>
        <v>2.7870350404181278E-3</v>
      </c>
      <c r="S399" s="66">
        <f t="shared" si="381"/>
        <v>2.7870350404181278E-3</v>
      </c>
      <c r="T399" s="66">
        <f t="shared" si="381"/>
        <v>2.7870350404181278E-3</v>
      </c>
      <c r="U399" s="66">
        <f t="shared" si="381"/>
        <v>2.7870350404181278E-3</v>
      </c>
      <c r="V399" s="66">
        <f t="shared" si="381"/>
        <v>2.7870350404181278E-3</v>
      </c>
      <c r="W399" s="66">
        <f t="shared" si="381"/>
        <v>2.7870350404181278E-3</v>
      </c>
      <c r="X399" s="66">
        <f t="shared" si="381"/>
        <v>2.7870350404181278E-3</v>
      </c>
      <c r="Y399" s="66">
        <f t="shared" si="381"/>
        <v>2.7870350404181278E-3</v>
      </c>
      <c r="Z399" s="66">
        <f t="shared" si="381"/>
        <v>2.7870350404181278E-3</v>
      </c>
      <c r="AA399" s="66">
        <f t="shared" si="381"/>
        <v>2.7870350404181278E-3</v>
      </c>
      <c r="AB399" s="66">
        <f t="shared" si="381"/>
        <v>2.7870350404181278E-3</v>
      </c>
      <c r="AC399" s="66">
        <f t="shared" si="381"/>
        <v>2.7870350404181278E-3</v>
      </c>
    </row>
    <row r="400" spans="1:29" x14ac:dyDescent="0.25">
      <c r="A400" s="30" t="str">
        <f t="shared" si="378"/>
        <v>Residual value (costumization)</v>
      </c>
      <c r="B400" s="69">
        <f>((1+B358)^B366)*B358/(((1+B358)^B366)-1)*(B357)/B370/(B367)</f>
        <v>-6.9675876010453195E-4</v>
      </c>
      <c r="C400" s="69">
        <f t="shared" ref="C400:AC400" si="382">((1+C358)^C366)*C358/(((1+C358)^C366)-1)*(C357)/C370/(C367)</f>
        <v>-6.9675876010453195E-4</v>
      </c>
      <c r="D400" s="69">
        <f t="shared" si="382"/>
        <v>-6.9675876010453195E-4</v>
      </c>
      <c r="E400" s="69">
        <f t="shared" si="382"/>
        <v>-6.9675876010453195E-4</v>
      </c>
      <c r="F400" s="69">
        <f t="shared" si="382"/>
        <v>-6.9675876010453195E-4</v>
      </c>
      <c r="G400" s="69">
        <f t="shared" si="382"/>
        <v>-6.9675876010453195E-4</v>
      </c>
      <c r="H400" s="69">
        <f t="shared" si="382"/>
        <v>-6.9675876010453195E-4</v>
      </c>
      <c r="I400" s="69">
        <f t="shared" si="382"/>
        <v>-6.9675876010453195E-4</v>
      </c>
      <c r="J400" s="69">
        <f t="shared" si="382"/>
        <v>-6.9675876010453195E-4</v>
      </c>
      <c r="K400" s="69">
        <f t="shared" si="382"/>
        <v>-6.9675876010453195E-4</v>
      </c>
      <c r="L400" s="69">
        <f t="shared" si="382"/>
        <v>-6.9675876010453195E-4</v>
      </c>
      <c r="M400" s="69">
        <f t="shared" si="382"/>
        <v>-6.9675876010453195E-4</v>
      </c>
      <c r="N400" s="69">
        <f t="shared" si="382"/>
        <v>-6.9675876010453195E-4</v>
      </c>
      <c r="O400" s="69">
        <f t="shared" si="382"/>
        <v>-6.9675876010453195E-4</v>
      </c>
      <c r="P400" s="69">
        <f t="shared" si="382"/>
        <v>-6.9675876010453195E-4</v>
      </c>
      <c r="Q400" s="69">
        <f t="shared" si="382"/>
        <v>-6.9675876010453195E-4</v>
      </c>
      <c r="R400" s="69">
        <f t="shared" si="382"/>
        <v>-6.9675876010453195E-4</v>
      </c>
      <c r="S400" s="69">
        <f t="shared" si="382"/>
        <v>-6.9675876010453195E-4</v>
      </c>
      <c r="T400" s="69">
        <f t="shared" si="382"/>
        <v>-6.9675876010453195E-4</v>
      </c>
      <c r="U400" s="69">
        <f t="shared" si="382"/>
        <v>-6.9675876010453195E-4</v>
      </c>
      <c r="V400" s="69">
        <f t="shared" si="382"/>
        <v>-6.9675876010453195E-4</v>
      </c>
      <c r="W400" s="69">
        <f t="shared" si="382"/>
        <v>-6.9675876010453195E-4</v>
      </c>
      <c r="X400" s="69">
        <f t="shared" si="382"/>
        <v>-6.9675876010453195E-4</v>
      </c>
      <c r="Y400" s="69">
        <f t="shared" si="382"/>
        <v>-6.9675876010453195E-4</v>
      </c>
      <c r="Z400" s="69">
        <f t="shared" si="382"/>
        <v>-6.9675876010453195E-4</v>
      </c>
      <c r="AA400" s="69">
        <f t="shared" si="382"/>
        <v>-6.9675876010453195E-4</v>
      </c>
      <c r="AB400" s="69">
        <f t="shared" si="382"/>
        <v>-6.9675876010453195E-4</v>
      </c>
      <c r="AC400" s="69">
        <f t="shared" si="382"/>
        <v>-6.9675876010453195E-4</v>
      </c>
    </row>
    <row r="401" spans="1:29" x14ac:dyDescent="0.25">
      <c r="A401" s="30" t="str">
        <f t="shared" si="378"/>
        <v>Opex fix (admin, crew, insurance)</v>
      </c>
      <c r="B401" s="66">
        <f>B359/B370/(B367)</f>
        <v>3.5897435897435902E-2</v>
      </c>
      <c r="C401" s="66">
        <f t="shared" ref="C401:AC401" si="383">C359/C370/(C367)</f>
        <v>3.5897435897435902E-2</v>
      </c>
      <c r="D401" s="66">
        <f t="shared" si="383"/>
        <v>3.5897435897435902E-2</v>
      </c>
      <c r="E401" s="66">
        <f t="shared" si="383"/>
        <v>3.5897435897435902E-2</v>
      </c>
      <c r="F401" s="66">
        <f t="shared" si="383"/>
        <v>3.5897435897435902E-2</v>
      </c>
      <c r="G401" s="66">
        <f t="shared" si="383"/>
        <v>3.5897435897435902E-2</v>
      </c>
      <c r="H401" s="66">
        <f t="shared" si="383"/>
        <v>3.5897435897435902E-2</v>
      </c>
      <c r="I401" s="66">
        <f t="shared" si="383"/>
        <v>3.5897435897435902E-2</v>
      </c>
      <c r="J401" s="66">
        <f t="shared" si="383"/>
        <v>3.5897435897435902E-2</v>
      </c>
      <c r="K401" s="66">
        <f t="shared" si="383"/>
        <v>3.5897435897435902E-2</v>
      </c>
      <c r="L401" s="66">
        <f t="shared" si="383"/>
        <v>3.5897435897435902E-2</v>
      </c>
      <c r="M401" s="66">
        <f t="shared" si="383"/>
        <v>3.5897435897435902E-2</v>
      </c>
      <c r="N401" s="66">
        <f t="shared" si="383"/>
        <v>3.5897435897435902E-2</v>
      </c>
      <c r="O401" s="66">
        <f t="shared" si="383"/>
        <v>3.5897435897435902E-2</v>
      </c>
      <c r="P401" s="66">
        <f t="shared" si="383"/>
        <v>3.5897435897435902E-2</v>
      </c>
      <c r="Q401" s="66">
        <f t="shared" si="383"/>
        <v>3.5897435897435902E-2</v>
      </c>
      <c r="R401" s="66">
        <f t="shared" si="383"/>
        <v>3.5897435897435902E-2</v>
      </c>
      <c r="S401" s="66">
        <f t="shared" si="383"/>
        <v>3.5897435897435902E-2</v>
      </c>
      <c r="T401" s="66">
        <f t="shared" si="383"/>
        <v>3.5897435897435902E-2</v>
      </c>
      <c r="U401" s="66">
        <f t="shared" si="383"/>
        <v>3.5897435897435902E-2</v>
      </c>
      <c r="V401" s="66">
        <f t="shared" si="383"/>
        <v>3.5897435897435902E-2</v>
      </c>
      <c r="W401" s="66">
        <f t="shared" si="383"/>
        <v>3.5897435897435902E-2</v>
      </c>
      <c r="X401" s="66">
        <f t="shared" si="383"/>
        <v>3.5897435897435902E-2</v>
      </c>
      <c r="Y401" s="66">
        <f t="shared" si="383"/>
        <v>3.5897435897435902E-2</v>
      </c>
      <c r="Z401" s="66">
        <f t="shared" si="383"/>
        <v>3.5897435897435902E-2</v>
      </c>
      <c r="AA401" s="66">
        <f t="shared" si="383"/>
        <v>3.5897435897435902E-2</v>
      </c>
      <c r="AB401" s="66">
        <f t="shared" si="383"/>
        <v>3.5897435897435902E-2</v>
      </c>
      <c r="AC401" s="66">
        <f t="shared" si="383"/>
        <v>3.5897435897435902E-2</v>
      </c>
    </row>
    <row r="402" spans="1:29" x14ac:dyDescent="0.25">
      <c r="A402" s="30" t="str">
        <f t="shared" si="378"/>
        <v>Opex maintenance &amp; repair</v>
      </c>
      <c r="B402" s="66">
        <f>B360/B370/(B367)</f>
        <v>1.0256410256410255E-2</v>
      </c>
      <c r="C402" s="66">
        <f t="shared" ref="C402:AC402" si="384">C360/C370/(C367)</f>
        <v>1.0256410256410255E-2</v>
      </c>
      <c r="D402" s="66">
        <f t="shared" si="384"/>
        <v>1.0256410256410255E-2</v>
      </c>
      <c r="E402" s="66">
        <f t="shared" si="384"/>
        <v>1.0256410256410255E-2</v>
      </c>
      <c r="F402" s="66">
        <f t="shared" si="384"/>
        <v>1.0256410256410255E-2</v>
      </c>
      <c r="G402" s="66">
        <f t="shared" si="384"/>
        <v>1.0256410256410255E-2</v>
      </c>
      <c r="H402" s="66">
        <f t="shared" si="384"/>
        <v>1.0256410256410255E-2</v>
      </c>
      <c r="I402" s="66">
        <f t="shared" si="384"/>
        <v>1.0256410256410255E-2</v>
      </c>
      <c r="J402" s="66">
        <f t="shared" si="384"/>
        <v>1.0256410256410255E-2</v>
      </c>
      <c r="K402" s="66">
        <f t="shared" si="384"/>
        <v>1.0256410256410255E-2</v>
      </c>
      <c r="L402" s="66">
        <f t="shared" si="384"/>
        <v>1.0256410256410255E-2</v>
      </c>
      <c r="M402" s="66">
        <f t="shared" si="384"/>
        <v>1.0256410256410255E-2</v>
      </c>
      <c r="N402" s="66">
        <f t="shared" si="384"/>
        <v>1.0256410256410255E-2</v>
      </c>
      <c r="O402" s="66">
        <f t="shared" si="384"/>
        <v>1.0256410256410255E-2</v>
      </c>
      <c r="P402" s="66">
        <f t="shared" si="384"/>
        <v>1.0256410256410255E-2</v>
      </c>
      <c r="Q402" s="66">
        <f t="shared" si="384"/>
        <v>1.0256410256410255E-2</v>
      </c>
      <c r="R402" s="66">
        <f t="shared" si="384"/>
        <v>1.0256410256410255E-2</v>
      </c>
      <c r="S402" s="66">
        <f t="shared" si="384"/>
        <v>1.0256410256410255E-2</v>
      </c>
      <c r="T402" s="66">
        <f t="shared" si="384"/>
        <v>1.0256410256410255E-2</v>
      </c>
      <c r="U402" s="66">
        <f t="shared" si="384"/>
        <v>1.0256410256410255E-2</v>
      </c>
      <c r="V402" s="66">
        <f t="shared" si="384"/>
        <v>1.0256410256410255E-2</v>
      </c>
      <c r="W402" s="66">
        <f t="shared" si="384"/>
        <v>1.0256410256410255E-2</v>
      </c>
      <c r="X402" s="66">
        <f t="shared" si="384"/>
        <v>1.0256410256410255E-2</v>
      </c>
      <c r="Y402" s="66">
        <f t="shared" si="384"/>
        <v>1.0256410256410255E-2</v>
      </c>
      <c r="Z402" s="66">
        <f t="shared" si="384"/>
        <v>1.0256410256410255E-2</v>
      </c>
      <c r="AA402" s="66">
        <f t="shared" si="384"/>
        <v>1.0256410256410255E-2</v>
      </c>
      <c r="AB402" s="66">
        <f t="shared" si="384"/>
        <v>1.0256410256410255E-2</v>
      </c>
      <c r="AC402" s="66">
        <f t="shared" si="384"/>
        <v>1.0256410256410255E-2</v>
      </c>
    </row>
    <row r="403" spans="1:29" x14ac:dyDescent="0.25">
      <c r="A403" s="30" t="str">
        <f t="shared" si="378"/>
        <v>Opex var (mode-fees)</v>
      </c>
      <c r="B403" s="66">
        <f>B361*B370/B370/(B367)</f>
        <v>4.4000000000000003E-3</v>
      </c>
      <c r="C403" s="66">
        <f t="shared" ref="C403:AC403" si="385">C361*C370/C370/(C367)</f>
        <v>4.4000000000000003E-3</v>
      </c>
      <c r="D403" s="66">
        <f t="shared" si="385"/>
        <v>4.4000000000000003E-3</v>
      </c>
      <c r="E403" s="66">
        <f t="shared" si="385"/>
        <v>4.4000000000000003E-3</v>
      </c>
      <c r="F403" s="66">
        <f t="shared" si="385"/>
        <v>4.4000000000000003E-3</v>
      </c>
      <c r="G403" s="66">
        <f t="shared" si="385"/>
        <v>4.4000000000000003E-3</v>
      </c>
      <c r="H403" s="66">
        <f t="shared" si="385"/>
        <v>4.4000000000000003E-3</v>
      </c>
      <c r="I403" s="66">
        <f t="shared" si="385"/>
        <v>4.4000000000000003E-3</v>
      </c>
      <c r="J403" s="66">
        <f t="shared" si="385"/>
        <v>4.4000000000000003E-3</v>
      </c>
      <c r="K403" s="66">
        <f t="shared" si="385"/>
        <v>4.4000000000000003E-3</v>
      </c>
      <c r="L403" s="66">
        <f t="shared" si="385"/>
        <v>4.4000000000000003E-3</v>
      </c>
      <c r="M403" s="66">
        <f t="shared" si="385"/>
        <v>4.4000000000000003E-3</v>
      </c>
      <c r="N403" s="66">
        <f t="shared" si="385"/>
        <v>4.4000000000000003E-3</v>
      </c>
      <c r="O403" s="66">
        <f t="shared" si="385"/>
        <v>4.4000000000000003E-3</v>
      </c>
      <c r="P403" s="66">
        <f t="shared" si="385"/>
        <v>4.4000000000000003E-3</v>
      </c>
      <c r="Q403" s="66">
        <f t="shared" si="385"/>
        <v>4.4000000000000003E-3</v>
      </c>
      <c r="R403" s="66">
        <f t="shared" si="385"/>
        <v>4.4000000000000003E-3</v>
      </c>
      <c r="S403" s="66">
        <f t="shared" si="385"/>
        <v>4.4000000000000003E-3</v>
      </c>
      <c r="T403" s="66">
        <f t="shared" si="385"/>
        <v>4.4000000000000003E-3</v>
      </c>
      <c r="U403" s="66">
        <f t="shared" si="385"/>
        <v>4.4000000000000003E-3</v>
      </c>
      <c r="V403" s="66">
        <f t="shared" si="385"/>
        <v>4.4000000000000003E-3</v>
      </c>
      <c r="W403" s="66">
        <f t="shared" si="385"/>
        <v>4.4000000000000003E-3</v>
      </c>
      <c r="X403" s="66">
        <f t="shared" si="385"/>
        <v>4.4000000000000003E-3</v>
      </c>
      <c r="Y403" s="66">
        <f t="shared" si="385"/>
        <v>4.4000000000000003E-3</v>
      </c>
      <c r="Z403" s="66">
        <f t="shared" si="385"/>
        <v>4.4000000000000003E-3</v>
      </c>
      <c r="AA403" s="66">
        <f t="shared" si="385"/>
        <v>4.4000000000000003E-3</v>
      </c>
      <c r="AB403" s="66">
        <f t="shared" si="385"/>
        <v>4.4000000000000003E-3</v>
      </c>
      <c r="AC403" s="66">
        <f t="shared" si="385"/>
        <v>4.4000000000000003E-3</v>
      </c>
    </row>
    <row r="404" spans="1:29" x14ac:dyDescent="0.25">
      <c r="A404" s="30" t="str">
        <f t="shared" si="378"/>
        <v>Fuel Cost</v>
      </c>
      <c r="B404" s="66">
        <f>B362*B363*B370/B370/(B367)</f>
        <v>1.1573595723149675E-2</v>
      </c>
      <c r="C404" s="66">
        <f t="shared" ref="C404:AC404" si="386">C362*C363*C370/C370/(C367)</f>
        <v>1.1562290195257166E-2</v>
      </c>
      <c r="D404" s="66">
        <f t="shared" si="386"/>
        <v>1.154623796631744E-2</v>
      </c>
      <c r="E404" s="66">
        <f t="shared" si="386"/>
        <v>1.1523549683231857E-2</v>
      </c>
      <c r="F404" s="66">
        <f t="shared" si="386"/>
        <v>1.1491695743110229E-2</v>
      </c>
      <c r="G404" s="66">
        <f t="shared" si="386"/>
        <v>1.1447407203002828E-2</v>
      </c>
      <c r="H404" s="66">
        <f t="shared" si="386"/>
        <v>1.1386689271353168E-2</v>
      </c>
      <c r="I404" s="66">
        <f t="shared" si="386"/>
        <v>1.130509087748654E-2</v>
      </c>
      <c r="J404" s="66">
        <f t="shared" si="386"/>
        <v>1.1198426013052478E-2</v>
      </c>
      <c r="K404" s="66">
        <f t="shared" si="386"/>
        <v>1.1064099644999867E-2</v>
      </c>
      <c r="L404" s="66">
        <f t="shared" si="386"/>
        <v>1.0902911859175732E-2</v>
      </c>
      <c r="M404" s="66">
        <f t="shared" si="386"/>
        <v>1.0720644957616992E-2</v>
      </c>
      <c r="N404" s="66">
        <f t="shared" si="386"/>
        <v>1.0528226537463705E-2</v>
      </c>
      <c r="O404" s="66">
        <f t="shared" si="386"/>
        <v>1.0339594551910478E-2</v>
      </c>
      <c r="P404" s="66">
        <f t="shared" si="386"/>
        <v>1.0167878972744624E-2</v>
      </c>
      <c r="Q404" s="66">
        <f t="shared" si="386"/>
        <v>1.0021945183222353E-2</v>
      </c>
      <c r="R404" s="66">
        <f t="shared" si="386"/>
        <v>9.9050783530759638E-3</v>
      </c>
      <c r="S404" s="66">
        <f t="shared" si="386"/>
        <v>9.8159037747541991E-3</v>
      </c>
      <c r="T404" s="66">
        <f t="shared" si="386"/>
        <v>9.7503533078761844E-3</v>
      </c>
      <c r="U404" s="66">
        <f t="shared" si="386"/>
        <v>9.7034856723550063E-3</v>
      </c>
      <c r="V404" s="66">
        <f t="shared" si="386"/>
        <v>9.670638381250693E-3</v>
      </c>
      <c r="W404" s="66">
        <f t="shared" si="386"/>
        <v>9.6479388841453143E-3</v>
      </c>
      <c r="X404" s="66">
        <f t="shared" si="386"/>
        <v>9.6324044871167799E-3</v>
      </c>
      <c r="Y404" s="66">
        <f t="shared" si="386"/>
        <v>9.6218444811282163E-3</v>
      </c>
      <c r="Z404" s="66">
        <f t="shared" si="386"/>
        <v>9.6146986425812171E-3</v>
      </c>
      <c r="AA404" s="66">
        <f t="shared" si="386"/>
        <v>9.6098780524370101E-3</v>
      </c>
      <c r="AB404" s="66">
        <f t="shared" si="386"/>
        <v>9.6066328550985913E-3</v>
      </c>
      <c r="AC404" s="66">
        <f t="shared" si="386"/>
        <v>9.604451272429336E-3</v>
      </c>
    </row>
    <row r="405" spans="1:29" x14ac:dyDescent="0.25">
      <c r="A405" s="59" t="str">
        <f>A368</f>
        <v>Market failure (av. utilization)</v>
      </c>
      <c r="B405" s="66">
        <f t="shared" ref="B405:AC405" si="387">B394/B368-B394/B367</f>
        <v>8.4680599311584101E-2</v>
      </c>
      <c r="C405" s="66">
        <f t="shared" si="387"/>
        <v>8.4677739711093672E-2</v>
      </c>
      <c r="D405" s="66">
        <f t="shared" si="387"/>
        <v>8.4673679488326117E-2</v>
      </c>
      <c r="E405" s="66">
        <f t="shared" si="387"/>
        <v>8.4667940753606646E-2</v>
      </c>
      <c r="F405" s="66">
        <f t="shared" si="387"/>
        <v>8.4659883673595893E-2</v>
      </c>
      <c r="G405" s="66">
        <f t="shared" si="387"/>
        <v>8.4648681407570273E-2</v>
      </c>
      <c r="H405" s="66">
        <f t="shared" si="387"/>
        <v>8.4633323519926806E-2</v>
      </c>
      <c r="I405" s="66">
        <f t="shared" si="387"/>
        <v>8.4612684164618687E-2</v>
      </c>
      <c r="J405" s="66">
        <f t="shared" si="387"/>
        <v>8.4585704540000722E-2</v>
      </c>
      <c r="K405" s="66">
        <f t="shared" si="387"/>
        <v>8.4551728262942868E-2</v>
      </c>
      <c r="L405" s="66">
        <f t="shared" si="387"/>
        <v>8.451095770576264E-2</v>
      </c>
      <c r="M405" s="66">
        <f t="shared" si="387"/>
        <v>8.446485543384373E-2</v>
      </c>
      <c r="N405" s="66">
        <f t="shared" si="387"/>
        <v>8.441618545453182E-2</v>
      </c>
      <c r="O405" s="66">
        <f t="shared" si="387"/>
        <v>8.4368473209378153E-2</v>
      </c>
      <c r="P405" s="66">
        <f t="shared" si="387"/>
        <v>8.432503977052716E-2</v>
      </c>
      <c r="Q405" s="66">
        <f t="shared" si="387"/>
        <v>8.4288127532544416E-2</v>
      </c>
      <c r="R405" s="66">
        <f t="shared" si="387"/>
        <v>8.4258567440527579E-2</v>
      </c>
      <c r="S405" s="66">
        <f t="shared" si="387"/>
        <v>8.4236011778348177E-2</v>
      </c>
      <c r="T405" s="66">
        <f t="shared" si="387"/>
        <v>8.4219431557679622E-2</v>
      </c>
      <c r="U405" s="66">
        <f t="shared" si="387"/>
        <v>8.4207576939762066E-2</v>
      </c>
      <c r="V405" s="66">
        <f t="shared" si="387"/>
        <v>8.4199268603287705E-2</v>
      </c>
      <c r="W405" s="66">
        <f t="shared" si="387"/>
        <v>8.4193527032113649E-2</v>
      </c>
      <c r="X405" s="66">
        <f t="shared" si="387"/>
        <v>8.4189597788845799E-2</v>
      </c>
      <c r="Y405" s="66">
        <f t="shared" si="387"/>
        <v>8.4186926759364358E-2</v>
      </c>
      <c r="Z405" s="66">
        <f t="shared" si="387"/>
        <v>8.4185119303435918E-2</v>
      </c>
      <c r="AA405" s="66">
        <f t="shared" si="387"/>
        <v>8.4183899991779554E-2</v>
      </c>
      <c r="AB405" s="66">
        <f t="shared" si="387"/>
        <v>8.4183079157229543E-2</v>
      </c>
      <c r="AC405" s="66">
        <f t="shared" si="387"/>
        <v>8.4182527351517308E-2</v>
      </c>
    </row>
    <row r="406" spans="1:29" x14ac:dyDescent="0.25">
      <c r="A406" s="59" t="str">
        <f>A369</f>
        <v>Payload loss (fuel)</v>
      </c>
      <c r="B406" s="66">
        <f>B394/(B367-B369)-B394/B367</f>
        <v>0</v>
      </c>
      <c r="C406" s="66">
        <f t="shared" ref="C406:AC406" si="388">C394/(C367-C369)-C394/C367</f>
        <v>0</v>
      </c>
      <c r="D406" s="66">
        <f t="shared" si="388"/>
        <v>0</v>
      </c>
      <c r="E406" s="66">
        <f t="shared" si="388"/>
        <v>0</v>
      </c>
      <c r="F406" s="66">
        <f t="shared" si="388"/>
        <v>0</v>
      </c>
      <c r="G406" s="66">
        <f t="shared" si="388"/>
        <v>0</v>
      </c>
      <c r="H406" s="66">
        <f t="shared" si="388"/>
        <v>0</v>
      </c>
      <c r="I406" s="66">
        <f t="shared" si="388"/>
        <v>0</v>
      </c>
      <c r="J406" s="66">
        <f t="shared" si="388"/>
        <v>0</v>
      </c>
      <c r="K406" s="66">
        <f t="shared" si="388"/>
        <v>0</v>
      </c>
      <c r="L406" s="66">
        <f t="shared" si="388"/>
        <v>0</v>
      </c>
      <c r="M406" s="66">
        <f t="shared" si="388"/>
        <v>0</v>
      </c>
      <c r="N406" s="66">
        <f t="shared" si="388"/>
        <v>0</v>
      </c>
      <c r="O406" s="66">
        <f t="shared" si="388"/>
        <v>0</v>
      </c>
      <c r="P406" s="66">
        <f t="shared" si="388"/>
        <v>0</v>
      </c>
      <c r="Q406" s="66">
        <f t="shared" si="388"/>
        <v>0</v>
      </c>
      <c r="R406" s="66">
        <f t="shared" si="388"/>
        <v>0</v>
      </c>
      <c r="S406" s="66">
        <f t="shared" si="388"/>
        <v>0</v>
      </c>
      <c r="T406" s="66">
        <f t="shared" si="388"/>
        <v>0</v>
      </c>
      <c r="U406" s="66">
        <f t="shared" si="388"/>
        <v>0</v>
      </c>
      <c r="V406" s="66">
        <f t="shared" si="388"/>
        <v>0</v>
      </c>
      <c r="W406" s="66">
        <f t="shared" si="388"/>
        <v>0</v>
      </c>
      <c r="X406" s="66">
        <f t="shared" si="388"/>
        <v>0</v>
      </c>
      <c r="Y406" s="66">
        <f t="shared" si="388"/>
        <v>0</v>
      </c>
      <c r="Z406" s="66">
        <f t="shared" si="388"/>
        <v>0</v>
      </c>
      <c r="AA406" s="66">
        <f t="shared" si="388"/>
        <v>0</v>
      </c>
      <c r="AB406" s="66">
        <f t="shared" si="388"/>
        <v>0</v>
      </c>
      <c r="AC406" s="66">
        <f t="shared" si="388"/>
        <v>0</v>
      </c>
    </row>
    <row r="407" spans="1:29" ht="15.75" thickBot="1" x14ac:dyDescent="0.3">
      <c r="A407" s="59" t="str">
        <f>A344</f>
        <v>Emission Cost</v>
      </c>
      <c r="B407" s="68">
        <f>B364*B370/B370/(B367)</f>
        <v>0</v>
      </c>
      <c r="C407" s="68">
        <f t="shared" ref="C407:AC407" si="389">C364*C370/C370/(C367)</f>
        <v>0</v>
      </c>
      <c r="D407" s="68">
        <f t="shared" si="389"/>
        <v>0</v>
      </c>
      <c r="E407" s="68">
        <f t="shared" si="389"/>
        <v>0</v>
      </c>
      <c r="F407" s="68">
        <f t="shared" si="389"/>
        <v>0</v>
      </c>
      <c r="G407" s="68">
        <f t="shared" si="389"/>
        <v>0</v>
      </c>
      <c r="H407" s="68">
        <f t="shared" si="389"/>
        <v>0</v>
      </c>
      <c r="I407" s="68">
        <f t="shared" si="389"/>
        <v>0</v>
      </c>
      <c r="J407" s="68">
        <f t="shared" si="389"/>
        <v>0</v>
      </c>
      <c r="K407" s="68">
        <f t="shared" si="389"/>
        <v>0</v>
      </c>
      <c r="L407" s="68">
        <f t="shared" si="389"/>
        <v>0</v>
      </c>
      <c r="M407" s="68">
        <f t="shared" si="389"/>
        <v>0</v>
      </c>
      <c r="N407" s="68">
        <f t="shared" si="389"/>
        <v>0</v>
      </c>
      <c r="O407" s="68">
        <f t="shared" si="389"/>
        <v>0</v>
      </c>
      <c r="P407" s="68">
        <f t="shared" si="389"/>
        <v>0</v>
      </c>
      <c r="Q407" s="68">
        <f t="shared" si="389"/>
        <v>0</v>
      </c>
      <c r="R407" s="68">
        <f t="shared" si="389"/>
        <v>0</v>
      </c>
      <c r="S407" s="68">
        <f t="shared" si="389"/>
        <v>0</v>
      </c>
      <c r="T407" s="68">
        <f t="shared" si="389"/>
        <v>0</v>
      </c>
      <c r="U407" s="68">
        <f t="shared" si="389"/>
        <v>0</v>
      </c>
      <c r="V407" s="68">
        <f t="shared" si="389"/>
        <v>0</v>
      </c>
      <c r="W407" s="68">
        <f t="shared" si="389"/>
        <v>0</v>
      </c>
      <c r="X407" s="68">
        <f t="shared" si="389"/>
        <v>0</v>
      </c>
      <c r="Y407" s="68">
        <f t="shared" si="389"/>
        <v>0</v>
      </c>
      <c r="Z407" s="68">
        <f t="shared" si="389"/>
        <v>0</v>
      </c>
      <c r="AA407" s="68">
        <f t="shared" si="389"/>
        <v>0</v>
      </c>
      <c r="AB407" s="68">
        <f t="shared" si="389"/>
        <v>0</v>
      </c>
      <c r="AC407" s="68">
        <f t="shared" si="389"/>
        <v>0</v>
      </c>
    </row>
    <row r="408" spans="1:29" ht="15.75" thickBot="1" x14ac:dyDescent="0.3">
      <c r="A408" s="31" t="s">
        <v>210</v>
      </c>
      <c r="B408" s="67">
        <f>B397+B398+B399+B400+B401+B402+B403+B404+B405+B406+B407</f>
        <v>0.15542240713087263</v>
      </c>
      <c r="C408" s="67">
        <f t="shared" ref="C408:AC408" si="390">C397+C398+C399+C400+C401+C402+C403+C404+C405+C406+C407</f>
        <v>0.15541711157440885</v>
      </c>
      <c r="D408" s="67">
        <f t="shared" si="390"/>
        <v>0.15540959264335782</v>
      </c>
      <c r="E408" s="67">
        <f t="shared" si="390"/>
        <v>0.15539896535684028</v>
      </c>
      <c r="F408" s="67">
        <f t="shared" si="390"/>
        <v>0.15538404483830184</v>
      </c>
      <c r="G408" s="67">
        <f t="shared" si="390"/>
        <v>0.15536329990121739</v>
      </c>
      <c r="H408" s="67">
        <f t="shared" si="390"/>
        <v>0.15533485936854427</v>
      </c>
      <c r="I408" s="67">
        <f t="shared" si="390"/>
        <v>0.15529663834019591</v>
      </c>
      <c r="J408" s="67">
        <f t="shared" si="390"/>
        <v>0.15524667607238488</v>
      </c>
      <c r="K408" s="67">
        <f t="shared" si="390"/>
        <v>0.15518375704079623</v>
      </c>
      <c r="L408" s="67">
        <f t="shared" si="390"/>
        <v>0.15510825600898098</v>
      </c>
      <c r="M408" s="67">
        <f t="shared" si="390"/>
        <v>0.1550228814313534</v>
      </c>
      <c r="N408" s="67">
        <f t="shared" si="390"/>
        <v>0.15493275184003508</v>
      </c>
      <c r="O408" s="67">
        <f t="shared" si="390"/>
        <v>0.1548443958304912</v>
      </c>
      <c r="P408" s="67">
        <f t="shared" si="390"/>
        <v>0.15476396353632271</v>
      </c>
      <c r="Q408" s="67">
        <f t="shared" si="390"/>
        <v>0.1546956075400584</v>
      </c>
      <c r="R408" s="67">
        <f t="shared" si="390"/>
        <v>0.15464086662891607</v>
      </c>
      <c r="S408" s="67">
        <f t="shared" si="390"/>
        <v>0.15459909688413942</v>
      </c>
      <c r="T408" s="67">
        <f t="shared" si="390"/>
        <v>0.15456839277179024</v>
      </c>
      <c r="U408" s="67">
        <f t="shared" si="390"/>
        <v>0.15454643977564664</v>
      </c>
      <c r="V408" s="67">
        <f t="shared" si="390"/>
        <v>0.15453105396736078</v>
      </c>
      <c r="W408" s="67">
        <f t="shared" si="390"/>
        <v>0.15452042142814953</v>
      </c>
      <c r="X408" s="67">
        <f t="shared" si="390"/>
        <v>0.15451314505172759</v>
      </c>
      <c r="Y408" s="67">
        <f t="shared" si="390"/>
        <v>0.15450819870083604</v>
      </c>
      <c r="Z408" s="67">
        <f t="shared" si="390"/>
        <v>0.15450485156022781</v>
      </c>
      <c r="AA408" s="67">
        <f t="shared" si="390"/>
        <v>0.15450259357567903</v>
      </c>
      <c r="AB408" s="67">
        <f t="shared" si="390"/>
        <v>0.15450107351169751</v>
      </c>
      <c r="AC408" s="67">
        <f t="shared" si="390"/>
        <v>0.15450005164926744</v>
      </c>
    </row>
    <row r="410" spans="1:29" x14ac:dyDescent="0.25">
      <c r="B410" s="40"/>
    </row>
    <row r="429" spans="1:1" s="3" customFormat="1" ht="21" x14ac:dyDescent="0.35">
      <c r="A429" s="2" t="str">
        <f>'Parameter Input'!A59</f>
        <v>Road long-haul:  Neo bulk</v>
      </c>
    </row>
    <row r="430" spans="1:1" s="3" customFormat="1" ht="21" x14ac:dyDescent="0.35">
      <c r="A430" s="2" t="s">
        <v>11</v>
      </c>
    </row>
    <row r="431" spans="1:1" x14ac:dyDescent="0.25">
      <c r="A431" s="33" t="s">
        <v>195</v>
      </c>
    </row>
    <row r="432" spans="1:1" x14ac:dyDescent="0.25">
      <c r="A432" s="33" t="s">
        <v>196</v>
      </c>
    </row>
    <row r="433" spans="1:44" ht="15.75" thickBot="1" x14ac:dyDescent="0.3">
      <c r="A433" s="34" t="s">
        <v>197</v>
      </c>
      <c r="B433" s="34"/>
    </row>
    <row r="434" spans="1:44" ht="15.75" thickBot="1" x14ac:dyDescent="0.3">
      <c r="A434" s="39" t="s">
        <v>198</v>
      </c>
      <c r="B434" s="35"/>
    </row>
    <row r="435" spans="1:44" ht="15.75" thickBot="1" x14ac:dyDescent="0.3">
      <c r="A435" s="38" t="s">
        <v>199</v>
      </c>
      <c r="B435" s="36"/>
    </row>
    <row r="436" spans="1:44" ht="15.75" thickBot="1" x14ac:dyDescent="0.3"/>
    <row r="437" spans="1:44" x14ac:dyDescent="0.25">
      <c r="A437" s="5" t="s">
        <v>200</v>
      </c>
      <c r="B437" s="6">
        <v>2023</v>
      </c>
      <c r="C437" s="6">
        <v>2050</v>
      </c>
      <c r="D437" s="7"/>
      <c r="E437" s="5" t="s">
        <v>201</v>
      </c>
      <c r="F437" s="8"/>
      <c r="G437" s="8"/>
      <c r="H437" s="8"/>
      <c r="I437" s="8"/>
      <c r="J437" s="8"/>
      <c r="K437" s="9"/>
      <c r="L437" s="10" t="s">
        <v>2</v>
      </c>
      <c r="M437" s="11"/>
      <c r="N437" s="11"/>
      <c r="O437" s="11"/>
      <c r="P437" s="12"/>
      <c r="Q437" s="13">
        <v>0</v>
      </c>
      <c r="R437" s="13">
        <v>1</v>
      </c>
      <c r="S437" s="13">
        <v>2</v>
      </c>
      <c r="T437" s="13">
        <v>3</v>
      </c>
      <c r="U437" s="13">
        <v>4</v>
      </c>
      <c r="V437" s="13">
        <v>5</v>
      </c>
      <c r="W437" s="13">
        <v>6</v>
      </c>
      <c r="X437" s="13">
        <v>7</v>
      </c>
      <c r="Y437" s="13">
        <v>8</v>
      </c>
      <c r="Z437" s="13">
        <v>9</v>
      </c>
      <c r="AA437" s="13">
        <v>10</v>
      </c>
      <c r="AB437" s="13">
        <v>11</v>
      </c>
      <c r="AC437" s="13">
        <v>12</v>
      </c>
      <c r="AD437" s="13">
        <v>13</v>
      </c>
      <c r="AE437" s="13">
        <v>14</v>
      </c>
      <c r="AF437" s="13">
        <v>15</v>
      </c>
      <c r="AG437" s="13">
        <v>16</v>
      </c>
      <c r="AH437" s="13">
        <v>17</v>
      </c>
      <c r="AI437" s="13">
        <v>18</v>
      </c>
      <c r="AJ437" s="13">
        <v>19</v>
      </c>
      <c r="AK437" s="13">
        <v>20</v>
      </c>
      <c r="AL437" s="13">
        <v>21</v>
      </c>
      <c r="AM437" s="13">
        <v>22</v>
      </c>
      <c r="AN437" s="13">
        <v>23</v>
      </c>
      <c r="AO437" s="13">
        <v>24</v>
      </c>
      <c r="AP437" s="13">
        <v>25</v>
      </c>
      <c r="AQ437" s="13">
        <v>26</v>
      </c>
      <c r="AR437" s="14">
        <v>27</v>
      </c>
    </row>
    <row r="438" spans="1:44" ht="15.75" thickBot="1" x14ac:dyDescent="0.3">
      <c r="A438" s="15"/>
      <c r="B438" s="3" t="s">
        <v>202</v>
      </c>
      <c r="C438" s="3" t="s">
        <v>203</v>
      </c>
      <c r="D438" s="16" t="s">
        <v>5</v>
      </c>
      <c r="E438" s="17"/>
      <c r="F438" s="18"/>
      <c r="G438" s="18"/>
      <c r="H438" s="18"/>
      <c r="I438" s="18"/>
      <c r="J438" s="18"/>
      <c r="K438" s="19"/>
      <c r="L438" s="20" t="s">
        <v>8</v>
      </c>
      <c r="M438" s="20" t="s">
        <v>204</v>
      </c>
      <c r="N438" s="20" t="s">
        <v>205</v>
      </c>
      <c r="O438" s="20" t="s">
        <v>9</v>
      </c>
      <c r="P438" s="21" t="s">
        <v>10</v>
      </c>
      <c r="Q438" s="22">
        <v>2023</v>
      </c>
      <c r="R438" s="22">
        <v>2024</v>
      </c>
      <c r="S438" s="22">
        <v>2025</v>
      </c>
      <c r="T438" s="22">
        <v>2026</v>
      </c>
      <c r="U438" s="22">
        <v>2027</v>
      </c>
      <c r="V438" s="22">
        <v>2028</v>
      </c>
      <c r="W438" s="22">
        <v>2029</v>
      </c>
      <c r="X438" s="22">
        <v>2030</v>
      </c>
      <c r="Y438" s="22">
        <v>2031</v>
      </c>
      <c r="Z438" s="22">
        <v>2032</v>
      </c>
      <c r="AA438" s="22">
        <v>2033</v>
      </c>
      <c r="AB438" s="22">
        <v>2034</v>
      </c>
      <c r="AC438" s="22">
        <v>2035</v>
      </c>
      <c r="AD438" s="22">
        <v>2036</v>
      </c>
      <c r="AE438" s="22">
        <v>2037</v>
      </c>
      <c r="AF438" s="22">
        <v>2038</v>
      </c>
      <c r="AG438" s="22">
        <v>2039</v>
      </c>
      <c r="AH438" s="22">
        <v>2040</v>
      </c>
      <c r="AI438" s="22">
        <v>2041</v>
      </c>
      <c r="AJ438" s="22">
        <v>2042</v>
      </c>
      <c r="AK438" s="22">
        <v>2043</v>
      </c>
      <c r="AL438" s="22">
        <v>2044</v>
      </c>
      <c r="AM438" s="22">
        <v>2045</v>
      </c>
      <c r="AN438" s="22">
        <v>2046</v>
      </c>
      <c r="AO438" s="22">
        <v>2047</v>
      </c>
      <c r="AP438" s="22">
        <v>2048</v>
      </c>
      <c r="AQ438" s="22">
        <v>2049</v>
      </c>
      <c r="AR438" s="23">
        <v>2050</v>
      </c>
    </row>
    <row r="439" spans="1:44" x14ac:dyDescent="0.25">
      <c r="A439" s="24" t="s">
        <v>18</v>
      </c>
      <c r="B439" s="41">
        <f>'Parameter Input'!L8</f>
        <v>105000</v>
      </c>
      <c r="C439" s="42">
        <f>'Parameter Input'!M8</f>
        <v>115000</v>
      </c>
      <c r="D439" s="1" t="s">
        <v>15</v>
      </c>
      <c r="L439" s="51">
        <f>'Parameter Input'!O8</f>
        <v>12</v>
      </c>
      <c r="M439" s="52">
        <v>0</v>
      </c>
      <c r="N439" s="52">
        <v>1</v>
      </c>
      <c r="O439" s="52">
        <f>'Parameter Input'!P8</f>
        <v>0.9</v>
      </c>
      <c r="P439" s="53">
        <f>'Parameter Input'!Q8</f>
        <v>0.4</v>
      </c>
      <c r="Q439" s="4">
        <f t="shared" ref="Q439:AR448" si="391">$N439+($M439-$N439)*((1/(1+EXP(-$P439*(Q$9-$L439)))^$O439))</f>
        <v>0.9867978615748374</v>
      </c>
      <c r="R439" s="4">
        <f t="shared" si="391"/>
        <v>0.98114509762858249</v>
      </c>
      <c r="S439" s="4">
        <f t="shared" si="391"/>
        <v>0.97311898315872036</v>
      </c>
      <c r="T439" s="4">
        <f t="shared" si="391"/>
        <v>0.96177484161592774</v>
      </c>
      <c r="U439" s="4">
        <f t="shared" si="391"/>
        <v>0.94584787155511363</v>
      </c>
      <c r="V439" s="4">
        <f t="shared" si="391"/>
        <v>0.92370360150141495</v>
      </c>
      <c r="W439" s="4">
        <f t="shared" si="391"/>
        <v>0.89334463567658451</v>
      </c>
      <c r="X439" s="4">
        <f t="shared" si="391"/>
        <v>0.85254543874327005</v>
      </c>
      <c r="Y439" s="4">
        <f t="shared" si="391"/>
        <v>0.79921300652623883</v>
      </c>
      <c r="Z439" s="4">
        <f t="shared" si="391"/>
        <v>0.73204982249993378</v>
      </c>
      <c r="AA439" s="4">
        <f t="shared" si="391"/>
        <v>0.65145592958786691</v>
      </c>
      <c r="AB439" s="4">
        <f t="shared" si="391"/>
        <v>0.56032247880849573</v>
      </c>
      <c r="AC439" s="4">
        <f t="shared" si="391"/>
        <v>0.46411326873185343</v>
      </c>
      <c r="AD439" s="4">
        <f t="shared" si="391"/>
        <v>0.36979727595523937</v>
      </c>
      <c r="AE439" s="4">
        <f t="shared" si="391"/>
        <v>0.28393948637231203</v>
      </c>
      <c r="AF439" s="4">
        <f t="shared" si="391"/>
        <v>0.21097259161117732</v>
      </c>
      <c r="AG439" s="4">
        <f t="shared" si="391"/>
        <v>0.15253917653798199</v>
      </c>
      <c r="AH439" s="4">
        <f t="shared" si="391"/>
        <v>0.10795188737709993</v>
      </c>
      <c r="AI439" s="4">
        <f t="shared" si="391"/>
        <v>7.5176653938091809E-2</v>
      </c>
      <c r="AJ439" s="4">
        <f t="shared" si="391"/>
        <v>5.1742836177502194E-2</v>
      </c>
      <c r="AK439" s="4">
        <f t="shared" si="391"/>
        <v>3.5319190625345942E-2</v>
      </c>
      <c r="AL439" s="4">
        <f t="shared" si="391"/>
        <v>2.3969442072658165E-2</v>
      </c>
      <c r="AM439" s="4">
        <f t="shared" si="391"/>
        <v>1.6202243558389728E-2</v>
      </c>
      <c r="AN439" s="4">
        <f t="shared" si="391"/>
        <v>1.0922240564108399E-2</v>
      </c>
      <c r="AO439" s="4">
        <f t="shared" si="391"/>
        <v>7.3493212906090566E-3</v>
      </c>
      <c r="AP439" s="4">
        <f t="shared" si="391"/>
        <v>4.9390262185057265E-3</v>
      </c>
      <c r="AQ439" s="4">
        <f t="shared" si="391"/>
        <v>3.3164275492956197E-3</v>
      </c>
      <c r="AR439" s="4">
        <f t="shared" si="391"/>
        <v>2.2256362146679809E-3</v>
      </c>
    </row>
    <row r="440" spans="1:44" x14ac:dyDescent="0.25">
      <c r="A440" s="24" t="s">
        <v>28</v>
      </c>
      <c r="B440" s="60">
        <f>'Parameter Input'!L9</f>
        <v>-26250</v>
      </c>
      <c r="C440" s="61">
        <f>'Parameter Input'!M9</f>
        <v>-17250</v>
      </c>
      <c r="D440" s="1" t="s">
        <v>15</v>
      </c>
      <c r="L440" s="54">
        <f>'Parameter Input'!O9</f>
        <v>12</v>
      </c>
      <c r="M440" s="37">
        <v>0</v>
      </c>
      <c r="N440" s="37">
        <v>1</v>
      </c>
      <c r="O440" s="37">
        <f>'Parameter Input'!P9</f>
        <v>0.9</v>
      </c>
      <c r="P440" s="55">
        <f>'Parameter Input'!Q9</f>
        <v>0.4</v>
      </c>
      <c r="Q440" s="4">
        <f t="shared" si="391"/>
        <v>0.9867978615748374</v>
      </c>
      <c r="R440" s="4">
        <f t="shared" si="391"/>
        <v>0.98114509762858249</v>
      </c>
      <c r="S440" s="4">
        <f t="shared" si="391"/>
        <v>0.97311898315872036</v>
      </c>
      <c r="T440" s="4">
        <f t="shared" si="391"/>
        <v>0.96177484161592774</v>
      </c>
      <c r="U440" s="4">
        <f t="shared" si="391"/>
        <v>0.94584787155511363</v>
      </c>
      <c r="V440" s="4">
        <f t="shared" si="391"/>
        <v>0.92370360150141495</v>
      </c>
      <c r="W440" s="4">
        <f t="shared" si="391"/>
        <v>0.89334463567658451</v>
      </c>
      <c r="X440" s="4">
        <f t="shared" si="391"/>
        <v>0.85254543874327005</v>
      </c>
      <c r="Y440" s="4">
        <f t="shared" si="391"/>
        <v>0.79921300652623883</v>
      </c>
      <c r="Z440" s="4">
        <f t="shared" si="391"/>
        <v>0.73204982249993378</v>
      </c>
      <c r="AA440" s="4">
        <f t="shared" si="391"/>
        <v>0.65145592958786691</v>
      </c>
      <c r="AB440" s="4">
        <f t="shared" si="391"/>
        <v>0.56032247880849573</v>
      </c>
      <c r="AC440" s="4">
        <f t="shared" si="391"/>
        <v>0.46411326873185343</v>
      </c>
      <c r="AD440" s="4">
        <f t="shared" si="391"/>
        <v>0.36979727595523937</v>
      </c>
      <c r="AE440" s="4">
        <f t="shared" si="391"/>
        <v>0.28393948637231203</v>
      </c>
      <c r="AF440" s="4">
        <f t="shared" si="391"/>
        <v>0.21097259161117732</v>
      </c>
      <c r="AG440" s="4">
        <f t="shared" si="391"/>
        <v>0.15253917653798199</v>
      </c>
      <c r="AH440" s="4">
        <f t="shared" si="391"/>
        <v>0.10795188737709993</v>
      </c>
      <c r="AI440" s="4">
        <f t="shared" si="391"/>
        <v>7.5176653938091809E-2</v>
      </c>
      <c r="AJ440" s="4">
        <f t="shared" si="391"/>
        <v>5.1742836177502194E-2</v>
      </c>
      <c r="AK440" s="4">
        <f t="shared" si="391"/>
        <v>3.5319190625345942E-2</v>
      </c>
      <c r="AL440" s="4">
        <f t="shared" si="391"/>
        <v>2.3969442072658165E-2</v>
      </c>
      <c r="AM440" s="4">
        <f t="shared" si="391"/>
        <v>1.6202243558389728E-2</v>
      </c>
      <c r="AN440" s="4">
        <f t="shared" si="391"/>
        <v>1.0922240564108399E-2</v>
      </c>
      <c r="AO440" s="4">
        <f t="shared" si="391"/>
        <v>7.3493212906090566E-3</v>
      </c>
      <c r="AP440" s="4">
        <f t="shared" si="391"/>
        <v>4.9390262185057265E-3</v>
      </c>
      <c r="AQ440" s="4">
        <f t="shared" si="391"/>
        <v>3.3164275492956197E-3</v>
      </c>
      <c r="AR440" s="4">
        <f t="shared" si="391"/>
        <v>2.2256362146679809E-3</v>
      </c>
    </row>
    <row r="441" spans="1:44" x14ac:dyDescent="0.25">
      <c r="A441" s="24" t="s">
        <v>14</v>
      </c>
      <c r="B441" s="60">
        <f>'Parameter Input'!B60</f>
        <v>35000</v>
      </c>
      <c r="C441" s="61">
        <f>'Parameter Input'!C60</f>
        <v>35000</v>
      </c>
      <c r="D441" s="1" t="s">
        <v>15</v>
      </c>
      <c r="L441" s="54">
        <f>'Parameter Input'!E60</f>
        <v>12</v>
      </c>
      <c r="M441" s="37">
        <v>0</v>
      </c>
      <c r="N441" s="37">
        <v>1</v>
      </c>
      <c r="O441" s="37">
        <f>'Parameter Input'!F46</f>
        <v>0.9</v>
      </c>
      <c r="P441" s="55">
        <f>'Parameter Input'!G60</f>
        <v>0.4</v>
      </c>
      <c r="Q441" s="4">
        <f t="shared" si="391"/>
        <v>0.9867978615748374</v>
      </c>
      <c r="R441" s="4">
        <f t="shared" si="391"/>
        <v>0.98114509762858249</v>
      </c>
      <c r="S441" s="4">
        <f t="shared" si="391"/>
        <v>0.97311898315872036</v>
      </c>
      <c r="T441" s="4">
        <f t="shared" si="391"/>
        <v>0.96177484161592774</v>
      </c>
      <c r="U441" s="4">
        <f t="shared" si="391"/>
        <v>0.94584787155511363</v>
      </c>
      <c r="V441" s="4">
        <f t="shared" si="391"/>
        <v>0.92370360150141495</v>
      </c>
      <c r="W441" s="4">
        <f t="shared" si="391"/>
        <v>0.89334463567658451</v>
      </c>
      <c r="X441" s="4">
        <f t="shared" si="391"/>
        <v>0.85254543874327005</v>
      </c>
      <c r="Y441" s="4">
        <f t="shared" si="391"/>
        <v>0.79921300652623883</v>
      </c>
      <c r="Z441" s="4">
        <f t="shared" si="391"/>
        <v>0.73204982249993378</v>
      </c>
      <c r="AA441" s="4">
        <f t="shared" si="391"/>
        <v>0.65145592958786691</v>
      </c>
      <c r="AB441" s="4">
        <f t="shared" si="391"/>
        <v>0.56032247880849573</v>
      </c>
      <c r="AC441" s="4">
        <f t="shared" si="391"/>
        <v>0.46411326873185343</v>
      </c>
      <c r="AD441" s="4">
        <f t="shared" si="391"/>
        <v>0.36979727595523937</v>
      </c>
      <c r="AE441" s="4">
        <f t="shared" si="391"/>
        <v>0.28393948637231203</v>
      </c>
      <c r="AF441" s="4">
        <f t="shared" si="391"/>
        <v>0.21097259161117732</v>
      </c>
      <c r="AG441" s="4">
        <f t="shared" si="391"/>
        <v>0.15253917653798199</v>
      </c>
      <c r="AH441" s="4">
        <f t="shared" si="391"/>
        <v>0.10795188737709993</v>
      </c>
      <c r="AI441" s="4">
        <f t="shared" si="391"/>
        <v>7.5176653938091809E-2</v>
      </c>
      <c r="AJ441" s="4">
        <f t="shared" si="391"/>
        <v>5.1742836177502194E-2</v>
      </c>
      <c r="AK441" s="4">
        <f t="shared" si="391"/>
        <v>3.5319190625345942E-2</v>
      </c>
      <c r="AL441" s="4">
        <f t="shared" si="391"/>
        <v>2.3969442072658165E-2</v>
      </c>
      <c r="AM441" s="4">
        <f t="shared" si="391"/>
        <v>1.6202243558389728E-2</v>
      </c>
      <c r="AN441" s="4">
        <f t="shared" si="391"/>
        <v>1.0922240564108399E-2</v>
      </c>
      <c r="AO441" s="4">
        <f t="shared" si="391"/>
        <v>7.3493212906090566E-3</v>
      </c>
      <c r="AP441" s="4">
        <f t="shared" si="391"/>
        <v>4.9390262185057265E-3</v>
      </c>
      <c r="AQ441" s="4">
        <f t="shared" si="391"/>
        <v>3.3164275492956197E-3</v>
      </c>
      <c r="AR441" s="4">
        <f t="shared" si="391"/>
        <v>2.2256362146679809E-3</v>
      </c>
    </row>
    <row r="442" spans="1:44" x14ac:dyDescent="0.25">
      <c r="A442" s="24" t="s">
        <v>25</v>
      </c>
      <c r="B442" s="60">
        <f>'Parameter Input'!B61</f>
        <v>-8750</v>
      </c>
      <c r="C442" s="61">
        <f>'Parameter Input'!C61</f>
        <v>-8750</v>
      </c>
      <c r="D442" s="1" t="s">
        <v>15</v>
      </c>
      <c r="L442" s="54">
        <f>'Parameter Input'!E61</f>
        <v>12</v>
      </c>
      <c r="M442" s="37">
        <v>0</v>
      </c>
      <c r="N442" s="37">
        <v>1</v>
      </c>
      <c r="O442" s="37">
        <f>'Parameter Input'!F61</f>
        <v>0.9</v>
      </c>
      <c r="P442" s="55">
        <f>'Parameter Input'!G61</f>
        <v>0.4</v>
      </c>
      <c r="Q442" s="4">
        <f t="shared" si="391"/>
        <v>0.9867978615748374</v>
      </c>
      <c r="R442" s="4">
        <f t="shared" si="391"/>
        <v>0.98114509762858249</v>
      </c>
      <c r="S442" s="4">
        <f t="shared" si="391"/>
        <v>0.97311898315872036</v>
      </c>
      <c r="T442" s="4">
        <f t="shared" si="391"/>
        <v>0.96177484161592774</v>
      </c>
      <c r="U442" s="4">
        <f t="shared" si="391"/>
        <v>0.94584787155511363</v>
      </c>
      <c r="V442" s="4">
        <f t="shared" si="391"/>
        <v>0.92370360150141495</v>
      </c>
      <c r="W442" s="4">
        <f t="shared" si="391"/>
        <v>0.89334463567658451</v>
      </c>
      <c r="X442" s="4">
        <f t="shared" si="391"/>
        <v>0.85254543874327005</v>
      </c>
      <c r="Y442" s="4">
        <f t="shared" si="391"/>
        <v>0.79921300652623883</v>
      </c>
      <c r="Z442" s="4">
        <f t="shared" si="391"/>
        <v>0.73204982249993378</v>
      </c>
      <c r="AA442" s="4">
        <f t="shared" si="391"/>
        <v>0.65145592958786691</v>
      </c>
      <c r="AB442" s="4">
        <f t="shared" si="391"/>
        <v>0.56032247880849573</v>
      </c>
      <c r="AC442" s="4">
        <f t="shared" si="391"/>
        <v>0.46411326873185343</v>
      </c>
      <c r="AD442" s="4">
        <f t="shared" si="391"/>
        <v>0.36979727595523937</v>
      </c>
      <c r="AE442" s="4">
        <f t="shared" si="391"/>
        <v>0.28393948637231203</v>
      </c>
      <c r="AF442" s="4">
        <f t="shared" si="391"/>
        <v>0.21097259161117732</v>
      </c>
      <c r="AG442" s="4">
        <f t="shared" si="391"/>
        <v>0.15253917653798199</v>
      </c>
      <c r="AH442" s="4">
        <f t="shared" si="391"/>
        <v>0.10795188737709993</v>
      </c>
      <c r="AI442" s="4">
        <f t="shared" si="391"/>
        <v>7.5176653938091809E-2</v>
      </c>
      <c r="AJ442" s="4">
        <f t="shared" si="391"/>
        <v>5.1742836177502194E-2</v>
      </c>
      <c r="AK442" s="4">
        <f t="shared" si="391"/>
        <v>3.5319190625345942E-2</v>
      </c>
      <c r="AL442" s="4">
        <f t="shared" si="391"/>
        <v>2.3969442072658165E-2</v>
      </c>
      <c r="AM442" s="4">
        <f t="shared" si="391"/>
        <v>1.6202243558389728E-2</v>
      </c>
      <c r="AN442" s="4">
        <f t="shared" si="391"/>
        <v>1.0922240564108399E-2</v>
      </c>
      <c r="AO442" s="4">
        <f t="shared" si="391"/>
        <v>7.3493212906090566E-3</v>
      </c>
      <c r="AP442" s="4">
        <f t="shared" si="391"/>
        <v>4.9390262185057265E-3</v>
      </c>
      <c r="AQ442" s="4">
        <f t="shared" si="391"/>
        <v>3.3164275492956197E-3</v>
      </c>
      <c r="AR442" s="4">
        <f t="shared" si="391"/>
        <v>2.2256362146679809E-3</v>
      </c>
    </row>
    <row r="443" spans="1:44" x14ac:dyDescent="0.25">
      <c r="A443" s="24" t="s">
        <v>79</v>
      </c>
      <c r="B443" s="60">
        <f>'Parameter Input'!L15</f>
        <v>0.06</v>
      </c>
      <c r="C443" s="61">
        <f>'Parameter Input'!M15</f>
        <v>0.06</v>
      </c>
      <c r="D443" s="1" t="s">
        <v>57</v>
      </c>
      <c r="L443" s="54">
        <f>'Parameter Input'!O15</f>
        <v>12</v>
      </c>
      <c r="M443" s="37">
        <v>0</v>
      </c>
      <c r="N443" s="37">
        <v>1</v>
      </c>
      <c r="O443" s="37">
        <f>'Parameter Input'!P15</f>
        <v>0.9</v>
      </c>
      <c r="P443" s="55">
        <f>'Parameter Input'!Q15</f>
        <v>0.4</v>
      </c>
      <c r="Q443" s="4">
        <f t="shared" si="391"/>
        <v>0.9867978615748374</v>
      </c>
      <c r="R443" s="4">
        <f t="shared" si="391"/>
        <v>0.98114509762858249</v>
      </c>
      <c r="S443" s="4">
        <f t="shared" si="391"/>
        <v>0.97311898315872036</v>
      </c>
      <c r="T443" s="4">
        <f t="shared" si="391"/>
        <v>0.96177484161592774</v>
      </c>
      <c r="U443" s="4">
        <f t="shared" si="391"/>
        <v>0.94584787155511363</v>
      </c>
      <c r="V443" s="4">
        <f t="shared" si="391"/>
        <v>0.92370360150141495</v>
      </c>
      <c r="W443" s="4">
        <f t="shared" si="391"/>
        <v>0.89334463567658451</v>
      </c>
      <c r="X443" s="4">
        <f t="shared" si="391"/>
        <v>0.85254543874327005</v>
      </c>
      <c r="Y443" s="4">
        <f t="shared" si="391"/>
        <v>0.79921300652623883</v>
      </c>
      <c r="Z443" s="4">
        <f t="shared" si="391"/>
        <v>0.73204982249993378</v>
      </c>
      <c r="AA443" s="4">
        <f t="shared" si="391"/>
        <v>0.65145592958786691</v>
      </c>
      <c r="AB443" s="4">
        <f t="shared" si="391"/>
        <v>0.56032247880849573</v>
      </c>
      <c r="AC443" s="4">
        <f t="shared" si="391"/>
        <v>0.46411326873185343</v>
      </c>
      <c r="AD443" s="4">
        <f t="shared" si="391"/>
        <v>0.36979727595523937</v>
      </c>
      <c r="AE443" s="4">
        <f t="shared" si="391"/>
        <v>0.28393948637231203</v>
      </c>
      <c r="AF443" s="4">
        <f t="shared" si="391"/>
        <v>0.21097259161117732</v>
      </c>
      <c r="AG443" s="4">
        <f t="shared" si="391"/>
        <v>0.15253917653798199</v>
      </c>
      <c r="AH443" s="4">
        <f t="shared" si="391"/>
        <v>0.10795188737709993</v>
      </c>
      <c r="AI443" s="4">
        <f t="shared" si="391"/>
        <v>7.5176653938091809E-2</v>
      </c>
      <c r="AJ443" s="4">
        <f t="shared" si="391"/>
        <v>5.1742836177502194E-2</v>
      </c>
      <c r="AK443" s="4">
        <f t="shared" si="391"/>
        <v>3.5319190625345942E-2</v>
      </c>
      <c r="AL443" s="4">
        <f t="shared" si="391"/>
        <v>2.3969442072658165E-2</v>
      </c>
      <c r="AM443" s="4">
        <f t="shared" si="391"/>
        <v>1.6202243558389728E-2</v>
      </c>
      <c r="AN443" s="4">
        <f t="shared" si="391"/>
        <v>1.0922240564108399E-2</v>
      </c>
      <c r="AO443" s="4">
        <f t="shared" si="391"/>
        <v>7.3493212906090566E-3</v>
      </c>
      <c r="AP443" s="4">
        <f t="shared" si="391"/>
        <v>4.9390262185057265E-3</v>
      </c>
      <c r="AQ443" s="4">
        <f t="shared" si="391"/>
        <v>3.3164275492956197E-3</v>
      </c>
      <c r="AR443" s="4">
        <f t="shared" si="391"/>
        <v>2.2256362146679809E-3</v>
      </c>
    </row>
    <row r="444" spans="1:44" x14ac:dyDescent="0.25">
      <c r="A444" s="24" t="s">
        <v>37</v>
      </c>
      <c r="B444" s="60">
        <f>'Parameter Input'!B62</f>
        <v>70000</v>
      </c>
      <c r="C444" s="61">
        <f>'Parameter Input'!C62</f>
        <v>70000</v>
      </c>
      <c r="D444" s="1" t="s">
        <v>38</v>
      </c>
      <c r="L444" s="54">
        <f>'Parameter Input'!E62</f>
        <v>12</v>
      </c>
      <c r="M444" s="37">
        <v>0</v>
      </c>
      <c r="N444" s="37">
        <v>1</v>
      </c>
      <c r="O444" s="37">
        <f>'Parameter Input'!F62</f>
        <v>0.9</v>
      </c>
      <c r="P444" s="55">
        <f>'Parameter Input'!G62</f>
        <v>0.4</v>
      </c>
      <c r="Q444" s="4">
        <f t="shared" si="391"/>
        <v>0.9867978615748374</v>
      </c>
      <c r="R444" s="4">
        <f t="shared" si="391"/>
        <v>0.98114509762858249</v>
      </c>
      <c r="S444" s="4">
        <f t="shared" si="391"/>
        <v>0.97311898315872036</v>
      </c>
      <c r="T444" s="4">
        <f t="shared" si="391"/>
        <v>0.96177484161592774</v>
      </c>
      <c r="U444" s="4">
        <f t="shared" si="391"/>
        <v>0.94584787155511363</v>
      </c>
      <c r="V444" s="4">
        <f t="shared" si="391"/>
        <v>0.92370360150141495</v>
      </c>
      <c r="W444" s="4">
        <f t="shared" si="391"/>
        <v>0.89334463567658451</v>
      </c>
      <c r="X444" s="4">
        <f t="shared" si="391"/>
        <v>0.85254543874327005</v>
      </c>
      <c r="Y444" s="4">
        <f t="shared" si="391"/>
        <v>0.79921300652623883</v>
      </c>
      <c r="Z444" s="4">
        <f t="shared" si="391"/>
        <v>0.73204982249993378</v>
      </c>
      <c r="AA444" s="4">
        <f t="shared" si="391"/>
        <v>0.65145592958786691</v>
      </c>
      <c r="AB444" s="4">
        <f t="shared" si="391"/>
        <v>0.56032247880849573</v>
      </c>
      <c r="AC444" s="4">
        <f t="shared" si="391"/>
        <v>0.46411326873185343</v>
      </c>
      <c r="AD444" s="4">
        <f t="shared" si="391"/>
        <v>0.36979727595523937</v>
      </c>
      <c r="AE444" s="4">
        <f t="shared" si="391"/>
        <v>0.28393948637231203</v>
      </c>
      <c r="AF444" s="4">
        <f t="shared" si="391"/>
        <v>0.21097259161117732</v>
      </c>
      <c r="AG444" s="4">
        <f t="shared" si="391"/>
        <v>0.15253917653798199</v>
      </c>
      <c r="AH444" s="4">
        <f t="shared" si="391"/>
        <v>0.10795188737709993</v>
      </c>
      <c r="AI444" s="4">
        <f t="shared" si="391"/>
        <v>7.5176653938091809E-2</v>
      </c>
      <c r="AJ444" s="4">
        <f t="shared" si="391"/>
        <v>5.1742836177502194E-2</v>
      </c>
      <c r="AK444" s="4">
        <f t="shared" si="391"/>
        <v>3.5319190625345942E-2</v>
      </c>
      <c r="AL444" s="4">
        <f t="shared" si="391"/>
        <v>2.3969442072658165E-2</v>
      </c>
      <c r="AM444" s="4">
        <f t="shared" si="391"/>
        <v>1.6202243558389728E-2</v>
      </c>
      <c r="AN444" s="4">
        <f t="shared" si="391"/>
        <v>1.0922240564108399E-2</v>
      </c>
      <c r="AO444" s="4">
        <f t="shared" si="391"/>
        <v>7.3493212906090566E-3</v>
      </c>
      <c r="AP444" s="4">
        <f t="shared" si="391"/>
        <v>4.9390262185057265E-3</v>
      </c>
      <c r="AQ444" s="4">
        <f t="shared" si="391"/>
        <v>3.3164275492956197E-3</v>
      </c>
      <c r="AR444" s="4">
        <f t="shared" si="391"/>
        <v>2.2256362146679809E-3</v>
      </c>
    </row>
    <row r="445" spans="1:44" x14ac:dyDescent="0.25">
      <c r="A445" s="24" t="s">
        <v>52</v>
      </c>
      <c r="B445" s="60">
        <f>'Parameter Input'!L11</f>
        <v>20000</v>
      </c>
      <c r="C445" s="61">
        <f>'Parameter Input'!M11</f>
        <v>20000</v>
      </c>
      <c r="D445" s="1" t="s">
        <v>38</v>
      </c>
      <c r="L445" s="54">
        <f>'Parameter Input'!O11</f>
        <v>12</v>
      </c>
      <c r="M445" s="37">
        <v>0</v>
      </c>
      <c r="N445" s="37">
        <v>1</v>
      </c>
      <c r="O445" s="37">
        <f>'Parameter Input'!P11</f>
        <v>0.9</v>
      </c>
      <c r="P445" s="55">
        <f>'Parameter Input'!Q11</f>
        <v>0.4</v>
      </c>
      <c r="Q445" s="4">
        <f t="shared" si="391"/>
        <v>0.9867978615748374</v>
      </c>
      <c r="R445" s="4">
        <f t="shared" si="391"/>
        <v>0.98114509762858249</v>
      </c>
      <c r="S445" s="4">
        <f t="shared" si="391"/>
        <v>0.97311898315872036</v>
      </c>
      <c r="T445" s="4">
        <f t="shared" si="391"/>
        <v>0.96177484161592774</v>
      </c>
      <c r="U445" s="4">
        <f t="shared" si="391"/>
        <v>0.94584787155511363</v>
      </c>
      <c r="V445" s="4">
        <f t="shared" si="391"/>
        <v>0.92370360150141495</v>
      </c>
      <c r="W445" s="4">
        <f t="shared" si="391"/>
        <v>0.89334463567658451</v>
      </c>
      <c r="X445" s="4">
        <f t="shared" si="391"/>
        <v>0.85254543874327005</v>
      </c>
      <c r="Y445" s="4">
        <f t="shared" si="391"/>
        <v>0.79921300652623883</v>
      </c>
      <c r="Z445" s="4">
        <f t="shared" si="391"/>
        <v>0.73204982249993378</v>
      </c>
      <c r="AA445" s="4">
        <f t="shared" si="391"/>
        <v>0.65145592958786691</v>
      </c>
      <c r="AB445" s="4">
        <f t="shared" si="391"/>
        <v>0.56032247880849573</v>
      </c>
      <c r="AC445" s="4">
        <f t="shared" si="391"/>
        <v>0.46411326873185343</v>
      </c>
      <c r="AD445" s="4">
        <f t="shared" si="391"/>
        <v>0.36979727595523937</v>
      </c>
      <c r="AE445" s="4">
        <f t="shared" si="391"/>
        <v>0.28393948637231203</v>
      </c>
      <c r="AF445" s="4">
        <f t="shared" si="391"/>
        <v>0.21097259161117732</v>
      </c>
      <c r="AG445" s="4">
        <f t="shared" si="391"/>
        <v>0.15253917653798199</v>
      </c>
      <c r="AH445" s="4">
        <f t="shared" si="391"/>
        <v>0.10795188737709993</v>
      </c>
      <c r="AI445" s="4">
        <f t="shared" si="391"/>
        <v>7.5176653938091809E-2</v>
      </c>
      <c r="AJ445" s="4">
        <f t="shared" si="391"/>
        <v>5.1742836177502194E-2</v>
      </c>
      <c r="AK445" s="4">
        <f t="shared" si="391"/>
        <v>3.5319190625345942E-2</v>
      </c>
      <c r="AL445" s="4">
        <f t="shared" si="391"/>
        <v>2.3969442072658165E-2</v>
      </c>
      <c r="AM445" s="4">
        <f t="shared" si="391"/>
        <v>1.6202243558389728E-2</v>
      </c>
      <c r="AN445" s="4">
        <f t="shared" si="391"/>
        <v>1.0922240564108399E-2</v>
      </c>
      <c r="AO445" s="4">
        <f t="shared" si="391"/>
        <v>7.3493212906090566E-3</v>
      </c>
      <c r="AP445" s="4">
        <f t="shared" si="391"/>
        <v>4.9390262185057265E-3</v>
      </c>
      <c r="AQ445" s="4">
        <f t="shared" si="391"/>
        <v>3.3164275492956197E-3</v>
      </c>
      <c r="AR445" s="4">
        <f t="shared" si="391"/>
        <v>2.2256362146679809E-3</v>
      </c>
    </row>
    <row r="446" spans="1:44" x14ac:dyDescent="0.25">
      <c r="A446" s="24" t="s">
        <v>273</v>
      </c>
      <c r="B446" s="60">
        <f>'Parameter Input'!B67</f>
        <v>0.11</v>
      </c>
      <c r="C446" s="61">
        <f>'Parameter Input'!C67</f>
        <v>0.11</v>
      </c>
      <c r="D446" s="1" t="s">
        <v>76</v>
      </c>
      <c r="L446" s="54">
        <f>'Parameter Input'!E67</f>
        <v>12</v>
      </c>
      <c r="M446" s="37">
        <v>0</v>
      </c>
      <c r="N446" s="37">
        <v>1</v>
      </c>
      <c r="O446" s="37">
        <f>'Parameter Input'!F67</f>
        <v>0.9</v>
      </c>
      <c r="P446" s="55">
        <f>'Parameter Input'!G67</f>
        <v>0.4</v>
      </c>
      <c r="Q446" s="4">
        <f t="shared" si="391"/>
        <v>0.9867978615748374</v>
      </c>
      <c r="R446" s="4">
        <f t="shared" si="391"/>
        <v>0.98114509762858249</v>
      </c>
      <c r="S446" s="4">
        <f t="shared" si="391"/>
        <v>0.97311898315872036</v>
      </c>
      <c r="T446" s="4">
        <f t="shared" si="391"/>
        <v>0.96177484161592774</v>
      </c>
      <c r="U446" s="4">
        <f t="shared" si="391"/>
        <v>0.94584787155511363</v>
      </c>
      <c r="V446" s="4">
        <f t="shared" si="391"/>
        <v>0.92370360150141495</v>
      </c>
      <c r="W446" s="4">
        <f t="shared" si="391"/>
        <v>0.89334463567658451</v>
      </c>
      <c r="X446" s="4">
        <f t="shared" si="391"/>
        <v>0.85254543874327005</v>
      </c>
      <c r="Y446" s="4">
        <f t="shared" si="391"/>
        <v>0.79921300652623883</v>
      </c>
      <c r="Z446" s="4">
        <f t="shared" si="391"/>
        <v>0.73204982249993378</v>
      </c>
      <c r="AA446" s="4">
        <f t="shared" si="391"/>
        <v>0.65145592958786691</v>
      </c>
      <c r="AB446" s="4">
        <f t="shared" si="391"/>
        <v>0.56032247880849573</v>
      </c>
      <c r="AC446" s="4">
        <f t="shared" si="391"/>
        <v>0.46411326873185343</v>
      </c>
      <c r="AD446" s="4">
        <f t="shared" si="391"/>
        <v>0.36979727595523937</v>
      </c>
      <c r="AE446" s="4">
        <f t="shared" si="391"/>
        <v>0.28393948637231203</v>
      </c>
      <c r="AF446" s="4">
        <f t="shared" si="391"/>
        <v>0.21097259161117732</v>
      </c>
      <c r="AG446" s="4">
        <f t="shared" si="391"/>
        <v>0.15253917653798199</v>
      </c>
      <c r="AH446" s="4">
        <f t="shared" si="391"/>
        <v>0.10795188737709993</v>
      </c>
      <c r="AI446" s="4">
        <f t="shared" si="391"/>
        <v>7.5176653938091809E-2</v>
      </c>
      <c r="AJ446" s="4">
        <f t="shared" si="391"/>
        <v>5.1742836177502194E-2</v>
      </c>
      <c r="AK446" s="4">
        <f t="shared" si="391"/>
        <v>3.5319190625345942E-2</v>
      </c>
      <c r="AL446" s="4">
        <f t="shared" si="391"/>
        <v>2.3969442072658165E-2</v>
      </c>
      <c r="AM446" s="4">
        <f t="shared" si="391"/>
        <v>1.6202243558389728E-2</v>
      </c>
      <c r="AN446" s="4">
        <f t="shared" si="391"/>
        <v>1.0922240564108399E-2</v>
      </c>
      <c r="AO446" s="4">
        <f t="shared" si="391"/>
        <v>7.3493212906090566E-3</v>
      </c>
      <c r="AP446" s="4">
        <f t="shared" si="391"/>
        <v>4.9390262185057265E-3</v>
      </c>
      <c r="AQ446" s="4">
        <f t="shared" si="391"/>
        <v>3.3164275492956197E-3</v>
      </c>
      <c r="AR446" s="4">
        <f t="shared" si="391"/>
        <v>2.2256362146679809E-3</v>
      </c>
    </row>
    <row r="447" spans="1:44" x14ac:dyDescent="0.25">
      <c r="A447" s="24" t="s">
        <v>59</v>
      </c>
      <c r="B447" s="60">
        <f>'Parameter Input'!L12</f>
        <v>2.9</v>
      </c>
      <c r="C447" s="61">
        <f>'Parameter Input'!M12</f>
        <v>2.4</v>
      </c>
      <c r="D447" s="1" t="s">
        <v>60</v>
      </c>
      <c r="L447" s="54">
        <f>'Parameter Input'!O12</f>
        <v>12</v>
      </c>
      <c r="M447" s="37">
        <v>0</v>
      </c>
      <c r="N447" s="37">
        <v>1</v>
      </c>
      <c r="O447" s="37">
        <f>'Parameter Input'!P12</f>
        <v>0.9</v>
      </c>
      <c r="P447" s="55">
        <f>'Parameter Input'!Q12</f>
        <v>0.4</v>
      </c>
      <c r="Q447" s="4">
        <f t="shared" si="391"/>
        <v>0.9867978615748374</v>
      </c>
      <c r="R447" s="4">
        <f t="shared" si="391"/>
        <v>0.98114509762858249</v>
      </c>
      <c r="S447" s="4">
        <f t="shared" si="391"/>
        <v>0.97311898315872036</v>
      </c>
      <c r="T447" s="4">
        <f t="shared" si="391"/>
        <v>0.96177484161592774</v>
      </c>
      <c r="U447" s="4">
        <f t="shared" si="391"/>
        <v>0.94584787155511363</v>
      </c>
      <c r="V447" s="4">
        <f t="shared" si="391"/>
        <v>0.92370360150141495</v>
      </c>
      <c r="W447" s="4">
        <f t="shared" si="391"/>
        <v>0.89334463567658451</v>
      </c>
      <c r="X447" s="4">
        <f t="shared" si="391"/>
        <v>0.85254543874327005</v>
      </c>
      <c r="Y447" s="4">
        <f t="shared" si="391"/>
        <v>0.79921300652623883</v>
      </c>
      <c r="Z447" s="4">
        <f t="shared" si="391"/>
        <v>0.73204982249993378</v>
      </c>
      <c r="AA447" s="4">
        <f t="shared" si="391"/>
        <v>0.65145592958786691</v>
      </c>
      <c r="AB447" s="4">
        <f t="shared" si="391"/>
        <v>0.56032247880849573</v>
      </c>
      <c r="AC447" s="4">
        <f t="shared" si="391"/>
        <v>0.46411326873185343</v>
      </c>
      <c r="AD447" s="4">
        <f t="shared" si="391"/>
        <v>0.36979727595523937</v>
      </c>
      <c r="AE447" s="4">
        <f t="shared" si="391"/>
        <v>0.28393948637231203</v>
      </c>
      <c r="AF447" s="4">
        <f t="shared" si="391"/>
        <v>0.21097259161117732</v>
      </c>
      <c r="AG447" s="4">
        <f t="shared" si="391"/>
        <v>0.15253917653798199</v>
      </c>
      <c r="AH447" s="4">
        <f t="shared" si="391"/>
        <v>0.10795188737709993</v>
      </c>
      <c r="AI447" s="4">
        <f t="shared" si="391"/>
        <v>7.5176653938091809E-2</v>
      </c>
      <c r="AJ447" s="4">
        <f t="shared" si="391"/>
        <v>5.1742836177502194E-2</v>
      </c>
      <c r="AK447" s="4">
        <f t="shared" si="391"/>
        <v>3.5319190625345942E-2</v>
      </c>
      <c r="AL447" s="4">
        <f t="shared" si="391"/>
        <v>2.3969442072658165E-2</v>
      </c>
      <c r="AM447" s="4">
        <f t="shared" si="391"/>
        <v>1.6202243558389728E-2</v>
      </c>
      <c r="AN447" s="4">
        <f t="shared" si="391"/>
        <v>1.0922240564108399E-2</v>
      </c>
      <c r="AO447" s="4">
        <f t="shared" si="391"/>
        <v>7.3493212906090566E-3</v>
      </c>
      <c r="AP447" s="4">
        <f t="shared" si="391"/>
        <v>4.9390262185057265E-3</v>
      </c>
      <c r="AQ447" s="4">
        <f t="shared" si="391"/>
        <v>3.3164275492956197E-3</v>
      </c>
      <c r="AR447" s="4">
        <f t="shared" si="391"/>
        <v>2.2256362146679809E-3</v>
      </c>
    </row>
    <row r="448" spans="1:44" x14ac:dyDescent="0.25">
      <c r="A448" s="24" t="s">
        <v>67</v>
      </c>
      <c r="B448" s="60">
        <f>'Parameter Input'!L13</f>
        <v>0.1</v>
      </c>
      <c r="C448" s="61">
        <f>'Parameter Input'!M13</f>
        <v>0.1</v>
      </c>
      <c r="D448" s="1" t="s">
        <v>68</v>
      </c>
      <c r="L448" s="54">
        <f>'Parameter Input'!O13</f>
        <v>12</v>
      </c>
      <c r="M448" s="37">
        <v>0</v>
      </c>
      <c r="N448" s="37">
        <v>1</v>
      </c>
      <c r="O448" s="37">
        <f>'Parameter Input'!P13</f>
        <v>0.9</v>
      </c>
      <c r="P448" s="55">
        <f>'Parameter Input'!Q13</f>
        <v>0.4</v>
      </c>
      <c r="Q448" s="4">
        <f t="shared" si="391"/>
        <v>0.9867978615748374</v>
      </c>
      <c r="R448" s="4">
        <f t="shared" si="391"/>
        <v>0.98114509762858249</v>
      </c>
      <c r="S448" s="4">
        <f t="shared" si="391"/>
        <v>0.97311898315872036</v>
      </c>
      <c r="T448" s="4">
        <f t="shared" ref="T448:AI455" si="392">$N448+($M448-$N448)*((1/(1+EXP(-$P448*(T$9-$L448)))^$O448))</f>
        <v>0.96177484161592774</v>
      </c>
      <c r="U448" s="4">
        <f t="shared" si="392"/>
        <v>0.94584787155511363</v>
      </c>
      <c r="V448" s="4">
        <f t="shared" si="392"/>
        <v>0.92370360150141495</v>
      </c>
      <c r="W448" s="4">
        <f t="shared" si="392"/>
        <v>0.89334463567658451</v>
      </c>
      <c r="X448" s="4">
        <f t="shared" si="392"/>
        <v>0.85254543874327005</v>
      </c>
      <c r="Y448" s="4">
        <f t="shared" si="392"/>
        <v>0.79921300652623883</v>
      </c>
      <c r="Z448" s="4">
        <f t="shared" si="392"/>
        <v>0.73204982249993378</v>
      </c>
      <c r="AA448" s="4">
        <f t="shared" si="392"/>
        <v>0.65145592958786691</v>
      </c>
      <c r="AB448" s="4">
        <f t="shared" si="392"/>
        <v>0.56032247880849573</v>
      </c>
      <c r="AC448" s="4">
        <f t="shared" si="392"/>
        <v>0.46411326873185343</v>
      </c>
      <c r="AD448" s="4">
        <f t="shared" si="392"/>
        <v>0.36979727595523937</v>
      </c>
      <c r="AE448" s="4">
        <f t="shared" si="392"/>
        <v>0.28393948637231203</v>
      </c>
      <c r="AF448" s="4">
        <f t="shared" si="392"/>
        <v>0.21097259161117732</v>
      </c>
      <c r="AG448" s="4">
        <f t="shared" si="392"/>
        <v>0.15253917653798199</v>
      </c>
      <c r="AH448" s="4">
        <f t="shared" si="392"/>
        <v>0.10795188737709993</v>
      </c>
      <c r="AI448" s="4">
        <f t="shared" si="392"/>
        <v>7.5176653938091809E-2</v>
      </c>
      <c r="AJ448" s="4">
        <f t="shared" ref="AJ448:AR455" si="393">$N448+($M448-$N448)*((1/(1+EXP(-$P448*(AJ$9-$L448)))^$O448))</f>
        <v>5.1742836177502194E-2</v>
      </c>
      <c r="AK448" s="4">
        <f t="shared" si="393"/>
        <v>3.5319190625345942E-2</v>
      </c>
      <c r="AL448" s="4">
        <f t="shared" si="393"/>
        <v>2.3969442072658165E-2</v>
      </c>
      <c r="AM448" s="4">
        <f t="shared" si="393"/>
        <v>1.6202243558389728E-2</v>
      </c>
      <c r="AN448" s="4">
        <f t="shared" si="393"/>
        <v>1.0922240564108399E-2</v>
      </c>
      <c r="AO448" s="4">
        <f t="shared" si="393"/>
        <v>7.3493212906090566E-3</v>
      </c>
      <c r="AP448" s="4">
        <f t="shared" si="393"/>
        <v>4.9390262185057265E-3</v>
      </c>
      <c r="AQ448" s="4">
        <f t="shared" si="393"/>
        <v>3.3164275492956197E-3</v>
      </c>
      <c r="AR448" s="4">
        <f t="shared" si="393"/>
        <v>2.2256362146679809E-3</v>
      </c>
    </row>
    <row r="449" spans="1:44" x14ac:dyDescent="0.25">
      <c r="A449" s="24" t="s">
        <v>206</v>
      </c>
      <c r="B449" s="45">
        <f>'Parameter Input'!$L$16</f>
        <v>0</v>
      </c>
      <c r="C449" s="46">
        <f>'Parameter Input'!$M$16</f>
        <v>0</v>
      </c>
      <c r="D449" s="1" t="s">
        <v>76</v>
      </c>
      <c r="L449" s="54">
        <f>'Parameter Input'!$O$16</f>
        <v>17</v>
      </c>
      <c r="M449" s="37">
        <v>0</v>
      </c>
      <c r="N449" s="37">
        <v>1</v>
      </c>
      <c r="O449" s="37">
        <f>'Parameter Input'!$P$16</f>
        <v>0.9</v>
      </c>
      <c r="P449" s="55">
        <f>'Parameter Input'!$Q$16</f>
        <v>0.4</v>
      </c>
      <c r="Q449" s="4">
        <f t="shared" ref="Q449:AR449" si="394">$N449+($M449-$N449)*((1/(1+EXP(-$P449*(Q$9-$L449)))^$O449))</f>
        <v>0.99780374543478534</v>
      </c>
      <c r="R449" s="4">
        <f t="shared" si="394"/>
        <v>0.99685359315256394</v>
      </c>
      <c r="S449" s="4">
        <f t="shared" si="394"/>
        <v>0.99549347132349975</v>
      </c>
      <c r="T449" s="4">
        <f t="shared" si="394"/>
        <v>0.99354772139898062</v>
      </c>
      <c r="U449" s="4">
        <f t="shared" si="394"/>
        <v>0.99076681540580536</v>
      </c>
      <c r="V449" s="4">
        <f t="shared" si="394"/>
        <v>0.9867978615748374</v>
      </c>
      <c r="W449" s="4">
        <f t="shared" si="394"/>
        <v>0.98114509762858249</v>
      </c>
      <c r="X449" s="4">
        <f t="shared" si="394"/>
        <v>0.97311898315872036</v>
      </c>
      <c r="Y449" s="4">
        <f t="shared" si="394"/>
        <v>0.96177484161592774</v>
      </c>
      <c r="Z449" s="4">
        <f t="shared" si="394"/>
        <v>0.94584787155511363</v>
      </c>
      <c r="AA449" s="4">
        <f t="shared" si="394"/>
        <v>0.92370360150141495</v>
      </c>
      <c r="AB449" s="4">
        <f t="shared" si="394"/>
        <v>0.89334463567658451</v>
      </c>
      <c r="AC449" s="4">
        <f t="shared" si="394"/>
        <v>0.85254543874327005</v>
      </c>
      <c r="AD449" s="4">
        <f t="shared" si="394"/>
        <v>0.79921300652623883</v>
      </c>
      <c r="AE449" s="4">
        <f t="shared" si="394"/>
        <v>0.73204982249993378</v>
      </c>
      <c r="AF449" s="4">
        <f t="shared" si="394"/>
        <v>0.65145592958786691</v>
      </c>
      <c r="AG449" s="4">
        <f t="shared" si="394"/>
        <v>0.56032247880849573</v>
      </c>
      <c r="AH449" s="4">
        <f t="shared" si="394"/>
        <v>0.46411326873185343</v>
      </c>
      <c r="AI449" s="4">
        <f t="shared" si="394"/>
        <v>0.36979727595523937</v>
      </c>
      <c r="AJ449" s="4">
        <f t="shared" si="394"/>
        <v>0.28393948637231203</v>
      </c>
      <c r="AK449" s="4">
        <f t="shared" si="394"/>
        <v>0.21097259161117732</v>
      </c>
      <c r="AL449" s="4">
        <f t="shared" si="394"/>
        <v>0.15253917653798199</v>
      </c>
      <c r="AM449" s="4">
        <f t="shared" si="394"/>
        <v>0.10795188737709993</v>
      </c>
      <c r="AN449" s="4">
        <f t="shared" si="394"/>
        <v>7.5176653938091809E-2</v>
      </c>
      <c r="AO449" s="4">
        <f t="shared" si="394"/>
        <v>5.1742836177502194E-2</v>
      </c>
      <c r="AP449" s="4">
        <f t="shared" si="394"/>
        <v>3.5319190625345942E-2</v>
      </c>
      <c r="AQ449" s="4">
        <f t="shared" si="394"/>
        <v>2.3969442072658165E-2</v>
      </c>
      <c r="AR449" s="4">
        <f t="shared" si="394"/>
        <v>1.6202243558389728E-2</v>
      </c>
    </row>
    <row r="450" spans="1:44" x14ac:dyDescent="0.25">
      <c r="A450" s="24" t="s">
        <v>41</v>
      </c>
      <c r="B450" s="60">
        <f>'Parameter Input'!L10</f>
        <v>8</v>
      </c>
      <c r="C450" s="61">
        <f>'Parameter Input'!M10</f>
        <v>8</v>
      </c>
      <c r="D450" s="1" t="s">
        <v>42</v>
      </c>
      <c r="L450" s="54">
        <f>'Parameter Input'!O10</f>
        <v>12</v>
      </c>
      <c r="M450" s="37">
        <v>0</v>
      </c>
      <c r="N450" s="37">
        <v>1</v>
      </c>
      <c r="O450" s="37">
        <f>'Parameter Input'!P10</f>
        <v>0.9</v>
      </c>
      <c r="P450" s="55">
        <f>'Parameter Input'!Q10</f>
        <v>0.4</v>
      </c>
      <c r="Q450" s="4">
        <f t="shared" ref="Q450:AF455" si="395">$N450+($M450-$N450)*((1/(1+EXP(-$P450*(Q$9-$L450)))^$O450))</f>
        <v>0.9867978615748374</v>
      </c>
      <c r="R450" s="4">
        <f t="shared" si="395"/>
        <v>0.98114509762858249</v>
      </c>
      <c r="S450" s="4">
        <f t="shared" si="395"/>
        <v>0.97311898315872036</v>
      </c>
      <c r="T450" s="4">
        <f t="shared" si="395"/>
        <v>0.96177484161592774</v>
      </c>
      <c r="U450" s="4">
        <f t="shared" si="395"/>
        <v>0.94584787155511363</v>
      </c>
      <c r="V450" s="4">
        <f t="shared" si="395"/>
        <v>0.92370360150141495</v>
      </c>
      <c r="W450" s="4">
        <f t="shared" si="395"/>
        <v>0.89334463567658451</v>
      </c>
      <c r="X450" s="4">
        <f t="shared" si="395"/>
        <v>0.85254543874327005</v>
      </c>
      <c r="Y450" s="4">
        <f t="shared" si="395"/>
        <v>0.79921300652623883</v>
      </c>
      <c r="Z450" s="4">
        <f t="shared" si="395"/>
        <v>0.73204982249993378</v>
      </c>
      <c r="AA450" s="4">
        <f t="shared" si="395"/>
        <v>0.65145592958786691</v>
      </c>
      <c r="AB450" s="4">
        <f t="shared" si="395"/>
        <v>0.56032247880849573</v>
      </c>
      <c r="AC450" s="4">
        <f t="shared" si="395"/>
        <v>0.46411326873185343</v>
      </c>
      <c r="AD450" s="4">
        <f t="shared" si="395"/>
        <v>0.36979727595523937</v>
      </c>
      <c r="AE450" s="4">
        <f t="shared" si="395"/>
        <v>0.28393948637231203</v>
      </c>
      <c r="AF450" s="4">
        <f t="shared" si="395"/>
        <v>0.21097259161117732</v>
      </c>
      <c r="AG450" s="4">
        <f t="shared" si="392"/>
        <v>0.15253917653798199</v>
      </c>
      <c r="AH450" s="4">
        <f t="shared" si="392"/>
        <v>0.10795188737709993</v>
      </c>
      <c r="AI450" s="4">
        <f t="shared" si="392"/>
        <v>7.5176653938091809E-2</v>
      </c>
      <c r="AJ450" s="4">
        <f t="shared" si="393"/>
        <v>5.1742836177502194E-2</v>
      </c>
      <c r="AK450" s="4">
        <f t="shared" si="393"/>
        <v>3.5319190625345942E-2</v>
      </c>
      <c r="AL450" s="4">
        <f t="shared" si="393"/>
        <v>2.3969442072658165E-2</v>
      </c>
      <c r="AM450" s="4">
        <f t="shared" si="393"/>
        <v>1.6202243558389728E-2</v>
      </c>
      <c r="AN450" s="4">
        <f t="shared" si="393"/>
        <v>1.0922240564108399E-2</v>
      </c>
      <c r="AO450" s="4">
        <f t="shared" si="393"/>
        <v>7.3493212906090566E-3</v>
      </c>
      <c r="AP450" s="4">
        <f t="shared" si="393"/>
        <v>4.9390262185057265E-3</v>
      </c>
      <c r="AQ450" s="4">
        <f t="shared" si="393"/>
        <v>3.3164275492956197E-3</v>
      </c>
      <c r="AR450" s="4">
        <f t="shared" si="393"/>
        <v>2.2256362146679809E-3</v>
      </c>
    </row>
    <row r="451" spans="1:44" x14ac:dyDescent="0.25">
      <c r="A451" s="24" t="s">
        <v>70</v>
      </c>
      <c r="B451" s="60">
        <f>'Parameter Input'!B66</f>
        <v>10</v>
      </c>
      <c r="C451" s="61">
        <f>'Parameter Input'!C66</f>
        <v>10</v>
      </c>
      <c r="D451" s="1" t="s">
        <v>42</v>
      </c>
      <c r="L451" s="54">
        <f>'Parameter Input'!E66</f>
        <v>12</v>
      </c>
      <c r="M451" s="37">
        <v>0</v>
      </c>
      <c r="N451" s="37">
        <v>1</v>
      </c>
      <c r="O451" s="37">
        <f>'Parameter Input'!F66</f>
        <v>0.9</v>
      </c>
      <c r="P451" s="55">
        <f>'Parameter Input'!G66</f>
        <v>0.4</v>
      </c>
      <c r="Q451" s="4">
        <f t="shared" si="395"/>
        <v>0.9867978615748374</v>
      </c>
      <c r="R451" s="4">
        <f t="shared" si="395"/>
        <v>0.98114509762858249</v>
      </c>
      <c r="S451" s="4">
        <f t="shared" si="395"/>
        <v>0.97311898315872036</v>
      </c>
      <c r="T451" s="4">
        <f t="shared" si="395"/>
        <v>0.96177484161592774</v>
      </c>
      <c r="U451" s="4">
        <f t="shared" si="395"/>
        <v>0.94584787155511363</v>
      </c>
      <c r="V451" s="4">
        <f t="shared" si="395"/>
        <v>0.92370360150141495</v>
      </c>
      <c r="W451" s="4">
        <f t="shared" si="395"/>
        <v>0.89334463567658451</v>
      </c>
      <c r="X451" s="4">
        <f t="shared" si="395"/>
        <v>0.85254543874327005</v>
      </c>
      <c r="Y451" s="4">
        <f t="shared" si="395"/>
        <v>0.79921300652623883</v>
      </c>
      <c r="Z451" s="4">
        <f t="shared" si="395"/>
        <v>0.73204982249993378</v>
      </c>
      <c r="AA451" s="4">
        <f t="shared" si="395"/>
        <v>0.65145592958786691</v>
      </c>
      <c r="AB451" s="4">
        <f t="shared" si="395"/>
        <v>0.56032247880849573</v>
      </c>
      <c r="AC451" s="4">
        <f t="shared" si="395"/>
        <v>0.46411326873185343</v>
      </c>
      <c r="AD451" s="4">
        <f t="shared" si="395"/>
        <v>0.36979727595523937</v>
      </c>
      <c r="AE451" s="4">
        <f t="shared" si="395"/>
        <v>0.28393948637231203</v>
      </c>
      <c r="AF451" s="4">
        <f t="shared" si="395"/>
        <v>0.21097259161117732</v>
      </c>
      <c r="AG451" s="4">
        <f t="shared" si="392"/>
        <v>0.15253917653798199</v>
      </c>
      <c r="AH451" s="4">
        <f t="shared" si="392"/>
        <v>0.10795188737709993</v>
      </c>
      <c r="AI451" s="4">
        <f t="shared" si="392"/>
        <v>7.5176653938091809E-2</v>
      </c>
      <c r="AJ451" s="4">
        <f t="shared" si="393"/>
        <v>5.1742836177502194E-2</v>
      </c>
      <c r="AK451" s="4">
        <f t="shared" si="393"/>
        <v>3.5319190625345942E-2</v>
      </c>
      <c r="AL451" s="4">
        <f t="shared" si="393"/>
        <v>2.3969442072658165E-2</v>
      </c>
      <c r="AM451" s="4">
        <f t="shared" si="393"/>
        <v>1.6202243558389728E-2</v>
      </c>
      <c r="AN451" s="4">
        <f t="shared" si="393"/>
        <v>1.0922240564108399E-2</v>
      </c>
      <c r="AO451" s="4">
        <f t="shared" si="393"/>
        <v>7.3493212906090566E-3</v>
      </c>
      <c r="AP451" s="4">
        <f t="shared" si="393"/>
        <v>4.9390262185057265E-3</v>
      </c>
      <c r="AQ451" s="4">
        <f t="shared" si="393"/>
        <v>3.3164275492956197E-3</v>
      </c>
      <c r="AR451" s="4">
        <f t="shared" si="393"/>
        <v>2.2256362146679809E-3</v>
      </c>
    </row>
    <row r="452" spans="1:44" x14ac:dyDescent="0.25">
      <c r="A452" s="24" t="s">
        <v>207</v>
      </c>
      <c r="B452" s="43">
        <f>'Parameter Input'!B63</f>
        <v>25</v>
      </c>
      <c r="C452" s="44">
        <f>'Parameter Input'!C63</f>
        <v>25</v>
      </c>
      <c r="D452" s="1" t="s">
        <v>49</v>
      </c>
      <c r="L452" s="54">
        <f>'Parameter Input'!E63</f>
        <v>12</v>
      </c>
      <c r="M452" s="37">
        <v>0</v>
      </c>
      <c r="N452" s="37">
        <v>1</v>
      </c>
      <c r="O452" s="37">
        <f>'Parameter Input'!F63</f>
        <v>0.9</v>
      </c>
      <c r="P452" s="55">
        <f>'Parameter Input'!G63</f>
        <v>0.4</v>
      </c>
      <c r="Q452" s="4">
        <f t="shared" si="395"/>
        <v>0.9867978615748374</v>
      </c>
      <c r="R452" s="4">
        <f t="shared" si="395"/>
        <v>0.98114509762858249</v>
      </c>
      <c r="S452" s="4">
        <f t="shared" si="395"/>
        <v>0.97311898315872036</v>
      </c>
      <c r="T452" s="4">
        <f t="shared" si="395"/>
        <v>0.96177484161592774</v>
      </c>
      <c r="U452" s="4">
        <f t="shared" si="395"/>
        <v>0.94584787155511363</v>
      </c>
      <c r="V452" s="4">
        <f t="shared" si="395"/>
        <v>0.92370360150141495</v>
      </c>
      <c r="W452" s="4">
        <f t="shared" si="395"/>
        <v>0.89334463567658451</v>
      </c>
      <c r="X452" s="4">
        <f t="shared" si="395"/>
        <v>0.85254543874327005</v>
      </c>
      <c r="Y452" s="4">
        <f t="shared" si="395"/>
        <v>0.79921300652623883</v>
      </c>
      <c r="Z452" s="4">
        <f t="shared" si="395"/>
        <v>0.73204982249993378</v>
      </c>
      <c r="AA452" s="4">
        <f t="shared" si="395"/>
        <v>0.65145592958786691</v>
      </c>
      <c r="AB452" s="4">
        <f t="shared" si="395"/>
        <v>0.56032247880849573</v>
      </c>
      <c r="AC452" s="4">
        <f t="shared" si="395"/>
        <v>0.46411326873185343</v>
      </c>
      <c r="AD452" s="4">
        <f t="shared" si="395"/>
        <v>0.36979727595523937</v>
      </c>
      <c r="AE452" s="4">
        <f t="shared" si="395"/>
        <v>0.28393948637231203</v>
      </c>
      <c r="AF452" s="4">
        <f t="shared" si="395"/>
        <v>0.21097259161117732</v>
      </c>
      <c r="AG452" s="4">
        <f t="shared" si="392"/>
        <v>0.15253917653798199</v>
      </c>
      <c r="AH452" s="4">
        <f t="shared" si="392"/>
        <v>0.10795188737709993</v>
      </c>
      <c r="AI452" s="4">
        <f t="shared" si="392"/>
        <v>7.5176653938091809E-2</v>
      </c>
      <c r="AJ452" s="4">
        <f t="shared" si="393"/>
        <v>5.1742836177502194E-2</v>
      </c>
      <c r="AK452" s="4">
        <f t="shared" si="393"/>
        <v>3.5319190625345942E-2</v>
      </c>
      <c r="AL452" s="4">
        <f t="shared" si="393"/>
        <v>2.3969442072658165E-2</v>
      </c>
      <c r="AM452" s="4">
        <f t="shared" si="393"/>
        <v>1.6202243558389728E-2</v>
      </c>
      <c r="AN452" s="4">
        <f t="shared" si="393"/>
        <v>1.0922240564108399E-2</v>
      </c>
      <c r="AO452" s="4">
        <f t="shared" si="393"/>
        <v>7.3493212906090566E-3</v>
      </c>
      <c r="AP452" s="4">
        <f t="shared" si="393"/>
        <v>4.9390262185057265E-3</v>
      </c>
      <c r="AQ452" s="4">
        <f t="shared" si="393"/>
        <v>3.3164275492956197E-3</v>
      </c>
      <c r="AR452" s="4">
        <f t="shared" si="393"/>
        <v>2.2256362146679809E-3</v>
      </c>
    </row>
    <row r="453" spans="1:44" x14ac:dyDescent="0.25">
      <c r="A453" s="24" t="s">
        <v>56</v>
      </c>
      <c r="B453" s="45">
        <f>'Parameter Input'!B64</f>
        <v>0.48</v>
      </c>
      <c r="C453" s="46">
        <f>'Parameter Input'!C64</f>
        <v>0.48</v>
      </c>
      <c r="D453" s="1" t="s">
        <v>57</v>
      </c>
      <c r="L453" s="54">
        <f>'Parameter Input'!E64</f>
        <v>12</v>
      </c>
      <c r="M453" s="37">
        <v>0</v>
      </c>
      <c r="N453" s="37">
        <v>1</v>
      </c>
      <c r="O453" s="37">
        <f>'Parameter Input'!F64</f>
        <v>0.9</v>
      </c>
      <c r="P453" s="55">
        <f>'Parameter Input'!G64</f>
        <v>0.4</v>
      </c>
      <c r="Q453" s="4">
        <f t="shared" si="395"/>
        <v>0.9867978615748374</v>
      </c>
      <c r="R453" s="4">
        <f t="shared" si="395"/>
        <v>0.98114509762858249</v>
      </c>
      <c r="S453" s="4">
        <f t="shared" si="395"/>
        <v>0.97311898315872036</v>
      </c>
      <c r="T453" s="4">
        <f t="shared" si="395"/>
        <v>0.96177484161592774</v>
      </c>
      <c r="U453" s="4">
        <f t="shared" si="395"/>
        <v>0.94584787155511363</v>
      </c>
      <c r="V453" s="4">
        <f t="shared" si="395"/>
        <v>0.92370360150141495</v>
      </c>
      <c r="W453" s="4">
        <f t="shared" si="395"/>
        <v>0.89334463567658451</v>
      </c>
      <c r="X453" s="4">
        <f t="shared" si="395"/>
        <v>0.85254543874327005</v>
      </c>
      <c r="Y453" s="4">
        <f t="shared" si="395"/>
        <v>0.79921300652623883</v>
      </c>
      <c r="Z453" s="4">
        <f t="shared" si="395"/>
        <v>0.73204982249993378</v>
      </c>
      <c r="AA453" s="4">
        <f t="shared" si="395"/>
        <v>0.65145592958786691</v>
      </c>
      <c r="AB453" s="4">
        <f t="shared" si="395"/>
        <v>0.56032247880849573</v>
      </c>
      <c r="AC453" s="4">
        <f t="shared" si="395"/>
        <v>0.46411326873185343</v>
      </c>
      <c r="AD453" s="4">
        <f t="shared" si="395"/>
        <v>0.36979727595523937</v>
      </c>
      <c r="AE453" s="4">
        <f t="shared" si="395"/>
        <v>0.28393948637231203</v>
      </c>
      <c r="AF453" s="4">
        <f t="shared" si="395"/>
        <v>0.21097259161117732</v>
      </c>
      <c r="AG453" s="4">
        <f t="shared" si="392"/>
        <v>0.15253917653798199</v>
      </c>
      <c r="AH453" s="4">
        <f t="shared" si="392"/>
        <v>0.10795188737709993</v>
      </c>
      <c r="AI453" s="4">
        <f t="shared" si="392"/>
        <v>7.5176653938091809E-2</v>
      </c>
      <c r="AJ453" s="4">
        <f t="shared" si="393"/>
        <v>5.1742836177502194E-2</v>
      </c>
      <c r="AK453" s="4">
        <f t="shared" si="393"/>
        <v>3.5319190625345942E-2</v>
      </c>
      <c r="AL453" s="4">
        <f t="shared" si="393"/>
        <v>2.3969442072658165E-2</v>
      </c>
      <c r="AM453" s="4">
        <f t="shared" si="393"/>
        <v>1.6202243558389728E-2</v>
      </c>
      <c r="AN453" s="4">
        <f t="shared" si="393"/>
        <v>1.0922240564108399E-2</v>
      </c>
      <c r="AO453" s="4">
        <f t="shared" si="393"/>
        <v>7.3493212906090566E-3</v>
      </c>
      <c r="AP453" s="4">
        <f t="shared" si="393"/>
        <v>4.9390262185057265E-3</v>
      </c>
      <c r="AQ453" s="4">
        <f t="shared" si="393"/>
        <v>3.3164275492956197E-3</v>
      </c>
      <c r="AR453" s="4">
        <f t="shared" si="393"/>
        <v>2.2256362146679809E-3</v>
      </c>
    </row>
    <row r="454" spans="1:44" x14ac:dyDescent="0.25">
      <c r="A454" s="24" t="s">
        <v>73</v>
      </c>
      <c r="B454" s="45">
        <f>'Parameter Input'!L14</f>
        <v>0</v>
      </c>
      <c r="C454" s="46">
        <f>'Parameter Input'!M14</f>
        <v>0</v>
      </c>
      <c r="D454" s="1" t="s">
        <v>57</v>
      </c>
      <c r="L454" s="54">
        <f>'Parameter Input'!O14</f>
        <v>12</v>
      </c>
      <c r="M454" s="37">
        <v>0</v>
      </c>
      <c r="N454" s="37">
        <v>1</v>
      </c>
      <c r="O454" s="37">
        <f>'Parameter Input'!P14</f>
        <v>0.9</v>
      </c>
      <c r="P454" s="55">
        <f>'Parameter Input'!Q14</f>
        <v>0.4</v>
      </c>
      <c r="Q454" s="4">
        <f t="shared" si="395"/>
        <v>0.9867978615748374</v>
      </c>
      <c r="R454" s="4">
        <f t="shared" si="395"/>
        <v>0.98114509762858249</v>
      </c>
      <c r="S454" s="4">
        <f t="shared" si="395"/>
        <v>0.97311898315872036</v>
      </c>
      <c r="T454" s="4">
        <f t="shared" si="395"/>
        <v>0.96177484161592774</v>
      </c>
      <c r="U454" s="4">
        <f t="shared" si="395"/>
        <v>0.94584787155511363</v>
      </c>
      <c r="V454" s="4">
        <f t="shared" si="395"/>
        <v>0.92370360150141495</v>
      </c>
      <c r="W454" s="4">
        <f t="shared" si="395"/>
        <v>0.89334463567658451</v>
      </c>
      <c r="X454" s="4">
        <f t="shared" si="395"/>
        <v>0.85254543874327005</v>
      </c>
      <c r="Y454" s="4">
        <f t="shared" si="395"/>
        <v>0.79921300652623883</v>
      </c>
      <c r="Z454" s="4">
        <f t="shared" si="395"/>
        <v>0.73204982249993378</v>
      </c>
      <c r="AA454" s="4">
        <f t="shared" si="395"/>
        <v>0.65145592958786691</v>
      </c>
      <c r="AB454" s="4">
        <f t="shared" si="395"/>
        <v>0.56032247880849573</v>
      </c>
      <c r="AC454" s="4">
        <f t="shared" si="395"/>
        <v>0.46411326873185343</v>
      </c>
      <c r="AD454" s="4">
        <f t="shared" si="395"/>
        <v>0.36979727595523937</v>
      </c>
      <c r="AE454" s="4">
        <f t="shared" si="395"/>
        <v>0.28393948637231203</v>
      </c>
      <c r="AF454" s="4">
        <f t="shared" si="395"/>
        <v>0.21097259161117732</v>
      </c>
      <c r="AG454" s="4">
        <f t="shared" si="392"/>
        <v>0.15253917653798199</v>
      </c>
      <c r="AH454" s="4">
        <f t="shared" si="392"/>
        <v>0.10795188737709993</v>
      </c>
      <c r="AI454" s="4">
        <f t="shared" si="392"/>
        <v>7.5176653938091809E-2</v>
      </c>
      <c r="AJ454" s="4">
        <f t="shared" si="393"/>
        <v>5.1742836177502194E-2</v>
      </c>
      <c r="AK454" s="4">
        <f t="shared" si="393"/>
        <v>3.5319190625345942E-2</v>
      </c>
      <c r="AL454" s="4">
        <f t="shared" si="393"/>
        <v>2.3969442072658165E-2</v>
      </c>
      <c r="AM454" s="4">
        <f t="shared" si="393"/>
        <v>1.6202243558389728E-2</v>
      </c>
      <c r="AN454" s="4">
        <f t="shared" si="393"/>
        <v>1.0922240564108399E-2</v>
      </c>
      <c r="AO454" s="4">
        <f t="shared" si="393"/>
        <v>7.3493212906090566E-3</v>
      </c>
      <c r="AP454" s="4">
        <f t="shared" si="393"/>
        <v>4.9390262185057265E-3</v>
      </c>
      <c r="AQ454" s="4">
        <f t="shared" si="393"/>
        <v>3.3164275492956197E-3</v>
      </c>
      <c r="AR454" s="4">
        <f t="shared" si="393"/>
        <v>2.2256362146679809E-3</v>
      </c>
    </row>
    <row r="455" spans="1:44" ht="15.75" thickBot="1" x14ac:dyDescent="0.3">
      <c r="A455" s="24" t="s">
        <v>64</v>
      </c>
      <c r="B455" s="49">
        <f>'Parameter Input'!B65</f>
        <v>90000</v>
      </c>
      <c r="C455" s="50">
        <f>'Parameter Input'!C65</f>
        <v>90000</v>
      </c>
      <c r="D455" s="1" t="s">
        <v>65</v>
      </c>
      <c r="L455" s="56">
        <f>'Parameter Input'!E65</f>
        <v>12</v>
      </c>
      <c r="M455" s="57">
        <v>0</v>
      </c>
      <c r="N455" s="57">
        <v>1</v>
      </c>
      <c r="O455" s="57">
        <f>'Parameter Input'!F65</f>
        <v>0.9</v>
      </c>
      <c r="P455" s="58">
        <f>'Parameter Input'!G65</f>
        <v>0.4</v>
      </c>
      <c r="Q455" s="4">
        <f t="shared" si="395"/>
        <v>0.9867978615748374</v>
      </c>
      <c r="R455" s="4">
        <f t="shared" si="395"/>
        <v>0.98114509762858249</v>
      </c>
      <c r="S455" s="4">
        <f t="shared" si="395"/>
        <v>0.97311898315872036</v>
      </c>
      <c r="T455" s="4">
        <f t="shared" si="395"/>
        <v>0.96177484161592774</v>
      </c>
      <c r="U455" s="4">
        <f t="shared" si="395"/>
        <v>0.94584787155511363</v>
      </c>
      <c r="V455" s="4">
        <f t="shared" si="395"/>
        <v>0.92370360150141495</v>
      </c>
      <c r="W455" s="4">
        <f t="shared" si="395"/>
        <v>0.89334463567658451</v>
      </c>
      <c r="X455" s="4">
        <f t="shared" si="395"/>
        <v>0.85254543874327005</v>
      </c>
      <c r="Y455" s="4">
        <f t="shared" si="395"/>
        <v>0.79921300652623883</v>
      </c>
      <c r="Z455" s="4">
        <f t="shared" si="395"/>
        <v>0.73204982249993378</v>
      </c>
      <c r="AA455" s="4">
        <f t="shared" si="395"/>
        <v>0.65145592958786691</v>
      </c>
      <c r="AB455" s="4">
        <f t="shared" si="395"/>
        <v>0.56032247880849573</v>
      </c>
      <c r="AC455" s="4">
        <f t="shared" si="395"/>
        <v>0.46411326873185343</v>
      </c>
      <c r="AD455" s="4">
        <f t="shared" si="395"/>
        <v>0.36979727595523937</v>
      </c>
      <c r="AE455" s="4">
        <f t="shared" si="395"/>
        <v>0.28393948637231203</v>
      </c>
      <c r="AF455" s="4">
        <f t="shared" si="395"/>
        <v>0.21097259161117732</v>
      </c>
      <c r="AG455" s="4">
        <f t="shared" si="392"/>
        <v>0.15253917653798199</v>
      </c>
      <c r="AH455" s="4">
        <f t="shared" si="392"/>
        <v>0.10795188737709993</v>
      </c>
      <c r="AI455" s="4">
        <f t="shared" si="392"/>
        <v>7.5176653938091809E-2</v>
      </c>
      <c r="AJ455" s="4">
        <f t="shared" si="393"/>
        <v>5.1742836177502194E-2</v>
      </c>
      <c r="AK455" s="4">
        <f t="shared" si="393"/>
        <v>3.5319190625345942E-2</v>
      </c>
      <c r="AL455" s="4">
        <f t="shared" si="393"/>
        <v>2.3969442072658165E-2</v>
      </c>
      <c r="AM455" s="4">
        <f t="shared" si="393"/>
        <v>1.6202243558389728E-2</v>
      </c>
      <c r="AN455" s="4">
        <f t="shared" si="393"/>
        <v>1.0922240564108399E-2</v>
      </c>
      <c r="AO455" s="4">
        <f t="shared" si="393"/>
        <v>7.3493212906090566E-3</v>
      </c>
      <c r="AP455" s="4">
        <f t="shared" si="393"/>
        <v>4.9390262185057265E-3</v>
      </c>
      <c r="AQ455" s="4">
        <f t="shared" si="393"/>
        <v>3.3164275492956197E-3</v>
      </c>
      <c r="AR455" s="4">
        <f t="shared" si="393"/>
        <v>2.2256362146679809E-3</v>
      </c>
    </row>
    <row r="456" spans="1:44" x14ac:dyDescent="0.25">
      <c r="A456" s="25"/>
      <c r="B456" s="40"/>
    </row>
    <row r="457" spans="1:44" ht="15.75" thickBot="1" x14ac:dyDescent="0.3"/>
    <row r="458" spans="1:44" ht="15.75" thickBot="1" x14ac:dyDescent="0.3">
      <c r="A458" s="26" t="s">
        <v>208</v>
      </c>
      <c r="B458" s="27">
        <v>2023</v>
      </c>
      <c r="C458" s="27">
        <v>2024</v>
      </c>
      <c r="D458" s="27">
        <v>2025</v>
      </c>
      <c r="E458" s="27">
        <v>2026</v>
      </c>
      <c r="F458" s="27">
        <v>2027</v>
      </c>
      <c r="G458" s="27">
        <v>2028</v>
      </c>
      <c r="H458" s="27">
        <v>2029</v>
      </c>
      <c r="I458" s="27">
        <v>2030</v>
      </c>
      <c r="J458" s="27">
        <v>2031</v>
      </c>
      <c r="K458" s="27">
        <v>2032</v>
      </c>
      <c r="L458" s="27">
        <v>2033</v>
      </c>
      <c r="M458" s="27">
        <v>2034</v>
      </c>
      <c r="N458" s="27">
        <v>2035</v>
      </c>
      <c r="O458" s="27">
        <v>2036</v>
      </c>
      <c r="P458" s="27">
        <v>2037</v>
      </c>
      <c r="Q458" s="27">
        <v>2038</v>
      </c>
      <c r="R458" s="27">
        <v>2039</v>
      </c>
      <c r="S458" s="27">
        <v>2040</v>
      </c>
      <c r="T458" s="27">
        <v>2041</v>
      </c>
      <c r="U458" s="27">
        <v>2042</v>
      </c>
      <c r="V458" s="27">
        <v>2043</v>
      </c>
      <c r="W458" s="27">
        <v>2044</v>
      </c>
      <c r="X458" s="27">
        <v>2045</v>
      </c>
      <c r="Y458" s="27">
        <v>2046</v>
      </c>
      <c r="Z458" s="27">
        <v>2047</v>
      </c>
      <c r="AA458" s="27">
        <v>2048</v>
      </c>
      <c r="AB458" s="27">
        <v>2049</v>
      </c>
      <c r="AC458" s="28">
        <v>2050</v>
      </c>
    </row>
    <row r="459" spans="1:44" x14ac:dyDescent="0.25">
      <c r="A459" s="29" t="str">
        <f t="shared" ref="A459:A473" si="396">A439</f>
        <v>Capex vehicle</v>
      </c>
      <c r="B459" s="62">
        <f t="shared" ref="B459:B468" si="397">$B439+($C439-$B439)*(1-Q439)</f>
        <v>105132.02138425162</v>
      </c>
      <c r="C459" s="62">
        <f t="shared" ref="C459:C468" si="398">$B439+($C439-$B439)*(1-R439)</f>
        <v>105188.54902371418</v>
      </c>
      <c r="D459" s="62">
        <f t="shared" ref="D459:D468" si="399">$B439+($C439-$B439)*(1-S439)</f>
        <v>105268.81016841279</v>
      </c>
      <c r="E459" s="62">
        <f t="shared" ref="E459:E468" si="400">$B439+($C439-$B439)*(1-T439)</f>
        <v>105382.25158384073</v>
      </c>
      <c r="F459" s="62">
        <f t="shared" ref="F459:F468" si="401">$B439+($C439-$B439)*(1-U439)</f>
        <v>105541.52128444887</v>
      </c>
      <c r="G459" s="62">
        <f t="shared" ref="G459:G468" si="402">$B439+($C439-$B439)*(1-V439)</f>
        <v>105762.96398498585</v>
      </c>
      <c r="H459" s="62">
        <f t="shared" ref="H459:H468" si="403">$B439+($C439-$B439)*(1-W439)</f>
        <v>106066.55364323416</v>
      </c>
      <c r="I459" s="62">
        <f t="shared" ref="I459:I468" si="404">$B439+($C439-$B439)*(1-X439)</f>
        <v>106474.54561256729</v>
      </c>
      <c r="J459" s="62">
        <f t="shared" ref="J459:J468" si="405">$B439+($C439-$B439)*(1-Y439)</f>
        <v>107007.86993473761</v>
      </c>
      <c r="K459" s="62">
        <f t="shared" ref="K459:K468" si="406">$B439+($C439-$B439)*(1-Z439)</f>
        <v>107679.50177500067</v>
      </c>
      <c r="L459" s="62">
        <f t="shared" ref="L459:L468" si="407">$B439+($C439-$B439)*(1-AA439)</f>
        <v>108485.44070412133</v>
      </c>
      <c r="M459" s="62">
        <f t="shared" ref="M459:M468" si="408">$B439+($C439-$B439)*(1-AB439)</f>
        <v>109396.77521191504</v>
      </c>
      <c r="N459" s="62">
        <f t="shared" ref="N459:N468" si="409">$B439+($C439-$B439)*(1-AC439)</f>
        <v>110358.86731268147</v>
      </c>
      <c r="O459" s="62">
        <f t="shared" ref="O459:O468" si="410">$B439+($C439-$B439)*(1-AD439)</f>
        <v>111302.02724044761</v>
      </c>
      <c r="P459" s="62">
        <f t="shared" ref="P459:P468" si="411">$B439+($C439-$B439)*(1-AE439)</f>
        <v>112160.60513627688</v>
      </c>
      <c r="Q459" s="62">
        <f t="shared" ref="Q459:Q468" si="412">$B439+($C439-$B439)*(1-AF439)</f>
        <v>112890.27408388823</v>
      </c>
      <c r="R459" s="62">
        <f t="shared" ref="R459:R468" si="413">$B439+($C439-$B439)*(1-AG439)</f>
        <v>113474.60823462019</v>
      </c>
      <c r="S459" s="62">
        <f t="shared" ref="S459:S468" si="414">$B439+($C439-$B439)*(1-AH439)</f>
        <v>113920.481126229</v>
      </c>
      <c r="T459" s="62">
        <f t="shared" ref="T459:T468" si="415">$B439+($C439-$B439)*(1-AI439)</f>
        <v>114248.23346061909</v>
      </c>
      <c r="U459" s="62">
        <f t="shared" ref="U459:U468" si="416">$B439+($C439-$B439)*(1-AJ439)</f>
        <v>114482.57163822498</v>
      </c>
      <c r="V459" s="62">
        <f t="shared" ref="V459:V468" si="417">$B439+($C439-$B439)*(1-AK439)</f>
        <v>114646.80809374654</v>
      </c>
      <c r="W459" s="62">
        <f t="shared" ref="W459:W468" si="418">$B439+($C439-$B439)*(1-AL439)</f>
        <v>114760.30557927342</v>
      </c>
      <c r="X459" s="62">
        <f t="shared" ref="X459:X468" si="419">$B439+($C439-$B439)*(1-AM439)</f>
        <v>114837.9775644161</v>
      </c>
      <c r="Y459" s="62">
        <f t="shared" ref="Y459:Y468" si="420">$B439+($C439-$B439)*(1-AN439)</f>
        <v>114890.77759435892</v>
      </c>
      <c r="Z459" s="62">
        <f t="shared" ref="Z459:Z468" si="421">$B439+($C439-$B439)*(1-AO439)</f>
        <v>114926.50678709391</v>
      </c>
      <c r="AA459" s="62">
        <f t="shared" ref="AA459:AA468" si="422">$B439+($C439-$B439)*(1-AP439)</f>
        <v>114950.60973781494</v>
      </c>
      <c r="AB459" s="62">
        <f t="shared" ref="AB459:AB468" si="423">$B439+($C439-$B439)*(1-AQ439)</f>
        <v>114966.83572450705</v>
      </c>
      <c r="AC459" s="62">
        <f t="shared" ref="AC459:AC468" si="424">$B439+($C439-$B439)*(1-AR439)</f>
        <v>114977.74363785332</v>
      </c>
    </row>
    <row r="460" spans="1:44" x14ac:dyDescent="0.25">
      <c r="A460" s="30" t="str">
        <f t="shared" si="396"/>
        <v>Residual value (vehicle)</v>
      </c>
      <c r="B460" s="62">
        <f t="shared" si="397"/>
        <v>-26131.180754173536</v>
      </c>
      <c r="C460" s="62">
        <f t="shared" si="398"/>
        <v>-26080.305878657244</v>
      </c>
      <c r="D460" s="62">
        <f t="shared" si="399"/>
        <v>-26008.070848428484</v>
      </c>
      <c r="E460" s="62">
        <f t="shared" si="400"/>
        <v>-25905.97357454335</v>
      </c>
      <c r="F460" s="62">
        <f t="shared" si="401"/>
        <v>-25762.630843996023</v>
      </c>
      <c r="G460" s="62">
        <f t="shared" si="402"/>
        <v>-25563.332413512733</v>
      </c>
      <c r="H460" s="62">
        <f t="shared" si="403"/>
        <v>-25290.101721089261</v>
      </c>
      <c r="I460" s="62">
        <f t="shared" si="404"/>
        <v>-24922.90894868943</v>
      </c>
      <c r="J460" s="62">
        <f t="shared" si="405"/>
        <v>-24442.917058736151</v>
      </c>
      <c r="K460" s="62">
        <f t="shared" si="406"/>
        <v>-23838.448402499405</v>
      </c>
      <c r="L460" s="62">
        <f t="shared" si="407"/>
        <v>-23113.103366290801</v>
      </c>
      <c r="M460" s="62">
        <f t="shared" si="408"/>
        <v>-22292.902309276462</v>
      </c>
      <c r="N460" s="62">
        <f t="shared" si="409"/>
        <v>-21427.019418586682</v>
      </c>
      <c r="O460" s="62">
        <f t="shared" si="410"/>
        <v>-20578.175483597155</v>
      </c>
      <c r="P460" s="62">
        <f t="shared" si="411"/>
        <v>-19805.455377350809</v>
      </c>
      <c r="Q460" s="62">
        <f t="shared" si="412"/>
        <v>-19148.753324500598</v>
      </c>
      <c r="R460" s="62">
        <f t="shared" si="413"/>
        <v>-18622.852588841837</v>
      </c>
      <c r="S460" s="62">
        <f t="shared" si="414"/>
        <v>-18221.5669863939</v>
      </c>
      <c r="T460" s="62">
        <f t="shared" si="415"/>
        <v>-17926.589885442827</v>
      </c>
      <c r="U460" s="62">
        <f t="shared" si="416"/>
        <v>-17715.685525597521</v>
      </c>
      <c r="V460" s="62">
        <f t="shared" si="417"/>
        <v>-17567.872715628113</v>
      </c>
      <c r="W460" s="62">
        <f t="shared" si="418"/>
        <v>-17465.724978653925</v>
      </c>
      <c r="X460" s="62">
        <f t="shared" si="419"/>
        <v>-17395.820192025509</v>
      </c>
      <c r="Y460" s="62">
        <f t="shared" si="420"/>
        <v>-17348.300165076973</v>
      </c>
      <c r="Z460" s="62">
        <f t="shared" si="421"/>
        <v>-17316.14389161548</v>
      </c>
      <c r="AA460" s="62">
        <f t="shared" si="422"/>
        <v>-17294.451235966553</v>
      </c>
      <c r="AB460" s="62">
        <f t="shared" si="423"/>
        <v>-17279.84784794366</v>
      </c>
      <c r="AC460" s="62">
        <f t="shared" si="424"/>
        <v>-17270.030725932011</v>
      </c>
    </row>
    <row r="461" spans="1:44" x14ac:dyDescent="0.25">
      <c r="A461" s="30" t="str">
        <f t="shared" si="396"/>
        <v>Capex costumization</v>
      </c>
      <c r="B461" s="62">
        <f t="shared" si="397"/>
        <v>35000</v>
      </c>
      <c r="C461" s="62">
        <f t="shared" si="398"/>
        <v>35000</v>
      </c>
      <c r="D461" s="62">
        <f t="shared" si="399"/>
        <v>35000</v>
      </c>
      <c r="E461" s="62">
        <f t="shared" si="400"/>
        <v>35000</v>
      </c>
      <c r="F461" s="62">
        <f t="shared" si="401"/>
        <v>35000</v>
      </c>
      <c r="G461" s="62">
        <f t="shared" si="402"/>
        <v>35000</v>
      </c>
      <c r="H461" s="62">
        <f t="shared" si="403"/>
        <v>35000</v>
      </c>
      <c r="I461" s="62">
        <f t="shared" si="404"/>
        <v>35000</v>
      </c>
      <c r="J461" s="62">
        <f t="shared" si="405"/>
        <v>35000</v>
      </c>
      <c r="K461" s="62">
        <f t="shared" si="406"/>
        <v>35000</v>
      </c>
      <c r="L461" s="62">
        <f t="shared" si="407"/>
        <v>35000</v>
      </c>
      <c r="M461" s="62">
        <f t="shared" si="408"/>
        <v>35000</v>
      </c>
      <c r="N461" s="62">
        <f t="shared" si="409"/>
        <v>35000</v>
      </c>
      <c r="O461" s="62">
        <f t="shared" si="410"/>
        <v>35000</v>
      </c>
      <c r="P461" s="62">
        <f t="shared" si="411"/>
        <v>35000</v>
      </c>
      <c r="Q461" s="62">
        <f t="shared" si="412"/>
        <v>35000</v>
      </c>
      <c r="R461" s="62">
        <f t="shared" si="413"/>
        <v>35000</v>
      </c>
      <c r="S461" s="62">
        <f t="shared" si="414"/>
        <v>35000</v>
      </c>
      <c r="T461" s="62">
        <f t="shared" si="415"/>
        <v>35000</v>
      </c>
      <c r="U461" s="62">
        <f t="shared" si="416"/>
        <v>35000</v>
      </c>
      <c r="V461" s="62">
        <f t="shared" si="417"/>
        <v>35000</v>
      </c>
      <c r="W461" s="62">
        <f t="shared" si="418"/>
        <v>35000</v>
      </c>
      <c r="X461" s="62">
        <f t="shared" si="419"/>
        <v>35000</v>
      </c>
      <c r="Y461" s="62">
        <f t="shared" si="420"/>
        <v>35000</v>
      </c>
      <c r="Z461" s="62">
        <f t="shared" si="421"/>
        <v>35000</v>
      </c>
      <c r="AA461" s="62">
        <f t="shared" si="422"/>
        <v>35000</v>
      </c>
      <c r="AB461" s="62">
        <f t="shared" si="423"/>
        <v>35000</v>
      </c>
      <c r="AC461" s="62">
        <f t="shared" si="424"/>
        <v>35000</v>
      </c>
    </row>
    <row r="462" spans="1:44" x14ac:dyDescent="0.25">
      <c r="A462" s="30" t="str">
        <f t="shared" si="396"/>
        <v>Residual value (costumization)</v>
      </c>
      <c r="B462" s="62">
        <f t="shared" si="397"/>
        <v>-8750</v>
      </c>
      <c r="C462" s="62">
        <f t="shared" si="398"/>
        <v>-8750</v>
      </c>
      <c r="D462" s="62">
        <f t="shared" si="399"/>
        <v>-8750</v>
      </c>
      <c r="E462" s="62">
        <f t="shared" si="400"/>
        <v>-8750</v>
      </c>
      <c r="F462" s="62">
        <f t="shared" si="401"/>
        <v>-8750</v>
      </c>
      <c r="G462" s="62">
        <f t="shared" si="402"/>
        <v>-8750</v>
      </c>
      <c r="H462" s="62">
        <f t="shared" si="403"/>
        <v>-8750</v>
      </c>
      <c r="I462" s="62">
        <f t="shared" si="404"/>
        <v>-8750</v>
      </c>
      <c r="J462" s="62">
        <f t="shared" si="405"/>
        <v>-8750</v>
      </c>
      <c r="K462" s="62">
        <f t="shared" si="406"/>
        <v>-8750</v>
      </c>
      <c r="L462" s="62">
        <f t="shared" si="407"/>
        <v>-8750</v>
      </c>
      <c r="M462" s="62">
        <f t="shared" si="408"/>
        <v>-8750</v>
      </c>
      <c r="N462" s="62">
        <f t="shared" si="409"/>
        <v>-8750</v>
      </c>
      <c r="O462" s="62">
        <f t="shared" si="410"/>
        <v>-8750</v>
      </c>
      <c r="P462" s="62">
        <f t="shared" si="411"/>
        <v>-8750</v>
      </c>
      <c r="Q462" s="62">
        <f t="shared" si="412"/>
        <v>-8750</v>
      </c>
      <c r="R462" s="62">
        <f t="shared" si="413"/>
        <v>-8750</v>
      </c>
      <c r="S462" s="62">
        <f t="shared" si="414"/>
        <v>-8750</v>
      </c>
      <c r="T462" s="62">
        <f t="shared" si="415"/>
        <v>-8750</v>
      </c>
      <c r="U462" s="62">
        <f t="shared" si="416"/>
        <v>-8750</v>
      </c>
      <c r="V462" s="62">
        <f t="shared" si="417"/>
        <v>-8750</v>
      </c>
      <c r="W462" s="62">
        <f t="shared" si="418"/>
        <v>-8750</v>
      </c>
      <c r="X462" s="62">
        <f t="shared" si="419"/>
        <v>-8750</v>
      </c>
      <c r="Y462" s="62">
        <f t="shared" si="420"/>
        <v>-8750</v>
      </c>
      <c r="Z462" s="62">
        <f t="shared" si="421"/>
        <v>-8750</v>
      </c>
      <c r="AA462" s="62">
        <f t="shared" si="422"/>
        <v>-8750</v>
      </c>
      <c r="AB462" s="62">
        <f t="shared" si="423"/>
        <v>-8750</v>
      </c>
      <c r="AC462" s="62">
        <f t="shared" si="424"/>
        <v>-8750</v>
      </c>
    </row>
    <row r="463" spans="1:44" x14ac:dyDescent="0.25">
      <c r="A463" s="30" t="str">
        <f t="shared" si="396"/>
        <v>WACC</v>
      </c>
      <c r="B463" s="62">
        <f t="shared" si="397"/>
        <v>0.06</v>
      </c>
      <c r="C463" s="62">
        <f t="shared" si="398"/>
        <v>0.06</v>
      </c>
      <c r="D463" s="62">
        <f t="shared" si="399"/>
        <v>0.06</v>
      </c>
      <c r="E463" s="62">
        <f t="shared" si="400"/>
        <v>0.06</v>
      </c>
      <c r="F463" s="62">
        <f t="shared" si="401"/>
        <v>0.06</v>
      </c>
      <c r="G463" s="62">
        <f t="shared" si="402"/>
        <v>0.06</v>
      </c>
      <c r="H463" s="62">
        <f t="shared" si="403"/>
        <v>0.06</v>
      </c>
      <c r="I463" s="62">
        <f t="shared" si="404"/>
        <v>0.06</v>
      </c>
      <c r="J463" s="62">
        <f t="shared" si="405"/>
        <v>0.06</v>
      </c>
      <c r="K463" s="62">
        <f t="shared" si="406"/>
        <v>0.06</v>
      </c>
      <c r="L463" s="62">
        <f t="shared" si="407"/>
        <v>0.06</v>
      </c>
      <c r="M463" s="62">
        <f t="shared" si="408"/>
        <v>0.06</v>
      </c>
      <c r="N463" s="62">
        <f t="shared" si="409"/>
        <v>0.06</v>
      </c>
      <c r="O463" s="62">
        <f t="shared" si="410"/>
        <v>0.06</v>
      </c>
      <c r="P463" s="62">
        <f t="shared" si="411"/>
        <v>0.06</v>
      </c>
      <c r="Q463" s="62">
        <f t="shared" si="412"/>
        <v>0.06</v>
      </c>
      <c r="R463" s="62">
        <f t="shared" si="413"/>
        <v>0.06</v>
      </c>
      <c r="S463" s="62">
        <f t="shared" si="414"/>
        <v>0.06</v>
      </c>
      <c r="T463" s="62">
        <f t="shared" si="415"/>
        <v>0.06</v>
      </c>
      <c r="U463" s="62">
        <f t="shared" si="416"/>
        <v>0.06</v>
      </c>
      <c r="V463" s="62">
        <f t="shared" si="417"/>
        <v>0.06</v>
      </c>
      <c r="W463" s="62">
        <f t="shared" si="418"/>
        <v>0.06</v>
      </c>
      <c r="X463" s="62">
        <f t="shared" si="419"/>
        <v>0.06</v>
      </c>
      <c r="Y463" s="62">
        <f t="shared" si="420"/>
        <v>0.06</v>
      </c>
      <c r="Z463" s="62">
        <f t="shared" si="421"/>
        <v>0.06</v>
      </c>
      <c r="AA463" s="62">
        <f t="shared" si="422"/>
        <v>0.06</v>
      </c>
      <c r="AB463" s="62">
        <f t="shared" si="423"/>
        <v>0.06</v>
      </c>
      <c r="AC463" s="62">
        <f t="shared" si="424"/>
        <v>0.06</v>
      </c>
    </row>
    <row r="464" spans="1:44" x14ac:dyDescent="0.25">
      <c r="A464" s="30" t="str">
        <f t="shared" si="396"/>
        <v>Opex fix (admin, crew, insurance)</v>
      </c>
      <c r="B464" s="62">
        <f t="shared" si="397"/>
        <v>70000</v>
      </c>
      <c r="C464" s="62">
        <f t="shared" si="398"/>
        <v>70000</v>
      </c>
      <c r="D464" s="62">
        <f t="shared" si="399"/>
        <v>70000</v>
      </c>
      <c r="E464" s="62">
        <f t="shared" si="400"/>
        <v>70000</v>
      </c>
      <c r="F464" s="62">
        <f t="shared" si="401"/>
        <v>70000</v>
      </c>
      <c r="G464" s="62">
        <f t="shared" si="402"/>
        <v>70000</v>
      </c>
      <c r="H464" s="62">
        <f t="shared" si="403"/>
        <v>70000</v>
      </c>
      <c r="I464" s="62">
        <f t="shared" si="404"/>
        <v>70000</v>
      </c>
      <c r="J464" s="62">
        <f t="shared" si="405"/>
        <v>70000</v>
      </c>
      <c r="K464" s="62">
        <f t="shared" si="406"/>
        <v>70000</v>
      </c>
      <c r="L464" s="62">
        <f t="shared" si="407"/>
        <v>70000</v>
      </c>
      <c r="M464" s="62">
        <f t="shared" si="408"/>
        <v>70000</v>
      </c>
      <c r="N464" s="62">
        <f t="shared" si="409"/>
        <v>70000</v>
      </c>
      <c r="O464" s="62">
        <f t="shared" si="410"/>
        <v>70000</v>
      </c>
      <c r="P464" s="62">
        <f t="shared" si="411"/>
        <v>70000</v>
      </c>
      <c r="Q464" s="62">
        <f t="shared" si="412"/>
        <v>70000</v>
      </c>
      <c r="R464" s="62">
        <f t="shared" si="413"/>
        <v>70000</v>
      </c>
      <c r="S464" s="62">
        <f t="shared" si="414"/>
        <v>70000</v>
      </c>
      <c r="T464" s="62">
        <f t="shared" si="415"/>
        <v>70000</v>
      </c>
      <c r="U464" s="62">
        <f t="shared" si="416"/>
        <v>70000</v>
      </c>
      <c r="V464" s="62">
        <f t="shared" si="417"/>
        <v>70000</v>
      </c>
      <c r="W464" s="62">
        <f t="shared" si="418"/>
        <v>70000</v>
      </c>
      <c r="X464" s="62">
        <f t="shared" si="419"/>
        <v>70000</v>
      </c>
      <c r="Y464" s="62">
        <f t="shared" si="420"/>
        <v>70000</v>
      </c>
      <c r="Z464" s="62">
        <f t="shared" si="421"/>
        <v>70000</v>
      </c>
      <c r="AA464" s="62">
        <f t="shared" si="422"/>
        <v>70000</v>
      </c>
      <c r="AB464" s="62">
        <f t="shared" si="423"/>
        <v>70000</v>
      </c>
      <c r="AC464" s="62">
        <f t="shared" si="424"/>
        <v>70000</v>
      </c>
    </row>
    <row r="465" spans="1:29" x14ac:dyDescent="0.25">
      <c r="A465" s="30" t="str">
        <f t="shared" si="396"/>
        <v>Opex maintenance &amp; repair</v>
      </c>
      <c r="B465" s="62">
        <f t="shared" si="397"/>
        <v>20000</v>
      </c>
      <c r="C465" s="62">
        <f t="shared" si="398"/>
        <v>20000</v>
      </c>
      <c r="D465" s="62">
        <f t="shared" si="399"/>
        <v>20000</v>
      </c>
      <c r="E465" s="62">
        <f t="shared" si="400"/>
        <v>20000</v>
      </c>
      <c r="F465" s="62">
        <f t="shared" si="401"/>
        <v>20000</v>
      </c>
      <c r="G465" s="62">
        <f t="shared" si="402"/>
        <v>20000</v>
      </c>
      <c r="H465" s="62">
        <f t="shared" si="403"/>
        <v>20000</v>
      </c>
      <c r="I465" s="62">
        <f t="shared" si="404"/>
        <v>20000</v>
      </c>
      <c r="J465" s="62">
        <f t="shared" si="405"/>
        <v>20000</v>
      </c>
      <c r="K465" s="62">
        <f t="shared" si="406"/>
        <v>20000</v>
      </c>
      <c r="L465" s="62">
        <f t="shared" si="407"/>
        <v>20000</v>
      </c>
      <c r="M465" s="62">
        <f t="shared" si="408"/>
        <v>20000</v>
      </c>
      <c r="N465" s="62">
        <f t="shared" si="409"/>
        <v>20000</v>
      </c>
      <c r="O465" s="62">
        <f t="shared" si="410"/>
        <v>20000</v>
      </c>
      <c r="P465" s="62">
        <f t="shared" si="411"/>
        <v>20000</v>
      </c>
      <c r="Q465" s="62">
        <f t="shared" si="412"/>
        <v>20000</v>
      </c>
      <c r="R465" s="62">
        <f t="shared" si="413"/>
        <v>20000</v>
      </c>
      <c r="S465" s="62">
        <f t="shared" si="414"/>
        <v>20000</v>
      </c>
      <c r="T465" s="62">
        <f t="shared" si="415"/>
        <v>20000</v>
      </c>
      <c r="U465" s="62">
        <f t="shared" si="416"/>
        <v>20000</v>
      </c>
      <c r="V465" s="62">
        <f t="shared" si="417"/>
        <v>20000</v>
      </c>
      <c r="W465" s="62">
        <f t="shared" si="418"/>
        <v>20000</v>
      </c>
      <c r="X465" s="62">
        <f t="shared" si="419"/>
        <v>20000</v>
      </c>
      <c r="Y465" s="62">
        <f t="shared" si="420"/>
        <v>20000</v>
      </c>
      <c r="Z465" s="62">
        <f t="shared" si="421"/>
        <v>20000</v>
      </c>
      <c r="AA465" s="62">
        <f t="shared" si="422"/>
        <v>20000</v>
      </c>
      <c r="AB465" s="62">
        <f t="shared" si="423"/>
        <v>20000</v>
      </c>
      <c r="AC465" s="62">
        <f t="shared" si="424"/>
        <v>20000</v>
      </c>
    </row>
    <row r="466" spans="1:29" x14ac:dyDescent="0.25">
      <c r="A466" s="30" t="str">
        <f t="shared" si="396"/>
        <v>Opex var (mode-fees)</v>
      </c>
      <c r="B466" s="62">
        <f t="shared" si="397"/>
        <v>0.11</v>
      </c>
      <c r="C466" s="62">
        <f t="shared" si="398"/>
        <v>0.11</v>
      </c>
      <c r="D466" s="62">
        <f t="shared" si="399"/>
        <v>0.11</v>
      </c>
      <c r="E466" s="62">
        <f t="shared" si="400"/>
        <v>0.11</v>
      </c>
      <c r="F466" s="62">
        <f t="shared" si="401"/>
        <v>0.11</v>
      </c>
      <c r="G466" s="62">
        <f t="shared" si="402"/>
        <v>0.11</v>
      </c>
      <c r="H466" s="62">
        <f t="shared" si="403"/>
        <v>0.11</v>
      </c>
      <c r="I466" s="62">
        <f t="shared" si="404"/>
        <v>0.11</v>
      </c>
      <c r="J466" s="62">
        <f t="shared" si="405"/>
        <v>0.11</v>
      </c>
      <c r="K466" s="62">
        <f t="shared" si="406"/>
        <v>0.11</v>
      </c>
      <c r="L466" s="62">
        <f t="shared" si="407"/>
        <v>0.11</v>
      </c>
      <c r="M466" s="62">
        <f t="shared" si="408"/>
        <v>0.11</v>
      </c>
      <c r="N466" s="62">
        <f t="shared" si="409"/>
        <v>0.11</v>
      </c>
      <c r="O466" s="62">
        <f t="shared" si="410"/>
        <v>0.11</v>
      </c>
      <c r="P466" s="62">
        <f t="shared" si="411"/>
        <v>0.11</v>
      </c>
      <c r="Q466" s="62">
        <f t="shared" si="412"/>
        <v>0.11</v>
      </c>
      <c r="R466" s="62">
        <f t="shared" si="413"/>
        <v>0.11</v>
      </c>
      <c r="S466" s="62">
        <f t="shared" si="414"/>
        <v>0.11</v>
      </c>
      <c r="T466" s="62">
        <f t="shared" si="415"/>
        <v>0.11</v>
      </c>
      <c r="U466" s="62">
        <f t="shared" si="416"/>
        <v>0.11</v>
      </c>
      <c r="V466" s="62">
        <f t="shared" si="417"/>
        <v>0.11</v>
      </c>
      <c r="W466" s="62">
        <f t="shared" si="418"/>
        <v>0.11</v>
      </c>
      <c r="X466" s="62">
        <f t="shared" si="419"/>
        <v>0.11</v>
      </c>
      <c r="Y466" s="62">
        <f t="shared" si="420"/>
        <v>0.11</v>
      </c>
      <c r="Z466" s="62">
        <f t="shared" si="421"/>
        <v>0.11</v>
      </c>
      <c r="AA466" s="62">
        <f t="shared" si="422"/>
        <v>0.11</v>
      </c>
      <c r="AB466" s="62">
        <f t="shared" si="423"/>
        <v>0.11</v>
      </c>
      <c r="AC466" s="62">
        <f t="shared" si="424"/>
        <v>0.11</v>
      </c>
    </row>
    <row r="467" spans="1:29" x14ac:dyDescent="0.25">
      <c r="A467" s="30" t="str">
        <f t="shared" si="396"/>
        <v>Fuel Economy</v>
      </c>
      <c r="B467" s="62">
        <f t="shared" si="397"/>
        <v>2.8933989307874186</v>
      </c>
      <c r="C467" s="62">
        <f t="shared" si="398"/>
        <v>2.890572548814291</v>
      </c>
      <c r="D467" s="62">
        <f t="shared" si="399"/>
        <v>2.88655949157936</v>
      </c>
      <c r="E467" s="62">
        <f t="shared" si="400"/>
        <v>2.880887420807964</v>
      </c>
      <c r="F467" s="62">
        <f t="shared" si="401"/>
        <v>2.8729239357775569</v>
      </c>
      <c r="G467" s="62">
        <f t="shared" si="402"/>
        <v>2.8618518007507072</v>
      </c>
      <c r="H467" s="62">
        <f t="shared" si="403"/>
        <v>2.846672317838292</v>
      </c>
      <c r="I467" s="62">
        <f t="shared" si="404"/>
        <v>2.826272719371635</v>
      </c>
      <c r="J467" s="62">
        <f t="shared" si="405"/>
        <v>2.7996065032631194</v>
      </c>
      <c r="K467" s="62">
        <f t="shared" si="406"/>
        <v>2.7660249112499669</v>
      </c>
      <c r="L467" s="62">
        <f t="shared" si="407"/>
        <v>2.7257279647939332</v>
      </c>
      <c r="M467" s="62">
        <f t="shared" si="408"/>
        <v>2.6801612394042476</v>
      </c>
      <c r="N467" s="62">
        <f t="shared" si="409"/>
        <v>2.6320566343659264</v>
      </c>
      <c r="O467" s="62">
        <f t="shared" si="410"/>
        <v>2.5848986379776195</v>
      </c>
      <c r="P467" s="62">
        <f t="shared" si="411"/>
        <v>2.5419697431861561</v>
      </c>
      <c r="Q467" s="62">
        <f t="shared" si="412"/>
        <v>2.5054862958055883</v>
      </c>
      <c r="R467" s="62">
        <f t="shared" si="413"/>
        <v>2.4762695882689911</v>
      </c>
      <c r="S467" s="62">
        <f t="shared" si="414"/>
        <v>2.4539759436885498</v>
      </c>
      <c r="T467" s="62">
        <f t="shared" si="415"/>
        <v>2.4375883269690459</v>
      </c>
      <c r="U467" s="62">
        <f t="shared" si="416"/>
        <v>2.4258714180887511</v>
      </c>
      <c r="V467" s="62">
        <f t="shared" si="417"/>
        <v>2.4176595953126729</v>
      </c>
      <c r="W467" s="62">
        <f t="shared" si="418"/>
        <v>2.4119847210363288</v>
      </c>
      <c r="X467" s="62">
        <f t="shared" si="419"/>
        <v>2.408101121779195</v>
      </c>
      <c r="Y467" s="62">
        <f t="shared" si="420"/>
        <v>2.4054611202820539</v>
      </c>
      <c r="Z467" s="62">
        <f t="shared" si="421"/>
        <v>2.4036746606453043</v>
      </c>
      <c r="AA467" s="62">
        <f t="shared" si="422"/>
        <v>2.4024695131092528</v>
      </c>
      <c r="AB467" s="62">
        <f t="shared" si="423"/>
        <v>2.4016582137746476</v>
      </c>
      <c r="AC467" s="62">
        <f t="shared" si="424"/>
        <v>2.4011128181073338</v>
      </c>
    </row>
    <row r="468" spans="1:29" x14ac:dyDescent="0.25">
      <c r="A468" s="30" t="str">
        <f t="shared" si="396"/>
        <v>Fuel Cost</v>
      </c>
      <c r="B468" s="62">
        <f t="shared" si="397"/>
        <v>0.1</v>
      </c>
      <c r="C468" s="62">
        <f t="shared" si="398"/>
        <v>0.1</v>
      </c>
      <c r="D468" s="62">
        <f t="shared" si="399"/>
        <v>0.1</v>
      </c>
      <c r="E468" s="62">
        <f t="shared" si="400"/>
        <v>0.1</v>
      </c>
      <c r="F468" s="62">
        <f t="shared" si="401"/>
        <v>0.1</v>
      </c>
      <c r="G468" s="62">
        <f t="shared" si="402"/>
        <v>0.1</v>
      </c>
      <c r="H468" s="62">
        <f t="shared" si="403"/>
        <v>0.1</v>
      </c>
      <c r="I468" s="62">
        <f t="shared" si="404"/>
        <v>0.1</v>
      </c>
      <c r="J468" s="62">
        <f t="shared" si="405"/>
        <v>0.1</v>
      </c>
      <c r="K468" s="62">
        <f t="shared" si="406"/>
        <v>0.1</v>
      </c>
      <c r="L468" s="62">
        <f t="shared" si="407"/>
        <v>0.1</v>
      </c>
      <c r="M468" s="62">
        <f t="shared" si="408"/>
        <v>0.1</v>
      </c>
      <c r="N468" s="62">
        <f t="shared" si="409"/>
        <v>0.1</v>
      </c>
      <c r="O468" s="62">
        <f t="shared" si="410"/>
        <v>0.1</v>
      </c>
      <c r="P468" s="62">
        <f t="shared" si="411"/>
        <v>0.1</v>
      </c>
      <c r="Q468" s="62">
        <f t="shared" si="412"/>
        <v>0.1</v>
      </c>
      <c r="R468" s="62">
        <f t="shared" si="413"/>
        <v>0.1</v>
      </c>
      <c r="S468" s="62">
        <f t="shared" si="414"/>
        <v>0.1</v>
      </c>
      <c r="T468" s="62">
        <f t="shared" si="415"/>
        <v>0.1</v>
      </c>
      <c r="U468" s="62">
        <f t="shared" si="416"/>
        <v>0.1</v>
      </c>
      <c r="V468" s="62">
        <f t="shared" si="417"/>
        <v>0.1</v>
      </c>
      <c r="W468" s="62">
        <f t="shared" si="418"/>
        <v>0.1</v>
      </c>
      <c r="X468" s="62">
        <f t="shared" si="419"/>
        <v>0.1</v>
      </c>
      <c r="Y468" s="62">
        <f t="shared" si="420"/>
        <v>0.1</v>
      </c>
      <c r="Z468" s="62">
        <f t="shared" si="421"/>
        <v>0.1</v>
      </c>
      <c r="AA468" s="62">
        <f t="shared" si="422"/>
        <v>0.1</v>
      </c>
      <c r="AB468" s="62">
        <f t="shared" si="423"/>
        <v>0.1</v>
      </c>
      <c r="AC468" s="62">
        <f t="shared" si="424"/>
        <v>0.1</v>
      </c>
    </row>
    <row r="469" spans="1:29" x14ac:dyDescent="0.25">
      <c r="A469" s="30" t="str">
        <f t="shared" si="396"/>
        <v>Emission Cost</v>
      </c>
      <c r="B469" s="66">
        <f>$B449+($C449-$B449)*(1-Q449)</f>
        <v>0</v>
      </c>
      <c r="C469" s="66">
        <f t="shared" ref="C469:AC469" si="425">$B449+($C449-$B449)*(1-R449)</f>
        <v>0</v>
      </c>
      <c r="D469" s="66">
        <f t="shared" si="425"/>
        <v>0</v>
      </c>
      <c r="E469" s="66">
        <f t="shared" si="425"/>
        <v>0</v>
      </c>
      <c r="F469" s="66">
        <f t="shared" si="425"/>
        <v>0</v>
      </c>
      <c r="G469" s="66">
        <f t="shared" si="425"/>
        <v>0</v>
      </c>
      <c r="H469" s="66">
        <f t="shared" si="425"/>
        <v>0</v>
      </c>
      <c r="I469" s="66">
        <f t="shared" si="425"/>
        <v>0</v>
      </c>
      <c r="J469" s="66">
        <f t="shared" si="425"/>
        <v>0</v>
      </c>
      <c r="K469" s="66">
        <f t="shared" si="425"/>
        <v>0</v>
      </c>
      <c r="L469" s="66">
        <f t="shared" si="425"/>
        <v>0</v>
      </c>
      <c r="M469" s="66">
        <f t="shared" si="425"/>
        <v>0</v>
      </c>
      <c r="N469" s="66">
        <f t="shared" si="425"/>
        <v>0</v>
      </c>
      <c r="O469" s="66">
        <f t="shared" si="425"/>
        <v>0</v>
      </c>
      <c r="P469" s="66">
        <f t="shared" si="425"/>
        <v>0</v>
      </c>
      <c r="Q469" s="66">
        <f t="shared" si="425"/>
        <v>0</v>
      </c>
      <c r="R469" s="66">
        <f t="shared" si="425"/>
        <v>0</v>
      </c>
      <c r="S469" s="66">
        <f t="shared" si="425"/>
        <v>0</v>
      </c>
      <c r="T469" s="66">
        <f t="shared" si="425"/>
        <v>0</v>
      </c>
      <c r="U469" s="66">
        <f t="shared" si="425"/>
        <v>0</v>
      </c>
      <c r="V469" s="66">
        <f t="shared" si="425"/>
        <v>0</v>
      </c>
      <c r="W469" s="66">
        <f t="shared" si="425"/>
        <v>0</v>
      </c>
      <c r="X469" s="66">
        <f t="shared" si="425"/>
        <v>0</v>
      </c>
      <c r="Y469" s="66">
        <f t="shared" si="425"/>
        <v>0</v>
      </c>
      <c r="Z469" s="66">
        <f t="shared" si="425"/>
        <v>0</v>
      </c>
      <c r="AA469" s="66">
        <f t="shared" si="425"/>
        <v>0</v>
      </c>
      <c r="AB469" s="66">
        <f t="shared" si="425"/>
        <v>0</v>
      </c>
      <c r="AC469" s="66">
        <f t="shared" si="425"/>
        <v>0</v>
      </c>
    </row>
    <row r="470" spans="1:29" x14ac:dyDescent="0.25">
      <c r="A470" s="30" t="str">
        <f t="shared" si="396"/>
        <v>Lifetime vehicle</v>
      </c>
      <c r="B470" s="62">
        <f>$B450+($C450-$B450)*(1-Q450)</f>
        <v>8</v>
      </c>
      <c r="C470" s="62">
        <f t="shared" ref="C470:L472" si="426">$B450+($C450-$B450)*(1-R450)</f>
        <v>8</v>
      </c>
      <c r="D470" s="62">
        <f t="shared" si="426"/>
        <v>8</v>
      </c>
      <c r="E470" s="62">
        <f t="shared" si="426"/>
        <v>8</v>
      </c>
      <c r="F470" s="62">
        <f t="shared" si="426"/>
        <v>8</v>
      </c>
      <c r="G470" s="62">
        <f t="shared" si="426"/>
        <v>8</v>
      </c>
      <c r="H470" s="62">
        <f t="shared" si="426"/>
        <v>8</v>
      </c>
      <c r="I470" s="62">
        <f t="shared" si="426"/>
        <v>8</v>
      </c>
      <c r="J470" s="62">
        <f t="shared" si="426"/>
        <v>8</v>
      </c>
      <c r="K470" s="62">
        <f t="shared" si="426"/>
        <v>8</v>
      </c>
      <c r="L470" s="62">
        <f t="shared" si="426"/>
        <v>8</v>
      </c>
      <c r="M470" s="62">
        <f t="shared" ref="M470:V472" si="427">$B450+($C450-$B450)*(1-AB450)</f>
        <v>8</v>
      </c>
      <c r="N470" s="62">
        <f t="shared" si="427"/>
        <v>8</v>
      </c>
      <c r="O470" s="62">
        <f t="shared" si="427"/>
        <v>8</v>
      </c>
      <c r="P470" s="62">
        <f t="shared" si="427"/>
        <v>8</v>
      </c>
      <c r="Q470" s="62">
        <f t="shared" si="427"/>
        <v>8</v>
      </c>
      <c r="R470" s="62">
        <f t="shared" si="427"/>
        <v>8</v>
      </c>
      <c r="S470" s="62">
        <f t="shared" si="427"/>
        <v>8</v>
      </c>
      <c r="T470" s="62">
        <f t="shared" si="427"/>
        <v>8</v>
      </c>
      <c r="U470" s="62">
        <f t="shared" si="427"/>
        <v>8</v>
      </c>
      <c r="V470" s="62">
        <f t="shared" si="427"/>
        <v>8</v>
      </c>
      <c r="W470" s="62">
        <f t="shared" ref="W470:AC472" si="428">$B450+($C450-$B450)*(1-AL450)</f>
        <v>8</v>
      </c>
      <c r="X470" s="62">
        <f t="shared" si="428"/>
        <v>8</v>
      </c>
      <c r="Y470" s="62">
        <f t="shared" si="428"/>
        <v>8</v>
      </c>
      <c r="Z470" s="62">
        <f t="shared" si="428"/>
        <v>8</v>
      </c>
      <c r="AA470" s="62">
        <f t="shared" si="428"/>
        <v>8</v>
      </c>
      <c r="AB470" s="62">
        <f t="shared" si="428"/>
        <v>8</v>
      </c>
      <c r="AC470" s="62">
        <f t="shared" si="428"/>
        <v>8</v>
      </c>
    </row>
    <row r="471" spans="1:29" x14ac:dyDescent="0.25">
      <c r="A471" s="30" t="str">
        <f t="shared" si="396"/>
        <v>Lifetime costumization</v>
      </c>
      <c r="B471" s="62">
        <f>$B451+($C451-$B451)*(1-Q451)</f>
        <v>10</v>
      </c>
      <c r="C471" s="62">
        <f t="shared" si="426"/>
        <v>10</v>
      </c>
      <c r="D471" s="62">
        <f t="shared" si="426"/>
        <v>10</v>
      </c>
      <c r="E471" s="62">
        <f t="shared" si="426"/>
        <v>10</v>
      </c>
      <c r="F471" s="62">
        <f t="shared" si="426"/>
        <v>10</v>
      </c>
      <c r="G471" s="62">
        <f t="shared" si="426"/>
        <v>10</v>
      </c>
      <c r="H471" s="62">
        <f t="shared" si="426"/>
        <v>10</v>
      </c>
      <c r="I471" s="62">
        <f t="shared" si="426"/>
        <v>10</v>
      </c>
      <c r="J471" s="62">
        <f t="shared" si="426"/>
        <v>10</v>
      </c>
      <c r="K471" s="62">
        <f t="shared" si="426"/>
        <v>10</v>
      </c>
      <c r="L471" s="62">
        <f t="shared" si="426"/>
        <v>10</v>
      </c>
      <c r="M471" s="62">
        <f t="shared" si="427"/>
        <v>10</v>
      </c>
      <c r="N471" s="62">
        <f t="shared" si="427"/>
        <v>10</v>
      </c>
      <c r="O471" s="62">
        <f t="shared" si="427"/>
        <v>10</v>
      </c>
      <c r="P471" s="62">
        <f t="shared" si="427"/>
        <v>10</v>
      </c>
      <c r="Q471" s="62">
        <f t="shared" si="427"/>
        <v>10</v>
      </c>
      <c r="R471" s="62">
        <f t="shared" si="427"/>
        <v>10</v>
      </c>
      <c r="S471" s="62">
        <f t="shared" si="427"/>
        <v>10</v>
      </c>
      <c r="T471" s="62">
        <f t="shared" si="427"/>
        <v>10</v>
      </c>
      <c r="U471" s="62">
        <f t="shared" si="427"/>
        <v>10</v>
      </c>
      <c r="V471" s="62">
        <f t="shared" si="427"/>
        <v>10</v>
      </c>
      <c r="W471" s="62">
        <f t="shared" si="428"/>
        <v>10</v>
      </c>
      <c r="X471" s="62">
        <f t="shared" si="428"/>
        <v>10</v>
      </c>
      <c r="Y471" s="62">
        <f t="shared" si="428"/>
        <v>10</v>
      </c>
      <c r="Z471" s="62">
        <f t="shared" si="428"/>
        <v>10</v>
      </c>
      <c r="AA471" s="62">
        <f t="shared" si="428"/>
        <v>10</v>
      </c>
      <c r="AB471" s="62">
        <f t="shared" si="428"/>
        <v>10</v>
      </c>
      <c r="AC471" s="62">
        <f t="shared" si="428"/>
        <v>10</v>
      </c>
    </row>
    <row r="472" spans="1:29" x14ac:dyDescent="0.25">
      <c r="A472" s="30" t="str">
        <f t="shared" si="396"/>
        <v>Tonnage .</v>
      </c>
      <c r="B472" s="62">
        <f>$B452+($C452-$B452)*(1-Q452)</f>
        <v>25</v>
      </c>
      <c r="C472" s="62">
        <f t="shared" si="426"/>
        <v>25</v>
      </c>
      <c r="D472" s="62">
        <f t="shared" si="426"/>
        <v>25</v>
      </c>
      <c r="E472" s="62">
        <f t="shared" si="426"/>
        <v>25</v>
      </c>
      <c r="F472" s="62">
        <f t="shared" si="426"/>
        <v>25</v>
      </c>
      <c r="G472" s="62">
        <f t="shared" si="426"/>
        <v>25</v>
      </c>
      <c r="H472" s="62">
        <f t="shared" si="426"/>
        <v>25</v>
      </c>
      <c r="I472" s="62">
        <f t="shared" si="426"/>
        <v>25</v>
      </c>
      <c r="J472" s="62">
        <f t="shared" si="426"/>
        <v>25</v>
      </c>
      <c r="K472" s="62">
        <f t="shared" si="426"/>
        <v>25</v>
      </c>
      <c r="L472" s="62">
        <f t="shared" si="426"/>
        <v>25</v>
      </c>
      <c r="M472" s="62">
        <f t="shared" si="427"/>
        <v>25</v>
      </c>
      <c r="N472" s="62">
        <f t="shared" si="427"/>
        <v>25</v>
      </c>
      <c r="O472" s="62">
        <f t="shared" si="427"/>
        <v>25</v>
      </c>
      <c r="P472" s="62">
        <f t="shared" si="427"/>
        <v>25</v>
      </c>
      <c r="Q472" s="62">
        <f t="shared" si="427"/>
        <v>25</v>
      </c>
      <c r="R472" s="62">
        <f t="shared" si="427"/>
        <v>25</v>
      </c>
      <c r="S472" s="62">
        <f t="shared" si="427"/>
        <v>25</v>
      </c>
      <c r="T472" s="62">
        <f t="shared" si="427"/>
        <v>25</v>
      </c>
      <c r="U472" s="62">
        <f t="shared" si="427"/>
        <v>25</v>
      </c>
      <c r="V472" s="62">
        <f t="shared" si="427"/>
        <v>25</v>
      </c>
      <c r="W472" s="62">
        <f t="shared" si="428"/>
        <v>25</v>
      </c>
      <c r="X472" s="62">
        <f t="shared" si="428"/>
        <v>25</v>
      </c>
      <c r="Y472" s="62">
        <f t="shared" si="428"/>
        <v>25</v>
      </c>
      <c r="Z472" s="62">
        <f t="shared" si="428"/>
        <v>25</v>
      </c>
      <c r="AA472" s="62">
        <f t="shared" si="428"/>
        <v>25</v>
      </c>
      <c r="AB472" s="62">
        <f t="shared" si="428"/>
        <v>25</v>
      </c>
      <c r="AC472" s="62">
        <f t="shared" si="428"/>
        <v>25</v>
      </c>
    </row>
    <row r="473" spans="1:29" x14ac:dyDescent="0.25">
      <c r="A473" s="30" t="str">
        <f t="shared" si="396"/>
        <v>Market failure (av. utilization)</v>
      </c>
      <c r="B473" s="62">
        <f t="shared" ref="B473:K474" si="429">($B453+($C453-$B453)*(1-Q453))*B$44</f>
        <v>12</v>
      </c>
      <c r="C473" s="62">
        <f t="shared" si="429"/>
        <v>12</v>
      </c>
      <c r="D473" s="62">
        <f t="shared" si="429"/>
        <v>12</v>
      </c>
      <c r="E473" s="62">
        <f t="shared" si="429"/>
        <v>12</v>
      </c>
      <c r="F473" s="62">
        <f t="shared" si="429"/>
        <v>12</v>
      </c>
      <c r="G473" s="62">
        <f t="shared" si="429"/>
        <v>12</v>
      </c>
      <c r="H473" s="62">
        <f t="shared" si="429"/>
        <v>12</v>
      </c>
      <c r="I473" s="62">
        <f t="shared" si="429"/>
        <v>12</v>
      </c>
      <c r="J473" s="62">
        <f t="shared" si="429"/>
        <v>12</v>
      </c>
      <c r="K473" s="62">
        <f t="shared" si="429"/>
        <v>12</v>
      </c>
      <c r="L473" s="62">
        <f t="shared" ref="L473:U474" si="430">($B453+($C453-$B453)*(1-AA453))*L$44</f>
        <v>12</v>
      </c>
      <c r="M473" s="62">
        <f t="shared" si="430"/>
        <v>12</v>
      </c>
      <c r="N473" s="62">
        <f t="shared" si="430"/>
        <v>12</v>
      </c>
      <c r="O473" s="62">
        <f t="shared" si="430"/>
        <v>12</v>
      </c>
      <c r="P473" s="62">
        <f t="shared" si="430"/>
        <v>12</v>
      </c>
      <c r="Q473" s="62">
        <f t="shared" si="430"/>
        <v>12</v>
      </c>
      <c r="R473" s="62">
        <f t="shared" si="430"/>
        <v>12</v>
      </c>
      <c r="S473" s="62">
        <f t="shared" si="430"/>
        <v>12</v>
      </c>
      <c r="T473" s="62">
        <f t="shared" si="430"/>
        <v>12</v>
      </c>
      <c r="U473" s="62">
        <f t="shared" si="430"/>
        <v>12</v>
      </c>
      <c r="V473" s="62">
        <f t="shared" ref="V473:AC474" si="431">($B453+($C453-$B453)*(1-AK453))*V$44</f>
        <v>12</v>
      </c>
      <c r="W473" s="62">
        <f t="shared" si="431"/>
        <v>12</v>
      </c>
      <c r="X473" s="62">
        <f t="shared" si="431"/>
        <v>12</v>
      </c>
      <c r="Y473" s="62">
        <f t="shared" si="431"/>
        <v>12</v>
      </c>
      <c r="Z473" s="62">
        <f t="shared" si="431"/>
        <v>12</v>
      </c>
      <c r="AA473" s="62">
        <f t="shared" si="431"/>
        <v>12</v>
      </c>
      <c r="AB473" s="62">
        <f t="shared" si="431"/>
        <v>12</v>
      </c>
      <c r="AC473" s="62">
        <f t="shared" si="431"/>
        <v>12</v>
      </c>
    </row>
    <row r="474" spans="1:29" x14ac:dyDescent="0.25">
      <c r="A474" s="30" t="s">
        <v>73</v>
      </c>
      <c r="B474" s="62">
        <f t="shared" si="429"/>
        <v>0</v>
      </c>
      <c r="C474" s="62">
        <f t="shared" si="429"/>
        <v>0</v>
      </c>
      <c r="D474" s="62">
        <f t="shared" si="429"/>
        <v>0</v>
      </c>
      <c r="E474" s="62">
        <f t="shared" si="429"/>
        <v>0</v>
      </c>
      <c r="F474" s="62">
        <f t="shared" si="429"/>
        <v>0</v>
      </c>
      <c r="G474" s="62">
        <f t="shared" si="429"/>
        <v>0</v>
      </c>
      <c r="H474" s="62">
        <f t="shared" si="429"/>
        <v>0</v>
      </c>
      <c r="I474" s="62">
        <f t="shared" si="429"/>
        <v>0</v>
      </c>
      <c r="J474" s="62">
        <f t="shared" si="429"/>
        <v>0</v>
      </c>
      <c r="K474" s="62">
        <f t="shared" si="429"/>
        <v>0</v>
      </c>
      <c r="L474" s="62">
        <f t="shared" si="430"/>
        <v>0</v>
      </c>
      <c r="M474" s="62">
        <f t="shared" si="430"/>
        <v>0</v>
      </c>
      <c r="N474" s="62">
        <f t="shared" si="430"/>
        <v>0</v>
      </c>
      <c r="O474" s="62">
        <f t="shared" si="430"/>
        <v>0</v>
      </c>
      <c r="P474" s="62">
        <f t="shared" si="430"/>
        <v>0</v>
      </c>
      <c r="Q474" s="62">
        <f t="shared" si="430"/>
        <v>0</v>
      </c>
      <c r="R474" s="62">
        <f t="shared" si="430"/>
        <v>0</v>
      </c>
      <c r="S474" s="62">
        <f t="shared" si="430"/>
        <v>0</v>
      </c>
      <c r="T474" s="62">
        <f t="shared" si="430"/>
        <v>0</v>
      </c>
      <c r="U474" s="62">
        <f t="shared" si="430"/>
        <v>0</v>
      </c>
      <c r="V474" s="62">
        <f t="shared" si="431"/>
        <v>0</v>
      </c>
      <c r="W474" s="62">
        <f t="shared" si="431"/>
        <v>0</v>
      </c>
      <c r="X474" s="62">
        <f t="shared" si="431"/>
        <v>0</v>
      </c>
      <c r="Y474" s="62">
        <f t="shared" si="431"/>
        <v>0</v>
      </c>
      <c r="Z474" s="62">
        <f t="shared" si="431"/>
        <v>0</v>
      </c>
      <c r="AA474" s="62">
        <f t="shared" si="431"/>
        <v>0</v>
      </c>
      <c r="AB474" s="62">
        <f t="shared" si="431"/>
        <v>0</v>
      </c>
      <c r="AC474" s="62">
        <f t="shared" si="431"/>
        <v>0</v>
      </c>
    </row>
    <row r="475" spans="1:29" x14ac:dyDescent="0.25">
      <c r="A475" s="30" t="str">
        <f>A455</f>
        <v>Annual Mileage</v>
      </c>
      <c r="B475" s="62">
        <f t="shared" ref="B475" si="432">$B455+($C455-$B455)*(1-Q455)</f>
        <v>90000</v>
      </c>
      <c r="C475" s="62">
        <f t="shared" ref="C475" si="433">$B455+($C455-$B455)*(1-R455)</f>
        <v>90000</v>
      </c>
      <c r="D475" s="62">
        <f t="shared" ref="D475" si="434">$B455+($C455-$B455)*(1-S455)</f>
        <v>90000</v>
      </c>
      <c r="E475" s="62">
        <f t="shared" ref="E475" si="435">$B455+($C455-$B455)*(1-T455)</f>
        <v>90000</v>
      </c>
      <c r="F475" s="62">
        <f t="shared" ref="F475" si="436">$B455+($C455-$B455)*(1-U455)</f>
        <v>90000</v>
      </c>
      <c r="G475" s="62">
        <f t="shared" ref="G475" si="437">$B455+($C455-$B455)*(1-V455)</f>
        <v>90000</v>
      </c>
      <c r="H475" s="62">
        <f t="shared" ref="H475" si="438">$B455+($C455-$B455)*(1-W455)</f>
        <v>90000</v>
      </c>
      <c r="I475" s="62">
        <f t="shared" ref="I475" si="439">$B455+($C455-$B455)*(1-X455)</f>
        <v>90000</v>
      </c>
      <c r="J475" s="62">
        <f t="shared" ref="J475" si="440">$B455+($C455-$B455)*(1-Y455)</f>
        <v>90000</v>
      </c>
      <c r="K475" s="62">
        <f t="shared" ref="K475" si="441">$B455+($C455-$B455)*(1-Z455)</f>
        <v>90000</v>
      </c>
      <c r="L475" s="62">
        <f t="shared" ref="L475" si="442">$B455+($C455-$B455)*(1-AA455)</f>
        <v>90000</v>
      </c>
      <c r="M475" s="62">
        <f t="shared" ref="M475" si="443">$B455+($C455-$B455)*(1-AB455)</f>
        <v>90000</v>
      </c>
      <c r="N475" s="62">
        <f t="shared" ref="N475" si="444">$B455+($C455-$B455)*(1-AC455)</f>
        <v>90000</v>
      </c>
      <c r="O475" s="62">
        <f t="shared" ref="O475" si="445">$B455+($C455-$B455)*(1-AD455)</f>
        <v>90000</v>
      </c>
      <c r="P475" s="62">
        <f t="shared" ref="P475" si="446">$B455+($C455-$B455)*(1-AE455)</f>
        <v>90000</v>
      </c>
      <c r="Q475" s="62">
        <f t="shared" ref="Q475" si="447">$B455+($C455-$B455)*(1-AF455)</f>
        <v>90000</v>
      </c>
      <c r="R475" s="62">
        <f t="shared" ref="R475" si="448">$B455+($C455-$B455)*(1-AG455)</f>
        <v>90000</v>
      </c>
      <c r="S475" s="62">
        <f t="shared" ref="S475" si="449">$B455+($C455-$B455)*(1-AH455)</f>
        <v>90000</v>
      </c>
      <c r="T475" s="62">
        <f t="shared" ref="T475" si="450">$B455+($C455-$B455)*(1-AI455)</f>
        <v>90000</v>
      </c>
      <c r="U475" s="62">
        <f t="shared" ref="U475" si="451">$B455+($C455-$B455)*(1-AJ455)</f>
        <v>90000</v>
      </c>
      <c r="V475" s="62">
        <f t="shared" ref="V475" si="452">$B455+($C455-$B455)*(1-AK455)</f>
        <v>90000</v>
      </c>
      <c r="W475" s="62">
        <f t="shared" ref="W475" si="453">$B455+($C455-$B455)*(1-AL455)</f>
        <v>90000</v>
      </c>
      <c r="X475" s="62">
        <f t="shared" ref="X475" si="454">$B455+($C455-$B455)*(1-AM455)</f>
        <v>90000</v>
      </c>
      <c r="Y475" s="62">
        <f t="shared" ref="Y475" si="455">$B455+($C455-$B455)*(1-AN455)</f>
        <v>90000</v>
      </c>
      <c r="Z475" s="62">
        <f t="shared" ref="Z475" si="456">$B455+($C455-$B455)*(1-AO455)</f>
        <v>90000</v>
      </c>
      <c r="AA475" s="62">
        <f t="shared" ref="AA475" si="457">$B455+($C455-$B455)*(1-AP455)</f>
        <v>90000</v>
      </c>
      <c r="AB475" s="62">
        <f t="shared" ref="AB475" si="458">$B455+($C455-$B455)*(1-AQ455)</f>
        <v>90000</v>
      </c>
      <c r="AC475" s="62">
        <f t="shared" ref="AC475" si="459">$B455+($C455-$B455)*(1-AR455)</f>
        <v>90000</v>
      </c>
    </row>
    <row r="476" spans="1:29" ht="15.75" thickBot="1" x14ac:dyDescent="0.3">
      <c r="AC476" s="32"/>
    </row>
    <row r="477" spans="1:29" ht="15.75" thickBot="1" x14ac:dyDescent="0.3">
      <c r="A477" s="26" t="s">
        <v>208</v>
      </c>
      <c r="B477" s="27">
        <v>2023</v>
      </c>
      <c r="C477" s="27">
        <v>2024</v>
      </c>
      <c r="D477" s="27">
        <v>2025</v>
      </c>
      <c r="E477" s="27">
        <v>2026</v>
      </c>
      <c r="F477" s="27">
        <v>2027</v>
      </c>
      <c r="G477" s="27">
        <v>2028</v>
      </c>
      <c r="H477" s="27">
        <v>2029</v>
      </c>
      <c r="I477" s="27">
        <v>2030</v>
      </c>
      <c r="J477" s="27">
        <v>2031</v>
      </c>
      <c r="K477" s="27">
        <v>2032</v>
      </c>
      <c r="L477" s="27">
        <v>2033</v>
      </c>
      <c r="M477" s="27">
        <v>2034</v>
      </c>
      <c r="N477" s="27">
        <v>2035</v>
      </c>
      <c r="O477" s="27">
        <v>2036</v>
      </c>
      <c r="P477" s="27">
        <v>2037</v>
      </c>
      <c r="Q477" s="27">
        <v>2038</v>
      </c>
      <c r="R477" s="27">
        <v>2039</v>
      </c>
      <c r="S477" s="27">
        <v>2040</v>
      </c>
      <c r="T477" s="27">
        <v>2041</v>
      </c>
      <c r="U477" s="27">
        <v>2042</v>
      </c>
      <c r="V477" s="27">
        <v>2043</v>
      </c>
      <c r="W477" s="27">
        <v>2044</v>
      </c>
      <c r="X477" s="27">
        <v>2045</v>
      </c>
      <c r="Y477" s="27">
        <v>2046</v>
      </c>
      <c r="Z477" s="27">
        <v>2047</v>
      </c>
      <c r="AA477" s="27">
        <v>2048</v>
      </c>
      <c r="AB477" s="27">
        <v>2049</v>
      </c>
      <c r="AC477" s="28">
        <v>2050</v>
      </c>
    </row>
    <row r="478" spans="1:29" x14ac:dyDescent="0.25">
      <c r="A478" s="29" t="str">
        <f>A459</f>
        <v>Capex vehicle</v>
      </c>
      <c r="B478" s="63">
        <f>((1+B463)^B470)*B463/(((1+B463)^B470)-1)*(B459)</f>
        <v>16930.034166116213</v>
      </c>
      <c r="C478" s="63">
        <f t="shared" ref="C478:AC478" si="460">((1+C463)^C470)*C463/(((1+C463)^C470)-1)*(C459)</f>
        <v>16939.137147822737</v>
      </c>
      <c r="D478" s="63">
        <f t="shared" si="460"/>
        <v>16952.062076917297</v>
      </c>
      <c r="E478" s="63">
        <f t="shared" si="460"/>
        <v>16970.330222186072</v>
      </c>
      <c r="F478" s="63">
        <f t="shared" si="460"/>
        <v>16995.97836855879</v>
      </c>
      <c r="G478" s="63">
        <f t="shared" si="460"/>
        <v>17031.638602582309</v>
      </c>
      <c r="H478" s="63">
        <f t="shared" si="460"/>
        <v>17080.52744937655</v>
      </c>
      <c r="I478" s="63">
        <f t="shared" si="460"/>
        <v>17146.228820750977</v>
      </c>
      <c r="J478" s="63">
        <f t="shared" si="460"/>
        <v>17232.113205708847</v>
      </c>
      <c r="K478" s="63">
        <f t="shared" si="460"/>
        <v>17340.270072218107</v>
      </c>
      <c r="L478" s="63">
        <f t="shared" si="460"/>
        <v>17470.055207385878</v>
      </c>
      <c r="M478" s="63">
        <f t="shared" si="460"/>
        <v>17616.812818916205</v>
      </c>
      <c r="N478" s="63">
        <f t="shared" si="460"/>
        <v>17771.744227277446</v>
      </c>
      <c r="O478" s="63">
        <f t="shared" si="460"/>
        <v>17923.62687531321</v>
      </c>
      <c r="P478" s="63">
        <f t="shared" si="460"/>
        <v>18061.888776104923</v>
      </c>
      <c r="Q478" s="63">
        <f t="shared" si="460"/>
        <v>18179.391702904584</v>
      </c>
      <c r="R478" s="63">
        <f t="shared" si="460"/>
        <v>18273.490503689198</v>
      </c>
      <c r="S478" s="63">
        <f t="shared" si="460"/>
        <v>18345.292065090671</v>
      </c>
      <c r="T478" s="63">
        <f t="shared" si="460"/>
        <v>18398.071971214304</v>
      </c>
      <c r="U478" s="63">
        <f t="shared" si="460"/>
        <v>18435.808840543512</v>
      </c>
      <c r="V478" s="63">
        <f t="shared" si="460"/>
        <v>18462.256812975615</v>
      </c>
      <c r="W478" s="63">
        <f t="shared" si="460"/>
        <v>18480.533987545627</v>
      </c>
      <c r="X478" s="63">
        <f t="shared" si="460"/>
        <v>18493.041968890429</v>
      </c>
      <c r="Y478" s="63">
        <f t="shared" si="460"/>
        <v>18501.544671484124</v>
      </c>
      <c r="Z478" s="63">
        <f t="shared" si="460"/>
        <v>18507.298355716259</v>
      </c>
      <c r="AA478" s="63">
        <f t="shared" si="460"/>
        <v>18511.179797106222</v>
      </c>
      <c r="AB478" s="63">
        <f t="shared" si="460"/>
        <v>18513.792764168582</v>
      </c>
      <c r="AC478" s="63">
        <f t="shared" si="460"/>
        <v>18515.549330276619</v>
      </c>
    </row>
    <row r="479" spans="1:29" x14ac:dyDescent="0.25">
      <c r="A479" s="30" t="str">
        <f>A460</f>
        <v>Residual value (vehicle)</v>
      </c>
      <c r="B479" s="62">
        <f>((1+B463)^B470)*B463/(((1+B463)^B470)-1)*(B460)</f>
        <v>-4208.0593252569806</v>
      </c>
      <c r="C479" s="62">
        <f t="shared" ref="C479:AC479" si="461">((1+C463)^C470)*C463/(((1+C463)^C470)-1)*(C460)</f>
        <v>-4199.866641721108</v>
      </c>
      <c r="D479" s="62">
        <f t="shared" si="461"/>
        <v>-4188.2342055360041</v>
      </c>
      <c r="E479" s="62">
        <f t="shared" si="461"/>
        <v>-4171.7928747941069</v>
      </c>
      <c r="F479" s="62">
        <f t="shared" si="461"/>
        <v>-4148.7095430586614</v>
      </c>
      <c r="G479" s="62">
        <f t="shared" si="461"/>
        <v>-4116.6153324374927</v>
      </c>
      <c r="H479" s="62">
        <f t="shared" si="461"/>
        <v>-4072.6153703226773</v>
      </c>
      <c r="I479" s="62">
        <f t="shared" si="461"/>
        <v>-4013.4841360856908</v>
      </c>
      <c r="J479" s="62">
        <f t="shared" si="461"/>
        <v>-3936.1881896236077</v>
      </c>
      <c r="K479" s="62">
        <f t="shared" si="461"/>
        <v>-3838.8470097652757</v>
      </c>
      <c r="L479" s="62">
        <f t="shared" si="461"/>
        <v>-3722.0403881142815</v>
      </c>
      <c r="M479" s="62">
        <f t="shared" si="461"/>
        <v>-3589.9585377369858</v>
      </c>
      <c r="N479" s="62">
        <f t="shared" si="461"/>
        <v>-3450.5202702118704</v>
      </c>
      <c r="O479" s="62">
        <f t="shared" si="461"/>
        <v>-3313.8258869796846</v>
      </c>
      <c r="P479" s="62">
        <f t="shared" si="461"/>
        <v>-3189.3901762671421</v>
      </c>
      <c r="Q479" s="62">
        <f t="shared" si="461"/>
        <v>-3083.6375421474468</v>
      </c>
      <c r="R479" s="62">
        <f t="shared" si="461"/>
        <v>-2998.9486214412941</v>
      </c>
      <c r="S479" s="62">
        <f t="shared" si="461"/>
        <v>-2934.3272161799682</v>
      </c>
      <c r="T479" s="62">
        <f t="shared" si="461"/>
        <v>-2886.8253006686996</v>
      </c>
      <c r="U479" s="62">
        <f t="shared" si="461"/>
        <v>-2852.8621182724105</v>
      </c>
      <c r="V479" s="62">
        <f t="shared" si="461"/>
        <v>-2829.0589430835184</v>
      </c>
      <c r="W479" s="62">
        <f t="shared" si="461"/>
        <v>-2812.6094859705067</v>
      </c>
      <c r="X479" s="62">
        <f t="shared" si="461"/>
        <v>-2801.3523027601836</v>
      </c>
      <c r="Y479" s="62">
        <f t="shared" si="461"/>
        <v>-2793.6998704258613</v>
      </c>
      <c r="Z479" s="62">
        <f t="shared" si="461"/>
        <v>-2788.5215546169388</v>
      </c>
      <c r="AA479" s="62">
        <f t="shared" si="461"/>
        <v>-2785.0282573659729</v>
      </c>
      <c r="AB479" s="62">
        <f t="shared" si="461"/>
        <v>-2782.6765870098498</v>
      </c>
      <c r="AC479" s="62">
        <f t="shared" si="461"/>
        <v>-2781.0956775126119</v>
      </c>
    </row>
    <row r="480" spans="1:29" x14ac:dyDescent="0.25">
      <c r="A480" s="30" t="str">
        <f>A461</f>
        <v>Capex costumization</v>
      </c>
      <c r="B480" s="62">
        <f>((1+B463)^B471)*B463/(((1+B463)^B471)-1)*(B461)</f>
        <v>4755.37853771343</v>
      </c>
      <c r="C480" s="62">
        <f t="shared" ref="C480:AC480" si="462">((1+C463)^C471)*C463/(((1+C463)^C471)-1)*(C461)</f>
        <v>4755.37853771343</v>
      </c>
      <c r="D480" s="62">
        <f t="shared" si="462"/>
        <v>4755.37853771343</v>
      </c>
      <c r="E480" s="62">
        <f t="shared" si="462"/>
        <v>4755.37853771343</v>
      </c>
      <c r="F480" s="62">
        <f t="shared" si="462"/>
        <v>4755.37853771343</v>
      </c>
      <c r="G480" s="62">
        <f t="shared" si="462"/>
        <v>4755.37853771343</v>
      </c>
      <c r="H480" s="62">
        <f t="shared" si="462"/>
        <v>4755.37853771343</v>
      </c>
      <c r="I480" s="62">
        <f t="shared" si="462"/>
        <v>4755.37853771343</v>
      </c>
      <c r="J480" s="62">
        <f t="shared" si="462"/>
        <v>4755.37853771343</v>
      </c>
      <c r="K480" s="62">
        <f t="shared" si="462"/>
        <v>4755.37853771343</v>
      </c>
      <c r="L480" s="62">
        <f t="shared" si="462"/>
        <v>4755.37853771343</v>
      </c>
      <c r="M480" s="62">
        <f t="shared" si="462"/>
        <v>4755.37853771343</v>
      </c>
      <c r="N480" s="62">
        <f t="shared" si="462"/>
        <v>4755.37853771343</v>
      </c>
      <c r="O480" s="62">
        <f t="shared" si="462"/>
        <v>4755.37853771343</v>
      </c>
      <c r="P480" s="62">
        <f t="shared" si="462"/>
        <v>4755.37853771343</v>
      </c>
      <c r="Q480" s="62">
        <f t="shared" si="462"/>
        <v>4755.37853771343</v>
      </c>
      <c r="R480" s="62">
        <f t="shared" si="462"/>
        <v>4755.37853771343</v>
      </c>
      <c r="S480" s="62">
        <f t="shared" si="462"/>
        <v>4755.37853771343</v>
      </c>
      <c r="T480" s="62">
        <f t="shared" si="462"/>
        <v>4755.37853771343</v>
      </c>
      <c r="U480" s="62">
        <f t="shared" si="462"/>
        <v>4755.37853771343</v>
      </c>
      <c r="V480" s="62">
        <f t="shared" si="462"/>
        <v>4755.37853771343</v>
      </c>
      <c r="W480" s="62">
        <f t="shared" si="462"/>
        <v>4755.37853771343</v>
      </c>
      <c r="X480" s="62">
        <f t="shared" si="462"/>
        <v>4755.37853771343</v>
      </c>
      <c r="Y480" s="62">
        <f t="shared" si="462"/>
        <v>4755.37853771343</v>
      </c>
      <c r="Z480" s="62">
        <f t="shared" si="462"/>
        <v>4755.37853771343</v>
      </c>
      <c r="AA480" s="62">
        <f t="shared" si="462"/>
        <v>4755.37853771343</v>
      </c>
      <c r="AB480" s="62">
        <f t="shared" si="462"/>
        <v>4755.37853771343</v>
      </c>
      <c r="AC480" s="62">
        <f t="shared" si="462"/>
        <v>4755.37853771343</v>
      </c>
    </row>
    <row r="481" spans="1:29" x14ac:dyDescent="0.25">
      <c r="A481" s="30" t="str">
        <f>A462</f>
        <v>Residual value (costumization)</v>
      </c>
      <c r="B481" s="62">
        <f>((1+B463)^B471)*B463/(((1+B463)^B471)-1)*(B462)</f>
        <v>-1188.8446344283575</v>
      </c>
      <c r="C481" s="62">
        <f t="shared" ref="C481:AC481" si="463">((1+C463)^C471)*C463/(((1+C463)^C471)-1)*(C462)</f>
        <v>-1188.8446344283575</v>
      </c>
      <c r="D481" s="62">
        <f t="shared" si="463"/>
        <v>-1188.8446344283575</v>
      </c>
      <c r="E481" s="62">
        <f t="shared" si="463"/>
        <v>-1188.8446344283575</v>
      </c>
      <c r="F481" s="62">
        <f t="shared" si="463"/>
        <v>-1188.8446344283575</v>
      </c>
      <c r="G481" s="62">
        <f t="shared" si="463"/>
        <v>-1188.8446344283575</v>
      </c>
      <c r="H481" s="62">
        <f t="shared" si="463"/>
        <v>-1188.8446344283575</v>
      </c>
      <c r="I481" s="62">
        <f t="shared" si="463"/>
        <v>-1188.8446344283575</v>
      </c>
      <c r="J481" s="62">
        <f t="shared" si="463"/>
        <v>-1188.8446344283575</v>
      </c>
      <c r="K481" s="62">
        <f t="shared" si="463"/>
        <v>-1188.8446344283575</v>
      </c>
      <c r="L481" s="62">
        <f t="shared" si="463"/>
        <v>-1188.8446344283575</v>
      </c>
      <c r="M481" s="62">
        <f t="shared" si="463"/>
        <v>-1188.8446344283575</v>
      </c>
      <c r="N481" s="62">
        <f t="shared" si="463"/>
        <v>-1188.8446344283575</v>
      </c>
      <c r="O481" s="62">
        <f t="shared" si="463"/>
        <v>-1188.8446344283575</v>
      </c>
      <c r="P481" s="62">
        <f t="shared" si="463"/>
        <v>-1188.8446344283575</v>
      </c>
      <c r="Q481" s="62">
        <f t="shared" si="463"/>
        <v>-1188.8446344283575</v>
      </c>
      <c r="R481" s="62">
        <f t="shared" si="463"/>
        <v>-1188.8446344283575</v>
      </c>
      <c r="S481" s="62">
        <f t="shared" si="463"/>
        <v>-1188.8446344283575</v>
      </c>
      <c r="T481" s="62">
        <f t="shared" si="463"/>
        <v>-1188.8446344283575</v>
      </c>
      <c r="U481" s="62">
        <f t="shared" si="463"/>
        <v>-1188.8446344283575</v>
      </c>
      <c r="V481" s="62">
        <f t="shared" si="463"/>
        <v>-1188.8446344283575</v>
      </c>
      <c r="W481" s="62">
        <f t="shared" si="463"/>
        <v>-1188.8446344283575</v>
      </c>
      <c r="X481" s="62">
        <f t="shared" si="463"/>
        <v>-1188.8446344283575</v>
      </c>
      <c r="Y481" s="62">
        <f t="shared" si="463"/>
        <v>-1188.8446344283575</v>
      </c>
      <c r="Z481" s="62">
        <f t="shared" si="463"/>
        <v>-1188.8446344283575</v>
      </c>
      <c r="AA481" s="62">
        <f t="shared" si="463"/>
        <v>-1188.8446344283575</v>
      </c>
      <c r="AB481" s="62">
        <f t="shared" si="463"/>
        <v>-1188.8446344283575</v>
      </c>
      <c r="AC481" s="62">
        <f t="shared" si="463"/>
        <v>-1188.8446344283575</v>
      </c>
    </row>
    <row r="482" spans="1:29" x14ac:dyDescent="0.25">
      <c r="A482" s="30" t="str">
        <f>A464</f>
        <v>Opex fix (admin, crew, insurance)</v>
      </c>
      <c r="B482" s="62">
        <f>B464</f>
        <v>70000</v>
      </c>
      <c r="C482" s="62">
        <f t="shared" ref="C482:AC482" si="464">C464</f>
        <v>70000</v>
      </c>
      <c r="D482" s="62">
        <f t="shared" si="464"/>
        <v>70000</v>
      </c>
      <c r="E482" s="62">
        <f t="shared" si="464"/>
        <v>70000</v>
      </c>
      <c r="F482" s="62">
        <f t="shared" si="464"/>
        <v>70000</v>
      </c>
      <c r="G482" s="62">
        <f t="shared" si="464"/>
        <v>70000</v>
      </c>
      <c r="H482" s="62">
        <f t="shared" si="464"/>
        <v>70000</v>
      </c>
      <c r="I482" s="62">
        <f t="shared" si="464"/>
        <v>70000</v>
      </c>
      <c r="J482" s="62">
        <f t="shared" si="464"/>
        <v>70000</v>
      </c>
      <c r="K482" s="62">
        <f t="shared" si="464"/>
        <v>70000</v>
      </c>
      <c r="L482" s="62">
        <f t="shared" si="464"/>
        <v>70000</v>
      </c>
      <c r="M482" s="62">
        <f t="shared" si="464"/>
        <v>70000</v>
      </c>
      <c r="N482" s="62">
        <f t="shared" si="464"/>
        <v>70000</v>
      </c>
      <c r="O482" s="62">
        <f t="shared" si="464"/>
        <v>70000</v>
      </c>
      <c r="P482" s="62">
        <f t="shared" si="464"/>
        <v>70000</v>
      </c>
      <c r="Q482" s="62">
        <f t="shared" si="464"/>
        <v>70000</v>
      </c>
      <c r="R482" s="62">
        <f t="shared" si="464"/>
        <v>70000</v>
      </c>
      <c r="S482" s="62">
        <f t="shared" si="464"/>
        <v>70000</v>
      </c>
      <c r="T482" s="62">
        <f t="shared" si="464"/>
        <v>70000</v>
      </c>
      <c r="U482" s="62">
        <f t="shared" si="464"/>
        <v>70000</v>
      </c>
      <c r="V482" s="62">
        <f t="shared" si="464"/>
        <v>70000</v>
      </c>
      <c r="W482" s="62">
        <f t="shared" si="464"/>
        <v>70000</v>
      </c>
      <c r="X482" s="62">
        <f t="shared" si="464"/>
        <v>70000</v>
      </c>
      <c r="Y482" s="62">
        <f t="shared" si="464"/>
        <v>70000</v>
      </c>
      <c r="Z482" s="62">
        <f t="shared" si="464"/>
        <v>70000</v>
      </c>
      <c r="AA482" s="62">
        <f t="shared" si="464"/>
        <v>70000</v>
      </c>
      <c r="AB482" s="62">
        <f t="shared" si="464"/>
        <v>70000</v>
      </c>
      <c r="AC482" s="62">
        <f t="shared" si="464"/>
        <v>70000</v>
      </c>
    </row>
    <row r="483" spans="1:29" x14ac:dyDescent="0.25">
      <c r="A483" s="30" t="str">
        <f>A465</f>
        <v>Opex maintenance &amp; repair</v>
      </c>
      <c r="B483" s="62">
        <f>B465</f>
        <v>20000</v>
      </c>
      <c r="C483" s="62">
        <f t="shared" ref="C483:AC483" si="465">C465</f>
        <v>20000</v>
      </c>
      <c r="D483" s="62">
        <f t="shared" si="465"/>
        <v>20000</v>
      </c>
      <c r="E483" s="62">
        <f t="shared" si="465"/>
        <v>20000</v>
      </c>
      <c r="F483" s="62">
        <f t="shared" si="465"/>
        <v>20000</v>
      </c>
      <c r="G483" s="62">
        <f t="shared" si="465"/>
        <v>20000</v>
      </c>
      <c r="H483" s="62">
        <f t="shared" si="465"/>
        <v>20000</v>
      </c>
      <c r="I483" s="62">
        <f t="shared" si="465"/>
        <v>20000</v>
      </c>
      <c r="J483" s="62">
        <f t="shared" si="465"/>
        <v>20000</v>
      </c>
      <c r="K483" s="62">
        <f t="shared" si="465"/>
        <v>20000</v>
      </c>
      <c r="L483" s="62">
        <f t="shared" si="465"/>
        <v>20000</v>
      </c>
      <c r="M483" s="62">
        <f t="shared" si="465"/>
        <v>20000</v>
      </c>
      <c r="N483" s="62">
        <f t="shared" si="465"/>
        <v>20000</v>
      </c>
      <c r="O483" s="62">
        <f t="shared" si="465"/>
        <v>20000</v>
      </c>
      <c r="P483" s="62">
        <f t="shared" si="465"/>
        <v>20000</v>
      </c>
      <c r="Q483" s="62">
        <f t="shared" si="465"/>
        <v>20000</v>
      </c>
      <c r="R483" s="62">
        <f t="shared" si="465"/>
        <v>20000</v>
      </c>
      <c r="S483" s="62">
        <f t="shared" si="465"/>
        <v>20000</v>
      </c>
      <c r="T483" s="62">
        <f t="shared" si="465"/>
        <v>20000</v>
      </c>
      <c r="U483" s="62">
        <f t="shared" si="465"/>
        <v>20000</v>
      </c>
      <c r="V483" s="62">
        <f t="shared" si="465"/>
        <v>20000</v>
      </c>
      <c r="W483" s="62">
        <f t="shared" si="465"/>
        <v>20000</v>
      </c>
      <c r="X483" s="62">
        <f t="shared" si="465"/>
        <v>20000</v>
      </c>
      <c r="Y483" s="62">
        <f t="shared" si="465"/>
        <v>20000</v>
      </c>
      <c r="Z483" s="62">
        <f t="shared" si="465"/>
        <v>20000</v>
      </c>
      <c r="AA483" s="62">
        <f t="shared" si="465"/>
        <v>20000</v>
      </c>
      <c r="AB483" s="62">
        <f t="shared" si="465"/>
        <v>20000</v>
      </c>
      <c r="AC483" s="62">
        <f t="shared" si="465"/>
        <v>20000</v>
      </c>
    </row>
    <row r="484" spans="1:29" x14ac:dyDescent="0.25">
      <c r="A484" s="30" t="str">
        <f>A466</f>
        <v>Opex var (mode-fees)</v>
      </c>
      <c r="B484" s="62">
        <f>B466*B475</f>
        <v>9900</v>
      </c>
      <c r="C484" s="62">
        <f t="shared" ref="C484:AC484" si="466">C466*C475</f>
        <v>9900</v>
      </c>
      <c r="D484" s="62">
        <f t="shared" si="466"/>
        <v>9900</v>
      </c>
      <c r="E484" s="62">
        <f t="shared" si="466"/>
        <v>9900</v>
      </c>
      <c r="F484" s="62">
        <f t="shared" si="466"/>
        <v>9900</v>
      </c>
      <c r="G484" s="62">
        <f t="shared" si="466"/>
        <v>9900</v>
      </c>
      <c r="H484" s="62">
        <f t="shared" si="466"/>
        <v>9900</v>
      </c>
      <c r="I484" s="62">
        <f t="shared" si="466"/>
        <v>9900</v>
      </c>
      <c r="J484" s="62">
        <f t="shared" si="466"/>
        <v>9900</v>
      </c>
      <c r="K484" s="62">
        <f t="shared" si="466"/>
        <v>9900</v>
      </c>
      <c r="L484" s="62">
        <f t="shared" si="466"/>
        <v>9900</v>
      </c>
      <c r="M484" s="62">
        <f t="shared" si="466"/>
        <v>9900</v>
      </c>
      <c r="N484" s="62">
        <f t="shared" si="466"/>
        <v>9900</v>
      </c>
      <c r="O484" s="62">
        <f t="shared" si="466"/>
        <v>9900</v>
      </c>
      <c r="P484" s="62">
        <f t="shared" si="466"/>
        <v>9900</v>
      </c>
      <c r="Q484" s="62">
        <f t="shared" si="466"/>
        <v>9900</v>
      </c>
      <c r="R484" s="62">
        <f t="shared" si="466"/>
        <v>9900</v>
      </c>
      <c r="S484" s="62">
        <f t="shared" si="466"/>
        <v>9900</v>
      </c>
      <c r="T484" s="62">
        <f t="shared" si="466"/>
        <v>9900</v>
      </c>
      <c r="U484" s="62">
        <f t="shared" si="466"/>
        <v>9900</v>
      </c>
      <c r="V484" s="62">
        <f t="shared" si="466"/>
        <v>9900</v>
      </c>
      <c r="W484" s="62">
        <f t="shared" si="466"/>
        <v>9900</v>
      </c>
      <c r="X484" s="62">
        <f t="shared" si="466"/>
        <v>9900</v>
      </c>
      <c r="Y484" s="62">
        <f t="shared" si="466"/>
        <v>9900</v>
      </c>
      <c r="Z484" s="62">
        <f t="shared" si="466"/>
        <v>9900</v>
      </c>
      <c r="AA484" s="62">
        <f t="shared" si="466"/>
        <v>9900</v>
      </c>
      <c r="AB484" s="62">
        <f t="shared" si="466"/>
        <v>9900</v>
      </c>
      <c r="AC484" s="62">
        <f t="shared" si="466"/>
        <v>9900</v>
      </c>
    </row>
    <row r="485" spans="1:29" x14ac:dyDescent="0.25">
      <c r="A485" s="30" t="str">
        <f>A468</f>
        <v>Fuel Cost</v>
      </c>
      <c r="B485" s="62">
        <f>B467*B468*B475</f>
        <v>26040.590377086766</v>
      </c>
      <c r="C485" s="62">
        <f t="shared" ref="C485:AC485" si="467">C467*C468*C475</f>
        <v>26015.152939328622</v>
      </c>
      <c r="D485" s="62">
        <f t="shared" si="467"/>
        <v>25979.035424214242</v>
      </c>
      <c r="E485" s="62">
        <f t="shared" si="467"/>
        <v>25927.986787271679</v>
      </c>
      <c r="F485" s="62">
        <f t="shared" si="467"/>
        <v>25856.315421998013</v>
      </c>
      <c r="G485" s="62">
        <f t="shared" si="467"/>
        <v>25756.666206756363</v>
      </c>
      <c r="H485" s="62">
        <f t="shared" si="467"/>
        <v>25620.050860544627</v>
      </c>
      <c r="I485" s="62">
        <f t="shared" si="467"/>
        <v>25436.454474344719</v>
      </c>
      <c r="J485" s="62">
        <f t="shared" si="467"/>
        <v>25196.458529368076</v>
      </c>
      <c r="K485" s="62">
        <f t="shared" si="467"/>
        <v>24894.224201249701</v>
      </c>
      <c r="L485" s="62">
        <f t="shared" si="467"/>
        <v>24531.551683145397</v>
      </c>
      <c r="M485" s="62">
        <f t="shared" si="467"/>
        <v>24121.451154638231</v>
      </c>
      <c r="N485" s="62">
        <f t="shared" si="467"/>
        <v>23688.509709293336</v>
      </c>
      <c r="O485" s="62">
        <f t="shared" si="467"/>
        <v>23264.087741798576</v>
      </c>
      <c r="P485" s="62">
        <f t="shared" si="467"/>
        <v>22877.727688675404</v>
      </c>
      <c r="Q485" s="62">
        <f t="shared" si="467"/>
        <v>22549.376662250295</v>
      </c>
      <c r="R485" s="62">
        <f t="shared" si="467"/>
        <v>22286.426294420919</v>
      </c>
      <c r="S485" s="62">
        <f t="shared" si="467"/>
        <v>22085.783493196948</v>
      </c>
      <c r="T485" s="62">
        <f t="shared" si="467"/>
        <v>21938.294942721415</v>
      </c>
      <c r="U485" s="62">
        <f t="shared" si="467"/>
        <v>21832.842762798758</v>
      </c>
      <c r="V485" s="62">
        <f t="shared" si="467"/>
        <v>21758.936357814058</v>
      </c>
      <c r="W485" s="62">
        <f t="shared" si="467"/>
        <v>21707.862489326959</v>
      </c>
      <c r="X485" s="62">
        <f t="shared" si="467"/>
        <v>21672.910096012754</v>
      </c>
      <c r="Y485" s="62">
        <f t="shared" si="467"/>
        <v>21649.150082538486</v>
      </c>
      <c r="Z485" s="62">
        <f t="shared" si="467"/>
        <v>21633.07194580774</v>
      </c>
      <c r="AA485" s="62">
        <f t="shared" si="467"/>
        <v>21622.225617983277</v>
      </c>
      <c r="AB485" s="62">
        <f t="shared" si="467"/>
        <v>21614.92392397183</v>
      </c>
      <c r="AC485" s="62">
        <f t="shared" si="467"/>
        <v>21610.015362966005</v>
      </c>
    </row>
    <row r="486" spans="1:29" ht="15.75" thickBot="1" x14ac:dyDescent="0.3">
      <c r="A486" s="59" t="str">
        <f>A449</f>
        <v>Emission Cost</v>
      </c>
      <c r="B486" s="62">
        <f>B469*B475</f>
        <v>0</v>
      </c>
      <c r="C486" s="62">
        <f t="shared" ref="C486:AC486" si="468">C469*C475</f>
        <v>0</v>
      </c>
      <c r="D486" s="62">
        <f t="shared" si="468"/>
        <v>0</v>
      </c>
      <c r="E486" s="62">
        <f t="shared" si="468"/>
        <v>0</v>
      </c>
      <c r="F486" s="62">
        <f t="shared" si="468"/>
        <v>0</v>
      </c>
      <c r="G486" s="62">
        <f t="shared" si="468"/>
        <v>0</v>
      </c>
      <c r="H486" s="62">
        <f t="shared" si="468"/>
        <v>0</v>
      </c>
      <c r="I486" s="62">
        <f t="shared" si="468"/>
        <v>0</v>
      </c>
      <c r="J486" s="62">
        <f t="shared" si="468"/>
        <v>0</v>
      </c>
      <c r="K486" s="62">
        <f t="shared" si="468"/>
        <v>0</v>
      </c>
      <c r="L486" s="62">
        <f t="shared" si="468"/>
        <v>0</v>
      </c>
      <c r="M486" s="62">
        <f t="shared" si="468"/>
        <v>0</v>
      </c>
      <c r="N486" s="62">
        <f t="shared" si="468"/>
        <v>0</v>
      </c>
      <c r="O486" s="62">
        <f t="shared" si="468"/>
        <v>0</v>
      </c>
      <c r="P486" s="62">
        <f t="shared" si="468"/>
        <v>0</v>
      </c>
      <c r="Q486" s="62">
        <f t="shared" si="468"/>
        <v>0</v>
      </c>
      <c r="R486" s="62">
        <f t="shared" si="468"/>
        <v>0</v>
      </c>
      <c r="S486" s="62">
        <f t="shared" si="468"/>
        <v>0</v>
      </c>
      <c r="T486" s="62">
        <f t="shared" si="468"/>
        <v>0</v>
      </c>
      <c r="U486" s="62">
        <f t="shared" si="468"/>
        <v>0</v>
      </c>
      <c r="V486" s="62">
        <f t="shared" si="468"/>
        <v>0</v>
      </c>
      <c r="W486" s="62">
        <f t="shared" si="468"/>
        <v>0</v>
      </c>
      <c r="X486" s="62">
        <f t="shared" si="468"/>
        <v>0</v>
      </c>
      <c r="Y486" s="62">
        <f t="shared" si="468"/>
        <v>0</v>
      </c>
      <c r="Z486" s="62">
        <f t="shared" si="468"/>
        <v>0</v>
      </c>
      <c r="AA486" s="62">
        <f t="shared" si="468"/>
        <v>0</v>
      </c>
      <c r="AB486" s="62">
        <f t="shared" si="468"/>
        <v>0</v>
      </c>
      <c r="AC486" s="62">
        <f t="shared" si="468"/>
        <v>0</v>
      </c>
    </row>
    <row r="487" spans="1:29" ht="15.75" thickBot="1" x14ac:dyDescent="0.3">
      <c r="A487" s="31" t="s">
        <v>209</v>
      </c>
      <c r="B487" s="64">
        <f>B478+B479+B480+B481+B482+B483+B484+B485</f>
        <v>142229.09912123106</v>
      </c>
      <c r="C487" s="64">
        <f t="shared" ref="C487:AC487" si="469">C478+C479+C480+C481+C482+C483+C484+C485</f>
        <v>142220.95734871534</v>
      </c>
      <c r="D487" s="64">
        <f t="shared" si="469"/>
        <v>142209.39719888062</v>
      </c>
      <c r="E487" s="64">
        <f t="shared" si="469"/>
        <v>142193.05803794871</v>
      </c>
      <c r="F487" s="64">
        <f t="shared" si="469"/>
        <v>142170.11815078321</v>
      </c>
      <c r="G487" s="64">
        <f t="shared" si="469"/>
        <v>142138.22338018625</v>
      </c>
      <c r="H487" s="64">
        <f t="shared" si="469"/>
        <v>142094.49684288359</v>
      </c>
      <c r="I487" s="64">
        <f t="shared" si="469"/>
        <v>142035.73306229507</v>
      </c>
      <c r="J487" s="64">
        <f t="shared" si="469"/>
        <v>141958.91744873839</v>
      </c>
      <c r="K487" s="64">
        <f t="shared" si="469"/>
        <v>141862.1811669876</v>
      </c>
      <c r="L487" s="64">
        <f t="shared" si="469"/>
        <v>141746.10040570208</v>
      </c>
      <c r="M487" s="64">
        <f t="shared" si="469"/>
        <v>141614.83933910253</v>
      </c>
      <c r="N487" s="64">
        <f t="shared" si="469"/>
        <v>141476.267569644</v>
      </c>
      <c r="O487" s="64">
        <f t="shared" si="469"/>
        <v>141340.42263341718</v>
      </c>
      <c r="P487" s="64">
        <f t="shared" si="469"/>
        <v>141216.76019179827</v>
      </c>
      <c r="Q487" s="64">
        <f t="shared" si="469"/>
        <v>141111.66472629251</v>
      </c>
      <c r="R487" s="64">
        <f t="shared" si="469"/>
        <v>141027.50207995391</v>
      </c>
      <c r="S487" s="64">
        <f t="shared" si="469"/>
        <v>140963.28224539271</v>
      </c>
      <c r="T487" s="64">
        <f t="shared" si="469"/>
        <v>140916.07551655208</v>
      </c>
      <c r="U487" s="64">
        <f t="shared" si="469"/>
        <v>140882.32338835494</v>
      </c>
      <c r="V487" s="64">
        <f t="shared" si="469"/>
        <v>140858.66813099122</v>
      </c>
      <c r="W487" s="64">
        <f t="shared" si="469"/>
        <v>140842.32089418714</v>
      </c>
      <c r="X487" s="64">
        <f t="shared" si="469"/>
        <v>140831.13366542809</v>
      </c>
      <c r="Y487" s="64">
        <f t="shared" si="469"/>
        <v>140823.52878688183</v>
      </c>
      <c r="Z487" s="64">
        <f t="shared" si="469"/>
        <v>140818.38265019213</v>
      </c>
      <c r="AA487" s="64">
        <f t="shared" si="469"/>
        <v>140814.91106100858</v>
      </c>
      <c r="AB487" s="64">
        <f t="shared" si="469"/>
        <v>140812.57400441563</v>
      </c>
      <c r="AC487" s="64">
        <f t="shared" si="469"/>
        <v>140811.00291901507</v>
      </c>
    </row>
    <row r="488" spans="1:29" ht="15.75" thickBot="1" x14ac:dyDescent="0.3">
      <c r="AC488" s="32"/>
    </row>
    <row r="489" spans="1:29" ht="15.75" thickBot="1" x14ac:dyDescent="0.3">
      <c r="A489" s="26" t="s">
        <v>208</v>
      </c>
      <c r="B489" s="27">
        <v>2023</v>
      </c>
      <c r="C489" s="27">
        <v>2024</v>
      </c>
      <c r="D489" s="27">
        <v>2025</v>
      </c>
      <c r="E489" s="27">
        <v>2026</v>
      </c>
      <c r="F489" s="27">
        <v>2027</v>
      </c>
      <c r="G489" s="27">
        <v>2028</v>
      </c>
      <c r="H489" s="27">
        <v>2029</v>
      </c>
      <c r="I489" s="27">
        <v>2030</v>
      </c>
      <c r="J489" s="27">
        <v>2031</v>
      </c>
      <c r="K489" s="27">
        <v>2032</v>
      </c>
      <c r="L489" s="27">
        <v>2033</v>
      </c>
      <c r="M489" s="27">
        <v>2034</v>
      </c>
      <c r="N489" s="27">
        <v>2035</v>
      </c>
      <c r="O489" s="27">
        <v>2036</v>
      </c>
      <c r="P489" s="27">
        <v>2037</v>
      </c>
      <c r="Q489" s="27">
        <v>2038</v>
      </c>
      <c r="R489" s="27">
        <v>2039</v>
      </c>
      <c r="S489" s="27">
        <v>2040</v>
      </c>
      <c r="T489" s="27">
        <v>2041</v>
      </c>
      <c r="U489" s="27">
        <v>2042</v>
      </c>
      <c r="V489" s="27">
        <v>2043</v>
      </c>
      <c r="W489" s="27">
        <v>2044</v>
      </c>
      <c r="X489" s="27">
        <v>2045</v>
      </c>
      <c r="Y489" s="27">
        <v>2046</v>
      </c>
      <c r="Z489" s="27">
        <v>2047</v>
      </c>
      <c r="AA489" s="27">
        <v>2048</v>
      </c>
      <c r="AB489" s="27">
        <v>2049</v>
      </c>
      <c r="AC489" s="28">
        <v>2050</v>
      </c>
    </row>
    <row r="490" spans="1:29" x14ac:dyDescent="0.25">
      <c r="A490" s="29" t="str">
        <f t="shared" ref="A490:A497" si="470">A478</f>
        <v>Capex vehicle</v>
      </c>
      <c r="B490" s="65">
        <f>((1+B463)^B470)*B463/(((1+B463)^B470)-1)*(B459)/B475</f>
        <v>0.18811149073462458</v>
      </c>
      <c r="C490" s="65">
        <f t="shared" ref="C490:AC490" si="471">((1+C463)^C470)*C463/(((1+C463)^C470)-1)*(C459)/C475</f>
        <v>0.1882126349758082</v>
      </c>
      <c r="D490" s="65">
        <f t="shared" si="471"/>
        <v>0.18835624529908107</v>
      </c>
      <c r="E490" s="65">
        <f t="shared" si="471"/>
        <v>0.18855922469095635</v>
      </c>
      <c r="F490" s="65">
        <f t="shared" si="471"/>
        <v>0.18884420409509767</v>
      </c>
      <c r="G490" s="65">
        <f t="shared" si="471"/>
        <v>0.18924042891758119</v>
      </c>
      <c r="H490" s="65">
        <f t="shared" si="471"/>
        <v>0.1897836383264061</v>
      </c>
      <c r="I490" s="65">
        <f t="shared" si="471"/>
        <v>0.19051365356389974</v>
      </c>
      <c r="J490" s="65">
        <f t="shared" si="471"/>
        <v>0.19146792450787609</v>
      </c>
      <c r="K490" s="65">
        <f t="shared" si="471"/>
        <v>0.19266966746909009</v>
      </c>
      <c r="L490" s="65">
        <f t="shared" si="471"/>
        <v>0.19411172452650977</v>
      </c>
      <c r="M490" s="65">
        <f t="shared" si="471"/>
        <v>0.1957423646546245</v>
      </c>
      <c r="N490" s="65">
        <f t="shared" si="471"/>
        <v>0.19746382474752719</v>
      </c>
      <c r="O490" s="65">
        <f t="shared" si="471"/>
        <v>0.19915140972570233</v>
      </c>
      <c r="P490" s="65">
        <f t="shared" si="471"/>
        <v>0.20068765306783248</v>
      </c>
      <c r="Q490" s="65">
        <f t="shared" si="471"/>
        <v>0.20199324114338427</v>
      </c>
      <c r="R490" s="65">
        <f t="shared" si="471"/>
        <v>0.20303878337432443</v>
      </c>
      <c r="S490" s="65">
        <f t="shared" si="471"/>
        <v>0.20383657850100745</v>
      </c>
      <c r="T490" s="65">
        <f t="shared" si="471"/>
        <v>0.20442302190238115</v>
      </c>
      <c r="U490" s="65">
        <f t="shared" si="471"/>
        <v>0.20484232045048348</v>
      </c>
      <c r="V490" s="65">
        <f t="shared" si="471"/>
        <v>0.20513618681084017</v>
      </c>
      <c r="W490" s="65">
        <f t="shared" si="471"/>
        <v>0.20533926652828474</v>
      </c>
      <c r="X490" s="65">
        <f t="shared" si="471"/>
        <v>0.20547824409878254</v>
      </c>
      <c r="Y490" s="65">
        <f t="shared" si="471"/>
        <v>0.20557271857204581</v>
      </c>
      <c r="Z490" s="65">
        <f t="shared" si="471"/>
        <v>0.20563664839684731</v>
      </c>
      <c r="AA490" s="65">
        <f t="shared" si="471"/>
        <v>0.20567977552340247</v>
      </c>
      <c r="AB490" s="65">
        <f t="shared" si="471"/>
        <v>0.20570880849076204</v>
      </c>
      <c r="AC490" s="65">
        <f t="shared" si="471"/>
        <v>0.20572832589196244</v>
      </c>
    </row>
    <row r="491" spans="1:29" x14ac:dyDescent="0.25">
      <c r="A491" s="30" t="str">
        <f t="shared" si="470"/>
        <v>Residual value (vehicle)</v>
      </c>
      <c r="B491" s="66">
        <f>((1+B463)^B470)*B463/(((1+B463)^B470)-1)*(B460)/B475</f>
        <v>-4.6756214725077565E-2</v>
      </c>
      <c r="C491" s="66">
        <f t="shared" ref="C491:AC491" si="472">((1+C463)^C470)*C463/(((1+C463)^C470)-1)*(C460)/C475</f>
        <v>-4.666518490801231E-2</v>
      </c>
      <c r="D491" s="66">
        <f t="shared" si="472"/>
        <v>-4.6535935617066711E-2</v>
      </c>
      <c r="E491" s="66">
        <f t="shared" si="472"/>
        <v>-4.6353254164378965E-2</v>
      </c>
      <c r="F491" s="66">
        <f t="shared" si="472"/>
        <v>-4.6096772700651795E-2</v>
      </c>
      <c r="G491" s="66">
        <f t="shared" si="472"/>
        <v>-4.5740170360416589E-2</v>
      </c>
      <c r="H491" s="66">
        <f t="shared" si="472"/>
        <v>-4.5251281892474196E-2</v>
      </c>
      <c r="I491" s="66">
        <f t="shared" si="472"/>
        <v>-4.4594268178729898E-2</v>
      </c>
      <c r="J491" s="66">
        <f t="shared" si="472"/>
        <v>-4.3735424329151194E-2</v>
      </c>
      <c r="K491" s="66">
        <f t="shared" si="472"/>
        <v>-4.2653855664058618E-2</v>
      </c>
      <c r="L491" s="66">
        <f t="shared" si="472"/>
        <v>-4.1356004312380908E-2</v>
      </c>
      <c r="M491" s="66">
        <f t="shared" si="472"/>
        <v>-3.9888428197077622E-2</v>
      </c>
      <c r="N491" s="66">
        <f t="shared" si="472"/>
        <v>-3.8339114113465224E-2</v>
      </c>
      <c r="O491" s="66">
        <f t="shared" si="472"/>
        <v>-3.6820287633107608E-2</v>
      </c>
      <c r="P491" s="66">
        <f t="shared" si="472"/>
        <v>-3.5437668625190467E-2</v>
      </c>
      <c r="Q491" s="66">
        <f t="shared" si="472"/>
        <v>-3.4262639357193855E-2</v>
      </c>
      <c r="R491" s="66">
        <f t="shared" si="472"/>
        <v>-3.3321651349347711E-2</v>
      </c>
      <c r="S491" s="66">
        <f t="shared" si="472"/>
        <v>-3.2603635735332981E-2</v>
      </c>
      <c r="T491" s="66">
        <f t="shared" si="472"/>
        <v>-3.2075836674096664E-2</v>
      </c>
      <c r="U491" s="66">
        <f t="shared" si="472"/>
        <v>-3.1698467980804564E-2</v>
      </c>
      <c r="V491" s="66">
        <f t="shared" si="472"/>
        <v>-3.1433988256483539E-2</v>
      </c>
      <c r="W491" s="66">
        <f t="shared" si="472"/>
        <v>-3.1251216510783407E-2</v>
      </c>
      <c r="X491" s="66">
        <f t="shared" si="472"/>
        <v>-3.1126136697335372E-2</v>
      </c>
      <c r="Y491" s="66">
        <f t="shared" si="472"/>
        <v>-3.1041109671398458E-2</v>
      </c>
      <c r="Z491" s="66">
        <f t="shared" si="472"/>
        <v>-3.09835728290771E-2</v>
      </c>
      <c r="AA491" s="66">
        <f t="shared" si="472"/>
        <v>-3.0944758415177475E-2</v>
      </c>
      <c r="AB491" s="66">
        <f t="shared" si="472"/>
        <v>-3.0918628744553887E-2</v>
      </c>
      <c r="AC491" s="66">
        <f t="shared" si="472"/>
        <v>-3.0901063083473467E-2</v>
      </c>
    </row>
    <row r="492" spans="1:29" x14ac:dyDescent="0.25">
      <c r="A492" s="30" t="str">
        <f t="shared" si="470"/>
        <v>Capex costumization</v>
      </c>
      <c r="B492" s="66">
        <f>((1+B463)^B471)*B463/(((1+B463)^B471)-1)*(B461)/B475</f>
        <v>5.2837539307926999E-2</v>
      </c>
      <c r="C492" s="66">
        <f t="shared" ref="C492:AC492" si="473">((1+C463)^C471)*C463/(((1+C463)^C471)-1)*(C461)/C475</f>
        <v>5.2837539307926999E-2</v>
      </c>
      <c r="D492" s="66">
        <f t="shared" si="473"/>
        <v>5.2837539307926999E-2</v>
      </c>
      <c r="E492" s="66">
        <f t="shared" si="473"/>
        <v>5.2837539307926999E-2</v>
      </c>
      <c r="F492" s="66">
        <f t="shared" si="473"/>
        <v>5.2837539307926999E-2</v>
      </c>
      <c r="G492" s="66">
        <f t="shared" si="473"/>
        <v>5.2837539307926999E-2</v>
      </c>
      <c r="H492" s="66">
        <f t="shared" si="473"/>
        <v>5.2837539307926999E-2</v>
      </c>
      <c r="I492" s="66">
        <f t="shared" si="473"/>
        <v>5.2837539307926999E-2</v>
      </c>
      <c r="J492" s="66">
        <f t="shared" si="473"/>
        <v>5.2837539307926999E-2</v>
      </c>
      <c r="K492" s="66">
        <f t="shared" si="473"/>
        <v>5.2837539307926999E-2</v>
      </c>
      <c r="L492" s="66">
        <f t="shared" si="473"/>
        <v>5.2837539307926999E-2</v>
      </c>
      <c r="M492" s="66">
        <f t="shared" si="473"/>
        <v>5.2837539307926999E-2</v>
      </c>
      <c r="N492" s="66">
        <f t="shared" si="473"/>
        <v>5.2837539307926999E-2</v>
      </c>
      <c r="O492" s="66">
        <f t="shared" si="473"/>
        <v>5.2837539307926999E-2</v>
      </c>
      <c r="P492" s="66">
        <f t="shared" si="473"/>
        <v>5.2837539307926999E-2</v>
      </c>
      <c r="Q492" s="66">
        <f t="shared" si="473"/>
        <v>5.2837539307926999E-2</v>
      </c>
      <c r="R492" s="66">
        <f t="shared" si="473"/>
        <v>5.2837539307926999E-2</v>
      </c>
      <c r="S492" s="66">
        <f t="shared" si="473"/>
        <v>5.2837539307926999E-2</v>
      </c>
      <c r="T492" s="66">
        <f t="shared" si="473"/>
        <v>5.2837539307926999E-2</v>
      </c>
      <c r="U492" s="66">
        <f t="shared" si="473"/>
        <v>5.2837539307926999E-2</v>
      </c>
      <c r="V492" s="66">
        <f t="shared" si="473"/>
        <v>5.2837539307926999E-2</v>
      </c>
      <c r="W492" s="66">
        <f t="shared" si="473"/>
        <v>5.2837539307926999E-2</v>
      </c>
      <c r="X492" s="66">
        <f t="shared" si="473"/>
        <v>5.2837539307926999E-2</v>
      </c>
      <c r="Y492" s="66">
        <f t="shared" si="473"/>
        <v>5.2837539307926999E-2</v>
      </c>
      <c r="Z492" s="66">
        <f t="shared" si="473"/>
        <v>5.2837539307926999E-2</v>
      </c>
      <c r="AA492" s="66">
        <f t="shared" si="473"/>
        <v>5.2837539307926999E-2</v>
      </c>
      <c r="AB492" s="66">
        <f t="shared" si="473"/>
        <v>5.2837539307926999E-2</v>
      </c>
      <c r="AC492" s="66">
        <f t="shared" si="473"/>
        <v>5.2837539307926999E-2</v>
      </c>
    </row>
    <row r="493" spans="1:29" x14ac:dyDescent="0.25">
      <c r="A493" s="30" t="str">
        <f t="shared" si="470"/>
        <v>Residual value (costumization)</v>
      </c>
      <c r="B493" s="66">
        <f>((1+B463)^B471)*B463/(((1+B463)^B471)-1)*(B462)/B475</f>
        <v>-1.320938482698175E-2</v>
      </c>
      <c r="C493" s="66">
        <f t="shared" ref="C493:AC493" si="474">((1+C463)^C471)*C463/(((1+C463)^C471)-1)*(C462)/C475</f>
        <v>-1.320938482698175E-2</v>
      </c>
      <c r="D493" s="66">
        <f t="shared" si="474"/>
        <v>-1.320938482698175E-2</v>
      </c>
      <c r="E493" s="66">
        <f t="shared" si="474"/>
        <v>-1.320938482698175E-2</v>
      </c>
      <c r="F493" s="66">
        <f t="shared" si="474"/>
        <v>-1.320938482698175E-2</v>
      </c>
      <c r="G493" s="66">
        <f t="shared" si="474"/>
        <v>-1.320938482698175E-2</v>
      </c>
      <c r="H493" s="66">
        <f t="shared" si="474"/>
        <v>-1.320938482698175E-2</v>
      </c>
      <c r="I493" s="66">
        <f t="shared" si="474"/>
        <v>-1.320938482698175E-2</v>
      </c>
      <c r="J493" s="66">
        <f t="shared" si="474"/>
        <v>-1.320938482698175E-2</v>
      </c>
      <c r="K493" s="66">
        <f t="shared" si="474"/>
        <v>-1.320938482698175E-2</v>
      </c>
      <c r="L493" s="66">
        <f t="shared" si="474"/>
        <v>-1.320938482698175E-2</v>
      </c>
      <c r="M493" s="66">
        <f t="shared" si="474"/>
        <v>-1.320938482698175E-2</v>
      </c>
      <c r="N493" s="66">
        <f t="shared" si="474"/>
        <v>-1.320938482698175E-2</v>
      </c>
      <c r="O493" s="66">
        <f t="shared" si="474"/>
        <v>-1.320938482698175E-2</v>
      </c>
      <c r="P493" s="66">
        <f t="shared" si="474"/>
        <v>-1.320938482698175E-2</v>
      </c>
      <c r="Q493" s="66">
        <f t="shared" si="474"/>
        <v>-1.320938482698175E-2</v>
      </c>
      <c r="R493" s="66">
        <f t="shared" si="474"/>
        <v>-1.320938482698175E-2</v>
      </c>
      <c r="S493" s="66">
        <f t="shared" si="474"/>
        <v>-1.320938482698175E-2</v>
      </c>
      <c r="T493" s="66">
        <f t="shared" si="474"/>
        <v>-1.320938482698175E-2</v>
      </c>
      <c r="U493" s="66">
        <f t="shared" si="474"/>
        <v>-1.320938482698175E-2</v>
      </c>
      <c r="V493" s="66">
        <f t="shared" si="474"/>
        <v>-1.320938482698175E-2</v>
      </c>
      <c r="W493" s="66">
        <f t="shared" si="474"/>
        <v>-1.320938482698175E-2</v>
      </c>
      <c r="X493" s="66">
        <f t="shared" si="474"/>
        <v>-1.320938482698175E-2</v>
      </c>
      <c r="Y493" s="66">
        <f t="shared" si="474"/>
        <v>-1.320938482698175E-2</v>
      </c>
      <c r="Z493" s="66">
        <f t="shared" si="474"/>
        <v>-1.320938482698175E-2</v>
      </c>
      <c r="AA493" s="66">
        <f t="shared" si="474"/>
        <v>-1.320938482698175E-2</v>
      </c>
      <c r="AB493" s="66">
        <f t="shared" si="474"/>
        <v>-1.320938482698175E-2</v>
      </c>
      <c r="AC493" s="66">
        <f t="shared" si="474"/>
        <v>-1.320938482698175E-2</v>
      </c>
    </row>
    <row r="494" spans="1:29" x14ac:dyDescent="0.25">
      <c r="A494" s="30" t="str">
        <f t="shared" si="470"/>
        <v>Opex fix (admin, crew, insurance)</v>
      </c>
      <c r="B494" s="66">
        <f>B464/B475</f>
        <v>0.77777777777777779</v>
      </c>
      <c r="C494" s="66">
        <f t="shared" ref="C494:AC494" si="475">C464/C475</f>
        <v>0.77777777777777779</v>
      </c>
      <c r="D494" s="66">
        <f t="shared" si="475"/>
        <v>0.77777777777777779</v>
      </c>
      <c r="E494" s="66">
        <f t="shared" si="475"/>
        <v>0.77777777777777779</v>
      </c>
      <c r="F494" s="66">
        <f t="shared" si="475"/>
        <v>0.77777777777777779</v>
      </c>
      <c r="G494" s="66">
        <f t="shared" si="475"/>
        <v>0.77777777777777779</v>
      </c>
      <c r="H494" s="66">
        <f t="shared" si="475"/>
        <v>0.77777777777777779</v>
      </c>
      <c r="I494" s="66">
        <f t="shared" si="475"/>
        <v>0.77777777777777779</v>
      </c>
      <c r="J494" s="66">
        <f t="shared" si="475"/>
        <v>0.77777777777777779</v>
      </c>
      <c r="K494" s="66">
        <f t="shared" si="475"/>
        <v>0.77777777777777779</v>
      </c>
      <c r="L494" s="66">
        <f t="shared" si="475"/>
        <v>0.77777777777777779</v>
      </c>
      <c r="M494" s="66">
        <f t="shared" si="475"/>
        <v>0.77777777777777779</v>
      </c>
      <c r="N494" s="66">
        <f t="shared" si="475"/>
        <v>0.77777777777777779</v>
      </c>
      <c r="O494" s="66">
        <f t="shared" si="475"/>
        <v>0.77777777777777779</v>
      </c>
      <c r="P494" s="66">
        <f t="shared" si="475"/>
        <v>0.77777777777777779</v>
      </c>
      <c r="Q494" s="66">
        <f t="shared" si="475"/>
        <v>0.77777777777777779</v>
      </c>
      <c r="R494" s="66">
        <f t="shared" si="475"/>
        <v>0.77777777777777779</v>
      </c>
      <c r="S494" s="66">
        <f t="shared" si="475"/>
        <v>0.77777777777777779</v>
      </c>
      <c r="T494" s="66">
        <f t="shared" si="475"/>
        <v>0.77777777777777779</v>
      </c>
      <c r="U494" s="66">
        <f t="shared" si="475"/>
        <v>0.77777777777777779</v>
      </c>
      <c r="V494" s="66">
        <f t="shared" si="475"/>
        <v>0.77777777777777779</v>
      </c>
      <c r="W494" s="66">
        <f t="shared" si="475"/>
        <v>0.77777777777777779</v>
      </c>
      <c r="X494" s="66">
        <f t="shared" si="475"/>
        <v>0.77777777777777779</v>
      </c>
      <c r="Y494" s="66">
        <f t="shared" si="475"/>
        <v>0.77777777777777779</v>
      </c>
      <c r="Z494" s="66">
        <f t="shared" si="475"/>
        <v>0.77777777777777779</v>
      </c>
      <c r="AA494" s="66">
        <f t="shared" si="475"/>
        <v>0.77777777777777779</v>
      </c>
      <c r="AB494" s="66">
        <f t="shared" si="475"/>
        <v>0.77777777777777779</v>
      </c>
      <c r="AC494" s="66">
        <f t="shared" si="475"/>
        <v>0.77777777777777779</v>
      </c>
    </row>
    <row r="495" spans="1:29" x14ac:dyDescent="0.25">
      <c r="A495" s="30" t="str">
        <f t="shared" si="470"/>
        <v>Opex maintenance &amp; repair</v>
      </c>
      <c r="B495" s="66">
        <f>B465/B475</f>
        <v>0.22222222222222221</v>
      </c>
      <c r="C495" s="66">
        <f t="shared" ref="C495:AC495" si="476">C465/C475</f>
        <v>0.22222222222222221</v>
      </c>
      <c r="D495" s="66">
        <f t="shared" si="476"/>
        <v>0.22222222222222221</v>
      </c>
      <c r="E495" s="66">
        <f t="shared" si="476"/>
        <v>0.22222222222222221</v>
      </c>
      <c r="F495" s="66">
        <f t="shared" si="476"/>
        <v>0.22222222222222221</v>
      </c>
      <c r="G495" s="66">
        <f t="shared" si="476"/>
        <v>0.22222222222222221</v>
      </c>
      <c r="H495" s="66">
        <f t="shared" si="476"/>
        <v>0.22222222222222221</v>
      </c>
      <c r="I495" s="66">
        <f t="shared" si="476"/>
        <v>0.22222222222222221</v>
      </c>
      <c r="J495" s="66">
        <f t="shared" si="476"/>
        <v>0.22222222222222221</v>
      </c>
      <c r="K495" s="66">
        <f t="shared" si="476"/>
        <v>0.22222222222222221</v>
      </c>
      <c r="L495" s="66">
        <f t="shared" si="476"/>
        <v>0.22222222222222221</v>
      </c>
      <c r="M495" s="66">
        <f t="shared" si="476"/>
        <v>0.22222222222222221</v>
      </c>
      <c r="N495" s="66">
        <f t="shared" si="476"/>
        <v>0.22222222222222221</v>
      </c>
      <c r="O495" s="66">
        <f t="shared" si="476"/>
        <v>0.22222222222222221</v>
      </c>
      <c r="P495" s="66">
        <f t="shared" si="476"/>
        <v>0.22222222222222221</v>
      </c>
      <c r="Q495" s="66">
        <f t="shared" si="476"/>
        <v>0.22222222222222221</v>
      </c>
      <c r="R495" s="66">
        <f t="shared" si="476"/>
        <v>0.22222222222222221</v>
      </c>
      <c r="S495" s="66">
        <f t="shared" si="476"/>
        <v>0.22222222222222221</v>
      </c>
      <c r="T495" s="66">
        <f t="shared" si="476"/>
        <v>0.22222222222222221</v>
      </c>
      <c r="U495" s="66">
        <f t="shared" si="476"/>
        <v>0.22222222222222221</v>
      </c>
      <c r="V495" s="66">
        <f t="shared" si="476"/>
        <v>0.22222222222222221</v>
      </c>
      <c r="W495" s="66">
        <f t="shared" si="476"/>
        <v>0.22222222222222221</v>
      </c>
      <c r="X495" s="66">
        <f t="shared" si="476"/>
        <v>0.22222222222222221</v>
      </c>
      <c r="Y495" s="66">
        <f t="shared" si="476"/>
        <v>0.22222222222222221</v>
      </c>
      <c r="Z495" s="66">
        <f t="shared" si="476"/>
        <v>0.22222222222222221</v>
      </c>
      <c r="AA495" s="66">
        <f t="shared" si="476"/>
        <v>0.22222222222222221</v>
      </c>
      <c r="AB495" s="66">
        <f t="shared" si="476"/>
        <v>0.22222222222222221</v>
      </c>
      <c r="AC495" s="66">
        <f t="shared" si="476"/>
        <v>0.22222222222222221</v>
      </c>
    </row>
    <row r="496" spans="1:29" x14ac:dyDescent="0.25">
      <c r="A496" s="30" t="str">
        <f t="shared" si="470"/>
        <v>Opex var (mode-fees)</v>
      </c>
      <c r="B496" s="66">
        <f>B466*B475/B475</f>
        <v>0.11</v>
      </c>
      <c r="C496" s="66">
        <f t="shared" ref="C496:AC496" si="477">C466*C475/C475</f>
        <v>0.11</v>
      </c>
      <c r="D496" s="66">
        <f t="shared" si="477"/>
        <v>0.11</v>
      </c>
      <c r="E496" s="66">
        <f t="shared" si="477"/>
        <v>0.11</v>
      </c>
      <c r="F496" s="66">
        <f t="shared" si="477"/>
        <v>0.11</v>
      </c>
      <c r="G496" s="66">
        <f t="shared" si="477"/>
        <v>0.11</v>
      </c>
      <c r="H496" s="66">
        <f t="shared" si="477"/>
        <v>0.11</v>
      </c>
      <c r="I496" s="66">
        <f t="shared" si="477"/>
        <v>0.11</v>
      </c>
      <c r="J496" s="66">
        <f t="shared" si="477"/>
        <v>0.11</v>
      </c>
      <c r="K496" s="66">
        <f t="shared" si="477"/>
        <v>0.11</v>
      </c>
      <c r="L496" s="66">
        <f t="shared" si="477"/>
        <v>0.11</v>
      </c>
      <c r="M496" s="66">
        <f t="shared" si="477"/>
        <v>0.11</v>
      </c>
      <c r="N496" s="66">
        <f t="shared" si="477"/>
        <v>0.11</v>
      </c>
      <c r="O496" s="66">
        <f t="shared" si="477"/>
        <v>0.11</v>
      </c>
      <c r="P496" s="66">
        <f t="shared" si="477"/>
        <v>0.11</v>
      </c>
      <c r="Q496" s="66">
        <f t="shared" si="477"/>
        <v>0.11</v>
      </c>
      <c r="R496" s="66">
        <f t="shared" si="477"/>
        <v>0.11</v>
      </c>
      <c r="S496" s="66">
        <f t="shared" si="477"/>
        <v>0.11</v>
      </c>
      <c r="T496" s="66">
        <f t="shared" si="477"/>
        <v>0.11</v>
      </c>
      <c r="U496" s="66">
        <f t="shared" si="477"/>
        <v>0.11</v>
      </c>
      <c r="V496" s="66">
        <f t="shared" si="477"/>
        <v>0.11</v>
      </c>
      <c r="W496" s="66">
        <f t="shared" si="477"/>
        <v>0.11</v>
      </c>
      <c r="X496" s="66">
        <f t="shared" si="477"/>
        <v>0.11</v>
      </c>
      <c r="Y496" s="66">
        <f t="shared" si="477"/>
        <v>0.11</v>
      </c>
      <c r="Z496" s="66">
        <f t="shared" si="477"/>
        <v>0.11</v>
      </c>
      <c r="AA496" s="66">
        <f t="shared" si="477"/>
        <v>0.11</v>
      </c>
      <c r="AB496" s="66">
        <f t="shared" si="477"/>
        <v>0.11</v>
      </c>
      <c r="AC496" s="66">
        <f t="shared" si="477"/>
        <v>0.11</v>
      </c>
    </row>
    <row r="497" spans="1:29" x14ac:dyDescent="0.25">
      <c r="A497" s="30" t="str">
        <f t="shared" si="470"/>
        <v>Fuel Cost</v>
      </c>
      <c r="B497" s="66">
        <f>B467*B468*B475/B475</f>
        <v>0.28933989307874186</v>
      </c>
      <c r="C497" s="66">
        <f t="shared" ref="C497:AC497" si="478">C467*C468*C475/C475</f>
        <v>0.28905725488142914</v>
      </c>
      <c r="D497" s="66">
        <f t="shared" si="478"/>
        <v>0.28865594915793602</v>
      </c>
      <c r="E497" s="66">
        <f t="shared" si="478"/>
        <v>0.28808874208079643</v>
      </c>
      <c r="F497" s="66">
        <f t="shared" si="478"/>
        <v>0.28729239357775571</v>
      </c>
      <c r="G497" s="66">
        <f t="shared" si="478"/>
        <v>0.28618518007507071</v>
      </c>
      <c r="H497" s="66">
        <f t="shared" si="478"/>
        <v>0.28466723178382919</v>
      </c>
      <c r="I497" s="66">
        <f t="shared" si="478"/>
        <v>0.28262727193716353</v>
      </c>
      <c r="J497" s="66">
        <f t="shared" si="478"/>
        <v>0.27996065032631196</v>
      </c>
      <c r="K497" s="66">
        <f t="shared" si="478"/>
        <v>0.27660249112499669</v>
      </c>
      <c r="L497" s="66">
        <f t="shared" si="478"/>
        <v>0.27257279647939331</v>
      </c>
      <c r="M497" s="66">
        <f t="shared" si="478"/>
        <v>0.26801612394042479</v>
      </c>
      <c r="N497" s="66">
        <f t="shared" si="478"/>
        <v>0.26320566343659263</v>
      </c>
      <c r="O497" s="66">
        <f t="shared" si="478"/>
        <v>0.25848986379776195</v>
      </c>
      <c r="P497" s="66">
        <f t="shared" si="478"/>
        <v>0.2541969743186156</v>
      </c>
      <c r="Q497" s="66">
        <f t="shared" si="478"/>
        <v>0.25054862958055885</v>
      </c>
      <c r="R497" s="66">
        <f t="shared" si="478"/>
        <v>0.24762695882689909</v>
      </c>
      <c r="S497" s="66">
        <f t="shared" si="478"/>
        <v>0.24539759436885497</v>
      </c>
      <c r="T497" s="66">
        <f t="shared" si="478"/>
        <v>0.24375883269690463</v>
      </c>
      <c r="U497" s="66">
        <f t="shared" si="478"/>
        <v>0.24258714180887508</v>
      </c>
      <c r="V497" s="66">
        <f t="shared" si="478"/>
        <v>0.24176595953126731</v>
      </c>
      <c r="W497" s="66">
        <f t="shared" si="478"/>
        <v>0.24119847210363288</v>
      </c>
      <c r="X497" s="66">
        <f t="shared" si="478"/>
        <v>0.24081011217791951</v>
      </c>
      <c r="Y497" s="66">
        <f t="shared" si="478"/>
        <v>0.24054611202820542</v>
      </c>
      <c r="Z497" s="66">
        <f t="shared" si="478"/>
        <v>0.24036746606453044</v>
      </c>
      <c r="AA497" s="66">
        <f t="shared" si="478"/>
        <v>0.2402469513109253</v>
      </c>
      <c r="AB497" s="66">
        <f t="shared" si="478"/>
        <v>0.24016582137746478</v>
      </c>
      <c r="AC497" s="66">
        <f t="shared" si="478"/>
        <v>0.24011128181073338</v>
      </c>
    </row>
    <row r="498" spans="1:29" ht="15.75" thickBot="1" x14ac:dyDescent="0.3">
      <c r="A498" s="59" t="str">
        <f>A449</f>
        <v>Emission Cost</v>
      </c>
      <c r="B498" s="66">
        <f>B469</f>
        <v>0</v>
      </c>
      <c r="C498" s="66">
        <f t="shared" ref="C498:AC498" si="479">C469</f>
        <v>0</v>
      </c>
      <c r="D498" s="66">
        <f t="shared" si="479"/>
        <v>0</v>
      </c>
      <c r="E498" s="66">
        <f t="shared" si="479"/>
        <v>0</v>
      </c>
      <c r="F498" s="66">
        <f t="shared" si="479"/>
        <v>0</v>
      </c>
      <c r="G498" s="66">
        <f t="shared" si="479"/>
        <v>0</v>
      </c>
      <c r="H498" s="66">
        <f t="shared" si="479"/>
        <v>0</v>
      </c>
      <c r="I498" s="66">
        <f t="shared" si="479"/>
        <v>0</v>
      </c>
      <c r="J498" s="66">
        <f t="shared" si="479"/>
        <v>0</v>
      </c>
      <c r="K498" s="66">
        <f t="shared" si="479"/>
        <v>0</v>
      </c>
      <c r="L498" s="66">
        <f t="shared" si="479"/>
        <v>0</v>
      </c>
      <c r="M498" s="66">
        <f t="shared" si="479"/>
        <v>0</v>
      </c>
      <c r="N498" s="66">
        <f t="shared" si="479"/>
        <v>0</v>
      </c>
      <c r="O498" s="66">
        <f t="shared" si="479"/>
        <v>0</v>
      </c>
      <c r="P498" s="66">
        <f t="shared" si="479"/>
        <v>0</v>
      </c>
      <c r="Q498" s="66">
        <f t="shared" si="479"/>
        <v>0</v>
      </c>
      <c r="R498" s="66">
        <f t="shared" si="479"/>
        <v>0</v>
      </c>
      <c r="S498" s="66">
        <f t="shared" si="479"/>
        <v>0</v>
      </c>
      <c r="T498" s="66">
        <f t="shared" si="479"/>
        <v>0</v>
      </c>
      <c r="U498" s="66">
        <f t="shared" si="479"/>
        <v>0</v>
      </c>
      <c r="V498" s="66">
        <f t="shared" si="479"/>
        <v>0</v>
      </c>
      <c r="W498" s="66">
        <f t="shared" si="479"/>
        <v>0</v>
      </c>
      <c r="X498" s="66">
        <f t="shared" si="479"/>
        <v>0</v>
      </c>
      <c r="Y498" s="66">
        <f t="shared" si="479"/>
        <v>0</v>
      </c>
      <c r="Z498" s="66">
        <f t="shared" si="479"/>
        <v>0</v>
      </c>
      <c r="AA498" s="66">
        <f t="shared" si="479"/>
        <v>0</v>
      </c>
      <c r="AB498" s="66">
        <f t="shared" si="479"/>
        <v>0</v>
      </c>
      <c r="AC498" s="66">
        <f t="shared" si="479"/>
        <v>0</v>
      </c>
    </row>
    <row r="499" spans="1:29" ht="15.75" thickBot="1" x14ac:dyDescent="0.3">
      <c r="A499" s="31" t="s">
        <v>63</v>
      </c>
      <c r="B499" s="76">
        <f>B490+B491+B492-B493+B494+B495+B496+B497</f>
        <v>1.6067420932231977</v>
      </c>
      <c r="C499" s="67">
        <f t="shared" ref="C499:AC499" si="480">C490+C491+C492-C493+C494+C495+C496+C497</f>
        <v>1.6066516290841339</v>
      </c>
      <c r="D499" s="67">
        <f t="shared" si="480"/>
        <v>1.606523182974859</v>
      </c>
      <c r="E499" s="67">
        <f t="shared" si="480"/>
        <v>1.6063416367422827</v>
      </c>
      <c r="F499" s="67">
        <f t="shared" si="480"/>
        <v>1.6060867491071105</v>
      </c>
      <c r="G499" s="67">
        <f t="shared" si="480"/>
        <v>1.6057323627671443</v>
      </c>
      <c r="H499" s="67">
        <f t="shared" si="480"/>
        <v>1.60524651235267</v>
      </c>
      <c r="I499" s="67">
        <f t="shared" si="480"/>
        <v>1.6045935814572423</v>
      </c>
      <c r="J499" s="67">
        <f t="shared" si="480"/>
        <v>1.6037400746399457</v>
      </c>
      <c r="K499" s="67">
        <f t="shared" si="480"/>
        <v>1.6026652270649369</v>
      </c>
      <c r="L499" s="67">
        <f t="shared" si="480"/>
        <v>1.6013754408284311</v>
      </c>
      <c r="M499" s="67">
        <f t="shared" si="480"/>
        <v>1.5999169845328807</v>
      </c>
      <c r="N499" s="67">
        <f t="shared" si="480"/>
        <v>1.5983772982055635</v>
      </c>
      <c r="O499" s="67">
        <f t="shared" si="480"/>
        <v>1.5968679100252654</v>
      </c>
      <c r="P499" s="67">
        <f t="shared" si="480"/>
        <v>1.5954938828961667</v>
      </c>
      <c r="Q499" s="67">
        <f t="shared" si="480"/>
        <v>1.5943261555016579</v>
      </c>
      <c r="R499" s="67">
        <f t="shared" si="480"/>
        <v>1.5933910149867849</v>
      </c>
      <c r="S499" s="67">
        <f t="shared" si="480"/>
        <v>1.5926774612694383</v>
      </c>
      <c r="T499" s="67">
        <f t="shared" si="480"/>
        <v>1.5921529420600979</v>
      </c>
      <c r="U499" s="67">
        <f t="shared" si="480"/>
        <v>1.5917779184134626</v>
      </c>
      <c r="V499" s="67">
        <f t="shared" si="480"/>
        <v>1.5915150822205331</v>
      </c>
      <c r="W499" s="67">
        <f t="shared" si="480"/>
        <v>1.5913334462560431</v>
      </c>
      <c r="X499" s="67">
        <f t="shared" si="480"/>
        <v>1.5912091437142755</v>
      </c>
      <c r="Y499" s="67">
        <f t="shared" si="480"/>
        <v>1.5911246450637617</v>
      </c>
      <c r="Z499" s="67">
        <f t="shared" si="480"/>
        <v>1.5910674657672097</v>
      </c>
      <c r="AA499" s="67">
        <f t="shared" si="480"/>
        <v>1.5910288925540592</v>
      </c>
      <c r="AB499" s="67">
        <f t="shared" si="480"/>
        <v>1.5910029252585818</v>
      </c>
      <c r="AC499" s="67">
        <f t="shared" si="480"/>
        <v>1.5909854687541314</v>
      </c>
    </row>
    <row r="500" spans="1:29" ht="15.75" thickBot="1" x14ac:dyDescent="0.3"/>
    <row r="501" spans="1:29" ht="15.75" thickBot="1" x14ac:dyDescent="0.3">
      <c r="A501" s="26" t="s">
        <v>208</v>
      </c>
      <c r="B501" s="27">
        <v>2023</v>
      </c>
      <c r="C501" s="27">
        <v>2024</v>
      </c>
      <c r="D501" s="27">
        <v>2025</v>
      </c>
      <c r="E501" s="27">
        <v>2026</v>
      </c>
      <c r="F501" s="27">
        <v>2027</v>
      </c>
      <c r="G501" s="27">
        <v>2028</v>
      </c>
      <c r="H501" s="27">
        <v>2029</v>
      </c>
      <c r="I501" s="27">
        <v>2030</v>
      </c>
      <c r="J501" s="27">
        <v>2031</v>
      </c>
      <c r="K501" s="27">
        <v>2032</v>
      </c>
      <c r="L501" s="27">
        <v>2033</v>
      </c>
      <c r="M501" s="27">
        <v>2034</v>
      </c>
      <c r="N501" s="27">
        <v>2035</v>
      </c>
      <c r="O501" s="27">
        <v>2036</v>
      </c>
      <c r="P501" s="27">
        <v>2037</v>
      </c>
      <c r="Q501" s="27">
        <v>2038</v>
      </c>
      <c r="R501" s="27">
        <v>2039</v>
      </c>
      <c r="S501" s="27">
        <v>2040</v>
      </c>
      <c r="T501" s="27">
        <v>2041</v>
      </c>
      <c r="U501" s="27">
        <v>2042</v>
      </c>
      <c r="V501" s="27">
        <v>2043</v>
      </c>
      <c r="W501" s="27">
        <v>2044</v>
      </c>
      <c r="X501" s="27">
        <v>2045</v>
      </c>
      <c r="Y501" s="27">
        <v>2046</v>
      </c>
      <c r="Z501" s="27">
        <v>2047</v>
      </c>
      <c r="AA501" s="27">
        <v>2048</v>
      </c>
      <c r="AB501" s="27">
        <v>2049</v>
      </c>
      <c r="AC501" s="28">
        <v>2050</v>
      </c>
    </row>
    <row r="502" spans="1:29" x14ac:dyDescent="0.25">
      <c r="A502" s="29" t="str">
        <f t="shared" ref="A502:A509" si="481">A478</f>
        <v>Capex vehicle</v>
      </c>
      <c r="B502" s="65">
        <f>((1+B463)^B470)*B463/(((1+B463)^B470)-1)*(B459)/B475/(B472)</f>
        <v>7.5244596293849832E-3</v>
      </c>
      <c r="C502" s="65">
        <f t="shared" ref="C502:AC502" si="482">((1+C463)^C470)*C463/(((1+C463)^C470)-1)*(C459)/C475/(C472)</f>
        <v>7.5285053990323285E-3</v>
      </c>
      <c r="D502" s="65">
        <f t="shared" si="482"/>
        <v>7.534249811963243E-3</v>
      </c>
      <c r="E502" s="65">
        <f t="shared" si="482"/>
        <v>7.542368987638254E-3</v>
      </c>
      <c r="F502" s="65">
        <f t="shared" si="482"/>
        <v>7.5537681638039068E-3</v>
      </c>
      <c r="G502" s="65">
        <f t="shared" si="482"/>
        <v>7.5696171567032474E-3</v>
      </c>
      <c r="H502" s="65">
        <f t="shared" si="482"/>
        <v>7.5913455330562443E-3</v>
      </c>
      <c r="I502" s="65">
        <f t="shared" si="482"/>
        <v>7.6205461425559893E-3</v>
      </c>
      <c r="J502" s="65">
        <f t="shared" si="482"/>
        <v>7.6587169803150439E-3</v>
      </c>
      <c r="K502" s="65">
        <f t="shared" si="482"/>
        <v>7.7067866987636036E-3</v>
      </c>
      <c r="L502" s="65">
        <f t="shared" si="482"/>
        <v>7.764468981060391E-3</v>
      </c>
      <c r="M502" s="65">
        <f t="shared" si="482"/>
        <v>7.8296945861849807E-3</v>
      </c>
      <c r="N502" s="65">
        <f t="shared" si="482"/>
        <v>7.8985529899010878E-3</v>
      </c>
      <c r="O502" s="65">
        <f t="shared" si="482"/>
        <v>7.9660563890280936E-3</v>
      </c>
      <c r="P502" s="65">
        <f t="shared" si="482"/>
        <v>8.0275061227132998E-3</v>
      </c>
      <c r="Q502" s="65">
        <f t="shared" si="482"/>
        <v>8.0797296457353705E-3</v>
      </c>
      <c r="R502" s="65">
        <f t="shared" si="482"/>
        <v>8.1215513349729776E-3</v>
      </c>
      <c r="S502" s="65">
        <f t="shared" si="482"/>
        <v>8.1534631400402985E-3</v>
      </c>
      <c r="T502" s="65">
        <f t="shared" si="482"/>
        <v>8.1769208760952457E-3</v>
      </c>
      <c r="U502" s="65">
        <f t="shared" si="482"/>
        <v>8.1936928180193387E-3</v>
      </c>
      <c r="V502" s="65">
        <f t="shared" si="482"/>
        <v>8.2054474724336073E-3</v>
      </c>
      <c r="W502" s="65">
        <f t="shared" si="482"/>
        <v>8.2135706611313891E-3</v>
      </c>
      <c r="X502" s="65">
        <f t="shared" si="482"/>
        <v>8.2191297639513019E-3</v>
      </c>
      <c r="Y502" s="65">
        <f t="shared" si="482"/>
        <v>8.2229087428818334E-3</v>
      </c>
      <c r="Z502" s="65">
        <f t="shared" si="482"/>
        <v>8.2254659358738918E-3</v>
      </c>
      <c r="AA502" s="65">
        <f t="shared" si="482"/>
        <v>8.2271910209360984E-3</v>
      </c>
      <c r="AB502" s="65">
        <f t="shared" si="482"/>
        <v>8.2283523396304813E-3</v>
      </c>
      <c r="AC502" s="65">
        <f t="shared" si="482"/>
        <v>8.2291330356784979E-3</v>
      </c>
    </row>
    <row r="503" spans="1:29" x14ac:dyDescent="0.25">
      <c r="A503" s="30" t="str">
        <f t="shared" si="481"/>
        <v>Residual value (vehicle)</v>
      </c>
      <c r="B503" s="68">
        <f>((1+B463)^B470)*B463/(((1+B463)^B470)-1)*(B460)/B475/(B472)</f>
        <v>-1.8702485890031025E-3</v>
      </c>
      <c r="C503" s="68">
        <f t="shared" ref="C503:AC503" si="483">((1+C463)^C470)*C463/(((1+C463)^C470)-1)*(C460)/C475/(C472)</f>
        <v>-1.8666073963204924E-3</v>
      </c>
      <c r="D503" s="68">
        <f t="shared" si="483"/>
        <v>-1.8614374246826684E-3</v>
      </c>
      <c r="E503" s="68">
        <f t="shared" si="483"/>
        <v>-1.8541301665751587E-3</v>
      </c>
      <c r="F503" s="68">
        <f t="shared" si="483"/>
        <v>-1.8438709080260717E-3</v>
      </c>
      <c r="G503" s="68">
        <f t="shared" si="483"/>
        <v>-1.8296068144166636E-3</v>
      </c>
      <c r="H503" s="68">
        <f t="shared" si="483"/>
        <v>-1.8100512756989678E-3</v>
      </c>
      <c r="I503" s="68">
        <f t="shared" si="483"/>
        <v>-1.783770727149196E-3</v>
      </c>
      <c r="J503" s="68">
        <f t="shared" si="483"/>
        <v>-1.7494169731660477E-3</v>
      </c>
      <c r="K503" s="68">
        <f t="shared" si="483"/>
        <v>-1.7061542265623447E-3</v>
      </c>
      <c r="L503" s="68">
        <f t="shared" si="483"/>
        <v>-1.6542401724952364E-3</v>
      </c>
      <c r="M503" s="68">
        <f t="shared" si="483"/>
        <v>-1.5955371278831049E-3</v>
      </c>
      <c r="N503" s="68">
        <f t="shared" si="483"/>
        <v>-1.5335645645386089E-3</v>
      </c>
      <c r="O503" s="68">
        <f t="shared" si="483"/>
        <v>-1.4728115053243044E-3</v>
      </c>
      <c r="P503" s="68">
        <f t="shared" si="483"/>
        <v>-1.4175067450076188E-3</v>
      </c>
      <c r="Q503" s="68">
        <f t="shared" si="483"/>
        <v>-1.3705055742877542E-3</v>
      </c>
      <c r="R503" s="68">
        <f t="shared" si="483"/>
        <v>-1.3328660539739085E-3</v>
      </c>
      <c r="S503" s="68">
        <f t="shared" si="483"/>
        <v>-1.3041454294133192E-3</v>
      </c>
      <c r="T503" s="68">
        <f t="shared" si="483"/>
        <v>-1.2830334669638665E-3</v>
      </c>
      <c r="U503" s="68">
        <f t="shared" si="483"/>
        <v>-1.2679387192321826E-3</v>
      </c>
      <c r="V503" s="68">
        <f t="shared" si="483"/>
        <v>-1.2573595302593416E-3</v>
      </c>
      <c r="W503" s="68">
        <f t="shared" si="483"/>
        <v>-1.2500486604313363E-3</v>
      </c>
      <c r="X503" s="68">
        <f t="shared" si="483"/>
        <v>-1.2450454678934149E-3</v>
      </c>
      <c r="Y503" s="68">
        <f t="shared" si="483"/>
        <v>-1.2416443868559384E-3</v>
      </c>
      <c r="Z503" s="68">
        <f t="shared" si="483"/>
        <v>-1.239342913163084E-3</v>
      </c>
      <c r="AA503" s="68">
        <f t="shared" si="483"/>
        <v>-1.2377903366070991E-3</v>
      </c>
      <c r="AB503" s="68">
        <f t="shared" si="483"/>
        <v>-1.2367451497821555E-3</v>
      </c>
      <c r="AC503" s="68">
        <f t="shared" si="483"/>
        <v>-1.2360425233389387E-3</v>
      </c>
    </row>
    <row r="504" spans="1:29" x14ac:dyDescent="0.25">
      <c r="A504" s="30" t="str">
        <f t="shared" si="481"/>
        <v>Capex costumization</v>
      </c>
      <c r="B504" s="66">
        <f>((1+B463)^B471)*B463/(((1+B463)^B471)-1)*(B461)/B475/(B472)</f>
        <v>2.1135015723170798E-3</v>
      </c>
      <c r="C504" s="66">
        <f t="shared" ref="C504:AC504" si="484">((1+C463)^C471)*C463/(((1+C463)^C471)-1)*(C461)/C475/(C472)</f>
        <v>2.1135015723170798E-3</v>
      </c>
      <c r="D504" s="66">
        <f t="shared" si="484"/>
        <v>2.1135015723170798E-3</v>
      </c>
      <c r="E504" s="66">
        <f t="shared" si="484"/>
        <v>2.1135015723170798E-3</v>
      </c>
      <c r="F504" s="66">
        <f t="shared" si="484"/>
        <v>2.1135015723170798E-3</v>
      </c>
      <c r="G504" s="66">
        <f t="shared" si="484"/>
        <v>2.1135015723170798E-3</v>
      </c>
      <c r="H504" s="66">
        <f t="shared" si="484"/>
        <v>2.1135015723170798E-3</v>
      </c>
      <c r="I504" s="66">
        <f t="shared" si="484"/>
        <v>2.1135015723170798E-3</v>
      </c>
      <c r="J504" s="66">
        <f t="shared" si="484"/>
        <v>2.1135015723170798E-3</v>
      </c>
      <c r="K504" s="66">
        <f t="shared" si="484"/>
        <v>2.1135015723170798E-3</v>
      </c>
      <c r="L504" s="66">
        <f t="shared" si="484"/>
        <v>2.1135015723170798E-3</v>
      </c>
      <c r="M504" s="66">
        <f t="shared" si="484"/>
        <v>2.1135015723170798E-3</v>
      </c>
      <c r="N504" s="66">
        <f t="shared" si="484"/>
        <v>2.1135015723170798E-3</v>
      </c>
      <c r="O504" s="66">
        <f t="shared" si="484"/>
        <v>2.1135015723170798E-3</v>
      </c>
      <c r="P504" s="66">
        <f t="shared" si="484"/>
        <v>2.1135015723170798E-3</v>
      </c>
      <c r="Q504" s="66">
        <f t="shared" si="484"/>
        <v>2.1135015723170798E-3</v>
      </c>
      <c r="R504" s="66">
        <f t="shared" si="484"/>
        <v>2.1135015723170798E-3</v>
      </c>
      <c r="S504" s="66">
        <f t="shared" si="484"/>
        <v>2.1135015723170798E-3</v>
      </c>
      <c r="T504" s="66">
        <f t="shared" si="484"/>
        <v>2.1135015723170798E-3</v>
      </c>
      <c r="U504" s="66">
        <f t="shared" si="484"/>
        <v>2.1135015723170798E-3</v>
      </c>
      <c r="V504" s="66">
        <f t="shared" si="484"/>
        <v>2.1135015723170798E-3</v>
      </c>
      <c r="W504" s="66">
        <f t="shared" si="484"/>
        <v>2.1135015723170798E-3</v>
      </c>
      <c r="X504" s="66">
        <f t="shared" si="484"/>
        <v>2.1135015723170798E-3</v>
      </c>
      <c r="Y504" s="66">
        <f t="shared" si="484"/>
        <v>2.1135015723170798E-3</v>
      </c>
      <c r="Z504" s="66">
        <f t="shared" si="484"/>
        <v>2.1135015723170798E-3</v>
      </c>
      <c r="AA504" s="66">
        <f t="shared" si="484"/>
        <v>2.1135015723170798E-3</v>
      </c>
      <c r="AB504" s="66">
        <f t="shared" si="484"/>
        <v>2.1135015723170798E-3</v>
      </c>
      <c r="AC504" s="66">
        <f t="shared" si="484"/>
        <v>2.1135015723170798E-3</v>
      </c>
    </row>
    <row r="505" spans="1:29" x14ac:dyDescent="0.25">
      <c r="A505" s="30" t="str">
        <f t="shared" si="481"/>
        <v>Residual value (costumization)</v>
      </c>
      <c r="B505" s="69">
        <f>((1+B463)^B471)*B463/(((1+B463)^B471)-1)*(B462)/B475/(B472)</f>
        <v>-5.2837539307926996E-4</v>
      </c>
      <c r="C505" s="69">
        <f t="shared" ref="C505:AC505" si="485">((1+C463)^C471)*C463/(((1+C463)^C471)-1)*(C462)/C475/(C472)</f>
        <v>-5.2837539307926996E-4</v>
      </c>
      <c r="D505" s="69">
        <f t="shared" si="485"/>
        <v>-5.2837539307926996E-4</v>
      </c>
      <c r="E505" s="69">
        <f t="shared" si="485"/>
        <v>-5.2837539307926996E-4</v>
      </c>
      <c r="F505" s="69">
        <f t="shared" si="485"/>
        <v>-5.2837539307926996E-4</v>
      </c>
      <c r="G505" s="69">
        <f t="shared" si="485"/>
        <v>-5.2837539307926996E-4</v>
      </c>
      <c r="H505" s="69">
        <f t="shared" si="485"/>
        <v>-5.2837539307926996E-4</v>
      </c>
      <c r="I505" s="69">
        <f t="shared" si="485"/>
        <v>-5.2837539307926996E-4</v>
      </c>
      <c r="J505" s="69">
        <f t="shared" si="485"/>
        <v>-5.2837539307926996E-4</v>
      </c>
      <c r="K505" s="69">
        <f t="shared" si="485"/>
        <v>-5.2837539307926996E-4</v>
      </c>
      <c r="L505" s="69">
        <f t="shared" si="485"/>
        <v>-5.2837539307926996E-4</v>
      </c>
      <c r="M505" s="69">
        <f t="shared" si="485"/>
        <v>-5.2837539307926996E-4</v>
      </c>
      <c r="N505" s="69">
        <f t="shared" si="485"/>
        <v>-5.2837539307926996E-4</v>
      </c>
      <c r="O505" s="69">
        <f t="shared" si="485"/>
        <v>-5.2837539307926996E-4</v>
      </c>
      <c r="P505" s="69">
        <f t="shared" si="485"/>
        <v>-5.2837539307926996E-4</v>
      </c>
      <c r="Q505" s="69">
        <f t="shared" si="485"/>
        <v>-5.2837539307926996E-4</v>
      </c>
      <c r="R505" s="69">
        <f t="shared" si="485"/>
        <v>-5.2837539307926996E-4</v>
      </c>
      <c r="S505" s="69">
        <f t="shared" si="485"/>
        <v>-5.2837539307926996E-4</v>
      </c>
      <c r="T505" s="69">
        <f t="shared" si="485"/>
        <v>-5.2837539307926996E-4</v>
      </c>
      <c r="U505" s="69">
        <f t="shared" si="485"/>
        <v>-5.2837539307926996E-4</v>
      </c>
      <c r="V505" s="69">
        <f t="shared" si="485"/>
        <v>-5.2837539307926996E-4</v>
      </c>
      <c r="W505" s="69">
        <f t="shared" si="485"/>
        <v>-5.2837539307926996E-4</v>
      </c>
      <c r="X505" s="69">
        <f t="shared" si="485"/>
        <v>-5.2837539307926996E-4</v>
      </c>
      <c r="Y505" s="69">
        <f t="shared" si="485"/>
        <v>-5.2837539307926996E-4</v>
      </c>
      <c r="Z505" s="69">
        <f t="shared" si="485"/>
        <v>-5.2837539307926996E-4</v>
      </c>
      <c r="AA505" s="69">
        <f t="shared" si="485"/>
        <v>-5.2837539307926996E-4</v>
      </c>
      <c r="AB505" s="69">
        <f t="shared" si="485"/>
        <v>-5.2837539307926996E-4</v>
      </c>
      <c r="AC505" s="69">
        <f t="shared" si="485"/>
        <v>-5.2837539307926996E-4</v>
      </c>
    </row>
    <row r="506" spans="1:29" x14ac:dyDescent="0.25">
      <c r="A506" s="30" t="str">
        <f t="shared" si="481"/>
        <v>Opex fix (admin, crew, insurance)</v>
      </c>
      <c r="B506" s="66">
        <f>B464/B475/(B472)</f>
        <v>3.111111111111111E-2</v>
      </c>
      <c r="C506" s="66">
        <f t="shared" ref="C506:AC506" si="486">C464/C475/(C472)</f>
        <v>3.111111111111111E-2</v>
      </c>
      <c r="D506" s="66">
        <f t="shared" si="486"/>
        <v>3.111111111111111E-2</v>
      </c>
      <c r="E506" s="66">
        <f t="shared" si="486"/>
        <v>3.111111111111111E-2</v>
      </c>
      <c r="F506" s="66">
        <f t="shared" si="486"/>
        <v>3.111111111111111E-2</v>
      </c>
      <c r="G506" s="66">
        <f t="shared" si="486"/>
        <v>3.111111111111111E-2</v>
      </c>
      <c r="H506" s="66">
        <f t="shared" si="486"/>
        <v>3.111111111111111E-2</v>
      </c>
      <c r="I506" s="66">
        <f t="shared" si="486"/>
        <v>3.111111111111111E-2</v>
      </c>
      <c r="J506" s="66">
        <f t="shared" si="486"/>
        <v>3.111111111111111E-2</v>
      </c>
      <c r="K506" s="66">
        <f t="shared" si="486"/>
        <v>3.111111111111111E-2</v>
      </c>
      <c r="L506" s="66">
        <f t="shared" si="486"/>
        <v>3.111111111111111E-2</v>
      </c>
      <c r="M506" s="66">
        <f t="shared" si="486"/>
        <v>3.111111111111111E-2</v>
      </c>
      <c r="N506" s="66">
        <f t="shared" si="486"/>
        <v>3.111111111111111E-2</v>
      </c>
      <c r="O506" s="66">
        <f t="shared" si="486"/>
        <v>3.111111111111111E-2</v>
      </c>
      <c r="P506" s="66">
        <f t="shared" si="486"/>
        <v>3.111111111111111E-2</v>
      </c>
      <c r="Q506" s="66">
        <f t="shared" si="486"/>
        <v>3.111111111111111E-2</v>
      </c>
      <c r="R506" s="66">
        <f t="shared" si="486"/>
        <v>3.111111111111111E-2</v>
      </c>
      <c r="S506" s="66">
        <f t="shared" si="486"/>
        <v>3.111111111111111E-2</v>
      </c>
      <c r="T506" s="66">
        <f t="shared" si="486"/>
        <v>3.111111111111111E-2</v>
      </c>
      <c r="U506" s="66">
        <f t="shared" si="486"/>
        <v>3.111111111111111E-2</v>
      </c>
      <c r="V506" s="66">
        <f t="shared" si="486"/>
        <v>3.111111111111111E-2</v>
      </c>
      <c r="W506" s="66">
        <f t="shared" si="486"/>
        <v>3.111111111111111E-2</v>
      </c>
      <c r="X506" s="66">
        <f t="shared" si="486"/>
        <v>3.111111111111111E-2</v>
      </c>
      <c r="Y506" s="66">
        <f t="shared" si="486"/>
        <v>3.111111111111111E-2</v>
      </c>
      <c r="Z506" s="66">
        <f t="shared" si="486"/>
        <v>3.111111111111111E-2</v>
      </c>
      <c r="AA506" s="66">
        <f t="shared" si="486"/>
        <v>3.111111111111111E-2</v>
      </c>
      <c r="AB506" s="66">
        <f t="shared" si="486"/>
        <v>3.111111111111111E-2</v>
      </c>
      <c r="AC506" s="66">
        <f t="shared" si="486"/>
        <v>3.111111111111111E-2</v>
      </c>
    </row>
    <row r="507" spans="1:29" x14ac:dyDescent="0.25">
      <c r="A507" s="30" t="str">
        <f t="shared" si="481"/>
        <v>Opex maintenance &amp; repair</v>
      </c>
      <c r="B507" s="66">
        <f>B465/B475/(B472)</f>
        <v>8.8888888888888889E-3</v>
      </c>
      <c r="C507" s="66">
        <f t="shared" ref="C507:AC507" si="487">C465/C475/(C472)</f>
        <v>8.8888888888888889E-3</v>
      </c>
      <c r="D507" s="66">
        <f t="shared" si="487"/>
        <v>8.8888888888888889E-3</v>
      </c>
      <c r="E507" s="66">
        <f t="shared" si="487"/>
        <v>8.8888888888888889E-3</v>
      </c>
      <c r="F507" s="66">
        <f t="shared" si="487"/>
        <v>8.8888888888888889E-3</v>
      </c>
      <c r="G507" s="66">
        <f t="shared" si="487"/>
        <v>8.8888888888888889E-3</v>
      </c>
      <c r="H507" s="66">
        <f t="shared" si="487"/>
        <v>8.8888888888888889E-3</v>
      </c>
      <c r="I507" s="66">
        <f t="shared" si="487"/>
        <v>8.8888888888888889E-3</v>
      </c>
      <c r="J507" s="66">
        <f t="shared" si="487"/>
        <v>8.8888888888888889E-3</v>
      </c>
      <c r="K507" s="66">
        <f t="shared" si="487"/>
        <v>8.8888888888888889E-3</v>
      </c>
      <c r="L507" s="66">
        <f t="shared" si="487"/>
        <v>8.8888888888888889E-3</v>
      </c>
      <c r="M507" s="66">
        <f t="shared" si="487"/>
        <v>8.8888888888888889E-3</v>
      </c>
      <c r="N507" s="66">
        <f t="shared" si="487"/>
        <v>8.8888888888888889E-3</v>
      </c>
      <c r="O507" s="66">
        <f t="shared" si="487"/>
        <v>8.8888888888888889E-3</v>
      </c>
      <c r="P507" s="66">
        <f t="shared" si="487"/>
        <v>8.8888888888888889E-3</v>
      </c>
      <c r="Q507" s="66">
        <f t="shared" si="487"/>
        <v>8.8888888888888889E-3</v>
      </c>
      <c r="R507" s="66">
        <f t="shared" si="487"/>
        <v>8.8888888888888889E-3</v>
      </c>
      <c r="S507" s="66">
        <f t="shared" si="487"/>
        <v>8.8888888888888889E-3</v>
      </c>
      <c r="T507" s="66">
        <f t="shared" si="487"/>
        <v>8.8888888888888889E-3</v>
      </c>
      <c r="U507" s="66">
        <f t="shared" si="487"/>
        <v>8.8888888888888889E-3</v>
      </c>
      <c r="V507" s="66">
        <f t="shared" si="487"/>
        <v>8.8888888888888889E-3</v>
      </c>
      <c r="W507" s="66">
        <f t="shared" si="487"/>
        <v>8.8888888888888889E-3</v>
      </c>
      <c r="X507" s="66">
        <f t="shared" si="487"/>
        <v>8.8888888888888889E-3</v>
      </c>
      <c r="Y507" s="66">
        <f t="shared" si="487"/>
        <v>8.8888888888888889E-3</v>
      </c>
      <c r="Z507" s="66">
        <f t="shared" si="487"/>
        <v>8.8888888888888889E-3</v>
      </c>
      <c r="AA507" s="66">
        <f t="shared" si="487"/>
        <v>8.8888888888888889E-3</v>
      </c>
      <c r="AB507" s="66">
        <f t="shared" si="487"/>
        <v>8.8888888888888889E-3</v>
      </c>
      <c r="AC507" s="66">
        <f t="shared" si="487"/>
        <v>8.8888888888888889E-3</v>
      </c>
    </row>
    <row r="508" spans="1:29" x14ac:dyDescent="0.25">
      <c r="A508" s="30" t="str">
        <f t="shared" si="481"/>
        <v>Opex var (mode-fees)</v>
      </c>
      <c r="B508" s="66">
        <f>B466*B475/B475/(B472)</f>
        <v>4.4000000000000003E-3</v>
      </c>
      <c r="C508" s="66">
        <f t="shared" ref="C508:AC508" si="488">C466*C475/C475/(C472)</f>
        <v>4.4000000000000003E-3</v>
      </c>
      <c r="D508" s="66">
        <f t="shared" si="488"/>
        <v>4.4000000000000003E-3</v>
      </c>
      <c r="E508" s="66">
        <f t="shared" si="488"/>
        <v>4.4000000000000003E-3</v>
      </c>
      <c r="F508" s="66">
        <f t="shared" si="488"/>
        <v>4.4000000000000003E-3</v>
      </c>
      <c r="G508" s="66">
        <f t="shared" si="488"/>
        <v>4.4000000000000003E-3</v>
      </c>
      <c r="H508" s="66">
        <f t="shared" si="488"/>
        <v>4.4000000000000003E-3</v>
      </c>
      <c r="I508" s="66">
        <f t="shared" si="488"/>
        <v>4.4000000000000003E-3</v>
      </c>
      <c r="J508" s="66">
        <f t="shared" si="488"/>
        <v>4.4000000000000003E-3</v>
      </c>
      <c r="K508" s="66">
        <f t="shared" si="488"/>
        <v>4.4000000000000003E-3</v>
      </c>
      <c r="L508" s="66">
        <f t="shared" si="488"/>
        <v>4.4000000000000003E-3</v>
      </c>
      <c r="M508" s="66">
        <f t="shared" si="488"/>
        <v>4.4000000000000003E-3</v>
      </c>
      <c r="N508" s="66">
        <f t="shared" si="488"/>
        <v>4.4000000000000003E-3</v>
      </c>
      <c r="O508" s="66">
        <f t="shared" si="488"/>
        <v>4.4000000000000003E-3</v>
      </c>
      <c r="P508" s="66">
        <f t="shared" si="488"/>
        <v>4.4000000000000003E-3</v>
      </c>
      <c r="Q508" s="66">
        <f t="shared" si="488"/>
        <v>4.4000000000000003E-3</v>
      </c>
      <c r="R508" s="66">
        <f t="shared" si="488"/>
        <v>4.4000000000000003E-3</v>
      </c>
      <c r="S508" s="66">
        <f t="shared" si="488"/>
        <v>4.4000000000000003E-3</v>
      </c>
      <c r="T508" s="66">
        <f t="shared" si="488"/>
        <v>4.4000000000000003E-3</v>
      </c>
      <c r="U508" s="66">
        <f t="shared" si="488"/>
        <v>4.4000000000000003E-3</v>
      </c>
      <c r="V508" s="66">
        <f t="shared" si="488"/>
        <v>4.4000000000000003E-3</v>
      </c>
      <c r="W508" s="66">
        <f t="shared" si="488"/>
        <v>4.4000000000000003E-3</v>
      </c>
      <c r="X508" s="66">
        <f t="shared" si="488"/>
        <v>4.4000000000000003E-3</v>
      </c>
      <c r="Y508" s="66">
        <f t="shared" si="488"/>
        <v>4.4000000000000003E-3</v>
      </c>
      <c r="Z508" s="66">
        <f t="shared" si="488"/>
        <v>4.4000000000000003E-3</v>
      </c>
      <c r="AA508" s="66">
        <f t="shared" si="488"/>
        <v>4.4000000000000003E-3</v>
      </c>
      <c r="AB508" s="66">
        <f t="shared" si="488"/>
        <v>4.4000000000000003E-3</v>
      </c>
      <c r="AC508" s="66">
        <f t="shared" si="488"/>
        <v>4.4000000000000003E-3</v>
      </c>
    </row>
    <row r="509" spans="1:29" x14ac:dyDescent="0.25">
      <c r="A509" s="30" t="str">
        <f t="shared" si="481"/>
        <v>Fuel Cost</v>
      </c>
      <c r="B509" s="66">
        <f>B467*B468*B475/B475/(B472)</f>
        <v>1.1573595723149675E-2</v>
      </c>
      <c r="C509" s="66">
        <f t="shared" ref="C509:AC509" si="489">C467*C468*C475/C475/(C472)</f>
        <v>1.1562290195257166E-2</v>
      </c>
      <c r="D509" s="66">
        <f t="shared" si="489"/>
        <v>1.154623796631744E-2</v>
      </c>
      <c r="E509" s="66">
        <f t="shared" si="489"/>
        <v>1.1523549683231857E-2</v>
      </c>
      <c r="F509" s="66">
        <f t="shared" si="489"/>
        <v>1.1491695743110229E-2</v>
      </c>
      <c r="G509" s="66">
        <f t="shared" si="489"/>
        <v>1.1447407203002828E-2</v>
      </c>
      <c r="H509" s="66">
        <f t="shared" si="489"/>
        <v>1.1386689271353168E-2</v>
      </c>
      <c r="I509" s="66">
        <f t="shared" si="489"/>
        <v>1.130509087748654E-2</v>
      </c>
      <c r="J509" s="66">
        <f t="shared" si="489"/>
        <v>1.1198426013052478E-2</v>
      </c>
      <c r="K509" s="66">
        <f t="shared" si="489"/>
        <v>1.1064099644999867E-2</v>
      </c>
      <c r="L509" s="66">
        <f t="shared" si="489"/>
        <v>1.0902911859175732E-2</v>
      </c>
      <c r="M509" s="66">
        <f t="shared" si="489"/>
        <v>1.0720644957616992E-2</v>
      </c>
      <c r="N509" s="66">
        <f t="shared" si="489"/>
        <v>1.0528226537463705E-2</v>
      </c>
      <c r="O509" s="66">
        <f t="shared" si="489"/>
        <v>1.0339594551910478E-2</v>
      </c>
      <c r="P509" s="66">
        <f t="shared" si="489"/>
        <v>1.0167878972744624E-2</v>
      </c>
      <c r="Q509" s="66">
        <f t="shared" si="489"/>
        <v>1.0021945183222353E-2</v>
      </c>
      <c r="R509" s="66">
        <f t="shared" si="489"/>
        <v>9.9050783530759638E-3</v>
      </c>
      <c r="S509" s="66">
        <f t="shared" si="489"/>
        <v>9.8159037747541991E-3</v>
      </c>
      <c r="T509" s="66">
        <f t="shared" si="489"/>
        <v>9.7503533078761844E-3</v>
      </c>
      <c r="U509" s="66">
        <f t="shared" si="489"/>
        <v>9.7034856723550028E-3</v>
      </c>
      <c r="V509" s="66">
        <f t="shared" si="489"/>
        <v>9.670638381250693E-3</v>
      </c>
      <c r="W509" s="66">
        <f t="shared" si="489"/>
        <v>9.6479388841453143E-3</v>
      </c>
      <c r="X509" s="66">
        <f t="shared" si="489"/>
        <v>9.6324044871167799E-3</v>
      </c>
      <c r="Y509" s="66">
        <f t="shared" si="489"/>
        <v>9.6218444811282163E-3</v>
      </c>
      <c r="Z509" s="66">
        <f t="shared" si="489"/>
        <v>9.6146986425812171E-3</v>
      </c>
      <c r="AA509" s="66">
        <f t="shared" si="489"/>
        <v>9.6098780524370118E-3</v>
      </c>
      <c r="AB509" s="66">
        <f t="shared" si="489"/>
        <v>9.6066328550985913E-3</v>
      </c>
      <c r="AC509" s="66">
        <f t="shared" si="489"/>
        <v>9.604451272429336E-3</v>
      </c>
    </row>
    <row r="510" spans="1:29" x14ac:dyDescent="0.25">
      <c r="A510" s="59" t="str">
        <f>A473</f>
        <v>Market failure (av. utilization)</v>
      </c>
      <c r="B510" s="66">
        <f t="shared" ref="B510:AC510" si="490">B499/B473-B499/B472</f>
        <v>6.9625490706338555E-2</v>
      </c>
      <c r="C510" s="66">
        <f t="shared" si="490"/>
        <v>6.9621570593645793E-2</v>
      </c>
      <c r="D510" s="66">
        <f t="shared" si="490"/>
        <v>6.9616004595577236E-2</v>
      </c>
      <c r="E510" s="66">
        <f t="shared" si="490"/>
        <v>6.9608137592165581E-2</v>
      </c>
      <c r="F510" s="66">
        <f t="shared" si="490"/>
        <v>6.9597092461308116E-2</v>
      </c>
      <c r="G510" s="66">
        <f t="shared" si="490"/>
        <v>6.9581735719909582E-2</v>
      </c>
      <c r="H510" s="66">
        <f t="shared" si="490"/>
        <v>6.956068220194904E-2</v>
      </c>
      <c r="I510" s="66">
        <f t="shared" si="490"/>
        <v>6.9532388529813818E-2</v>
      </c>
      <c r="J510" s="66">
        <f t="shared" si="490"/>
        <v>6.9495403234397651E-2</v>
      </c>
      <c r="K510" s="66">
        <f t="shared" si="490"/>
        <v>6.9448826506147268E-2</v>
      </c>
      <c r="L510" s="66">
        <f t="shared" si="490"/>
        <v>6.9392935769232014E-2</v>
      </c>
      <c r="M510" s="66">
        <f t="shared" si="490"/>
        <v>6.9329735996424835E-2</v>
      </c>
      <c r="N510" s="66">
        <f t="shared" si="490"/>
        <v>6.9263016255574419E-2</v>
      </c>
      <c r="O510" s="66">
        <f t="shared" si="490"/>
        <v>6.9197609434428181E-2</v>
      </c>
      <c r="P510" s="66">
        <f t="shared" si="490"/>
        <v>6.9138068258833896E-2</v>
      </c>
      <c r="Q510" s="66">
        <f t="shared" si="490"/>
        <v>6.908746673840517E-2</v>
      </c>
      <c r="R510" s="66">
        <f t="shared" si="490"/>
        <v>6.9046943982760678E-2</v>
      </c>
      <c r="S510" s="66">
        <f t="shared" si="490"/>
        <v>6.9016023321675654E-2</v>
      </c>
      <c r="T510" s="66">
        <f t="shared" si="490"/>
        <v>6.8993294155937593E-2</v>
      </c>
      <c r="U510" s="66">
        <f t="shared" si="490"/>
        <v>6.897704313125004E-2</v>
      </c>
      <c r="V510" s="66">
        <f t="shared" si="490"/>
        <v>6.8965653562889764E-2</v>
      </c>
      <c r="W510" s="66">
        <f t="shared" si="490"/>
        <v>6.8957782671095189E-2</v>
      </c>
      <c r="X510" s="66">
        <f t="shared" si="490"/>
        <v>6.895239622761859E-2</v>
      </c>
      <c r="Y510" s="66">
        <f t="shared" si="490"/>
        <v>6.8948734619429672E-2</v>
      </c>
      <c r="Z510" s="66">
        <f t="shared" si="490"/>
        <v>6.894625684991243E-2</v>
      </c>
      <c r="AA510" s="66">
        <f t="shared" si="490"/>
        <v>6.8944585344009227E-2</v>
      </c>
      <c r="AB510" s="66">
        <f t="shared" si="490"/>
        <v>6.8943460094538528E-2</v>
      </c>
      <c r="AC510" s="66">
        <f t="shared" si="490"/>
        <v>6.8942703646012363E-2</v>
      </c>
    </row>
    <row r="511" spans="1:29" x14ac:dyDescent="0.25">
      <c r="A511" s="59" t="str">
        <f>A474</f>
        <v>Payload loss (fuel)</v>
      </c>
      <c r="B511" s="66">
        <f>B499/(B472-B474)-B499/B472</f>
        <v>0</v>
      </c>
      <c r="C511" s="66">
        <f t="shared" ref="C511:AC511" si="491">C499/(C472-C474)-C499/C472</f>
        <v>0</v>
      </c>
      <c r="D511" s="66">
        <f t="shared" si="491"/>
        <v>0</v>
      </c>
      <c r="E511" s="66">
        <f t="shared" si="491"/>
        <v>0</v>
      </c>
      <c r="F511" s="66">
        <f t="shared" si="491"/>
        <v>0</v>
      </c>
      <c r="G511" s="66">
        <f t="shared" si="491"/>
        <v>0</v>
      </c>
      <c r="H511" s="66">
        <f t="shared" si="491"/>
        <v>0</v>
      </c>
      <c r="I511" s="66">
        <f t="shared" si="491"/>
        <v>0</v>
      </c>
      <c r="J511" s="66">
        <f t="shared" si="491"/>
        <v>0</v>
      </c>
      <c r="K511" s="66">
        <f t="shared" si="491"/>
        <v>0</v>
      </c>
      <c r="L511" s="66">
        <f t="shared" si="491"/>
        <v>0</v>
      </c>
      <c r="M511" s="66">
        <f t="shared" si="491"/>
        <v>0</v>
      </c>
      <c r="N511" s="66">
        <f t="shared" si="491"/>
        <v>0</v>
      </c>
      <c r="O511" s="66">
        <f t="shared" si="491"/>
        <v>0</v>
      </c>
      <c r="P511" s="66">
        <f t="shared" si="491"/>
        <v>0</v>
      </c>
      <c r="Q511" s="66">
        <f t="shared" si="491"/>
        <v>0</v>
      </c>
      <c r="R511" s="66">
        <f t="shared" si="491"/>
        <v>0</v>
      </c>
      <c r="S511" s="66">
        <f t="shared" si="491"/>
        <v>0</v>
      </c>
      <c r="T511" s="66">
        <f t="shared" si="491"/>
        <v>0</v>
      </c>
      <c r="U511" s="66">
        <f t="shared" si="491"/>
        <v>0</v>
      </c>
      <c r="V511" s="66">
        <f t="shared" si="491"/>
        <v>0</v>
      </c>
      <c r="W511" s="66">
        <f t="shared" si="491"/>
        <v>0</v>
      </c>
      <c r="X511" s="66">
        <f t="shared" si="491"/>
        <v>0</v>
      </c>
      <c r="Y511" s="66">
        <f t="shared" si="491"/>
        <v>0</v>
      </c>
      <c r="Z511" s="66">
        <f t="shared" si="491"/>
        <v>0</v>
      </c>
      <c r="AA511" s="66">
        <f t="shared" si="491"/>
        <v>0</v>
      </c>
      <c r="AB511" s="66">
        <f t="shared" si="491"/>
        <v>0</v>
      </c>
      <c r="AC511" s="66">
        <f t="shared" si="491"/>
        <v>0</v>
      </c>
    </row>
    <row r="512" spans="1:29" ht="15.75" thickBot="1" x14ac:dyDescent="0.3">
      <c r="A512" s="59" t="str">
        <f>A449</f>
        <v>Emission Cost</v>
      </c>
      <c r="B512" s="68">
        <f>B469*B475/B475/(B472)</f>
        <v>0</v>
      </c>
      <c r="C512" s="68">
        <f t="shared" ref="C512:AC512" si="492">C469*C475/C475/(C472)</f>
        <v>0</v>
      </c>
      <c r="D512" s="68">
        <f t="shared" si="492"/>
        <v>0</v>
      </c>
      <c r="E512" s="68">
        <f t="shared" si="492"/>
        <v>0</v>
      </c>
      <c r="F512" s="68">
        <f t="shared" si="492"/>
        <v>0</v>
      </c>
      <c r="G512" s="68">
        <f t="shared" si="492"/>
        <v>0</v>
      </c>
      <c r="H512" s="68">
        <f t="shared" si="492"/>
        <v>0</v>
      </c>
      <c r="I512" s="68">
        <f t="shared" si="492"/>
        <v>0</v>
      </c>
      <c r="J512" s="68">
        <f t="shared" si="492"/>
        <v>0</v>
      </c>
      <c r="K512" s="68">
        <f t="shared" si="492"/>
        <v>0</v>
      </c>
      <c r="L512" s="68">
        <f t="shared" si="492"/>
        <v>0</v>
      </c>
      <c r="M512" s="68">
        <f t="shared" si="492"/>
        <v>0</v>
      </c>
      <c r="N512" s="68">
        <f t="shared" si="492"/>
        <v>0</v>
      </c>
      <c r="O512" s="68">
        <f t="shared" si="492"/>
        <v>0</v>
      </c>
      <c r="P512" s="68">
        <f t="shared" si="492"/>
        <v>0</v>
      </c>
      <c r="Q512" s="68">
        <f t="shared" si="492"/>
        <v>0</v>
      </c>
      <c r="R512" s="68">
        <f t="shared" si="492"/>
        <v>0</v>
      </c>
      <c r="S512" s="68">
        <f t="shared" si="492"/>
        <v>0</v>
      </c>
      <c r="T512" s="68">
        <f t="shared" si="492"/>
        <v>0</v>
      </c>
      <c r="U512" s="68">
        <f t="shared" si="492"/>
        <v>0</v>
      </c>
      <c r="V512" s="68">
        <f t="shared" si="492"/>
        <v>0</v>
      </c>
      <c r="W512" s="68">
        <f t="shared" si="492"/>
        <v>0</v>
      </c>
      <c r="X512" s="68">
        <f t="shared" si="492"/>
        <v>0</v>
      </c>
      <c r="Y512" s="68">
        <f t="shared" si="492"/>
        <v>0</v>
      </c>
      <c r="Z512" s="68">
        <f t="shared" si="492"/>
        <v>0</v>
      </c>
      <c r="AA512" s="68">
        <f t="shared" si="492"/>
        <v>0</v>
      </c>
      <c r="AB512" s="68">
        <f t="shared" si="492"/>
        <v>0</v>
      </c>
      <c r="AC512" s="68">
        <f t="shared" si="492"/>
        <v>0</v>
      </c>
    </row>
    <row r="513" spans="1:29" ht="15.75" thickBot="1" x14ac:dyDescent="0.3">
      <c r="A513" s="31" t="s">
        <v>210</v>
      </c>
      <c r="B513" s="67">
        <f>B502+B503+B504+B505+B506+B507+B508+B509+B510+B511</f>
        <v>0.13283842364910792</v>
      </c>
      <c r="C513" s="67">
        <f t="shared" ref="C513:D513" si="493">C502+C503+C504+C505+C506+C507+C508+C509+C510+C511</f>
        <v>0.1328308849708526</v>
      </c>
      <c r="D513" s="67">
        <f t="shared" si="493"/>
        <v>0.13282018112841307</v>
      </c>
      <c r="E513" s="67">
        <f t="shared" ref="E513:AC513" si="494">E502+E503+E504-E505+E506+E507+E508+E509+E510+E511</f>
        <v>0.13386180306185688</v>
      </c>
      <c r="F513" s="67">
        <f t="shared" si="494"/>
        <v>0.13384056242559253</v>
      </c>
      <c r="G513" s="67">
        <f t="shared" si="494"/>
        <v>0.13381103023059535</v>
      </c>
      <c r="H513" s="67">
        <f t="shared" si="494"/>
        <v>0.13377054269605582</v>
      </c>
      <c r="I513" s="67">
        <f t="shared" si="494"/>
        <v>0.13371613178810349</v>
      </c>
      <c r="J513" s="67">
        <f t="shared" si="494"/>
        <v>0.13364500621999548</v>
      </c>
      <c r="K513" s="67">
        <f t="shared" si="494"/>
        <v>0.13355543558874475</v>
      </c>
      <c r="L513" s="67">
        <f t="shared" si="494"/>
        <v>0.13344795340236926</v>
      </c>
      <c r="M513" s="67">
        <f t="shared" si="494"/>
        <v>0.13332641537774004</v>
      </c>
      <c r="N513" s="67">
        <f t="shared" si="494"/>
        <v>0.13319810818379696</v>
      </c>
      <c r="O513" s="67">
        <f t="shared" si="494"/>
        <v>0.13307232583543882</v>
      </c>
      <c r="P513" s="67">
        <f t="shared" si="494"/>
        <v>0.13295782357468056</v>
      </c>
      <c r="Q513" s="67">
        <f t="shared" si="494"/>
        <v>0.13286051295847151</v>
      </c>
      <c r="R513" s="67">
        <f t="shared" si="494"/>
        <v>0.13278258458223208</v>
      </c>
      <c r="S513" s="67">
        <f t="shared" si="494"/>
        <v>0.13272312177245318</v>
      </c>
      <c r="T513" s="67">
        <f t="shared" si="494"/>
        <v>0.1326794118383415</v>
      </c>
      <c r="U513" s="67">
        <f t="shared" si="494"/>
        <v>0.13264815986778855</v>
      </c>
      <c r="V513" s="67">
        <f t="shared" si="494"/>
        <v>0.13262625685171109</v>
      </c>
      <c r="W513" s="67">
        <f t="shared" si="494"/>
        <v>0.13261112052133689</v>
      </c>
      <c r="X513" s="67">
        <f t="shared" si="494"/>
        <v>0.13260076197618959</v>
      </c>
      <c r="Y513" s="67">
        <f t="shared" si="494"/>
        <v>0.13259372042198014</v>
      </c>
      <c r="Z513" s="67">
        <f t="shared" si="494"/>
        <v>0.13258895548060079</v>
      </c>
      <c r="AA513" s="67">
        <f t="shared" si="494"/>
        <v>0.1325857410461716</v>
      </c>
      <c r="AB513" s="67">
        <f t="shared" si="494"/>
        <v>0.13258357710488178</v>
      </c>
      <c r="AC513" s="67">
        <f t="shared" si="494"/>
        <v>0.13258212239617762</v>
      </c>
    </row>
    <row r="515" spans="1:29" x14ac:dyDescent="0.25">
      <c r="B515" s="40"/>
    </row>
  </sheetData>
  <conditionalFormatting sqref="Q11:AR27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1">
      <colorScale>
        <cfvo type="min"/>
        <cfvo type="max"/>
        <color rgb="FFFF7128"/>
        <color rgb="FFFFEF9C"/>
      </colorScale>
    </cfRule>
    <cfRule type="colorScale" priority="45">
      <colorScale>
        <cfvo type="min"/>
        <cfvo type="max"/>
        <color rgb="FFFF7128"/>
        <color rgb="FFFFEF9C"/>
      </colorScale>
    </cfRule>
    <cfRule type="colorScale" priority="4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17:AR126 Q128:AR133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40">
      <colorScale>
        <cfvo type="min"/>
        <cfvo type="max"/>
        <color rgb="FFFF7128"/>
        <color rgb="FFFFEF9C"/>
      </colorScale>
    </cfRule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6">
      <colorScale>
        <cfvo type="min"/>
        <cfvo type="max"/>
        <color rgb="FFFF7128"/>
        <color rgb="FFFFEF9C"/>
      </colorScale>
    </cfRule>
  </conditionalFormatting>
  <conditionalFormatting sqref="Q127:AR127">
    <cfRule type="colorScale" priority="16">
      <colorScale>
        <cfvo type="min"/>
        <cfvo type="max"/>
        <color rgb="FFFF7128"/>
        <color rgb="FFFFEF9C"/>
      </colorScale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0">
      <colorScale>
        <cfvo type="min"/>
        <cfvo type="max"/>
        <color rgb="FFFF7128"/>
        <color rgb="FFFFEF9C"/>
      </colorScale>
    </cfRule>
  </conditionalFormatting>
  <conditionalFormatting sqref="Q225:AR234 Q236:AR241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1">
      <colorScale>
        <cfvo type="min"/>
        <cfvo type="max"/>
        <color rgb="FFFF7128"/>
        <color rgb="FFFFEF9C"/>
      </colorScale>
    </cfRule>
    <cfRule type="colorScale" priority="35">
      <colorScale>
        <cfvo type="min"/>
        <cfvo type="max"/>
        <color rgb="FFFF7128"/>
        <color rgb="FFFFEF9C"/>
      </colorScale>
    </cfRule>
  </conditionalFormatting>
  <conditionalFormatting sqref="Q235:AR235">
    <cfRule type="colorScale" priority="11">
      <colorScale>
        <cfvo type="min"/>
        <cfvo type="max"/>
        <color rgb="FFFF7128"/>
        <color rgb="FFFFEF9C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">
      <colorScale>
        <cfvo type="min"/>
        <cfvo type="max"/>
        <color rgb="FFFF7128"/>
        <color rgb="FFFFEF9C"/>
      </colorScale>
    </cfRule>
  </conditionalFormatting>
  <conditionalFormatting sqref="Q334:AR343 Q345:AR350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0">
      <colorScale>
        <cfvo type="min"/>
        <cfvo type="max"/>
        <color rgb="FFFF7128"/>
        <color rgb="FFFFEF9C"/>
      </colorScale>
    </cfRule>
    <cfRule type="colorScale" priority="2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26">
      <colorScale>
        <cfvo type="min"/>
        <cfvo type="max"/>
        <color rgb="FFFF7128"/>
        <color rgb="FFFFEF9C"/>
      </colorScale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44:AR344">
    <cfRule type="colorScale" priority="10">
      <colorScale>
        <cfvo type="min"/>
        <cfvo type="max"/>
        <color rgb="FFFF7128"/>
        <color rgb="FFFFEF9C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FF7128"/>
        <color rgb="FFFFEF9C"/>
      </colorScale>
    </cfRule>
  </conditionalFormatting>
  <conditionalFormatting sqref="Q439:AR448 Q450:AR45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1">
      <colorScale>
        <cfvo type="min"/>
        <cfvo type="max"/>
        <color rgb="FFFF7128"/>
        <color rgb="FFFFEF9C"/>
      </colorScale>
    </cfRule>
    <cfRule type="colorScale" priority="2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5">
      <colorScale>
        <cfvo type="min"/>
        <cfvo type="max"/>
        <color rgb="FFFF7128"/>
        <color rgb="FFFFEF9C"/>
      </colorScale>
    </cfRule>
  </conditionalFormatting>
  <conditionalFormatting sqref="Q449:AR449">
    <cfRule type="colorScale" priority="1">
      <colorScale>
        <cfvo type="min"/>
        <cfvo type="max"/>
        <color rgb="FFFF7128"/>
        <color rgb="FFFFEF9C"/>
      </colorScale>
    </cfRule>
    <cfRule type="colorScale" priority="5">
      <colorScale>
        <cfvo type="min"/>
        <cfvo type="max"/>
        <color rgb="FFFF7128"/>
        <color rgb="FFFFEF9C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FF867-1A5A-477A-B713-6D32D9CF1D00}">
  <sheetPr>
    <tabColor theme="4" tint="-0.249977111117893"/>
  </sheetPr>
  <dimension ref="A1:AR515"/>
  <sheetViews>
    <sheetView zoomScale="80" zoomScaleNormal="80" workbookViewId="0">
      <selection activeCell="A446" sqref="A446"/>
    </sheetView>
  </sheetViews>
  <sheetFormatPr defaultColWidth="9.140625" defaultRowHeight="15" x14ac:dyDescent="0.25"/>
  <cols>
    <col min="1" max="1" width="38.7109375" style="4" customWidth="1"/>
    <col min="2" max="4" width="14.85546875" style="4" bestFit="1" customWidth="1"/>
    <col min="5" max="5" width="28" style="4" bestFit="1" customWidth="1"/>
    <col min="6" max="11" width="14.85546875" style="4" bestFit="1" customWidth="1"/>
    <col min="12" max="12" width="24.42578125" style="4" bestFit="1" customWidth="1"/>
    <col min="13" max="29" width="14.85546875" style="4" bestFit="1" customWidth="1"/>
    <col min="30" max="44" width="13.7109375" style="4" bestFit="1" customWidth="1"/>
    <col min="45" max="16384" width="9.140625" style="4"/>
  </cols>
  <sheetData>
    <row r="1" spans="1:44" s="3" customFormat="1" ht="21" x14ac:dyDescent="0.35">
      <c r="A1" s="2" t="str">
        <f>'Parameter Input'!A7</f>
        <v>Road long-haul: Dry bulk</v>
      </c>
    </row>
    <row r="2" spans="1:44" s="3" customFormat="1" ht="21" x14ac:dyDescent="0.35">
      <c r="A2" s="2" t="s">
        <v>87</v>
      </c>
    </row>
    <row r="3" spans="1:44" x14ac:dyDescent="0.25">
      <c r="A3" s="33" t="s">
        <v>195</v>
      </c>
    </row>
    <row r="4" spans="1:44" x14ac:dyDescent="0.25">
      <c r="A4" s="33" t="s">
        <v>196</v>
      </c>
    </row>
    <row r="5" spans="1:44" ht="15.75" thickBot="1" x14ac:dyDescent="0.3">
      <c r="A5" s="34" t="s">
        <v>197</v>
      </c>
      <c r="B5" s="34"/>
    </row>
    <row r="6" spans="1:44" ht="15.75" thickBot="1" x14ac:dyDescent="0.3">
      <c r="A6" s="39" t="s">
        <v>198</v>
      </c>
      <c r="B6" s="35"/>
    </row>
    <row r="7" spans="1:44" ht="15.75" thickBot="1" x14ac:dyDescent="0.3">
      <c r="A7" s="38" t="s">
        <v>199</v>
      </c>
      <c r="B7" s="36"/>
    </row>
    <row r="8" spans="1:44" ht="15.75" thickBot="1" x14ac:dyDescent="0.3"/>
    <row r="9" spans="1:44" x14ac:dyDescent="0.25">
      <c r="A9" s="5" t="s">
        <v>200</v>
      </c>
      <c r="B9" s="6">
        <v>2023</v>
      </c>
      <c r="C9" s="6">
        <v>2050</v>
      </c>
      <c r="D9" s="7"/>
      <c r="E9" s="5" t="s">
        <v>201</v>
      </c>
      <c r="F9" s="8"/>
      <c r="G9" s="8"/>
      <c r="H9" s="8"/>
      <c r="I9" s="8"/>
      <c r="J9" s="8"/>
      <c r="K9" s="9"/>
      <c r="L9" s="10" t="s">
        <v>2</v>
      </c>
      <c r="M9" s="11"/>
      <c r="N9" s="11"/>
      <c r="O9" s="11"/>
      <c r="P9" s="12"/>
      <c r="Q9" s="13">
        <v>0</v>
      </c>
      <c r="R9" s="13">
        <v>1</v>
      </c>
      <c r="S9" s="13">
        <v>2</v>
      </c>
      <c r="T9" s="13">
        <v>3</v>
      </c>
      <c r="U9" s="13">
        <v>4</v>
      </c>
      <c r="V9" s="13">
        <v>5</v>
      </c>
      <c r="W9" s="13">
        <v>6</v>
      </c>
      <c r="X9" s="13">
        <v>7</v>
      </c>
      <c r="Y9" s="13">
        <v>8</v>
      </c>
      <c r="Z9" s="13">
        <v>9</v>
      </c>
      <c r="AA9" s="13">
        <v>10</v>
      </c>
      <c r="AB9" s="13">
        <v>11</v>
      </c>
      <c r="AC9" s="13">
        <v>12</v>
      </c>
      <c r="AD9" s="13">
        <v>13</v>
      </c>
      <c r="AE9" s="13">
        <v>14</v>
      </c>
      <c r="AF9" s="13">
        <v>15</v>
      </c>
      <c r="AG9" s="13">
        <v>16</v>
      </c>
      <c r="AH9" s="13">
        <v>17</v>
      </c>
      <c r="AI9" s="13">
        <v>18</v>
      </c>
      <c r="AJ9" s="13">
        <v>19</v>
      </c>
      <c r="AK9" s="13">
        <v>20</v>
      </c>
      <c r="AL9" s="13">
        <v>21</v>
      </c>
      <c r="AM9" s="13">
        <v>22</v>
      </c>
      <c r="AN9" s="13">
        <v>23</v>
      </c>
      <c r="AO9" s="13">
        <v>24</v>
      </c>
      <c r="AP9" s="13">
        <v>25</v>
      </c>
      <c r="AQ9" s="13">
        <v>26</v>
      </c>
      <c r="AR9" s="14">
        <v>27</v>
      </c>
    </row>
    <row r="10" spans="1:44" ht="15.75" thickBot="1" x14ac:dyDescent="0.3">
      <c r="A10" s="15"/>
      <c r="B10" s="3" t="s">
        <v>202</v>
      </c>
      <c r="C10" s="3" t="s">
        <v>203</v>
      </c>
      <c r="D10" s="16" t="s">
        <v>5</v>
      </c>
      <c r="E10" s="17"/>
      <c r="F10" s="18"/>
      <c r="G10" s="18"/>
      <c r="H10" s="18"/>
      <c r="I10" s="18"/>
      <c r="J10" s="18"/>
      <c r="K10" s="19"/>
      <c r="L10" s="20" t="s">
        <v>8</v>
      </c>
      <c r="M10" s="20" t="s">
        <v>204</v>
      </c>
      <c r="N10" s="20" t="s">
        <v>205</v>
      </c>
      <c r="O10" s="20" t="s">
        <v>9</v>
      </c>
      <c r="P10" s="21" t="s">
        <v>10</v>
      </c>
      <c r="Q10" s="22">
        <v>2023</v>
      </c>
      <c r="R10" s="22">
        <v>2024</v>
      </c>
      <c r="S10" s="22">
        <v>2025</v>
      </c>
      <c r="T10" s="22">
        <v>2026</v>
      </c>
      <c r="U10" s="22">
        <v>2027</v>
      </c>
      <c r="V10" s="22">
        <v>2028</v>
      </c>
      <c r="W10" s="22">
        <v>2029</v>
      </c>
      <c r="X10" s="22">
        <v>2030</v>
      </c>
      <c r="Y10" s="22">
        <v>2031</v>
      </c>
      <c r="Z10" s="22">
        <v>2032</v>
      </c>
      <c r="AA10" s="22">
        <v>2033</v>
      </c>
      <c r="AB10" s="22">
        <v>2034</v>
      </c>
      <c r="AC10" s="22">
        <v>2035</v>
      </c>
      <c r="AD10" s="22">
        <v>2036</v>
      </c>
      <c r="AE10" s="22">
        <v>2037</v>
      </c>
      <c r="AF10" s="22">
        <v>2038</v>
      </c>
      <c r="AG10" s="22">
        <v>2039</v>
      </c>
      <c r="AH10" s="22">
        <v>2040</v>
      </c>
      <c r="AI10" s="22">
        <v>2041</v>
      </c>
      <c r="AJ10" s="22">
        <v>2042</v>
      </c>
      <c r="AK10" s="22">
        <v>2043</v>
      </c>
      <c r="AL10" s="22">
        <v>2044</v>
      </c>
      <c r="AM10" s="22">
        <v>2045</v>
      </c>
      <c r="AN10" s="22">
        <v>2046</v>
      </c>
      <c r="AO10" s="22">
        <v>2047</v>
      </c>
      <c r="AP10" s="22">
        <v>2048</v>
      </c>
      <c r="AQ10" s="22">
        <v>2049</v>
      </c>
      <c r="AR10" s="23">
        <v>2050</v>
      </c>
    </row>
    <row r="11" spans="1:44" x14ac:dyDescent="0.25">
      <c r="A11" s="24" t="s">
        <v>18</v>
      </c>
      <c r="B11" s="41">
        <f>'Parameter Input'!$L$20</f>
        <v>400000</v>
      </c>
      <c r="C11" s="42">
        <f>'Parameter Input'!$M$20</f>
        <v>145000</v>
      </c>
      <c r="D11" s="1" t="s">
        <v>15</v>
      </c>
      <c r="L11" s="51">
        <f>'Parameter Input'!$O$20</f>
        <v>8</v>
      </c>
      <c r="M11" s="52">
        <v>0</v>
      </c>
      <c r="N11" s="52">
        <v>1</v>
      </c>
      <c r="O11" s="52">
        <f>'Parameter Input'!$P$20</f>
        <v>0.9</v>
      </c>
      <c r="P11" s="53">
        <f>'Parameter Input'!$Q$20</f>
        <v>0.4</v>
      </c>
      <c r="Q11" s="4">
        <f t="shared" ref="Q11:AR20" si="0">$N11+($M11-$N11)*((1/(1+EXP(-$P11*(Q$9-$L11)))^$O11))</f>
        <v>0.94584787155511363</v>
      </c>
      <c r="R11" s="4">
        <f t="shared" si="0"/>
        <v>0.92370360150141495</v>
      </c>
      <c r="S11" s="4">
        <f t="shared" si="0"/>
        <v>0.89334463567658451</v>
      </c>
      <c r="T11" s="4">
        <f t="shared" si="0"/>
        <v>0.85254543874327005</v>
      </c>
      <c r="U11" s="4">
        <f t="shared" si="0"/>
        <v>0.79921300652623883</v>
      </c>
      <c r="V11" s="4">
        <f t="shared" si="0"/>
        <v>0.73204982249993378</v>
      </c>
      <c r="W11" s="4">
        <f t="shared" si="0"/>
        <v>0.65145592958786691</v>
      </c>
      <c r="X11" s="4">
        <f t="shared" si="0"/>
        <v>0.56032247880849573</v>
      </c>
      <c r="Y11" s="4">
        <f t="shared" si="0"/>
        <v>0.46411326873185343</v>
      </c>
      <c r="Z11" s="4">
        <f t="shared" si="0"/>
        <v>0.36979727595523937</v>
      </c>
      <c r="AA11" s="4">
        <f t="shared" si="0"/>
        <v>0.28393948637231203</v>
      </c>
      <c r="AB11" s="4">
        <f t="shared" si="0"/>
        <v>0.21097259161117732</v>
      </c>
      <c r="AC11" s="4">
        <f t="shared" si="0"/>
        <v>0.15253917653798199</v>
      </c>
      <c r="AD11" s="4">
        <f t="shared" si="0"/>
        <v>0.10795188737709993</v>
      </c>
      <c r="AE11" s="4">
        <f t="shared" si="0"/>
        <v>7.5176653938091809E-2</v>
      </c>
      <c r="AF11" s="4">
        <f t="shared" si="0"/>
        <v>5.1742836177502194E-2</v>
      </c>
      <c r="AG11" s="4">
        <f t="shared" si="0"/>
        <v>3.5319190625345942E-2</v>
      </c>
      <c r="AH11" s="4">
        <f t="shared" si="0"/>
        <v>2.3969442072658165E-2</v>
      </c>
      <c r="AI11" s="4">
        <f t="shared" si="0"/>
        <v>1.6202243558389728E-2</v>
      </c>
      <c r="AJ11" s="4">
        <f t="shared" si="0"/>
        <v>1.0922240564108399E-2</v>
      </c>
      <c r="AK11" s="4">
        <f t="shared" si="0"/>
        <v>7.3493212906090566E-3</v>
      </c>
      <c r="AL11" s="4">
        <f t="shared" si="0"/>
        <v>4.9390262185057265E-3</v>
      </c>
      <c r="AM11" s="4">
        <f t="shared" si="0"/>
        <v>3.3164275492956197E-3</v>
      </c>
      <c r="AN11" s="4">
        <f t="shared" si="0"/>
        <v>2.2256362146679809E-3</v>
      </c>
      <c r="AO11" s="4">
        <f t="shared" si="0"/>
        <v>1.4930448704811861E-3</v>
      </c>
      <c r="AP11" s="4">
        <f t="shared" si="0"/>
        <v>1.0013381504474506E-3</v>
      </c>
      <c r="AQ11" s="4">
        <f t="shared" si="0"/>
        <v>6.7145100246257527E-4</v>
      </c>
      <c r="AR11" s="4">
        <f t="shared" si="0"/>
        <v>4.5019225748876845E-4</v>
      </c>
    </row>
    <row r="12" spans="1:44" x14ac:dyDescent="0.25">
      <c r="A12" s="24" t="s">
        <v>28</v>
      </c>
      <c r="B12" s="60">
        <f>'Parameter Input'!$L$21</f>
        <v>-60000</v>
      </c>
      <c r="C12" s="61">
        <f>'Parameter Input'!$M$21</f>
        <v>-36250</v>
      </c>
      <c r="D12" s="1" t="s">
        <v>15</v>
      </c>
      <c r="L12" s="54">
        <f>'Parameter Input'!$O$21</f>
        <v>8</v>
      </c>
      <c r="M12" s="37">
        <v>0</v>
      </c>
      <c r="N12" s="37">
        <v>1</v>
      </c>
      <c r="O12" s="37">
        <f>'Parameter Input'!$P$21</f>
        <v>0.9</v>
      </c>
      <c r="P12" s="55">
        <f>'Parameter Input'!$Q$21</f>
        <v>0.4</v>
      </c>
      <c r="Q12" s="4">
        <f t="shared" si="0"/>
        <v>0.94584787155511363</v>
      </c>
      <c r="R12" s="4">
        <f t="shared" si="0"/>
        <v>0.92370360150141495</v>
      </c>
      <c r="S12" s="4">
        <f t="shared" si="0"/>
        <v>0.89334463567658451</v>
      </c>
      <c r="T12" s="4">
        <f t="shared" si="0"/>
        <v>0.85254543874327005</v>
      </c>
      <c r="U12" s="4">
        <f t="shared" si="0"/>
        <v>0.79921300652623883</v>
      </c>
      <c r="V12" s="4">
        <f t="shared" si="0"/>
        <v>0.73204982249993378</v>
      </c>
      <c r="W12" s="4">
        <f t="shared" si="0"/>
        <v>0.65145592958786691</v>
      </c>
      <c r="X12" s="4">
        <f t="shared" si="0"/>
        <v>0.56032247880849573</v>
      </c>
      <c r="Y12" s="4">
        <f t="shared" si="0"/>
        <v>0.46411326873185343</v>
      </c>
      <c r="Z12" s="4">
        <f t="shared" si="0"/>
        <v>0.36979727595523937</v>
      </c>
      <c r="AA12" s="4">
        <f t="shared" si="0"/>
        <v>0.28393948637231203</v>
      </c>
      <c r="AB12" s="4">
        <f t="shared" si="0"/>
        <v>0.21097259161117732</v>
      </c>
      <c r="AC12" s="4">
        <f t="shared" si="0"/>
        <v>0.15253917653798199</v>
      </c>
      <c r="AD12" s="4">
        <f t="shared" si="0"/>
        <v>0.10795188737709993</v>
      </c>
      <c r="AE12" s="4">
        <f t="shared" si="0"/>
        <v>7.5176653938091809E-2</v>
      </c>
      <c r="AF12" s="4">
        <f t="shared" si="0"/>
        <v>5.1742836177502194E-2</v>
      </c>
      <c r="AG12" s="4">
        <f t="shared" si="0"/>
        <v>3.5319190625345942E-2</v>
      </c>
      <c r="AH12" s="4">
        <f t="shared" si="0"/>
        <v>2.3969442072658165E-2</v>
      </c>
      <c r="AI12" s="4">
        <f t="shared" si="0"/>
        <v>1.6202243558389728E-2</v>
      </c>
      <c r="AJ12" s="4">
        <f t="shared" si="0"/>
        <v>1.0922240564108399E-2</v>
      </c>
      <c r="AK12" s="4">
        <f t="shared" si="0"/>
        <v>7.3493212906090566E-3</v>
      </c>
      <c r="AL12" s="4">
        <f t="shared" si="0"/>
        <v>4.9390262185057265E-3</v>
      </c>
      <c r="AM12" s="4">
        <f t="shared" si="0"/>
        <v>3.3164275492956197E-3</v>
      </c>
      <c r="AN12" s="4">
        <f t="shared" si="0"/>
        <v>2.2256362146679809E-3</v>
      </c>
      <c r="AO12" s="4">
        <f t="shared" si="0"/>
        <v>1.4930448704811861E-3</v>
      </c>
      <c r="AP12" s="4">
        <f t="shared" si="0"/>
        <v>1.0013381504474506E-3</v>
      </c>
      <c r="AQ12" s="4">
        <f t="shared" si="0"/>
        <v>6.7145100246257527E-4</v>
      </c>
      <c r="AR12" s="4">
        <f t="shared" si="0"/>
        <v>4.5019225748876845E-4</v>
      </c>
    </row>
    <row r="13" spans="1:44" x14ac:dyDescent="0.25">
      <c r="A13" s="24" t="s">
        <v>14</v>
      </c>
      <c r="B13" s="43">
        <f>'Parameter Input'!B8</f>
        <v>40000</v>
      </c>
      <c r="C13" s="44">
        <f>'Parameter Input'!C8</f>
        <v>40000</v>
      </c>
      <c r="D13" s="1" t="s">
        <v>15</v>
      </c>
      <c r="L13" s="54">
        <f>'Parameter Input'!E8</f>
        <v>12</v>
      </c>
      <c r="M13" s="37">
        <v>0</v>
      </c>
      <c r="N13" s="37">
        <v>1</v>
      </c>
      <c r="O13" s="37">
        <f>'Parameter Input'!F8</f>
        <v>0.9</v>
      </c>
      <c r="P13" s="55">
        <f>'Parameter Input'!G8</f>
        <v>0.4</v>
      </c>
      <c r="Q13" s="4">
        <f t="shared" si="0"/>
        <v>0.9867978615748374</v>
      </c>
      <c r="R13" s="4">
        <f t="shared" si="0"/>
        <v>0.98114509762858249</v>
      </c>
      <c r="S13" s="4">
        <f t="shared" si="0"/>
        <v>0.97311898315872036</v>
      </c>
      <c r="T13" s="4">
        <f t="shared" si="0"/>
        <v>0.96177484161592774</v>
      </c>
      <c r="U13" s="4">
        <f t="shared" si="0"/>
        <v>0.94584787155511363</v>
      </c>
      <c r="V13" s="4">
        <f t="shared" si="0"/>
        <v>0.92370360150141495</v>
      </c>
      <c r="W13" s="4">
        <f t="shared" si="0"/>
        <v>0.89334463567658451</v>
      </c>
      <c r="X13" s="4">
        <f t="shared" si="0"/>
        <v>0.85254543874327005</v>
      </c>
      <c r="Y13" s="4">
        <f t="shared" si="0"/>
        <v>0.79921300652623883</v>
      </c>
      <c r="Z13" s="4">
        <f t="shared" si="0"/>
        <v>0.73204982249993378</v>
      </c>
      <c r="AA13" s="4">
        <f t="shared" si="0"/>
        <v>0.65145592958786691</v>
      </c>
      <c r="AB13" s="4">
        <f t="shared" si="0"/>
        <v>0.56032247880849573</v>
      </c>
      <c r="AC13" s="4">
        <f t="shared" si="0"/>
        <v>0.46411326873185343</v>
      </c>
      <c r="AD13" s="4">
        <f t="shared" si="0"/>
        <v>0.36979727595523937</v>
      </c>
      <c r="AE13" s="4">
        <f t="shared" si="0"/>
        <v>0.28393948637231203</v>
      </c>
      <c r="AF13" s="4">
        <f t="shared" si="0"/>
        <v>0.21097259161117732</v>
      </c>
      <c r="AG13" s="4">
        <f t="shared" si="0"/>
        <v>0.15253917653798199</v>
      </c>
      <c r="AH13" s="4">
        <f t="shared" si="0"/>
        <v>0.10795188737709993</v>
      </c>
      <c r="AI13" s="4">
        <f t="shared" si="0"/>
        <v>7.5176653938091809E-2</v>
      </c>
      <c r="AJ13" s="4">
        <f t="shared" si="0"/>
        <v>5.1742836177502194E-2</v>
      </c>
      <c r="AK13" s="4">
        <f t="shared" si="0"/>
        <v>3.5319190625345942E-2</v>
      </c>
      <c r="AL13" s="4">
        <f t="shared" si="0"/>
        <v>2.3969442072658165E-2</v>
      </c>
      <c r="AM13" s="4">
        <f t="shared" si="0"/>
        <v>1.6202243558389728E-2</v>
      </c>
      <c r="AN13" s="4">
        <f t="shared" si="0"/>
        <v>1.0922240564108399E-2</v>
      </c>
      <c r="AO13" s="4">
        <f t="shared" si="0"/>
        <v>7.3493212906090566E-3</v>
      </c>
      <c r="AP13" s="4">
        <f t="shared" si="0"/>
        <v>4.9390262185057265E-3</v>
      </c>
      <c r="AQ13" s="4">
        <f t="shared" si="0"/>
        <v>3.3164275492956197E-3</v>
      </c>
      <c r="AR13" s="4">
        <f t="shared" si="0"/>
        <v>2.2256362146679809E-3</v>
      </c>
    </row>
    <row r="14" spans="1:44" x14ac:dyDescent="0.25">
      <c r="A14" s="24" t="s">
        <v>25</v>
      </c>
      <c r="B14" s="60">
        <f>'Parameter Input'!B9</f>
        <v>-10000</v>
      </c>
      <c r="C14" s="61">
        <f>'Parameter Input'!C9</f>
        <v>-10000</v>
      </c>
      <c r="D14" s="1" t="s">
        <v>15</v>
      </c>
      <c r="L14" s="54">
        <f>'Parameter Input'!E9</f>
        <v>12</v>
      </c>
      <c r="M14" s="37">
        <v>0</v>
      </c>
      <c r="N14" s="37">
        <v>1</v>
      </c>
      <c r="O14" s="37">
        <f>'Parameter Input'!F9</f>
        <v>0.9</v>
      </c>
      <c r="P14" s="55">
        <f>'Parameter Input'!G9</f>
        <v>0.4</v>
      </c>
      <c r="Q14" s="4">
        <f t="shared" si="0"/>
        <v>0.9867978615748374</v>
      </c>
      <c r="R14" s="4">
        <f t="shared" si="0"/>
        <v>0.98114509762858249</v>
      </c>
      <c r="S14" s="4">
        <f t="shared" si="0"/>
        <v>0.97311898315872036</v>
      </c>
      <c r="T14" s="4">
        <f t="shared" si="0"/>
        <v>0.96177484161592774</v>
      </c>
      <c r="U14" s="4">
        <f t="shared" si="0"/>
        <v>0.94584787155511363</v>
      </c>
      <c r="V14" s="4">
        <f t="shared" si="0"/>
        <v>0.92370360150141495</v>
      </c>
      <c r="W14" s="4">
        <f t="shared" si="0"/>
        <v>0.89334463567658451</v>
      </c>
      <c r="X14" s="4">
        <f t="shared" si="0"/>
        <v>0.85254543874327005</v>
      </c>
      <c r="Y14" s="4">
        <f t="shared" si="0"/>
        <v>0.79921300652623883</v>
      </c>
      <c r="Z14" s="4">
        <f t="shared" si="0"/>
        <v>0.73204982249993378</v>
      </c>
      <c r="AA14" s="4">
        <f t="shared" si="0"/>
        <v>0.65145592958786691</v>
      </c>
      <c r="AB14" s="4">
        <f t="shared" si="0"/>
        <v>0.56032247880849573</v>
      </c>
      <c r="AC14" s="4">
        <f t="shared" si="0"/>
        <v>0.46411326873185343</v>
      </c>
      <c r="AD14" s="4">
        <f t="shared" si="0"/>
        <v>0.36979727595523937</v>
      </c>
      <c r="AE14" s="4">
        <f t="shared" si="0"/>
        <v>0.28393948637231203</v>
      </c>
      <c r="AF14" s="4">
        <f t="shared" si="0"/>
        <v>0.21097259161117732</v>
      </c>
      <c r="AG14" s="4">
        <f t="shared" si="0"/>
        <v>0.15253917653798199</v>
      </c>
      <c r="AH14" s="4">
        <f t="shared" si="0"/>
        <v>0.10795188737709993</v>
      </c>
      <c r="AI14" s="4">
        <f t="shared" si="0"/>
        <v>7.5176653938091809E-2</v>
      </c>
      <c r="AJ14" s="4">
        <f t="shared" si="0"/>
        <v>5.1742836177502194E-2</v>
      </c>
      <c r="AK14" s="4">
        <f t="shared" si="0"/>
        <v>3.5319190625345942E-2</v>
      </c>
      <c r="AL14" s="4">
        <f t="shared" si="0"/>
        <v>2.3969442072658165E-2</v>
      </c>
      <c r="AM14" s="4">
        <f t="shared" si="0"/>
        <v>1.6202243558389728E-2</v>
      </c>
      <c r="AN14" s="4">
        <f t="shared" si="0"/>
        <v>1.0922240564108399E-2</v>
      </c>
      <c r="AO14" s="4">
        <f t="shared" si="0"/>
        <v>7.3493212906090566E-3</v>
      </c>
      <c r="AP14" s="4">
        <f t="shared" si="0"/>
        <v>4.9390262185057265E-3</v>
      </c>
      <c r="AQ14" s="4">
        <f t="shared" si="0"/>
        <v>3.3164275492956197E-3</v>
      </c>
      <c r="AR14" s="4">
        <f t="shared" si="0"/>
        <v>2.2256362146679809E-3</v>
      </c>
    </row>
    <row r="15" spans="1:44" x14ac:dyDescent="0.25">
      <c r="A15" s="24" t="s">
        <v>79</v>
      </c>
      <c r="B15" s="45">
        <f>'Parameter Input'!$L$27</f>
        <v>0.06</v>
      </c>
      <c r="C15" s="46">
        <f>'Parameter Input'!$M$27</f>
        <v>0.06</v>
      </c>
      <c r="D15" s="1" t="s">
        <v>57</v>
      </c>
      <c r="L15" s="54">
        <f>'Parameter Input'!$O$27</f>
        <v>12</v>
      </c>
      <c r="M15" s="37">
        <v>0</v>
      </c>
      <c r="N15" s="37">
        <v>1</v>
      </c>
      <c r="O15" s="37">
        <f>'Parameter Input'!$P$27</f>
        <v>0.9</v>
      </c>
      <c r="P15" s="55">
        <f>'Parameter Input'!$Q$27</f>
        <v>0.4</v>
      </c>
      <c r="Q15" s="4">
        <f t="shared" si="0"/>
        <v>0.9867978615748374</v>
      </c>
      <c r="R15" s="4">
        <f t="shared" si="0"/>
        <v>0.98114509762858249</v>
      </c>
      <c r="S15" s="4">
        <f t="shared" si="0"/>
        <v>0.97311898315872036</v>
      </c>
      <c r="T15" s="4">
        <f t="shared" si="0"/>
        <v>0.96177484161592774</v>
      </c>
      <c r="U15" s="4">
        <f t="shared" si="0"/>
        <v>0.94584787155511363</v>
      </c>
      <c r="V15" s="4">
        <f t="shared" si="0"/>
        <v>0.92370360150141495</v>
      </c>
      <c r="W15" s="4">
        <f t="shared" si="0"/>
        <v>0.89334463567658451</v>
      </c>
      <c r="X15" s="4">
        <f t="shared" si="0"/>
        <v>0.85254543874327005</v>
      </c>
      <c r="Y15" s="4">
        <f t="shared" si="0"/>
        <v>0.79921300652623883</v>
      </c>
      <c r="Z15" s="4">
        <f t="shared" si="0"/>
        <v>0.73204982249993378</v>
      </c>
      <c r="AA15" s="4">
        <f t="shared" si="0"/>
        <v>0.65145592958786691</v>
      </c>
      <c r="AB15" s="4">
        <f t="shared" si="0"/>
        <v>0.56032247880849573</v>
      </c>
      <c r="AC15" s="4">
        <f t="shared" si="0"/>
        <v>0.46411326873185343</v>
      </c>
      <c r="AD15" s="4">
        <f t="shared" si="0"/>
        <v>0.36979727595523937</v>
      </c>
      <c r="AE15" s="4">
        <f t="shared" si="0"/>
        <v>0.28393948637231203</v>
      </c>
      <c r="AF15" s="4">
        <f t="shared" si="0"/>
        <v>0.21097259161117732</v>
      </c>
      <c r="AG15" s="4">
        <f t="shared" si="0"/>
        <v>0.15253917653798199</v>
      </c>
      <c r="AH15" s="4">
        <f t="shared" si="0"/>
        <v>0.10795188737709993</v>
      </c>
      <c r="AI15" s="4">
        <f t="shared" si="0"/>
        <v>7.5176653938091809E-2</v>
      </c>
      <c r="AJ15" s="4">
        <f t="shared" si="0"/>
        <v>5.1742836177502194E-2</v>
      </c>
      <c r="AK15" s="4">
        <f t="shared" si="0"/>
        <v>3.5319190625345942E-2</v>
      </c>
      <c r="AL15" s="4">
        <f t="shared" si="0"/>
        <v>2.3969442072658165E-2</v>
      </c>
      <c r="AM15" s="4">
        <f t="shared" si="0"/>
        <v>1.6202243558389728E-2</v>
      </c>
      <c r="AN15" s="4">
        <f t="shared" si="0"/>
        <v>1.0922240564108399E-2</v>
      </c>
      <c r="AO15" s="4">
        <f t="shared" si="0"/>
        <v>7.3493212906090566E-3</v>
      </c>
      <c r="AP15" s="4">
        <f t="shared" si="0"/>
        <v>4.9390262185057265E-3</v>
      </c>
      <c r="AQ15" s="4">
        <f t="shared" si="0"/>
        <v>3.3164275492956197E-3</v>
      </c>
      <c r="AR15" s="4">
        <f t="shared" si="0"/>
        <v>2.2256362146679809E-3</v>
      </c>
    </row>
    <row r="16" spans="1:44" x14ac:dyDescent="0.25">
      <c r="A16" s="24" t="s">
        <v>37</v>
      </c>
      <c r="B16" s="43">
        <f>'Parameter Input'!B10</f>
        <v>70000</v>
      </c>
      <c r="C16" s="44">
        <f>'Parameter Input'!C10</f>
        <v>70000</v>
      </c>
      <c r="D16" s="1" t="s">
        <v>38</v>
      </c>
      <c r="L16" s="54">
        <f>'Parameter Input'!E10</f>
        <v>12</v>
      </c>
      <c r="M16" s="37">
        <v>0</v>
      </c>
      <c r="N16" s="37">
        <v>1</v>
      </c>
      <c r="O16" s="37">
        <f>'Parameter Input'!F10</f>
        <v>0.9</v>
      </c>
      <c r="P16" s="55">
        <f>'Parameter Input'!G10</f>
        <v>0.4</v>
      </c>
      <c r="Q16" s="4">
        <f t="shared" si="0"/>
        <v>0.9867978615748374</v>
      </c>
      <c r="R16" s="4">
        <f t="shared" si="0"/>
        <v>0.98114509762858249</v>
      </c>
      <c r="S16" s="4">
        <f t="shared" si="0"/>
        <v>0.97311898315872036</v>
      </c>
      <c r="T16" s="4">
        <f t="shared" si="0"/>
        <v>0.96177484161592774</v>
      </c>
      <c r="U16" s="4">
        <f t="shared" si="0"/>
        <v>0.94584787155511363</v>
      </c>
      <c r="V16" s="4">
        <f t="shared" si="0"/>
        <v>0.92370360150141495</v>
      </c>
      <c r="W16" s="4">
        <f t="shared" si="0"/>
        <v>0.89334463567658451</v>
      </c>
      <c r="X16" s="4">
        <f t="shared" si="0"/>
        <v>0.85254543874327005</v>
      </c>
      <c r="Y16" s="4">
        <f t="shared" si="0"/>
        <v>0.79921300652623883</v>
      </c>
      <c r="Z16" s="4">
        <f t="shared" si="0"/>
        <v>0.73204982249993378</v>
      </c>
      <c r="AA16" s="4">
        <f t="shared" si="0"/>
        <v>0.65145592958786691</v>
      </c>
      <c r="AB16" s="4">
        <f t="shared" si="0"/>
        <v>0.56032247880849573</v>
      </c>
      <c r="AC16" s="4">
        <f t="shared" si="0"/>
        <v>0.46411326873185343</v>
      </c>
      <c r="AD16" s="4">
        <f t="shared" si="0"/>
        <v>0.36979727595523937</v>
      </c>
      <c r="AE16" s="4">
        <f t="shared" si="0"/>
        <v>0.28393948637231203</v>
      </c>
      <c r="AF16" s="4">
        <f t="shared" si="0"/>
        <v>0.21097259161117732</v>
      </c>
      <c r="AG16" s="4">
        <f t="shared" si="0"/>
        <v>0.15253917653798199</v>
      </c>
      <c r="AH16" s="4">
        <f t="shared" si="0"/>
        <v>0.10795188737709993</v>
      </c>
      <c r="AI16" s="4">
        <f t="shared" si="0"/>
        <v>7.5176653938091809E-2</v>
      </c>
      <c r="AJ16" s="4">
        <f t="shared" si="0"/>
        <v>5.1742836177502194E-2</v>
      </c>
      <c r="AK16" s="4">
        <f t="shared" si="0"/>
        <v>3.5319190625345942E-2</v>
      </c>
      <c r="AL16" s="4">
        <f t="shared" si="0"/>
        <v>2.3969442072658165E-2</v>
      </c>
      <c r="AM16" s="4">
        <f t="shared" si="0"/>
        <v>1.6202243558389728E-2</v>
      </c>
      <c r="AN16" s="4">
        <f t="shared" si="0"/>
        <v>1.0922240564108399E-2</v>
      </c>
      <c r="AO16" s="4">
        <f t="shared" si="0"/>
        <v>7.3493212906090566E-3</v>
      </c>
      <c r="AP16" s="4">
        <f t="shared" si="0"/>
        <v>4.9390262185057265E-3</v>
      </c>
      <c r="AQ16" s="4">
        <f t="shared" si="0"/>
        <v>3.3164275492956197E-3</v>
      </c>
      <c r="AR16" s="4">
        <f t="shared" si="0"/>
        <v>2.2256362146679809E-3</v>
      </c>
    </row>
    <row r="17" spans="1:44" x14ac:dyDescent="0.25">
      <c r="A17" s="24" t="s">
        <v>52</v>
      </c>
      <c r="B17" s="43">
        <f>'Parameter Input'!$L$23</f>
        <v>15000</v>
      </c>
      <c r="C17" s="44">
        <f>'Parameter Input'!$M$23</f>
        <v>15000</v>
      </c>
      <c r="D17" s="1" t="s">
        <v>38</v>
      </c>
      <c r="L17" s="54">
        <f>'Parameter Input'!$O$23</f>
        <v>8</v>
      </c>
      <c r="M17" s="37">
        <v>0</v>
      </c>
      <c r="N17" s="37">
        <v>1</v>
      </c>
      <c r="O17" s="37">
        <f>'Parameter Input'!$P$23</f>
        <v>0.9</v>
      </c>
      <c r="P17" s="55">
        <f>'Parameter Input'!$Q$23</f>
        <v>0.4</v>
      </c>
      <c r="Q17" s="4">
        <f t="shared" si="0"/>
        <v>0.94584787155511363</v>
      </c>
      <c r="R17" s="4">
        <f t="shared" si="0"/>
        <v>0.92370360150141495</v>
      </c>
      <c r="S17" s="4">
        <f t="shared" si="0"/>
        <v>0.89334463567658451</v>
      </c>
      <c r="T17" s="4">
        <f t="shared" si="0"/>
        <v>0.85254543874327005</v>
      </c>
      <c r="U17" s="4">
        <f t="shared" si="0"/>
        <v>0.79921300652623883</v>
      </c>
      <c r="V17" s="4">
        <f t="shared" si="0"/>
        <v>0.73204982249993378</v>
      </c>
      <c r="W17" s="4">
        <f t="shared" si="0"/>
        <v>0.65145592958786691</v>
      </c>
      <c r="X17" s="4">
        <f t="shared" si="0"/>
        <v>0.56032247880849573</v>
      </c>
      <c r="Y17" s="4">
        <f t="shared" si="0"/>
        <v>0.46411326873185343</v>
      </c>
      <c r="Z17" s="4">
        <f t="shared" si="0"/>
        <v>0.36979727595523937</v>
      </c>
      <c r="AA17" s="4">
        <f t="shared" si="0"/>
        <v>0.28393948637231203</v>
      </c>
      <c r="AB17" s="4">
        <f t="shared" si="0"/>
        <v>0.21097259161117732</v>
      </c>
      <c r="AC17" s="4">
        <f t="shared" si="0"/>
        <v>0.15253917653798199</v>
      </c>
      <c r="AD17" s="4">
        <f t="shared" si="0"/>
        <v>0.10795188737709993</v>
      </c>
      <c r="AE17" s="4">
        <f t="shared" si="0"/>
        <v>7.5176653938091809E-2</v>
      </c>
      <c r="AF17" s="4">
        <f t="shared" si="0"/>
        <v>5.1742836177502194E-2</v>
      </c>
      <c r="AG17" s="4">
        <f t="shared" si="0"/>
        <v>3.5319190625345942E-2</v>
      </c>
      <c r="AH17" s="4">
        <f t="shared" si="0"/>
        <v>2.3969442072658165E-2</v>
      </c>
      <c r="AI17" s="4">
        <f t="shared" si="0"/>
        <v>1.6202243558389728E-2</v>
      </c>
      <c r="AJ17" s="4">
        <f t="shared" si="0"/>
        <v>1.0922240564108399E-2</v>
      </c>
      <c r="AK17" s="4">
        <f t="shared" si="0"/>
        <v>7.3493212906090566E-3</v>
      </c>
      <c r="AL17" s="4">
        <f t="shared" si="0"/>
        <v>4.9390262185057265E-3</v>
      </c>
      <c r="AM17" s="4">
        <f t="shared" si="0"/>
        <v>3.3164275492956197E-3</v>
      </c>
      <c r="AN17" s="4">
        <f t="shared" si="0"/>
        <v>2.2256362146679809E-3</v>
      </c>
      <c r="AO17" s="4">
        <f t="shared" si="0"/>
        <v>1.4930448704811861E-3</v>
      </c>
      <c r="AP17" s="4">
        <f t="shared" si="0"/>
        <v>1.0013381504474506E-3</v>
      </c>
      <c r="AQ17" s="4">
        <f t="shared" si="0"/>
        <v>6.7145100246257527E-4</v>
      </c>
      <c r="AR17" s="4">
        <f t="shared" si="0"/>
        <v>4.5019225748876845E-4</v>
      </c>
    </row>
    <row r="18" spans="1:44" x14ac:dyDescent="0.25">
      <c r="A18" s="24" t="s">
        <v>273</v>
      </c>
      <c r="B18" s="45">
        <f>'Parameter Input'!B15</f>
        <v>0.11</v>
      </c>
      <c r="C18" s="46">
        <f>'Parameter Input'!C15</f>
        <v>0.11</v>
      </c>
      <c r="D18" s="1" t="s">
        <v>76</v>
      </c>
      <c r="L18" s="54">
        <f>'Parameter Input'!E15</f>
        <v>12</v>
      </c>
      <c r="M18" s="37">
        <v>0</v>
      </c>
      <c r="N18" s="37">
        <v>1</v>
      </c>
      <c r="O18" s="37">
        <f>'Parameter Input'!F15</f>
        <v>0.9</v>
      </c>
      <c r="P18" s="55">
        <f>'Parameter Input'!G15</f>
        <v>0.4</v>
      </c>
      <c r="Q18" s="4">
        <f t="shared" si="0"/>
        <v>0.9867978615748374</v>
      </c>
      <c r="R18" s="4">
        <f t="shared" si="0"/>
        <v>0.98114509762858249</v>
      </c>
      <c r="S18" s="4">
        <f t="shared" si="0"/>
        <v>0.97311898315872036</v>
      </c>
      <c r="T18" s="4">
        <f t="shared" si="0"/>
        <v>0.96177484161592774</v>
      </c>
      <c r="U18" s="4">
        <f t="shared" si="0"/>
        <v>0.94584787155511363</v>
      </c>
      <c r="V18" s="4">
        <f t="shared" si="0"/>
        <v>0.92370360150141495</v>
      </c>
      <c r="W18" s="4">
        <f t="shared" si="0"/>
        <v>0.89334463567658451</v>
      </c>
      <c r="X18" s="4">
        <f t="shared" si="0"/>
        <v>0.85254543874327005</v>
      </c>
      <c r="Y18" s="4">
        <f t="shared" si="0"/>
        <v>0.79921300652623883</v>
      </c>
      <c r="Z18" s="4">
        <f t="shared" si="0"/>
        <v>0.73204982249993378</v>
      </c>
      <c r="AA18" s="4">
        <f t="shared" si="0"/>
        <v>0.65145592958786691</v>
      </c>
      <c r="AB18" s="4">
        <f t="shared" si="0"/>
        <v>0.56032247880849573</v>
      </c>
      <c r="AC18" s="4">
        <f t="shared" si="0"/>
        <v>0.46411326873185343</v>
      </c>
      <c r="AD18" s="4">
        <f t="shared" si="0"/>
        <v>0.36979727595523937</v>
      </c>
      <c r="AE18" s="4">
        <f t="shared" si="0"/>
        <v>0.28393948637231203</v>
      </c>
      <c r="AF18" s="4">
        <f t="shared" si="0"/>
        <v>0.21097259161117732</v>
      </c>
      <c r="AG18" s="4">
        <f t="shared" si="0"/>
        <v>0.15253917653798199</v>
      </c>
      <c r="AH18" s="4">
        <f t="shared" si="0"/>
        <v>0.10795188737709993</v>
      </c>
      <c r="AI18" s="4">
        <f t="shared" si="0"/>
        <v>7.5176653938091809E-2</v>
      </c>
      <c r="AJ18" s="4">
        <f t="shared" si="0"/>
        <v>5.1742836177502194E-2</v>
      </c>
      <c r="AK18" s="4">
        <f t="shared" si="0"/>
        <v>3.5319190625345942E-2</v>
      </c>
      <c r="AL18" s="4">
        <f t="shared" si="0"/>
        <v>2.3969442072658165E-2</v>
      </c>
      <c r="AM18" s="4">
        <f t="shared" si="0"/>
        <v>1.6202243558389728E-2</v>
      </c>
      <c r="AN18" s="4">
        <f t="shared" si="0"/>
        <v>1.0922240564108399E-2</v>
      </c>
      <c r="AO18" s="4">
        <f t="shared" si="0"/>
        <v>7.3493212906090566E-3</v>
      </c>
      <c r="AP18" s="4">
        <f t="shared" si="0"/>
        <v>4.9390262185057265E-3</v>
      </c>
      <c r="AQ18" s="4">
        <f t="shared" si="0"/>
        <v>3.3164275492956197E-3</v>
      </c>
      <c r="AR18" s="4">
        <f t="shared" si="0"/>
        <v>2.2256362146679809E-3</v>
      </c>
    </row>
    <row r="19" spans="1:44" x14ac:dyDescent="0.25">
      <c r="A19" s="24" t="s">
        <v>59</v>
      </c>
      <c r="B19" s="47">
        <f>'Parameter Input'!$L$24</f>
        <v>1.52</v>
      </c>
      <c r="C19" s="48">
        <f>'Parameter Input'!$M$24</f>
        <v>1.1499999999999999</v>
      </c>
      <c r="D19" s="1" t="s">
        <v>60</v>
      </c>
      <c r="L19" s="54">
        <f>'Parameter Input'!$O$24</f>
        <v>8</v>
      </c>
      <c r="M19" s="37">
        <v>0</v>
      </c>
      <c r="N19" s="37">
        <v>1</v>
      </c>
      <c r="O19" s="37">
        <f>'Parameter Input'!$P$24</f>
        <v>0.9</v>
      </c>
      <c r="P19" s="55">
        <f>'Parameter Input'!$Q$24</f>
        <v>0.4</v>
      </c>
      <c r="Q19" s="4">
        <f t="shared" si="0"/>
        <v>0.94584787155511363</v>
      </c>
      <c r="R19" s="4">
        <f t="shared" si="0"/>
        <v>0.92370360150141495</v>
      </c>
      <c r="S19" s="4">
        <f t="shared" si="0"/>
        <v>0.89334463567658451</v>
      </c>
      <c r="T19" s="4">
        <f t="shared" si="0"/>
        <v>0.85254543874327005</v>
      </c>
      <c r="U19" s="4">
        <f t="shared" si="0"/>
        <v>0.79921300652623883</v>
      </c>
      <c r="V19" s="4">
        <f t="shared" si="0"/>
        <v>0.73204982249993378</v>
      </c>
      <c r="W19" s="4">
        <f t="shared" si="0"/>
        <v>0.65145592958786691</v>
      </c>
      <c r="X19" s="4">
        <f t="shared" si="0"/>
        <v>0.56032247880849573</v>
      </c>
      <c r="Y19" s="4">
        <f t="shared" si="0"/>
        <v>0.46411326873185343</v>
      </c>
      <c r="Z19" s="4">
        <f t="shared" si="0"/>
        <v>0.36979727595523937</v>
      </c>
      <c r="AA19" s="4">
        <f t="shared" si="0"/>
        <v>0.28393948637231203</v>
      </c>
      <c r="AB19" s="4">
        <f t="shared" si="0"/>
        <v>0.21097259161117732</v>
      </c>
      <c r="AC19" s="4">
        <f t="shared" si="0"/>
        <v>0.15253917653798199</v>
      </c>
      <c r="AD19" s="4">
        <f t="shared" si="0"/>
        <v>0.10795188737709993</v>
      </c>
      <c r="AE19" s="4">
        <f t="shared" si="0"/>
        <v>7.5176653938091809E-2</v>
      </c>
      <c r="AF19" s="4">
        <f t="shared" si="0"/>
        <v>5.1742836177502194E-2</v>
      </c>
      <c r="AG19" s="4">
        <f t="shared" si="0"/>
        <v>3.5319190625345942E-2</v>
      </c>
      <c r="AH19" s="4">
        <f t="shared" si="0"/>
        <v>2.3969442072658165E-2</v>
      </c>
      <c r="AI19" s="4">
        <f t="shared" si="0"/>
        <v>1.6202243558389728E-2</v>
      </c>
      <c r="AJ19" s="4">
        <f t="shared" si="0"/>
        <v>1.0922240564108399E-2</v>
      </c>
      <c r="AK19" s="4">
        <f t="shared" si="0"/>
        <v>7.3493212906090566E-3</v>
      </c>
      <c r="AL19" s="4">
        <f t="shared" si="0"/>
        <v>4.9390262185057265E-3</v>
      </c>
      <c r="AM19" s="4">
        <f t="shared" si="0"/>
        <v>3.3164275492956197E-3</v>
      </c>
      <c r="AN19" s="4">
        <f t="shared" si="0"/>
        <v>2.2256362146679809E-3</v>
      </c>
      <c r="AO19" s="4">
        <f t="shared" si="0"/>
        <v>1.4930448704811861E-3</v>
      </c>
      <c r="AP19" s="4">
        <f t="shared" si="0"/>
        <v>1.0013381504474506E-3</v>
      </c>
      <c r="AQ19" s="4">
        <f t="shared" si="0"/>
        <v>6.7145100246257527E-4</v>
      </c>
      <c r="AR19" s="4">
        <f t="shared" si="0"/>
        <v>4.5019225748876845E-4</v>
      </c>
    </row>
    <row r="20" spans="1:44" x14ac:dyDescent="0.25">
      <c r="A20" s="24" t="s">
        <v>67</v>
      </c>
      <c r="B20" s="45">
        <f>'Parameter Input'!$L$25</f>
        <v>9.2586511082899101E-2</v>
      </c>
      <c r="C20" s="46">
        <f>'Parameter Input'!$M$25</f>
        <v>7.3304790352502799E-2</v>
      </c>
      <c r="D20" s="1" t="s">
        <v>68</v>
      </c>
      <c r="L20" s="54">
        <f>'Parameter Input'!$O$25</f>
        <v>12</v>
      </c>
      <c r="M20" s="37">
        <v>0</v>
      </c>
      <c r="N20" s="37">
        <v>1</v>
      </c>
      <c r="O20" s="37">
        <f>'Parameter Input'!$P$25</f>
        <v>0.9</v>
      </c>
      <c r="P20" s="55">
        <f>'Parameter Input'!$Q$25</f>
        <v>0.4</v>
      </c>
      <c r="Q20" s="4">
        <f t="shared" si="0"/>
        <v>0.9867978615748374</v>
      </c>
      <c r="R20" s="4">
        <f t="shared" si="0"/>
        <v>0.98114509762858249</v>
      </c>
      <c r="S20" s="4">
        <f t="shared" si="0"/>
        <v>0.97311898315872036</v>
      </c>
      <c r="T20" s="4">
        <f t="shared" ref="T20:AR27" si="1">$N20+($M20-$N20)*((1/(1+EXP(-$P20*(T$9-$L20)))^$O20))</f>
        <v>0.96177484161592774</v>
      </c>
      <c r="U20" s="4">
        <f t="shared" si="1"/>
        <v>0.94584787155511363</v>
      </c>
      <c r="V20" s="4">
        <f t="shared" si="1"/>
        <v>0.92370360150141495</v>
      </c>
      <c r="W20" s="4">
        <f t="shared" si="1"/>
        <v>0.89334463567658451</v>
      </c>
      <c r="X20" s="4">
        <f t="shared" si="1"/>
        <v>0.85254543874327005</v>
      </c>
      <c r="Y20" s="4">
        <f t="shared" si="1"/>
        <v>0.79921300652623883</v>
      </c>
      <c r="Z20" s="4">
        <f t="shared" si="1"/>
        <v>0.73204982249993378</v>
      </c>
      <c r="AA20" s="4">
        <f t="shared" si="1"/>
        <v>0.65145592958786691</v>
      </c>
      <c r="AB20" s="4">
        <f t="shared" si="1"/>
        <v>0.56032247880849573</v>
      </c>
      <c r="AC20" s="4">
        <f t="shared" si="1"/>
        <v>0.46411326873185343</v>
      </c>
      <c r="AD20" s="4">
        <f t="shared" si="1"/>
        <v>0.36979727595523937</v>
      </c>
      <c r="AE20" s="4">
        <f t="shared" si="1"/>
        <v>0.28393948637231203</v>
      </c>
      <c r="AF20" s="4">
        <f t="shared" si="1"/>
        <v>0.21097259161117732</v>
      </c>
      <c r="AG20" s="4">
        <f t="shared" si="1"/>
        <v>0.15253917653798199</v>
      </c>
      <c r="AH20" s="4">
        <f t="shared" si="1"/>
        <v>0.10795188737709993</v>
      </c>
      <c r="AI20" s="4">
        <f t="shared" si="1"/>
        <v>7.5176653938091809E-2</v>
      </c>
      <c r="AJ20" s="4">
        <f t="shared" si="1"/>
        <v>5.1742836177502194E-2</v>
      </c>
      <c r="AK20" s="4">
        <f t="shared" si="1"/>
        <v>3.5319190625345942E-2</v>
      </c>
      <c r="AL20" s="4">
        <f t="shared" si="1"/>
        <v>2.3969442072658165E-2</v>
      </c>
      <c r="AM20" s="4">
        <f t="shared" si="1"/>
        <v>1.6202243558389728E-2</v>
      </c>
      <c r="AN20" s="4">
        <f t="shared" si="1"/>
        <v>1.0922240564108399E-2</v>
      </c>
      <c r="AO20" s="4">
        <f t="shared" si="1"/>
        <v>7.3493212906090566E-3</v>
      </c>
      <c r="AP20" s="4">
        <f t="shared" si="1"/>
        <v>4.9390262185057265E-3</v>
      </c>
      <c r="AQ20" s="4">
        <f t="shared" si="1"/>
        <v>3.3164275492956197E-3</v>
      </c>
      <c r="AR20" s="4">
        <f t="shared" si="1"/>
        <v>2.2256362146679809E-3</v>
      </c>
    </row>
    <row r="21" spans="1:44" x14ac:dyDescent="0.25">
      <c r="A21" s="24" t="s">
        <v>206</v>
      </c>
      <c r="B21" s="115">
        <f>'Parameter Input'!$L$28</f>
        <v>0</v>
      </c>
      <c r="C21" s="116">
        <f>'Parameter Input'!$M$28</f>
        <v>0</v>
      </c>
      <c r="D21" s="1" t="s">
        <v>76</v>
      </c>
      <c r="L21" s="54">
        <f>'Parameter Input'!$O$28</f>
        <v>17</v>
      </c>
      <c r="M21" s="37">
        <v>0</v>
      </c>
      <c r="N21" s="37">
        <v>1</v>
      </c>
      <c r="O21" s="37">
        <f>'Parameter Input'!$P$28</f>
        <v>0.9</v>
      </c>
      <c r="P21" s="55">
        <f>'Parameter Input'!$Q$28</f>
        <v>0.4</v>
      </c>
      <c r="Q21" s="4">
        <f t="shared" ref="Q21:AR21" si="2">$N21+($M21-$N21)*((1/(1+EXP(-$P21*(Q$9-$L21)))^$O21))</f>
        <v>0.99780374543478534</v>
      </c>
      <c r="R21" s="4">
        <f t="shared" si="2"/>
        <v>0.99685359315256394</v>
      </c>
      <c r="S21" s="4">
        <f t="shared" si="2"/>
        <v>0.99549347132349975</v>
      </c>
      <c r="T21" s="4">
        <f t="shared" si="2"/>
        <v>0.99354772139898062</v>
      </c>
      <c r="U21" s="4">
        <f t="shared" si="2"/>
        <v>0.99076681540580536</v>
      </c>
      <c r="V21" s="4">
        <f t="shared" si="2"/>
        <v>0.9867978615748374</v>
      </c>
      <c r="W21" s="4">
        <f t="shared" si="2"/>
        <v>0.98114509762858249</v>
      </c>
      <c r="X21" s="4">
        <f t="shared" si="2"/>
        <v>0.97311898315872036</v>
      </c>
      <c r="Y21" s="4">
        <f t="shared" si="2"/>
        <v>0.96177484161592774</v>
      </c>
      <c r="Z21" s="4">
        <f t="shared" si="2"/>
        <v>0.94584787155511363</v>
      </c>
      <c r="AA21" s="4">
        <f t="shared" si="2"/>
        <v>0.92370360150141495</v>
      </c>
      <c r="AB21" s="4">
        <f t="shared" si="2"/>
        <v>0.89334463567658451</v>
      </c>
      <c r="AC21" s="4">
        <f t="shared" si="2"/>
        <v>0.85254543874327005</v>
      </c>
      <c r="AD21" s="4">
        <f t="shared" si="2"/>
        <v>0.79921300652623883</v>
      </c>
      <c r="AE21" s="4">
        <f t="shared" si="2"/>
        <v>0.73204982249993378</v>
      </c>
      <c r="AF21" s="4">
        <f t="shared" si="2"/>
        <v>0.65145592958786691</v>
      </c>
      <c r="AG21" s="4">
        <f t="shared" si="2"/>
        <v>0.56032247880849573</v>
      </c>
      <c r="AH21" s="4">
        <f t="shared" si="2"/>
        <v>0.46411326873185343</v>
      </c>
      <c r="AI21" s="4">
        <f t="shared" si="2"/>
        <v>0.36979727595523937</v>
      </c>
      <c r="AJ21" s="4">
        <f t="shared" si="2"/>
        <v>0.28393948637231203</v>
      </c>
      <c r="AK21" s="4">
        <f t="shared" si="2"/>
        <v>0.21097259161117732</v>
      </c>
      <c r="AL21" s="4">
        <f t="shared" si="2"/>
        <v>0.15253917653798199</v>
      </c>
      <c r="AM21" s="4">
        <f t="shared" si="2"/>
        <v>0.10795188737709993</v>
      </c>
      <c r="AN21" s="4">
        <f t="shared" si="2"/>
        <v>7.5176653938091809E-2</v>
      </c>
      <c r="AO21" s="4">
        <f t="shared" si="2"/>
        <v>5.1742836177502194E-2</v>
      </c>
      <c r="AP21" s="4">
        <f t="shared" si="2"/>
        <v>3.5319190625345942E-2</v>
      </c>
      <c r="AQ21" s="4">
        <f t="shared" si="2"/>
        <v>2.3969442072658165E-2</v>
      </c>
      <c r="AR21" s="4">
        <f t="shared" si="2"/>
        <v>1.6202243558389728E-2</v>
      </c>
    </row>
    <row r="22" spans="1:44" x14ac:dyDescent="0.25">
      <c r="A22" s="24" t="s">
        <v>41</v>
      </c>
      <c r="B22" s="43">
        <f>'Parameter Input'!$L$22</f>
        <v>8</v>
      </c>
      <c r="C22" s="44">
        <f>'Parameter Input'!$M$22</f>
        <v>8</v>
      </c>
      <c r="D22" s="1" t="s">
        <v>42</v>
      </c>
      <c r="L22" s="54">
        <f>'Parameter Input'!$O$22</f>
        <v>8</v>
      </c>
      <c r="M22" s="37">
        <v>0</v>
      </c>
      <c r="N22" s="37">
        <v>1</v>
      </c>
      <c r="O22" s="37">
        <f>'Parameter Input'!$P$22</f>
        <v>0.9</v>
      </c>
      <c r="P22" s="55">
        <f>'Parameter Input'!$Q$22</f>
        <v>0.4</v>
      </c>
      <c r="Q22" s="4">
        <f t="shared" ref="Q22:AF27" si="3">$N22+($M22-$N22)*((1/(1+EXP(-$P22*(Q$9-$L22)))^$O22))</f>
        <v>0.94584787155511363</v>
      </c>
      <c r="R22" s="4">
        <f t="shared" si="3"/>
        <v>0.92370360150141495</v>
      </c>
      <c r="S22" s="4">
        <f t="shared" si="3"/>
        <v>0.89334463567658451</v>
      </c>
      <c r="T22" s="4">
        <f t="shared" si="3"/>
        <v>0.85254543874327005</v>
      </c>
      <c r="U22" s="4">
        <f t="shared" si="3"/>
        <v>0.79921300652623883</v>
      </c>
      <c r="V22" s="4">
        <f t="shared" si="3"/>
        <v>0.73204982249993378</v>
      </c>
      <c r="W22" s="4">
        <f t="shared" si="3"/>
        <v>0.65145592958786691</v>
      </c>
      <c r="X22" s="4">
        <f t="shared" si="3"/>
        <v>0.56032247880849573</v>
      </c>
      <c r="Y22" s="4">
        <f t="shared" si="3"/>
        <v>0.46411326873185343</v>
      </c>
      <c r="Z22" s="4">
        <f t="shared" si="3"/>
        <v>0.36979727595523937</v>
      </c>
      <c r="AA22" s="4">
        <f t="shared" si="3"/>
        <v>0.28393948637231203</v>
      </c>
      <c r="AB22" s="4">
        <f t="shared" si="3"/>
        <v>0.21097259161117732</v>
      </c>
      <c r="AC22" s="4">
        <f t="shared" si="3"/>
        <v>0.15253917653798199</v>
      </c>
      <c r="AD22" s="4">
        <f t="shared" si="3"/>
        <v>0.10795188737709993</v>
      </c>
      <c r="AE22" s="4">
        <f t="shared" si="3"/>
        <v>7.5176653938091809E-2</v>
      </c>
      <c r="AF22" s="4">
        <f t="shared" si="3"/>
        <v>5.1742836177502194E-2</v>
      </c>
      <c r="AG22" s="4">
        <f t="shared" si="1"/>
        <v>3.5319190625345942E-2</v>
      </c>
      <c r="AH22" s="4">
        <f t="shared" si="1"/>
        <v>2.3969442072658165E-2</v>
      </c>
      <c r="AI22" s="4">
        <f t="shared" si="1"/>
        <v>1.6202243558389728E-2</v>
      </c>
      <c r="AJ22" s="4">
        <f t="shared" si="1"/>
        <v>1.0922240564108399E-2</v>
      </c>
      <c r="AK22" s="4">
        <f t="shared" si="1"/>
        <v>7.3493212906090566E-3</v>
      </c>
      <c r="AL22" s="4">
        <f t="shared" si="1"/>
        <v>4.9390262185057265E-3</v>
      </c>
      <c r="AM22" s="4">
        <f t="shared" si="1"/>
        <v>3.3164275492956197E-3</v>
      </c>
      <c r="AN22" s="4">
        <f t="shared" si="1"/>
        <v>2.2256362146679809E-3</v>
      </c>
      <c r="AO22" s="4">
        <f t="shared" si="1"/>
        <v>1.4930448704811861E-3</v>
      </c>
      <c r="AP22" s="4">
        <f t="shared" si="1"/>
        <v>1.0013381504474506E-3</v>
      </c>
      <c r="AQ22" s="4">
        <f t="shared" si="1"/>
        <v>6.7145100246257527E-4</v>
      </c>
      <c r="AR22" s="4">
        <f t="shared" si="1"/>
        <v>4.5019225748876845E-4</v>
      </c>
    </row>
    <row r="23" spans="1:44" x14ac:dyDescent="0.25">
      <c r="A23" s="24" t="s">
        <v>70</v>
      </c>
      <c r="B23" s="43">
        <f>'Parameter Input'!B14</f>
        <v>10</v>
      </c>
      <c r="C23" s="44">
        <f>'Parameter Input'!C14</f>
        <v>10</v>
      </c>
      <c r="D23" s="1" t="s">
        <v>42</v>
      </c>
      <c r="L23" s="54">
        <f>'Parameter Input'!E14</f>
        <v>12</v>
      </c>
      <c r="M23" s="37">
        <v>0</v>
      </c>
      <c r="N23" s="37">
        <v>1</v>
      </c>
      <c r="O23" s="37">
        <f>'Parameter Input'!F14</f>
        <v>0.9</v>
      </c>
      <c r="P23" s="55">
        <f>'Parameter Input'!G14</f>
        <v>0.4</v>
      </c>
      <c r="Q23" s="4">
        <f t="shared" si="3"/>
        <v>0.9867978615748374</v>
      </c>
      <c r="R23" s="4">
        <f t="shared" si="3"/>
        <v>0.98114509762858249</v>
      </c>
      <c r="S23" s="4">
        <f t="shared" si="3"/>
        <v>0.97311898315872036</v>
      </c>
      <c r="T23" s="4">
        <f t="shared" si="3"/>
        <v>0.96177484161592774</v>
      </c>
      <c r="U23" s="4">
        <f t="shared" si="3"/>
        <v>0.94584787155511363</v>
      </c>
      <c r="V23" s="4">
        <f t="shared" si="3"/>
        <v>0.92370360150141495</v>
      </c>
      <c r="W23" s="4">
        <f t="shared" si="3"/>
        <v>0.89334463567658451</v>
      </c>
      <c r="X23" s="4">
        <f t="shared" si="3"/>
        <v>0.85254543874327005</v>
      </c>
      <c r="Y23" s="4">
        <f t="shared" si="3"/>
        <v>0.79921300652623883</v>
      </c>
      <c r="Z23" s="4">
        <f t="shared" si="3"/>
        <v>0.73204982249993378</v>
      </c>
      <c r="AA23" s="4">
        <f t="shared" si="3"/>
        <v>0.65145592958786691</v>
      </c>
      <c r="AB23" s="4">
        <f t="shared" si="3"/>
        <v>0.56032247880849573</v>
      </c>
      <c r="AC23" s="4">
        <f t="shared" si="3"/>
        <v>0.46411326873185343</v>
      </c>
      <c r="AD23" s="4">
        <f t="shared" si="3"/>
        <v>0.36979727595523937</v>
      </c>
      <c r="AE23" s="4">
        <f t="shared" si="3"/>
        <v>0.28393948637231203</v>
      </c>
      <c r="AF23" s="4">
        <f t="shared" si="3"/>
        <v>0.21097259161117732</v>
      </c>
      <c r="AG23" s="4">
        <f t="shared" si="1"/>
        <v>0.15253917653798199</v>
      </c>
      <c r="AH23" s="4">
        <f t="shared" si="1"/>
        <v>0.10795188737709993</v>
      </c>
      <c r="AI23" s="4">
        <f t="shared" si="1"/>
        <v>7.5176653938091809E-2</v>
      </c>
      <c r="AJ23" s="4">
        <f t="shared" si="1"/>
        <v>5.1742836177502194E-2</v>
      </c>
      <c r="AK23" s="4">
        <f t="shared" si="1"/>
        <v>3.5319190625345942E-2</v>
      </c>
      <c r="AL23" s="4">
        <f t="shared" si="1"/>
        <v>2.3969442072658165E-2</v>
      </c>
      <c r="AM23" s="4">
        <f t="shared" si="1"/>
        <v>1.6202243558389728E-2</v>
      </c>
      <c r="AN23" s="4">
        <f t="shared" si="1"/>
        <v>1.0922240564108399E-2</v>
      </c>
      <c r="AO23" s="4">
        <f t="shared" si="1"/>
        <v>7.3493212906090566E-3</v>
      </c>
      <c r="AP23" s="4">
        <f t="shared" si="1"/>
        <v>4.9390262185057265E-3</v>
      </c>
      <c r="AQ23" s="4">
        <f t="shared" si="1"/>
        <v>3.3164275492956197E-3</v>
      </c>
      <c r="AR23" s="4">
        <f t="shared" si="1"/>
        <v>2.2256362146679809E-3</v>
      </c>
    </row>
    <row r="24" spans="1:44" x14ac:dyDescent="0.25">
      <c r="A24" s="24" t="s">
        <v>207</v>
      </c>
      <c r="B24" s="70">
        <f>'Parameter Input'!B11</f>
        <v>25</v>
      </c>
      <c r="C24" s="71">
        <f>'Parameter Input'!C11</f>
        <v>25</v>
      </c>
      <c r="D24" s="1" t="s">
        <v>49</v>
      </c>
      <c r="L24" s="54">
        <f>'Parameter Input'!E11</f>
        <v>12</v>
      </c>
      <c r="M24" s="37">
        <v>0</v>
      </c>
      <c r="N24" s="37">
        <v>1</v>
      </c>
      <c r="O24" s="37">
        <f>'Parameter Input'!F11</f>
        <v>0.9</v>
      </c>
      <c r="P24" s="55">
        <f>'Parameter Input'!G11</f>
        <v>0.4</v>
      </c>
      <c r="Q24" s="4">
        <f t="shared" si="3"/>
        <v>0.9867978615748374</v>
      </c>
      <c r="R24" s="4">
        <f t="shared" si="3"/>
        <v>0.98114509762858249</v>
      </c>
      <c r="S24" s="4">
        <f t="shared" si="3"/>
        <v>0.97311898315872036</v>
      </c>
      <c r="T24" s="4">
        <f t="shared" si="3"/>
        <v>0.96177484161592774</v>
      </c>
      <c r="U24" s="4">
        <f t="shared" si="3"/>
        <v>0.94584787155511363</v>
      </c>
      <c r="V24" s="4">
        <f t="shared" si="3"/>
        <v>0.92370360150141495</v>
      </c>
      <c r="W24" s="4">
        <f t="shared" si="3"/>
        <v>0.89334463567658451</v>
      </c>
      <c r="X24" s="4">
        <f t="shared" si="3"/>
        <v>0.85254543874327005</v>
      </c>
      <c r="Y24" s="4">
        <f t="shared" si="3"/>
        <v>0.79921300652623883</v>
      </c>
      <c r="Z24" s="4">
        <f t="shared" si="3"/>
        <v>0.73204982249993378</v>
      </c>
      <c r="AA24" s="4">
        <f t="shared" si="3"/>
        <v>0.65145592958786691</v>
      </c>
      <c r="AB24" s="4">
        <f t="shared" si="3"/>
        <v>0.56032247880849573</v>
      </c>
      <c r="AC24" s="4">
        <f t="shared" si="3"/>
        <v>0.46411326873185343</v>
      </c>
      <c r="AD24" s="4">
        <f t="shared" si="3"/>
        <v>0.36979727595523937</v>
      </c>
      <c r="AE24" s="4">
        <f t="shared" si="3"/>
        <v>0.28393948637231203</v>
      </c>
      <c r="AF24" s="4">
        <f t="shared" si="3"/>
        <v>0.21097259161117732</v>
      </c>
      <c r="AG24" s="4">
        <f t="shared" si="1"/>
        <v>0.15253917653798199</v>
      </c>
      <c r="AH24" s="4">
        <f t="shared" si="1"/>
        <v>0.10795188737709993</v>
      </c>
      <c r="AI24" s="4">
        <f t="shared" si="1"/>
        <v>7.5176653938091809E-2</v>
      </c>
      <c r="AJ24" s="4">
        <f t="shared" si="1"/>
        <v>5.1742836177502194E-2</v>
      </c>
      <c r="AK24" s="4">
        <f t="shared" si="1"/>
        <v>3.5319190625345942E-2</v>
      </c>
      <c r="AL24" s="4">
        <f t="shared" si="1"/>
        <v>2.3969442072658165E-2</v>
      </c>
      <c r="AM24" s="4">
        <f t="shared" si="1"/>
        <v>1.6202243558389728E-2</v>
      </c>
      <c r="AN24" s="4">
        <f t="shared" si="1"/>
        <v>1.0922240564108399E-2</v>
      </c>
      <c r="AO24" s="4">
        <f t="shared" si="1"/>
        <v>7.3493212906090566E-3</v>
      </c>
      <c r="AP24" s="4">
        <f t="shared" si="1"/>
        <v>4.9390262185057265E-3</v>
      </c>
      <c r="AQ24" s="4">
        <f t="shared" si="1"/>
        <v>3.3164275492956197E-3</v>
      </c>
      <c r="AR24" s="4">
        <f t="shared" si="1"/>
        <v>2.2256362146679809E-3</v>
      </c>
    </row>
    <row r="25" spans="1:44" x14ac:dyDescent="0.25">
      <c r="A25" s="24" t="s">
        <v>56</v>
      </c>
      <c r="B25" s="72">
        <f>'Parameter Input'!B12</f>
        <v>0.42</v>
      </c>
      <c r="C25" s="73">
        <f>'Parameter Input'!C12</f>
        <v>0.42</v>
      </c>
      <c r="D25" s="1" t="s">
        <v>57</v>
      </c>
      <c r="L25" s="54">
        <f>'Parameter Input'!E12</f>
        <v>12</v>
      </c>
      <c r="M25" s="37">
        <v>0</v>
      </c>
      <c r="N25" s="37">
        <v>1</v>
      </c>
      <c r="O25" s="37">
        <f>'Parameter Input'!F12</f>
        <v>0.9</v>
      </c>
      <c r="P25" s="55">
        <f>'Parameter Input'!G12</f>
        <v>0.4</v>
      </c>
      <c r="Q25" s="4">
        <f t="shared" si="3"/>
        <v>0.9867978615748374</v>
      </c>
      <c r="R25" s="4">
        <f t="shared" si="3"/>
        <v>0.98114509762858249</v>
      </c>
      <c r="S25" s="4">
        <f t="shared" si="3"/>
        <v>0.97311898315872036</v>
      </c>
      <c r="T25" s="4">
        <f t="shared" si="3"/>
        <v>0.96177484161592774</v>
      </c>
      <c r="U25" s="4">
        <f t="shared" si="3"/>
        <v>0.94584787155511363</v>
      </c>
      <c r="V25" s="4">
        <f t="shared" si="3"/>
        <v>0.92370360150141495</v>
      </c>
      <c r="W25" s="4">
        <f t="shared" si="3"/>
        <v>0.89334463567658451</v>
      </c>
      <c r="X25" s="4">
        <f t="shared" si="3"/>
        <v>0.85254543874327005</v>
      </c>
      <c r="Y25" s="4">
        <f t="shared" si="3"/>
        <v>0.79921300652623883</v>
      </c>
      <c r="Z25" s="4">
        <f t="shared" si="3"/>
        <v>0.73204982249993378</v>
      </c>
      <c r="AA25" s="4">
        <f t="shared" si="3"/>
        <v>0.65145592958786691</v>
      </c>
      <c r="AB25" s="4">
        <f t="shared" si="3"/>
        <v>0.56032247880849573</v>
      </c>
      <c r="AC25" s="4">
        <f t="shared" si="3"/>
        <v>0.46411326873185343</v>
      </c>
      <c r="AD25" s="4">
        <f t="shared" si="3"/>
        <v>0.36979727595523937</v>
      </c>
      <c r="AE25" s="4">
        <f t="shared" si="3"/>
        <v>0.28393948637231203</v>
      </c>
      <c r="AF25" s="4">
        <f t="shared" si="3"/>
        <v>0.21097259161117732</v>
      </c>
      <c r="AG25" s="4">
        <f t="shared" si="1"/>
        <v>0.15253917653798199</v>
      </c>
      <c r="AH25" s="4">
        <f t="shared" si="1"/>
        <v>0.10795188737709993</v>
      </c>
      <c r="AI25" s="4">
        <f t="shared" si="1"/>
        <v>7.5176653938091809E-2</v>
      </c>
      <c r="AJ25" s="4">
        <f t="shared" si="1"/>
        <v>5.1742836177502194E-2</v>
      </c>
      <c r="AK25" s="4">
        <f t="shared" si="1"/>
        <v>3.5319190625345942E-2</v>
      </c>
      <c r="AL25" s="4">
        <f t="shared" si="1"/>
        <v>2.3969442072658165E-2</v>
      </c>
      <c r="AM25" s="4">
        <f t="shared" si="1"/>
        <v>1.6202243558389728E-2</v>
      </c>
      <c r="AN25" s="4">
        <f t="shared" si="1"/>
        <v>1.0922240564108399E-2</v>
      </c>
      <c r="AO25" s="4">
        <f t="shared" si="1"/>
        <v>7.3493212906090566E-3</v>
      </c>
      <c r="AP25" s="4">
        <f t="shared" si="1"/>
        <v>4.9390262185057265E-3</v>
      </c>
      <c r="AQ25" s="4">
        <f t="shared" si="1"/>
        <v>3.3164275492956197E-3</v>
      </c>
      <c r="AR25" s="4">
        <f t="shared" si="1"/>
        <v>2.2256362146679809E-3</v>
      </c>
    </row>
    <row r="26" spans="1:44" x14ac:dyDescent="0.25">
      <c r="A26" s="24" t="s">
        <v>73</v>
      </c>
      <c r="B26" s="72">
        <f>'Parameter Input'!L26</f>
        <v>0.1</v>
      </c>
      <c r="C26" s="73">
        <f>'Parameter Input'!M26</f>
        <v>0.05</v>
      </c>
      <c r="D26" s="1" t="s">
        <v>57</v>
      </c>
      <c r="L26" s="54">
        <f>'Parameter Input'!O26</f>
        <v>12</v>
      </c>
      <c r="M26" s="37">
        <v>0</v>
      </c>
      <c r="N26" s="37">
        <v>1</v>
      </c>
      <c r="O26" s="37">
        <f>'Parameter Input'!P26</f>
        <v>0.9</v>
      </c>
      <c r="P26" s="55">
        <f>'Parameter Input'!Q26</f>
        <v>0.4</v>
      </c>
      <c r="Q26" s="4">
        <f t="shared" si="3"/>
        <v>0.9867978615748374</v>
      </c>
      <c r="R26" s="4">
        <f t="shared" si="3"/>
        <v>0.98114509762858249</v>
      </c>
      <c r="S26" s="4">
        <f t="shared" si="3"/>
        <v>0.97311898315872036</v>
      </c>
      <c r="T26" s="4">
        <f t="shared" si="3"/>
        <v>0.96177484161592774</v>
      </c>
      <c r="U26" s="4">
        <f t="shared" si="3"/>
        <v>0.94584787155511363</v>
      </c>
      <c r="V26" s="4">
        <f t="shared" si="3"/>
        <v>0.92370360150141495</v>
      </c>
      <c r="W26" s="4">
        <f t="shared" si="3"/>
        <v>0.89334463567658451</v>
      </c>
      <c r="X26" s="4">
        <f t="shared" si="3"/>
        <v>0.85254543874327005</v>
      </c>
      <c r="Y26" s="4">
        <f t="shared" si="3"/>
        <v>0.79921300652623883</v>
      </c>
      <c r="Z26" s="4">
        <f t="shared" si="3"/>
        <v>0.73204982249993378</v>
      </c>
      <c r="AA26" s="4">
        <f t="shared" si="3"/>
        <v>0.65145592958786691</v>
      </c>
      <c r="AB26" s="4">
        <f t="shared" si="3"/>
        <v>0.56032247880849573</v>
      </c>
      <c r="AC26" s="4">
        <f t="shared" si="3"/>
        <v>0.46411326873185343</v>
      </c>
      <c r="AD26" s="4">
        <f t="shared" si="3"/>
        <v>0.36979727595523937</v>
      </c>
      <c r="AE26" s="4">
        <f t="shared" si="3"/>
        <v>0.28393948637231203</v>
      </c>
      <c r="AF26" s="4">
        <f t="shared" si="3"/>
        <v>0.21097259161117732</v>
      </c>
      <c r="AG26" s="4">
        <f t="shared" si="1"/>
        <v>0.15253917653798199</v>
      </c>
      <c r="AH26" s="4">
        <f t="shared" si="1"/>
        <v>0.10795188737709993</v>
      </c>
      <c r="AI26" s="4">
        <f t="shared" si="1"/>
        <v>7.5176653938091809E-2</v>
      </c>
      <c r="AJ26" s="4">
        <f t="shared" si="1"/>
        <v>5.1742836177502194E-2</v>
      </c>
      <c r="AK26" s="4">
        <f t="shared" si="1"/>
        <v>3.5319190625345942E-2</v>
      </c>
      <c r="AL26" s="4">
        <f t="shared" si="1"/>
        <v>2.3969442072658165E-2</v>
      </c>
      <c r="AM26" s="4">
        <f t="shared" si="1"/>
        <v>1.6202243558389728E-2</v>
      </c>
      <c r="AN26" s="4">
        <f t="shared" si="1"/>
        <v>1.0922240564108399E-2</v>
      </c>
      <c r="AO26" s="4">
        <f t="shared" si="1"/>
        <v>7.3493212906090566E-3</v>
      </c>
      <c r="AP26" s="4">
        <f t="shared" si="1"/>
        <v>4.9390262185057265E-3</v>
      </c>
      <c r="AQ26" s="4">
        <f t="shared" si="1"/>
        <v>3.3164275492956197E-3</v>
      </c>
      <c r="AR26" s="4">
        <f t="shared" si="1"/>
        <v>2.2256362146679809E-3</v>
      </c>
    </row>
    <row r="27" spans="1:44" ht="15.75" thickBot="1" x14ac:dyDescent="0.3">
      <c r="A27" s="24" t="s">
        <v>64</v>
      </c>
      <c r="B27" s="74">
        <f>'Parameter Input'!B13</f>
        <v>55000</v>
      </c>
      <c r="C27" s="75">
        <f>'Parameter Input'!C13</f>
        <v>55000</v>
      </c>
      <c r="D27" s="1" t="s">
        <v>65</v>
      </c>
      <c r="L27" s="56">
        <f>'Parameter Input'!E13</f>
        <v>12</v>
      </c>
      <c r="M27" s="57">
        <v>0</v>
      </c>
      <c r="N27" s="57">
        <v>1</v>
      </c>
      <c r="O27" s="57">
        <f>'Parameter Input'!F13</f>
        <v>0.9</v>
      </c>
      <c r="P27" s="58">
        <f>'Parameter Input'!G13</f>
        <v>0.4</v>
      </c>
      <c r="Q27" s="4">
        <f t="shared" si="3"/>
        <v>0.9867978615748374</v>
      </c>
      <c r="R27" s="4">
        <f t="shared" si="3"/>
        <v>0.98114509762858249</v>
      </c>
      <c r="S27" s="4">
        <f t="shared" si="3"/>
        <v>0.97311898315872036</v>
      </c>
      <c r="T27" s="4">
        <f t="shared" si="3"/>
        <v>0.96177484161592774</v>
      </c>
      <c r="U27" s="4">
        <f t="shared" si="3"/>
        <v>0.94584787155511363</v>
      </c>
      <c r="V27" s="4">
        <f t="shared" si="3"/>
        <v>0.92370360150141495</v>
      </c>
      <c r="W27" s="4">
        <f t="shared" si="3"/>
        <v>0.89334463567658451</v>
      </c>
      <c r="X27" s="4">
        <f t="shared" si="3"/>
        <v>0.85254543874327005</v>
      </c>
      <c r="Y27" s="4">
        <f t="shared" si="3"/>
        <v>0.79921300652623883</v>
      </c>
      <c r="Z27" s="4">
        <f t="shared" si="3"/>
        <v>0.73204982249993378</v>
      </c>
      <c r="AA27" s="4">
        <f t="shared" si="3"/>
        <v>0.65145592958786691</v>
      </c>
      <c r="AB27" s="4">
        <f t="shared" si="3"/>
        <v>0.56032247880849573</v>
      </c>
      <c r="AC27" s="4">
        <f t="shared" si="3"/>
        <v>0.46411326873185343</v>
      </c>
      <c r="AD27" s="4">
        <f t="shared" si="3"/>
        <v>0.36979727595523937</v>
      </c>
      <c r="AE27" s="4">
        <f t="shared" si="3"/>
        <v>0.28393948637231203</v>
      </c>
      <c r="AF27" s="4">
        <f t="shared" si="3"/>
        <v>0.21097259161117732</v>
      </c>
      <c r="AG27" s="4">
        <f t="shared" si="1"/>
        <v>0.15253917653798199</v>
      </c>
      <c r="AH27" s="4">
        <f t="shared" si="1"/>
        <v>0.10795188737709993</v>
      </c>
      <c r="AI27" s="4">
        <f t="shared" si="1"/>
        <v>7.5176653938091809E-2</v>
      </c>
      <c r="AJ27" s="4">
        <f t="shared" si="1"/>
        <v>5.1742836177502194E-2</v>
      </c>
      <c r="AK27" s="4">
        <f t="shared" si="1"/>
        <v>3.5319190625345942E-2</v>
      </c>
      <c r="AL27" s="4">
        <f t="shared" si="1"/>
        <v>2.3969442072658165E-2</v>
      </c>
      <c r="AM27" s="4">
        <f t="shared" si="1"/>
        <v>1.6202243558389728E-2</v>
      </c>
      <c r="AN27" s="4">
        <f t="shared" si="1"/>
        <v>1.0922240564108399E-2</v>
      </c>
      <c r="AO27" s="4">
        <f t="shared" si="1"/>
        <v>7.3493212906090566E-3</v>
      </c>
      <c r="AP27" s="4">
        <f t="shared" si="1"/>
        <v>4.9390262185057265E-3</v>
      </c>
      <c r="AQ27" s="4">
        <f t="shared" si="1"/>
        <v>3.3164275492956197E-3</v>
      </c>
      <c r="AR27" s="4">
        <f t="shared" si="1"/>
        <v>2.2256362146679809E-3</v>
      </c>
    </row>
    <row r="28" spans="1:44" x14ac:dyDescent="0.25">
      <c r="A28" s="25"/>
      <c r="B28" s="40"/>
    </row>
    <row r="29" spans="1:44" ht="15.75" thickBot="1" x14ac:dyDescent="0.3"/>
    <row r="30" spans="1:44" ht="15.75" thickBot="1" x14ac:dyDescent="0.3">
      <c r="A30" s="26" t="s">
        <v>208</v>
      </c>
      <c r="B30" s="27">
        <v>2023</v>
      </c>
      <c r="C30" s="27">
        <v>2024</v>
      </c>
      <c r="D30" s="27">
        <v>2025</v>
      </c>
      <c r="E30" s="27">
        <v>2026</v>
      </c>
      <c r="F30" s="27">
        <v>2027</v>
      </c>
      <c r="G30" s="27">
        <v>2028</v>
      </c>
      <c r="H30" s="27">
        <v>2029</v>
      </c>
      <c r="I30" s="27">
        <v>2030</v>
      </c>
      <c r="J30" s="27">
        <v>2031</v>
      </c>
      <c r="K30" s="27">
        <v>2032</v>
      </c>
      <c r="L30" s="27">
        <v>2033</v>
      </c>
      <c r="M30" s="27">
        <v>2034</v>
      </c>
      <c r="N30" s="27">
        <v>2035</v>
      </c>
      <c r="O30" s="27">
        <v>2036</v>
      </c>
      <c r="P30" s="27">
        <v>2037</v>
      </c>
      <c r="Q30" s="27">
        <v>2038</v>
      </c>
      <c r="R30" s="27">
        <v>2039</v>
      </c>
      <c r="S30" s="27">
        <v>2040</v>
      </c>
      <c r="T30" s="27">
        <v>2041</v>
      </c>
      <c r="U30" s="27">
        <v>2042</v>
      </c>
      <c r="V30" s="27">
        <v>2043</v>
      </c>
      <c r="W30" s="27">
        <v>2044</v>
      </c>
      <c r="X30" s="27">
        <v>2045</v>
      </c>
      <c r="Y30" s="27">
        <v>2046</v>
      </c>
      <c r="Z30" s="27">
        <v>2047</v>
      </c>
      <c r="AA30" s="27">
        <v>2048</v>
      </c>
      <c r="AB30" s="27">
        <v>2049</v>
      </c>
      <c r="AC30" s="28">
        <v>2050</v>
      </c>
    </row>
    <row r="31" spans="1:44" x14ac:dyDescent="0.25">
      <c r="A31" s="29" t="str">
        <f t="shared" ref="A31:A40" si="4">A11</f>
        <v>Capex vehicle</v>
      </c>
      <c r="B31" s="62">
        <f t="shared" ref="B31:B39" si="5">$B11+($C11-$B11)*(1-Q11)</f>
        <v>386191.20724655397</v>
      </c>
      <c r="C31" s="62">
        <f t="shared" ref="C31:C39" si="6">$B11+($C11-$B11)*(1-R11)</f>
        <v>380544.41838286084</v>
      </c>
      <c r="D31" s="62">
        <f t="shared" ref="D31:D39" si="7">$B11+($C11-$B11)*(1-S11)</f>
        <v>372802.88209752907</v>
      </c>
      <c r="E31" s="62">
        <f t="shared" ref="E31:E39" si="8">$B11+($C11-$B11)*(1-T11)</f>
        <v>362399.08687953383</v>
      </c>
      <c r="F31" s="62">
        <f t="shared" ref="F31:F39" si="9">$B11+($C11-$B11)*(1-U11)</f>
        <v>348799.3166641909</v>
      </c>
      <c r="G31" s="62">
        <f t="shared" ref="G31:G39" si="10">$B11+($C11-$B11)*(1-V11)</f>
        <v>331672.70473748312</v>
      </c>
      <c r="H31" s="62">
        <f t="shared" ref="H31:H39" si="11">$B11+($C11-$B11)*(1-W11)</f>
        <v>311121.26204490603</v>
      </c>
      <c r="I31" s="62">
        <f t="shared" ref="I31:I39" si="12">$B11+($C11-$B11)*(1-X11)</f>
        <v>287882.23209616641</v>
      </c>
      <c r="J31" s="62">
        <f t="shared" ref="J31:J39" si="13">$B11+($C11-$B11)*(1-Y11)</f>
        <v>263348.88352662267</v>
      </c>
      <c r="K31" s="62">
        <f t="shared" ref="K31:K39" si="14">$B11+($C11-$B11)*(1-Z11)</f>
        <v>239298.30536858604</v>
      </c>
      <c r="L31" s="62">
        <f t="shared" ref="L31:L39" si="15">$B11+($C11-$B11)*(1-AA11)</f>
        <v>217404.56902493956</v>
      </c>
      <c r="M31" s="62">
        <f t="shared" ref="M31:M39" si="16">$B11+($C11-$B11)*(1-AB11)</f>
        <v>198798.01086085022</v>
      </c>
      <c r="N31" s="62">
        <f t="shared" ref="N31:N39" si="17">$B11+($C11-$B11)*(1-AC11)</f>
        <v>183897.4900171854</v>
      </c>
      <c r="O31" s="62">
        <f t="shared" ref="O31:O39" si="18">$B11+($C11-$B11)*(1-AD11)</f>
        <v>172527.73128116049</v>
      </c>
      <c r="P31" s="62">
        <f t="shared" ref="P31:P39" si="19">$B11+($C11-$B11)*(1-AE11)</f>
        <v>164170.0467542134</v>
      </c>
      <c r="Q31" s="62">
        <f t="shared" ref="Q31:Q39" si="20">$B11+($C11-$B11)*(1-AF11)</f>
        <v>158194.42322526305</v>
      </c>
      <c r="R31" s="62">
        <f t="shared" ref="R31:R39" si="21">$B11+($C11-$B11)*(1-AG11)</f>
        <v>154006.39360946321</v>
      </c>
      <c r="S31" s="62">
        <f t="shared" ref="S31:S39" si="22">$B11+($C11-$B11)*(1-AH11)</f>
        <v>151112.20772852784</v>
      </c>
      <c r="T31" s="62">
        <f t="shared" ref="T31:T39" si="23">$B11+($C11-$B11)*(1-AI11)</f>
        <v>149131.57210738939</v>
      </c>
      <c r="U31" s="62">
        <f t="shared" ref="U31:U39" si="24">$B11+($C11-$B11)*(1-AJ11)</f>
        <v>147785.17134384764</v>
      </c>
      <c r="V31" s="62">
        <f t="shared" ref="V31:V39" si="25">$B11+($C11-$B11)*(1-AK11)</f>
        <v>146874.0769291053</v>
      </c>
      <c r="W31" s="62">
        <f t="shared" ref="W31:W39" si="26">$B11+($C11-$B11)*(1-AL11)</f>
        <v>146259.45168571896</v>
      </c>
      <c r="X31" s="62">
        <f t="shared" ref="X31:X39" si="27">$B11+($C11-$B11)*(1-AM11)</f>
        <v>145845.68902507037</v>
      </c>
      <c r="Y31" s="62">
        <f t="shared" ref="Y31:Y39" si="28">$B11+($C11-$B11)*(1-AN11)</f>
        <v>145567.53723474033</v>
      </c>
      <c r="Z31" s="62">
        <f t="shared" ref="Z31:Z39" si="29">$B11+($C11-$B11)*(1-AO11)</f>
        <v>145380.72644197271</v>
      </c>
      <c r="AA31" s="62">
        <f t="shared" ref="AA31:AA39" si="30">$B11+($C11-$B11)*(1-AP11)</f>
        <v>145255.34122836409</v>
      </c>
      <c r="AB31" s="62">
        <f t="shared" ref="AB31:AB39" si="31">$B11+($C11-$B11)*(1-AQ11)</f>
        <v>145171.22000562795</v>
      </c>
      <c r="AC31" s="62">
        <f t="shared" ref="AC31:AC39" si="32">$B11+($C11-$B11)*(1-AR11)</f>
        <v>145114.79902565962</v>
      </c>
    </row>
    <row r="32" spans="1:44" x14ac:dyDescent="0.25">
      <c r="A32" s="30" t="str">
        <f t="shared" si="4"/>
        <v>Residual value (vehicle)</v>
      </c>
      <c r="B32" s="62">
        <f t="shared" si="5"/>
        <v>-58713.886949433945</v>
      </c>
      <c r="C32" s="62">
        <f t="shared" si="6"/>
        <v>-58187.960535658603</v>
      </c>
      <c r="D32" s="62">
        <f t="shared" si="7"/>
        <v>-57466.935097318885</v>
      </c>
      <c r="E32" s="62">
        <f t="shared" si="8"/>
        <v>-56497.954170152661</v>
      </c>
      <c r="F32" s="62">
        <f t="shared" si="9"/>
        <v>-55231.308904998172</v>
      </c>
      <c r="G32" s="62">
        <f t="shared" si="10"/>
        <v>-53636.18328437343</v>
      </c>
      <c r="H32" s="62">
        <f t="shared" si="11"/>
        <v>-51722.078327711839</v>
      </c>
      <c r="I32" s="62">
        <f t="shared" si="12"/>
        <v>-49557.658871701773</v>
      </c>
      <c r="J32" s="62">
        <f t="shared" si="13"/>
        <v>-47272.690132381518</v>
      </c>
      <c r="K32" s="62">
        <f t="shared" si="14"/>
        <v>-45032.685303936931</v>
      </c>
      <c r="L32" s="62">
        <f t="shared" si="15"/>
        <v>-42993.562801342414</v>
      </c>
      <c r="M32" s="62">
        <f t="shared" si="16"/>
        <v>-41260.599050765464</v>
      </c>
      <c r="N32" s="62">
        <f t="shared" si="17"/>
        <v>-39872.805442777069</v>
      </c>
      <c r="O32" s="62">
        <f t="shared" si="18"/>
        <v>-38813.857325206125</v>
      </c>
      <c r="P32" s="62">
        <f t="shared" si="19"/>
        <v>-38035.445531029676</v>
      </c>
      <c r="Q32" s="62">
        <f t="shared" si="20"/>
        <v>-37478.892359215679</v>
      </c>
      <c r="R32" s="62">
        <f t="shared" si="21"/>
        <v>-37088.830777351963</v>
      </c>
      <c r="S32" s="62">
        <f t="shared" si="22"/>
        <v>-36819.274249225637</v>
      </c>
      <c r="T32" s="62">
        <f t="shared" si="23"/>
        <v>-36634.803284511756</v>
      </c>
      <c r="U32" s="62">
        <f t="shared" si="24"/>
        <v>-36509.403213397571</v>
      </c>
      <c r="V32" s="62">
        <f t="shared" si="25"/>
        <v>-36424.546380651969</v>
      </c>
      <c r="W32" s="62">
        <f t="shared" si="26"/>
        <v>-36367.30187268951</v>
      </c>
      <c r="X32" s="62">
        <f t="shared" si="27"/>
        <v>-36328.765154295776</v>
      </c>
      <c r="Y32" s="62">
        <f t="shared" si="28"/>
        <v>-36302.858860098364</v>
      </c>
      <c r="Z32" s="62">
        <f t="shared" si="29"/>
        <v>-36285.459815673923</v>
      </c>
      <c r="AA32" s="62">
        <f t="shared" si="30"/>
        <v>-36273.781781073129</v>
      </c>
      <c r="AB32" s="62">
        <f t="shared" si="31"/>
        <v>-36265.946961308488</v>
      </c>
      <c r="AC32" s="62">
        <f t="shared" si="32"/>
        <v>-36260.692066115356</v>
      </c>
    </row>
    <row r="33" spans="1:29" x14ac:dyDescent="0.25">
      <c r="A33" s="30" t="str">
        <f t="shared" si="4"/>
        <v>Capex costumization</v>
      </c>
      <c r="B33" s="62">
        <f t="shared" si="5"/>
        <v>40000</v>
      </c>
      <c r="C33" s="62">
        <f t="shared" si="6"/>
        <v>40000</v>
      </c>
      <c r="D33" s="62">
        <f t="shared" si="7"/>
        <v>40000</v>
      </c>
      <c r="E33" s="62">
        <f t="shared" si="8"/>
        <v>40000</v>
      </c>
      <c r="F33" s="62">
        <f t="shared" si="9"/>
        <v>40000</v>
      </c>
      <c r="G33" s="62">
        <f t="shared" si="10"/>
        <v>40000</v>
      </c>
      <c r="H33" s="62">
        <f t="shared" si="11"/>
        <v>40000</v>
      </c>
      <c r="I33" s="62">
        <f t="shared" si="12"/>
        <v>40000</v>
      </c>
      <c r="J33" s="62">
        <f t="shared" si="13"/>
        <v>40000</v>
      </c>
      <c r="K33" s="62">
        <f t="shared" si="14"/>
        <v>40000</v>
      </c>
      <c r="L33" s="62">
        <f t="shared" si="15"/>
        <v>40000</v>
      </c>
      <c r="M33" s="62">
        <f t="shared" si="16"/>
        <v>40000</v>
      </c>
      <c r="N33" s="62">
        <f t="shared" si="17"/>
        <v>40000</v>
      </c>
      <c r="O33" s="62">
        <f t="shared" si="18"/>
        <v>40000</v>
      </c>
      <c r="P33" s="62">
        <f t="shared" si="19"/>
        <v>40000</v>
      </c>
      <c r="Q33" s="62">
        <f t="shared" si="20"/>
        <v>40000</v>
      </c>
      <c r="R33" s="62">
        <f t="shared" si="21"/>
        <v>40000</v>
      </c>
      <c r="S33" s="62">
        <f t="shared" si="22"/>
        <v>40000</v>
      </c>
      <c r="T33" s="62">
        <f t="shared" si="23"/>
        <v>40000</v>
      </c>
      <c r="U33" s="62">
        <f t="shared" si="24"/>
        <v>40000</v>
      </c>
      <c r="V33" s="62">
        <f t="shared" si="25"/>
        <v>40000</v>
      </c>
      <c r="W33" s="62">
        <f t="shared" si="26"/>
        <v>40000</v>
      </c>
      <c r="X33" s="62">
        <f t="shared" si="27"/>
        <v>40000</v>
      </c>
      <c r="Y33" s="62">
        <f t="shared" si="28"/>
        <v>40000</v>
      </c>
      <c r="Z33" s="62">
        <f t="shared" si="29"/>
        <v>40000</v>
      </c>
      <c r="AA33" s="62">
        <f t="shared" si="30"/>
        <v>40000</v>
      </c>
      <c r="AB33" s="62">
        <f t="shared" si="31"/>
        <v>40000</v>
      </c>
      <c r="AC33" s="62">
        <f t="shared" si="32"/>
        <v>40000</v>
      </c>
    </row>
    <row r="34" spans="1:29" x14ac:dyDescent="0.25">
      <c r="A34" s="30" t="str">
        <f t="shared" si="4"/>
        <v>Residual value (costumization)</v>
      </c>
      <c r="B34" s="62">
        <f t="shared" si="5"/>
        <v>-10000</v>
      </c>
      <c r="C34" s="62">
        <f t="shared" si="6"/>
        <v>-10000</v>
      </c>
      <c r="D34" s="62">
        <f t="shared" si="7"/>
        <v>-10000</v>
      </c>
      <c r="E34" s="62">
        <f t="shared" si="8"/>
        <v>-10000</v>
      </c>
      <c r="F34" s="62">
        <f t="shared" si="9"/>
        <v>-10000</v>
      </c>
      <c r="G34" s="62">
        <f t="shared" si="10"/>
        <v>-10000</v>
      </c>
      <c r="H34" s="62">
        <f t="shared" si="11"/>
        <v>-10000</v>
      </c>
      <c r="I34" s="62">
        <f t="shared" si="12"/>
        <v>-10000</v>
      </c>
      <c r="J34" s="62">
        <f t="shared" si="13"/>
        <v>-10000</v>
      </c>
      <c r="K34" s="62">
        <f t="shared" si="14"/>
        <v>-10000</v>
      </c>
      <c r="L34" s="62">
        <f t="shared" si="15"/>
        <v>-10000</v>
      </c>
      <c r="M34" s="62">
        <f t="shared" si="16"/>
        <v>-10000</v>
      </c>
      <c r="N34" s="62">
        <f t="shared" si="17"/>
        <v>-10000</v>
      </c>
      <c r="O34" s="62">
        <f t="shared" si="18"/>
        <v>-10000</v>
      </c>
      <c r="P34" s="62">
        <f t="shared" si="19"/>
        <v>-10000</v>
      </c>
      <c r="Q34" s="62">
        <f t="shared" si="20"/>
        <v>-10000</v>
      </c>
      <c r="R34" s="62">
        <f t="shared" si="21"/>
        <v>-10000</v>
      </c>
      <c r="S34" s="62">
        <f t="shared" si="22"/>
        <v>-10000</v>
      </c>
      <c r="T34" s="62">
        <f t="shared" si="23"/>
        <v>-10000</v>
      </c>
      <c r="U34" s="62">
        <f t="shared" si="24"/>
        <v>-10000</v>
      </c>
      <c r="V34" s="62">
        <f t="shared" si="25"/>
        <v>-10000</v>
      </c>
      <c r="W34" s="62">
        <f t="shared" si="26"/>
        <v>-10000</v>
      </c>
      <c r="X34" s="62">
        <f t="shared" si="27"/>
        <v>-10000</v>
      </c>
      <c r="Y34" s="62">
        <f t="shared" si="28"/>
        <v>-10000</v>
      </c>
      <c r="Z34" s="62">
        <f t="shared" si="29"/>
        <v>-10000</v>
      </c>
      <c r="AA34" s="62">
        <f t="shared" si="30"/>
        <v>-10000</v>
      </c>
      <c r="AB34" s="62">
        <f t="shared" si="31"/>
        <v>-10000</v>
      </c>
      <c r="AC34" s="62">
        <f t="shared" si="32"/>
        <v>-10000</v>
      </c>
    </row>
    <row r="35" spans="1:29" x14ac:dyDescent="0.25">
      <c r="A35" s="30" t="str">
        <f t="shared" si="4"/>
        <v>WACC</v>
      </c>
      <c r="B35" s="62">
        <f t="shared" si="5"/>
        <v>0.06</v>
      </c>
      <c r="C35" s="62">
        <f t="shared" si="6"/>
        <v>0.06</v>
      </c>
      <c r="D35" s="62">
        <f t="shared" si="7"/>
        <v>0.06</v>
      </c>
      <c r="E35" s="62">
        <f t="shared" si="8"/>
        <v>0.06</v>
      </c>
      <c r="F35" s="62">
        <f t="shared" si="9"/>
        <v>0.06</v>
      </c>
      <c r="G35" s="62">
        <f t="shared" si="10"/>
        <v>0.06</v>
      </c>
      <c r="H35" s="62">
        <f t="shared" si="11"/>
        <v>0.06</v>
      </c>
      <c r="I35" s="62">
        <f t="shared" si="12"/>
        <v>0.06</v>
      </c>
      <c r="J35" s="62">
        <f t="shared" si="13"/>
        <v>0.06</v>
      </c>
      <c r="K35" s="62">
        <f t="shared" si="14"/>
        <v>0.06</v>
      </c>
      <c r="L35" s="62">
        <f t="shared" si="15"/>
        <v>0.06</v>
      </c>
      <c r="M35" s="62">
        <f t="shared" si="16"/>
        <v>0.06</v>
      </c>
      <c r="N35" s="62">
        <f t="shared" si="17"/>
        <v>0.06</v>
      </c>
      <c r="O35" s="62">
        <f t="shared" si="18"/>
        <v>0.06</v>
      </c>
      <c r="P35" s="62">
        <f t="shared" si="19"/>
        <v>0.06</v>
      </c>
      <c r="Q35" s="62">
        <f t="shared" si="20"/>
        <v>0.06</v>
      </c>
      <c r="R35" s="62">
        <f t="shared" si="21"/>
        <v>0.06</v>
      </c>
      <c r="S35" s="62">
        <f t="shared" si="22"/>
        <v>0.06</v>
      </c>
      <c r="T35" s="62">
        <f t="shared" si="23"/>
        <v>0.06</v>
      </c>
      <c r="U35" s="62">
        <f t="shared" si="24"/>
        <v>0.06</v>
      </c>
      <c r="V35" s="62">
        <f t="shared" si="25"/>
        <v>0.06</v>
      </c>
      <c r="W35" s="62">
        <f t="shared" si="26"/>
        <v>0.06</v>
      </c>
      <c r="X35" s="62">
        <f t="shared" si="27"/>
        <v>0.06</v>
      </c>
      <c r="Y35" s="62">
        <f t="shared" si="28"/>
        <v>0.06</v>
      </c>
      <c r="Z35" s="62">
        <f t="shared" si="29"/>
        <v>0.06</v>
      </c>
      <c r="AA35" s="62">
        <f t="shared" si="30"/>
        <v>0.06</v>
      </c>
      <c r="AB35" s="62">
        <f t="shared" si="31"/>
        <v>0.06</v>
      </c>
      <c r="AC35" s="62">
        <f t="shared" si="32"/>
        <v>0.06</v>
      </c>
    </row>
    <row r="36" spans="1:29" x14ac:dyDescent="0.25">
      <c r="A36" s="30" t="str">
        <f t="shared" si="4"/>
        <v>Opex fix (admin, crew, insurance)</v>
      </c>
      <c r="B36" s="62">
        <f t="shared" si="5"/>
        <v>70000</v>
      </c>
      <c r="C36" s="62">
        <f t="shared" si="6"/>
        <v>70000</v>
      </c>
      <c r="D36" s="62">
        <f t="shared" si="7"/>
        <v>70000</v>
      </c>
      <c r="E36" s="62">
        <f t="shared" si="8"/>
        <v>70000</v>
      </c>
      <c r="F36" s="62">
        <f t="shared" si="9"/>
        <v>70000</v>
      </c>
      <c r="G36" s="62">
        <f t="shared" si="10"/>
        <v>70000</v>
      </c>
      <c r="H36" s="62">
        <f t="shared" si="11"/>
        <v>70000</v>
      </c>
      <c r="I36" s="62">
        <f t="shared" si="12"/>
        <v>70000</v>
      </c>
      <c r="J36" s="62">
        <f t="shared" si="13"/>
        <v>70000</v>
      </c>
      <c r="K36" s="62">
        <f t="shared" si="14"/>
        <v>70000</v>
      </c>
      <c r="L36" s="62">
        <f t="shared" si="15"/>
        <v>70000</v>
      </c>
      <c r="M36" s="62">
        <f t="shared" si="16"/>
        <v>70000</v>
      </c>
      <c r="N36" s="62">
        <f t="shared" si="17"/>
        <v>70000</v>
      </c>
      <c r="O36" s="62">
        <f t="shared" si="18"/>
        <v>70000</v>
      </c>
      <c r="P36" s="62">
        <f t="shared" si="19"/>
        <v>70000</v>
      </c>
      <c r="Q36" s="62">
        <f t="shared" si="20"/>
        <v>70000</v>
      </c>
      <c r="R36" s="62">
        <f t="shared" si="21"/>
        <v>70000</v>
      </c>
      <c r="S36" s="62">
        <f t="shared" si="22"/>
        <v>70000</v>
      </c>
      <c r="T36" s="62">
        <f t="shared" si="23"/>
        <v>70000</v>
      </c>
      <c r="U36" s="62">
        <f t="shared" si="24"/>
        <v>70000</v>
      </c>
      <c r="V36" s="62">
        <f t="shared" si="25"/>
        <v>70000</v>
      </c>
      <c r="W36" s="62">
        <f t="shared" si="26"/>
        <v>70000</v>
      </c>
      <c r="X36" s="62">
        <f t="shared" si="27"/>
        <v>70000</v>
      </c>
      <c r="Y36" s="62">
        <f t="shared" si="28"/>
        <v>70000</v>
      </c>
      <c r="Z36" s="62">
        <f t="shared" si="29"/>
        <v>70000</v>
      </c>
      <c r="AA36" s="62">
        <f t="shared" si="30"/>
        <v>70000</v>
      </c>
      <c r="AB36" s="62">
        <f t="shared" si="31"/>
        <v>70000</v>
      </c>
      <c r="AC36" s="62">
        <f t="shared" si="32"/>
        <v>70000</v>
      </c>
    </row>
    <row r="37" spans="1:29" x14ac:dyDescent="0.25">
      <c r="A37" s="30" t="str">
        <f t="shared" si="4"/>
        <v>Opex maintenance &amp; repair</v>
      </c>
      <c r="B37" s="62">
        <f t="shared" si="5"/>
        <v>15000</v>
      </c>
      <c r="C37" s="62">
        <f t="shared" si="6"/>
        <v>15000</v>
      </c>
      <c r="D37" s="62">
        <f t="shared" si="7"/>
        <v>15000</v>
      </c>
      <c r="E37" s="62">
        <f t="shared" si="8"/>
        <v>15000</v>
      </c>
      <c r="F37" s="62">
        <f t="shared" si="9"/>
        <v>15000</v>
      </c>
      <c r="G37" s="62">
        <f t="shared" si="10"/>
        <v>15000</v>
      </c>
      <c r="H37" s="62">
        <f t="shared" si="11"/>
        <v>15000</v>
      </c>
      <c r="I37" s="62">
        <f t="shared" si="12"/>
        <v>15000</v>
      </c>
      <c r="J37" s="62">
        <f t="shared" si="13"/>
        <v>15000</v>
      </c>
      <c r="K37" s="62">
        <f t="shared" si="14"/>
        <v>15000</v>
      </c>
      <c r="L37" s="62">
        <f t="shared" si="15"/>
        <v>15000</v>
      </c>
      <c r="M37" s="62">
        <f t="shared" si="16"/>
        <v>15000</v>
      </c>
      <c r="N37" s="62">
        <f t="shared" si="17"/>
        <v>15000</v>
      </c>
      <c r="O37" s="62">
        <f t="shared" si="18"/>
        <v>15000</v>
      </c>
      <c r="P37" s="62">
        <f t="shared" si="19"/>
        <v>15000</v>
      </c>
      <c r="Q37" s="62">
        <f t="shared" si="20"/>
        <v>15000</v>
      </c>
      <c r="R37" s="62">
        <f t="shared" si="21"/>
        <v>15000</v>
      </c>
      <c r="S37" s="62">
        <f t="shared" si="22"/>
        <v>15000</v>
      </c>
      <c r="T37" s="62">
        <f t="shared" si="23"/>
        <v>15000</v>
      </c>
      <c r="U37" s="62">
        <f t="shared" si="24"/>
        <v>15000</v>
      </c>
      <c r="V37" s="62">
        <f t="shared" si="25"/>
        <v>15000</v>
      </c>
      <c r="W37" s="62">
        <f t="shared" si="26"/>
        <v>15000</v>
      </c>
      <c r="X37" s="62">
        <f t="shared" si="27"/>
        <v>15000</v>
      </c>
      <c r="Y37" s="62">
        <f t="shared" si="28"/>
        <v>15000</v>
      </c>
      <c r="Z37" s="62">
        <f t="shared" si="29"/>
        <v>15000</v>
      </c>
      <c r="AA37" s="62">
        <f t="shared" si="30"/>
        <v>15000</v>
      </c>
      <c r="AB37" s="62">
        <f t="shared" si="31"/>
        <v>15000</v>
      </c>
      <c r="AC37" s="62">
        <f t="shared" si="32"/>
        <v>15000</v>
      </c>
    </row>
    <row r="38" spans="1:29" x14ac:dyDescent="0.25">
      <c r="A38" s="30" t="str">
        <f t="shared" si="4"/>
        <v>Opex var (mode-fees)</v>
      </c>
      <c r="B38" s="62">
        <f t="shared" si="5"/>
        <v>0.11</v>
      </c>
      <c r="C38" s="62">
        <f t="shared" si="6"/>
        <v>0.11</v>
      </c>
      <c r="D38" s="62">
        <f t="shared" si="7"/>
        <v>0.11</v>
      </c>
      <c r="E38" s="62">
        <f t="shared" si="8"/>
        <v>0.11</v>
      </c>
      <c r="F38" s="62">
        <f t="shared" si="9"/>
        <v>0.11</v>
      </c>
      <c r="G38" s="62">
        <f t="shared" si="10"/>
        <v>0.11</v>
      </c>
      <c r="H38" s="62">
        <f t="shared" si="11"/>
        <v>0.11</v>
      </c>
      <c r="I38" s="62">
        <f t="shared" si="12"/>
        <v>0.11</v>
      </c>
      <c r="J38" s="62">
        <f t="shared" si="13"/>
        <v>0.11</v>
      </c>
      <c r="K38" s="62">
        <f t="shared" si="14"/>
        <v>0.11</v>
      </c>
      <c r="L38" s="62">
        <f t="shared" si="15"/>
        <v>0.11</v>
      </c>
      <c r="M38" s="62">
        <f t="shared" si="16"/>
        <v>0.11</v>
      </c>
      <c r="N38" s="62">
        <f t="shared" si="17"/>
        <v>0.11</v>
      </c>
      <c r="O38" s="62">
        <f t="shared" si="18"/>
        <v>0.11</v>
      </c>
      <c r="P38" s="62">
        <f t="shared" si="19"/>
        <v>0.11</v>
      </c>
      <c r="Q38" s="62">
        <f t="shared" si="20"/>
        <v>0.11</v>
      </c>
      <c r="R38" s="62">
        <f t="shared" si="21"/>
        <v>0.11</v>
      </c>
      <c r="S38" s="62">
        <f t="shared" si="22"/>
        <v>0.11</v>
      </c>
      <c r="T38" s="62">
        <f t="shared" si="23"/>
        <v>0.11</v>
      </c>
      <c r="U38" s="62">
        <f t="shared" si="24"/>
        <v>0.11</v>
      </c>
      <c r="V38" s="62">
        <f t="shared" si="25"/>
        <v>0.11</v>
      </c>
      <c r="W38" s="62">
        <f t="shared" si="26"/>
        <v>0.11</v>
      </c>
      <c r="X38" s="62">
        <f t="shared" si="27"/>
        <v>0.11</v>
      </c>
      <c r="Y38" s="62">
        <f t="shared" si="28"/>
        <v>0.11</v>
      </c>
      <c r="Z38" s="62">
        <f t="shared" si="29"/>
        <v>0.11</v>
      </c>
      <c r="AA38" s="62">
        <f t="shared" si="30"/>
        <v>0.11</v>
      </c>
      <c r="AB38" s="62">
        <f t="shared" si="31"/>
        <v>0.11</v>
      </c>
      <c r="AC38" s="62">
        <f t="shared" si="32"/>
        <v>0.11</v>
      </c>
    </row>
    <row r="39" spans="1:29" x14ac:dyDescent="0.25">
      <c r="A39" s="30" t="str">
        <f t="shared" si="4"/>
        <v>Fuel Economy</v>
      </c>
      <c r="B39" s="62">
        <f t="shared" si="5"/>
        <v>1.499963712475392</v>
      </c>
      <c r="C39" s="62">
        <f t="shared" si="6"/>
        <v>1.4917703325555236</v>
      </c>
      <c r="D39" s="62">
        <f t="shared" si="7"/>
        <v>1.4805375152003362</v>
      </c>
      <c r="E39" s="62">
        <f t="shared" si="8"/>
        <v>1.4654418123350099</v>
      </c>
      <c r="F39" s="62">
        <f t="shared" si="9"/>
        <v>1.4457088124147084</v>
      </c>
      <c r="G39" s="62">
        <f t="shared" si="10"/>
        <v>1.4208584343249755</v>
      </c>
      <c r="H39" s="62">
        <f t="shared" si="11"/>
        <v>1.3910386939475108</v>
      </c>
      <c r="I39" s="62">
        <f t="shared" si="12"/>
        <v>1.3573193171591433</v>
      </c>
      <c r="J39" s="62">
        <f t="shared" si="13"/>
        <v>1.3217219094307857</v>
      </c>
      <c r="K39" s="62">
        <f t="shared" si="14"/>
        <v>1.2868249921034385</v>
      </c>
      <c r="L39" s="62">
        <f t="shared" si="15"/>
        <v>1.2550576099577553</v>
      </c>
      <c r="M39" s="62">
        <f t="shared" si="16"/>
        <v>1.2280598588961356</v>
      </c>
      <c r="N39" s="62">
        <f t="shared" si="17"/>
        <v>1.2064394953190534</v>
      </c>
      <c r="O39" s="62">
        <f t="shared" si="18"/>
        <v>1.1899421983295269</v>
      </c>
      <c r="P39" s="62">
        <f t="shared" si="19"/>
        <v>1.1778153619570939</v>
      </c>
      <c r="Q39" s="62">
        <f t="shared" si="20"/>
        <v>1.1691448493856758</v>
      </c>
      <c r="R39" s="62">
        <f t="shared" si="21"/>
        <v>1.1630681005313779</v>
      </c>
      <c r="S39" s="62">
        <f t="shared" si="22"/>
        <v>1.1588686935668835</v>
      </c>
      <c r="T39" s="62">
        <f t="shared" si="23"/>
        <v>1.1559948301166041</v>
      </c>
      <c r="U39" s="62">
        <f t="shared" si="24"/>
        <v>1.1540412290087201</v>
      </c>
      <c r="V39" s="62">
        <f t="shared" si="25"/>
        <v>1.1527192488775253</v>
      </c>
      <c r="W39" s="62">
        <f t="shared" si="26"/>
        <v>1.151827439700847</v>
      </c>
      <c r="X39" s="62">
        <f t="shared" si="27"/>
        <v>1.1512270781932392</v>
      </c>
      <c r="Y39" s="62">
        <f t="shared" si="28"/>
        <v>1.150823485399427</v>
      </c>
      <c r="Z39" s="62">
        <f t="shared" si="29"/>
        <v>1.1505524266020779</v>
      </c>
      <c r="AA39" s="62">
        <f t="shared" si="30"/>
        <v>1.1503704951156655</v>
      </c>
      <c r="AB39" s="62">
        <f t="shared" si="31"/>
        <v>1.1502484368709109</v>
      </c>
      <c r="AC39" s="62">
        <f t="shared" si="32"/>
        <v>1.1501665711352707</v>
      </c>
    </row>
    <row r="40" spans="1:29" x14ac:dyDescent="0.25">
      <c r="A40" s="30" t="str">
        <f t="shared" si="4"/>
        <v>Fuel Cost</v>
      </c>
      <c r="B40" s="62">
        <f>$B20+($C20-$B20)*(1-Q20)</f>
        <v>9.2331951136741086E-2</v>
      </c>
      <c r="C40" s="62">
        <f>$B20+($C20-$B20)*(1-R20)</f>
        <v>9.2222956120974545E-2</v>
      </c>
      <c r="D40" s="62">
        <f>$B20+($C20-$B20)*(1-S20)</f>
        <v>9.2068198823216471E-2</v>
      </c>
      <c r="E40" s="62">
        <f t="shared" ref="E40:AC40" si="33">$B20+($C20-$B20)*(1-T20)</f>
        <v>9.1849464254062249E-2</v>
      </c>
      <c r="F40" s="62">
        <f t="shared" si="33"/>
        <v>9.1542364865268247E-2</v>
      </c>
      <c r="G40" s="62">
        <f t="shared" si="33"/>
        <v>9.1115385234314353E-2</v>
      </c>
      <c r="H40" s="62">
        <f t="shared" si="33"/>
        <v>9.0530012133616333E-2</v>
      </c>
      <c r="I40" s="62">
        <f t="shared" si="33"/>
        <v>8.9743333412323725E-2</v>
      </c>
      <c r="J40" s="62">
        <f t="shared" si="33"/>
        <v>8.8714992348442129E-2</v>
      </c>
      <c r="K40" s="62">
        <f t="shared" si="33"/>
        <v>8.7419970590682711E-2</v>
      </c>
      <c r="L40" s="62">
        <f t="shared" si="33"/>
        <v>8.5865981654976761E-2</v>
      </c>
      <c r="M40" s="62">
        <f t="shared" si="33"/>
        <v>8.4108771907851612E-2</v>
      </c>
      <c r="N40" s="62">
        <f t="shared" si="33"/>
        <v>8.2253692787461766E-2</v>
      </c>
      <c r="O40" s="62">
        <f t="shared" si="33"/>
        <v>8.0435118154333018E-2</v>
      </c>
      <c r="P40" s="62">
        <f t="shared" si="33"/>
        <v>7.8779632233065888E-2</v>
      </c>
      <c r="Q40" s="62">
        <f t="shared" si="33"/>
        <v>7.7372704945717463E-2</v>
      </c>
      <c r="R40" s="62">
        <f t="shared" si="33"/>
        <v>7.6246008154952791E-2</v>
      </c>
      <c r="S40" s="62">
        <f t="shared" si="33"/>
        <v>7.5386288497227227E-2</v>
      </c>
      <c r="T40" s="62">
        <f t="shared" si="33"/>
        <v>7.4754325599182742E-2</v>
      </c>
      <c r="U40" s="62">
        <f t="shared" si="33"/>
        <v>7.4302481269476042E-2</v>
      </c>
      <c r="V40" s="62">
        <f t="shared" si="33"/>
        <v>7.3985805122564349E-2</v>
      </c>
      <c r="W40" s="62">
        <f t="shared" si="33"/>
        <v>7.3766962440611206E-2</v>
      </c>
      <c r="X40" s="62">
        <f t="shared" si="33"/>
        <v>7.3617197488001537E-2</v>
      </c>
      <c r="Y40" s="62">
        <f t="shared" si="33"/>
        <v>7.3515389944810147E-2</v>
      </c>
      <c r="Z40" s="62">
        <f t="shared" si="33"/>
        <v>7.3446497913186276E-2</v>
      </c>
      <c r="AA40" s="62">
        <f t="shared" si="33"/>
        <v>7.3400023276728135E-2</v>
      </c>
      <c r="AB40" s="62">
        <f t="shared" si="33"/>
        <v>7.3368736782330912E-2</v>
      </c>
      <c r="AC40" s="62">
        <f t="shared" si="33"/>
        <v>7.3347704448441492E-2</v>
      </c>
    </row>
    <row r="41" spans="1:29" x14ac:dyDescent="0.25">
      <c r="A41" s="30" t="str">
        <f t="shared" ref="A41" si="34">A21</f>
        <v>Emission Cost</v>
      </c>
      <c r="B41" s="66">
        <f>$B21+($C21-$B21)*(1-Q21)</f>
        <v>0</v>
      </c>
      <c r="C41" s="66">
        <f t="shared" ref="C41:AC41" si="35">$B21+($C21-$B21)*(1-R21)</f>
        <v>0</v>
      </c>
      <c r="D41" s="66">
        <f t="shared" si="35"/>
        <v>0</v>
      </c>
      <c r="E41" s="66">
        <f t="shared" si="35"/>
        <v>0</v>
      </c>
      <c r="F41" s="66">
        <f t="shared" si="35"/>
        <v>0</v>
      </c>
      <c r="G41" s="66">
        <f t="shared" si="35"/>
        <v>0</v>
      </c>
      <c r="H41" s="66">
        <f t="shared" si="35"/>
        <v>0</v>
      </c>
      <c r="I41" s="66">
        <f t="shared" si="35"/>
        <v>0</v>
      </c>
      <c r="J41" s="66">
        <f t="shared" si="35"/>
        <v>0</v>
      </c>
      <c r="K41" s="66">
        <f t="shared" si="35"/>
        <v>0</v>
      </c>
      <c r="L41" s="66">
        <f t="shared" si="35"/>
        <v>0</v>
      </c>
      <c r="M41" s="66">
        <f t="shared" si="35"/>
        <v>0</v>
      </c>
      <c r="N41" s="66">
        <f t="shared" si="35"/>
        <v>0</v>
      </c>
      <c r="O41" s="66">
        <f t="shared" si="35"/>
        <v>0</v>
      </c>
      <c r="P41" s="66">
        <f t="shared" si="35"/>
        <v>0</v>
      </c>
      <c r="Q41" s="66">
        <f t="shared" si="35"/>
        <v>0</v>
      </c>
      <c r="R41" s="66">
        <f t="shared" si="35"/>
        <v>0</v>
      </c>
      <c r="S41" s="66">
        <f t="shared" si="35"/>
        <v>0</v>
      </c>
      <c r="T41" s="66">
        <f t="shared" si="35"/>
        <v>0</v>
      </c>
      <c r="U41" s="66">
        <f t="shared" si="35"/>
        <v>0</v>
      </c>
      <c r="V41" s="66">
        <f t="shared" si="35"/>
        <v>0</v>
      </c>
      <c r="W41" s="66">
        <f t="shared" si="35"/>
        <v>0</v>
      </c>
      <c r="X41" s="66">
        <f t="shared" si="35"/>
        <v>0</v>
      </c>
      <c r="Y41" s="66">
        <f t="shared" si="35"/>
        <v>0</v>
      </c>
      <c r="Z41" s="66">
        <f t="shared" si="35"/>
        <v>0</v>
      </c>
      <c r="AA41" s="66">
        <f t="shared" si="35"/>
        <v>0</v>
      </c>
      <c r="AB41" s="66">
        <f t="shared" si="35"/>
        <v>0</v>
      </c>
      <c r="AC41" s="66">
        <f t="shared" si="35"/>
        <v>0</v>
      </c>
    </row>
    <row r="42" spans="1:29" x14ac:dyDescent="0.25">
      <c r="A42" s="30" t="str">
        <f>A22</f>
        <v>Lifetime vehicle</v>
      </c>
      <c r="B42" s="62">
        <f>$B22+($C22-$B22)*(1-Q22)</f>
        <v>8</v>
      </c>
      <c r="C42" s="62">
        <f t="shared" ref="C42:L44" si="36">$B22+($C22-$B22)*(1-R22)</f>
        <v>8</v>
      </c>
      <c r="D42" s="62">
        <f t="shared" si="36"/>
        <v>8</v>
      </c>
      <c r="E42" s="62">
        <f t="shared" si="36"/>
        <v>8</v>
      </c>
      <c r="F42" s="62">
        <f t="shared" si="36"/>
        <v>8</v>
      </c>
      <c r="G42" s="62">
        <f t="shared" si="36"/>
        <v>8</v>
      </c>
      <c r="H42" s="62">
        <f t="shared" si="36"/>
        <v>8</v>
      </c>
      <c r="I42" s="62">
        <f t="shared" si="36"/>
        <v>8</v>
      </c>
      <c r="J42" s="62">
        <f t="shared" si="36"/>
        <v>8</v>
      </c>
      <c r="K42" s="62">
        <f t="shared" si="36"/>
        <v>8</v>
      </c>
      <c r="L42" s="62">
        <f t="shared" si="36"/>
        <v>8</v>
      </c>
      <c r="M42" s="62">
        <f t="shared" ref="M42:V44" si="37">$B22+($C22-$B22)*(1-AB22)</f>
        <v>8</v>
      </c>
      <c r="N42" s="62">
        <f t="shared" si="37"/>
        <v>8</v>
      </c>
      <c r="O42" s="62">
        <f t="shared" si="37"/>
        <v>8</v>
      </c>
      <c r="P42" s="62">
        <f t="shared" si="37"/>
        <v>8</v>
      </c>
      <c r="Q42" s="62">
        <f t="shared" si="37"/>
        <v>8</v>
      </c>
      <c r="R42" s="62">
        <f t="shared" si="37"/>
        <v>8</v>
      </c>
      <c r="S42" s="62">
        <f t="shared" si="37"/>
        <v>8</v>
      </c>
      <c r="T42" s="62">
        <f t="shared" si="37"/>
        <v>8</v>
      </c>
      <c r="U42" s="62">
        <f t="shared" si="37"/>
        <v>8</v>
      </c>
      <c r="V42" s="62">
        <f t="shared" si="37"/>
        <v>8</v>
      </c>
      <c r="W42" s="62">
        <f t="shared" ref="W42:AC44" si="38">$B22+($C22-$B22)*(1-AL22)</f>
        <v>8</v>
      </c>
      <c r="X42" s="62">
        <f t="shared" si="38"/>
        <v>8</v>
      </c>
      <c r="Y42" s="62">
        <f t="shared" si="38"/>
        <v>8</v>
      </c>
      <c r="Z42" s="62">
        <f t="shared" si="38"/>
        <v>8</v>
      </c>
      <c r="AA42" s="62">
        <f t="shared" si="38"/>
        <v>8</v>
      </c>
      <c r="AB42" s="62">
        <f t="shared" si="38"/>
        <v>8</v>
      </c>
      <c r="AC42" s="62">
        <f t="shared" si="38"/>
        <v>8</v>
      </c>
    </row>
    <row r="43" spans="1:29" x14ac:dyDescent="0.25">
      <c r="A43" s="30" t="str">
        <f>A23</f>
        <v>Lifetime costumization</v>
      </c>
      <c r="B43" s="62">
        <f>$B23+($C23-$B23)*(1-Q23)</f>
        <v>10</v>
      </c>
      <c r="C43" s="62">
        <f t="shared" si="36"/>
        <v>10</v>
      </c>
      <c r="D43" s="62">
        <f t="shared" si="36"/>
        <v>10</v>
      </c>
      <c r="E43" s="62">
        <f t="shared" si="36"/>
        <v>10</v>
      </c>
      <c r="F43" s="62">
        <f t="shared" si="36"/>
        <v>10</v>
      </c>
      <c r="G43" s="62">
        <f t="shared" si="36"/>
        <v>10</v>
      </c>
      <c r="H43" s="62">
        <f t="shared" si="36"/>
        <v>10</v>
      </c>
      <c r="I43" s="62">
        <f t="shared" si="36"/>
        <v>10</v>
      </c>
      <c r="J43" s="62">
        <f t="shared" si="36"/>
        <v>10</v>
      </c>
      <c r="K43" s="62">
        <f t="shared" si="36"/>
        <v>10</v>
      </c>
      <c r="L43" s="62">
        <f t="shared" si="36"/>
        <v>10</v>
      </c>
      <c r="M43" s="62">
        <f t="shared" si="37"/>
        <v>10</v>
      </c>
      <c r="N43" s="62">
        <f t="shared" si="37"/>
        <v>10</v>
      </c>
      <c r="O43" s="62">
        <f t="shared" si="37"/>
        <v>10</v>
      </c>
      <c r="P43" s="62">
        <f t="shared" si="37"/>
        <v>10</v>
      </c>
      <c r="Q43" s="62">
        <f t="shared" si="37"/>
        <v>10</v>
      </c>
      <c r="R43" s="62">
        <f t="shared" si="37"/>
        <v>10</v>
      </c>
      <c r="S43" s="62">
        <f t="shared" si="37"/>
        <v>10</v>
      </c>
      <c r="T43" s="62">
        <f t="shared" si="37"/>
        <v>10</v>
      </c>
      <c r="U43" s="62">
        <f t="shared" si="37"/>
        <v>10</v>
      </c>
      <c r="V43" s="62">
        <f t="shared" si="37"/>
        <v>10</v>
      </c>
      <c r="W43" s="62">
        <f t="shared" si="38"/>
        <v>10</v>
      </c>
      <c r="X43" s="62">
        <f t="shared" si="38"/>
        <v>10</v>
      </c>
      <c r="Y43" s="62">
        <f t="shared" si="38"/>
        <v>10</v>
      </c>
      <c r="Z43" s="62">
        <f t="shared" si="38"/>
        <v>10</v>
      </c>
      <c r="AA43" s="62">
        <f t="shared" si="38"/>
        <v>10</v>
      </c>
      <c r="AB43" s="62">
        <f t="shared" si="38"/>
        <v>10</v>
      </c>
      <c r="AC43" s="62">
        <f t="shared" si="38"/>
        <v>10</v>
      </c>
    </row>
    <row r="44" spans="1:29" x14ac:dyDescent="0.25">
      <c r="A44" s="30" t="str">
        <f>A24</f>
        <v>Tonnage .</v>
      </c>
      <c r="B44" s="62">
        <f>$B24+($C24-$B24)*(1-Q24)</f>
        <v>25</v>
      </c>
      <c r="C44" s="62">
        <f t="shared" si="36"/>
        <v>25</v>
      </c>
      <c r="D44" s="62">
        <f t="shared" si="36"/>
        <v>25</v>
      </c>
      <c r="E44" s="62">
        <f t="shared" si="36"/>
        <v>25</v>
      </c>
      <c r="F44" s="62">
        <f t="shared" si="36"/>
        <v>25</v>
      </c>
      <c r="G44" s="62">
        <f t="shared" si="36"/>
        <v>25</v>
      </c>
      <c r="H44" s="62">
        <f t="shared" si="36"/>
        <v>25</v>
      </c>
      <c r="I44" s="62">
        <f t="shared" si="36"/>
        <v>25</v>
      </c>
      <c r="J44" s="62">
        <f t="shared" si="36"/>
        <v>25</v>
      </c>
      <c r="K44" s="62">
        <f t="shared" si="36"/>
        <v>25</v>
      </c>
      <c r="L44" s="62">
        <f t="shared" si="36"/>
        <v>25</v>
      </c>
      <c r="M44" s="62">
        <f t="shared" si="37"/>
        <v>25</v>
      </c>
      <c r="N44" s="62">
        <f t="shared" si="37"/>
        <v>25</v>
      </c>
      <c r="O44" s="62">
        <f t="shared" si="37"/>
        <v>25</v>
      </c>
      <c r="P44" s="62">
        <f t="shared" si="37"/>
        <v>25</v>
      </c>
      <c r="Q44" s="62">
        <f t="shared" si="37"/>
        <v>25</v>
      </c>
      <c r="R44" s="62">
        <f t="shared" si="37"/>
        <v>25</v>
      </c>
      <c r="S44" s="62">
        <f t="shared" si="37"/>
        <v>25</v>
      </c>
      <c r="T44" s="62">
        <f t="shared" si="37"/>
        <v>25</v>
      </c>
      <c r="U44" s="62">
        <f t="shared" si="37"/>
        <v>25</v>
      </c>
      <c r="V44" s="62">
        <f t="shared" si="37"/>
        <v>25</v>
      </c>
      <c r="W44" s="62">
        <f t="shared" si="38"/>
        <v>25</v>
      </c>
      <c r="X44" s="62">
        <f t="shared" si="38"/>
        <v>25</v>
      </c>
      <c r="Y44" s="62">
        <f t="shared" si="38"/>
        <v>25</v>
      </c>
      <c r="Z44" s="62">
        <f t="shared" si="38"/>
        <v>25</v>
      </c>
      <c r="AA44" s="62">
        <f t="shared" si="38"/>
        <v>25</v>
      </c>
      <c r="AB44" s="62">
        <f t="shared" si="38"/>
        <v>25</v>
      </c>
      <c r="AC44" s="62">
        <f t="shared" si="38"/>
        <v>25</v>
      </c>
    </row>
    <row r="45" spans="1:29" x14ac:dyDescent="0.25">
      <c r="A45" s="30" t="str">
        <f>A25</f>
        <v>Market failure (av. utilization)</v>
      </c>
      <c r="B45" s="62">
        <f t="shared" ref="B45:K46" si="39">($B25+($C25-$B25)*(1-Q25))*B$44</f>
        <v>10.5</v>
      </c>
      <c r="C45" s="62">
        <f t="shared" si="39"/>
        <v>10.5</v>
      </c>
      <c r="D45" s="62">
        <f t="shared" si="39"/>
        <v>10.5</v>
      </c>
      <c r="E45" s="62">
        <f t="shared" si="39"/>
        <v>10.5</v>
      </c>
      <c r="F45" s="62">
        <f t="shared" si="39"/>
        <v>10.5</v>
      </c>
      <c r="G45" s="62">
        <f t="shared" si="39"/>
        <v>10.5</v>
      </c>
      <c r="H45" s="62">
        <f t="shared" si="39"/>
        <v>10.5</v>
      </c>
      <c r="I45" s="62">
        <f t="shared" si="39"/>
        <v>10.5</v>
      </c>
      <c r="J45" s="62">
        <f t="shared" si="39"/>
        <v>10.5</v>
      </c>
      <c r="K45" s="62">
        <f t="shared" si="39"/>
        <v>10.5</v>
      </c>
      <c r="L45" s="62">
        <f t="shared" ref="L45:U46" si="40">($B25+($C25-$B25)*(1-AA25))*L$44</f>
        <v>10.5</v>
      </c>
      <c r="M45" s="62">
        <f t="shared" si="40"/>
        <v>10.5</v>
      </c>
      <c r="N45" s="62">
        <f t="shared" si="40"/>
        <v>10.5</v>
      </c>
      <c r="O45" s="62">
        <f t="shared" si="40"/>
        <v>10.5</v>
      </c>
      <c r="P45" s="62">
        <f t="shared" si="40"/>
        <v>10.5</v>
      </c>
      <c r="Q45" s="62">
        <f t="shared" si="40"/>
        <v>10.5</v>
      </c>
      <c r="R45" s="62">
        <f t="shared" si="40"/>
        <v>10.5</v>
      </c>
      <c r="S45" s="62">
        <f t="shared" si="40"/>
        <v>10.5</v>
      </c>
      <c r="T45" s="62">
        <f t="shared" si="40"/>
        <v>10.5</v>
      </c>
      <c r="U45" s="62">
        <f t="shared" si="40"/>
        <v>10.5</v>
      </c>
      <c r="V45" s="62">
        <f t="shared" ref="V45:AC46" si="41">($B25+($C25-$B25)*(1-AK25))*V$44</f>
        <v>10.5</v>
      </c>
      <c r="W45" s="62">
        <f t="shared" si="41"/>
        <v>10.5</v>
      </c>
      <c r="X45" s="62">
        <f t="shared" si="41"/>
        <v>10.5</v>
      </c>
      <c r="Y45" s="62">
        <f t="shared" si="41"/>
        <v>10.5</v>
      </c>
      <c r="Z45" s="62">
        <f t="shared" si="41"/>
        <v>10.5</v>
      </c>
      <c r="AA45" s="62">
        <f t="shared" si="41"/>
        <v>10.5</v>
      </c>
      <c r="AB45" s="62">
        <f t="shared" si="41"/>
        <v>10.5</v>
      </c>
      <c r="AC45" s="62">
        <f t="shared" si="41"/>
        <v>10.5</v>
      </c>
    </row>
    <row r="46" spans="1:29" x14ac:dyDescent="0.25">
      <c r="A46" s="30" t="s">
        <v>73</v>
      </c>
      <c r="B46" s="62">
        <f t="shared" si="39"/>
        <v>2.4834973269685467</v>
      </c>
      <c r="C46" s="62">
        <f t="shared" si="39"/>
        <v>2.4764313720357283</v>
      </c>
      <c r="D46" s="62">
        <f t="shared" si="39"/>
        <v>2.4663987289484006</v>
      </c>
      <c r="E46" s="62">
        <f t="shared" si="39"/>
        <v>2.4522185520199096</v>
      </c>
      <c r="F46" s="62">
        <f t="shared" si="39"/>
        <v>2.4323098394438922</v>
      </c>
      <c r="G46" s="62">
        <f t="shared" si="39"/>
        <v>2.4046295018767689</v>
      </c>
      <c r="H46" s="62">
        <f t="shared" si="39"/>
        <v>2.3666807945957307</v>
      </c>
      <c r="I46" s="62">
        <f t="shared" si="39"/>
        <v>2.3156817984290878</v>
      </c>
      <c r="J46" s="62">
        <f t="shared" si="39"/>
        <v>2.2490162581577988</v>
      </c>
      <c r="K46" s="62">
        <f t="shared" si="39"/>
        <v>2.1650622781249176</v>
      </c>
      <c r="L46" s="62">
        <f t="shared" si="40"/>
        <v>2.0643199119848337</v>
      </c>
      <c r="M46" s="62">
        <f t="shared" si="40"/>
        <v>1.9504030985106198</v>
      </c>
      <c r="N46" s="62">
        <f t="shared" si="40"/>
        <v>1.8301415859148171</v>
      </c>
      <c r="O46" s="62">
        <f t="shared" si="40"/>
        <v>1.7122465949440495</v>
      </c>
      <c r="P46" s="62">
        <f t="shared" si="40"/>
        <v>1.6049243579653898</v>
      </c>
      <c r="Q46" s="62">
        <f t="shared" si="40"/>
        <v>1.5137157395139718</v>
      </c>
      <c r="R46" s="62">
        <f t="shared" si="40"/>
        <v>1.4406739706724776</v>
      </c>
      <c r="S46" s="62">
        <f t="shared" si="40"/>
        <v>1.3849398592213749</v>
      </c>
      <c r="T46" s="62">
        <f t="shared" si="40"/>
        <v>1.3439708174226148</v>
      </c>
      <c r="U46" s="62">
        <f t="shared" si="40"/>
        <v>1.3146785452218777</v>
      </c>
      <c r="V46" s="62">
        <f t="shared" si="41"/>
        <v>1.2941489882816826</v>
      </c>
      <c r="W46" s="62">
        <f t="shared" si="41"/>
        <v>1.2799618025908228</v>
      </c>
      <c r="X46" s="62">
        <f t="shared" si="41"/>
        <v>1.2702528044479873</v>
      </c>
      <c r="Y46" s="62">
        <f t="shared" si="41"/>
        <v>1.2636528007051355</v>
      </c>
      <c r="Z46" s="62">
        <f t="shared" si="41"/>
        <v>1.2591866516132615</v>
      </c>
      <c r="AA46" s="62">
        <f t="shared" si="41"/>
        <v>1.2561737827731323</v>
      </c>
      <c r="AB46" s="62">
        <f t="shared" si="41"/>
        <v>1.2541455344366195</v>
      </c>
      <c r="AC46" s="62">
        <f t="shared" si="41"/>
        <v>1.2527820452683351</v>
      </c>
    </row>
    <row r="47" spans="1:29" x14ac:dyDescent="0.25">
      <c r="A47" s="30" t="str">
        <f>A27</f>
        <v>Annual Mileage</v>
      </c>
      <c r="B47" s="62">
        <f t="shared" ref="B47:AC47" si="42">$B27+($C27-$B27)*(1-Q27)</f>
        <v>55000</v>
      </c>
      <c r="C47" s="62">
        <f t="shared" si="42"/>
        <v>55000</v>
      </c>
      <c r="D47" s="62">
        <f t="shared" si="42"/>
        <v>55000</v>
      </c>
      <c r="E47" s="62">
        <f t="shared" si="42"/>
        <v>55000</v>
      </c>
      <c r="F47" s="62">
        <f t="shared" si="42"/>
        <v>55000</v>
      </c>
      <c r="G47" s="62">
        <f t="shared" si="42"/>
        <v>55000</v>
      </c>
      <c r="H47" s="62">
        <f t="shared" si="42"/>
        <v>55000</v>
      </c>
      <c r="I47" s="62">
        <f t="shared" si="42"/>
        <v>55000</v>
      </c>
      <c r="J47" s="62">
        <f t="shared" si="42"/>
        <v>55000</v>
      </c>
      <c r="K47" s="62">
        <f t="shared" si="42"/>
        <v>55000</v>
      </c>
      <c r="L47" s="62">
        <f t="shared" si="42"/>
        <v>55000</v>
      </c>
      <c r="M47" s="62">
        <f t="shared" si="42"/>
        <v>55000</v>
      </c>
      <c r="N47" s="62">
        <f t="shared" si="42"/>
        <v>55000</v>
      </c>
      <c r="O47" s="62">
        <f t="shared" si="42"/>
        <v>55000</v>
      </c>
      <c r="P47" s="62">
        <f t="shared" si="42"/>
        <v>55000</v>
      </c>
      <c r="Q47" s="62">
        <f t="shared" si="42"/>
        <v>55000</v>
      </c>
      <c r="R47" s="62">
        <f t="shared" si="42"/>
        <v>55000</v>
      </c>
      <c r="S47" s="62">
        <f t="shared" si="42"/>
        <v>55000</v>
      </c>
      <c r="T47" s="62">
        <f t="shared" si="42"/>
        <v>55000</v>
      </c>
      <c r="U47" s="62">
        <f t="shared" si="42"/>
        <v>55000</v>
      </c>
      <c r="V47" s="62">
        <f t="shared" si="42"/>
        <v>55000</v>
      </c>
      <c r="W47" s="62">
        <f t="shared" si="42"/>
        <v>55000</v>
      </c>
      <c r="X47" s="62">
        <f t="shared" si="42"/>
        <v>55000</v>
      </c>
      <c r="Y47" s="62">
        <f t="shared" si="42"/>
        <v>55000</v>
      </c>
      <c r="Z47" s="62">
        <f t="shared" si="42"/>
        <v>55000</v>
      </c>
      <c r="AA47" s="62">
        <f t="shared" si="42"/>
        <v>55000</v>
      </c>
      <c r="AB47" s="62">
        <f t="shared" si="42"/>
        <v>55000</v>
      </c>
      <c r="AC47" s="62">
        <f t="shared" si="42"/>
        <v>55000</v>
      </c>
    </row>
    <row r="48" spans="1:29" ht="15.75" thickBot="1" x14ac:dyDescent="0.3">
      <c r="AC48" s="32"/>
    </row>
    <row r="49" spans="1:29" ht="15.75" thickBot="1" x14ac:dyDescent="0.3">
      <c r="A49" s="26" t="s">
        <v>208</v>
      </c>
      <c r="B49" s="27">
        <v>2023</v>
      </c>
      <c r="C49" s="27">
        <v>2024</v>
      </c>
      <c r="D49" s="27">
        <v>2025</v>
      </c>
      <c r="E49" s="27">
        <v>2026</v>
      </c>
      <c r="F49" s="27">
        <v>2027</v>
      </c>
      <c r="G49" s="27">
        <v>2028</v>
      </c>
      <c r="H49" s="27">
        <v>2029</v>
      </c>
      <c r="I49" s="27">
        <v>2030</v>
      </c>
      <c r="J49" s="27">
        <v>2031</v>
      </c>
      <c r="K49" s="27">
        <v>2032</v>
      </c>
      <c r="L49" s="27">
        <v>2033</v>
      </c>
      <c r="M49" s="27">
        <v>2034</v>
      </c>
      <c r="N49" s="27">
        <v>2035</v>
      </c>
      <c r="O49" s="27">
        <v>2036</v>
      </c>
      <c r="P49" s="27">
        <v>2037</v>
      </c>
      <c r="Q49" s="27">
        <v>2038</v>
      </c>
      <c r="R49" s="27">
        <v>2039</v>
      </c>
      <c r="S49" s="27">
        <v>2040</v>
      </c>
      <c r="T49" s="27">
        <v>2041</v>
      </c>
      <c r="U49" s="27">
        <v>2042</v>
      </c>
      <c r="V49" s="27">
        <v>2043</v>
      </c>
      <c r="W49" s="27">
        <v>2044</v>
      </c>
      <c r="X49" s="27">
        <v>2045</v>
      </c>
      <c r="Y49" s="27">
        <v>2046</v>
      </c>
      <c r="Z49" s="27">
        <v>2047</v>
      </c>
      <c r="AA49" s="27">
        <v>2048</v>
      </c>
      <c r="AB49" s="27">
        <v>2049</v>
      </c>
      <c r="AC49" s="28">
        <v>2050</v>
      </c>
    </row>
    <row r="50" spans="1:29" x14ac:dyDescent="0.25">
      <c r="A50" s="29" t="str">
        <f>A31</f>
        <v>Capex vehicle</v>
      </c>
      <c r="B50" s="63">
        <f>((1+B35)^B42)*B35/(((1+B35)^B42)-1)*(B31)</f>
        <v>62190.665101367747</v>
      </c>
      <c r="C50" s="63">
        <f t="shared" ref="C50:AC50" si="43">((1+C35)^C42)*C35/(((1+C35)^C42)-1)*(C31)</f>
        <v>61281.329133767969</v>
      </c>
      <c r="D50" s="63">
        <f t="shared" si="43"/>
        <v>60034.66354051487</v>
      </c>
      <c r="E50" s="63">
        <f t="shared" si="43"/>
        <v>58359.278570466915</v>
      </c>
      <c r="F50" s="63">
        <f t="shared" si="43"/>
        <v>56169.226754041214</v>
      </c>
      <c r="G50" s="63">
        <f t="shared" si="43"/>
        <v>53411.226658055137</v>
      </c>
      <c r="H50" s="63">
        <f t="shared" si="43"/>
        <v>50101.705711276991</v>
      </c>
      <c r="I50" s="63">
        <f t="shared" si="43"/>
        <v>46359.3866172536</v>
      </c>
      <c r="J50" s="63">
        <f t="shared" si="43"/>
        <v>42408.635704041997</v>
      </c>
      <c r="K50" s="63">
        <f t="shared" si="43"/>
        <v>38535.628179130072</v>
      </c>
      <c r="L50" s="63">
        <f t="shared" si="43"/>
        <v>35009.949708941356</v>
      </c>
      <c r="M50" s="63">
        <f t="shared" si="43"/>
        <v>32013.625075549993</v>
      </c>
      <c r="N50" s="63">
        <f t="shared" si="43"/>
        <v>29614.105655542335</v>
      </c>
      <c r="O50" s="63">
        <f t="shared" si="43"/>
        <v>27783.165839804766</v>
      </c>
      <c r="P50" s="63">
        <f t="shared" si="43"/>
        <v>26437.27823365216</v>
      </c>
      <c r="Q50" s="63">
        <f t="shared" si="43"/>
        <v>25474.988065757298</v>
      </c>
      <c r="R50" s="63">
        <f t="shared" si="43"/>
        <v>24800.564768738692</v>
      </c>
      <c r="S50" s="63">
        <f t="shared" si="43"/>
        <v>24334.496817203359</v>
      </c>
      <c r="T50" s="63">
        <f t="shared" si="43"/>
        <v>24015.543292910865</v>
      </c>
      <c r="U50" s="63">
        <f t="shared" si="43"/>
        <v>23798.724376771759</v>
      </c>
      <c r="V50" s="63">
        <f t="shared" si="43"/>
        <v>23652.005428852281</v>
      </c>
      <c r="W50" s="63">
        <f t="shared" si="43"/>
        <v>23553.028673408226</v>
      </c>
      <c r="X50" s="63">
        <f t="shared" si="43"/>
        <v>23486.398013318085</v>
      </c>
      <c r="Y50" s="63">
        <f t="shared" si="43"/>
        <v>23441.605577563019</v>
      </c>
      <c r="Z50" s="63">
        <f t="shared" si="43"/>
        <v>23411.522325452843</v>
      </c>
      <c r="AA50" s="63">
        <f t="shared" si="43"/>
        <v>23391.330799385243</v>
      </c>
      <c r="AB50" s="63">
        <f t="shared" si="43"/>
        <v>23377.784258985215</v>
      </c>
      <c r="AC50" s="63">
        <f t="shared" si="43"/>
        <v>23368.698453290883</v>
      </c>
    </row>
    <row r="51" spans="1:29" x14ac:dyDescent="0.25">
      <c r="A51" s="30" t="str">
        <f>A32</f>
        <v>Residual value (vehicle)</v>
      </c>
      <c r="B51" s="62">
        <f>((1+B35)^B42)*B35/(((1+B35)^B42)-1)*(B32)</f>
        <v>-9455.0461314377717</v>
      </c>
      <c r="C51" s="62">
        <f t="shared" ref="C51:AC51" si="44">((1+C35)^C42)*C35/(((1+C35)^C42)-1)*(C32)</f>
        <v>-9370.3530756319105</v>
      </c>
      <c r="D51" s="62">
        <f t="shared" si="44"/>
        <v>-9254.2420644955928</v>
      </c>
      <c r="E51" s="62">
        <f t="shared" si="44"/>
        <v>-9098.2013074813221</v>
      </c>
      <c r="F51" s="62">
        <f t="shared" si="44"/>
        <v>-8894.2258932063796</v>
      </c>
      <c r="G51" s="62">
        <f t="shared" si="44"/>
        <v>-8637.353335246893</v>
      </c>
      <c r="H51" s="62">
        <f t="shared" si="44"/>
        <v>-8329.1136392234366</v>
      </c>
      <c r="I51" s="62">
        <f t="shared" si="44"/>
        <v>-7980.5643118389062</v>
      </c>
      <c r="J51" s="62">
        <f t="shared" si="44"/>
        <v>-7612.6022169809621</v>
      </c>
      <c r="K51" s="62">
        <f t="shared" si="44"/>
        <v>-7251.8809278960271</v>
      </c>
      <c r="L51" s="62">
        <f t="shared" si="44"/>
        <v>-6923.5089135157077</v>
      </c>
      <c r="M51" s="62">
        <f t="shared" si="44"/>
        <v>-6644.4394623665112</v>
      </c>
      <c r="N51" s="62">
        <f t="shared" si="44"/>
        <v>-6420.9548105030526</v>
      </c>
      <c r="O51" s="62">
        <f t="shared" si="44"/>
        <v>-6250.4261021745533</v>
      </c>
      <c r="P51" s="62">
        <f t="shared" si="44"/>
        <v>-6125.0738251309276</v>
      </c>
      <c r="Q51" s="62">
        <f t="shared" si="44"/>
        <v>-6035.4487604740543</v>
      </c>
      <c r="R51" s="62">
        <f t="shared" si="44"/>
        <v>-5972.6348259478109</v>
      </c>
      <c r="S51" s="62">
        <f t="shared" si="44"/>
        <v>-5929.226536344031</v>
      </c>
      <c r="T51" s="62">
        <f t="shared" si="44"/>
        <v>-5899.5200806501216</v>
      </c>
      <c r="U51" s="62">
        <f t="shared" si="44"/>
        <v>-5879.3261619901059</v>
      </c>
      <c r="V51" s="62">
        <f t="shared" si="44"/>
        <v>-5865.6611619387841</v>
      </c>
      <c r="W51" s="62">
        <f t="shared" si="44"/>
        <v>-5856.442738637621</v>
      </c>
      <c r="X51" s="62">
        <f t="shared" si="44"/>
        <v>-5850.2369418645203</v>
      </c>
      <c r="Y51" s="62">
        <f t="shared" si="44"/>
        <v>-5846.0650973579204</v>
      </c>
      <c r="Z51" s="62">
        <f t="shared" si="44"/>
        <v>-5843.2632258378535</v>
      </c>
      <c r="AA51" s="62">
        <f t="shared" si="44"/>
        <v>-5841.3826425276375</v>
      </c>
      <c r="AB51" s="62">
        <f t="shared" si="44"/>
        <v>-5840.1209549413597</v>
      </c>
      <c r="AC51" s="62">
        <f t="shared" si="44"/>
        <v>-5839.2747279404175</v>
      </c>
    </row>
    <row r="52" spans="1:29" x14ac:dyDescent="0.25">
      <c r="A52" s="30" t="str">
        <f>A33</f>
        <v>Capex costumization</v>
      </c>
      <c r="B52" s="62">
        <f>((1+B35)^B43)*B35/(((1+B35)^B43)-1)*(B33)</f>
        <v>5434.7183288153492</v>
      </c>
      <c r="C52" s="62">
        <f t="shared" ref="C52:AC52" si="45">((1+C35)^C43)*C35/(((1+C35)^C43)-1)*(C33)</f>
        <v>5434.7183288153492</v>
      </c>
      <c r="D52" s="62">
        <f t="shared" si="45"/>
        <v>5434.7183288153492</v>
      </c>
      <c r="E52" s="62">
        <f t="shared" si="45"/>
        <v>5434.7183288153492</v>
      </c>
      <c r="F52" s="62">
        <f t="shared" si="45"/>
        <v>5434.7183288153492</v>
      </c>
      <c r="G52" s="62">
        <f t="shared" si="45"/>
        <v>5434.7183288153492</v>
      </c>
      <c r="H52" s="62">
        <f t="shared" si="45"/>
        <v>5434.7183288153492</v>
      </c>
      <c r="I52" s="62">
        <f t="shared" si="45"/>
        <v>5434.7183288153492</v>
      </c>
      <c r="J52" s="62">
        <f t="shared" si="45"/>
        <v>5434.7183288153492</v>
      </c>
      <c r="K52" s="62">
        <f t="shared" si="45"/>
        <v>5434.7183288153492</v>
      </c>
      <c r="L52" s="62">
        <f t="shared" si="45"/>
        <v>5434.7183288153492</v>
      </c>
      <c r="M52" s="62">
        <f t="shared" si="45"/>
        <v>5434.7183288153492</v>
      </c>
      <c r="N52" s="62">
        <f t="shared" si="45"/>
        <v>5434.7183288153492</v>
      </c>
      <c r="O52" s="62">
        <f t="shared" si="45"/>
        <v>5434.7183288153492</v>
      </c>
      <c r="P52" s="62">
        <f t="shared" si="45"/>
        <v>5434.7183288153492</v>
      </c>
      <c r="Q52" s="62">
        <f t="shared" si="45"/>
        <v>5434.7183288153492</v>
      </c>
      <c r="R52" s="62">
        <f t="shared" si="45"/>
        <v>5434.7183288153492</v>
      </c>
      <c r="S52" s="62">
        <f t="shared" si="45"/>
        <v>5434.7183288153492</v>
      </c>
      <c r="T52" s="62">
        <f t="shared" si="45"/>
        <v>5434.7183288153492</v>
      </c>
      <c r="U52" s="62">
        <f t="shared" si="45"/>
        <v>5434.7183288153492</v>
      </c>
      <c r="V52" s="62">
        <f t="shared" si="45"/>
        <v>5434.7183288153492</v>
      </c>
      <c r="W52" s="62">
        <f t="shared" si="45"/>
        <v>5434.7183288153492</v>
      </c>
      <c r="X52" s="62">
        <f t="shared" si="45"/>
        <v>5434.7183288153492</v>
      </c>
      <c r="Y52" s="62">
        <f t="shared" si="45"/>
        <v>5434.7183288153492</v>
      </c>
      <c r="Z52" s="62">
        <f t="shared" si="45"/>
        <v>5434.7183288153492</v>
      </c>
      <c r="AA52" s="62">
        <f t="shared" si="45"/>
        <v>5434.7183288153492</v>
      </c>
      <c r="AB52" s="62">
        <f t="shared" si="45"/>
        <v>5434.7183288153492</v>
      </c>
      <c r="AC52" s="62">
        <f t="shared" si="45"/>
        <v>5434.7183288153492</v>
      </c>
    </row>
    <row r="53" spans="1:29" x14ac:dyDescent="0.25">
      <c r="A53" s="30" t="str">
        <f>A34</f>
        <v>Residual value (costumization)</v>
      </c>
      <c r="B53" s="62">
        <f>((1+B35)^B43)*B35/(((1+B35)^B43)-1)*(B34)</f>
        <v>-1358.6795822038373</v>
      </c>
      <c r="C53" s="62">
        <f t="shared" ref="C53:AC53" si="46">((1+C35)^C43)*C35/(((1+C35)^C43)-1)*(C34)</f>
        <v>-1358.6795822038373</v>
      </c>
      <c r="D53" s="62">
        <f t="shared" si="46"/>
        <v>-1358.6795822038373</v>
      </c>
      <c r="E53" s="62">
        <f t="shared" si="46"/>
        <v>-1358.6795822038373</v>
      </c>
      <c r="F53" s="62">
        <f t="shared" si="46"/>
        <v>-1358.6795822038373</v>
      </c>
      <c r="G53" s="62">
        <f t="shared" si="46"/>
        <v>-1358.6795822038373</v>
      </c>
      <c r="H53" s="62">
        <f t="shared" si="46"/>
        <v>-1358.6795822038373</v>
      </c>
      <c r="I53" s="62">
        <f t="shared" si="46"/>
        <v>-1358.6795822038373</v>
      </c>
      <c r="J53" s="62">
        <f t="shared" si="46"/>
        <v>-1358.6795822038373</v>
      </c>
      <c r="K53" s="62">
        <f t="shared" si="46"/>
        <v>-1358.6795822038373</v>
      </c>
      <c r="L53" s="62">
        <f t="shared" si="46"/>
        <v>-1358.6795822038373</v>
      </c>
      <c r="M53" s="62">
        <f t="shared" si="46"/>
        <v>-1358.6795822038373</v>
      </c>
      <c r="N53" s="62">
        <f t="shared" si="46"/>
        <v>-1358.6795822038373</v>
      </c>
      <c r="O53" s="62">
        <f t="shared" si="46"/>
        <v>-1358.6795822038373</v>
      </c>
      <c r="P53" s="62">
        <f t="shared" si="46"/>
        <v>-1358.6795822038373</v>
      </c>
      <c r="Q53" s="62">
        <f t="shared" si="46"/>
        <v>-1358.6795822038373</v>
      </c>
      <c r="R53" s="62">
        <f t="shared" si="46"/>
        <v>-1358.6795822038373</v>
      </c>
      <c r="S53" s="62">
        <f t="shared" si="46"/>
        <v>-1358.6795822038373</v>
      </c>
      <c r="T53" s="62">
        <f t="shared" si="46"/>
        <v>-1358.6795822038373</v>
      </c>
      <c r="U53" s="62">
        <f t="shared" si="46"/>
        <v>-1358.6795822038373</v>
      </c>
      <c r="V53" s="62">
        <f t="shared" si="46"/>
        <v>-1358.6795822038373</v>
      </c>
      <c r="W53" s="62">
        <f t="shared" si="46"/>
        <v>-1358.6795822038373</v>
      </c>
      <c r="X53" s="62">
        <f t="shared" si="46"/>
        <v>-1358.6795822038373</v>
      </c>
      <c r="Y53" s="62">
        <f t="shared" si="46"/>
        <v>-1358.6795822038373</v>
      </c>
      <c r="Z53" s="62">
        <f t="shared" si="46"/>
        <v>-1358.6795822038373</v>
      </c>
      <c r="AA53" s="62">
        <f t="shared" si="46"/>
        <v>-1358.6795822038373</v>
      </c>
      <c r="AB53" s="62">
        <f t="shared" si="46"/>
        <v>-1358.6795822038373</v>
      </c>
      <c r="AC53" s="62">
        <f t="shared" si="46"/>
        <v>-1358.6795822038373</v>
      </c>
    </row>
    <row r="54" spans="1:29" x14ac:dyDescent="0.25">
      <c r="A54" s="30" t="str">
        <f t="shared" ref="A54:AC54" si="47">A36</f>
        <v>Opex fix (admin, crew, insurance)</v>
      </c>
      <c r="B54" s="62">
        <f t="shared" si="47"/>
        <v>70000</v>
      </c>
      <c r="C54" s="62">
        <f t="shared" si="47"/>
        <v>70000</v>
      </c>
      <c r="D54" s="62">
        <f t="shared" si="47"/>
        <v>70000</v>
      </c>
      <c r="E54" s="62">
        <f t="shared" si="47"/>
        <v>70000</v>
      </c>
      <c r="F54" s="62">
        <f t="shared" si="47"/>
        <v>70000</v>
      </c>
      <c r="G54" s="62">
        <f t="shared" si="47"/>
        <v>70000</v>
      </c>
      <c r="H54" s="62">
        <f t="shared" si="47"/>
        <v>70000</v>
      </c>
      <c r="I54" s="62">
        <f t="shared" si="47"/>
        <v>70000</v>
      </c>
      <c r="J54" s="62">
        <f t="shared" si="47"/>
        <v>70000</v>
      </c>
      <c r="K54" s="62">
        <f t="shared" si="47"/>
        <v>70000</v>
      </c>
      <c r="L54" s="62">
        <f t="shared" si="47"/>
        <v>70000</v>
      </c>
      <c r="M54" s="62">
        <f t="shared" si="47"/>
        <v>70000</v>
      </c>
      <c r="N54" s="62">
        <f t="shared" si="47"/>
        <v>70000</v>
      </c>
      <c r="O54" s="62">
        <f t="shared" si="47"/>
        <v>70000</v>
      </c>
      <c r="P54" s="62">
        <f t="shared" si="47"/>
        <v>70000</v>
      </c>
      <c r="Q54" s="62">
        <f t="shared" si="47"/>
        <v>70000</v>
      </c>
      <c r="R54" s="62">
        <f t="shared" si="47"/>
        <v>70000</v>
      </c>
      <c r="S54" s="62">
        <f t="shared" si="47"/>
        <v>70000</v>
      </c>
      <c r="T54" s="62">
        <f t="shared" si="47"/>
        <v>70000</v>
      </c>
      <c r="U54" s="62">
        <f t="shared" si="47"/>
        <v>70000</v>
      </c>
      <c r="V54" s="62">
        <f t="shared" si="47"/>
        <v>70000</v>
      </c>
      <c r="W54" s="62">
        <f t="shared" si="47"/>
        <v>70000</v>
      </c>
      <c r="X54" s="62">
        <f t="shared" si="47"/>
        <v>70000</v>
      </c>
      <c r="Y54" s="62">
        <f t="shared" si="47"/>
        <v>70000</v>
      </c>
      <c r="Z54" s="62">
        <f t="shared" si="47"/>
        <v>70000</v>
      </c>
      <c r="AA54" s="62">
        <f t="shared" si="47"/>
        <v>70000</v>
      </c>
      <c r="AB54" s="62">
        <f t="shared" si="47"/>
        <v>70000</v>
      </c>
      <c r="AC54" s="62">
        <f t="shared" si="47"/>
        <v>70000</v>
      </c>
    </row>
    <row r="55" spans="1:29" x14ac:dyDescent="0.25">
      <c r="A55" s="30" t="str">
        <f t="shared" ref="A55:AC55" si="48">A37</f>
        <v>Opex maintenance &amp; repair</v>
      </c>
      <c r="B55" s="62">
        <f t="shared" si="48"/>
        <v>15000</v>
      </c>
      <c r="C55" s="62">
        <f t="shared" si="48"/>
        <v>15000</v>
      </c>
      <c r="D55" s="62">
        <f t="shared" si="48"/>
        <v>15000</v>
      </c>
      <c r="E55" s="62">
        <f t="shared" si="48"/>
        <v>15000</v>
      </c>
      <c r="F55" s="62">
        <f t="shared" si="48"/>
        <v>15000</v>
      </c>
      <c r="G55" s="62">
        <f t="shared" si="48"/>
        <v>15000</v>
      </c>
      <c r="H55" s="62">
        <f t="shared" si="48"/>
        <v>15000</v>
      </c>
      <c r="I55" s="62">
        <f t="shared" si="48"/>
        <v>15000</v>
      </c>
      <c r="J55" s="62">
        <f t="shared" si="48"/>
        <v>15000</v>
      </c>
      <c r="K55" s="62">
        <f t="shared" si="48"/>
        <v>15000</v>
      </c>
      <c r="L55" s="62">
        <f t="shared" si="48"/>
        <v>15000</v>
      </c>
      <c r="M55" s="62">
        <f t="shared" si="48"/>
        <v>15000</v>
      </c>
      <c r="N55" s="62">
        <f t="shared" si="48"/>
        <v>15000</v>
      </c>
      <c r="O55" s="62">
        <f t="shared" si="48"/>
        <v>15000</v>
      </c>
      <c r="P55" s="62">
        <f t="shared" si="48"/>
        <v>15000</v>
      </c>
      <c r="Q55" s="62">
        <f t="shared" si="48"/>
        <v>15000</v>
      </c>
      <c r="R55" s="62">
        <f t="shared" si="48"/>
        <v>15000</v>
      </c>
      <c r="S55" s="62">
        <f t="shared" si="48"/>
        <v>15000</v>
      </c>
      <c r="T55" s="62">
        <f t="shared" si="48"/>
        <v>15000</v>
      </c>
      <c r="U55" s="62">
        <f t="shared" si="48"/>
        <v>15000</v>
      </c>
      <c r="V55" s="62">
        <f t="shared" si="48"/>
        <v>15000</v>
      </c>
      <c r="W55" s="62">
        <f t="shared" si="48"/>
        <v>15000</v>
      </c>
      <c r="X55" s="62">
        <f t="shared" si="48"/>
        <v>15000</v>
      </c>
      <c r="Y55" s="62">
        <f t="shared" si="48"/>
        <v>15000</v>
      </c>
      <c r="Z55" s="62">
        <f t="shared" si="48"/>
        <v>15000</v>
      </c>
      <c r="AA55" s="62">
        <f t="shared" si="48"/>
        <v>15000</v>
      </c>
      <c r="AB55" s="62">
        <f t="shared" si="48"/>
        <v>15000</v>
      </c>
      <c r="AC55" s="62">
        <f t="shared" si="48"/>
        <v>15000</v>
      </c>
    </row>
    <row r="56" spans="1:29" x14ac:dyDescent="0.25">
      <c r="A56" s="30" t="str">
        <f>A38</f>
        <v>Opex var (mode-fees)</v>
      </c>
      <c r="B56" s="62">
        <f>B38*B47</f>
        <v>6050</v>
      </c>
      <c r="C56" s="62">
        <f t="shared" ref="C56:AC56" si="49">C38*C47</f>
        <v>6050</v>
      </c>
      <c r="D56" s="62">
        <f t="shared" si="49"/>
        <v>6050</v>
      </c>
      <c r="E56" s="62">
        <f t="shared" si="49"/>
        <v>6050</v>
      </c>
      <c r="F56" s="62">
        <f t="shared" si="49"/>
        <v>6050</v>
      </c>
      <c r="G56" s="62">
        <f t="shared" si="49"/>
        <v>6050</v>
      </c>
      <c r="H56" s="62">
        <f t="shared" si="49"/>
        <v>6050</v>
      </c>
      <c r="I56" s="62">
        <f t="shared" si="49"/>
        <v>6050</v>
      </c>
      <c r="J56" s="62">
        <f t="shared" si="49"/>
        <v>6050</v>
      </c>
      <c r="K56" s="62">
        <f t="shared" si="49"/>
        <v>6050</v>
      </c>
      <c r="L56" s="62">
        <f t="shared" si="49"/>
        <v>6050</v>
      </c>
      <c r="M56" s="62">
        <f t="shared" si="49"/>
        <v>6050</v>
      </c>
      <c r="N56" s="62">
        <f t="shared" si="49"/>
        <v>6050</v>
      </c>
      <c r="O56" s="62">
        <f t="shared" si="49"/>
        <v>6050</v>
      </c>
      <c r="P56" s="62">
        <f t="shared" si="49"/>
        <v>6050</v>
      </c>
      <c r="Q56" s="62">
        <f t="shared" si="49"/>
        <v>6050</v>
      </c>
      <c r="R56" s="62">
        <f t="shared" si="49"/>
        <v>6050</v>
      </c>
      <c r="S56" s="62">
        <f t="shared" si="49"/>
        <v>6050</v>
      </c>
      <c r="T56" s="62">
        <f t="shared" si="49"/>
        <v>6050</v>
      </c>
      <c r="U56" s="62">
        <f t="shared" si="49"/>
        <v>6050</v>
      </c>
      <c r="V56" s="62">
        <f t="shared" si="49"/>
        <v>6050</v>
      </c>
      <c r="W56" s="62">
        <f t="shared" si="49"/>
        <v>6050</v>
      </c>
      <c r="X56" s="62">
        <f t="shared" si="49"/>
        <v>6050</v>
      </c>
      <c r="Y56" s="62">
        <f t="shared" si="49"/>
        <v>6050</v>
      </c>
      <c r="Z56" s="62">
        <f t="shared" si="49"/>
        <v>6050</v>
      </c>
      <c r="AA56" s="62">
        <f t="shared" si="49"/>
        <v>6050</v>
      </c>
      <c r="AB56" s="62">
        <f t="shared" si="49"/>
        <v>6050</v>
      </c>
      <c r="AC56" s="62">
        <f t="shared" si="49"/>
        <v>6050</v>
      </c>
    </row>
    <row r="57" spans="1:29" x14ac:dyDescent="0.25">
      <c r="A57" s="30" t="str">
        <f>A40</f>
        <v>Fuel Cost</v>
      </c>
      <c r="B57" s="62">
        <f>B39*B40*B47</f>
        <v>7617.201691393946</v>
      </c>
      <c r="C57" s="62">
        <f t="shared" ref="C57:AC57" si="50">C39*C40*C47</f>
        <v>7566.6508457011814</v>
      </c>
      <c r="D57" s="62">
        <f t="shared" si="50"/>
        <v>7497.0732273082485</v>
      </c>
      <c r="E57" s="62">
        <f t="shared" si="50"/>
        <v>7403.0024947159982</v>
      </c>
      <c r="F57" s="62">
        <f t="shared" si="50"/>
        <v>7278.8981977250487</v>
      </c>
      <c r="G57" s="62">
        <f t="shared" si="50"/>
        <v>7120.4134983819677</v>
      </c>
      <c r="H57" s="62">
        <f t="shared" si="50"/>
        <v>6926.1912412768879</v>
      </c>
      <c r="I57" s="62">
        <f t="shared" si="50"/>
        <v>6699.569801474031</v>
      </c>
      <c r="J57" s="62">
        <f t="shared" si="50"/>
        <v>6449.110199505626</v>
      </c>
      <c r="K57" s="62">
        <f t="shared" si="50"/>
        <v>6187.1811630770962</v>
      </c>
      <c r="L57" s="62">
        <f t="shared" si="50"/>
        <v>5927.171454191438</v>
      </c>
      <c r="M57" s="62">
        <f t="shared" si="50"/>
        <v>5680.9833608595927</v>
      </c>
      <c r="N57" s="62">
        <f t="shared" si="50"/>
        <v>5457.8756988048608</v>
      </c>
      <c r="O57" s="62">
        <f t="shared" si="50"/>
        <v>5264.2227725704242</v>
      </c>
      <c r="P57" s="62">
        <f t="shared" si="50"/>
        <v>5103.332357938938</v>
      </c>
      <c r="Q57" s="62">
        <f t="shared" si="50"/>
        <v>4975.2944708677751</v>
      </c>
      <c r="R57" s="62">
        <f t="shared" si="50"/>
        <v>4877.3614932834489</v>
      </c>
      <c r="S57" s="62">
        <f t="shared" si="50"/>
        <v>4804.9545315000842</v>
      </c>
      <c r="T57" s="62">
        <f t="shared" si="50"/>
        <v>4752.8587656829714</v>
      </c>
      <c r="U57" s="62">
        <f t="shared" si="50"/>
        <v>4716.1469741442943</v>
      </c>
      <c r="V57" s="62">
        <f t="shared" si="50"/>
        <v>4690.6673939664743</v>
      </c>
      <c r="W57" s="62">
        <f t="shared" si="50"/>
        <v>4673.1746315362761</v>
      </c>
      <c r="X57" s="62">
        <f t="shared" si="50"/>
        <v>4661.256114288768</v>
      </c>
      <c r="Y57" s="62">
        <f t="shared" si="50"/>
        <v>4653.1780507731419</v>
      </c>
      <c r="Z57" s="62">
        <f t="shared" si="50"/>
        <v>4647.7225519692511</v>
      </c>
      <c r="AA57" s="62">
        <f t="shared" si="50"/>
        <v>4644.0471615093111</v>
      </c>
      <c r="AB57" s="62">
        <f t="shared" si="50"/>
        <v>4641.5751139488193</v>
      </c>
      <c r="AC57" s="62">
        <f t="shared" si="50"/>
        <v>4639.9142749358962</v>
      </c>
    </row>
    <row r="58" spans="1:29" ht="15.75" thickBot="1" x14ac:dyDescent="0.3">
      <c r="A58" s="59" t="str">
        <f>A21</f>
        <v>Emission Cost</v>
      </c>
      <c r="B58" s="62">
        <f>B41*B47</f>
        <v>0</v>
      </c>
      <c r="C58" s="62">
        <f t="shared" ref="C58:AC58" si="51">C41*C47</f>
        <v>0</v>
      </c>
      <c r="D58" s="62">
        <f t="shared" si="51"/>
        <v>0</v>
      </c>
      <c r="E58" s="62">
        <f t="shared" si="51"/>
        <v>0</v>
      </c>
      <c r="F58" s="62">
        <f t="shared" si="51"/>
        <v>0</v>
      </c>
      <c r="G58" s="62">
        <f t="shared" si="51"/>
        <v>0</v>
      </c>
      <c r="H58" s="62">
        <f t="shared" si="51"/>
        <v>0</v>
      </c>
      <c r="I58" s="62">
        <f t="shared" si="51"/>
        <v>0</v>
      </c>
      <c r="J58" s="62">
        <f t="shared" si="51"/>
        <v>0</v>
      </c>
      <c r="K58" s="62">
        <f t="shared" si="51"/>
        <v>0</v>
      </c>
      <c r="L58" s="62">
        <f t="shared" si="51"/>
        <v>0</v>
      </c>
      <c r="M58" s="62">
        <f t="shared" si="51"/>
        <v>0</v>
      </c>
      <c r="N58" s="62">
        <f t="shared" si="51"/>
        <v>0</v>
      </c>
      <c r="O58" s="62">
        <f t="shared" si="51"/>
        <v>0</v>
      </c>
      <c r="P58" s="62">
        <f t="shared" si="51"/>
        <v>0</v>
      </c>
      <c r="Q58" s="62">
        <f t="shared" si="51"/>
        <v>0</v>
      </c>
      <c r="R58" s="62">
        <f t="shared" si="51"/>
        <v>0</v>
      </c>
      <c r="S58" s="62">
        <f t="shared" si="51"/>
        <v>0</v>
      </c>
      <c r="T58" s="62">
        <f t="shared" si="51"/>
        <v>0</v>
      </c>
      <c r="U58" s="62">
        <f t="shared" si="51"/>
        <v>0</v>
      </c>
      <c r="V58" s="62">
        <f t="shared" si="51"/>
        <v>0</v>
      </c>
      <c r="W58" s="62">
        <f t="shared" si="51"/>
        <v>0</v>
      </c>
      <c r="X58" s="62">
        <f t="shared" si="51"/>
        <v>0</v>
      </c>
      <c r="Y58" s="62">
        <f t="shared" si="51"/>
        <v>0</v>
      </c>
      <c r="Z58" s="62">
        <f t="shared" si="51"/>
        <v>0</v>
      </c>
      <c r="AA58" s="62">
        <f t="shared" si="51"/>
        <v>0</v>
      </c>
      <c r="AB58" s="62">
        <f t="shared" si="51"/>
        <v>0</v>
      </c>
      <c r="AC58" s="62">
        <f t="shared" si="51"/>
        <v>0</v>
      </c>
    </row>
    <row r="59" spans="1:29" ht="15.75" thickBot="1" x14ac:dyDescent="0.3">
      <c r="A59" s="31" t="s">
        <v>209</v>
      </c>
      <c r="B59" s="64">
        <f>B50+B51+B52+B53+B54+B55+B56+B57+B58</f>
        <v>155478.85940793544</v>
      </c>
      <c r="C59" s="64">
        <f t="shared" ref="C59:AC59" si="52">C50+C51+C52+C53+C54+C55+C56+C57+C58</f>
        <v>154603.66565044876</v>
      </c>
      <c r="D59" s="64">
        <f t="shared" si="52"/>
        <v>153403.53344993904</v>
      </c>
      <c r="E59" s="64">
        <f t="shared" si="52"/>
        <v>151790.11850431308</v>
      </c>
      <c r="F59" s="64">
        <f t="shared" si="52"/>
        <v>149679.93780517139</v>
      </c>
      <c r="G59" s="64">
        <f t="shared" si="52"/>
        <v>147020.32556780172</v>
      </c>
      <c r="H59" s="64">
        <f t="shared" si="52"/>
        <v>143824.82205994194</v>
      </c>
      <c r="I59" s="64">
        <f t="shared" si="52"/>
        <v>140204.43085350023</v>
      </c>
      <c r="J59" s="64">
        <f t="shared" si="52"/>
        <v>136371.18243317818</v>
      </c>
      <c r="K59" s="64">
        <f t="shared" si="52"/>
        <v>132596.96716092265</v>
      </c>
      <c r="L59" s="64">
        <f t="shared" si="52"/>
        <v>129139.65099622861</v>
      </c>
      <c r="M59" s="64">
        <f t="shared" si="52"/>
        <v>126176.20772065459</v>
      </c>
      <c r="N59" s="64">
        <f t="shared" si="52"/>
        <v>123777.06529045565</v>
      </c>
      <c r="O59" s="64">
        <f t="shared" si="52"/>
        <v>121923.00125681215</v>
      </c>
      <c r="P59" s="64">
        <f t="shared" si="52"/>
        <v>120541.57551307169</v>
      </c>
      <c r="Q59" s="64">
        <f t="shared" si="52"/>
        <v>119540.87252276254</v>
      </c>
      <c r="R59" s="64">
        <f t="shared" si="52"/>
        <v>118831.33018268584</v>
      </c>
      <c r="S59" s="64">
        <f t="shared" si="52"/>
        <v>118336.26355897092</v>
      </c>
      <c r="T59" s="64">
        <f t="shared" si="52"/>
        <v>117994.92072455522</v>
      </c>
      <c r="U59" s="64">
        <f t="shared" si="52"/>
        <v>117761.58393553746</v>
      </c>
      <c r="V59" s="64">
        <f t="shared" si="52"/>
        <v>117603.05040749149</v>
      </c>
      <c r="W59" s="64">
        <f t="shared" si="52"/>
        <v>117495.79931291839</v>
      </c>
      <c r="X59" s="64">
        <f t="shared" si="52"/>
        <v>117423.45593235384</v>
      </c>
      <c r="Y59" s="64">
        <f t="shared" si="52"/>
        <v>117374.75727758976</v>
      </c>
      <c r="Z59" s="64">
        <f t="shared" si="52"/>
        <v>117342.02039819575</v>
      </c>
      <c r="AA59" s="64">
        <f t="shared" si="52"/>
        <v>117320.03406497843</v>
      </c>
      <c r="AB59" s="64">
        <f t="shared" si="52"/>
        <v>117305.27716460418</v>
      </c>
      <c r="AC59" s="64">
        <f t="shared" si="52"/>
        <v>117295.37674689788</v>
      </c>
    </row>
    <row r="60" spans="1:29" ht="15.75" thickBot="1" x14ac:dyDescent="0.3">
      <c r="AC60" s="32"/>
    </row>
    <row r="61" spans="1:29" ht="15.75" thickBot="1" x14ac:dyDescent="0.3">
      <c r="A61" s="26" t="s">
        <v>208</v>
      </c>
      <c r="B61" s="27">
        <v>2023</v>
      </c>
      <c r="C61" s="27">
        <v>2024</v>
      </c>
      <c r="D61" s="27">
        <v>2025</v>
      </c>
      <c r="E61" s="27">
        <v>2026</v>
      </c>
      <c r="F61" s="27">
        <v>2027</v>
      </c>
      <c r="G61" s="27">
        <v>2028</v>
      </c>
      <c r="H61" s="27">
        <v>2029</v>
      </c>
      <c r="I61" s="27">
        <v>2030</v>
      </c>
      <c r="J61" s="27">
        <v>2031</v>
      </c>
      <c r="K61" s="27">
        <v>2032</v>
      </c>
      <c r="L61" s="27">
        <v>2033</v>
      </c>
      <c r="M61" s="27">
        <v>2034</v>
      </c>
      <c r="N61" s="27">
        <v>2035</v>
      </c>
      <c r="O61" s="27">
        <v>2036</v>
      </c>
      <c r="P61" s="27">
        <v>2037</v>
      </c>
      <c r="Q61" s="27">
        <v>2038</v>
      </c>
      <c r="R61" s="27">
        <v>2039</v>
      </c>
      <c r="S61" s="27">
        <v>2040</v>
      </c>
      <c r="T61" s="27">
        <v>2041</v>
      </c>
      <c r="U61" s="27">
        <v>2042</v>
      </c>
      <c r="V61" s="27">
        <v>2043</v>
      </c>
      <c r="W61" s="27">
        <v>2044</v>
      </c>
      <c r="X61" s="27">
        <v>2045</v>
      </c>
      <c r="Y61" s="27">
        <v>2046</v>
      </c>
      <c r="Z61" s="27">
        <v>2047</v>
      </c>
      <c r="AA61" s="27">
        <v>2048</v>
      </c>
      <c r="AB61" s="27">
        <v>2049</v>
      </c>
      <c r="AC61" s="28">
        <v>2050</v>
      </c>
    </row>
    <row r="62" spans="1:29" x14ac:dyDescent="0.25">
      <c r="A62" s="29" t="str">
        <f t="shared" ref="A62:A69" si="53">A50</f>
        <v>Capex vehicle</v>
      </c>
      <c r="B62" s="65">
        <f>((1+B35)^B42)*B35/(((1+B35)^B42)-1)*(B31)/B47</f>
        <v>1.1307393654794136</v>
      </c>
      <c r="C62" s="65">
        <f t="shared" ref="C62:AC62" si="54">((1+C35)^C42)*C35/(((1+C35)^C42)-1)*(C31)/C47</f>
        <v>1.1142059842503267</v>
      </c>
      <c r="D62" s="65">
        <f t="shared" si="54"/>
        <v>1.0915393371002704</v>
      </c>
      <c r="E62" s="65">
        <f t="shared" si="54"/>
        <v>1.0610777921903076</v>
      </c>
      <c r="F62" s="65">
        <f t="shared" si="54"/>
        <v>1.0212586682552949</v>
      </c>
      <c r="G62" s="65">
        <f t="shared" si="54"/>
        <v>0.97111321196463884</v>
      </c>
      <c r="H62" s="65">
        <f t="shared" si="54"/>
        <v>0.91094010384139978</v>
      </c>
      <c r="I62" s="65">
        <f t="shared" si="54"/>
        <v>0.84289793849551997</v>
      </c>
      <c r="J62" s="65">
        <f t="shared" si="54"/>
        <v>0.77106610370985451</v>
      </c>
      <c r="K62" s="65">
        <f t="shared" si="54"/>
        <v>0.70064778507509218</v>
      </c>
      <c r="L62" s="65">
        <f t="shared" si="54"/>
        <v>0.63654454016257012</v>
      </c>
      <c r="M62" s="65">
        <f t="shared" si="54"/>
        <v>0.58206591046454537</v>
      </c>
      <c r="N62" s="65">
        <f t="shared" si="54"/>
        <v>0.53843828464622423</v>
      </c>
      <c r="O62" s="65">
        <f t="shared" si="54"/>
        <v>0.50514846981463213</v>
      </c>
      <c r="P62" s="65">
        <f t="shared" si="54"/>
        <v>0.48067778606640288</v>
      </c>
      <c r="Q62" s="65">
        <f t="shared" si="54"/>
        <v>0.46318160119558721</v>
      </c>
      <c r="R62" s="65">
        <f t="shared" si="54"/>
        <v>0.4509193594316126</v>
      </c>
      <c r="S62" s="65">
        <f t="shared" si="54"/>
        <v>0.44244539667642468</v>
      </c>
      <c r="T62" s="65">
        <f t="shared" si="54"/>
        <v>0.43664624168928845</v>
      </c>
      <c r="U62" s="65">
        <f t="shared" si="54"/>
        <v>0.43270407957766832</v>
      </c>
      <c r="V62" s="65">
        <f t="shared" si="54"/>
        <v>0.43003646234276871</v>
      </c>
      <c r="W62" s="65">
        <f t="shared" si="54"/>
        <v>0.42823688497105866</v>
      </c>
      <c r="X62" s="65">
        <f t="shared" si="54"/>
        <v>0.42702541842396519</v>
      </c>
      <c r="Y62" s="65">
        <f t="shared" si="54"/>
        <v>0.42621101050114579</v>
      </c>
      <c r="Z62" s="65">
        <f t="shared" si="54"/>
        <v>0.42566404228096077</v>
      </c>
      <c r="AA62" s="65">
        <f t="shared" si="54"/>
        <v>0.42529692362518623</v>
      </c>
      <c r="AB62" s="65">
        <f t="shared" si="54"/>
        <v>0.42505062289064027</v>
      </c>
      <c r="AC62" s="65">
        <f t="shared" si="54"/>
        <v>0.4248854264234706</v>
      </c>
    </row>
    <row r="63" spans="1:29" x14ac:dyDescent="0.25">
      <c r="A63" s="30" t="str">
        <f t="shared" si="53"/>
        <v>Residual value (vehicle)</v>
      </c>
      <c r="B63" s="66">
        <f>((1+B35)^B42)*B35/(((1+B35)^B42)-1)*(B32)/B47</f>
        <v>-0.17190992966250493</v>
      </c>
      <c r="C63" s="66">
        <f t="shared" ref="C63:AC63" si="55">((1+C35)^C42)*C35/(((1+C35)^C42)-1)*(C32)/C47</f>
        <v>-0.17037005592058019</v>
      </c>
      <c r="D63" s="66">
        <f t="shared" si="55"/>
        <v>-0.1682589466271926</v>
      </c>
      <c r="E63" s="66">
        <f t="shared" si="55"/>
        <v>-0.16542184195420587</v>
      </c>
      <c r="F63" s="66">
        <f t="shared" si="55"/>
        <v>-0.16171319805829781</v>
      </c>
      <c r="G63" s="66">
        <f t="shared" si="55"/>
        <v>-0.15704278791357987</v>
      </c>
      <c r="H63" s="66">
        <f t="shared" si="55"/>
        <v>-0.1514384298040625</v>
      </c>
      <c r="I63" s="66">
        <f t="shared" si="55"/>
        <v>-0.14510116930616193</v>
      </c>
      <c r="J63" s="66">
        <f t="shared" si="55"/>
        <v>-0.13841094939965384</v>
      </c>
      <c r="K63" s="66">
        <f t="shared" si="55"/>
        <v>-0.1318523805072005</v>
      </c>
      <c r="L63" s="66">
        <f t="shared" si="55"/>
        <v>-0.12588198024574013</v>
      </c>
      <c r="M63" s="66">
        <f t="shared" si="55"/>
        <v>-0.12080799022484566</v>
      </c>
      <c r="N63" s="66">
        <f t="shared" si="55"/>
        <v>-0.11674463291823732</v>
      </c>
      <c r="O63" s="66">
        <f t="shared" si="55"/>
        <v>-0.11364411094862824</v>
      </c>
      <c r="P63" s="66">
        <f t="shared" si="55"/>
        <v>-0.11136497863874414</v>
      </c>
      <c r="Q63" s="66">
        <f t="shared" si="55"/>
        <v>-0.10973543200861917</v>
      </c>
      <c r="R63" s="66">
        <f t="shared" si="55"/>
        <v>-0.10859336047177838</v>
      </c>
      <c r="S63" s="66">
        <f t="shared" si="55"/>
        <v>-0.10780411884261874</v>
      </c>
      <c r="T63" s="66">
        <f t="shared" si="55"/>
        <v>-0.10726400146636585</v>
      </c>
      <c r="U63" s="66">
        <f t="shared" si="55"/>
        <v>-0.10689683930891102</v>
      </c>
      <c r="V63" s="66">
        <f t="shared" si="55"/>
        <v>-0.10664838476252335</v>
      </c>
      <c r="W63" s="66">
        <f t="shared" si="55"/>
        <v>-0.10648077706613857</v>
      </c>
      <c r="X63" s="66">
        <f t="shared" si="55"/>
        <v>-0.10636794439753673</v>
      </c>
      <c r="Y63" s="66">
        <f t="shared" si="55"/>
        <v>-0.10629209267923492</v>
      </c>
      <c r="Z63" s="66">
        <f t="shared" si="55"/>
        <v>-0.10624114956068824</v>
      </c>
      <c r="AA63" s="66">
        <f t="shared" si="55"/>
        <v>-0.10620695713686613</v>
      </c>
      <c r="AB63" s="66">
        <f t="shared" si="55"/>
        <v>-0.10618401736257017</v>
      </c>
      <c r="AC63" s="66">
        <f t="shared" si="55"/>
        <v>-0.10616863141709849</v>
      </c>
    </row>
    <row r="64" spans="1:29" x14ac:dyDescent="0.25">
      <c r="A64" s="30" t="str">
        <f t="shared" si="53"/>
        <v>Capex costumization</v>
      </c>
      <c r="B64" s="66">
        <f>((1+B35)^B43)*B35/(((1+B35)^B43)-1)*(B33)/B47</f>
        <v>9.8813060523915433E-2</v>
      </c>
      <c r="C64" s="66">
        <f t="shared" ref="C64:AC64" si="56">((1+C35)^C43)*C35/(((1+C35)^C43)-1)*(C33)/C47</f>
        <v>9.8813060523915433E-2</v>
      </c>
      <c r="D64" s="66">
        <f t="shared" si="56"/>
        <v>9.8813060523915433E-2</v>
      </c>
      <c r="E64" s="66">
        <f t="shared" si="56"/>
        <v>9.8813060523915433E-2</v>
      </c>
      <c r="F64" s="66">
        <f t="shared" si="56"/>
        <v>9.8813060523915433E-2</v>
      </c>
      <c r="G64" s="66">
        <f t="shared" si="56"/>
        <v>9.8813060523915433E-2</v>
      </c>
      <c r="H64" s="66">
        <f t="shared" si="56"/>
        <v>9.8813060523915433E-2</v>
      </c>
      <c r="I64" s="66">
        <f t="shared" si="56"/>
        <v>9.8813060523915433E-2</v>
      </c>
      <c r="J64" s="66">
        <f t="shared" si="56"/>
        <v>9.8813060523915433E-2</v>
      </c>
      <c r="K64" s="66">
        <f t="shared" si="56"/>
        <v>9.8813060523915433E-2</v>
      </c>
      <c r="L64" s="66">
        <f t="shared" si="56"/>
        <v>9.8813060523915433E-2</v>
      </c>
      <c r="M64" s="66">
        <f t="shared" si="56"/>
        <v>9.8813060523915433E-2</v>
      </c>
      <c r="N64" s="66">
        <f t="shared" si="56"/>
        <v>9.8813060523915433E-2</v>
      </c>
      <c r="O64" s="66">
        <f t="shared" si="56"/>
        <v>9.8813060523915433E-2</v>
      </c>
      <c r="P64" s="66">
        <f t="shared" si="56"/>
        <v>9.8813060523915433E-2</v>
      </c>
      <c r="Q64" s="66">
        <f t="shared" si="56"/>
        <v>9.8813060523915433E-2</v>
      </c>
      <c r="R64" s="66">
        <f t="shared" si="56"/>
        <v>9.8813060523915433E-2</v>
      </c>
      <c r="S64" s="66">
        <f t="shared" si="56"/>
        <v>9.8813060523915433E-2</v>
      </c>
      <c r="T64" s="66">
        <f t="shared" si="56"/>
        <v>9.8813060523915433E-2</v>
      </c>
      <c r="U64" s="66">
        <f t="shared" si="56"/>
        <v>9.8813060523915433E-2</v>
      </c>
      <c r="V64" s="66">
        <f t="shared" si="56"/>
        <v>9.8813060523915433E-2</v>
      </c>
      <c r="W64" s="66">
        <f t="shared" si="56"/>
        <v>9.8813060523915433E-2</v>
      </c>
      <c r="X64" s="66">
        <f t="shared" si="56"/>
        <v>9.8813060523915433E-2</v>
      </c>
      <c r="Y64" s="66">
        <f t="shared" si="56"/>
        <v>9.8813060523915433E-2</v>
      </c>
      <c r="Z64" s="66">
        <f t="shared" si="56"/>
        <v>9.8813060523915433E-2</v>
      </c>
      <c r="AA64" s="66">
        <f t="shared" si="56"/>
        <v>9.8813060523915433E-2</v>
      </c>
      <c r="AB64" s="66">
        <f t="shared" si="56"/>
        <v>9.8813060523915433E-2</v>
      </c>
      <c r="AC64" s="66">
        <f t="shared" si="56"/>
        <v>9.8813060523915433E-2</v>
      </c>
    </row>
    <row r="65" spans="1:29" x14ac:dyDescent="0.25">
      <c r="A65" s="30" t="str">
        <f t="shared" si="53"/>
        <v>Residual value (costumization)</v>
      </c>
      <c r="B65" s="66">
        <f>((1+B35)^B43)*B35/(((1+B35)^B43)-1)*(B34)/B47</f>
        <v>-2.4703265130978858E-2</v>
      </c>
      <c r="C65" s="66">
        <f t="shared" ref="C65:AC65" si="57">((1+C35)^C43)*C35/(((1+C35)^C43)-1)*(C34)/C47</f>
        <v>-2.4703265130978858E-2</v>
      </c>
      <c r="D65" s="66">
        <f t="shared" si="57"/>
        <v>-2.4703265130978858E-2</v>
      </c>
      <c r="E65" s="66">
        <f t="shared" si="57"/>
        <v>-2.4703265130978858E-2</v>
      </c>
      <c r="F65" s="66">
        <f t="shared" si="57"/>
        <v>-2.4703265130978858E-2</v>
      </c>
      <c r="G65" s="66">
        <f t="shared" si="57"/>
        <v>-2.4703265130978858E-2</v>
      </c>
      <c r="H65" s="66">
        <f t="shared" si="57"/>
        <v>-2.4703265130978858E-2</v>
      </c>
      <c r="I65" s="66">
        <f t="shared" si="57"/>
        <v>-2.4703265130978858E-2</v>
      </c>
      <c r="J65" s="66">
        <f t="shared" si="57"/>
        <v>-2.4703265130978858E-2</v>
      </c>
      <c r="K65" s="66">
        <f t="shared" si="57"/>
        <v>-2.4703265130978858E-2</v>
      </c>
      <c r="L65" s="66">
        <f t="shared" si="57"/>
        <v>-2.4703265130978858E-2</v>
      </c>
      <c r="M65" s="66">
        <f t="shared" si="57"/>
        <v>-2.4703265130978858E-2</v>
      </c>
      <c r="N65" s="66">
        <f t="shared" si="57"/>
        <v>-2.4703265130978858E-2</v>
      </c>
      <c r="O65" s="66">
        <f t="shared" si="57"/>
        <v>-2.4703265130978858E-2</v>
      </c>
      <c r="P65" s="66">
        <f t="shared" si="57"/>
        <v>-2.4703265130978858E-2</v>
      </c>
      <c r="Q65" s="66">
        <f t="shared" si="57"/>
        <v>-2.4703265130978858E-2</v>
      </c>
      <c r="R65" s="66">
        <f t="shared" si="57"/>
        <v>-2.4703265130978858E-2</v>
      </c>
      <c r="S65" s="66">
        <f t="shared" si="57"/>
        <v>-2.4703265130978858E-2</v>
      </c>
      <c r="T65" s="66">
        <f t="shared" si="57"/>
        <v>-2.4703265130978858E-2</v>
      </c>
      <c r="U65" s="66">
        <f t="shared" si="57"/>
        <v>-2.4703265130978858E-2</v>
      </c>
      <c r="V65" s="66">
        <f t="shared" si="57"/>
        <v>-2.4703265130978858E-2</v>
      </c>
      <c r="W65" s="66">
        <f t="shared" si="57"/>
        <v>-2.4703265130978858E-2</v>
      </c>
      <c r="X65" s="66">
        <f t="shared" si="57"/>
        <v>-2.4703265130978858E-2</v>
      </c>
      <c r="Y65" s="66">
        <f t="shared" si="57"/>
        <v>-2.4703265130978858E-2</v>
      </c>
      <c r="Z65" s="66">
        <f t="shared" si="57"/>
        <v>-2.4703265130978858E-2</v>
      </c>
      <c r="AA65" s="66">
        <f t="shared" si="57"/>
        <v>-2.4703265130978858E-2</v>
      </c>
      <c r="AB65" s="66">
        <f t="shared" si="57"/>
        <v>-2.4703265130978858E-2</v>
      </c>
      <c r="AC65" s="66">
        <f t="shared" si="57"/>
        <v>-2.4703265130978858E-2</v>
      </c>
    </row>
    <row r="66" spans="1:29" x14ac:dyDescent="0.25">
      <c r="A66" s="30" t="str">
        <f t="shared" si="53"/>
        <v>Opex fix (admin, crew, insurance)</v>
      </c>
      <c r="B66" s="66">
        <f>B36/B47</f>
        <v>1.2727272727272727</v>
      </c>
      <c r="C66" s="66">
        <f t="shared" ref="C66:AC66" si="58">C36/C47</f>
        <v>1.2727272727272727</v>
      </c>
      <c r="D66" s="66">
        <f t="shared" si="58"/>
        <v>1.2727272727272727</v>
      </c>
      <c r="E66" s="66">
        <f t="shared" si="58"/>
        <v>1.2727272727272727</v>
      </c>
      <c r="F66" s="66">
        <f t="shared" si="58"/>
        <v>1.2727272727272727</v>
      </c>
      <c r="G66" s="66">
        <f t="shared" si="58"/>
        <v>1.2727272727272727</v>
      </c>
      <c r="H66" s="66">
        <f t="shared" si="58"/>
        <v>1.2727272727272727</v>
      </c>
      <c r="I66" s="66">
        <f t="shared" si="58"/>
        <v>1.2727272727272727</v>
      </c>
      <c r="J66" s="66">
        <f t="shared" si="58"/>
        <v>1.2727272727272727</v>
      </c>
      <c r="K66" s="66">
        <f t="shared" si="58"/>
        <v>1.2727272727272727</v>
      </c>
      <c r="L66" s="66">
        <f t="shared" si="58"/>
        <v>1.2727272727272727</v>
      </c>
      <c r="M66" s="66">
        <f t="shared" si="58"/>
        <v>1.2727272727272727</v>
      </c>
      <c r="N66" s="66">
        <f t="shared" si="58"/>
        <v>1.2727272727272727</v>
      </c>
      <c r="O66" s="66">
        <f t="shared" si="58"/>
        <v>1.2727272727272727</v>
      </c>
      <c r="P66" s="66">
        <f t="shared" si="58"/>
        <v>1.2727272727272727</v>
      </c>
      <c r="Q66" s="66">
        <f t="shared" si="58"/>
        <v>1.2727272727272727</v>
      </c>
      <c r="R66" s="66">
        <f t="shared" si="58"/>
        <v>1.2727272727272727</v>
      </c>
      <c r="S66" s="66">
        <f t="shared" si="58"/>
        <v>1.2727272727272727</v>
      </c>
      <c r="T66" s="66">
        <f t="shared" si="58"/>
        <v>1.2727272727272727</v>
      </c>
      <c r="U66" s="66">
        <f t="shared" si="58"/>
        <v>1.2727272727272727</v>
      </c>
      <c r="V66" s="66">
        <f t="shared" si="58"/>
        <v>1.2727272727272727</v>
      </c>
      <c r="W66" s="66">
        <f t="shared" si="58"/>
        <v>1.2727272727272727</v>
      </c>
      <c r="X66" s="66">
        <f t="shared" si="58"/>
        <v>1.2727272727272727</v>
      </c>
      <c r="Y66" s="66">
        <f t="shared" si="58"/>
        <v>1.2727272727272727</v>
      </c>
      <c r="Z66" s="66">
        <f t="shared" si="58"/>
        <v>1.2727272727272727</v>
      </c>
      <c r="AA66" s="66">
        <f t="shared" si="58"/>
        <v>1.2727272727272727</v>
      </c>
      <c r="AB66" s="66">
        <f t="shared" si="58"/>
        <v>1.2727272727272727</v>
      </c>
      <c r="AC66" s="66">
        <f t="shared" si="58"/>
        <v>1.2727272727272727</v>
      </c>
    </row>
    <row r="67" spans="1:29" x14ac:dyDescent="0.25">
      <c r="A67" s="30" t="str">
        <f t="shared" si="53"/>
        <v>Opex maintenance &amp; repair</v>
      </c>
      <c r="B67" s="66">
        <f>B37/B47</f>
        <v>0.27272727272727271</v>
      </c>
      <c r="C67" s="66">
        <f t="shared" ref="C67:AC67" si="59">C37/C47</f>
        <v>0.27272727272727271</v>
      </c>
      <c r="D67" s="66">
        <f t="shared" si="59"/>
        <v>0.27272727272727271</v>
      </c>
      <c r="E67" s="66">
        <f t="shared" si="59"/>
        <v>0.27272727272727271</v>
      </c>
      <c r="F67" s="66">
        <f t="shared" si="59"/>
        <v>0.27272727272727271</v>
      </c>
      <c r="G67" s="66">
        <f t="shared" si="59"/>
        <v>0.27272727272727271</v>
      </c>
      <c r="H67" s="66">
        <f t="shared" si="59"/>
        <v>0.27272727272727271</v>
      </c>
      <c r="I67" s="66">
        <f t="shared" si="59"/>
        <v>0.27272727272727271</v>
      </c>
      <c r="J67" s="66">
        <f t="shared" si="59"/>
        <v>0.27272727272727271</v>
      </c>
      <c r="K67" s="66">
        <f t="shared" si="59"/>
        <v>0.27272727272727271</v>
      </c>
      <c r="L67" s="66">
        <f t="shared" si="59"/>
        <v>0.27272727272727271</v>
      </c>
      <c r="M67" s="66">
        <f t="shared" si="59"/>
        <v>0.27272727272727271</v>
      </c>
      <c r="N67" s="66">
        <f t="shared" si="59"/>
        <v>0.27272727272727271</v>
      </c>
      <c r="O67" s="66">
        <f t="shared" si="59"/>
        <v>0.27272727272727271</v>
      </c>
      <c r="P67" s="66">
        <f t="shared" si="59"/>
        <v>0.27272727272727271</v>
      </c>
      <c r="Q67" s="66">
        <f t="shared" si="59"/>
        <v>0.27272727272727271</v>
      </c>
      <c r="R67" s="66">
        <f t="shared" si="59"/>
        <v>0.27272727272727271</v>
      </c>
      <c r="S67" s="66">
        <f t="shared" si="59"/>
        <v>0.27272727272727271</v>
      </c>
      <c r="T67" s="66">
        <f t="shared" si="59"/>
        <v>0.27272727272727271</v>
      </c>
      <c r="U67" s="66">
        <f t="shared" si="59"/>
        <v>0.27272727272727271</v>
      </c>
      <c r="V67" s="66">
        <f t="shared" si="59"/>
        <v>0.27272727272727271</v>
      </c>
      <c r="W67" s="66">
        <f t="shared" si="59"/>
        <v>0.27272727272727271</v>
      </c>
      <c r="X67" s="66">
        <f t="shared" si="59"/>
        <v>0.27272727272727271</v>
      </c>
      <c r="Y67" s="66">
        <f t="shared" si="59"/>
        <v>0.27272727272727271</v>
      </c>
      <c r="Z67" s="66">
        <f t="shared" si="59"/>
        <v>0.27272727272727271</v>
      </c>
      <c r="AA67" s="66">
        <f t="shared" si="59"/>
        <v>0.27272727272727271</v>
      </c>
      <c r="AB67" s="66">
        <f t="shared" si="59"/>
        <v>0.27272727272727271</v>
      </c>
      <c r="AC67" s="66">
        <f t="shared" si="59"/>
        <v>0.27272727272727271</v>
      </c>
    </row>
    <row r="68" spans="1:29" x14ac:dyDescent="0.25">
      <c r="A68" s="30" t="str">
        <f t="shared" si="53"/>
        <v>Opex var (mode-fees)</v>
      </c>
      <c r="B68" s="66">
        <f>B38*B47/B47</f>
        <v>0.11</v>
      </c>
      <c r="C68" s="66">
        <f t="shared" ref="C68:AC68" si="60">C38*C47/C47</f>
        <v>0.11</v>
      </c>
      <c r="D68" s="66">
        <f t="shared" si="60"/>
        <v>0.11</v>
      </c>
      <c r="E68" s="66">
        <f t="shared" si="60"/>
        <v>0.11</v>
      </c>
      <c r="F68" s="66">
        <f t="shared" si="60"/>
        <v>0.11</v>
      </c>
      <c r="G68" s="66">
        <f t="shared" si="60"/>
        <v>0.11</v>
      </c>
      <c r="H68" s="66">
        <f t="shared" si="60"/>
        <v>0.11</v>
      </c>
      <c r="I68" s="66">
        <f t="shared" si="60"/>
        <v>0.11</v>
      </c>
      <c r="J68" s="66">
        <f t="shared" si="60"/>
        <v>0.11</v>
      </c>
      <c r="K68" s="66">
        <f t="shared" si="60"/>
        <v>0.11</v>
      </c>
      <c r="L68" s="66">
        <f t="shared" si="60"/>
        <v>0.11</v>
      </c>
      <c r="M68" s="66">
        <f t="shared" si="60"/>
        <v>0.11</v>
      </c>
      <c r="N68" s="66">
        <f t="shared" si="60"/>
        <v>0.11</v>
      </c>
      <c r="O68" s="66">
        <f t="shared" si="60"/>
        <v>0.11</v>
      </c>
      <c r="P68" s="66">
        <f t="shared" si="60"/>
        <v>0.11</v>
      </c>
      <c r="Q68" s="66">
        <f t="shared" si="60"/>
        <v>0.11</v>
      </c>
      <c r="R68" s="66">
        <f t="shared" si="60"/>
        <v>0.11</v>
      </c>
      <c r="S68" s="66">
        <f t="shared" si="60"/>
        <v>0.11</v>
      </c>
      <c r="T68" s="66">
        <f t="shared" si="60"/>
        <v>0.11</v>
      </c>
      <c r="U68" s="66">
        <f t="shared" si="60"/>
        <v>0.11</v>
      </c>
      <c r="V68" s="66">
        <f t="shared" si="60"/>
        <v>0.11</v>
      </c>
      <c r="W68" s="66">
        <f t="shared" si="60"/>
        <v>0.11</v>
      </c>
      <c r="X68" s="66">
        <f t="shared" si="60"/>
        <v>0.11</v>
      </c>
      <c r="Y68" s="66">
        <f t="shared" si="60"/>
        <v>0.11</v>
      </c>
      <c r="Z68" s="66">
        <f t="shared" si="60"/>
        <v>0.11</v>
      </c>
      <c r="AA68" s="66">
        <f t="shared" si="60"/>
        <v>0.11</v>
      </c>
      <c r="AB68" s="66">
        <f t="shared" si="60"/>
        <v>0.11</v>
      </c>
      <c r="AC68" s="66">
        <f t="shared" si="60"/>
        <v>0.11</v>
      </c>
    </row>
    <row r="69" spans="1:29" x14ac:dyDescent="0.25">
      <c r="A69" s="30" t="str">
        <f t="shared" si="53"/>
        <v>Fuel Cost</v>
      </c>
      <c r="B69" s="66">
        <f>B39*B40*B47/B47</f>
        <v>0.13849457620716266</v>
      </c>
      <c r="C69" s="66">
        <f t="shared" ref="C69:AC69" si="61">C39*C40*C47/C47</f>
        <v>0.13757546992183967</v>
      </c>
      <c r="D69" s="66">
        <f t="shared" si="61"/>
        <v>0.13631042231469542</v>
      </c>
      <c r="E69" s="66">
        <f t="shared" si="61"/>
        <v>0.1346000453584727</v>
      </c>
      <c r="F69" s="66">
        <f t="shared" si="61"/>
        <v>0.13234360359500089</v>
      </c>
      <c r="G69" s="66">
        <f t="shared" si="61"/>
        <v>0.12946206360694487</v>
      </c>
      <c r="H69" s="66">
        <f t="shared" si="61"/>
        <v>0.12593074984139796</v>
      </c>
      <c r="I69" s="66">
        <f t="shared" si="61"/>
        <v>0.12181036002680057</v>
      </c>
      <c r="J69" s="66">
        <f t="shared" si="61"/>
        <v>0.11725654908192047</v>
      </c>
      <c r="K69" s="66">
        <f t="shared" si="61"/>
        <v>0.11249420296503812</v>
      </c>
      <c r="L69" s="66">
        <f t="shared" si="61"/>
        <v>0.10776675371257161</v>
      </c>
      <c r="M69" s="66">
        <f t="shared" si="61"/>
        <v>0.10329060656108351</v>
      </c>
      <c r="N69" s="66">
        <f t="shared" si="61"/>
        <v>9.9234103614633834E-2</v>
      </c>
      <c r="O69" s="66">
        <f t="shared" si="61"/>
        <v>9.5713141319462264E-2</v>
      </c>
      <c r="P69" s="66">
        <f t="shared" si="61"/>
        <v>9.2787861053435242E-2</v>
      </c>
      <c r="Q69" s="66">
        <f t="shared" si="61"/>
        <v>9.045989947032318E-2</v>
      </c>
      <c r="R69" s="66">
        <f t="shared" si="61"/>
        <v>8.8679299877880896E-2</v>
      </c>
      <c r="S69" s="66">
        <f t="shared" si="61"/>
        <v>8.7362809663637894E-2</v>
      </c>
      <c r="T69" s="66">
        <f t="shared" si="61"/>
        <v>8.6415613921508566E-2</v>
      </c>
      <c r="U69" s="66">
        <f t="shared" si="61"/>
        <v>8.5748126802623531E-2</v>
      </c>
      <c r="V69" s="66">
        <f t="shared" si="61"/>
        <v>8.5284861708481347E-2</v>
      </c>
      <c r="W69" s="66">
        <f t="shared" si="61"/>
        <v>8.4966811482477742E-2</v>
      </c>
      <c r="X69" s="66">
        <f t="shared" si="61"/>
        <v>8.4750111168886685E-2</v>
      </c>
      <c r="Y69" s="66">
        <f t="shared" si="61"/>
        <v>8.46032372867844E-2</v>
      </c>
      <c r="Z69" s="66">
        <f t="shared" si="61"/>
        <v>8.4504046399440924E-2</v>
      </c>
      <c r="AA69" s="66">
        <f t="shared" si="61"/>
        <v>8.4437221118351113E-2</v>
      </c>
      <c r="AB69" s="66">
        <f t="shared" si="61"/>
        <v>8.4392274799069439E-2</v>
      </c>
      <c r="AC69" s="66">
        <f t="shared" si="61"/>
        <v>8.436207772610721E-2</v>
      </c>
    </row>
    <row r="70" spans="1:29" ht="15.75" thickBot="1" x14ac:dyDescent="0.3">
      <c r="A70" s="59" t="str">
        <f t="shared" ref="A70" si="62">A58</f>
        <v>Emission Cost</v>
      </c>
      <c r="B70" s="66">
        <f>B41</f>
        <v>0</v>
      </c>
      <c r="C70" s="66">
        <f t="shared" ref="C70:AC70" si="63">C41</f>
        <v>0</v>
      </c>
      <c r="D70" s="66">
        <f t="shared" si="63"/>
        <v>0</v>
      </c>
      <c r="E70" s="66">
        <f t="shared" si="63"/>
        <v>0</v>
      </c>
      <c r="F70" s="66">
        <f t="shared" si="63"/>
        <v>0</v>
      </c>
      <c r="G70" s="66">
        <f t="shared" si="63"/>
        <v>0</v>
      </c>
      <c r="H70" s="66">
        <f t="shared" si="63"/>
        <v>0</v>
      </c>
      <c r="I70" s="66">
        <f t="shared" si="63"/>
        <v>0</v>
      </c>
      <c r="J70" s="66">
        <f t="shared" si="63"/>
        <v>0</v>
      </c>
      <c r="K70" s="66">
        <f t="shared" si="63"/>
        <v>0</v>
      </c>
      <c r="L70" s="66">
        <f t="shared" si="63"/>
        <v>0</v>
      </c>
      <c r="M70" s="66">
        <f t="shared" si="63"/>
        <v>0</v>
      </c>
      <c r="N70" s="66">
        <f t="shared" si="63"/>
        <v>0</v>
      </c>
      <c r="O70" s="66">
        <f t="shared" si="63"/>
        <v>0</v>
      </c>
      <c r="P70" s="66">
        <f t="shared" si="63"/>
        <v>0</v>
      </c>
      <c r="Q70" s="66">
        <f t="shared" si="63"/>
        <v>0</v>
      </c>
      <c r="R70" s="66">
        <f t="shared" si="63"/>
        <v>0</v>
      </c>
      <c r="S70" s="66">
        <f t="shared" si="63"/>
        <v>0</v>
      </c>
      <c r="T70" s="66">
        <f t="shared" si="63"/>
        <v>0</v>
      </c>
      <c r="U70" s="66">
        <f t="shared" si="63"/>
        <v>0</v>
      </c>
      <c r="V70" s="66">
        <f t="shared" si="63"/>
        <v>0</v>
      </c>
      <c r="W70" s="66">
        <f t="shared" si="63"/>
        <v>0</v>
      </c>
      <c r="X70" s="66">
        <f t="shared" si="63"/>
        <v>0</v>
      </c>
      <c r="Y70" s="66">
        <f t="shared" si="63"/>
        <v>0</v>
      </c>
      <c r="Z70" s="66">
        <f t="shared" si="63"/>
        <v>0</v>
      </c>
      <c r="AA70" s="66">
        <f t="shared" si="63"/>
        <v>0</v>
      </c>
      <c r="AB70" s="66">
        <f t="shared" si="63"/>
        <v>0</v>
      </c>
      <c r="AC70" s="66">
        <f t="shared" si="63"/>
        <v>0</v>
      </c>
    </row>
    <row r="71" spans="1:29" ht="15.75" thickBot="1" x14ac:dyDescent="0.3">
      <c r="A71" s="31" t="s">
        <v>63</v>
      </c>
      <c r="B71" s="76">
        <f>B62+B63+B64-B65+B66+B67+B68+B69+B70</f>
        <v>2.8762948831335104</v>
      </c>
      <c r="C71" s="76">
        <f t="shared" ref="C71:AC71" si="64">C62+C63+C64-C65+C66+C67+C68+C69+C70</f>
        <v>2.8603822693610255</v>
      </c>
      <c r="D71" s="76">
        <f t="shared" si="64"/>
        <v>2.838561683897213</v>
      </c>
      <c r="E71" s="76">
        <f t="shared" si="64"/>
        <v>2.8092268667040141</v>
      </c>
      <c r="F71" s="76">
        <f t="shared" si="64"/>
        <v>2.7708599449014377</v>
      </c>
      <c r="G71" s="76">
        <f t="shared" si="64"/>
        <v>2.7225033587674434</v>
      </c>
      <c r="H71" s="76">
        <f t="shared" si="64"/>
        <v>2.6644032949881744</v>
      </c>
      <c r="I71" s="76">
        <f t="shared" si="64"/>
        <v>2.598578000325598</v>
      </c>
      <c r="J71" s="76">
        <f t="shared" si="64"/>
        <v>2.5288825745015608</v>
      </c>
      <c r="K71" s="76">
        <f t="shared" si="64"/>
        <v>2.4602604786423692</v>
      </c>
      <c r="L71" s="76">
        <f t="shared" si="64"/>
        <v>2.3974001847388413</v>
      </c>
      <c r="M71" s="76">
        <f t="shared" si="64"/>
        <v>2.3435193979102231</v>
      </c>
      <c r="N71" s="76">
        <f t="shared" si="64"/>
        <v>2.2998986264520607</v>
      </c>
      <c r="O71" s="76">
        <f t="shared" si="64"/>
        <v>2.2661883712949056</v>
      </c>
      <c r="P71" s="76">
        <f t="shared" si="64"/>
        <v>2.2410715395905334</v>
      </c>
      <c r="Q71" s="76">
        <f t="shared" si="64"/>
        <v>2.222876939766731</v>
      </c>
      <c r="R71" s="76">
        <f t="shared" si="64"/>
        <v>2.2099761699471547</v>
      </c>
      <c r="S71" s="76">
        <f t="shared" si="64"/>
        <v>2.2009749586068836</v>
      </c>
      <c r="T71" s="76">
        <f t="shared" si="64"/>
        <v>2.1947687252538706</v>
      </c>
      <c r="U71" s="76">
        <f t="shared" si="64"/>
        <v>2.1905262381808206</v>
      </c>
      <c r="V71" s="76">
        <f t="shared" si="64"/>
        <v>2.1876438103981664</v>
      </c>
      <c r="W71" s="76">
        <f t="shared" si="64"/>
        <v>2.1856937904968374</v>
      </c>
      <c r="X71" s="76">
        <f t="shared" si="64"/>
        <v>2.184378456304755</v>
      </c>
      <c r="Y71" s="76">
        <f t="shared" si="64"/>
        <v>2.1834930262181351</v>
      </c>
      <c r="Z71" s="76">
        <f t="shared" si="64"/>
        <v>2.1828978102291532</v>
      </c>
      <c r="AA71" s="76">
        <f t="shared" si="64"/>
        <v>2.1824980587161109</v>
      </c>
      <c r="AB71" s="76">
        <f t="shared" si="64"/>
        <v>2.1822297514365792</v>
      </c>
      <c r="AC71" s="76">
        <f t="shared" si="64"/>
        <v>2.1820497438419193</v>
      </c>
    </row>
    <row r="72" spans="1:29" ht="15.75" thickBot="1" x14ac:dyDescent="0.3"/>
    <row r="73" spans="1:29" ht="15.75" thickBot="1" x14ac:dyDescent="0.3">
      <c r="A73" s="26" t="s">
        <v>208</v>
      </c>
      <c r="B73" s="27">
        <v>2023</v>
      </c>
      <c r="C73" s="27">
        <v>2024</v>
      </c>
      <c r="D73" s="27">
        <v>2025</v>
      </c>
      <c r="E73" s="27">
        <v>2026</v>
      </c>
      <c r="F73" s="27">
        <v>2027</v>
      </c>
      <c r="G73" s="27">
        <v>2028</v>
      </c>
      <c r="H73" s="27">
        <v>2029</v>
      </c>
      <c r="I73" s="27">
        <v>2030</v>
      </c>
      <c r="J73" s="27">
        <v>2031</v>
      </c>
      <c r="K73" s="27">
        <v>2032</v>
      </c>
      <c r="L73" s="27">
        <v>2033</v>
      </c>
      <c r="M73" s="27">
        <v>2034</v>
      </c>
      <c r="N73" s="27">
        <v>2035</v>
      </c>
      <c r="O73" s="27">
        <v>2036</v>
      </c>
      <c r="P73" s="27">
        <v>2037</v>
      </c>
      <c r="Q73" s="27">
        <v>2038</v>
      </c>
      <c r="R73" s="27">
        <v>2039</v>
      </c>
      <c r="S73" s="27">
        <v>2040</v>
      </c>
      <c r="T73" s="27">
        <v>2041</v>
      </c>
      <c r="U73" s="27">
        <v>2042</v>
      </c>
      <c r="V73" s="27">
        <v>2043</v>
      </c>
      <c r="W73" s="27">
        <v>2044</v>
      </c>
      <c r="X73" s="27">
        <v>2045</v>
      </c>
      <c r="Y73" s="27">
        <v>2046</v>
      </c>
      <c r="Z73" s="27">
        <v>2047</v>
      </c>
      <c r="AA73" s="27">
        <v>2048</v>
      </c>
      <c r="AB73" s="27">
        <v>2049</v>
      </c>
      <c r="AC73" s="28">
        <v>2050</v>
      </c>
    </row>
    <row r="74" spans="1:29" x14ac:dyDescent="0.25">
      <c r="A74" s="29" t="str">
        <f t="shared" ref="A74:A81" si="65">A50</f>
        <v>Capex vehicle</v>
      </c>
      <c r="B74" s="65">
        <f>((1+B35)^B42)*B35/(((1+B35)^B42)-1)*(B31)/B47/(B44)</f>
        <v>4.5229574619176545E-2</v>
      </c>
      <c r="C74" s="65">
        <f t="shared" ref="C74:AC74" si="66">((1+C35)^C42)*C35/(((1+C35)^C42)-1)*(C31)/C47/(C44)</f>
        <v>4.4568239370013064E-2</v>
      </c>
      <c r="D74" s="65">
        <f t="shared" si="66"/>
        <v>4.3661573484010813E-2</v>
      </c>
      <c r="E74" s="65">
        <f t="shared" si="66"/>
        <v>4.2443111687612306E-2</v>
      </c>
      <c r="F74" s="65">
        <f t="shared" si="66"/>
        <v>4.0850346730211796E-2</v>
      </c>
      <c r="G74" s="65">
        <f t="shared" si="66"/>
        <v>3.8844528478585556E-2</v>
      </c>
      <c r="H74" s="65">
        <f t="shared" si="66"/>
        <v>3.6437604153655989E-2</v>
      </c>
      <c r="I74" s="65">
        <f t="shared" si="66"/>
        <v>3.3715917539820797E-2</v>
      </c>
      <c r="J74" s="65">
        <f t="shared" si="66"/>
        <v>3.0842644148394181E-2</v>
      </c>
      <c r="K74" s="65">
        <f t="shared" si="66"/>
        <v>2.8025911403003687E-2</v>
      </c>
      <c r="L74" s="65">
        <f t="shared" si="66"/>
        <v>2.5461781606502806E-2</v>
      </c>
      <c r="M74" s="65">
        <f t="shared" si="66"/>
        <v>2.3282636418581814E-2</v>
      </c>
      <c r="N74" s="65">
        <f t="shared" si="66"/>
        <v>2.1537531385848969E-2</v>
      </c>
      <c r="O74" s="65">
        <f t="shared" si="66"/>
        <v>2.0205938792585285E-2</v>
      </c>
      <c r="P74" s="65">
        <f t="shared" si="66"/>
        <v>1.9227111442656115E-2</v>
      </c>
      <c r="Q74" s="65">
        <f t="shared" si="66"/>
        <v>1.852726404782349E-2</v>
      </c>
      <c r="R74" s="65">
        <f t="shared" si="66"/>
        <v>1.8036774377264503E-2</v>
      </c>
      <c r="S74" s="65">
        <f t="shared" si="66"/>
        <v>1.7697815867056987E-2</v>
      </c>
      <c r="T74" s="65">
        <f t="shared" si="66"/>
        <v>1.7465849667571538E-2</v>
      </c>
      <c r="U74" s="65">
        <f t="shared" si="66"/>
        <v>1.7308163183106733E-2</v>
      </c>
      <c r="V74" s="65">
        <f t="shared" si="66"/>
        <v>1.7201458493710749E-2</v>
      </c>
      <c r="W74" s="65">
        <f t="shared" si="66"/>
        <v>1.7129475398842346E-2</v>
      </c>
      <c r="X74" s="65">
        <f t="shared" si="66"/>
        <v>1.7081016736958606E-2</v>
      </c>
      <c r="Y74" s="65">
        <f t="shared" si="66"/>
        <v>1.7048440420045833E-2</v>
      </c>
      <c r="Z74" s="65">
        <f t="shared" si="66"/>
        <v>1.702656169123843E-2</v>
      </c>
      <c r="AA74" s="65">
        <f t="shared" si="66"/>
        <v>1.7011876945007449E-2</v>
      </c>
      <c r="AB74" s="65">
        <f t="shared" si="66"/>
        <v>1.7002024915625611E-2</v>
      </c>
      <c r="AC74" s="65">
        <f t="shared" si="66"/>
        <v>1.6995417056938824E-2</v>
      </c>
    </row>
    <row r="75" spans="1:29" x14ac:dyDescent="0.25">
      <c r="A75" s="30" t="str">
        <f t="shared" si="65"/>
        <v>Residual value (vehicle)</v>
      </c>
      <c r="B75" s="68">
        <f>((1+B35)^B42)*B35/(((1+B35)^B42)-1)*(B32)/B47/(B44)</f>
        <v>-6.8763971865001975E-3</v>
      </c>
      <c r="C75" s="68">
        <f t="shared" ref="C75:AC75" si="67">((1+C35)^C42)*C35/(((1+C35)^C42)-1)*(C32)/C47/(C44)</f>
        <v>-6.8148022368232078E-3</v>
      </c>
      <c r="D75" s="68">
        <f t="shared" si="67"/>
        <v>-6.7303578650877039E-3</v>
      </c>
      <c r="E75" s="68">
        <f t="shared" si="67"/>
        <v>-6.6168736781682348E-3</v>
      </c>
      <c r="F75" s="68">
        <f t="shared" si="67"/>
        <v>-6.4685279223319122E-3</v>
      </c>
      <c r="G75" s="68">
        <f t="shared" si="67"/>
        <v>-6.2817115165431951E-3</v>
      </c>
      <c r="H75" s="68">
        <f t="shared" si="67"/>
        <v>-6.0575371921624994E-3</v>
      </c>
      <c r="I75" s="68">
        <f t="shared" si="67"/>
        <v>-5.804046772246477E-3</v>
      </c>
      <c r="J75" s="68">
        <f t="shared" si="67"/>
        <v>-5.5364379759861538E-3</v>
      </c>
      <c r="K75" s="68">
        <f t="shared" si="67"/>
        <v>-5.2740952202880199E-3</v>
      </c>
      <c r="L75" s="68">
        <f t="shared" si="67"/>
        <v>-5.0352792098296052E-3</v>
      </c>
      <c r="M75" s="68">
        <f t="shared" si="67"/>
        <v>-4.8323196089938266E-3</v>
      </c>
      <c r="N75" s="68">
        <f t="shared" si="67"/>
        <v>-4.6697853167294925E-3</v>
      </c>
      <c r="O75" s="68">
        <f t="shared" si="67"/>
        <v>-4.5457644379451297E-3</v>
      </c>
      <c r="P75" s="68">
        <f t="shared" si="67"/>
        <v>-4.4545991455497659E-3</v>
      </c>
      <c r="Q75" s="68">
        <f t="shared" si="67"/>
        <v>-4.389417280344767E-3</v>
      </c>
      <c r="R75" s="68">
        <f t="shared" si="67"/>
        <v>-4.343734418871135E-3</v>
      </c>
      <c r="S75" s="68">
        <f t="shared" si="67"/>
        <v>-4.3121647537047499E-3</v>
      </c>
      <c r="T75" s="68">
        <f t="shared" si="67"/>
        <v>-4.2905600586546338E-3</v>
      </c>
      <c r="U75" s="68">
        <f t="shared" si="67"/>
        <v>-4.2758735723564404E-3</v>
      </c>
      <c r="V75" s="68">
        <f t="shared" si="67"/>
        <v>-4.2659353905009339E-3</v>
      </c>
      <c r="W75" s="68">
        <f t="shared" si="67"/>
        <v>-4.2592310826455428E-3</v>
      </c>
      <c r="X75" s="68">
        <f t="shared" si="67"/>
        <v>-4.2547177759014697E-3</v>
      </c>
      <c r="Y75" s="68">
        <f t="shared" si="67"/>
        <v>-4.2516837071693969E-3</v>
      </c>
      <c r="Z75" s="68">
        <f t="shared" si="67"/>
        <v>-4.2496459824275298E-3</v>
      </c>
      <c r="AA75" s="68">
        <f t="shared" si="67"/>
        <v>-4.2482782854746451E-3</v>
      </c>
      <c r="AB75" s="68">
        <f t="shared" si="67"/>
        <v>-4.2473606945028072E-3</v>
      </c>
      <c r="AC75" s="68">
        <f t="shared" si="67"/>
        <v>-4.2467452566839394E-3</v>
      </c>
    </row>
    <row r="76" spans="1:29" x14ac:dyDescent="0.25">
      <c r="A76" s="30" t="str">
        <f t="shared" si="65"/>
        <v>Capex costumization</v>
      </c>
      <c r="B76" s="66">
        <f>((1+B35)^B43)*B35/(((1+B35)^B43)-1)*(B33)/B47/(B44)</f>
        <v>3.9525224209566176E-3</v>
      </c>
      <c r="C76" s="66">
        <f t="shared" ref="C76:AC76" si="68">((1+C35)^C43)*C35/(((1+C35)^C43)-1)*(C33)/C47/(C44)</f>
        <v>3.9525224209566176E-3</v>
      </c>
      <c r="D76" s="66">
        <f t="shared" si="68"/>
        <v>3.9525224209566176E-3</v>
      </c>
      <c r="E76" s="66">
        <f t="shared" si="68"/>
        <v>3.9525224209566176E-3</v>
      </c>
      <c r="F76" s="66">
        <f t="shared" si="68"/>
        <v>3.9525224209566176E-3</v>
      </c>
      <c r="G76" s="66">
        <f t="shared" si="68"/>
        <v>3.9525224209566176E-3</v>
      </c>
      <c r="H76" s="66">
        <f t="shared" si="68"/>
        <v>3.9525224209566176E-3</v>
      </c>
      <c r="I76" s="66">
        <f t="shared" si="68"/>
        <v>3.9525224209566176E-3</v>
      </c>
      <c r="J76" s="66">
        <f t="shared" si="68"/>
        <v>3.9525224209566176E-3</v>
      </c>
      <c r="K76" s="66">
        <f t="shared" si="68"/>
        <v>3.9525224209566176E-3</v>
      </c>
      <c r="L76" s="66">
        <f t="shared" si="68"/>
        <v>3.9525224209566176E-3</v>
      </c>
      <c r="M76" s="66">
        <f t="shared" si="68"/>
        <v>3.9525224209566176E-3</v>
      </c>
      <c r="N76" s="66">
        <f t="shared" si="68"/>
        <v>3.9525224209566176E-3</v>
      </c>
      <c r="O76" s="66">
        <f t="shared" si="68"/>
        <v>3.9525224209566176E-3</v>
      </c>
      <c r="P76" s="66">
        <f t="shared" si="68"/>
        <v>3.9525224209566176E-3</v>
      </c>
      <c r="Q76" s="66">
        <f t="shared" si="68"/>
        <v>3.9525224209566176E-3</v>
      </c>
      <c r="R76" s="66">
        <f t="shared" si="68"/>
        <v>3.9525224209566176E-3</v>
      </c>
      <c r="S76" s="66">
        <f t="shared" si="68"/>
        <v>3.9525224209566176E-3</v>
      </c>
      <c r="T76" s="66">
        <f t="shared" si="68"/>
        <v>3.9525224209566176E-3</v>
      </c>
      <c r="U76" s="66">
        <f t="shared" si="68"/>
        <v>3.9525224209566176E-3</v>
      </c>
      <c r="V76" s="66">
        <f t="shared" si="68"/>
        <v>3.9525224209566176E-3</v>
      </c>
      <c r="W76" s="66">
        <f t="shared" si="68"/>
        <v>3.9525224209566176E-3</v>
      </c>
      <c r="X76" s="66">
        <f t="shared" si="68"/>
        <v>3.9525224209566176E-3</v>
      </c>
      <c r="Y76" s="66">
        <f t="shared" si="68"/>
        <v>3.9525224209566176E-3</v>
      </c>
      <c r="Z76" s="66">
        <f t="shared" si="68"/>
        <v>3.9525224209566176E-3</v>
      </c>
      <c r="AA76" s="66">
        <f t="shared" si="68"/>
        <v>3.9525224209566176E-3</v>
      </c>
      <c r="AB76" s="66">
        <f t="shared" si="68"/>
        <v>3.9525224209566176E-3</v>
      </c>
      <c r="AC76" s="66">
        <f t="shared" si="68"/>
        <v>3.9525224209566176E-3</v>
      </c>
    </row>
    <row r="77" spans="1:29" x14ac:dyDescent="0.25">
      <c r="A77" s="30" t="str">
        <f t="shared" si="65"/>
        <v>Residual value (costumization)</v>
      </c>
      <c r="B77" s="69">
        <f>((1+B35)^B43)*B35/(((1+B35)^B43)-1)*(B34)/B47/(B44)</f>
        <v>-9.8813060523915441E-4</v>
      </c>
      <c r="C77" s="69">
        <f t="shared" ref="C77:AC77" si="69">((1+C35)^C43)*C35/(((1+C35)^C43)-1)*(C34)/C47/(C44)</f>
        <v>-9.8813060523915441E-4</v>
      </c>
      <c r="D77" s="69">
        <f t="shared" si="69"/>
        <v>-9.8813060523915441E-4</v>
      </c>
      <c r="E77" s="69">
        <f t="shared" si="69"/>
        <v>-9.8813060523915441E-4</v>
      </c>
      <c r="F77" s="69">
        <f t="shared" si="69"/>
        <v>-9.8813060523915441E-4</v>
      </c>
      <c r="G77" s="69">
        <f t="shared" si="69"/>
        <v>-9.8813060523915441E-4</v>
      </c>
      <c r="H77" s="69">
        <f t="shared" si="69"/>
        <v>-9.8813060523915441E-4</v>
      </c>
      <c r="I77" s="69">
        <f t="shared" si="69"/>
        <v>-9.8813060523915441E-4</v>
      </c>
      <c r="J77" s="69">
        <f t="shared" si="69"/>
        <v>-9.8813060523915441E-4</v>
      </c>
      <c r="K77" s="69">
        <f t="shared" si="69"/>
        <v>-9.8813060523915441E-4</v>
      </c>
      <c r="L77" s="69">
        <f t="shared" si="69"/>
        <v>-9.8813060523915441E-4</v>
      </c>
      <c r="M77" s="69">
        <f t="shared" si="69"/>
        <v>-9.8813060523915441E-4</v>
      </c>
      <c r="N77" s="69">
        <f t="shared" si="69"/>
        <v>-9.8813060523915441E-4</v>
      </c>
      <c r="O77" s="69">
        <f t="shared" si="69"/>
        <v>-9.8813060523915441E-4</v>
      </c>
      <c r="P77" s="69">
        <f t="shared" si="69"/>
        <v>-9.8813060523915441E-4</v>
      </c>
      <c r="Q77" s="69">
        <f t="shared" si="69"/>
        <v>-9.8813060523915441E-4</v>
      </c>
      <c r="R77" s="69">
        <f t="shared" si="69"/>
        <v>-9.8813060523915441E-4</v>
      </c>
      <c r="S77" s="69">
        <f t="shared" si="69"/>
        <v>-9.8813060523915441E-4</v>
      </c>
      <c r="T77" s="69">
        <f t="shared" si="69"/>
        <v>-9.8813060523915441E-4</v>
      </c>
      <c r="U77" s="69">
        <f t="shared" si="69"/>
        <v>-9.8813060523915441E-4</v>
      </c>
      <c r="V77" s="69">
        <f t="shared" si="69"/>
        <v>-9.8813060523915441E-4</v>
      </c>
      <c r="W77" s="69">
        <f t="shared" si="69"/>
        <v>-9.8813060523915441E-4</v>
      </c>
      <c r="X77" s="69">
        <f t="shared" si="69"/>
        <v>-9.8813060523915441E-4</v>
      </c>
      <c r="Y77" s="69">
        <f t="shared" si="69"/>
        <v>-9.8813060523915441E-4</v>
      </c>
      <c r="Z77" s="69">
        <f t="shared" si="69"/>
        <v>-9.8813060523915441E-4</v>
      </c>
      <c r="AA77" s="69">
        <f t="shared" si="69"/>
        <v>-9.8813060523915441E-4</v>
      </c>
      <c r="AB77" s="69">
        <f t="shared" si="69"/>
        <v>-9.8813060523915441E-4</v>
      </c>
      <c r="AC77" s="69">
        <f t="shared" si="69"/>
        <v>-9.8813060523915441E-4</v>
      </c>
    </row>
    <row r="78" spans="1:29" x14ac:dyDescent="0.25">
      <c r="A78" s="30" t="str">
        <f t="shared" si="65"/>
        <v>Opex fix (admin, crew, insurance)</v>
      </c>
      <c r="B78" s="66">
        <f>B36/B47/(B44)</f>
        <v>5.0909090909090911E-2</v>
      </c>
      <c r="C78" s="66">
        <f t="shared" ref="C78:AC78" si="70">C36/C47/(C44)</f>
        <v>5.0909090909090911E-2</v>
      </c>
      <c r="D78" s="66">
        <f t="shared" si="70"/>
        <v>5.0909090909090911E-2</v>
      </c>
      <c r="E78" s="66">
        <f t="shared" si="70"/>
        <v>5.0909090909090911E-2</v>
      </c>
      <c r="F78" s="66">
        <f t="shared" si="70"/>
        <v>5.0909090909090911E-2</v>
      </c>
      <c r="G78" s="66">
        <f t="shared" si="70"/>
        <v>5.0909090909090911E-2</v>
      </c>
      <c r="H78" s="66">
        <f t="shared" si="70"/>
        <v>5.0909090909090911E-2</v>
      </c>
      <c r="I78" s="66">
        <f t="shared" si="70"/>
        <v>5.0909090909090911E-2</v>
      </c>
      <c r="J78" s="66">
        <f t="shared" si="70"/>
        <v>5.0909090909090911E-2</v>
      </c>
      <c r="K78" s="66">
        <f t="shared" si="70"/>
        <v>5.0909090909090911E-2</v>
      </c>
      <c r="L78" s="66">
        <f t="shared" si="70"/>
        <v>5.0909090909090911E-2</v>
      </c>
      <c r="M78" s="66">
        <f t="shared" si="70"/>
        <v>5.0909090909090911E-2</v>
      </c>
      <c r="N78" s="66">
        <f t="shared" si="70"/>
        <v>5.0909090909090911E-2</v>
      </c>
      <c r="O78" s="66">
        <f t="shared" si="70"/>
        <v>5.0909090909090911E-2</v>
      </c>
      <c r="P78" s="66">
        <f t="shared" si="70"/>
        <v>5.0909090909090911E-2</v>
      </c>
      <c r="Q78" s="66">
        <f t="shared" si="70"/>
        <v>5.0909090909090911E-2</v>
      </c>
      <c r="R78" s="66">
        <f t="shared" si="70"/>
        <v>5.0909090909090911E-2</v>
      </c>
      <c r="S78" s="66">
        <f t="shared" si="70"/>
        <v>5.0909090909090911E-2</v>
      </c>
      <c r="T78" s="66">
        <f t="shared" si="70"/>
        <v>5.0909090909090911E-2</v>
      </c>
      <c r="U78" s="66">
        <f t="shared" si="70"/>
        <v>5.0909090909090911E-2</v>
      </c>
      <c r="V78" s="66">
        <f t="shared" si="70"/>
        <v>5.0909090909090911E-2</v>
      </c>
      <c r="W78" s="66">
        <f t="shared" si="70"/>
        <v>5.0909090909090911E-2</v>
      </c>
      <c r="X78" s="66">
        <f t="shared" si="70"/>
        <v>5.0909090909090911E-2</v>
      </c>
      <c r="Y78" s="66">
        <f t="shared" si="70"/>
        <v>5.0909090909090911E-2</v>
      </c>
      <c r="Z78" s="66">
        <f t="shared" si="70"/>
        <v>5.0909090909090911E-2</v>
      </c>
      <c r="AA78" s="66">
        <f t="shared" si="70"/>
        <v>5.0909090909090911E-2</v>
      </c>
      <c r="AB78" s="66">
        <f t="shared" si="70"/>
        <v>5.0909090909090911E-2</v>
      </c>
      <c r="AC78" s="66">
        <f t="shared" si="70"/>
        <v>5.0909090909090911E-2</v>
      </c>
    </row>
    <row r="79" spans="1:29" x14ac:dyDescent="0.25">
      <c r="A79" s="30" t="str">
        <f t="shared" si="65"/>
        <v>Opex maintenance &amp; repair</v>
      </c>
      <c r="B79" s="66">
        <f>B37/B47/(B44)</f>
        <v>1.0909090909090908E-2</v>
      </c>
      <c r="C79" s="66">
        <f t="shared" ref="C79:AC79" si="71">C37/C47/(C44)</f>
        <v>1.0909090909090908E-2</v>
      </c>
      <c r="D79" s="66">
        <f t="shared" si="71"/>
        <v>1.0909090909090908E-2</v>
      </c>
      <c r="E79" s="66">
        <f t="shared" si="71"/>
        <v>1.0909090909090908E-2</v>
      </c>
      <c r="F79" s="66">
        <f t="shared" si="71"/>
        <v>1.0909090909090908E-2</v>
      </c>
      <c r="G79" s="66">
        <f t="shared" si="71"/>
        <v>1.0909090909090908E-2</v>
      </c>
      <c r="H79" s="66">
        <f t="shared" si="71"/>
        <v>1.0909090909090908E-2</v>
      </c>
      <c r="I79" s="66">
        <f t="shared" si="71"/>
        <v>1.0909090909090908E-2</v>
      </c>
      <c r="J79" s="66">
        <f t="shared" si="71"/>
        <v>1.0909090909090908E-2</v>
      </c>
      <c r="K79" s="66">
        <f t="shared" si="71"/>
        <v>1.0909090909090908E-2</v>
      </c>
      <c r="L79" s="66">
        <f t="shared" si="71"/>
        <v>1.0909090909090908E-2</v>
      </c>
      <c r="M79" s="66">
        <f t="shared" si="71"/>
        <v>1.0909090909090908E-2</v>
      </c>
      <c r="N79" s="66">
        <f t="shared" si="71"/>
        <v>1.0909090909090908E-2</v>
      </c>
      <c r="O79" s="66">
        <f t="shared" si="71"/>
        <v>1.0909090909090908E-2</v>
      </c>
      <c r="P79" s="66">
        <f t="shared" si="71"/>
        <v>1.0909090909090908E-2</v>
      </c>
      <c r="Q79" s="66">
        <f t="shared" si="71"/>
        <v>1.0909090909090908E-2</v>
      </c>
      <c r="R79" s="66">
        <f t="shared" si="71"/>
        <v>1.0909090909090908E-2</v>
      </c>
      <c r="S79" s="66">
        <f t="shared" si="71"/>
        <v>1.0909090909090908E-2</v>
      </c>
      <c r="T79" s="66">
        <f t="shared" si="71"/>
        <v>1.0909090909090908E-2</v>
      </c>
      <c r="U79" s="66">
        <f t="shared" si="71"/>
        <v>1.0909090909090908E-2</v>
      </c>
      <c r="V79" s="66">
        <f t="shared" si="71"/>
        <v>1.0909090909090908E-2</v>
      </c>
      <c r="W79" s="66">
        <f t="shared" si="71"/>
        <v>1.0909090909090908E-2</v>
      </c>
      <c r="X79" s="66">
        <f t="shared" si="71"/>
        <v>1.0909090909090908E-2</v>
      </c>
      <c r="Y79" s="66">
        <f t="shared" si="71"/>
        <v>1.0909090909090908E-2</v>
      </c>
      <c r="Z79" s="66">
        <f t="shared" si="71"/>
        <v>1.0909090909090908E-2</v>
      </c>
      <c r="AA79" s="66">
        <f t="shared" si="71"/>
        <v>1.0909090909090908E-2</v>
      </c>
      <c r="AB79" s="66">
        <f t="shared" si="71"/>
        <v>1.0909090909090908E-2</v>
      </c>
      <c r="AC79" s="66">
        <f t="shared" si="71"/>
        <v>1.0909090909090908E-2</v>
      </c>
    </row>
    <row r="80" spans="1:29" x14ac:dyDescent="0.25">
      <c r="A80" s="30" t="str">
        <f t="shared" si="65"/>
        <v>Opex var (mode-fees)</v>
      </c>
      <c r="B80" s="66">
        <f>B38*B47/B47/(B44)</f>
        <v>4.4000000000000003E-3</v>
      </c>
      <c r="C80" s="66">
        <f t="shared" ref="C80:AC80" si="72">C38*C47/C47/(C44)</f>
        <v>4.4000000000000003E-3</v>
      </c>
      <c r="D80" s="66">
        <f t="shared" si="72"/>
        <v>4.4000000000000003E-3</v>
      </c>
      <c r="E80" s="66">
        <f t="shared" si="72"/>
        <v>4.4000000000000003E-3</v>
      </c>
      <c r="F80" s="66">
        <f t="shared" si="72"/>
        <v>4.4000000000000003E-3</v>
      </c>
      <c r="G80" s="66">
        <f t="shared" si="72"/>
        <v>4.4000000000000003E-3</v>
      </c>
      <c r="H80" s="66">
        <f t="shared" si="72"/>
        <v>4.4000000000000003E-3</v>
      </c>
      <c r="I80" s="66">
        <f t="shared" si="72"/>
        <v>4.4000000000000003E-3</v>
      </c>
      <c r="J80" s="66">
        <f t="shared" si="72"/>
        <v>4.4000000000000003E-3</v>
      </c>
      <c r="K80" s="66">
        <f t="shared" si="72"/>
        <v>4.4000000000000003E-3</v>
      </c>
      <c r="L80" s="66">
        <f t="shared" si="72"/>
        <v>4.4000000000000003E-3</v>
      </c>
      <c r="M80" s="66">
        <f t="shared" si="72"/>
        <v>4.4000000000000003E-3</v>
      </c>
      <c r="N80" s="66">
        <f t="shared" si="72"/>
        <v>4.4000000000000003E-3</v>
      </c>
      <c r="O80" s="66">
        <f t="shared" si="72"/>
        <v>4.4000000000000003E-3</v>
      </c>
      <c r="P80" s="66">
        <f t="shared" si="72"/>
        <v>4.4000000000000003E-3</v>
      </c>
      <c r="Q80" s="66">
        <f t="shared" si="72"/>
        <v>4.4000000000000003E-3</v>
      </c>
      <c r="R80" s="66">
        <f t="shared" si="72"/>
        <v>4.4000000000000003E-3</v>
      </c>
      <c r="S80" s="66">
        <f t="shared" si="72"/>
        <v>4.4000000000000003E-3</v>
      </c>
      <c r="T80" s="66">
        <f t="shared" si="72"/>
        <v>4.4000000000000003E-3</v>
      </c>
      <c r="U80" s="66">
        <f t="shared" si="72"/>
        <v>4.4000000000000003E-3</v>
      </c>
      <c r="V80" s="66">
        <f t="shared" si="72"/>
        <v>4.4000000000000003E-3</v>
      </c>
      <c r="W80" s="66">
        <f t="shared" si="72"/>
        <v>4.4000000000000003E-3</v>
      </c>
      <c r="X80" s="66">
        <f t="shared" si="72"/>
        <v>4.4000000000000003E-3</v>
      </c>
      <c r="Y80" s="66">
        <f t="shared" si="72"/>
        <v>4.4000000000000003E-3</v>
      </c>
      <c r="Z80" s="66">
        <f t="shared" si="72"/>
        <v>4.4000000000000003E-3</v>
      </c>
      <c r="AA80" s="66">
        <f t="shared" si="72"/>
        <v>4.4000000000000003E-3</v>
      </c>
      <c r="AB80" s="66">
        <f t="shared" si="72"/>
        <v>4.4000000000000003E-3</v>
      </c>
      <c r="AC80" s="66">
        <f t="shared" si="72"/>
        <v>4.4000000000000003E-3</v>
      </c>
    </row>
    <row r="81" spans="1:29" x14ac:dyDescent="0.25">
      <c r="A81" s="30" t="str">
        <f t="shared" si="65"/>
        <v>Fuel Cost</v>
      </c>
      <c r="B81" s="66">
        <f>B39*B40*B47/B47/(B44)</f>
        <v>5.5397830482865063E-3</v>
      </c>
      <c r="C81" s="66">
        <f t="shared" ref="C81:AC81" si="73">C39*C40*C47/C47/(C44)</f>
        <v>5.5030187968735864E-3</v>
      </c>
      <c r="D81" s="66">
        <f t="shared" si="73"/>
        <v>5.4524168925878169E-3</v>
      </c>
      <c r="E81" s="66">
        <f t="shared" si="73"/>
        <v>5.3840018143389082E-3</v>
      </c>
      <c r="F81" s="66">
        <f t="shared" si="73"/>
        <v>5.2937441438000356E-3</v>
      </c>
      <c r="G81" s="66">
        <f t="shared" si="73"/>
        <v>5.1784825442777946E-3</v>
      </c>
      <c r="H81" s="66">
        <f t="shared" si="73"/>
        <v>5.0372299936559187E-3</v>
      </c>
      <c r="I81" s="66">
        <f t="shared" si="73"/>
        <v>4.8724144010720231E-3</v>
      </c>
      <c r="J81" s="66">
        <f t="shared" si="73"/>
        <v>4.6902619632768188E-3</v>
      </c>
      <c r="K81" s="66">
        <f t="shared" si="73"/>
        <v>4.4997681186015248E-3</v>
      </c>
      <c r="L81" s="66">
        <f t="shared" si="73"/>
        <v>4.3106701485028645E-3</v>
      </c>
      <c r="M81" s="66">
        <f t="shared" si="73"/>
        <v>4.13162426244334E-3</v>
      </c>
      <c r="N81" s="66">
        <f t="shared" si="73"/>
        <v>3.9693641445853536E-3</v>
      </c>
      <c r="O81" s="66">
        <f t="shared" si="73"/>
        <v>3.8285256527784907E-3</v>
      </c>
      <c r="P81" s="66">
        <f t="shared" si="73"/>
        <v>3.7115144421374095E-3</v>
      </c>
      <c r="Q81" s="66">
        <f t="shared" si="73"/>
        <v>3.6183959788129274E-3</v>
      </c>
      <c r="R81" s="66">
        <f t="shared" si="73"/>
        <v>3.5471719951152359E-3</v>
      </c>
      <c r="S81" s="66">
        <f t="shared" si="73"/>
        <v>3.4945123865455156E-3</v>
      </c>
      <c r="T81" s="66">
        <f t="shared" si="73"/>
        <v>3.4566245568603427E-3</v>
      </c>
      <c r="U81" s="66">
        <f t="shared" si="73"/>
        <v>3.4299250721049413E-3</v>
      </c>
      <c r="V81" s="66">
        <f t="shared" si="73"/>
        <v>3.411394468339254E-3</v>
      </c>
      <c r="W81" s="66">
        <f t="shared" si="73"/>
        <v>3.3986724592991097E-3</v>
      </c>
      <c r="X81" s="66">
        <f t="shared" si="73"/>
        <v>3.3900044467554675E-3</v>
      </c>
      <c r="Y81" s="66">
        <f t="shared" si="73"/>
        <v>3.3841294914713758E-3</v>
      </c>
      <c r="Z81" s="66">
        <f t="shared" si="73"/>
        <v>3.3801618559776369E-3</v>
      </c>
      <c r="AA81" s="66">
        <f t="shared" si="73"/>
        <v>3.3774888447340445E-3</v>
      </c>
      <c r="AB81" s="66">
        <f t="shared" si="73"/>
        <v>3.3756909919627777E-3</v>
      </c>
      <c r="AC81" s="66">
        <f t="shared" si="73"/>
        <v>3.3744831090442885E-3</v>
      </c>
    </row>
    <row r="82" spans="1:29" x14ac:dyDescent="0.25">
      <c r="A82" s="59" t="str">
        <f>A45</f>
        <v>Market failure (av. utilization)</v>
      </c>
      <c r="B82" s="66">
        <f>B71/B45-B71/B44</f>
        <v>0.15888105068737485</v>
      </c>
      <c r="C82" s="66">
        <f t="shared" ref="C82:AC82" si="74">C71/C45-C71/C44</f>
        <v>0.15800206821232332</v>
      </c>
      <c r="D82" s="66">
        <f t="shared" si="74"/>
        <v>0.15679674063432225</v>
      </c>
      <c r="E82" s="66">
        <f t="shared" si="74"/>
        <v>0.1551763412084122</v>
      </c>
      <c r="F82" s="66">
        <f t="shared" si="74"/>
        <v>0.15305702552788891</v>
      </c>
      <c r="G82" s="66">
        <f t="shared" si="74"/>
        <v>0.15038589981763023</v>
      </c>
      <c r="H82" s="66">
        <f t="shared" si="74"/>
        <v>0.14717656296125153</v>
      </c>
      <c r="I82" s="66">
        <f t="shared" si="74"/>
        <v>0.14354049906560448</v>
      </c>
      <c r="J82" s="66">
        <f t="shared" si="74"/>
        <v>0.13969065649627671</v>
      </c>
      <c r="K82" s="66">
        <f t="shared" si="74"/>
        <v>0.13590010262976898</v>
      </c>
      <c r="L82" s="66">
        <f t="shared" si="74"/>
        <v>0.13242781972843121</v>
      </c>
      <c r="M82" s="66">
        <f t="shared" si="74"/>
        <v>0.12945154769408851</v>
      </c>
      <c r="N82" s="66">
        <f t="shared" si="74"/>
        <v>0.12704201936592335</v>
      </c>
      <c r="O82" s="66">
        <f t="shared" si="74"/>
        <v>0.12517992908105194</v>
      </c>
      <c r="P82" s="66">
        <f t="shared" si="74"/>
        <v>0.1237925231392866</v>
      </c>
      <c r="Q82" s="66">
        <f t="shared" si="74"/>
        <v>0.12278748810140036</v>
      </c>
      <c r="R82" s="66">
        <f t="shared" si="74"/>
        <v>0.12207487414946189</v>
      </c>
      <c r="S82" s="66">
        <f t="shared" si="74"/>
        <v>0.12157766438018976</v>
      </c>
      <c r="T82" s="66">
        <f t="shared" si="74"/>
        <v>0.12123484387116618</v>
      </c>
      <c r="U82" s="66">
        <f t="shared" si="74"/>
        <v>0.12100049696617868</v>
      </c>
      <c r="V82" s="66">
        <f t="shared" si="74"/>
        <v>0.12084127714580346</v>
      </c>
      <c r="W82" s="66">
        <f t="shared" si="74"/>
        <v>0.12073356176077769</v>
      </c>
      <c r="X82" s="66">
        <f t="shared" si="74"/>
        <v>0.12066090520540551</v>
      </c>
      <c r="Y82" s="66">
        <f t="shared" si="74"/>
        <v>0.12061199573395413</v>
      </c>
      <c r="Z82" s="66">
        <f t="shared" si="74"/>
        <v>0.1205791171364675</v>
      </c>
      <c r="AA82" s="66">
        <f t="shared" si="74"/>
        <v>0.12055703562431851</v>
      </c>
      <c r="AB82" s="66">
        <f t="shared" si="74"/>
        <v>0.12054221484125865</v>
      </c>
      <c r="AC82" s="66">
        <f t="shared" si="74"/>
        <v>0.12053227156460124</v>
      </c>
    </row>
    <row r="83" spans="1:29" x14ac:dyDescent="0.25">
      <c r="A83" s="59" t="str">
        <f>A46</f>
        <v>Payload loss (fuel)</v>
      </c>
      <c r="B83" s="66">
        <f>B71/(B44-B46)-B71/B44</f>
        <v>1.2689840438481662E-2</v>
      </c>
      <c r="C83" s="66">
        <f t="shared" ref="C83:AC83" si="75">C71/(C44-C46)-C71/C44</f>
        <v>1.2579783434612191E-2</v>
      </c>
      <c r="D83" s="66">
        <f t="shared" si="75"/>
        <v>1.2427707129440996E-2</v>
      </c>
      <c r="E83" s="66">
        <f t="shared" si="75"/>
        <v>1.2220871051562318E-2</v>
      </c>
      <c r="F83" s="66">
        <f t="shared" si="75"/>
        <v>1.1945555543799877E-2</v>
      </c>
      <c r="G83" s="66">
        <f t="shared" si="75"/>
        <v>1.1589297720954919E-2</v>
      </c>
      <c r="H83" s="66">
        <f t="shared" si="75"/>
        <v>1.1144263994298159E-2</v>
      </c>
      <c r="I83" s="66">
        <f t="shared" si="75"/>
        <v>1.0610818846185172E-2</v>
      </c>
      <c r="J83" s="66">
        <f t="shared" si="75"/>
        <v>9.9995641323691181E-3</v>
      </c>
      <c r="K83" s="66">
        <f t="shared" si="75"/>
        <v>9.3306445089489931E-3</v>
      </c>
      <c r="L83" s="66">
        <f t="shared" si="75"/>
        <v>8.6310951658914309E-3</v>
      </c>
      <c r="M83" s="66">
        <f t="shared" si="75"/>
        <v>7.9321256933712336E-3</v>
      </c>
      <c r="N83" s="66">
        <f t="shared" si="75"/>
        <v>7.2665789223804733E-3</v>
      </c>
      <c r="O83" s="66">
        <f t="shared" si="75"/>
        <v>6.6649165417718009E-3</v>
      </c>
      <c r="P83" s="66">
        <f t="shared" si="75"/>
        <v>6.1495852492469971E-3</v>
      </c>
      <c r="Q83" s="66">
        <f t="shared" si="75"/>
        <v>5.7306703323668634E-3</v>
      </c>
      <c r="R83" s="66">
        <f t="shared" si="75"/>
        <v>5.4056811979866365E-3</v>
      </c>
      <c r="S83" s="66">
        <f t="shared" si="75"/>
        <v>5.1631762632001199E-3</v>
      </c>
      <c r="T83" s="66">
        <f t="shared" si="75"/>
        <v>4.9876589092230084E-3</v>
      </c>
      <c r="U83" s="66">
        <f t="shared" si="75"/>
        <v>4.8634980168292402E-3</v>
      </c>
      <c r="V83" s="66">
        <f t="shared" si="75"/>
        <v>4.7771109715453453E-3</v>
      </c>
      <c r="W83" s="66">
        <f t="shared" si="75"/>
        <v>4.7177066760397818E-3</v>
      </c>
      <c r="X83" s="66">
        <f t="shared" si="75"/>
        <v>4.6771890778793956E-3</v>
      </c>
      <c r="Y83" s="66">
        <f t="shared" si="75"/>
        <v>4.6497079853679291E-3</v>
      </c>
      <c r="Z83" s="66">
        <f t="shared" si="75"/>
        <v>4.6311400441773898E-3</v>
      </c>
      <c r="AA83" s="66">
        <f t="shared" si="75"/>
        <v>4.6186268670098674E-3</v>
      </c>
      <c r="AB83" s="66">
        <f t="shared" si="75"/>
        <v>4.6102088292471061E-3</v>
      </c>
      <c r="AC83" s="66">
        <f t="shared" si="75"/>
        <v>4.6045524089239204E-3</v>
      </c>
    </row>
    <row r="84" spans="1:29" ht="15.75" thickBot="1" x14ac:dyDescent="0.3">
      <c r="A84" s="59" t="str">
        <f>A21</f>
        <v>Emission Cost</v>
      </c>
      <c r="B84" s="66">
        <f>B41*B47/B47/(B44)</f>
        <v>0</v>
      </c>
      <c r="C84" s="68">
        <f t="shared" ref="C84:AC84" si="76">C41*C47/C47/(C44)</f>
        <v>0</v>
      </c>
      <c r="D84" s="68">
        <f t="shared" si="76"/>
        <v>0</v>
      </c>
      <c r="E84" s="68">
        <f t="shared" si="76"/>
        <v>0</v>
      </c>
      <c r="F84" s="68">
        <f t="shared" si="76"/>
        <v>0</v>
      </c>
      <c r="G84" s="68">
        <f t="shared" si="76"/>
        <v>0</v>
      </c>
      <c r="H84" s="68">
        <f t="shared" si="76"/>
        <v>0</v>
      </c>
      <c r="I84" s="68">
        <f t="shared" si="76"/>
        <v>0</v>
      </c>
      <c r="J84" s="68">
        <f t="shared" si="76"/>
        <v>0</v>
      </c>
      <c r="K84" s="68">
        <f t="shared" si="76"/>
        <v>0</v>
      </c>
      <c r="L84" s="68">
        <f t="shared" si="76"/>
        <v>0</v>
      </c>
      <c r="M84" s="68">
        <f t="shared" si="76"/>
        <v>0</v>
      </c>
      <c r="N84" s="68">
        <f t="shared" si="76"/>
        <v>0</v>
      </c>
      <c r="O84" s="68">
        <f t="shared" si="76"/>
        <v>0</v>
      </c>
      <c r="P84" s="68">
        <f t="shared" si="76"/>
        <v>0</v>
      </c>
      <c r="Q84" s="68">
        <f t="shared" si="76"/>
        <v>0</v>
      </c>
      <c r="R84" s="68">
        <f t="shared" si="76"/>
        <v>0</v>
      </c>
      <c r="S84" s="68">
        <f t="shared" si="76"/>
        <v>0</v>
      </c>
      <c r="T84" s="68">
        <f t="shared" si="76"/>
        <v>0</v>
      </c>
      <c r="U84" s="68">
        <f t="shared" si="76"/>
        <v>0</v>
      </c>
      <c r="V84" s="68">
        <f t="shared" si="76"/>
        <v>0</v>
      </c>
      <c r="W84" s="68">
        <f t="shared" si="76"/>
        <v>0</v>
      </c>
      <c r="X84" s="68">
        <f t="shared" si="76"/>
        <v>0</v>
      </c>
      <c r="Y84" s="68">
        <f t="shared" si="76"/>
        <v>0</v>
      </c>
      <c r="Z84" s="68">
        <f t="shared" si="76"/>
        <v>0</v>
      </c>
      <c r="AA84" s="68">
        <f t="shared" si="76"/>
        <v>0</v>
      </c>
      <c r="AB84" s="68">
        <f t="shared" si="76"/>
        <v>0</v>
      </c>
      <c r="AC84" s="68">
        <f t="shared" si="76"/>
        <v>0</v>
      </c>
    </row>
    <row r="85" spans="1:29" ht="15.75" thickBot="1" x14ac:dyDescent="0.3">
      <c r="A85" s="31" t="s">
        <v>210</v>
      </c>
      <c r="B85" s="67">
        <f>B74+B75+B76+B77+B78+B79+B80+B81+B82+B83+B84</f>
        <v>0.28464642524071865</v>
      </c>
      <c r="C85" s="67">
        <f t="shared" ref="C85:AC85" si="77">C74+C75+C76+C77+C78+C79+C80+C81+C82+C83+C84</f>
        <v>0.28302088121089825</v>
      </c>
      <c r="D85" s="67">
        <f t="shared" si="77"/>
        <v>0.28079065390917346</v>
      </c>
      <c r="E85" s="67">
        <f t="shared" si="77"/>
        <v>0.27779002571765676</v>
      </c>
      <c r="F85" s="67">
        <f t="shared" si="77"/>
        <v>0.27386071765726799</v>
      </c>
      <c r="G85" s="67">
        <f t="shared" si="77"/>
        <v>0.26889907067880459</v>
      </c>
      <c r="H85" s="67">
        <f t="shared" si="77"/>
        <v>0.26292069754459835</v>
      </c>
      <c r="I85" s="67">
        <f t="shared" si="77"/>
        <v>0.25611817671433529</v>
      </c>
      <c r="J85" s="67">
        <f t="shared" si="77"/>
        <v>0.24886926239822998</v>
      </c>
      <c r="K85" s="67">
        <f t="shared" si="77"/>
        <v>0.24166490507393446</v>
      </c>
      <c r="L85" s="67">
        <f t="shared" si="77"/>
        <v>0.23497866107339799</v>
      </c>
      <c r="M85" s="67">
        <f t="shared" si="77"/>
        <v>0.22914818809339035</v>
      </c>
      <c r="N85" s="67">
        <f t="shared" si="77"/>
        <v>0.22432828213590794</v>
      </c>
      <c r="O85" s="67">
        <f t="shared" si="77"/>
        <v>0.22051611926414166</v>
      </c>
      <c r="P85" s="67">
        <f t="shared" si="77"/>
        <v>0.21760870876167662</v>
      </c>
      <c r="Q85" s="67">
        <f t="shared" si="77"/>
        <v>0.21545697481395815</v>
      </c>
      <c r="R85" s="67">
        <f t="shared" si="77"/>
        <v>0.21390334093485641</v>
      </c>
      <c r="S85" s="67">
        <f t="shared" si="77"/>
        <v>0.21280357777718689</v>
      </c>
      <c r="T85" s="67">
        <f t="shared" si="77"/>
        <v>0.21203699058006573</v>
      </c>
      <c r="U85" s="67">
        <f t="shared" si="77"/>
        <v>0.21150878329976242</v>
      </c>
      <c r="V85" s="67">
        <f t="shared" si="77"/>
        <v>0.21114787932279716</v>
      </c>
      <c r="W85" s="67">
        <f t="shared" si="77"/>
        <v>0.21090275884621268</v>
      </c>
      <c r="X85" s="67">
        <f t="shared" si="77"/>
        <v>0.2107369713249968</v>
      </c>
      <c r="Y85" s="67">
        <f t="shared" si="77"/>
        <v>0.21062516355756916</v>
      </c>
      <c r="Z85" s="67">
        <f t="shared" si="77"/>
        <v>0.21054990837933271</v>
      </c>
      <c r="AA85" s="67">
        <f t="shared" si="77"/>
        <v>0.21049932362949453</v>
      </c>
      <c r="AB85" s="67">
        <f t="shared" si="77"/>
        <v>0.21046535251749066</v>
      </c>
      <c r="AC85" s="67">
        <f t="shared" si="77"/>
        <v>0.21044255251672361</v>
      </c>
    </row>
    <row r="87" spans="1:29" x14ac:dyDescent="0.25">
      <c r="B87" s="40"/>
    </row>
    <row r="107" spans="1:2" s="3" customFormat="1" ht="21" x14ac:dyDescent="0.35">
      <c r="A107" s="2" t="str">
        <f>'Parameter Input'!A19</f>
        <v>Road long-haul: Liquid bulk</v>
      </c>
    </row>
    <row r="108" spans="1:2" s="3" customFormat="1" ht="21" x14ac:dyDescent="0.35">
      <c r="A108" s="2" t="s">
        <v>87</v>
      </c>
    </row>
    <row r="109" spans="1:2" x14ac:dyDescent="0.25">
      <c r="A109" s="33" t="s">
        <v>195</v>
      </c>
    </row>
    <row r="110" spans="1:2" x14ac:dyDescent="0.25">
      <c r="A110" s="33" t="s">
        <v>196</v>
      </c>
    </row>
    <row r="111" spans="1:2" ht="15.75" thickBot="1" x14ac:dyDescent="0.3">
      <c r="A111" s="34" t="s">
        <v>197</v>
      </c>
      <c r="B111" s="34"/>
    </row>
    <row r="112" spans="1:2" ht="15.75" thickBot="1" x14ac:dyDescent="0.3">
      <c r="A112" s="39" t="s">
        <v>198</v>
      </c>
      <c r="B112" s="35"/>
    </row>
    <row r="113" spans="1:44" ht="15.75" thickBot="1" x14ac:dyDescent="0.3">
      <c r="A113" s="38" t="s">
        <v>199</v>
      </c>
      <c r="B113" s="36"/>
    </row>
    <row r="114" spans="1:44" ht="15.75" thickBot="1" x14ac:dyDescent="0.3"/>
    <row r="115" spans="1:44" x14ac:dyDescent="0.25">
      <c r="A115" s="5" t="s">
        <v>200</v>
      </c>
      <c r="B115" s="6">
        <v>2023</v>
      </c>
      <c r="C115" s="6">
        <v>2050</v>
      </c>
      <c r="D115" s="7"/>
      <c r="E115" s="5" t="s">
        <v>201</v>
      </c>
      <c r="F115" s="8"/>
      <c r="G115" s="8"/>
      <c r="H115" s="8"/>
      <c r="I115" s="8"/>
      <c r="J115" s="8"/>
      <c r="K115" s="9"/>
      <c r="L115" s="10" t="s">
        <v>2</v>
      </c>
      <c r="M115" s="11"/>
      <c r="N115" s="11"/>
      <c r="O115" s="11"/>
      <c r="P115" s="12"/>
      <c r="Q115" s="13">
        <v>0</v>
      </c>
      <c r="R115" s="13">
        <v>1</v>
      </c>
      <c r="S115" s="13">
        <v>2</v>
      </c>
      <c r="T115" s="13">
        <v>3</v>
      </c>
      <c r="U115" s="13">
        <v>4</v>
      </c>
      <c r="V115" s="13">
        <v>5</v>
      </c>
      <c r="W115" s="13">
        <v>6</v>
      </c>
      <c r="X115" s="13">
        <v>7</v>
      </c>
      <c r="Y115" s="13">
        <v>8</v>
      </c>
      <c r="Z115" s="13">
        <v>9</v>
      </c>
      <c r="AA115" s="13">
        <v>10</v>
      </c>
      <c r="AB115" s="13">
        <v>11</v>
      </c>
      <c r="AC115" s="13">
        <v>12</v>
      </c>
      <c r="AD115" s="13">
        <v>13</v>
      </c>
      <c r="AE115" s="13">
        <v>14</v>
      </c>
      <c r="AF115" s="13">
        <v>15</v>
      </c>
      <c r="AG115" s="13">
        <v>16</v>
      </c>
      <c r="AH115" s="13">
        <v>17</v>
      </c>
      <c r="AI115" s="13">
        <v>18</v>
      </c>
      <c r="AJ115" s="13">
        <v>19</v>
      </c>
      <c r="AK115" s="13">
        <v>20</v>
      </c>
      <c r="AL115" s="13">
        <v>21</v>
      </c>
      <c r="AM115" s="13">
        <v>22</v>
      </c>
      <c r="AN115" s="13">
        <v>23</v>
      </c>
      <c r="AO115" s="13">
        <v>24</v>
      </c>
      <c r="AP115" s="13">
        <v>25</v>
      </c>
      <c r="AQ115" s="13">
        <v>26</v>
      </c>
      <c r="AR115" s="14">
        <v>27</v>
      </c>
    </row>
    <row r="116" spans="1:44" ht="15.75" thickBot="1" x14ac:dyDescent="0.3">
      <c r="A116" s="15"/>
      <c r="B116" s="3" t="s">
        <v>202</v>
      </c>
      <c r="C116" s="3" t="s">
        <v>203</v>
      </c>
      <c r="D116" s="16" t="s">
        <v>5</v>
      </c>
      <c r="E116" s="17"/>
      <c r="F116" s="18"/>
      <c r="G116" s="18"/>
      <c r="H116" s="18"/>
      <c r="I116" s="18"/>
      <c r="J116" s="18"/>
      <c r="K116" s="19"/>
      <c r="L116" s="20" t="s">
        <v>8</v>
      </c>
      <c r="M116" s="20" t="s">
        <v>204</v>
      </c>
      <c r="N116" s="20" t="s">
        <v>205</v>
      </c>
      <c r="O116" s="20" t="s">
        <v>9</v>
      </c>
      <c r="P116" s="21" t="s">
        <v>10</v>
      </c>
      <c r="Q116" s="22">
        <v>2023</v>
      </c>
      <c r="R116" s="22">
        <v>2024</v>
      </c>
      <c r="S116" s="22">
        <v>2025</v>
      </c>
      <c r="T116" s="22">
        <v>2026</v>
      </c>
      <c r="U116" s="22">
        <v>2027</v>
      </c>
      <c r="V116" s="22">
        <v>2028</v>
      </c>
      <c r="W116" s="22">
        <v>2029</v>
      </c>
      <c r="X116" s="22">
        <v>2030</v>
      </c>
      <c r="Y116" s="22">
        <v>2031</v>
      </c>
      <c r="Z116" s="22">
        <v>2032</v>
      </c>
      <c r="AA116" s="22">
        <v>2033</v>
      </c>
      <c r="AB116" s="22">
        <v>2034</v>
      </c>
      <c r="AC116" s="22">
        <v>2035</v>
      </c>
      <c r="AD116" s="22">
        <v>2036</v>
      </c>
      <c r="AE116" s="22">
        <v>2037</v>
      </c>
      <c r="AF116" s="22">
        <v>2038</v>
      </c>
      <c r="AG116" s="22">
        <v>2039</v>
      </c>
      <c r="AH116" s="22">
        <v>2040</v>
      </c>
      <c r="AI116" s="22">
        <v>2041</v>
      </c>
      <c r="AJ116" s="22">
        <v>2042</v>
      </c>
      <c r="AK116" s="22">
        <v>2043</v>
      </c>
      <c r="AL116" s="22">
        <v>2044</v>
      </c>
      <c r="AM116" s="22">
        <v>2045</v>
      </c>
      <c r="AN116" s="22">
        <v>2046</v>
      </c>
      <c r="AO116" s="22">
        <v>2047</v>
      </c>
      <c r="AP116" s="22">
        <v>2048</v>
      </c>
      <c r="AQ116" s="22">
        <v>2049</v>
      </c>
      <c r="AR116" s="23">
        <v>2050</v>
      </c>
    </row>
    <row r="117" spans="1:44" x14ac:dyDescent="0.25">
      <c r="A117" s="24" t="s">
        <v>18</v>
      </c>
      <c r="B117" s="41">
        <f>'Parameter Input'!$L$20</f>
        <v>400000</v>
      </c>
      <c r="C117" s="42">
        <f>'Parameter Input'!$M$20</f>
        <v>145000</v>
      </c>
      <c r="D117" s="1" t="s">
        <v>15</v>
      </c>
      <c r="L117" s="51">
        <f>'Parameter Input'!$O$20</f>
        <v>8</v>
      </c>
      <c r="M117" s="52">
        <v>0</v>
      </c>
      <c r="N117" s="52">
        <v>1</v>
      </c>
      <c r="O117" s="52">
        <f>'Parameter Input'!$P$20</f>
        <v>0.9</v>
      </c>
      <c r="P117" s="53">
        <f>'Parameter Input'!$Q$20</f>
        <v>0.4</v>
      </c>
      <c r="Q117" s="4">
        <f t="shared" ref="Q117:AR126" si="78">$N117+($M117-$N117)*((1/(1+EXP(-$P117*(Q$9-$L117)))^$O117))</f>
        <v>0.94584787155511363</v>
      </c>
      <c r="R117" s="4">
        <f t="shared" si="78"/>
        <v>0.92370360150141495</v>
      </c>
      <c r="S117" s="4">
        <f t="shared" si="78"/>
        <v>0.89334463567658451</v>
      </c>
      <c r="T117" s="4">
        <f t="shared" si="78"/>
        <v>0.85254543874327005</v>
      </c>
      <c r="U117" s="4">
        <f t="shared" si="78"/>
        <v>0.79921300652623883</v>
      </c>
      <c r="V117" s="4">
        <f t="shared" si="78"/>
        <v>0.73204982249993378</v>
      </c>
      <c r="W117" s="4">
        <f t="shared" si="78"/>
        <v>0.65145592958786691</v>
      </c>
      <c r="X117" s="4">
        <f t="shared" si="78"/>
        <v>0.56032247880849573</v>
      </c>
      <c r="Y117" s="4">
        <f t="shared" si="78"/>
        <v>0.46411326873185343</v>
      </c>
      <c r="Z117" s="4">
        <f t="shared" si="78"/>
        <v>0.36979727595523937</v>
      </c>
      <c r="AA117" s="4">
        <f t="shared" si="78"/>
        <v>0.28393948637231203</v>
      </c>
      <c r="AB117" s="4">
        <f t="shared" si="78"/>
        <v>0.21097259161117732</v>
      </c>
      <c r="AC117" s="4">
        <f t="shared" si="78"/>
        <v>0.15253917653798199</v>
      </c>
      <c r="AD117" s="4">
        <f t="shared" si="78"/>
        <v>0.10795188737709993</v>
      </c>
      <c r="AE117" s="4">
        <f t="shared" si="78"/>
        <v>7.5176653938091809E-2</v>
      </c>
      <c r="AF117" s="4">
        <f t="shared" si="78"/>
        <v>5.1742836177502194E-2</v>
      </c>
      <c r="AG117" s="4">
        <f t="shared" si="78"/>
        <v>3.5319190625345942E-2</v>
      </c>
      <c r="AH117" s="4">
        <f t="shared" si="78"/>
        <v>2.3969442072658165E-2</v>
      </c>
      <c r="AI117" s="4">
        <f t="shared" si="78"/>
        <v>1.6202243558389728E-2</v>
      </c>
      <c r="AJ117" s="4">
        <f t="shared" si="78"/>
        <v>1.0922240564108399E-2</v>
      </c>
      <c r="AK117" s="4">
        <f t="shared" si="78"/>
        <v>7.3493212906090566E-3</v>
      </c>
      <c r="AL117" s="4">
        <f t="shared" si="78"/>
        <v>4.9390262185057265E-3</v>
      </c>
      <c r="AM117" s="4">
        <f t="shared" si="78"/>
        <v>3.3164275492956197E-3</v>
      </c>
      <c r="AN117" s="4">
        <f t="shared" si="78"/>
        <v>2.2256362146679809E-3</v>
      </c>
      <c r="AO117" s="4">
        <f t="shared" si="78"/>
        <v>1.4930448704811861E-3</v>
      </c>
      <c r="AP117" s="4">
        <f t="shared" si="78"/>
        <v>1.0013381504474506E-3</v>
      </c>
      <c r="AQ117" s="4">
        <f t="shared" si="78"/>
        <v>6.7145100246257527E-4</v>
      </c>
      <c r="AR117" s="4">
        <f t="shared" si="78"/>
        <v>4.5019225748876845E-4</v>
      </c>
    </row>
    <row r="118" spans="1:44" x14ac:dyDescent="0.25">
      <c r="A118" s="24" t="s">
        <v>28</v>
      </c>
      <c r="B118" s="60">
        <f>'Parameter Input'!$L$21</f>
        <v>-60000</v>
      </c>
      <c r="C118" s="61">
        <f>'Parameter Input'!$M$21</f>
        <v>-36250</v>
      </c>
      <c r="D118" s="1" t="s">
        <v>15</v>
      </c>
      <c r="L118" s="54">
        <f>'Parameter Input'!$O$21</f>
        <v>8</v>
      </c>
      <c r="M118" s="37">
        <v>0</v>
      </c>
      <c r="N118" s="37">
        <v>1</v>
      </c>
      <c r="O118" s="37">
        <f>'Parameter Input'!$P$21</f>
        <v>0.9</v>
      </c>
      <c r="P118" s="55">
        <f>'Parameter Input'!$Q$21</f>
        <v>0.4</v>
      </c>
      <c r="Q118" s="4">
        <f t="shared" si="78"/>
        <v>0.94584787155511363</v>
      </c>
      <c r="R118" s="4">
        <f t="shared" si="78"/>
        <v>0.92370360150141495</v>
      </c>
      <c r="S118" s="4">
        <f t="shared" si="78"/>
        <v>0.89334463567658451</v>
      </c>
      <c r="T118" s="4">
        <f t="shared" si="78"/>
        <v>0.85254543874327005</v>
      </c>
      <c r="U118" s="4">
        <f t="shared" si="78"/>
        <v>0.79921300652623883</v>
      </c>
      <c r="V118" s="4">
        <f t="shared" si="78"/>
        <v>0.73204982249993378</v>
      </c>
      <c r="W118" s="4">
        <f t="shared" si="78"/>
        <v>0.65145592958786691</v>
      </c>
      <c r="X118" s="4">
        <f t="shared" si="78"/>
        <v>0.56032247880849573</v>
      </c>
      <c r="Y118" s="4">
        <f t="shared" si="78"/>
        <v>0.46411326873185343</v>
      </c>
      <c r="Z118" s="4">
        <f t="shared" si="78"/>
        <v>0.36979727595523937</v>
      </c>
      <c r="AA118" s="4">
        <f t="shared" si="78"/>
        <v>0.28393948637231203</v>
      </c>
      <c r="AB118" s="4">
        <f t="shared" si="78"/>
        <v>0.21097259161117732</v>
      </c>
      <c r="AC118" s="4">
        <f t="shared" si="78"/>
        <v>0.15253917653798199</v>
      </c>
      <c r="AD118" s="4">
        <f t="shared" si="78"/>
        <v>0.10795188737709993</v>
      </c>
      <c r="AE118" s="4">
        <f t="shared" si="78"/>
        <v>7.5176653938091809E-2</v>
      </c>
      <c r="AF118" s="4">
        <f t="shared" si="78"/>
        <v>5.1742836177502194E-2</v>
      </c>
      <c r="AG118" s="4">
        <f t="shared" si="78"/>
        <v>3.5319190625345942E-2</v>
      </c>
      <c r="AH118" s="4">
        <f t="shared" si="78"/>
        <v>2.3969442072658165E-2</v>
      </c>
      <c r="AI118" s="4">
        <f t="shared" si="78"/>
        <v>1.6202243558389728E-2</v>
      </c>
      <c r="AJ118" s="4">
        <f t="shared" si="78"/>
        <v>1.0922240564108399E-2</v>
      </c>
      <c r="AK118" s="4">
        <f t="shared" si="78"/>
        <v>7.3493212906090566E-3</v>
      </c>
      <c r="AL118" s="4">
        <f t="shared" si="78"/>
        <v>4.9390262185057265E-3</v>
      </c>
      <c r="AM118" s="4">
        <f t="shared" si="78"/>
        <v>3.3164275492956197E-3</v>
      </c>
      <c r="AN118" s="4">
        <f t="shared" si="78"/>
        <v>2.2256362146679809E-3</v>
      </c>
      <c r="AO118" s="4">
        <f t="shared" si="78"/>
        <v>1.4930448704811861E-3</v>
      </c>
      <c r="AP118" s="4">
        <f t="shared" si="78"/>
        <v>1.0013381504474506E-3</v>
      </c>
      <c r="AQ118" s="4">
        <f t="shared" si="78"/>
        <v>6.7145100246257527E-4</v>
      </c>
      <c r="AR118" s="4">
        <f t="shared" si="78"/>
        <v>4.5019225748876845E-4</v>
      </c>
    </row>
    <row r="119" spans="1:44" x14ac:dyDescent="0.25">
      <c r="A119" s="24" t="s">
        <v>14</v>
      </c>
      <c r="B119" s="60">
        <f>'Parameter Input'!B20</f>
        <v>60000</v>
      </c>
      <c r="C119" s="61">
        <f>'Parameter Input'!C20</f>
        <v>60000</v>
      </c>
      <c r="D119" s="1" t="s">
        <v>15</v>
      </c>
      <c r="L119" s="54">
        <f>'Parameter Input'!E20</f>
        <v>12</v>
      </c>
      <c r="M119" s="37">
        <v>0</v>
      </c>
      <c r="N119" s="37">
        <v>1</v>
      </c>
      <c r="O119" s="37">
        <f>'Parameter Input'!F20</f>
        <v>0.9</v>
      </c>
      <c r="P119" s="55">
        <f>'Parameter Input'!G20</f>
        <v>0.4</v>
      </c>
      <c r="Q119" s="4">
        <f t="shared" si="78"/>
        <v>0.9867978615748374</v>
      </c>
      <c r="R119" s="4">
        <f t="shared" si="78"/>
        <v>0.98114509762858249</v>
      </c>
      <c r="S119" s="4">
        <f t="shared" si="78"/>
        <v>0.97311898315872036</v>
      </c>
      <c r="T119" s="4">
        <f t="shared" si="78"/>
        <v>0.96177484161592774</v>
      </c>
      <c r="U119" s="4">
        <f t="shared" si="78"/>
        <v>0.94584787155511363</v>
      </c>
      <c r="V119" s="4">
        <f t="shared" si="78"/>
        <v>0.92370360150141495</v>
      </c>
      <c r="W119" s="4">
        <f t="shared" si="78"/>
        <v>0.89334463567658451</v>
      </c>
      <c r="X119" s="4">
        <f t="shared" si="78"/>
        <v>0.85254543874327005</v>
      </c>
      <c r="Y119" s="4">
        <f t="shared" si="78"/>
        <v>0.79921300652623883</v>
      </c>
      <c r="Z119" s="4">
        <f t="shared" si="78"/>
        <v>0.73204982249993378</v>
      </c>
      <c r="AA119" s="4">
        <f t="shared" si="78"/>
        <v>0.65145592958786691</v>
      </c>
      <c r="AB119" s="4">
        <f t="shared" si="78"/>
        <v>0.56032247880849573</v>
      </c>
      <c r="AC119" s="4">
        <f t="shared" si="78"/>
        <v>0.46411326873185343</v>
      </c>
      <c r="AD119" s="4">
        <f t="shared" si="78"/>
        <v>0.36979727595523937</v>
      </c>
      <c r="AE119" s="4">
        <f t="shared" si="78"/>
        <v>0.28393948637231203</v>
      </c>
      <c r="AF119" s="4">
        <f t="shared" si="78"/>
        <v>0.21097259161117732</v>
      </c>
      <c r="AG119" s="4">
        <f t="shared" si="78"/>
        <v>0.15253917653798199</v>
      </c>
      <c r="AH119" s="4">
        <f t="shared" si="78"/>
        <v>0.10795188737709993</v>
      </c>
      <c r="AI119" s="4">
        <f t="shared" si="78"/>
        <v>7.5176653938091809E-2</v>
      </c>
      <c r="AJ119" s="4">
        <f t="shared" si="78"/>
        <v>5.1742836177502194E-2</v>
      </c>
      <c r="AK119" s="4">
        <f t="shared" si="78"/>
        <v>3.5319190625345942E-2</v>
      </c>
      <c r="AL119" s="4">
        <f t="shared" si="78"/>
        <v>2.3969442072658165E-2</v>
      </c>
      <c r="AM119" s="4">
        <f t="shared" si="78"/>
        <v>1.6202243558389728E-2</v>
      </c>
      <c r="AN119" s="4">
        <f t="shared" si="78"/>
        <v>1.0922240564108399E-2</v>
      </c>
      <c r="AO119" s="4">
        <f t="shared" si="78"/>
        <v>7.3493212906090566E-3</v>
      </c>
      <c r="AP119" s="4">
        <f t="shared" si="78"/>
        <v>4.9390262185057265E-3</v>
      </c>
      <c r="AQ119" s="4">
        <f t="shared" si="78"/>
        <v>3.3164275492956197E-3</v>
      </c>
      <c r="AR119" s="4">
        <f t="shared" si="78"/>
        <v>2.2256362146679809E-3</v>
      </c>
    </row>
    <row r="120" spans="1:44" x14ac:dyDescent="0.25">
      <c r="A120" s="24" t="s">
        <v>25</v>
      </c>
      <c r="B120" s="60">
        <f>'Parameter Input'!B21</f>
        <v>-15000</v>
      </c>
      <c r="C120" s="61">
        <f>'Parameter Input'!C21</f>
        <v>-15000</v>
      </c>
      <c r="D120" s="1" t="s">
        <v>15</v>
      </c>
      <c r="L120" s="54">
        <f>'Parameter Input'!E21</f>
        <v>12</v>
      </c>
      <c r="M120" s="37">
        <v>0</v>
      </c>
      <c r="N120" s="37">
        <v>1</v>
      </c>
      <c r="O120" s="37">
        <f>'Parameter Input'!F21</f>
        <v>0.9</v>
      </c>
      <c r="P120" s="55">
        <f>'Parameter Input'!G21</f>
        <v>0.4</v>
      </c>
      <c r="Q120" s="4">
        <f t="shared" si="78"/>
        <v>0.9867978615748374</v>
      </c>
      <c r="R120" s="4">
        <f t="shared" si="78"/>
        <v>0.98114509762858249</v>
      </c>
      <c r="S120" s="4">
        <f t="shared" si="78"/>
        <v>0.97311898315872036</v>
      </c>
      <c r="T120" s="4">
        <f t="shared" si="78"/>
        <v>0.96177484161592774</v>
      </c>
      <c r="U120" s="4">
        <f t="shared" si="78"/>
        <v>0.94584787155511363</v>
      </c>
      <c r="V120" s="4">
        <f t="shared" si="78"/>
        <v>0.92370360150141495</v>
      </c>
      <c r="W120" s="4">
        <f t="shared" si="78"/>
        <v>0.89334463567658451</v>
      </c>
      <c r="X120" s="4">
        <f t="shared" si="78"/>
        <v>0.85254543874327005</v>
      </c>
      <c r="Y120" s="4">
        <f t="shared" si="78"/>
        <v>0.79921300652623883</v>
      </c>
      <c r="Z120" s="4">
        <f t="shared" si="78"/>
        <v>0.73204982249993378</v>
      </c>
      <c r="AA120" s="4">
        <f t="shared" si="78"/>
        <v>0.65145592958786691</v>
      </c>
      <c r="AB120" s="4">
        <f t="shared" si="78"/>
        <v>0.56032247880849573</v>
      </c>
      <c r="AC120" s="4">
        <f t="shared" si="78"/>
        <v>0.46411326873185343</v>
      </c>
      <c r="AD120" s="4">
        <f t="shared" si="78"/>
        <v>0.36979727595523937</v>
      </c>
      <c r="AE120" s="4">
        <f t="shared" si="78"/>
        <v>0.28393948637231203</v>
      </c>
      <c r="AF120" s="4">
        <f t="shared" si="78"/>
        <v>0.21097259161117732</v>
      </c>
      <c r="AG120" s="4">
        <f t="shared" si="78"/>
        <v>0.15253917653798199</v>
      </c>
      <c r="AH120" s="4">
        <f t="shared" si="78"/>
        <v>0.10795188737709993</v>
      </c>
      <c r="AI120" s="4">
        <f t="shared" si="78"/>
        <v>7.5176653938091809E-2</v>
      </c>
      <c r="AJ120" s="4">
        <f t="shared" si="78"/>
        <v>5.1742836177502194E-2</v>
      </c>
      <c r="AK120" s="4">
        <f t="shared" si="78"/>
        <v>3.5319190625345942E-2</v>
      </c>
      <c r="AL120" s="4">
        <f t="shared" si="78"/>
        <v>2.3969442072658165E-2</v>
      </c>
      <c r="AM120" s="4">
        <f t="shared" si="78"/>
        <v>1.6202243558389728E-2</v>
      </c>
      <c r="AN120" s="4">
        <f t="shared" si="78"/>
        <v>1.0922240564108399E-2</v>
      </c>
      <c r="AO120" s="4">
        <f t="shared" si="78"/>
        <v>7.3493212906090566E-3</v>
      </c>
      <c r="AP120" s="4">
        <f t="shared" si="78"/>
        <v>4.9390262185057265E-3</v>
      </c>
      <c r="AQ120" s="4">
        <f t="shared" si="78"/>
        <v>3.3164275492956197E-3</v>
      </c>
      <c r="AR120" s="4">
        <f t="shared" si="78"/>
        <v>2.2256362146679809E-3</v>
      </c>
    </row>
    <row r="121" spans="1:44" x14ac:dyDescent="0.25">
      <c r="A121" s="24" t="s">
        <v>79</v>
      </c>
      <c r="B121" s="45">
        <f>'Parameter Input'!$L$27</f>
        <v>0.06</v>
      </c>
      <c r="C121" s="46">
        <f>'Parameter Input'!$M$27</f>
        <v>0.06</v>
      </c>
      <c r="D121" s="1" t="s">
        <v>57</v>
      </c>
      <c r="L121" s="54">
        <f>'Parameter Input'!$O$27</f>
        <v>12</v>
      </c>
      <c r="M121" s="37">
        <v>0</v>
      </c>
      <c r="N121" s="37">
        <v>1</v>
      </c>
      <c r="O121" s="37">
        <f>'Parameter Input'!$P$27</f>
        <v>0.9</v>
      </c>
      <c r="P121" s="55">
        <f>'Parameter Input'!$Q$27</f>
        <v>0.4</v>
      </c>
      <c r="Q121" s="4">
        <f t="shared" si="78"/>
        <v>0.9867978615748374</v>
      </c>
      <c r="R121" s="4">
        <f t="shared" si="78"/>
        <v>0.98114509762858249</v>
      </c>
      <c r="S121" s="4">
        <f t="shared" si="78"/>
        <v>0.97311898315872036</v>
      </c>
      <c r="T121" s="4">
        <f t="shared" si="78"/>
        <v>0.96177484161592774</v>
      </c>
      <c r="U121" s="4">
        <f t="shared" si="78"/>
        <v>0.94584787155511363</v>
      </c>
      <c r="V121" s="4">
        <f t="shared" si="78"/>
        <v>0.92370360150141495</v>
      </c>
      <c r="W121" s="4">
        <f t="shared" si="78"/>
        <v>0.89334463567658451</v>
      </c>
      <c r="X121" s="4">
        <f t="shared" si="78"/>
        <v>0.85254543874327005</v>
      </c>
      <c r="Y121" s="4">
        <f t="shared" si="78"/>
        <v>0.79921300652623883</v>
      </c>
      <c r="Z121" s="4">
        <f t="shared" si="78"/>
        <v>0.73204982249993378</v>
      </c>
      <c r="AA121" s="4">
        <f t="shared" si="78"/>
        <v>0.65145592958786691</v>
      </c>
      <c r="AB121" s="4">
        <f t="shared" si="78"/>
        <v>0.56032247880849573</v>
      </c>
      <c r="AC121" s="4">
        <f t="shared" si="78"/>
        <v>0.46411326873185343</v>
      </c>
      <c r="AD121" s="4">
        <f t="shared" si="78"/>
        <v>0.36979727595523937</v>
      </c>
      <c r="AE121" s="4">
        <f t="shared" si="78"/>
        <v>0.28393948637231203</v>
      </c>
      <c r="AF121" s="4">
        <f t="shared" si="78"/>
        <v>0.21097259161117732</v>
      </c>
      <c r="AG121" s="4">
        <f t="shared" si="78"/>
        <v>0.15253917653798199</v>
      </c>
      <c r="AH121" s="4">
        <f t="shared" si="78"/>
        <v>0.10795188737709993</v>
      </c>
      <c r="AI121" s="4">
        <f t="shared" si="78"/>
        <v>7.5176653938091809E-2</v>
      </c>
      <c r="AJ121" s="4">
        <f t="shared" si="78"/>
        <v>5.1742836177502194E-2</v>
      </c>
      <c r="AK121" s="4">
        <f t="shared" si="78"/>
        <v>3.5319190625345942E-2</v>
      </c>
      <c r="AL121" s="4">
        <f t="shared" si="78"/>
        <v>2.3969442072658165E-2</v>
      </c>
      <c r="AM121" s="4">
        <f t="shared" si="78"/>
        <v>1.6202243558389728E-2</v>
      </c>
      <c r="AN121" s="4">
        <f t="shared" si="78"/>
        <v>1.0922240564108399E-2</v>
      </c>
      <c r="AO121" s="4">
        <f t="shared" si="78"/>
        <v>7.3493212906090566E-3</v>
      </c>
      <c r="AP121" s="4">
        <f t="shared" si="78"/>
        <v>4.9390262185057265E-3</v>
      </c>
      <c r="AQ121" s="4">
        <f t="shared" si="78"/>
        <v>3.3164275492956197E-3</v>
      </c>
      <c r="AR121" s="4">
        <f t="shared" si="78"/>
        <v>2.2256362146679809E-3</v>
      </c>
    </row>
    <row r="122" spans="1:44" x14ac:dyDescent="0.25">
      <c r="A122" s="24" t="s">
        <v>37</v>
      </c>
      <c r="B122" s="60">
        <f>'Parameter Input'!B22</f>
        <v>70000</v>
      </c>
      <c r="C122" s="61">
        <f>'Parameter Input'!C22</f>
        <v>70000</v>
      </c>
      <c r="D122" s="1" t="s">
        <v>38</v>
      </c>
      <c r="L122" s="54">
        <f>'Parameter Input'!E22</f>
        <v>12</v>
      </c>
      <c r="M122" s="37">
        <v>0</v>
      </c>
      <c r="N122" s="37">
        <v>1</v>
      </c>
      <c r="O122" s="37">
        <f>'Parameter Input'!F22</f>
        <v>0.9</v>
      </c>
      <c r="P122" s="55">
        <f>'Parameter Input'!G22</f>
        <v>0.4</v>
      </c>
      <c r="Q122" s="4">
        <f t="shared" si="78"/>
        <v>0.9867978615748374</v>
      </c>
      <c r="R122" s="4">
        <f t="shared" si="78"/>
        <v>0.98114509762858249</v>
      </c>
      <c r="S122" s="4">
        <f t="shared" si="78"/>
        <v>0.97311898315872036</v>
      </c>
      <c r="T122" s="4">
        <f t="shared" si="78"/>
        <v>0.96177484161592774</v>
      </c>
      <c r="U122" s="4">
        <f t="shared" si="78"/>
        <v>0.94584787155511363</v>
      </c>
      <c r="V122" s="4">
        <f t="shared" si="78"/>
        <v>0.92370360150141495</v>
      </c>
      <c r="W122" s="4">
        <f t="shared" si="78"/>
        <v>0.89334463567658451</v>
      </c>
      <c r="X122" s="4">
        <f t="shared" si="78"/>
        <v>0.85254543874327005</v>
      </c>
      <c r="Y122" s="4">
        <f t="shared" si="78"/>
        <v>0.79921300652623883</v>
      </c>
      <c r="Z122" s="4">
        <f t="shared" si="78"/>
        <v>0.73204982249993378</v>
      </c>
      <c r="AA122" s="4">
        <f t="shared" si="78"/>
        <v>0.65145592958786691</v>
      </c>
      <c r="AB122" s="4">
        <f t="shared" si="78"/>
        <v>0.56032247880849573</v>
      </c>
      <c r="AC122" s="4">
        <f t="shared" si="78"/>
        <v>0.46411326873185343</v>
      </c>
      <c r="AD122" s="4">
        <f t="shared" si="78"/>
        <v>0.36979727595523937</v>
      </c>
      <c r="AE122" s="4">
        <f t="shared" si="78"/>
        <v>0.28393948637231203</v>
      </c>
      <c r="AF122" s="4">
        <f t="shared" si="78"/>
        <v>0.21097259161117732</v>
      </c>
      <c r="AG122" s="4">
        <f t="shared" si="78"/>
        <v>0.15253917653798199</v>
      </c>
      <c r="AH122" s="4">
        <f t="shared" si="78"/>
        <v>0.10795188737709993</v>
      </c>
      <c r="AI122" s="4">
        <f t="shared" si="78"/>
        <v>7.5176653938091809E-2</v>
      </c>
      <c r="AJ122" s="4">
        <f t="shared" si="78"/>
        <v>5.1742836177502194E-2</v>
      </c>
      <c r="AK122" s="4">
        <f t="shared" si="78"/>
        <v>3.5319190625345942E-2</v>
      </c>
      <c r="AL122" s="4">
        <f t="shared" si="78"/>
        <v>2.3969442072658165E-2</v>
      </c>
      <c r="AM122" s="4">
        <f t="shared" si="78"/>
        <v>1.6202243558389728E-2</v>
      </c>
      <c r="AN122" s="4">
        <f t="shared" si="78"/>
        <v>1.0922240564108399E-2</v>
      </c>
      <c r="AO122" s="4">
        <f t="shared" si="78"/>
        <v>7.3493212906090566E-3</v>
      </c>
      <c r="AP122" s="4">
        <f t="shared" si="78"/>
        <v>4.9390262185057265E-3</v>
      </c>
      <c r="AQ122" s="4">
        <f t="shared" si="78"/>
        <v>3.3164275492956197E-3</v>
      </c>
      <c r="AR122" s="4">
        <f t="shared" si="78"/>
        <v>2.2256362146679809E-3</v>
      </c>
    </row>
    <row r="123" spans="1:44" x14ac:dyDescent="0.25">
      <c r="A123" s="24" t="s">
        <v>52</v>
      </c>
      <c r="B123" s="43">
        <f>'Parameter Input'!$L$23</f>
        <v>15000</v>
      </c>
      <c r="C123" s="44">
        <f>'Parameter Input'!$M$23</f>
        <v>15000</v>
      </c>
      <c r="D123" s="1" t="s">
        <v>38</v>
      </c>
      <c r="L123" s="54">
        <f>'Parameter Input'!$O$23</f>
        <v>8</v>
      </c>
      <c r="M123" s="37">
        <v>0</v>
      </c>
      <c r="N123" s="37">
        <v>1</v>
      </c>
      <c r="O123" s="37">
        <f>'Parameter Input'!$P$23</f>
        <v>0.9</v>
      </c>
      <c r="P123" s="55">
        <f>'Parameter Input'!$Q$23</f>
        <v>0.4</v>
      </c>
      <c r="Q123" s="4">
        <f t="shared" si="78"/>
        <v>0.94584787155511363</v>
      </c>
      <c r="R123" s="4">
        <f t="shared" si="78"/>
        <v>0.92370360150141495</v>
      </c>
      <c r="S123" s="4">
        <f t="shared" si="78"/>
        <v>0.89334463567658451</v>
      </c>
      <c r="T123" s="4">
        <f t="shared" si="78"/>
        <v>0.85254543874327005</v>
      </c>
      <c r="U123" s="4">
        <f t="shared" si="78"/>
        <v>0.79921300652623883</v>
      </c>
      <c r="V123" s="4">
        <f t="shared" si="78"/>
        <v>0.73204982249993378</v>
      </c>
      <c r="W123" s="4">
        <f t="shared" si="78"/>
        <v>0.65145592958786691</v>
      </c>
      <c r="X123" s="4">
        <f t="shared" si="78"/>
        <v>0.56032247880849573</v>
      </c>
      <c r="Y123" s="4">
        <f t="shared" si="78"/>
        <v>0.46411326873185343</v>
      </c>
      <c r="Z123" s="4">
        <f t="shared" si="78"/>
        <v>0.36979727595523937</v>
      </c>
      <c r="AA123" s="4">
        <f t="shared" si="78"/>
        <v>0.28393948637231203</v>
      </c>
      <c r="AB123" s="4">
        <f t="shared" si="78"/>
        <v>0.21097259161117732</v>
      </c>
      <c r="AC123" s="4">
        <f t="shared" si="78"/>
        <v>0.15253917653798199</v>
      </c>
      <c r="AD123" s="4">
        <f t="shared" si="78"/>
        <v>0.10795188737709993</v>
      </c>
      <c r="AE123" s="4">
        <f t="shared" si="78"/>
        <v>7.5176653938091809E-2</v>
      </c>
      <c r="AF123" s="4">
        <f t="shared" si="78"/>
        <v>5.1742836177502194E-2</v>
      </c>
      <c r="AG123" s="4">
        <f t="shared" si="78"/>
        <v>3.5319190625345942E-2</v>
      </c>
      <c r="AH123" s="4">
        <f t="shared" si="78"/>
        <v>2.3969442072658165E-2</v>
      </c>
      <c r="AI123" s="4">
        <f t="shared" si="78"/>
        <v>1.6202243558389728E-2</v>
      </c>
      <c r="AJ123" s="4">
        <f t="shared" si="78"/>
        <v>1.0922240564108399E-2</v>
      </c>
      <c r="AK123" s="4">
        <f t="shared" si="78"/>
        <v>7.3493212906090566E-3</v>
      </c>
      <c r="AL123" s="4">
        <f t="shared" si="78"/>
        <v>4.9390262185057265E-3</v>
      </c>
      <c r="AM123" s="4">
        <f t="shared" si="78"/>
        <v>3.3164275492956197E-3</v>
      </c>
      <c r="AN123" s="4">
        <f t="shared" si="78"/>
        <v>2.2256362146679809E-3</v>
      </c>
      <c r="AO123" s="4">
        <f t="shared" si="78"/>
        <v>1.4930448704811861E-3</v>
      </c>
      <c r="AP123" s="4">
        <f t="shared" si="78"/>
        <v>1.0013381504474506E-3</v>
      </c>
      <c r="AQ123" s="4">
        <f t="shared" si="78"/>
        <v>6.7145100246257527E-4</v>
      </c>
      <c r="AR123" s="4">
        <f t="shared" si="78"/>
        <v>4.5019225748876845E-4</v>
      </c>
    </row>
    <row r="124" spans="1:44" x14ac:dyDescent="0.25">
      <c r="A124" s="24" t="s">
        <v>273</v>
      </c>
      <c r="B124" s="60">
        <f>'Parameter Input'!B27</f>
        <v>0.11</v>
      </c>
      <c r="C124" s="61">
        <f>'Parameter Input'!C27</f>
        <v>0.11</v>
      </c>
      <c r="D124" s="1" t="s">
        <v>76</v>
      </c>
      <c r="L124" s="54">
        <f>'Parameter Input'!E27</f>
        <v>12</v>
      </c>
      <c r="M124" s="37">
        <v>0</v>
      </c>
      <c r="N124" s="37">
        <v>1</v>
      </c>
      <c r="O124" s="37">
        <f>'Parameter Input'!F27</f>
        <v>0.9</v>
      </c>
      <c r="P124" s="55">
        <f>'Parameter Input'!G27</f>
        <v>0.4</v>
      </c>
      <c r="Q124" s="4">
        <f t="shared" si="78"/>
        <v>0.9867978615748374</v>
      </c>
      <c r="R124" s="4">
        <f t="shared" si="78"/>
        <v>0.98114509762858249</v>
      </c>
      <c r="S124" s="4">
        <f t="shared" si="78"/>
        <v>0.97311898315872036</v>
      </c>
      <c r="T124" s="4">
        <f t="shared" si="78"/>
        <v>0.96177484161592774</v>
      </c>
      <c r="U124" s="4">
        <f t="shared" si="78"/>
        <v>0.94584787155511363</v>
      </c>
      <c r="V124" s="4">
        <f t="shared" si="78"/>
        <v>0.92370360150141495</v>
      </c>
      <c r="W124" s="4">
        <f t="shared" si="78"/>
        <v>0.89334463567658451</v>
      </c>
      <c r="X124" s="4">
        <f t="shared" si="78"/>
        <v>0.85254543874327005</v>
      </c>
      <c r="Y124" s="4">
        <f t="shared" si="78"/>
        <v>0.79921300652623883</v>
      </c>
      <c r="Z124" s="4">
        <f t="shared" si="78"/>
        <v>0.73204982249993378</v>
      </c>
      <c r="AA124" s="4">
        <f t="shared" si="78"/>
        <v>0.65145592958786691</v>
      </c>
      <c r="AB124" s="4">
        <f t="shared" si="78"/>
        <v>0.56032247880849573</v>
      </c>
      <c r="AC124" s="4">
        <f t="shared" si="78"/>
        <v>0.46411326873185343</v>
      </c>
      <c r="AD124" s="4">
        <f t="shared" si="78"/>
        <v>0.36979727595523937</v>
      </c>
      <c r="AE124" s="4">
        <f t="shared" si="78"/>
        <v>0.28393948637231203</v>
      </c>
      <c r="AF124" s="4">
        <f t="shared" si="78"/>
        <v>0.21097259161117732</v>
      </c>
      <c r="AG124" s="4">
        <f t="shared" si="78"/>
        <v>0.15253917653798199</v>
      </c>
      <c r="AH124" s="4">
        <f t="shared" si="78"/>
        <v>0.10795188737709993</v>
      </c>
      <c r="AI124" s="4">
        <f t="shared" si="78"/>
        <v>7.5176653938091809E-2</v>
      </c>
      <c r="AJ124" s="4">
        <f t="shared" si="78"/>
        <v>5.1742836177502194E-2</v>
      </c>
      <c r="AK124" s="4">
        <f t="shared" si="78"/>
        <v>3.5319190625345942E-2</v>
      </c>
      <c r="AL124" s="4">
        <f t="shared" si="78"/>
        <v>2.3969442072658165E-2</v>
      </c>
      <c r="AM124" s="4">
        <f t="shared" si="78"/>
        <v>1.6202243558389728E-2</v>
      </c>
      <c r="AN124" s="4">
        <f t="shared" si="78"/>
        <v>1.0922240564108399E-2</v>
      </c>
      <c r="AO124" s="4">
        <f t="shared" si="78"/>
        <v>7.3493212906090566E-3</v>
      </c>
      <c r="AP124" s="4">
        <f t="shared" si="78"/>
        <v>4.9390262185057265E-3</v>
      </c>
      <c r="AQ124" s="4">
        <f t="shared" si="78"/>
        <v>3.3164275492956197E-3</v>
      </c>
      <c r="AR124" s="4">
        <f t="shared" si="78"/>
        <v>2.2256362146679809E-3</v>
      </c>
    </row>
    <row r="125" spans="1:44" x14ac:dyDescent="0.25">
      <c r="A125" s="24" t="s">
        <v>59</v>
      </c>
      <c r="B125" s="47">
        <f>'Parameter Input'!$L$24</f>
        <v>1.52</v>
      </c>
      <c r="C125" s="48">
        <f>'Parameter Input'!$M$24</f>
        <v>1.1499999999999999</v>
      </c>
      <c r="D125" s="1" t="s">
        <v>60</v>
      </c>
      <c r="L125" s="54">
        <f>'Parameter Input'!$O$24</f>
        <v>8</v>
      </c>
      <c r="M125" s="37">
        <v>0</v>
      </c>
      <c r="N125" s="37">
        <v>1</v>
      </c>
      <c r="O125" s="37">
        <f>'Parameter Input'!$P$24</f>
        <v>0.9</v>
      </c>
      <c r="P125" s="55">
        <f>'Parameter Input'!$Q$24</f>
        <v>0.4</v>
      </c>
      <c r="Q125" s="4">
        <f t="shared" si="78"/>
        <v>0.94584787155511363</v>
      </c>
      <c r="R125" s="4">
        <f t="shared" si="78"/>
        <v>0.92370360150141495</v>
      </c>
      <c r="S125" s="4">
        <f t="shared" si="78"/>
        <v>0.89334463567658451</v>
      </c>
      <c r="T125" s="4">
        <f t="shared" si="78"/>
        <v>0.85254543874327005</v>
      </c>
      <c r="U125" s="4">
        <f t="shared" si="78"/>
        <v>0.79921300652623883</v>
      </c>
      <c r="V125" s="4">
        <f t="shared" si="78"/>
        <v>0.73204982249993378</v>
      </c>
      <c r="W125" s="4">
        <f t="shared" si="78"/>
        <v>0.65145592958786691</v>
      </c>
      <c r="X125" s="4">
        <f t="shared" si="78"/>
        <v>0.56032247880849573</v>
      </c>
      <c r="Y125" s="4">
        <f t="shared" si="78"/>
        <v>0.46411326873185343</v>
      </c>
      <c r="Z125" s="4">
        <f t="shared" si="78"/>
        <v>0.36979727595523937</v>
      </c>
      <c r="AA125" s="4">
        <f t="shared" si="78"/>
        <v>0.28393948637231203</v>
      </c>
      <c r="AB125" s="4">
        <f t="shared" si="78"/>
        <v>0.21097259161117732</v>
      </c>
      <c r="AC125" s="4">
        <f t="shared" si="78"/>
        <v>0.15253917653798199</v>
      </c>
      <c r="AD125" s="4">
        <f t="shared" si="78"/>
        <v>0.10795188737709993</v>
      </c>
      <c r="AE125" s="4">
        <f t="shared" si="78"/>
        <v>7.5176653938091809E-2</v>
      </c>
      <c r="AF125" s="4">
        <f t="shared" si="78"/>
        <v>5.1742836177502194E-2</v>
      </c>
      <c r="AG125" s="4">
        <f t="shared" si="78"/>
        <v>3.5319190625345942E-2</v>
      </c>
      <c r="AH125" s="4">
        <f t="shared" si="78"/>
        <v>2.3969442072658165E-2</v>
      </c>
      <c r="AI125" s="4">
        <f t="shared" si="78"/>
        <v>1.6202243558389728E-2</v>
      </c>
      <c r="AJ125" s="4">
        <f t="shared" si="78"/>
        <v>1.0922240564108399E-2</v>
      </c>
      <c r="AK125" s="4">
        <f t="shared" si="78"/>
        <v>7.3493212906090566E-3</v>
      </c>
      <c r="AL125" s="4">
        <f t="shared" si="78"/>
        <v>4.9390262185057265E-3</v>
      </c>
      <c r="AM125" s="4">
        <f t="shared" si="78"/>
        <v>3.3164275492956197E-3</v>
      </c>
      <c r="AN125" s="4">
        <f t="shared" si="78"/>
        <v>2.2256362146679809E-3</v>
      </c>
      <c r="AO125" s="4">
        <f t="shared" si="78"/>
        <v>1.4930448704811861E-3</v>
      </c>
      <c r="AP125" s="4">
        <f t="shared" si="78"/>
        <v>1.0013381504474506E-3</v>
      </c>
      <c r="AQ125" s="4">
        <f t="shared" si="78"/>
        <v>6.7145100246257527E-4</v>
      </c>
      <c r="AR125" s="4">
        <f t="shared" si="78"/>
        <v>4.5019225748876845E-4</v>
      </c>
    </row>
    <row r="126" spans="1:44" x14ac:dyDescent="0.25">
      <c r="A126" s="24" t="s">
        <v>67</v>
      </c>
      <c r="B126" s="45">
        <f>'Parameter Input'!$L$25</f>
        <v>9.2586511082899101E-2</v>
      </c>
      <c r="C126" s="46">
        <f>'Parameter Input'!$M$25</f>
        <v>7.3304790352502799E-2</v>
      </c>
      <c r="D126" s="1" t="s">
        <v>68</v>
      </c>
      <c r="L126" s="54">
        <f>'Parameter Input'!$O$25</f>
        <v>12</v>
      </c>
      <c r="M126" s="37">
        <v>0</v>
      </c>
      <c r="N126" s="37">
        <v>1</v>
      </c>
      <c r="O126" s="37">
        <f>'Parameter Input'!$P$25</f>
        <v>0.9</v>
      </c>
      <c r="P126" s="55">
        <f>'Parameter Input'!$Q$25</f>
        <v>0.4</v>
      </c>
      <c r="Q126" s="4">
        <f t="shared" si="78"/>
        <v>0.9867978615748374</v>
      </c>
      <c r="R126" s="4">
        <f t="shared" si="78"/>
        <v>0.98114509762858249</v>
      </c>
      <c r="S126" s="4">
        <f t="shared" si="78"/>
        <v>0.97311898315872036</v>
      </c>
      <c r="T126" s="4">
        <f t="shared" ref="T126:AI133" si="79">$N126+($M126-$N126)*((1/(1+EXP(-$P126*(T$9-$L126)))^$O126))</f>
        <v>0.96177484161592774</v>
      </c>
      <c r="U126" s="4">
        <f t="shared" si="79"/>
        <v>0.94584787155511363</v>
      </c>
      <c r="V126" s="4">
        <f t="shared" si="79"/>
        <v>0.92370360150141495</v>
      </c>
      <c r="W126" s="4">
        <f t="shared" si="79"/>
        <v>0.89334463567658451</v>
      </c>
      <c r="X126" s="4">
        <f t="shared" si="79"/>
        <v>0.85254543874327005</v>
      </c>
      <c r="Y126" s="4">
        <f t="shared" si="79"/>
        <v>0.79921300652623883</v>
      </c>
      <c r="Z126" s="4">
        <f t="shared" si="79"/>
        <v>0.73204982249993378</v>
      </c>
      <c r="AA126" s="4">
        <f t="shared" si="79"/>
        <v>0.65145592958786691</v>
      </c>
      <c r="AB126" s="4">
        <f t="shared" si="79"/>
        <v>0.56032247880849573</v>
      </c>
      <c r="AC126" s="4">
        <f t="shared" si="79"/>
        <v>0.46411326873185343</v>
      </c>
      <c r="AD126" s="4">
        <f t="shared" si="79"/>
        <v>0.36979727595523937</v>
      </c>
      <c r="AE126" s="4">
        <f t="shared" si="79"/>
        <v>0.28393948637231203</v>
      </c>
      <c r="AF126" s="4">
        <f t="shared" si="79"/>
        <v>0.21097259161117732</v>
      </c>
      <c r="AG126" s="4">
        <f t="shared" si="79"/>
        <v>0.15253917653798199</v>
      </c>
      <c r="AH126" s="4">
        <f t="shared" si="79"/>
        <v>0.10795188737709993</v>
      </c>
      <c r="AI126" s="4">
        <f t="shared" si="79"/>
        <v>7.5176653938091809E-2</v>
      </c>
      <c r="AJ126" s="4">
        <f t="shared" ref="AJ126:AR133" si="80">$N126+($M126-$N126)*((1/(1+EXP(-$P126*(AJ$9-$L126)))^$O126))</f>
        <v>5.1742836177502194E-2</v>
      </c>
      <c r="AK126" s="4">
        <f t="shared" si="80"/>
        <v>3.5319190625345942E-2</v>
      </c>
      <c r="AL126" s="4">
        <f t="shared" si="80"/>
        <v>2.3969442072658165E-2</v>
      </c>
      <c r="AM126" s="4">
        <f t="shared" si="80"/>
        <v>1.6202243558389728E-2</v>
      </c>
      <c r="AN126" s="4">
        <f t="shared" si="80"/>
        <v>1.0922240564108399E-2</v>
      </c>
      <c r="AO126" s="4">
        <f t="shared" si="80"/>
        <v>7.3493212906090566E-3</v>
      </c>
      <c r="AP126" s="4">
        <f t="shared" si="80"/>
        <v>4.9390262185057265E-3</v>
      </c>
      <c r="AQ126" s="4">
        <f t="shared" si="80"/>
        <v>3.3164275492956197E-3</v>
      </c>
      <c r="AR126" s="4">
        <f t="shared" si="80"/>
        <v>2.2256362146679809E-3</v>
      </c>
    </row>
    <row r="127" spans="1:44" x14ac:dyDescent="0.25">
      <c r="A127" s="24" t="s">
        <v>206</v>
      </c>
      <c r="B127" s="115">
        <f>'Parameter Input'!$L$28</f>
        <v>0</v>
      </c>
      <c r="C127" s="116">
        <f>'Parameter Input'!$M$28</f>
        <v>0</v>
      </c>
      <c r="D127" s="1" t="s">
        <v>76</v>
      </c>
      <c r="L127" s="54">
        <f>'Parameter Input'!$O$28</f>
        <v>17</v>
      </c>
      <c r="M127" s="37">
        <v>0</v>
      </c>
      <c r="N127" s="37">
        <v>1</v>
      </c>
      <c r="O127" s="37">
        <f>'Parameter Input'!$P$28</f>
        <v>0.9</v>
      </c>
      <c r="P127" s="55">
        <f>'Parameter Input'!$Q$28</f>
        <v>0.4</v>
      </c>
      <c r="Q127" s="4">
        <f t="shared" ref="Q127:AR127" si="81">$N127+($M127-$N127)*((1/(1+EXP(-$P127*(Q$9-$L127)))^$O127))</f>
        <v>0.99780374543478534</v>
      </c>
      <c r="R127" s="4">
        <f t="shared" si="81"/>
        <v>0.99685359315256394</v>
      </c>
      <c r="S127" s="4">
        <f t="shared" si="81"/>
        <v>0.99549347132349975</v>
      </c>
      <c r="T127" s="4">
        <f t="shared" si="81"/>
        <v>0.99354772139898062</v>
      </c>
      <c r="U127" s="4">
        <f t="shared" si="81"/>
        <v>0.99076681540580536</v>
      </c>
      <c r="V127" s="4">
        <f t="shared" si="81"/>
        <v>0.9867978615748374</v>
      </c>
      <c r="W127" s="4">
        <f t="shared" si="81"/>
        <v>0.98114509762858249</v>
      </c>
      <c r="X127" s="4">
        <f t="shared" si="81"/>
        <v>0.97311898315872036</v>
      </c>
      <c r="Y127" s="4">
        <f t="shared" si="81"/>
        <v>0.96177484161592774</v>
      </c>
      <c r="Z127" s="4">
        <f t="shared" si="81"/>
        <v>0.94584787155511363</v>
      </c>
      <c r="AA127" s="4">
        <f t="shared" si="81"/>
        <v>0.92370360150141495</v>
      </c>
      <c r="AB127" s="4">
        <f t="shared" si="81"/>
        <v>0.89334463567658451</v>
      </c>
      <c r="AC127" s="4">
        <f t="shared" si="81"/>
        <v>0.85254543874327005</v>
      </c>
      <c r="AD127" s="4">
        <f t="shared" si="81"/>
        <v>0.79921300652623883</v>
      </c>
      <c r="AE127" s="4">
        <f t="shared" si="81"/>
        <v>0.73204982249993378</v>
      </c>
      <c r="AF127" s="4">
        <f t="shared" si="81"/>
        <v>0.65145592958786691</v>
      </c>
      <c r="AG127" s="4">
        <f t="shared" si="81"/>
        <v>0.56032247880849573</v>
      </c>
      <c r="AH127" s="4">
        <f t="shared" si="81"/>
        <v>0.46411326873185343</v>
      </c>
      <c r="AI127" s="4">
        <f t="shared" si="81"/>
        <v>0.36979727595523937</v>
      </c>
      <c r="AJ127" s="4">
        <f t="shared" si="81"/>
        <v>0.28393948637231203</v>
      </c>
      <c r="AK127" s="4">
        <f t="shared" si="81"/>
        <v>0.21097259161117732</v>
      </c>
      <c r="AL127" s="4">
        <f t="shared" si="81"/>
        <v>0.15253917653798199</v>
      </c>
      <c r="AM127" s="4">
        <f t="shared" si="81"/>
        <v>0.10795188737709993</v>
      </c>
      <c r="AN127" s="4">
        <f t="shared" si="81"/>
        <v>7.5176653938091809E-2</v>
      </c>
      <c r="AO127" s="4">
        <f t="shared" si="81"/>
        <v>5.1742836177502194E-2</v>
      </c>
      <c r="AP127" s="4">
        <f t="shared" si="81"/>
        <v>3.5319190625345942E-2</v>
      </c>
      <c r="AQ127" s="4">
        <f t="shared" si="81"/>
        <v>2.3969442072658165E-2</v>
      </c>
      <c r="AR127" s="4">
        <f t="shared" si="81"/>
        <v>1.6202243558389728E-2</v>
      </c>
    </row>
    <row r="128" spans="1:44" x14ac:dyDescent="0.25">
      <c r="A128" s="24" t="s">
        <v>41</v>
      </c>
      <c r="B128" s="43">
        <f>'Parameter Input'!$L$22</f>
        <v>8</v>
      </c>
      <c r="C128" s="44">
        <f>'Parameter Input'!$M$22</f>
        <v>8</v>
      </c>
      <c r="D128" s="1" t="s">
        <v>42</v>
      </c>
      <c r="L128" s="54">
        <f>'Parameter Input'!$O$22</f>
        <v>8</v>
      </c>
      <c r="M128" s="37">
        <v>0</v>
      </c>
      <c r="N128" s="37">
        <v>1</v>
      </c>
      <c r="O128" s="37">
        <f>'Parameter Input'!$P$22</f>
        <v>0.9</v>
      </c>
      <c r="P128" s="55">
        <f>'Parameter Input'!$Q$22</f>
        <v>0.4</v>
      </c>
      <c r="Q128" s="4">
        <f t="shared" ref="Q128:AF133" si="82">$N128+($M128-$N128)*((1/(1+EXP(-$P128*(Q$9-$L128)))^$O128))</f>
        <v>0.94584787155511363</v>
      </c>
      <c r="R128" s="4">
        <f t="shared" si="82"/>
        <v>0.92370360150141495</v>
      </c>
      <c r="S128" s="4">
        <f t="shared" si="82"/>
        <v>0.89334463567658451</v>
      </c>
      <c r="T128" s="4">
        <f t="shared" si="82"/>
        <v>0.85254543874327005</v>
      </c>
      <c r="U128" s="4">
        <f t="shared" si="82"/>
        <v>0.79921300652623883</v>
      </c>
      <c r="V128" s="4">
        <f t="shared" si="82"/>
        <v>0.73204982249993378</v>
      </c>
      <c r="W128" s="4">
        <f t="shared" si="82"/>
        <v>0.65145592958786691</v>
      </c>
      <c r="X128" s="4">
        <f t="shared" si="82"/>
        <v>0.56032247880849573</v>
      </c>
      <c r="Y128" s="4">
        <f t="shared" si="82"/>
        <v>0.46411326873185343</v>
      </c>
      <c r="Z128" s="4">
        <f t="shared" si="82"/>
        <v>0.36979727595523937</v>
      </c>
      <c r="AA128" s="4">
        <f t="shared" si="82"/>
        <v>0.28393948637231203</v>
      </c>
      <c r="AB128" s="4">
        <f t="shared" si="82"/>
        <v>0.21097259161117732</v>
      </c>
      <c r="AC128" s="4">
        <f t="shared" si="82"/>
        <v>0.15253917653798199</v>
      </c>
      <c r="AD128" s="4">
        <f t="shared" si="82"/>
        <v>0.10795188737709993</v>
      </c>
      <c r="AE128" s="4">
        <f t="shared" si="82"/>
        <v>7.5176653938091809E-2</v>
      </c>
      <c r="AF128" s="4">
        <f t="shared" si="82"/>
        <v>5.1742836177502194E-2</v>
      </c>
      <c r="AG128" s="4">
        <f t="shared" si="79"/>
        <v>3.5319190625345942E-2</v>
      </c>
      <c r="AH128" s="4">
        <f t="shared" si="79"/>
        <v>2.3969442072658165E-2</v>
      </c>
      <c r="AI128" s="4">
        <f t="shared" si="79"/>
        <v>1.6202243558389728E-2</v>
      </c>
      <c r="AJ128" s="4">
        <f t="shared" si="80"/>
        <v>1.0922240564108399E-2</v>
      </c>
      <c r="AK128" s="4">
        <f t="shared" si="80"/>
        <v>7.3493212906090566E-3</v>
      </c>
      <c r="AL128" s="4">
        <f t="shared" si="80"/>
        <v>4.9390262185057265E-3</v>
      </c>
      <c r="AM128" s="4">
        <f t="shared" si="80"/>
        <v>3.3164275492956197E-3</v>
      </c>
      <c r="AN128" s="4">
        <f t="shared" si="80"/>
        <v>2.2256362146679809E-3</v>
      </c>
      <c r="AO128" s="4">
        <f t="shared" si="80"/>
        <v>1.4930448704811861E-3</v>
      </c>
      <c r="AP128" s="4">
        <f t="shared" si="80"/>
        <v>1.0013381504474506E-3</v>
      </c>
      <c r="AQ128" s="4">
        <f t="shared" si="80"/>
        <v>6.7145100246257527E-4</v>
      </c>
      <c r="AR128" s="4">
        <f t="shared" si="80"/>
        <v>4.5019225748876845E-4</v>
      </c>
    </row>
    <row r="129" spans="1:44" x14ac:dyDescent="0.25">
      <c r="A129" s="24" t="s">
        <v>70</v>
      </c>
      <c r="B129" s="60">
        <f>'Parameter Input'!B26</f>
        <v>10</v>
      </c>
      <c r="C129" s="61">
        <f>'Parameter Input'!C26</f>
        <v>10</v>
      </c>
      <c r="D129" s="1" t="s">
        <v>42</v>
      </c>
      <c r="L129" s="54">
        <f>'Parameter Input'!E26</f>
        <v>12</v>
      </c>
      <c r="M129" s="37">
        <v>0</v>
      </c>
      <c r="N129" s="37">
        <v>1</v>
      </c>
      <c r="O129" s="37">
        <f>'Parameter Input'!F26</f>
        <v>0.9</v>
      </c>
      <c r="P129" s="55">
        <f>'Parameter Input'!G26</f>
        <v>0.4</v>
      </c>
      <c r="Q129" s="4">
        <f t="shared" si="82"/>
        <v>0.9867978615748374</v>
      </c>
      <c r="R129" s="4">
        <f t="shared" si="82"/>
        <v>0.98114509762858249</v>
      </c>
      <c r="S129" s="4">
        <f t="shared" si="82"/>
        <v>0.97311898315872036</v>
      </c>
      <c r="T129" s="4">
        <f t="shared" si="82"/>
        <v>0.96177484161592774</v>
      </c>
      <c r="U129" s="4">
        <f t="shared" si="82"/>
        <v>0.94584787155511363</v>
      </c>
      <c r="V129" s="4">
        <f t="shared" si="82"/>
        <v>0.92370360150141495</v>
      </c>
      <c r="W129" s="4">
        <f t="shared" si="82"/>
        <v>0.89334463567658451</v>
      </c>
      <c r="X129" s="4">
        <f t="shared" si="82"/>
        <v>0.85254543874327005</v>
      </c>
      <c r="Y129" s="4">
        <f t="shared" si="82"/>
        <v>0.79921300652623883</v>
      </c>
      <c r="Z129" s="4">
        <f t="shared" si="82"/>
        <v>0.73204982249993378</v>
      </c>
      <c r="AA129" s="4">
        <f t="shared" si="82"/>
        <v>0.65145592958786691</v>
      </c>
      <c r="AB129" s="4">
        <f t="shared" si="82"/>
        <v>0.56032247880849573</v>
      </c>
      <c r="AC129" s="4">
        <f t="shared" si="82"/>
        <v>0.46411326873185343</v>
      </c>
      <c r="AD129" s="4">
        <f t="shared" si="82"/>
        <v>0.36979727595523937</v>
      </c>
      <c r="AE129" s="4">
        <f t="shared" si="82"/>
        <v>0.28393948637231203</v>
      </c>
      <c r="AF129" s="4">
        <f t="shared" si="82"/>
        <v>0.21097259161117732</v>
      </c>
      <c r="AG129" s="4">
        <f t="shared" si="79"/>
        <v>0.15253917653798199</v>
      </c>
      <c r="AH129" s="4">
        <f t="shared" si="79"/>
        <v>0.10795188737709993</v>
      </c>
      <c r="AI129" s="4">
        <f t="shared" si="79"/>
        <v>7.5176653938091809E-2</v>
      </c>
      <c r="AJ129" s="4">
        <f t="shared" si="80"/>
        <v>5.1742836177502194E-2</v>
      </c>
      <c r="AK129" s="4">
        <f t="shared" si="80"/>
        <v>3.5319190625345942E-2</v>
      </c>
      <c r="AL129" s="4">
        <f t="shared" si="80"/>
        <v>2.3969442072658165E-2</v>
      </c>
      <c r="AM129" s="4">
        <f t="shared" si="80"/>
        <v>1.6202243558389728E-2</v>
      </c>
      <c r="AN129" s="4">
        <f t="shared" si="80"/>
        <v>1.0922240564108399E-2</v>
      </c>
      <c r="AO129" s="4">
        <f t="shared" si="80"/>
        <v>7.3493212906090566E-3</v>
      </c>
      <c r="AP129" s="4">
        <f t="shared" si="80"/>
        <v>4.9390262185057265E-3</v>
      </c>
      <c r="AQ129" s="4">
        <f t="shared" si="80"/>
        <v>3.3164275492956197E-3</v>
      </c>
      <c r="AR129" s="4">
        <f t="shared" si="80"/>
        <v>2.2256362146679809E-3</v>
      </c>
    </row>
    <row r="130" spans="1:44" x14ac:dyDescent="0.25">
      <c r="A130" s="24" t="s">
        <v>207</v>
      </c>
      <c r="B130" s="43">
        <f>'Parameter Input'!B23</f>
        <v>25</v>
      </c>
      <c r="C130" s="44">
        <f>'Parameter Input'!C23</f>
        <v>25</v>
      </c>
      <c r="D130" s="1" t="s">
        <v>49</v>
      </c>
      <c r="L130" s="54">
        <f>'Parameter Input'!E23</f>
        <v>12</v>
      </c>
      <c r="M130" s="37">
        <v>0</v>
      </c>
      <c r="N130" s="37">
        <v>1</v>
      </c>
      <c r="O130" s="37">
        <f>'Parameter Input'!F23</f>
        <v>0.9</v>
      </c>
      <c r="P130" s="55">
        <f>'Parameter Input'!G23</f>
        <v>0.4</v>
      </c>
      <c r="Q130" s="4">
        <f t="shared" si="82"/>
        <v>0.9867978615748374</v>
      </c>
      <c r="R130" s="4">
        <f t="shared" si="82"/>
        <v>0.98114509762858249</v>
      </c>
      <c r="S130" s="4">
        <f t="shared" si="82"/>
        <v>0.97311898315872036</v>
      </c>
      <c r="T130" s="4">
        <f t="shared" si="82"/>
        <v>0.96177484161592774</v>
      </c>
      <c r="U130" s="4">
        <f t="shared" si="82"/>
        <v>0.94584787155511363</v>
      </c>
      <c r="V130" s="4">
        <f t="shared" si="82"/>
        <v>0.92370360150141495</v>
      </c>
      <c r="W130" s="4">
        <f t="shared" si="82"/>
        <v>0.89334463567658451</v>
      </c>
      <c r="X130" s="4">
        <f t="shared" si="82"/>
        <v>0.85254543874327005</v>
      </c>
      <c r="Y130" s="4">
        <f t="shared" si="82"/>
        <v>0.79921300652623883</v>
      </c>
      <c r="Z130" s="4">
        <f t="shared" si="82"/>
        <v>0.73204982249993378</v>
      </c>
      <c r="AA130" s="4">
        <f t="shared" si="82"/>
        <v>0.65145592958786691</v>
      </c>
      <c r="AB130" s="4">
        <f t="shared" si="82"/>
        <v>0.56032247880849573</v>
      </c>
      <c r="AC130" s="4">
        <f t="shared" si="82"/>
        <v>0.46411326873185343</v>
      </c>
      <c r="AD130" s="4">
        <f t="shared" si="82"/>
        <v>0.36979727595523937</v>
      </c>
      <c r="AE130" s="4">
        <f t="shared" si="82"/>
        <v>0.28393948637231203</v>
      </c>
      <c r="AF130" s="4">
        <f t="shared" si="82"/>
        <v>0.21097259161117732</v>
      </c>
      <c r="AG130" s="4">
        <f t="shared" si="79"/>
        <v>0.15253917653798199</v>
      </c>
      <c r="AH130" s="4">
        <f t="shared" si="79"/>
        <v>0.10795188737709993</v>
      </c>
      <c r="AI130" s="4">
        <f t="shared" si="79"/>
        <v>7.5176653938091809E-2</v>
      </c>
      <c r="AJ130" s="4">
        <f t="shared" si="80"/>
        <v>5.1742836177502194E-2</v>
      </c>
      <c r="AK130" s="4">
        <f t="shared" si="80"/>
        <v>3.5319190625345942E-2</v>
      </c>
      <c r="AL130" s="4">
        <f t="shared" si="80"/>
        <v>2.3969442072658165E-2</v>
      </c>
      <c r="AM130" s="4">
        <f t="shared" si="80"/>
        <v>1.6202243558389728E-2</v>
      </c>
      <c r="AN130" s="4">
        <f t="shared" si="80"/>
        <v>1.0922240564108399E-2</v>
      </c>
      <c r="AO130" s="4">
        <f t="shared" si="80"/>
        <v>7.3493212906090566E-3</v>
      </c>
      <c r="AP130" s="4">
        <f t="shared" si="80"/>
        <v>4.9390262185057265E-3</v>
      </c>
      <c r="AQ130" s="4">
        <f t="shared" si="80"/>
        <v>3.3164275492956197E-3</v>
      </c>
      <c r="AR130" s="4">
        <f t="shared" si="80"/>
        <v>2.2256362146679809E-3</v>
      </c>
    </row>
    <row r="131" spans="1:44" x14ac:dyDescent="0.25">
      <c r="A131" s="24" t="s">
        <v>56</v>
      </c>
      <c r="B131" s="45">
        <f>'Parameter Input'!B24</f>
        <v>0.48</v>
      </c>
      <c r="C131" s="46">
        <f>'Parameter Input'!C24</f>
        <v>0.48</v>
      </c>
      <c r="D131" s="1" t="s">
        <v>57</v>
      </c>
      <c r="L131" s="54">
        <f>'Parameter Input'!E24</f>
        <v>12</v>
      </c>
      <c r="M131" s="37">
        <v>0</v>
      </c>
      <c r="N131" s="37">
        <v>1</v>
      </c>
      <c r="O131" s="37">
        <f>'Parameter Input'!F24</f>
        <v>0.9</v>
      </c>
      <c r="P131" s="55">
        <f>'Parameter Input'!G24</f>
        <v>0.4</v>
      </c>
      <c r="Q131" s="4">
        <f t="shared" si="82"/>
        <v>0.9867978615748374</v>
      </c>
      <c r="R131" s="4">
        <f t="shared" si="82"/>
        <v>0.98114509762858249</v>
      </c>
      <c r="S131" s="4">
        <f t="shared" si="82"/>
        <v>0.97311898315872036</v>
      </c>
      <c r="T131" s="4">
        <f t="shared" si="82"/>
        <v>0.96177484161592774</v>
      </c>
      <c r="U131" s="4">
        <f t="shared" si="82"/>
        <v>0.94584787155511363</v>
      </c>
      <c r="V131" s="4">
        <f t="shared" si="82"/>
        <v>0.92370360150141495</v>
      </c>
      <c r="W131" s="4">
        <f t="shared" si="82"/>
        <v>0.89334463567658451</v>
      </c>
      <c r="X131" s="4">
        <f t="shared" si="82"/>
        <v>0.85254543874327005</v>
      </c>
      <c r="Y131" s="4">
        <f t="shared" si="82"/>
        <v>0.79921300652623883</v>
      </c>
      <c r="Z131" s="4">
        <f t="shared" si="82"/>
        <v>0.73204982249993378</v>
      </c>
      <c r="AA131" s="4">
        <f t="shared" si="82"/>
        <v>0.65145592958786691</v>
      </c>
      <c r="AB131" s="4">
        <f t="shared" si="82"/>
        <v>0.56032247880849573</v>
      </c>
      <c r="AC131" s="4">
        <f t="shared" si="82"/>
        <v>0.46411326873185343</v>
      </c>
      <c r="AD131" s="4">
        <f t="shared" si="82"/>
        <v>0.36979727595523937</v>
      </c>
      <c r="AE131" s="4">
        <f t="shared" si="82"/>
        <v>0.28393948637231203</v>
      </c>
      <c r="AF131" s="4">
        <f t="shared" si="82"/>
        <v>0.21097259161117732</v>
      </c>
      <c r="AG131" s="4">
        <f t="shared" si="79"/>
        <v>0.15253917653798199</v>
      </c>
      <c r="AH131" s="4">
        <f t="shared" si="79"/>
        <v>0.10795188737709993</v>
      </c>
      <c r="AI131" s="4">
        <f t="shared" si="79"/>
        <v>7.5176653938091809E-2</v>
      </c>
      <c r="AJ131" s="4">
        <f t="shared" si="80"/>
        <v>5.1742836177502194E-2</v>
      </c>
      <c r="AK131" s="4">
        <f t="shared" si="80"/>
        <v>3.5319190625345942E-2</v>
      </c>
      <c r="AL131" s="4">
        <f t="shared" si="80"/>
        <v>2.3969442072658165E-2</v>
      </c>
      <c r="AM131" s="4">
        <f t="shared" si="80"/>
        <v>1.6202243558389728E-2</v>
      </c>
      <c r="AN131" s="4">
        <f t="shared" si="80"/>
        <v>1.0922240564108399E-2</v>
      </c>
      <c r="AO131" s="4">
        <f t="shared" si="80"/>
        <v>7.3493212906090566E-3</v>
      </c>
      <c r="AP131" s="4">
        <f t="shared" si="80"/>
        <v>4.9390262185057265E-3</v>
      </c>
      <c r="AQ131" s="4">
        <f t="shared" si="80"/>
        <v>3.3164275492956197E-3</v>
      </c>
      <c r="AR131" s="4">
        <f t="shared" si="80"/>
        <v>2.2256362146679809E-3</v>
      </c>
    </row>
    <row r="132" spans="1:44" x14ac:dyDescent="0.25">
      <c r="A132" s="24" t="s">
        <v>73</v>
      </c>
      <c r="B132" s="72">
        <f>'Parameter Input'!$L$26</f>
        <v>0.1</v>
      </c>
      <c r="C132" s="73">
        <f>'Parameter Input'!$M$26</f>
        <v>0.05</v>
      </c>
      <c r="D132" s="1" t="s">
        <v>57</v>
      </c>
      <c r="L132" s="54">
        <f>'Parameter Input'!$O$26</f>
        <v>12</v>
      </c>
      <c r="M132" s="37">
        <v>0</v>
      </c>
      <c r="N132" s="37">
        <v>1</v>
      </c>
      <c r="O132" s="37">
        <f>'Parameter Input'!$P$26</f>
        <v>0.9</v>
      </c>
      <c r="P132" s="55">
        <f>'Parameter Input'!$Q$26</f>
        <v>0.4</v>
      </c>
      <c r="Q132" s="4">
        <f t="shared" si="82"/>
        <v>0.9867978615748374</v>
      </c>
      <c r="R132" s="4">
        <f t="shared" si="82"/>
        <v>0.98114509762858249</v>
      </c>
      <c r="S132" s="4">
        <f t="shared" si="82"/>
        <v>0.97311898315872036</v>
      </c>
      <c r="T132" s="4">
        <f t="shared" si="82"/>
        <v>0.96177484161592774</v>
      </c>
      <c r="U132" s="4">
        <f t="shared" si="82"/>
        <v>0.94584787155511363</v>
      </c>
      <c r="V132" s="4">
        <f t="shared" si="82"/>
        <v>0.92370360150141495</v>
      </c>
      <c r="W132" s="4">
        <f t="shared" si="82"/>
        <v>0.89334463567658451</v>
      </c>
      <c r="X132" s="4">
        <f t="shared" si="82"/>
        <v>0.85254543874327005</v>
      </c>
      <c r="Y132" s="4">
        <f t="shared" si="82"/>
        <v>0.79921300652623883</v>
      </c>
      <c r="Z132" s="4">
        <f t="shared" si="82"/>
        <v>0.73204982249993378</v>
      </c>
      <c r="AA132" s="4">
        <f t="shared" si="82"/>
        <v>0.65145592958786691</v>
      </c>
      <c r="AB132" s="4">
        <f t="shared" si="82"/>
        <v>0.56032247880849573</v>
      </c>
      <c r="AC132" s="4">
        <f t="shared" si="82"/>
        <v>0.46411326873185343</v>
      </c>
      <c r="AD132" s="4">
        <f t="shared" si="82"/>
        <v>0.36979727595523937</v>
      </c>
      <c r="AE132" s="4">
        <f t="shared" si="82"/>
        <v>0.28393948637231203</v>
      </c>
      <c r="AF132" s="4">
        <f t="shared" si="82"/>
        <v>0.21097259161117732</v>
      </c>
      <c r="AG132" s="4">
        <f t="shared" si="79"/>
        <v>0.15253917653798199</v>
      </c>
      <c r="AH132" s="4">
        <f t="shared" si="79"/>
        <v>0.10795188737709993</v>
      </c>
      <c r="AI132" s="4">
        <f t="shared" si="79"/>
        <v>7.5176653938091809E-2</v>
      </c>
      <c r="AJ132" s="4">
        <f t="shared" si="80"/>
        <v>5.1742836177502194E-2</v>
      </c>
      <c r="AK132" s="4">
        <f t="shared" si="80"/>
        <v>3.5319190625345942E-2</v>
      </c>
      <c r="AL132" s="4">
        <f t="shared" si="80"/>
        <v>2.3969442072658165E-2</v>
      </c>
      <c r="AM132" s="4">
        <f t="shared" si="80"/>
        <v>1.6202243558389728E-2</v>
      </c>
      <c r="AN132" s="4">
        <f t="shared" si="80"/>
        <v>1.0922240564108399E-2</v>
      </c>
      <c r="AO132" s="4">
        <f t="shared" si="80"/>
        <v>7.3493212906090566E-3</v>
      </c>
      <c r="AP132" s="4">
        <f t="shared" si="80"/>
        <v>4.9390262185057265E-3</v>
      </c>
      <c r="AQ132" s="4">
        <f t="shared" si="80"/>
        <v>3.3164275492956197E-3</v>
      </c>
      <c r="AR132" s="4">
        <f t="shared" si="80"/>
        <v>2.2256362146679809E-3</v>
      </c>
    </row>
    <row r="133" spans="1:44" ht="15.75" thickBot="1" x14ac:dyDescent="0.3">
      <c r="A133" s="24" t="s">
        <v>64</v>
      </c>
      <c r="B133" s="49">
        <f>'Parameter Input'!B25</f>
        <v>110000</v>
      </c>
      <c r="C133" s="50">
        <f>'Parameter Input'!C25</f>
        <v>110000</v>
      </c>
      <c r="D133" s="1" t="s">
        <v>65</v>
      </c>
      <c r="L133" s="56">
        <f>'Parameter Input'!E25</f>
        <v>12</v>
      </c>
      <c r="M133" s="57">
        <v>0</v>
      </c>
      <c r="N133" s="57">
        <v>1</v>
      </c>
      <c r="O133" s="57">
        <f>'Parameter Input'!F25</f>
        <v>0.9</v>
      </c>
      <c r="P133" s="58">
        <f>'Parameter Input'!G25</f>
        <v>0.4</v>
      </c>
      <c r="Q133" s="4">
        <f t="shared" si="82"/>
        <v>0.9867978615748374</v>
      </c>
      <c r="R133" s="4">
        <f t="shared" si="82"/>
        <v>0.98114509762858249</v>
      </c>
      <c r="S133" s="4">
        <f t="shared" si="82"/>
        <v>0.97311898315872036</v>
      </c>
      <c r="T133" s="4">
        <f t="shared" si="82"/>
        <v>0.96177484161592774</v>
      </c>
      <c r="U133" s="4">
        <f t="shared" si="82"/>
        <v>0.94584787155511363</v>
      </c>
      <c r="V133" s="4">
        <f t="shared" si="82"/>
        <v>0.92370360150141495</v>
      </c>
      <c r="W133" s="4">
        <f t="shared" si="82"/>
        <v>0.89334463567658451</v>
      </c>
      <c r="X133" s="4">
        <f t="shared" si="82"/>
        <v>0.85254543874327005</v>
      </c>
      <c r="Y133" s="4">
        <f t="shared" si="82"/>
        <v>0.79921300652623883</v>
      </c>
      <c r="Z133" s="4">
        <f t="shared" si="82"/>
        <v>0.73204982249993378</v>
      </c>
      <c r="AA133" s="4">
        <f t="shared" si="82"/>
        <v>0.65145592958786691</v>
      </c>
      <c r="AB133" s="4">
        <f t="shared" si="82"/>
        <v>0.56032247880849573</v>
      </c>
      <c r="AC133" s="4">
        <f t="shared" si="82"/>
        <v>0.46411326873185343</v>
      </c>
      <c r="AD133" s="4">
        <f t="shared" si="82"/>
        <v>0.36979727595523937</v>
      </c>
      <c r="AE133" s="4">
        <f t="shared" si="82"/>
        <v>0.28393948637231203</v>
      </c>
      <c r="AF133" s="4">
        <f t="shared" si="82"/>
        <v>0.21097259161117732</v>
      </c>
      <c r="AG133" s="4">
        <f t="shared" si="79"/>
        <v>0.15253917653798199</v>
      </c>
      <c r="AH133" s="4">
        <f t="shared" si="79"/>
        <v>0.10795188737709993</v>
      </c>
      <c r="AI133" s="4">
        <f t="shared" si="79"/>
        <v>7.5176653938091809E-2</v>
      </c>
      <c r="AJ133" s="4">
        <f t="shared" si="80"/>
        <v>5.1742836177502194E-2</v>
      </c>
      <c r="AK133" s="4">
        <f t="shared" si="80"/>
        <v>3.5319190625345942E-2</v>
      </c>
      <c r="AL133" s="4">
        <f t="shared" si="80"/>
        <v>2.3969442072658165E-2</v>
      </c>
      <c r="AM133" s="4">
        <f t="shared" si="80"/>
        <v>1.6202243558389728E-2</v>
      </c>
      <c r="AN133" s="4">
        <f t="shared" si="80"/>
        <v>1.0922240564108399E-2</v>
      </c>
      <c r="AO133" s="4">
        <f t="shared" si="80"/>
        <v>7.3493212906090566E-3</v>
      </c>
      <c r="AP133" s="4">
        <f t="shared" si="80"/>
        <v>4.9390262185057265E-3</v>
      </c>
      <c r="AQ133" s="4">
        <f t="shared" si="80"/>
        <v>3.3164275492956197E-3</v>
      </c>
      <c r="AR133" s="4">
        <f t="shared" si="80"/>
        <v>2.2256362146679809E-3</v>
      </c>
    </row>
    <row r="134" spans="1:44" x14ac:dyDescent="0.25">
      <c r="A134" s="25"/>
      <c r="B134" s="40"/>
    </row>
    <row r="135" spans="1:44" ht="15.75" thickBot="1" x14ac:dyDescent="0.3"/>
    <row r="136" spans="1:44" ht="15.75" thickBot="1" x14ac:dyDescent="0.3">
      <c r="A136" s="26" t="s">
        <v>208</v>
      </c>
      <c r="B136" s="27">
        <v>2023</v>
      </c>
      <c r="C136" s="27">
        <v>2024</v>
      </c>
      <c r="D136" s="27">
        <v>2025</v>
      </c>
      <c r="E136" s="27">
        <v>2026</v>
      </c>
      <c r="F136" s="27">
        <v>2027</v>
      </c>
      <c r="G136" s="27">
        <v>2028</v>
      </c>
      <c r="H136" s="27">
        <v>2029</v>
      </c>
      <c r="I136" s="27">
        <v>2030</v>
      </c>
      <c r="J136" s="27">
        <v>2031</v>
      </c>
      <c r="K136" s="27">
        <v>2032</v>
      </c>
      <c r="L136" s="27">
        <v>2033</v>
      </c>
      <c r="M136" s="27">
        <v>2034</v>
      </c>
      <c r="N136" s="27">
        <v>2035</v>
      </c>
      <c r="O136" s="27">
        <v>2036</v>
      </c>
      <c r="P136" s="27">
        <v>2037</v>
      </c>
      <c r="Q136" s="27">
        <v>2038</v>
      </c>
      <c r="R136" s="27">
        <v>2039</v>
      </c>
      <c r="S136" s="27">
        <v>2040</v>
      </c>
      <c r="T136" s="27">
        <v>2041</v>
      </c>
      <c r="U136" s="27">
        <v>2042</v>
      </c>
      <c r="V136" s="27">
        <v>2043</v>
      </c>
      <c r="W136" s="27">
        <v>2044</v>
      </c>
      <c r="X136" s="27">
        <v>2045</v>
      </c>
      <c r="Y136" s="27">
        <v>2046</v>
      </c>
      <c r="Z136" s="27">
        <v>2047</v>
      </c>
      <c r="AA136" s="27">
        <v>2048</v>
      </c>
      <c r="AB136" s="27">
        <v>2049</v>
      </c>
      <c r="AC136" s="28">
        <v>2050</v>
      </c>
    </row>
    <row r="137" spans="1:44" x14ac:dyDescent="0.25">
      <c r="A137" s="29" t="str">
        <f t="shared" ref="A137:A146" si="83">A117</f>
        <v>Capex vehicle</v>
      </c>
      <c r="B137" s="62">
        <f t="shared" ref="B137:B146" si="84">$B117+($C117-$B117)*(1-Q117)</f>
        <v>386191.20724655397</v>
      </c>
      <c r="C137" s="62">
        <f t="shared" ref="C137:C146" si="85">$B117+($C117-$B117)*(1-R117)</f>
        <v>380544.41838286084</v>
      </c>
      <c r="D137" s="62">
        <f t="shared" ref="D137:D146" si="86">$B117+($C117-$B117)*(1-S117)</f>
        <v>372802.88209752907</v>
      </c>
      <c r="E137" s="62">
        <f t="shared" ref="E137:E146" si="87">$B117+($C117-$B117)*(1-T117)</f>
        <v>362399.08687953383</v>
      </c>
      <c r="F137" s="62">
        <f t="shared" ref="F137:F146" si="88">$B117+($C117-$B117)*(1-U117)</f>
        <v>348799.3166641909</v>
      </c>
      <c r="G137" s="62">
        <f t="shared" ref="G137:G146" si="89">$B117+($C117-$B117)*(1-V117)</f>
        <v>331672.70473748312</v>
      </c>
      <c r="H137" s="62">
        <f t="shared" ref="H137:H146" si="90">$B117+($C117-$B117)*(1-W117)</f>
        <v>311121.26204490603</v>
      </c>
      <c r="I137" s="62">
        <f t="shared" ref="I137:I146" si="91">$B117+($C117-$B117)*(1-X117)</f>
        <v>287882.23209616641</v>
      </c>
      <c r="J137" s="62">
        <f t="shared" ref="J137:J146" si="92">$B117+($C117-$B117)*(1-Y117)</f>
        <v>263348.88352662267</v>
      </c>
      <c r="K137" s="62">
        <f t="shared" ref="K137:K146" si="93">$B117+($C117-$B117)*(1-Z117)</f>
        <v>239298.30536858604</v>
      </c>
      <c r="L137" s="62">
        <f t="shared" ref="L137:L146" si="94">$B117+($C117-$B117)*(1-AA117)</f>
        <v>217404.56902493956</v>
      </c>
      <c r="M137" s="62">
        <f t="shared" ref="M137:M146" si="95">$B117+($C117-$B117)*(1-AB117)</f>
        <v>198798.01086085022</v>
      </c>
      <c r="N137" s="62">
        <f t="shared" ref="N137:N146" si="96">$B117+($C117-$B117)*(1-AC117)</f>
        <v>183897.4900171854</v>
      </c>
      <c r="O137" s="62">
        <f t="shared" ref="O137:O146" si="97">$B117+($C117-$B117)*(1-AD117)</f>
        <v>172527.73128116049</v>
      </c>
      <c r="P137" s="62">
        <f t="shared" ref="P137:P146" si="98">$B117+($C117-$B117)*(1-AE117)</f>
        <v>164170.0467542134</v>
      </c>
      <c r="Q137" s="62">
        <f t="shared" ref="Q137:Q146" si="99">$B117+($C117-$B117)*(1-AF117)</f>
        <v>158194.42322526305</v>
      </c>
      <c r="R137" s="62">
        <f t="shared" ref="R137:R146" si="100">$B117+($C117-$B117)*(1-AG117)</f>
        <v>154006.39360946321</v>
      </c>
      <c r="S137" s="62">
        <f t="shared" ref="S137:S146" si="101">$B117+($C117-$B117)*(1-AH117)</f>
        <v>151112.20772852784</v>
      </c>
      <c r="T137" s="62">
        <f t="shared" ref="T137:T146" si="102">$B117+($C117-$B117)*(1-AI117)</f>
        <v>149131.57210738939</v>
      </c>
      <c r="U137" s="62">
        <f t="shared" ref="U137:U146" si="103">$B117+($C117-$B117)*(1-AJ117)</f>
        <v>147785.17134384764</v>
      </c>
      <c r="V137" s="62">
        <f t="shared" ref="V137:V146" si="104">$B117+($C117-$B117)*(1-AK117)</f>
        <v>146874.0769291053</v>
      </c>
      <c r="W137" s="62">
        <f t="shared" ref="W137:W146" si="105">$B117+($C117-$B117)*(1-AL117)</f>
        <v>146259.45168571896</v>
      </c>
      <c r="X137" s="62">
        <f t="shared" ref="X137:X146" si="106">$B117+($C117-$B117)*(1-AM117)</f>
        <v>145845.68902507037</v>
      </c>
      <c r="Y137" s="62">
        <f t="shared" ref="Y137:Y146" si="107">$B117+($C117-$B117)*(1-AN117)</f>
        <v>145567.53723474033</v>
      </c>
      <c r="Z137" s="62">
        <f t="shared" ref="Z137:Z146" si="108">$B117+($C117-$B117)*(1-AO117)</f>
        <v>145380.72644197271</v>
      </c>
      <c r="AA137" s="62">
        <f t="shared" ref="AA137:AA146" si="109">$B117+($C117-$B117)*(1-AP117)</f>
        <v>145255.34122836409</v>
      </c>
      <c r="AB137" s="62">
        <f t="shared" ref="AB137:AB146" si="110">$B117+($C117-$B117)*(1-AQ117)</f>
        <v>145171.22000562795</v>
      </c>
      <c r="AC137" s="62">
        <f t="shared" ref="AC137:AC146" si="111">$B117+($C117-$B117)*(1-AR117)</f>
        <v>145114.79902565962</v>
      </c>
    </row>
    <row r="138" spans="1:44" x14ac:dyDescent="0.25">
      <c r="A138" s="30" t="str">
        <f t="shared" si="83"/>
        <v>Residual value (vehicle)</v>
      </c>
      <c r="B138" s="62">
        <f t="shared" si="84"/>
        <v>-58713.886949433945</v>
      </c>
      <c r="C138" s="62">
        <f t="shared" si="85"/>
        <v>-58187.960535658603</v>
      </c>
      <c r="D138" s="62">
        <f t="shared" si="86"/>
        <v>-57466.935097318885</v>
      </c>
      <c r="E138" s="62">
        <f t="shared" si="87"/>
        <v>-56497.954170152661</v>
      </c>
      <c r="F138" s="62">
        <f t="shared" si="88"/>
        <v>-55231.308904998172</v>
      </c>
      <c r="G138" s="62">
        <f t="shared" si="89"/>
        <v>-53636.18328437343</v>
      </c>
      <c r="H138" s="62">
        <f t="shared" si="90"/>
        <v>-51722.078327711839</v>
      </c>
      <c r="I138" s="62">
        <f t="shared" si="91"/>
        <v>-49557.658871701773</v>
      </c>
      <c r="J138" s="62">
        <f t="shared" si="92"/>
        <v>-47272.690132381518</v>
      </c>
      <c r="K138" s="62">
        <f t="shared" si="93"/>
        <v>-45032.685303936931</v>
      </c>
      <c r="L138" s="62">
        <f t="shared" si="94"/>
        <v>-42993.562801342414</v>
      </c>
      <c r="M138" s="62">
        <f t="shared" si="95"/>
        <v>-41260.599050765464</v>
      </c>
      <c r="N138" s="62">
        <f t="shared" si="96"/>
        <v>-39872.805442777069</v>
      </c>
      <c r="O138" s="62">
        <f t="shared" si="97"/>
        <v>-38813.857325206125</v>
      </c>
      <c r="P138" s="62">
        <f t="shared" si="98"/>
        <v>-38035.445531029676</v>
      </c>
      <c r="Q138" s="62">
        <f t="shared" si="99"/>
        <v>-37478.892359215679</v>
      </c>
      <c r="R138" s="62">
        <f t="shared" si="100"/>
        <v>-37088.830777351963</v>
      </c>
      <c r="S138" s="62">
        <f t="shared" si="101"/>
        <v>-36819.274249225637</v>
      </c>
      <c r="T138" s="62">
        <f t="shared" si="102"/>
        <v>-36634.803284511756</v>
      </c>
      <c r="U138" s="62">
        <f t="shared" si="103"/>
        <v>-36509.403213397571</v>
      </c>
      <c r="V138" s="62">
        <f t="shared" si="104"/>
        <v>-36424.546380651969</v>
      </c>
      <c r="W138" s="62">
        <f t="shared" si="105"/>
        <v>-36367.30187268951</v>
      </c>
      <c r="X138" s="62">
        <f t="shared" si="106"/>
        <v>-36328.765154295776</v>
      </c>
      <c r="Y138" s="62">
        <f t="shared" si="107"/>
        <v>-36302.858860098364</v>
      </c>
      <c r="Z138" s="62">
        <f t="shared" si="108"/>
        <v>-36285.459815673923</v>
      </c>
      <c r="AA138" s="62">
        <f t="shared" si="109"/>
        <v>-36273.781781073129</v>
      </c>
      <c r="AB138" s="62">
        <f t="shared" si="110"/>
        <v>-36265.946961308488</v>
      </c>
      <c r="AC138" s="62">
        <f t="shared" si="111"/>
        <v>-36260.692066115356</v>
      </c>
    </row>
    <row r="139" spans="1:44" x14ac:dyDescent="0.25">
      <c r="A139" s="30" t="str">
        <f t="shared" si="83"/>
        <v>Capex costumization</v>
      </c>
      <c r="B139" s="62">
        <f t="shared" si="84"/>
        <v>60000</v>
      </c>
      <c r="C139" s="62">
        <f t="shared" si="85"/>
        <v>60000</v>
      </c>
      <c r="D139" s="62">
        <f t="shared" si="86"/>
        <v>60000</v>
      </c>
      <c r="E139" s="62">
        <f t="shared" si="87"/>
        <v>60000</v>
      </c>
      <c r="F139" s="62">
        <f t="shared" si="88"/>
        <v>60000</v>
      </c>
      <c r="G139" s="62">
        <f t="shared" si="89"/>
        <v>60000</v>
      </c>
      <c r="H139" s="62">
        <f t="shared" si="90"/>
        <v>60000</v>
      </c>
      <c r="I139" s="62">
        <f t="shared" si="91"/>
        <v>60000</v>
      </c>
      <c r="J139" s="62">
        <f t="shared" si="92"/>
        <v>60000</v>
      </c>
      <c r="K139" s="62">
        <f t="shared" si="93"/>
        <v>60000</v>
      </c>
      <c r="L139" s="62">
        <f t="shared" si="94"/>
        <v>60000</v>
      </c>
      <c r="M139" s="62">
        <f t="shared" si="95"/>
        <v>60000</v>
      </c>
      <c r="N139" s="62">
        <f t="shared" si="96"/>
        <v>60000</v>
      </c>
      <c r="O139" s="62">
        <f t="shared" si="97"/>
        <v>60000</v>
      </c>
      <c r="P139" s="62">
        <f t="shared" si="98"/>
        <v>60000</v>
      </c>
      <c r="Q139" s="62">
        <f t="shared" si="99"/>
        <v>60000</v>
      </c>
      <c r="R139" s="62">
        <f t="shared" si="100"/>
        <v>60000</v>
      </c>
      <c r="S139" s="62">
        <f t="shared" si="101"/>
        <v>60000</v>
      </c>
      <c r="T139" s="62">
        <f t="shared" si="102"/>
        <v>60000</v>
      </c>
      <c r="U139" s="62">
        <f t="shared" si="103"/>
        <v>60000</v>
      </c>
      <c r="V139" s="62">
        <f t="shared" si="104"/>
        <v>60000</v>
      </c>
      <c r="W139" s="62">
        <f t="shared" si="105"/>
        <v>60000</v>
      </c>
      <c r="X139" s="62">
        <f t="shared" si="106"/>
        <v>60000</v>
      </c>
      <c r="Y139" s="62">
        <f t="shared" si="107"/>
        <v>60000</v>
      </c>
      <c r="Z139" s="62">
        <f t="shared" si="108"/>
        <v>60000</v>
      </c>
      <c r="AA139" s="62">
        <f t="shared" si="109"/>
        <v>60000</v>
      </c>
      <c r="AB139" s="62">
        <f t="shared" si="110"/>
        <v>60000</v>
      </c>
      <c r="AC139" s="62">
        <f t="shared" si="111"/>
        <v>60000</v>
      </c>
    </row>
    <row r="140" spans="1:44" x14ac:dyDescent="0.25">
      <c r="A140" s="30" t="str">
        <f t="shared" si="83"/>
        <v>Residual value (costumization)</v>
      </c>
      <c r="B140" s="62">
        <f t="shared" si="84"/>
        <v>-15000</v>
      </c>
      <c r="C140" s="62">
        <f t="shared" si="85"/>
        <v>-15000</v>
      </c>
      <c r="D140" s="62">
        <f t="shared" si="86"/>
        <v>-15000</v>
      </c>
      <c r="E140" s="62">
        <f t="shared" si="87"/>
        <v>-15000</v>
      </c>
      <c r="F140" s="62">
        <f t="shared" si="88"/>
        <v>-15000</v>
      </c>
      <c r="G140" s="62">
        <f t="shared" si="89"/>
        <v>-15000</v>
      </c>
      <c r="H140" s="62">
        <f t="shared" si="90"/>
        <v>-15000</v>
      </c>
      <c r="I140" s="62">
        <f t="shared" si="91"/>
        <v>-15000</v>
      </c>
      <c r="J140" s="62">
        <f t="shared" si="92"/>
        <v>-15000</v>
      </c>
      <c r="K140" s="62">
        <f t="shared" si="93"/>
        <v>-15000</v>
      </c>
      <c r="L140" s="62">
        <f t="shared" si="94"/>
        <v>-15000</v>
      </c>
      <c r="M140" s="62">
        <f t="shared" si="95"/>
        <v>-15000</v>
      </c>
      <c r="N140" s="62">
        <f t="shared" si="96"/>
        <v>-15000</v>
      </c>
      <c r="O140" s="62">
        <f t="shared" si="97"/>
        <v>-15000</v>
      </c>
      <c r="P140" s="62">
        <f t="shared" si="98"/>
        <v>-15000</v>
      </c>
      <c r="Q140" s="62">
        <f t="shared" si="99"/>
        <v>-15000</v>
      </c>
      <c r="R140" s="62">
        <f t="shared" si="100"/>
        <v>-15000</v>
      </c>
      <c r="S140" s="62">
        <f t="shared" si="101"/>
        <v>-15000</v>
      </c>
      <c r="T140" s="62">
        <f t="shared" si="102"/>
        <v>-15000</v>
      </c>
      <c r="U140" s="62">
        <f t="shared" si="103"/>
        <v>-15000</v>
      </c>
      <c r="V140" s="62">
        <f t="shared" si="104"/>
        <v>-15000</v>
      </c>
      <c r="W140" s="62">
        <f t="shared" si="105"/>
        <v>-15000</v>
      </c>
      <c r="X140" s="62">
        <f t="shared" si="106"/>
        <v>-15000</v>
      </c>
      <c r="Y140" s="62">
        <f t="shared" si="107"/>
        <v>-15000</v>
      </c>
      <c r="Z140" s="62">
        <f t="shared" si="108"/>
        <v>-15000</v>
      </c>
      <c r="AA140" s="62">
        <f t="shared" si="109"/>
        <v>-15000</v>
      </c>
      <c r="AB140" s="62">
        <f t="shared" si="110"/>
        <v>-15000</v>
      </c>
      <c r="AC140" s="62">
        <f t="shared" si="111"/>
        <v>-15000</v>
      </c>
    </row>
    <row r="141" spans="1:44" x14ac:dyDescent="0.25">
      <c r="A141" s="30" t="str">
        <f t="shared" si="83"/>
        <v>WACC</v>
      </c>
      <c r="B141" s="62">
        <f t="shared" si="84"/>
        <v>0.06</v>
      </c>
      <c r="C141" s="62">
        <f t="shared" si="85"/>
        <v>0.06</v>
      </c>
      <c r="D141" s="62">
        <f t="shared" si="86"/>
        <v>0.06</v>
      </c>
      <c r="E141" s="62">
        <f t="shared" si="87"/>
        <v>0.06</v>
      </c>
      <c r="F141" s="62">
        <f t="shared" si="88"/>
        <v>0.06</v>
      </c>
      <c r="G141" s="62">
        <f t="shared" si="89"/>
        <v>0.06</v>
      </c>
      <c r="H141" s="62">
        <f t="shared" si="90"/>
        <v>0.06</v>
      </c>
      <c r="I141" s="62">
        <f t="shared" si="91"/>
        <v>0.06</v>
      </c>
      <c r="J141" s="62">
        <f t="shared" si="92"/>
        <v>0.06</v>
      </c>
      <c r="K141" s="62">
        <f t="shared" si="93"/>
        <v>0.06</v>
      </c>
      <c r="L141" s="62">
        <f t="shared" si="94"/>
        <v>0.06</v>
      </c>
      <c r="M141" s="62">
        <f t="shared" si="95"/>
        <v>0.06</v>
      </c>
      <c r="N141" s="62">
        <f t="shared" si="96"/>
        <v>0.06</v>
      </c>
      <c r="O141" s="62">
        <f t="shared" si="97"/>
        <v>0.06</v>
      </c>
      <c r="P141" s="62">
        <f t="shared" si="98"/>
        <v>0.06</v>
      </c>
      <c r="Q141" s="62">
        <f t="shared" si="99"/>
        <v>0.06</v>
      </c>
      <c r="R141" s="62">
        <f t="shared" si="100"/>
        <v>0.06</v>
      </c>
      <c r="S141" s="62">
        <f t="shared" si="101"/>
        <v>0.06</v>
      </c>
      <c r="T141" s="62">
        <f t="shared" si="102"/>
        <v>0.06</v>
      </c>
      <c r="U141" s="62">
        <f t="shared" si="103"/>
        <v>0.06</v>
      </c>
      <c r="V141" s="62">
        <f t="shared" si="104"/>
        <v>0.06</v>
      </c>
      <c r="W141" s="62">
        <f t="shared" si="105"/>
        <v>0.06</v>
      </c>
      <c r="X141" s="62">
        <f t="shared" si="106"/>
        <v>0.06</v>
      </c>
      <c r="Y141" s="62">
        <f t="shared" si="107"/>
        <v>0.06</v>
      </c>
      <c r="Z141" s="62">
        <f t="shared" si="108"/>
        <v>0.06</v>
      </c>
      <c r="AA141" s="62">
        <f t="shared" si="109"/>
        <v>0.06</v>
      </c>
      <c r="AB141" s="62">
        <f t="shared" si="110"/>
        <v>0.06</v>
      </c>
      <c r="AC141" s="62">
        <f t="shared" si="111"/>
        <v>0.06</v>
      </c>
    </row>
    <row r="142" spans="1:44" x14ac:dyDescent="0.25">
      <c r="A142" s="30" t="str">
        <f t="shared" si="83"/>
        <v>Opex fix (admin, crew, insurance)</v>
      </c>
      <c r="B142" s="62">
        <f t="shared" si="84"/>
        <v>70000</v>
      </c>
      <c r="C142" s="62">
        <f t="shared" si="85"/>
        <v>70000</v>
      </c>
      <c r="D142" s="62">
        <f t="shared" si="86"/>
        <v>70000</v>
      </c>
      <c r="E142" s="62">
        <f t="shared" si="87"/>
        <v>70000</v>
      </c>
      <c r="F142" s="62">
        <f t="shared" si="88"/>
        <v>70000</v>
      </c>
      <c r="G142" s="62">
        <f t="shared" si="89"/>
        <v>70000</v>
      </c>
      <c r="H142" s="62">
        <f t="shared" si="90"/>
        <v>70000</v>
      </c>
      <c r="I142" s="62">
        <f t="shared" si="91"/>
        <v>70000</v>
      </c>
      <c r="J142" s="62">
        <f t="shared" si="92"/>
        <v>70000</v>
      </c>
      <c r="K142" s="62">
        <f t="shared" si="93"/>
        <v>70000</v>
      </c>
      <c r="L142" s="62">
        <f t="shared" si="94"/>
        <v>70000</v>
      </c>
      <c r="M142" s="62">
        <f t="shared" si="95"/>
        <v>70000</v>
      </c>
      <c r="N142" s="62">
        <f t="shared" si="96"/>
        <v>70000</v>
      </c>
      <c r="O142" s="62">
        <f t="shared" si="97"/>
        <v>70000</v>
      </c>
      <c r="P142" s="62">
        <f t="shared" si="98"/>
        <v>70000</v>
      </c>
      <c r="Q142" s="62">
        <f t="shared" si="99"/>
        <v>70000</v>
      </c>
      <c r="R142" s="62">
        <f t="shared" si="100"/>
        <v>70000</v>
      </c>
      <c r="S142" s="62">
        <f t="shared" si="101"/>
        <v>70000</v>
      </c>
      <c r="T142" s="62">
        <f t="shared" si="102"/>
        <v>70000</v>
      </c>
      <c r="U142" s="62">
        <f t="shared" si="103"/>
        <v>70000</v>
      </c>
      <c r="V142" s="62">
        <f t="shared" si="104"/>
        <v>70000</v>
      </c>
      <c r="W142" s="62">
        <f t="shared" si="105"/>
        <v>70000</v>
      </c>
      <c r="X142" s="62">
        <f t="shared" si="106"/>
        <v>70000</v>
      </c>
      <c r="Y142" s="62">
        <f t="shared" si="107"/>
        <v>70000</v>
      </c>
      <c r="Z142" s="62">
        <f t="shared" si="108"/>
        <v>70000</v>
      </c>
      <c r="AA142" s="62">
        <f t="shared" si="109"/>
        <v>70000</v>
      </c>
      <c r="AB142" s="62">
        <f t="shared" si="110"/>
        <v>70000</v>
      </c>
      <c r="AC142" s="62">
        <f t="shared" si="111"/>
        <v>70000</v>
      </c>
    </row>
    <row r="143" spans="1:44" x14ac:dyDescent="0.25">
      <c r="A143" s="30" t="str">
        <f t="shared" si="83"/>
        <v>Opex maintenance &amp; repair</v>
      </c>
      <c r="B143" s="62">
        <f t="shared" si="84"/>
        <v>15000</v>
      </c>
      <c r="C143" s="62">
        <f t="shared" si="85"/>
        <v>15000</v>
      </c>
      <c r="D143" s="62">
        <f t="shared" si="86"/>
        <v>15000</v>
      </c>
      <c r="E143" s="62">
        <f t="shared" si="87"/>
        <v>15000</v>
      </c>
      <c r="F143" s="62">
        <f t="shared" si="88"/>
        <v>15000</v>
      </c>
      <c r="G143" s="62">
        <f t="shared" si="89"/>
        <v>15000</v>
      </c>
      <c r="H143" s="62">
        <f t="shared" si="90"/>
        <v>15000</v>
      </c>
      <c r="I143" s="62">
        <f t="shared" si="91"/>
        <v>15000</v>
      </c>
      <c r="J143" s="62">
        <f t="shared" si="92"/>
        <v>15000</v>
      </c>
      <c r="K143" s="62">
        <f t="shared" si="93"/>
        <v>15000</v>
      </c>
      <c r="L143" s="62">
        <f t="shared" si="94"/>
        <v>15000</v>
      </c>
      <c r="M143" s="62">
        <f t="shared" si="95"/>
        <v>15000</v>
      </c>
      <c r="N143" s="62">
        <f t="shared" si="96"/>
        <v>15000</v>
      </c>
      <c r="O143" s="62">
        <f t="shared" si="97"/>
        <v>15000</v>
      </c>
      <c r="P143" s="62">
        <f t="shared" si="98"/>
        <v>15000</v>
      </c>
      <c r="Q143" s="62">
        <f t="shared" si="99"/>
        <v>15000</v>
      </c>
      <c r="R143" s="62">
        <f t="shared" si="100"/>
        <v>15000</v>
      </c>
      <c r="S143" s="62">
        <f t="shared" si="101"/>
        <v>15000</v>
      </c>
      <c r="T143" s="62">
        <f t="shared" si="102"/>
        <v>15000</v>
      </c>
      <c r="U143" s="62">
        <f t="shared" si="103"/>
        <v>15000</v>
      </c>
      <c r="V143" s="62">
        <f t="shared" si="104"/>
        <v>15000</v>
      </c>
      <c r="W143" s="62">
        <f t="shared" si="105"/>
        <v>15000</v>
      </c>
      <c r="X143" s="62">
        <f t="shared" si="106"/>
        <v>15000</v>
      </c>
      <c r="Y143" s="62">
        <f t="shared" si="107"/>
        <v>15000</v>
      </c>
      <c r="Z143" s="62">
        <f t="shared" si="108"/>
        <v>15000</v>
      </c>
      <c r="AA143" s="62">
        <f t="shared" si="109"/>
        <v>15000</v>
      </c>
      <c r="AB143" s="62">
        <f t="shared" si="110"/>
        <v>15000</v>
      </c>
      <c r="AC143" s="62">
        <f t="shared" si="111"/>
        <v>15000</v>
      </c>
    </row>
    <row r="144" spans="1:44" x14ac:dyDescent="0.25">
      <c r="A144" s="30" t="str">
        <f t="shared" si="83"/>
        <v>Opex var (mode-fees)</v>
      </c>
      <c r="B144" s="62">
        <f t="shared" si="84"/>
        <v>0.11</v>
      </c>
      <c r="C144" s="62">
        <f t="shared" si="85"/>
        <v>0.11</v>
      </c>
      <c r="D144" s="62">
        <f t="shared" si="86"/>
        <v>0.11</v>
      </c>
      <c r="E144" s="62">
        <f t="shared" si="87"/>
        <v>0.11</v>
      </c>
      <c r="F144" s="62">
        <f t="shared" si="88"/>
        <v>0.11</v>
      </c>
      <c r="G144" s="62">
        <f t="shared" si="89"/>
        <v>0.11</v>
      </c>
      <c r="H144" s="62">
        <f t="shared" si="90"/>
        <v>0.11</v>
      </c>
      <c r="I144" s="62">
        <f t="shared" si="91"/>
        <v>0.11</v>
      </c>
      <c r="J144" s="62">
        <f t="shared" si="92"/>
        <v>0.11</v>
      </c>
      <c r="K144" s="62">
        <f t="shared" si="93"/>
        <v>0.11</v>
      </c>
      <c r="L144" s="62">
        <f t="shared" si="94"/>
        <v>0.11</v>
      </c>
      <c r="M144" s="62">
        <f t="shared" si="95"/>
        <v>0.11</v>
      </c>
      <c r="N144" s="62">
        <f t="shared" si="96"/>
        <v>0.11</v>
      </c>
      <c r="O144" s="62">
        <f t="shared" si="97"/>
        <v>0.11</v>
      </c>
      <c r="P144" s="62">
        <f t="shared" si="98"/>
        <v>0.11</v>
      </c>
      <c r="Q144" s="62">
        <f t="shared" si="99"/>
        <v>0.11</v>
      </c>
      <c r="R144" s="62">
        <f t="shared" si="100"/>
        <v>0.11</v>
      </c>
      <c r="S144" s="62">
        <f t="shared" si="101"/>
        <v>0.11</v>
      </c>
      <c r="T144" s="62">
        <f t="shared" si="102"/>
        <v>0.11</v>
      </c>
      <c r="U144" s="62">
        <f t="shared" si="103"/>
        <v>0.11</v>
      </c>
      <c r="V144" s="62">
        <f t="shared" si="104"/>
        <v>0.11</v>
      </c>
      <c r="W144" s="62">
        <f t="shared" si="105"/>
        <v>0.11</v>
      </c>
      <c r="X144" s="62">
        <f t="shared" si="106"/>
        <v>0.11</v>
      </c>
      <c r="Y144" s="62">
        <f t="shared" si="107"/>
        <v>0.11</v>
      </c>
      <c r="Z144" s="62">
        <f t="shared" si="108"/>
        <v>0.11</v>
      </c>
      <c r="AA144" s="62">
        <f t="shared" si="109"/>
        <v>0.11</v>
      </c>
      <c r="AB144" s="62">
        <f t="shared" si="110"/>
        <v>0.11</v>
      </c>
      <c r="AC144" s="62">
        <f t="shared" si="111"/>
        <v>0.11</v>
      </c>
    </row>
    <row r="145" spans="1:29" x14ac:dyDescent="0.25">
      <c r="A145" s="30" t="str">
        <f t="shared" si="83"/>
        <v>Fuel Economy</v>
      </c>
      <c r="B145" s="62">
        <f t="shared" si="84"/>
        <v>1.499963712475392</v>
      </c>
      <c r="C145" s="62">
        <f t="shared" si="85"/>
        <v>1.4917703325555236</v>
      </c>
      <c r="D145" s="62">
        <f t="shared" si="86"/>
        <v>1.4805375152003362</v>
      </c>
      <c r="E145" s="62">
        <f t="shared" si="87"/>
        <v>1.4654418123350099</v>
      </c>
      <c r="F145" s="62">
        <f t="shared" si="88"/>
        <v>1.4457088124147084</v>
      </c>
      <c r="G145" s="62">
        <f t="shared" si="89"/>
        <v>1.4208584343249755</v>
      </c>
      <c r="H145" s="62">
        <f t="shared" si="90"/>
        <v>1.3910386939475108</v>
      </c>
      <c r="I145" s="62">
        <f t="shared" si="91"/>
        <v>1.3573193171591433</v>
      </c>
      <c r="J145" s="62">
        <f t="shared" si="92"/>
        <v>1.3217219094307857</v>
      </c>
      <c r="K145" s="62">
        <f t="shared" si="93"/>
        <v>1.2868249921034385</v>
      </c>
      <c r="L145" s="62">
        <f t="shared" si="94"/>
        <v>1.2550576099577553</v>
      </c>
      <c r="M145" s="62">
        <f t="shared" si="95"/>
        <v>1.2280598588961356</v>
      </c>
      <c r="N145" s="62">
        <f t="shared" si="96"/>
        <v>1.2064394953190534</v>
      </c>
      <c r="O145" s="62">
        <f t="shared" si="97"/>
        <v>1.1899421983295269</v>
      </c>
      <c r="P145" s="62">
        <f t="shared" si="98"/>
        <v>1.1778153619570939</v>
      </c>
      <c r="Q145" s="62">
        <f t="shared" si="99"/>
        <v>1.1691448493856758</v>
      </c>
      <c r="R145" s="62">
        <f t="shared" si="100"/>
        <v>1.1630681005313779</v>
      </c>
      <c r="S145" s="62">
        <f t="shared" si="101"/>
        <v>1.1588686935668835</v>
      </c>
      <c r="T145" s="62">
        <f t="shared" si="102"/>
        <v>1.1559948301166041</v>
      </c>
      <c r="U145" s="62">
        <f t="shared" si="103"/>
        <v>1.1540412290087201</v>
      </c>
      <c r="V145" s="62">
        <f t="shared" si="104"/>
        <v>1.1527192488775253</v>
      </c>
      <c r="W145" s="62">
        <f t="shared" si="105"/>
        <v>1.151827439700847</v>
      </c>
      <c r="X145" s="62">
        <f t="shared" si="106"/>
        <v>1.1512270781932392</v>
      </c>
      <c r="Y145" s="62">
        <f t="shared" si="107"/>
        <v>1.150823485399427</v>
      </c>
      <c r="Z145" s="62">
        <f t="shared" si="108"/>
        <v>1.1505524266020779</v>
      </c>
      <c r="AA145" s="62">
        <f t="shared" si="109"/>
        <v>1.1503704951156655</v>
      </c>
      <c r="AB145" s="62">
        <f t="shared" si="110"/>
        <v>1.1502484368709109</v>
      </c>
      <c r="AC145" s="62">
        <f t="shared" si="111"/>
        <v>1.1501665711352707</v>
      </c>
    </row>
    <row r="146" spans="1:29" x14ac:dyDescent="0.25">
      <c r="A146" s="30" t="str">
        <f t="shared" si="83"/>
        <v>Fuel Cost</v>
      </c>
      <c r="B146" s="62">
        <f t="shared" si="84"/>
        <v>9.2331951136741086E-2</v>
      </c>
      <c r="C146" s="62">
        <f t="shared" si="85"/>
        <v>9.2222956120974545E-2</v>
      </c>
      <c r="D146" s="62">
        <f t="shared" si="86"/>
        <v>9.2068198823216471E-2</v>
      </c>
      <c r="E146" s="62">
        <f t="shared" si="87"/>
        <v>9.1849464254062249E-2</v>
      </c>
      <c r="F146" s="62">
        <f t="shared" si="88"/>
        <v>9.1542364865268247E-2</v>
      </c>
      <c r="G146" s="62">
        <f t="shared" si="89"/>
        <v>9.1115385234314353E-2</v>
      </c>
      <c r="H146" s="62">
        <f t="shared" si="90"/>
        <v>9.0530012133616333E-2</v>
      </c>
      <c r="I146" s="62">
        <f t="shared" si="91"/>
        <v>8.9743333412323725E-2</v>
      </c>
      <c r="J146" s="62">
        <f t="shared" si="92"/>
        <v>8.8714992348442129E-2</v>
      </c>
      <c r="K146" s="62">
        <f t="shared" si="93"/>
        <v>8.7419970590682711E-2</v>
      </c>
      <c r="L146" s="62">
        <f t="shared" si="94"/>
        <v>8.5865981654976761E-2</v>
      </c>
      <c r="M146" s="62">
        <f t="shared" si="95"/>
        <v>8.4108771907851612E-2</v>
      </c>
      <c r="N146" s="62">
        <f t="shared" si="96"/>
        <v>8.2253692787461766E-2</v>
      </c>
      <c r="O146" s="62">
        <f t="shared" si="97"/>
        <v>8.0435118154333018E-2</v>
      </c>
      <c r="P146" s="62">
        <f t="shared" si="98"/>
        <v>7.8779632233065888E-2</v>
      </c>
      <c r="Q146" s="62">
        <f t="shared" si="99"/>
        <v>7.7372704945717463E-2</v>
      </c>
      <c r="R146" s="62">
        <f t="shared" si="100"/>
        <v>7.6246008154952791E-2</v>
      </c>
      <c r="S146" s="62">
        <f t="shared" si="101"/>
        <v>7.5386288497227227E-2</v>
      </c>
      <c r="T146" s="62">
        <f t="shared" si="102"/>
        <v>7.4754325599182742E-2</v>
      </c>
      <c r="U146" s="62">
        <f t="shared" si="103"/>
        <v>7.4302481269476042E-2</v>
      </c>
      <c r="V146" s="62">
        <f t="shared" si="104"/>
        <v>7.3985805122564349E-2</v>
      </c>
      <c r="W146" s="62">
        <f t="shared" si="105"/>
        <v>7.3766962440611206E-2</v>
      </c>
      <c r="X146" s="62">
        <f t="shared" si="106"/>
        <v>7.3617197488001537E-2</v>
      </c>
      <c r="Y146" s="62">
        <f t="shared" si="107"/>
        <v>7.3515389944810147E-2</v>
      </c>
      <c r="Z146" s="62">
        <f t="shared" si="108"/>
        <v>7.3446497913186276E-2</v>
      </c>
      <c r="AA146" s="62">
        <f t="shared" si="109"/>
        <v>7.3400023276728135E-2</v>
      </c>
      <c r="AB146" s="62">
        <f t="shared" si="110"/>
        <v>7.3368736782330912E-2</v>
      </c>
      <c r="AC146" s="62">
        <f t="shared" si="111"/>
        <v>7.3347704448441492E-2</v>
      </c>
    </row>
    <row r="147" spans="1:29" x14ac:dyDescent="0.25">
      <c r="A147" s="30" t="str">
        <f t="shared" ref="A147" si="112">A127</f>
        <v>Emission Cost</v>
      </c>
      <c r="B147" s="66">
        <f>$B127+($C127-$B127)*(1-Q127)</f>
        <v>0</v>
      </c>
      <c r="C147" s="66">
        <f t="shared" ref="C147" si="113">$B127+($C127-$B127)*(1-R127)</f>
        <v>0</v>
      </c>
      <c r="D147" s="66">
        <f t="shared" ref="D147" si="114">$B127+($C127-$B127)*(1-S127)</f>
        <v>0</v>
      </c>
      <c r="E147" s="66">
        <f t="shared" ref="E147" si="115">$B127+($C127-$B127)*(1-T127)</f>
        <v>0</v>
      </c>
      <c r="F147" s="66">
        <f t="shared" ref="F147" si="116">$B127+($C127-$B127)*(1-U127)</f>
        <v>0</v>
      </c>
      <c r="G147" s="66">
        <f t="shared" ref="G147" si="117">$B127+($C127-$B127)*(1-V127)</f>
        <v>0</v>
      </c>
      <c r="H147" s="66">
        <f t="shared" ref="H147" si="118">$B127+($C127-$B127)*(1-W127)</f>
        <v>0</v>
      </c>
      <c r="I147" s="66">
        <f t="shared" ref="I147" si="119">$B127+($C127-$B127)*(1-X127)</f>
        <v>0</v>
      </c>
      <c r="J147" s="66">
        <f t="shared" ref="J147" si="120">$B127+($C127-$B127)*(1-Y127)</f>
        <v>0</v>
      </c>
      <c r="K147" s="66">
        <f t="shared" ref="K147" si="121">$B127+($C127-$B127)*(1-Z127)</f>
        <v>0</v>
      </c>
      <c r="L147" s="66">
        <f t="shared" ref="L147" si="122">$B127+($C127-$B127)*(1-AA127)</f>
        <v>0</v>
      </c>
      <c r="M147" s="66">
        <f t="shared" ref="M147" si="123">$B127+($C127-$B127)*(1-AB127)</f>
        <v>0</v>
      </c>
      <c r="N147" s="66">
        <f t="shared" ref="N147" si="124">$B127+($C127-$B127)*(1-AC127)</f>
        <v>0</v>
      </c>
      <c r="O147" s="66">
        <f t="shared" ref="O147" si="125">$B127+($C127-$B127)*(1-AD127)</f>
        <v>0</v>
      </c>
      <c r="P147" s="66">
        <f t="shared" ref="P147" si="126">$B127+($C127-$B127)*(1-AE127)</f>
        <v>0</v>
      </c>
      <c r="Q147" s="66">
        <f t="shared" ref="Q147" si="127">$B127+($C127-$B127)*(1-AF127)</f>
        <v>0</v>
      </c>
      <c r="R147" s="66">
        <f t="shared" ref="R147" si="128">$B127+($C127-$B127)*(1-AG127)</f>
        <v>0</v>
      </c>
      <c r="S147" s="66">
        <f t="shared" ref="S147" si="129">$B127+($C127-$B127)*(1-AH127)</f>
        <v>0</v>
      </c>
      <c r="T147" s="66">
        <f t="shared" ref="T147" si="130">$B127+($C127-$B127)*(1-AI127)</f>
        <v>0</v>
      </c>
      <c r="U147" s="66">
        <f t="shared" ref="U147" si="131">$B127+($C127-$B127)*(1-AJ127)</f>
        <v>0</v>
      </c>
      <c r="V147" s="66">
        <f t="shared" ref="V147" si="132">$B127+($C127-$B127)*(1-AK127)</f>
        <v>0</v>
      </c>
      <c r="W147" s="66">
        <f t="shared" ref="W147" si="133">$B127+($C127-$B127)*(1-AL127)</f>
        <v>0</v>
      </c>
      <c r="X147" s="66">
        <f t="shared" ref="X147" si="134">$B127+($C127-$B127)*(1-AM127)</f>
        <v>0</v>
      </c>
      <c r="Y147" s="66">
        <f t="shared" ref="Y147" si="135">$B127+($C127-$B127)*(1-AN127)</f>
        <v>0</v>
      </c>
      <c r="Z147" s="66">
        <f t="shared" ref="Z147" si="136">$B127+($C127-$B127)*(1-AO127)</f>
        <v>0</v>
      </c>
      <c r="AA147" s="66">
        <f t="shared" ref="AA147" si="137">$B127+($C127-$B127)*(1-AP127)</f>
        <v>0</v>
      </c>
      <c r="AB147" s="66">
        <f t="shared" ref="AB147" si="138">$B127+($C127-$B127)*(1-AQ127)</f>
        <v>0</v>
      </c>
      <c r="AC147" s="66">
        <f t="shared" ref="AC147" si="139">$B127+($C127-$B127)*(1-AR127)</f>
        <v>0</v>
      </c>
    </row>
    <row r="148" spans="1:29" x14ac:dyDescent="0.25">
      <c r="A148" s="30" t="str">
        <f>A128</f>
        <v>Lifetime vehicle</v>
      </c>
      <c r="B148" s="62">
        <f>$B128+($C128-$B128)*(1-Q128)</f>
        <v>8</v>
      </c>
      <c r="C148" s="62">
        <f t="shared" ref="C148:L150" si="140">$B128+($C128-$B128)*(1-R128)</f>
        <v>8</v>
      </c>
      <c r="D148" s="62">
        <f t="shared" si="140"/>
        <v>8</v>
      </c>
      <c r="E148" s="62">
        <f t="shared" si="140"/>
        <v>8</v>
      </c>
      <c r="F148" s="62">
        <f t="shared" si="140"/>
        <v>8</v>
      </c>
      <c r="G148" s="62">
        <f t="shared" si="140"/>
        <v>8</v>
      </c>
      <c r="H148" s="62">
        <f t="shared" si="140"/>
        <v>8</v>
      </c>
      <c r="I148" s="62">
        <f t="shared" si="140"/>
        <v>8</v>
      </c>
      <c r="J148" s="62">
        <f t="shared" si="140"/>
        <v>8</v>
      </c>
      <c r="K148" s="62">
        <f t="shared" si="140"/>
        <v>8</v>
      </c>
      <c r="L148" s="62">
        <f t="shared" si="140"/>
        <v>8</v>
      </c>
      <c r="M148" s="62">
        <f t="shared" ref="M148:V150" si="141">$B128+($C128-$B128)*(1-AB128)</f>
        <v>8</v>
      </c>
      <c r="N148" s="62">
        <f t="shared" si="141"/>
        <v>8</v>
      </c>
      <c r="O148" s="62">
        <f t="shared" si="141"/>
        <v>8</v>
      </c>
      <c r="P148" s="62">
        <f t="shared" si="141"/>
        <v>8</v>
      </c>
      <c r="Q148" s="62">
        <f t="shared" si="141"/>
        <v>8</v>
      </c>
      <c r="R148" s="62">
        <f t="shared" si="141"/>
        <v>8</v>
      </c>
      <c r="S148" s="62">
        <f t="shared" si="141"/>
        <v>8</v>
      </c>
      <c r="T148" s="62">
        <f t="shared" si="141"/>
        <v>8</v>
      </c>
      <c r="U148" s="62">
        <f t="shared" si="141"/>
        <v>8</v>
      </c>
      <c r="V148" s="62">
        <f t="shared" si="141"/>
        <v>8</v>
      </c>
      <c r="W148" s="62">
        <f t="shared" ref="W148:AC150" si="142">$B128+($C128-$B128)*(1-AL128)</f>
        <v>8</v>
      </c>
      <c r="X148" s="62">
        <f t="shared" si="142"/>
        <v>8</v>
      </c>
      <c r="Y148" s="62">
        <f t="shared" si="142"/>
        <v>8</v>
      </c>
      <c r="Z148" s="62">
        <f t="shared" si="142"/>
        <v>8</v>
      </c>
      <c r="AA148" s="62">
        <f t="shared" si="142"/>
        <v>8</v>
      </c>
      <c r="AB148" s="62">
        <f t="shared" si="142"/>
        <v>8</v>
      </c>
      <c r="AC148" s="62">
        <f t="shared" si="142"/>
        <v>8</v>
      </c>
    </row>
    <row r="149" spans="1:29" x14ac:dyDescent="0.25">
      <c r="A149" s="30" t="str">
        <f>A129</f>
        <v>Lifetime costumization</v>
      </c>
      <c r="B149" s="62">
        <f>$B129+($C129-$B129)*(1-Q129)</f>
        <v>10</v>
      </c>
      <c r="C149" s="62">
        <f t="shared" si="140"/>
        <v>10</v>
      </c>
      <c r="D149" s="62">
        <f t="shared" si="140"/>
        <v>10</v>
      </c>
      <c r="E149" s="62">
        <f t="shared" si="140"/>
        <v>10</v>
      </c>
      <c r="F149" s="62">
        <f t="shared" si="140"/>
        <v>10</v>
      </c>
      <c r="G149" s="62">
        <f t="shared" si="140"/>
        <v>10</v>
      </c>
      <c r="H149" s="62">
        <f t="shared" si="140"/>
        <v>10</v>
      </c>
      <c r="I149" s="62">
        <f t="shared" si="140"/>
        <v>10</v>
      </c>
      <c r="J149" s="62">
        <f t="shared" si="140"/>
        <v>10</v>
      </c>
      <c r="K149" s="62">
        <f t="shared" si="140"/>
        <v>10</v>
      </c>
      <c r="L149" s="62">
        <f t="shared" si="140"/>
        <v>10</v>
      </c>
      <c r="M149" s="62">
        <f t="shared" si="141"/>
        <v>10</v>
      </c>
      <c r="N149" s="62">
        <f t="shared" si="141"/>
        <v>10</v>
      </c>
      <c r="O149" s="62">
        <f t="shared" si="141"/>
        <v>10</v>
      </c>
      <c r="P149" s="62">
        <f t="shared" si="141"/>
        <v>10</v>
      </c>
      <c r="Q149" s="62">
        <f t="shared" si="141"/>
        <v>10</v>
      </c>
      <c r="R149" s="62">
        <f t="shared" si="141"/>
        <v>10</v>
      </c>
      <c r="S149" s="62">
        <f t="shared" si="141"/>
        <v>10</v>
      </c>
      <c r="T149" s="62">
        <f t="shared" si="141"/>
        <v>10</v>
      </c>
      <c r="U149" s="62">
        <f t="shared" si="141"/>
        <v>10</v>
      </c>
      <c r="V149" s="62">
        <f t="shared" si="141"/>
        <v>10</v>
      </c>
      <c r="W149" s="62">
        <f t="shared" si="142"/>
        <v>10</v>
      </c>
      <c r="X149" s="62">
        <f t="shared" si="142"/>
        <v>10</v>
      </c>
      <c r="Y149" s="62">
        <f t="shared" si="142"/>
        <v>10</v>
      </c>
      <c r="Z149" s="62">
        <f t="shared" si="142"/>
        <v>10</v>
      </c>
      <c r="AA149" s="62">
        <f t="shared" si="142"/>
        <v>10</v>
      </c>
      <c r="AB149" s="62">
        <f t="shared" si="142"/>
        <v>10</v>
      </c>
      <c r="AC149" s="62">
        <f t="shared" si="142"/>
        <v>10</v>
      </c>
    </row>
    <row r="150" spans="1:29" x14ac:dyDescent="0.25">
      <c r="A150" s="30" t="str">
        <f>A130</f>
        <v>Tonnage .</v>
      </c>
      <c r="B150" s="62">
        <f>$B130+($C130-$B130)*(1-Q130)</f>
        <v>25</v>
      </c>
      <c r="C150" s="62">
        <f t="shared" si="140"/>
        <v>25</v>
      </c>
      <c r="D150" s="62">
        <f t="shared" si="140"/>
        <v>25</v>
      </c>
      <c r="E150" s="62">
        <f t="shared" si="140"/>
        <v>25</v>
      </c>
      <c r="F150" s="62">
        <f t="shared" si="140"/>
        <v>25</v>
      </c>
      <c r="G150" s="62">
        <f t="shared" si="140"/>
        <v>25</v>
      </c>
      <c r="H150" s="62">
        <f t="shared" si="140"/>
        <v>25</v>
      </c>
      <c r="I150" s="62">
        <f t="shared" si="140"/>
        <v>25</v>
      </c>
      <c r="J150" s="62">
        <f t="shared" si="140"/>
        <v>25</v>
      </c>
      <c r="K150" s="62">
        <f t="shared" si="140"/>
        <v>25</v>
      </c>
      <c r="L150" s="62">
        <f t="shared" si="140"/>
        <v>25</v>
      </c>
      <c r="M150" s="62">
        <f t="shared" si="141"/>
        <v>25</v>
      </c>
      <c r="N150" s="62">
        <f t="shared" si="141"/>
        <v>25</v>
      </c>
      <c r="O150" s="62">
        <f t="shared" si="141"/>
        <v>25</v>
      </c>
      <c r="P150" s="62">
        <f t="shared" si="141"/>
        <v>25</v>
      </c>
      <c r="Q150" s="62">
        <f t="shared" si="141"/>
        <v>25</v>
      </c>
      <c r="R150" s="62">
        <f t="shared" si="141"/>
        <v>25</v>
      </c>
      <c r="S150" s="62">
        <f t="shared" si="141"/>
        <v>25</v>
      </c>
      <c r="T150" s="62">
        <f t="shared" si="141"/>
        <v>25</v>
      </c>
      <c r="U150" s="62">
        <f t="shared" si="141"/>
        <v>25</v>
      </c>
      <c r="V150" s="62">
        <f t="shared" si="141"/>
        <v>25</v>
      </c>
      <c r="W150" s="62">
        <f t="shared" si="142"/>
        <v>25</v>
      </c>
      <c r="X150" s="62">
        <f t="shared" si="142"/>
        <v>25</v>
      </c>
      <c r="Y150" s="62">
        <f t="shared" si="142"/>
        <v>25</v>
      </c>
      <c r="Z150" s="62">
        <f t="shared" si="142"/>
        <v>25</v>
      </c>
      <c r="AA150" s="62">
        <f t="shared" si="142"/>
        <v>25</v>
      </c>
      <c r="AB150" s="62">
        <f t="shared" si="142"/>
        <v>25</v>
      </c>
      <c r="AC150" s="62">
        <f t="shared" si="142"/>
        <v>25</v>
      </c>
    </row>
    <row r="151" spans="1:29" x14ac:dyDescent="0.25">
      <c r="A151" s="30" t="str">
        <f>A131</f>
        <v>Market failure (av. utilization)</v>
      </c>
      <c r="B151" s="62">
        <f t="shared" ref="B151:K152" si="143">($B131+($C131-$B131)*(1-Q131))*B$44</f>
        <v>12</v>
      </c>
      <c r="C151" s="62">
        <f t="shared" si="143"/>
        <v>12</v>
      </c>
      <c r="D151" s="62">
        <f t="shared" si="143"/>
        <v>12</v>
      </c>
      <c r="E151" s="62">
        <f t="shared" si="143"/>
        <v>12</v>
      </c>
      <c r="F151" s="62">
        <f t="shared" si="143"/>
        <v>12</v>
      </c>
      <c r="G151" s="62">
        <f t="shared" si="143"/>
        <v>12</v>
      </c>
      <c r="H151" s="62">
        <f t="shared" si="143"/>
        <v>12</v>
      </c>
      <c r="I151" s="62">
        <f t="shared" si="143"/>
        <v>12</v>
      </c>
      <c r="J151" s="62">
        <f t="shared" si="143"/>
        <v>12</v>
      </c>
      <c r="K151" s="62">
        <f t="shared" si="143"/>
        <v>12</v>
      </c>
      <c r="L151" s="62">
        <f t="shared" ref="L151:U152" si="144">($B131+($C131-$B131)*(1-AA131))*L$44</f>
        <v>12</v>
      </c>
      <c r="M151" s="62">
        <f t="shared" si="144"/>
        <v>12</v>
      </c>
      <c r="N151" s="62">
        <f t="shared" si="144"/>
        <v>12</v>
      </c>
      <c r="O151" s="62">
        <f t="shared" si="144"/>
        <v>12</v>
      </c>
      <c r="P151" s="62">
        <f t="shared" si="144"/>
        <v>12</v>
      </c>
      <c r="Q151" s="62">
        <f t="shared" si="144"/>
        <v>12</v>
      </c>
      <c r="R151" s="62">
        <f t="shared" si="144"/>
        <v>12</v>
      </c>
      <c r="S151" s="62">
        <f t="shared" si="144"/>
        <v>12</v>
      </c>
      <c r="T151" s="62">
        <f t="shared" si="144"/>
        <v>12</v>
      </c>
      <c r="U151" s="62">
        <f t="shared" si="144"/>
        <v>12</v>
      </c>
      <c r="V151" s="62">
        <f t="shared" ref="V151:AC152" si="145">($B131+($C131-$B131)*(1-AK131))*V$44</f>
        <v>12</v>
      </c>
      <c r="W151" s="62">
        <f t="shared" si="145"/>
        <v>12</v>
      </c>
      <c r="X151" s="62">
        <f t="shared" si="145"/>
        <v>12</v>
      </c>
      <c r="Y151" s="62">
        <f t="shared" si="145"/>
        <v>12</v>
      </c>
      <c r="Z151" s="62">
        <f t="shared" si="145"/>
        <v>12</v>
      </c>
      <c r="AA151" s="62">
        <f t="shared" si="145"/>
        <v>12</v>
      </c>
      <c r="AB151" s="62">
        <f t="shared" si="145"/>
        <v>12</v>
      </c>
      <c r="AC151" s="62">
        <f t="shared" si="145"/>
        <v>12</v>
      </c>
    </row>
    <row r="152" spans="1:29" x14ac:dyDescent="0.25">
      <c r="A152" s="30" t="s">
        <v>73</v>
      </c>
      <c r="B152" s="62">
        <f t="shared" si="143"/>
        <v>2.4834973269685467</v>
      </c>
      <c r="C152" s="62">
        <f t="shared" si="143"/>
        <v>2.4764313720357283</v>
      </c>
      <c r="D152" s="62">
        <f t="shared" si="143"/>
        <v>2.4663987289484006</v>
      </c>
      <c r="E152" s="62">
        <f t="shared" si="143"/>
        <v>2.4522185520199096</v>
      </c>
      <c r="F152" s="62">
        <f t="shared" si="143"/>
        <v>2.4323098394438922</v>
      </c>
      <c r="G152" s="62">
        <f t="shared" si="143"/>
        <v>2.4046295018767689</v>
      </c>
      <c r="H152" s="62">
        <f t="shared" si="143"/>
        <v>2.3666807945957307</v>
      </c>
      <c r="I152" s="62">
        <f t="shared" si="143"/>
        <v>2.3156817984290878</v>
      </c>
      <c r="J152" s="62">
        <f t="shared" si="143"/>
        <v>2.2490162581577988</v>
      </c>
      <c r="K152" s="62">
        <f t="shared" si="143"/>
        <v>2.1650622781249176</v>
      </c>
      <c r="L152" s="62">
        <f t="shared" si="144"/>
        <v>2.0643199119848337</v>
      </c>
      <c r="M152" s="62">
        <f t="shared" si="144"/>
        <v>1.9504030985106198</v>
      </c>
      <c r="N152" s="62">
        <f t="shared" si="144"/>
        <v>1.8301415859148171</v>
      </c>
      <c r="O152" s="62">
        <f t="shared" si="144"/>
        <v>1.7122465949440495</v>
      </c>
      <c r="P152" s="62">
        <f t="shared" si="144"/>
        <v>1.6049243579653898</v>
      </c>
      <c r="Q152" s="62">
        <f t="shared" si="144"/>
        <v>1.5137157395139718</v>
      </c>
      <c r="R152" s="62">
        <f t="shared" si="144"/>
        <v>1.4406739706724776</v>
      </c>
      <c r="S152" s="62">
        <f t="shared" si="144"/>
        <v>1.3849398592213749</v>
      </c>
      <c r="T152" s="62">
        <f t="shared" si="144"/>
        <v>1.3439708174226148</v>
      </c>
      <c r="U152" s="62">
        <f t="shared" si="144"/>
        <v>1.3146785452218777</v>
      </c>
      <c r="V152" s="62">
        <f t="shared" si="145"/>
        <v>1.2941489882816826</v>
      </c>
      <c r="W152" s="62">
        <f t="shared" si="145"/>
        <v>1.2799618025908228</v>
      </c>
      <c r="X152" s="62">
        <f t="shared" si="145"/>
        <v>1.2702528044479873</v>
      </c>
      <c r="Y152" s="62">
        <f t="shared" si="145"/>
        <v>1.2636528007051355</v>
      </c>
      <c r="Z152" s="62">
        <f t="shared" si="145"/>
        <v>1.2591866516132615</v>
      </c>
      <c r="AA152" s="62">
        <f t="shared" si="145"/>
        <v>1.2561737827731323</v>
      </c>
      <c r="AB152" s="62">
        <f t="shared" si="145"/>
        <v>1.2541455344366195</v>
      </c>
      <c r="AC152" s="62">
        <f t="shared" si="145"/>
        <v>1.2527820452683351</v>
      </c>
    </row>
    <row r="153" spans="1:29" x14ac:dyDescent="0.25">
      <c r="A153" s="30" t="str">
        <f>A133</f>
        <v>Annual Mileage</v>
      </c>
      <c r="B153" s="62">
        <f t="shared" ref="B153:AC153" si="146">$B133+($C133-$B133)*(1-Q133)</f>
        <v>110000</v>
      </c>
      <c r="C153" s="62">
        <f t="shared" si="146"/>
        <v>110000</v>
      </c>
      <c r="D153" s="62">
        <f t="shared" si="146"/>
        <v>110000</v>
      </c>
      <c r="E153" s="62">
        <f t="shared" si="146"/>
        <v>110000</v>
      </c>
      <c r="F153" s="62">
        <f t="shared" si="146"/>
        <v>110000</v>
      </c>
      <c r="G153" s="62">
        <f t="shared" si="146"/>
        <v>110000</v>
      </c>
      <c r="H153" s="62">
        <f t="shared" si="146"/>
        <v>110000</v>
      </c>
      <c r="I153" s="62">
        <f t="shared" si="146"/>
        <v>110000</v>
      </c>
      <c r="J153" s="62">
        <f t="shared" si="146"/>
        <v>110000</v>
      </c>
      <c r="K153" s="62">
        <f t="shared" si="146"/>
        <v>110000</v>
      </c>
      <c r="L153" s="62">
        <f t="shared" si="146"/>
        <v>110000</v>
      </c>
      <c r="M153" s="62">
        <f t="shared" si="146"/>
        <v>110000</v>
      </c>
      <c r="N153" s="62">
        <f t="shared" si="146"/>
        <v>110000</v>
      </c>
      <c r="O153" s="62">
        <f t="shared" si="146"/>
        <v>110000</v>
      </c>
      <c r="P153" s="62">
        <f t="shared" si="146"/>
        <v>110000</v>
      </c>
      <c r="Q153" s="62">
        <f t="shared" si="146"/>
        <v>110000</v>
      </c>
      <c r="R153" s="62">
        <f t="shared" si="146"/>
        <v>110000</v>
      </c>
      <c r="S153" s="62">
        <f t="shared" si="146"/>
        <v>110000</v>
      </c>
      <c r="T153" s="62">
        <f t="shared" si="146"/>
        <v>110000</v>
      </c>
      <c r="U153" s="62">
        <f t="shared" si="146"/>
        <v>110000</v>
      </c>
      <c r="V153" s="62">
        <f t="shared" si="146"/>
        <v>110000</v>
      </c>
      <c r="W153" s="62">
        <f t="shared" si="146"/>
        <v>110000</v>
      </c>
      <c r="X153" s="62">
        <f t="shared" si="146"/>
        <v>110000</v>
      </c>
      <c r="Y153" s="62">
        <f t="shared" si="146"/>
        <v>110000</v>
      </c>
      <c r="Z153" s="62">
        <f t="shared" si="146"/>
        <v>110000</v>
      </c>
      <c r="AA153" s="62">
        <f t="shared" si="146"/>
        <v>110000</v>
      </c>
      <c r="AB153" s="62">
        <f t="shared" si="146"/>
        <v>110000</v>
      </c>
      <c r="AC153" s="62">
        <f t="shared" si="146"/>
        <v>110000</v>
      </c>
    </row>
    <row r="154" spans="1:29" ht="15.75" thickBot="1" x14ac:dyDescent="0.3">
      <c r="AC154" s="32"/>
    </row>
    <row r="155" spans="1:29" ht="15.75" thickBot="1" x14ac:dyDescent="0.3">
      <c r="A155" s="26" t="s">
        <v>208</v>
      </c>
      <c r="B155" s="27">
        <v>2023</v>
      </c>
      <c r="C155" s="27">
        <v>2024</v>
      </c>
      <c r="D155" s="27">
        <v>2025</v>
      </c>
      <c r="E155" s="27">
        <v>2026</v>
      </c>
      <c r="F155" s="27">
        <v>2027</v>
      </c>
      <c r="G155" s="27">
        <v>2028</v>
      </c>
      <c r="H155" s="27">
        <v>2029</v>
      </c>
      <c r="I155" s="27">
        <v>2030</v>
      </c>
      <c r="J155" s="27">
        <v>2031</v>
      </c>
      <c r="K155" s="27">
        <v>2032</v>
      </c>
      <c r="L155" s="27">
        <v>2033</v>
      </c>
      <c r="M155" s="27">
        <v>2034</v>
      </c>
      <c r="N155" s="27">
        <v>2035</v>
      </c>
      <c r="O155" s="27">
        <v>2036</v>
      </c>
      <c r="P155" s="27">
        <v>2037</v>
      </c>
      <c r="Q155" s="27">
        <v>2038</v>
      </c>
      <c r="R155" s="27">
        <v>2039</v>
      </c>
      <c r="S155" s="27">
        <v>2040</v>
      </c>
      <c r="T155" s="27">
        <v>2041</v>
      </c>
      <c r="U155" s="27">
        <v>2042</v>
      </c>
      <c r="V155" s="27">
        <v>2043</v>
      </c>
      <c r="W155" s="27">
        <v>2044</v>
      </c>
      <c r="X155" s="27">
        <v>2045</v>
      </c>
      <c r="Y155" s="27">
        <v>2046</v>
      </c>
      <c r="Z155" s="27">
        <v>2047</v>
      </c>
      <c r="AA155" s="27">
        <v>2048</v>
      </c>
      <c r="AB155" s="27">
        <v>2049</v>
      </c>
      <c r="AC155" s="28">
        <v>2050</v>
      </c>
    </row>
    <row r="156" spans="1:29" x14ac:dyDescent="0.25">
      <c r="A156" s="29" t="str">
        <f>A137</f>
        <v>Capex vehicle</v>
      </c>
      <c r="B156" s="63">
        <f>((1+B141)^B148)*B141/(((1+B141)^B148)-1)*(B137)</f>
        <v>62190.665101367747</v>
      </c>
      <c r="C156" s="63">
        <f t="shared" ref="C156:AC156" si="147">((1+C141)^C148)*C141/(((1+C141)^C148)-1)*(C137)</f>
        <v>61281.329133767969</v>
      </c>
      <c r="D156" s="63">
        <f t="shared" si="147"/>
        <v>60034.66354051487</v>
      </c>
      <c r="E156" s="63">
        <f t="shared" si="147"/>
        <v>58359.278570466915</v>
      </c>
      <c r="F156" s="63">
        <f t="shared" si="147"/>
        <v>56169.226754041214</v>
      </c>
      <c r="G156" s="63">
        <f t="shared" si="147"/>
        <v>53411.226658055137</v>
      </c>
      <c r="H156" s="63">
        <f t="shared" si="147"/>
        <v>50101.705711276991</v>
      </c>
      <c r="I156" s="63">
        <f t="shared" si="147"/>
        <v>46359.3866172536</v>
      </c>
      <c r="J156" s="63">
        <f t="shared" si="147"/>
        <v>42408.635704041997</v>
      </c>
      <c r="K156" s="63">
        <f t="shared" si="147"/>
        <v>38535.628179130072</v>
      </c>
      <c r="L156" s="63">
        <f t="shared" si="147"/>
        <v>35009.949708941356</v>
      </c>
      <c r="M156" s="63">
        <f t="shared" si="147"/>
        <v>32013.625075549993</v>
      </c>
      <c r="N156" s="63">
        <f t="shared" si="147"/>
        <v>29614.105655542335</v>
      </c>
      <c r="O156" s="63">
        <f t="shared" si="147"/>
        <v>27783.165839804766</v>
      </c>
      <c r="P156" s="63">
        <f t="shared" si="147"/>
        <v>26437.27823365216</v>
      </c>
      <c r="Q156" s="63">
        <f t="shared" si="147"/>
        <v>25474.988065757298</v>
      </c>
      <c r="R156" s="63">
        <f t="shared" si="147"/>
        <v>24800.564768738692</v>
      </c>
      <c r="S156" s="63">
        <f t="shared" si="147"/>
        <v>24334.496817203359</v>
      </c>
      <c r="T156" s="63">
        <f t="shared" si="147"/>
        <v>24015.543292910865</v>
      </c>
      <c r="U156" s="63">
        <f t="shared" si="147"/>
        <v>23798.724376771759</v>
      </c>
      <c r="V156" s="63">
        <f t="shared" si="147"/>
        <v>23652.005428852281</v>
      </c>
      <c r="W156" s="63">
        <f t="shared" si="147"/>
        <v>23553.028673408226</v>
      </c>
      <c r="X156" s="63">
        <f t="shared" si="147"/>
        <v>23486.398013318085</v>
      </c>
      <c r="Y156" s="63">
        <f t="shared" si="147"/>
        <v>23441.605577563019</v>
      </c>
      <c r="Z156" s="63">
        <f t="shared" si="147"/>
        <v>23411.522325452843</v>
      </c>
      <c r="AA156" s="63">
        <f t="shared" si="147"/>
        <v>23391.330799385243</v>
      </c>
      <c r="AB156" s="63">
        <f t="shared" si="147"/>
        <v>23377.784258985215</v>
      </c>
      <c r="AC156" s="63">
        <f t="shared" si="147"/>
        <v>23368.698453290883</v>
      </c>
    </row>
    <row r="157" spans="1:29" x14ac:dyDescent="0.25">
      <c r="A157" s="30" t="str">
        <f>A138</f>
        <v>Residual value (vehicle)</v>
      </c>
      <c r="B157" s="62">
        <f>((1+B141)^B148)*B141/(((1+B141)^B148)-1)*(B138)</f>
        <v>-9455.0461314377717</v>
      </c>
      <c r="C157" s="62">
        <f t="shared" ref="C157:AC157" si="148">((1+C141)^C148)*C141/(((1+C141)^C148)-1)*(C138)</f>
        <v>-9370.3530756319105</v>
      </c>
      <c r="D157" s="62">
        <f t="shared" si="148"/>
        <v>-9254.2420644955928</v>
      </c>
      <c r="E157" s="62">
        <f t="shared" si="148"/>
        <v>-9098.2013074813221</v>
      </c>
      <c r="F157" s="62">
        <f t="shared" si="148"/>
        <v>-8894.2258932063796</v>
      </c>
      <c r="G157" s="62">
        <f t="shared" si="148"/>
        <v>-8637.353335246893</v>
      </c>
      <c r="H157" s="62">
        <f t="shared" si="148"/>
        <v>-8329.1136392234366</v>
      </c>
      <c r="I157" s="62">
        <f t="shared" si="148"/>
        <v>-7980.5643118389062</v>
      </c>
      <c r="J157" s="62">
        <f t="shared" si="148"/>
        <v>-7612.6022169809621</v>
      </c>
      <c r="K157" s="62">
        <f t="shared" si="148"/>
        <v>-7251.8809278960271</v>
      </c>
      <c r="L157" s="62">
        <f t="shared" si="148"/>
        <v>-6923.5089135157077</v>
      </c>
      <c r="M157" s="62">
        <f t="shared" si="148"/>
        <v>-6644.4394623665112</v>
      </c>
      <c r="N157" s="62">
        <f t="shared" si="148"/>
        <v>-6420.9548105030526</v>
      </c>
      <c r="O157" s="62">
        <f t="shared" si="148"/>
        <v>-6250.4261021745533</v>
      </c>
      <c r="P157" s="62">
        <f t="shared" si="148"/>
        <v>-6125.0738251309276</v>
      </c>
      <c r="Q157" s="62">
        <f t="shared" si="148"/>
        <v>-6035.4487604740543</v>
      </c>
      <c r="R157" s="62">
        <f t="shared" si="148"/>
        <v>-5972.6348259478109</v>
      </c>
      <c r="S157" s="62">
        <f t="shared" si="148"/>
        <v>-5929.226536344031</v>
      </c>
      <c r="T157" s="62">
        <f t="shared" si="148"/>
        <v>-5899.5200806501216</v>
      </c>
      <c r="U157" s="62">
        <f t="shared" si="148"/>
        <v>-5879.3261619901059</v>
      </c>
      <c r="V157" s="62">
        <f t="shared" si="148"/>
        <v>-5865.6611619387841</v>
      </c>
      <c r="W157" s="62">
        <f t="shared" si="148"/>
        <v>-5856.442738637621</v>
      </c>
      <c r="X157" s="62">
        <f t="shared" si="148"/>
        <v>-5850.2369418645203</v>
      </c>
      <c r="Y157" s="62">
        <f t="shared" si="148"/>
        <v>-5846.0650973579204</v>
      </c>
      <c r="Z157" s="62">
        <f t="shared" si="148"/>
        <v>-5843.2632258378535</v>
      </c>
      <c r="AA157" s="62">
        <f t="shared" si="148"/>
        <v>-5841.3826425276375</v>
      </c>
      <c r="AB157" s="62">
        <f t="shared" si="148"/>
        <v>-5840.1209549413597</v>
      </c>
      <c r="AC157" s="62">
        <f t="shared" si="148"/>
        <v>-5839.2747279404175</v>
      </c>
    </row>
    <row r="158" spans="1:29" x14ac:dyDescent="0.25">
      <c r="A158" s="30" t="str">
        <f>A139</f>
        <v>Capex costumization</v>
      </c>
      <c r="B158" s="62">
        <f>((1+B141)^B149)*B141/(((1+B141)^B149)-1)*(B139)</f>
        <v>8152.0774932230233</v>
      </c>
      <c r="C158" s="62">
        <f t="shared" ref="C158:AC158" si="149">((1+C141)^C149)*C141/(((1+C141)^C149)-1)*(C139)</f>
        <v>8152.0774932230233</v>
      </c>
      <c r="D158" s="62">
        <f t="shared" si="149"/>
        <v>8152.0774932230233</v>
      </c>
      <c r="E158" s="62">
        <f t="shared" si="149"/>
        <v>8152.0774932230233</v>
      </c>
      <c r="F158" s="62">
        <f t="shared" si="149"/>
        <v>8152.0774932230233</v>
      </c>
      <c r="G158" s="62">
        <f t="shared" si="149"/>
        <v>8152.0774932230233</v>
      </c>
      <c r="H158" s="62">
        <f t="shared" si="149"/>
        <v>8152.0774932230233</v>
      </c>
      <c r="I158" s="62">
        <f t="shared" si="149"/>
        <v>8152.0774932230233</v>
      </c>
      <c r="J158" s="62">
        <f t="shared" si="149"/>
        <v>8152.0774932230233</v>
      </c>
      <c r="K158" s="62">
        <f t="shared" si="149"/>
        <v>8152.0774932230233</v>
      </c>
      <c r="L158" s="62">
        <f t="shared" si="149"/>
        <v>8152.0774932230233</v>
      </c>
      <c r="M158" s="62">
        <f t="shared" si="149"/>
        <v>8152.0774932230233</v>
      </c>
      <c r="N158" s="62">
        <f t="shared" si="149"/>
        <v>8152.0774932230233</v>
      </c>
      <c r="O158" s="62">
        <f t="shared" si="149"/>
        <v>8152.0774932230233</v>
      </c>
      <c r="P158" s="62">
        <f t="shared" si="149"/>
        <v>8152.0774932230233</v>
      </c>
      <c r="Q158" s="62">
        <f t="shared" si="149"/>
        <v>8152.0774932230233</v>
      </c>
      <c r="R158" s="62">
        <f t="shared" si="149"/>
        <v>8152.0774932230233</v>
      </c>
      <c r="S158" s="62">
        <f t="shared" si="149"/>
        <v>8152.0774932230233</v>
      </c>
      <c r="T158" s="62">
        <f t="shared" si="149"/>
        <v>8152.0774932230233</v>
      </c>
      <c r="U158" s="62">
        <f t="shared" si="149"/>
        <v>8152.0774932230233</v>
      </c>
      <c r="V158" s="62">
        <f t="shared" si="149"/>
        <v>8152.0774932230233</v>
      </c>
      <c r="W158" s="62">
        <f t="shared" si="149"/>
        <v>8152.0774932230233</v>
      </c>
      <c r="X158" s="62">
        <f t="shared" si="149"/>
        <v>8152.0774932230233</v>
      </c>
      <c r="Y158" s="62">
        <f t="shared" si="149"/>
        <v>8152.0774932230233</v>
      </c>
      <c r="Z158" s="62">
        <f t="shared" si="149"/>
        <v>8152.0774932230233</v>
      </c>
      <c r="AA158" s="62">
        <f t="shared" si="149"/>
        <v>8152.0774932230233</v>
      </c>
      <c r="AB158" s="62">
        <f t="shared" si="149"/>
        <v>8152.0774932230233</v>
      </c>
      <c r="AC158" s="62">
        <f t="shared" si="149"/>
        <v>8152.0774932230233</v>
      </c>
    </row>
    <row r="159" spans="1:29" x14ac:dyDescent="0.25">
      <c r="A159" s="30" t="str">
        <f>A140</f>
        <v>Residual value (costumization)</v>
      </c>
      <c r="B159" s="62">
        <f>((1+B141)^B149)*B141/(((1+B141)^B149)-1)*(B140)</f>
        <v>-2038.0193733057558</v>
      </c>
      <c r="C159" s="62">
        <f t="shared" ref="C159:AC159" si="150">((1+C141)^C149)*C141/(((1+C141)^C149)-1)*(C140)</f>
        <v>-2038.0193733057558</v>
      </c>
      <c r="D159" s="62">
        <f t="shared" si="150"/>
        <v>-2038.0193733057558</v>
      </c>
      <c r="E159" s="62">
        <f t="shared" si="150"/>
        <v>-2038.0193733057558</v>
      </c>
      <c r="F159" s="62">
        <f t="shared" si="150"/>
        <v>-2038.0193733057558</v>
      </c>
      <c r="G159" s="62">
        <f t="shared" si="150"/>
        <v>-2038.0193733057558</v>
      </c>
      <c r="H159" s="62">
        <f t="shared" si="150"/>
        <v>-2038.0193733057558</v>
      </c>
      <c r="I159" s="62">
        <f t="shared" si="150"/>
        <v>-2038.0193733057558</v>
      </c>
      <c r="J159" s="62">
        <f t="shared" si="150"/>
        <v>-2038.0193733057558</v>
      </c>
      <c r="K159" s="62">
        <f t="shared" si="150"/>
        <v>-2038.0193733057558</v>
      </c>
      <c r="L159" s="62">
        <f t="shared" si="150"/>
        <v>-2038.0193733057558</v>
      </c>
      <c r="M159" s="62">
        <f t="shared" si="150"/>
        <v>-2038.0193733057558</v>
      </c>
      <c r="N159" s="62">
        <f t="shared" si="150"/>
        <v>-2038.0193733057558</v>
      </c>
      <c r="O159" s="62">
        <f t="shared" si="150"/>
        <v>-2038.0193733057558</v>
      </c>
      <c r="P159" s="62">
        <f t="shared" si="150"/>
        <v>-2038.0193733057558</v>
      </c>
      <c r="Q159" s="62">
        <f t="shared" si="150"/>
        <v>-2038.0193733057558</v>
      </c>
      <c r="R159" s="62">
        <f t="shared" si="150"/>
        <v>-2038.0193733057558</v>
      </c>
      <c r="S159" s="62">
        <f t="shared" si="150"/>
        <v>-2038.0193733057558</v>
      </c>
      <c r="T159" s="62">
        <f t="shared" si="150"/>
        <v>-2038.0193733057558</v>
      </c>
      <c r="U159" s="62">
        <f t="shared" si="150"/>
        <v>-2038.0193733057558</v>
      </c>
      <c r="V159" s="62">
        <f t="shared" si="150"/>
        <v>-2038.0193733057558</v>
      </c>
      <c r="W159" s="62">
        <f t="shared" si="150"/>
        <v>-2038.0193733057558</v>
      </c>
      <c r="X159" s="62">
        <f t="shared" si="150"/>
        <v>-2038.0193733057558</v>
      </c>
      <c r="Y159" s="62">
        <f t="shared" si="150"/>
        <v>-2038.0193733057558</v>
      </c>
      <c r="Z159" s="62">
        <f t="shared" si="150"/>
        <v>-2038.0193733057558</v>
      </c>
      <c r="AA159" s="62">
        <f t="shared" si="150"/>
        <v>-2038.0193733057558</v>
      </c>
      <c r="AB159" s="62">
        <f t="shared" si="150"/>
        <v>-2038.0193733057558</v>
      </c>
      <c r="AC159" s="62">
        <f t="shared" si="150"/>
        <v>-2038.0193733057558</v>
      </c>
    </row>
    <row r="160" spans="1:29" x14ac:dyDescent="0.25">
      <c r="A160" s="30" t="str">
        <f t="shared" ref="A160:AC160" si="151">A142</f>
        <v>Opex fix (admin, crew, insurance)</v>
      </c>
      <c r="B160" s="62">
        <f t="shared" si="151"/>
        <v>70000</v>
      </c>
      <c r="C160" s="62">
        <f t="shared" si="151"/>
        <v>70000</v>
      </c>
      <c r="D160" s="62">
        <f t="shared" si="151"/>
        <v>70000</v>
      </c>
      <c r="E160" s="62">
        <f t="shared" si="151"/>
        <v>70000</v>
      </c>
      <c r="F160" s="62">
        <f t="shared" si="151"/>
        <v>70000</v>
      </c>
      <c r="G160" s="62">
        <f t="shared" si="151"/>
        <v>70000</v>
      </c>
      <c r="H160" s="62">
        <f t="shared" si="151"/>
        <v>70000</v>
      </c>
      <c r="I160" s="62">
        <f t="shared" si="151"/>
        <v>70000</v>
      </c>
      <c r="J160" s="62">
        <f t="shared" si="151"/>
        <v>70000</v>
      </c>
      <c r="K160" s="62">
        <f t="shared" si="151"/>
        <v>70000</v>
      </c>
      <c r="L160" s="62">
        <f t="shared" si="151"/>
        <v>70000</v>
      </c>
      <c r="M160" s="62">
        <f t="shared" si="151"/>
        <v>70000</v>
      </c>
      <c r="N160" s="62">
        <f t="shared" si="151"/>
        <v>70000</v>
      </c>
      <c r="O160" s="62">
        <f t="shared" si="151"/>
        <v>70000</v>
      </c>
      <c r="P160" s="62">
        <f t="shared" si="151"/>
        <v>70000</v>
      </c>
      <c r="Q160" s="62">
        <f t="shared" si="151"/>
        <v>70000</v>
      </c>
      <c r="R160" s="62">
        <f t="shared" si="151"/>
        <v>70000</v>
      </c>
      <c r="S160" s="62">
        <f t="shared" si="151"/>
        <v>70000</v>
      </c>
      <c r="T160" s="62">
        <f t="shared" si="151"/>
        <v>70000</v>
      </c>
      <c r="U160" s="62">
        <f t="shared" si="151"/>
        <v>70000</v>
      </c>
      <c r="V160" s="62">
        <f t="shared" si="151"/>
        <v>70000</v>
      </c>
      <c r="W160" s="62">
        <f t="shared" si="151"/>
        <v>70000</v>
      </c>
      <c r="X160" s="62">
        <f t="shared" si="151"/>
        <v>70000</v>
      </c>
      <c r="Y160" s="62">
        <f t="shared" si="151"/>
        <v>70000</v>
      </c>
      <c r="Z160" s="62">
        <f t="shared" si="151"/>
        <v>70000</v>
      </c>
      <c r="AA160" s="62">
        <f t="shared" si="151"/>
        <v>70000</v>
      </c>
      <c r="AB160" s="62">
        <f t="shared" si="151"/>
        <v>70000</v>
      </c>
      <c r="AC160" s="62">
        <f t="shared" si="151"/>
        <v>70000</v>
      </c>
    </row>
    <row r="161" spans="1:29" x14ac:dyDescent="0.25">
      <c r="A161" s="30" t="str">
        <f t="shared" ref="A161:AC161" si="152">A143</f>
        <v>Opex maintenance &amp; repair</v>
      </c>
      <c r="B161" s="62">
        <f t="shared" si="152"/>
        <v>15000</v>
      </c>
      <c r="C161" s="62">
        <f t="shared" si="152"/>
        <v>15000</v>
      </c>
      <c r="D161" s="62">
        <f t="shared" si="152"/>
        <v>15000</v>
      </c>
      <c r="E161" s="62">
        <f t="shared" si="152"/>
        <v>15000</v>
      </c>
      <c r="F161" s="62">
        <f t="shared" si="152"/>
        <v>15000</v>
      </c>
      <c r="G161" s="62">
        <f t="shared" si="152"/>
        <v>15000</v>
      </c>
      <c r="H161" s="62">
        <f t="shared" si="152"/>
        <v>15000</v>
      </c>
      <c r="I161" s="62">
        <f t="shared" si="152"/>
        <v>15000</v>
      </c>
      <c r="J161" s="62">
        <f t="shared" si="152"/>
        <v>15000</v>
      </c>
      <c r="K161" s="62">
        <f t="shared" si="152"/>
        <v>15000</v>
      </c>
      <c r="L161" s="62">
        <f t="shared" si="152"/>
        <v>15000</v>
      </c>
      <c r="M161" s="62">
        <f t="shared" si="152"/>
        <v>15000</v>
      </c>
      <c r="N161" s="62">
        <f t="shared" si="152"/>
        <v>15000</v>
      </c>
      <c r="O161" s="62">
        <f t="shared" si="152"/>
        <v>15000</v>
      </c>
      <c r="P161" s="62">
        <f t="shared" si="152"/>
        <v>15000</v>
      </c>
      <c r="Q161" s="62">
        <f t="shared" si="152"/>
        <v>15000</v>
      </c>
      <c r="R161" s="62">
        <f t="shared" si="152"/>
        <v>15000</v>
      </c>
      <c r="S161" s="62">
        <f t="shared" si="152"/>
        <v>15000</v>
      </c>
      <c r="T161" s="62">
        <f t="shared" si="152"/>
        <v>15000</v>
      </c>
      <c r="U161" s="62">
        <f t="shared" si="152"/>
        <v>15000</v>
      </c>
      <c r="V161" s="62">
        <f t="shared" si="152"/>
        <v>15000</v>
      </c>
      <c r="W161" s="62">
        <f t="shared" si="152"/>
        <v>15000</v>
      </c>
      <c r="X161" s="62">
        <f t="shared" si="152"/>
        <v>15000</v>
      </c>
      <c r="Y161" s="62">
        <f t="shared" si="152"/>
        <v>15000</v>
      </c>
      <c r="Z161" s="62">
        <f t="shared" si="152"/>
        <v>15000</v>
      </c>
      <c r="AA161" s="62">
        <f t="shared" si="152"/>
        <v>15000</v>
      </c>
      <c r="AB161" s="62">
        <f t="shared" si="152"/>
        <v>15000</v>
      </c>
      <c r="AC161" s="62">
        <f t="shared" si="152"/>
        <v>15000</v>
      </c>
    </row>
    <row r="162" spans="1:29" x14ac:dyDescent="0.25">
      <c r="A162" s="30" t="str">
        <f>A144</f>
        <v>Opex var (mode-fees)</v>
      </c>
      <c r="B162" s="62">
        <f>B144*B153</f>
        <v>12100</v>
      </c>
      <c r="C162" s="62">
        <f t="shared" ref="C162:AC162" si="153">C144*C153</f>
        <v>12100</v>
      </c>
      <c r="D162" s="62">
        <f t="shared" si="153"/>
        <v>12100</v>
      </c>
      <c r="E162" s="62">
        <f t="shared" si="153"/>
        <v>12100</v>
      </c>
      <c r="F162" s="62">
        <f t="shared" si="153"/>
        <v>12100</v>
      </c>
      <c r="G162" s="62">
        <f t="shared" si="153"/>
        <v>12100</v>
      </c>
      <c r="H162" s="62">
        <f t="shared" si="153"/>
        <v>12100</v>
      </c>
      <c r="I162" s="62">
        <f t="shared" si="153"/>
        <v>12100</v>
      </c>
      <c r="J162" s="62">
        <f t="shared" si="153"/>
        <v>12100</v>
      </c>
      <c r="K162" s="62">
        <f t="shared" si="153"/>
        <v>12100</v>
      </c>
      <c r="L162" s="62">
        <f t="shared" si="153"/>
        <v>12100</v>
      </c>
      <c r="M162" s="62">
        <f t="shared" si="153"/>
        <v>12100</v>
      </c>
      <c r="N162" s="62">
        <f t="shared" si="153"/>
        <v>12100</v>
      </c>
      <c r="O162" s="62">
        <f t="shared" si="153"/>
        <v>12100</v>
      </c>
      <c r="P162" s="62">
        <f t="shared" si="153"/>
        <v>12100</v>
      </c>
      <c r="Q162" s="62">
        <f t="shared" si="153"/>
        <v>12100</v>
      </c>
      <c r="R162" s="62">
        <f t="shared" si="153"/>
        <v>12100</v>
      </c>
      <c r="S162" s="62">
        <f t="shared" si="153"/>
        <v>12100</v>
      </c>
      <c r="T162" s="62">
        <f t="shared" si="153"/>
        <v>12100</v>
      </c>
      <c r="U162" s="62">
        <f t="shared" si="153"/>
        <v>12100</v>
      </c>
      <c r="V162" s="62">
        <f t="shared" si="153"/>
        <v>12100</v>
      </c>
      <c r="W162" s="62">
        <f t="shared" si="153"/>
        <v>12100</v>
      </c>
      <c r="X162" s="62">
        <f t="shared" si="153"/>
        <v>12100</v>
      </c>
      <c r="Y162" s="62">
        <f t="shared" si="153"/>
        <v>12100</v>
      </c>
      <c r="Z162" s="62">
        <f t="shared" si="153"/>
        <v>12100</v>
      </c>
      <c r="AA162" s="62">
        <f t="shared" si="153"/>
        <v>12100</v>
      </c>
      <c r="AB162" s="62">
        <f t="shared" si="153"/>
        <v>12100</v>
      </c>
      <c r="AC162" s="62">
        <f t="shared" si="153"/>
        <v>12100</v>
      </c>
    </row>
    <row r="163" spans="1:29" x14ac:dyDescent="0.25">
      <c r="A163" s="30" t="str">
        <f>A146</f>
        <v>Fuel Cost</v>
      </c>
      <c r="B163" s="62">
        <f>B145*B146*B153</f>
        <v>15234.403382787892</v>
      </c>
      <c r="C163" s="62">
        <f t="shared" ref="C163:AC163" si="154">C145*C146*C153</f>
        <v>15133.301691402363</v>
      </c>
      <c r="D163" s="62">
        <f t="shared" si="154"/>
        <v>14994.146454616497</v>
      </c>
      <c r="E163" s="62">
        <f t="shared" si="154"/>
        <v>14806.004989431996</v>
      </c>
      <c r="F163" s="62">
        <f t="shared" si="154"/>
        <v>14557.796395450097</v>
      </c>
      <c r="G163" s="62">
        <f t="shared" si="154"/>
        <v>14240.826996763935</v>
      </c>
      <c r="H163" s="62">
        <f t="shared" si="154"/>
        <v>13852.382482553776</v>
      </c>
      <c r="I163" s="62">
        <f t="shared" si="154"/>
        <v>13399.139602948062</v>
      </c>
      <c r="J163" s="62">
        <f t="shared" si="154"/>
        <v>12898.220399011252</v>
      </c>
      <c r="K163" s="62">
        <f t="shared" si="154"/>
        <v>12374.362326154192</v>
      </c>
      <c r="L163" s="62">
        <f t="shared" si="154"/>
        <v>11854.342908382876</v>
      </c>
      <c r="M163" s="62">
        <f t="shared" si="154"/>
        <v>11361.966721719185</v>
      </c>
      <c r="N163" s="62">
        <f t="shared" si="154"/>
        <v>10915.751397609722</v>
      </c>
      <c r="O163" s="62">
        <f t="shared" si="154"/>
        <v>10528.445545140848</v>
      </c>
      <c r="P163" s="62">
        <f t="shared" si="154"/>
        <v>10206.664715877876</v>
      </c>
      <c r="Q163" s="62">
        <f t="shared" si="154"/>
        <v>9950.5889417355502</v>
      </c>
      <c r="R163" s="62">
        <f t="shared" si="154"/>
        <v>9754.7229865668978</v>
      </c>
      <c r="S163" s="62">
        <f t="shared" si="154"/>
        <v>9609.9090630001683</v>
      </c>
      <c r="T163" s="62">
        <f t="shared" si="154"/>
        <v>9505.7175313659427</v>
      </c>
      <c r="U163" s="62">
        <f t="shared" si="154"/>
        <v>9432.2939482885886</v>
      </c>
      <c r="V163" s="62">
        <f t="shared" si="154"/>
        <v>9381.3347879329485</v>
      </c>
      <c r="W163" s="62">
        <f t="shared" si="154"/>
        <v>9346.3492630725523</v>
      </c>
      <c r="X163" s="62">
        <f t="shared" si="154"/>
        <v>9322.512228577536</v>
      </c>
      <c r="Y163" s="62">
        <f t="shared" si="154"/>
        <v>9306.3561015462838</v>
      </c>
      <c r="Z163" s="62">
        <f t="shared" si="154"/>
        <v>9295.4451039385021</v>
      </c>
      <c r="AA163" s="62">
        <f t="shared" si="154"/>
        <v>9288.0943230186222</v>
      </c>
      <c r="AB163" s="62">
        <f t="shared" si="154"/>
        <v>9283.1502278976386</v>
      </c>
      <c r="AC163" s="62">
        <f t="shared" si="154"/>
        <v>9279.8285498717923</v>
      </c>
    </row>
    <row r="164" spans="1:29" ht="15.75" thickBot="1" x14ac:dyDescent="0.3">
      <c r="A164" s="59" t="str">
        <f>A127</f>
        <v>Emission Cost</v>
      </c>
      <c r="B164" s="62">
        <f>B147*B153</f>
        <v>0</v>
      </c>
      <c r="C164" s="62">
        <f t="shared" ref="C164:AC164" si="155">C147*C153</f>
        <v>0</v>
      </c>
      <c r="D164" s="62">
        <f t="shared" si="155"/>
        <v>0</v>
      </c>
      <c r="E164" s="62">
        <f t="shared" si="155"/>
        <v>0</v>
      </c>
      <c r="F164" s="62">
        <f t="shared" si="155"/>
        <v>0</v>
      </c>
      <c r="G164" s="62">
        <f t="shared" si="155"/>
        <v>0</v>
      </c>
      <c r="H164" s="62">
        <f t="shared" si="155"/>
        <v>0</v>
      </c>
      <c r="I164" s="62">
        <f t="shared" si="155"/>
        <v>0</v>
      </c>
      <c r="J164" s="62">
        <f t="shared" si="155"/>
        <v>0</v>
      </c>
      <c r="K164" s="62">
        <f t="shared" si="155"/>
        <v>0</v>
      </c>
      <c r="L164" s="62">
        <f t="shared" si="155"/>
        <v>0</v>
      </c>
      <c r="M164" s="62">
        <f t="shared" si="155"/>
        <v>0</v>
      </c>
      <c r="N164" s="62">
        <f t="shared" si="155"/>
        <v>0</v>
      </c>
      <c r="O164" s="62">
        <f t="shared" si="155"/>
        <v>0</v>
      </c>
      <c r="P164" s="62">
        <f t="shared" si="155"/>
        <v>0</v>
      </c>
      <c r="Q164" s="62">
        <f t="shared" si="155"/>
        <v>0</v>
      </c>
      <c r="R164" s="62">
        <f t="shared" si="155"/>
        <v>0</v>
      </c>
      <c r="S164" s="62">
        <f t="shared" si="155"/>
        <v>0</v>
      </c>
      <c r="T164" s="62">
        <f t="shared" si="155"/>
        <v>0</v>
      </c>
      <c r="U164" s="62">
        <f t="shared" si="155"/>
        <v>0</v>
      </c>
      <c r="V164" s="62">
        <f t="shared" si="155"/>
        <v>0</v>
      </c>
      <c r="W164" s="62">
        <f t="shared" si="155"/>
        <v>0</v>
      </c>
      <c r="X164" s="62">
        <f t="shared" si="155"/>
        <v>0</v>
      </c>
      <c r="Y164" s="62">
        <f t="shared" si="155"/>
        <v>0</v>
      </c>
      <c r="Z164" s="62">
        <f t="shared" si="155"/>
        <v>0</v>
      </c>
      <c r="AA164" s="62">
        <f t="shared" si="155"/>
        <v>0</v>
      </c>
      <c r="AB164" s="62">
        <f t="shared" si="155"/>
        <v>0</v>
      </c>
      <c r="AC164" s="62">
        <f t="shared" si="155"/>
        <v>0</v>
      </c>
    </row>
    <row r="165" spans="1:29" ht="15.75" thickBot="1" x14ac:dyDescent="0.3">
      <c r="A165" s="31" t="s">
        <v>209</v>
      </c>
      <c r="B165" s="64">
        <f>B156+B157+B158+B159+B160+B161+B162+B163+B164</f>
        <v>171184.08047263513</v>
      </c>
      <c r="C165" s="64">
        <f t="shared" ref="C165:AC165" si="156">C156+C157+C158+C159+C160+C161+C162+C163+C164</f>
        <v>170258.33586945568</v>
      </c>
      <c r="D165" s="64">
        <f t="shared" si="156"/>
        <v>168988.62605055305</v>
      </c>
      <c r="E165" s="64">
        <f t="shared" si="156"/>
        <v>167281.14037233486</v>
      </c>
      <c r="F165" s="64">
        <f t="shared" si="156"/>
        <v>165046.85537620221</v>
      </c>
      <c r="G165" s="64">
        <f t="shared" si="156"/>
        <v>162228.75843948947</v>
      </c>
      <c r="H165" s="64">
        <f t="shared" si="156"/>
        <v>158839.03267452458</v>
      </c>
      <c r="I165" s="64">
        <f t="shared" si="156"/>
        <v>154992.02002828004</v>
      </c>
      <c r="J165" s="64">
        <f t="shared" si="156"/>
        <v>150908.31200598957</v>
      </c>
      <c r="K165" s="64">
        <f t="shared" si="156"/>
        <v>146872.1676973055</v>
      </c>
      <c r="L165" s="64">
        <f t="shared" si="156"/>
        <v>143154.84182372579</v>
      </c>
      <c r="M165" s="64">
        <f t="shared" si="156"/>
        <v>139945.21045481993</v>
      </c>
      <c r="N165" s="64">
        <f t="shared" si="156"/>
        <v>137322.96036256626</v>
      </c>
      <c r="O165" s="64">
        <f t="shared" si="156"/>
        <v>135275.24340268833</v>
      </c>
      <c r="P165" s="64">
        <f t="shared" si="156"/>
        <v>133732.92724431638</v>
      </c>
      <c r="Q165" s="64">
        <f t="shared" si="156"/>
        <v>132604.18636693608</v>
      </c>
      <c r="R165" s="64">
        <f t="shared" si="156"/>
        <v>131796.71104927504</v>
      </c>
      <c r="S165" s="64">
        <f t="shared" si="156"/>
        <v>131229.23746377675</v>
      </c>
      <c r="T165" s="64">
        <f t="shared" si="156"/>
        <v>130835.79886354394</v>
      </c>
      <c r="U165" s="64">
        <f t="shared" si="156"/>
        <v>130565.7502829875</v>
      </c>
      <c r="V165" s="64">
        <f t="shared" si="156"/>
        <v>130381.73717476372</v>
      </c>
      <c r="W165" s="64">
        <f t="shared" si="156"/>
        <v>130256.99331776043</v>
      </c>
      <c r="X165" s="64">
        <f t="shared" si="156"/>
        <v>130172.73141994837</v>
      </c>
      <c r="Y165" s="64">
        <f t="shared" si="156"/>
        <v>130115.95470166864</v>
      </c>
      <c r="Z165" s="64">
        <f t="shared" si="156"/>
        <v>130077.76232347076</v>
      </c>
      <c r="AA165" s="64">
        <f t="shared" si="156"/>
        <v>130052.1005997935</v>
      </c>
      <c r="AB165" s="64">
        <f t="shared" si="156"/>
        <v>130034.87165185876</v>
      </c>
      <c r="AC165" s="64">
        <f t="shared" si="156"/>
        <v>130023.31039513952</v>
      </c>
    </row>
    <row r="166" spans="1:29" ht="15.75" thickBot="1" x14ac:dyDescent="0.3">
      <c r="AC166" s="32"/>
    </row>
    <row r="167" spans="1:29" ht="15.75" thickBot="1" x14ac:dyDescent="0.3">
      <c r="A167" s="26" t="s">
        <v>208</v>
      </c>
      <c r="B167" s="27">
        <v>2023</v>
      </c>
      <c r="C167" s="27">
        <v>2024</v>
      </c>
      <c r="D167" s="27">
        <v>2025</v>
      </c>
      <c r="E167" s="27">
        <v>2026</v>
      </c>
      <c r="F167" s="27">
        <v>2027</v>
      </c>
      <c r="G167" s="27">
        <v>2028</v>
      </c>
      <c r="H167" s="27">
        <v>2029</v>
      </c>
      <c r="I167" s="27">
        <v>2030</v>
      </c>
      <c r="J167" s="27">
        <v>2031</v>
      </c>
      <c r="K167" s="27">
        <v>2032</v>
      </c>
      <c r="L167" s="27">
        <v>2033</v>
      </c>
      <c r="M167" s="27">
        <v>2034</v>
      </c>
      <c r="N167" s="27">
        <v>2035</v>
      </c>
      <c r="O167" s="27">
        <v>2036</v>
      </c>
      <c r="P167" s="27">
        <v>2037</v>
      </c>
      <c r="Q167" s="27">
        <v>2038</v>
      </c>
      <c r="R167" s="27">
        <v>2039</v>
      </c>
      <c r="S167" s="27">
        <v>2040</v>
      </c>
      <c r="T167" s="27">
        <v>2041</v>
      </c>
      <c r="U167" s="27">
        <v>2042</v>
      </c>
      <c r="V167" s="27">
        <v>2043</v>
      </c>
      <c r="W167" s="27">
        <v>2044</v>
      </c>
      <c r="X167" s="27">
        <v>2045</v>
      </c>
      <c r="Y167" s="27">
        <v>2046</v>
      </c>
      <c r="Z167" s="27">
        <v>2047</v>
      </c>
      <c r="AA167" s="27">
        <v>2048</v>
      </c>
      <c r="AB167" s="27">
        <v>2049</v>
      </c>
      <c r="AC167" s="28">
        <v>2050</v>
      </c>
    </row>
    <row r="168" spans="1:29" x14ac:dyDescent="0.25">
      <c r="A168" s="29" t="str">
        <f t="shared" ref="A168:A175" si="157">A156</f>
        <v>Capex vehicle</v>
      </c>
      <c r="B168" s="65">
        <f>((1+B141)^B148)*B141/(((1+B141)^B148)-1)*(B137)/B153</f>
        <v>0.56536968273970678</v>
      </c>
      <c r="C168" s="65">
        <f t="shared" ref="C168:AC168" si="158">((1+C141)^C148)*C141/(((1+C141)^C148)-1)*(C137)/C153</f>
        <v>0.55710299212516334</v>
      </c>
      <c r="D168" s="65">
        <f t="shared" si="158"/>
        <v>0.5457696685501352</v>
      </c>
      <c r="E168" s="65">
        <f t="shared" si="158"/>
        <v>0.53053889609515381</v>
      </c>
      <c r="F168" s="65">
        <f t="shared" si="158"/>
        <v>0.51062933412764744</v>
      </c>
      <c r="G168" s="65">
        <f t="shared" si="158"/>
        <v>0.48555660598231942</v>
      </c>
      <c r="H168" s="65">
        <f t="shared" si="158"/>
        <v>0.45547005192069989</v>
      </c>
      <c r="I168" s="65">
        <f t="shared" si="158"/>
        <v>0.42144896924775999</v>
      </c>
      <c r="J168" s="65">
        <f t="shared" si="158"/>
        <v>0.38553305185492726</v>
      </c>
      <c r="K168" s="65">
        <f t="shared" si="158"/>
        <v>0.35032389253754609</v>
      </c>
      <c r="L168" s="65">
        <f t="shared" si="158"/>
        <v>0.31827227008128506</v>
      </c>
      <c r="M168" s="65">
        <f t="shared" si="158"/>
        <v>0.29103295523227268</v>
      </c>
      <c r="N168" s="65">
        <f t="shared" si="158"/>
        <v>0.26921914232311212</v>
      </c>
      <c r="O168" s="65">
        <f t="shared" si="158"/>
        <v>0.25257423490731606</v>
      </c>
      <c r="P168" s="65">
        <f t="shared" si="158"/>
        <v>0.24033889303320144</v>
      </c>
      <c r="Q168" s="65">
        <f t="shared" si="158"/>
        <v>0.23159080059779361</v>
      </c>
      <c r="R168" s="65">
        <f t="shared" si="158"/>
        <v>0.2254596797158063</v>
      </c>
      <c r="S168" s="65">
        <f t="shared" si="158"/>
        <v>0.22122269833821234</v>
      </c>
      <c r="T168" s="65">
        <f t="shared" si="158"/>
        <v>0.21832312084464423</v>
      </c>
      <c r="U168" s="65">
        <f t="shared" si="158"/>
        <v>0.21635203978883416</v>
      </c>
      <c r="V168" s="65">
        <f t="shared" si="158"/>
        <v>0.21501823117138436</v>
      </c>
      <c r="W168" s="65">
        <f t="shared" si="158"/>
        <v>0.21411844248552933</v>
      </c>
      <c r="X168" s="65">
        <f t="shared" si="158"/>
        <v>0.21351270921198259</v>
      </c>
      <c r="Y168" s="65">
        <f t="shared" si="158"/>
        <v>0.2131055052505729</v>
      </c>
      <c r="Z168" s="65">
        <f t="shared" si="158"/>
        <v>0.21283202114048039</v>
      </c>
      <c r="AA168" s="65">
        <f t="shared" si="158"/>
        <v>0.21264846181259311</v>
      </c>
      <c r="AB168" s="65">
        <f t="shared" si="158"/>
        <v>0.21252531144532014</v>
      </c>
      <c r="AC168" s="65">
        <f t="shared" si="158"/>
        <v>0.2124427132117353</v>
      </c>
    </row>
    <row r="169" spans="1:29" x14ac:dyDescent="0.25">
      <c r="A169" s="30" t="str">
        <f t="shared" si="157"/>
        <v>Residual value (vehicle)</v>
      </c>
      <c r="B169" s="66">
        <f>((1+B141)^B148)*B141/(((1+B141)^B148)-1)*(B138)/B153</f>
        <v>-8.5954964831252464E-2</v>
      </c>
      <c r="C169" s="66">
        <f t="shared" ref="C169:AC169" si="159">((1+C141)^C148)*C141/(((1+C141)^C148)-1)*(C138)/C153</f>
        <v>-8.5185027960290094E-2</v>
      </c>
      <c r="D169" s="66">
        <f t="shared" si="159"/>
        <v>-8.4129473313596298E-2</v>
      </c>
      <c r="E169" s="66">
        <f t="shared" si="159"/>
        <v>-8.2710920977102934E-2</v>
      </c>
      <c r="F169" s="66">
        <f t="shared" si="159"/>
        <v>-8.0856599029148907E-2</v>
      </c>
      <c r="G169" s="66">
        <f t="shared" si="159"/>
        <v>-7.8521393956789934E-2</v>
      </c>
      <c r="H169" s="66">
        <f t="shared" si="159"/>
        <v>-7.5719214902031248E-2</v>
      </c>
      <c r="I169" s="66">
        <f t="shared" si="159"/>
        <v>-7.2550584653080966E-2</v>
      </c>
      <c r="J169" s="66">
        <f t="shared" si="159"/>
        <v>-6.9205474699826922E-2</v>
      </c>
      <c r="K169" s="66">
        <f t="shared" si="159"/>
        <v>-6.5926190253600248E-2</v>
      </c>
      <c r="L169" s="66">
        <f t="shared" si="159"/>
        <v>-6.2940990122870064E-2</v>
      </c>
      <c r="M169" s="66">
        <f t="shared" si="159"/>
        <v>-6.040399511242283E-2</v>
      </c>
      <c r="N169" s="66">
        <f t="shared" si="159"/>
        <v>-5.837231645911866E-2</v>
      </c>
      <c r="O169" s="66">
        <f t="shared" si="159"/>
        <v>-5.6822055474314119E-2</v>
      </c>
      <c r="P169" s="66">
        <f t="shared" si="159"/>
        <v>-5.5682489319372072E-2</v>
      </c>
      <c r="Q169" s="66">
        <f t="shared" si="159"/>
        <v>-5.4867716004309584E-2</v>
      </c>
      <c r="R169" s="66">
        <f t="shared" si="159"/>
        <v>-5.429668023588919E-2</v>
      </c>
      <c r="S169" s="66">
        <f t="shared" si="159"/>
        <v>-5.3902059421309372E-2</v>
      </c>
      <c r="T169" s="66">
        <f t="shared" si="159"/>
        <v>-5.3632000733182923E-2</v>
      </c>
      <c r="U169" s="66">
        <f t="shared" si="159"/>
        <v>-5.3448419654455508E-2</v>
      </c>
      <c r="V169" s="66">
        <f t="shared" si="159"/>
        <v>-5.3324192381261674E-2</v>
      </c>
      <c r="W169" s="66">
        <f t="shared" si="159"/>
        <v>-5.3240388533069283E-2</v>
      </c>
      <c r="X169" s="66">
        <f t="shared" si="159"/>
        <v>-5.3183972198768366E-2</v>
      </c>
      <c r="Y169" s="66">
        <f t="shared" si="159"/>
        <v>-5.3146046339617461E-2</v>
      </c>
      <c r="Z169" s="66">
        <f t="shared" si="159"/>
        <v>-5.3120574780344119E-2</v>
      </c>
      <c r="AA169" s="66">
        <f t="shared" si="159"/>
        <v>-5.3103478568433067E-2</v>
      </c>
      <c r="AB169" s="66">
        <f t="shared" si="159"/>
        <v>-5.3092008681285087E-2</v>
      </c>
      <c r="AC169" s="66">
        <f t="shared" si="159"/>
        <v>-5.3084315708549247E-2</v>
      </c>
    </row>
    <row r="170" spans="1:29" x14ac:dyDescent="0.25">
      <c r="A170" s="30" t="str">
        <f t="shared" si="157"/>
        <v>Capex costumization</v>
      </c>
      <c r="B170" s="66">
        <f>((1+B141)^B149)*B141/(((1+B141)^B149)-1)*(B139)/B153</f>
        <v>7.4109795392936578E-2</v>
      </c>
      <c r="C170" s="66">
        <f t="shared" ref="C170:AC170" si="160">((1+C141)^C149)*C141/(((1+C141)^C149)-1)*(C139)/C153</f>
        <v>7.4109795392936578E-2</v>
      </c>
      <c r="D170" s="66">
        <f t="shared" si="160"/>
        <v>7.4109795392936578E-2</v>
      </c>
      <c r="E170" s="66">
        <f t="shared" si="160"/>
        <v>7.4109795392936578E-2</v>
      </c>
      <c r="F170" s="66">
        <f t="shared" si="160"/>
        <v>7.4109795392936578E-2</v>
      </c>
      <c r="G170" s="66">
        <f t="shared" si="160"/>
        <v>7.4109795392936578E-2</v>
      </c>
      <c r="H170" s="66">
        <f t="shared" si="160"/>
        <v>7.4109795392936578E-2</v>
      </c>
      <c r="I170" s="66">
        <f t="shared" si="160"/>
        <v>7.4109795392936578E-2</v>
      </c>
      <c r="J170" s="66">
        <f t="shared" si="160"/>
        <v>7.4109795392936578E-2</v>
      </c>
      <c r="K170" s="66">
        <f t="shared" si="160"/>
        <v>7.4109795392936578E-2</v>
      </c>
      <c r="L170" s="66">
        <f t="shared" si="160"/>
        <v>7.4109795392936578E-2</v>
      </c>
      <c r="M170" s="66">
        <f t="shared" si="160"/>
        <v>7.4109795392936578E-2</v>
      </c>
      <c r="N170" s="66">
        <f t="shared" si="160"/>
        <v>7.4109795392936578E-2</v>
      </c>
      <c r="O170" s="66">
        <f t="shared" si="160"/>
        <v>7.4109795392936578E-2</v>
      </c>
      <c r="P170" s="66">
        <f t="shared" si="160"/>
        <v>7.4109795392936578E-2</v>
      </c>
      <c r="Q170" s="66">
        <f t="shared" si="160"/>
        <v>7.4109795392936578E-2</v>
      </c>
      <c r="R170" s="66">
        <f t="shared" si="160"/>
        <v>7.4109795392936578E-2</v>
      </c>
      <c r="S170" s="66">
        <f t="shared" si="160"/>
        <v>7.4109795392936578E-2</v>
      </c>
      <c r="T170" s="66">
        <f t="shared" si="160"/>
        <v>7.4109795392936578E-2</v>
      </c>
      <c r="U170" s="66">
        <f t="shared" si="160"/>
        <v>7.4109795392936578E-2</v>
      </c>
      <c r="V170" s="66">
        <f t="shared" si="160"/>
        <v>7.4109795392936578E-2</v>
      </c>
      <c r="W170" s="66">
        <f t="shared" si="160"/>
        <v>7.4109795392936578E-2</v>
      </c>
      <c r="X170" s="66">
        <f t="shared" si="160"/>
        <v>7.4109795392936578E-2</v>
      </c>
      <c r="Y170" s="66">
        <f t="shared" si="160"/>
        <v>7.4109795392936578E-2</v>
      </c>
      <c r="Z170" s="66">
        <f t="shared" si="160"/>
        <v>7.4109795392936578E-2</v>
      </c>
      <c r="AA170" s="66">
        <f t="shared" si="160"/>
        <v>7.4109795392936578E-2</v>
      </c>
      <c r="AB170" s="66">
        <f t="shared" si="160"/>
        <v>7.4109795392936578E-2</v>
      </c>
      <c r="AC170" s="66">
        <f t="shared" si="160"/>
        <v>7.4109795392936578E-2</v>
      </c>
    </row>
    <row r="171" spans="1:29" x14ac:dyDescent="0.25">
      <c r="A171" s="30" t="str">
        <f t="shared" si="157"/>
        <v>Residual value (costumization)</v>
      </c>
      <c r="B171" s="66">
        <f>((1+B141)^B149)*B141/(((1+B141)^B149)-1)*(B140)/B153</f>
        <v>-1.8527448848234145E-2</v>
      </c>
      <c r="C171" s="66">
        <f t="shared" ref="C171:AC171" si="161">((1+C141)^C149)*C141/(((1+C141)^C149)-1)*(C140)/C153</f>
        <v>-1.8527448848234145E-2</v>
      </c>
      <c r="D171" s="66">
        <f t="shared" si="161"/>
        <v>-1.8527448848234145E-2</v>
      </c>
      <c r="E171" s="66">
        <f t="shared" si="161"/>
        <v>-1.8527448848234145E-2</v>
      </c>
      <c r="F171" s="66">
        <f t="shared" si="161"/>
        <v>-1.8527448848234145E-2</v>
      </c>
      <c r="G171" s="66">
        <f t="shared" si="161"/>
        <v>-1.8527448848234145E-2</v>
      </c>
      <c r="H171" s="66">
        <f t="shared" si="161"/>
        <v>-1.8527448848234145E-2</v>
      </c>
      <c r="I171" s="66">
        <f t="shared" si="161"/>
        <v>-1.8527448848234145E-2</v>
      </c>
      <c r="J171" s="66">
        <f t="shared" si="161"/>
        <v>-1.8527448848234145E-2</v>
      </c>
      <c r="K171" s="66">
        <f t="shared" si="161"/>
        <v>-1.8527448848234145E-2</v>
      </c>
      <c r="L171" s="66">
        <f t="shared" si="161"/>
        <v>-1.8527448848234145E-2</v>
      </c>
      <c r="M171" s="66">
        <f t="shared" si="161"/>
        <v>-1.8527448848234145E-2</v>
      </c>
      <c r="N171" s="66">
        <f t="shared" si="161"/>
        <v>-1.8527448848234145E-2</v>
      </c>
      <c r="O171" s="66">
        <f t="shared" si="161"/>
        <v>-1.8527448848234145E-2</v>
      </c>
      <c r="P171" s="66">
        <f t="shared" si="161"/>
        <v>-1.8527448848234145E-2</v>
      </c>
      <c r="Q171" s="66">
        <f t="shared" si="161"/>
        <v>-1.8527448848234145E-2</v>
      </c>
      <c r="R171" s="66">
        <f t="shared" si="161"/>
        <v>-1.8527448848234145E-2</v>
      </c>
      <c r="S171" s="66">
        <f t="shared" si="161"/>
        <v>-1.8527448848234145E-2</v>
      </c>
      <c r="T171" s="66">
        <f t="shared" si="161"/>
        <v>-1.8527448848234145E-2</v>
      </c>
      <c r="U171" s="66">
        <f t="shared" si="161"/>
        <v>-1.8527448848234145E-2</v>
      </c>
      <c r="V171" s="66">
        <f t="shared" si="161"/>
        <v>-1.8527448848234145E-2</v>
      </c>
      <c r="W171" s="66">
        <f t="shared" si="161"/>
        <v>-1.8527448848234145E-2</v>
      </c>
      <c r="X171" s="66">
        <f t="shared" si="161"/>
        <v>-1.8527448848234145E-2</v>
      </c>
      <c r="Y171" s="66">
        <f t="shared" si="161"/>
        <v>-1.8527448848234145E-2</v>
      </c>
      <c r="Z171" s="66">
        <f t="shared" si="161"/>
        <v>-1.8527448848234145E-2</v>
      </c>
      <c r="AA171" s="66">
        <f t="shared" si="161"/>
        <v>-1.8527448848234145E-2</v>
      </c>
      <c r="AB171" s="66">
        <f t="shared" si="161"/>
        <v>-1.8527448848234145E-2</v>
      </c>
      <c r="AC171" s="66">
        <f t="shared" si="161"/>
        <v>-1.8527448848234145E-2</v>
      </c>
    </row>
    <row r="172" spans="1:29" x14ac:dyDescent="0.25">
      <c r="A172" s="30" t="str">
        <f t="shared" si="157"/>
        <v>Opex fix (admin, crew, insurance)</v>
      </c>
      <c r="B172" s="66">
        <f>B142/B153</f>
        <v>0.63636363636363635</v>
      </c>
      <c r="C172" s="66">
        <f t="shared" ref="C172:AC172" si="162">C142/C153</f>
        <v>0.63636363636363635</v>
      </c>
      <c r="D172" s="66">
        <f t="shared" si="162"/>
        <v>0.63636363636363635</v>
      </c>
      <c r="E172" s="66">
        <f t="shared" si="162"/>
        <v>0.63636363636363635</v>
      </c>
      <c r="F172" s="66">
        <f t="shared" si="162"/>
        <v>0.63636363636363635</v>
      </c>
      <c r="G172" s="66">
        <f t="shared" si="162"/>
        <v>0.63636363636363635</v>
      </c>
      <c r="H172" s="66">
        <f t="shared" si="162"/>
        <v>0.63636363636363635</v>
      </c>
      <c r="I172" s="66">
        <f t="shared" si="162"/>
        <v>0.63636363636363635</v>
      </c>
      <c r="J172" s="66">
        <f t="shared" si="162"/>
        <v>0.63636363636363635</v>
      </c>
      <c r="K172" s="66">
        <f t="shared" si="162"/>
        <v>0.63636363636363635</v>
      </c>
      <c r="L172" s="66">
        <f t="shared" si="162"/>
        <v>0.63636363636363635</v>
      </c>
      <c r="M172" s="66">
        <f t="shared" si="162"/>
        <v>0.63636363636363635</v>
      </c>
      <c r="N172" s="66">
        <f t="shared" si="162"/>
        <v>0.63636363636363635</v>
      </c>
      <c r="O172" s="66">
        <f t="shared" si="162"/>
        <v>0.63636363636363635</v>
      </c>
      <c r="P172" s="66">
        <f t="shared" si="162"/>
        <v>0.63636363636363635</v>
      </c>
      <c r="Q172" s="66">
        <f t="shared" si="162"/>
        <v>0.63636363636363635</v>
      </c>
      <c r="R172" s="66">
        <f t="shared" si="162"/>
        <v>0.63636363636363635</v>
      </c>
      <c r="S172" s="66">
        <f t="shared" si="162"/>
        <v>0.63636363636363635</v>
      </c>
      <c r="T172" s="66">
        <f t="shared" si="162"/>
        <v>0.63636363636363635</v>
      </c>
      <c r="U172" s="66">
        <f t="shared" si="162"/>
        <v>0.63636363636363635</v>
      </c>
      <c r="V172" s="66">
        <f t="shared" si="162"/>
        <v>0.63636363636363635</v>
      </c>
      <c r="W172" s="66">
        <f t="shared" si="162"/>
        <v>0.63636363636363635</v>
      </c>
      <c r="X172" s="66">
        <f t="shared" si="162"/>
        <v>0.63636363636363635</v>
      </c>
      <c r="Y172" s="66">
        <f t="shared" si="162"/>
        <v>0.63636363636363635</v>
      </c>
      <c r="Z172" s="66">
        <f t="shared" si="162"/>
        <v>0.63636363636363635</v>
      </c>
      <c r="AA172" s="66">
        <f t="shared" si="162"/>
        <v>0.63636363636363635</v>
      </c>
      <c r="AB172" s="66">
        <f t="shared" si="162"/>
        <v>0.63636363636363635</v>
      </c>
      <c r="AC172" s="66">
        <f t="shared" si="162"/>
        <v>0.63636363636363635</v>
      </c>
    </row>
    <row r="173" spans="1:29" x14ac:dyDescent="0.25">
      <c r="A173" s="30" t="str">
        <f t="shared" si="157"/>
        <v>Opex maintenance &amp; repair</v>
      </c>
      <c r="B173" s="66">
        <f>B143/B153</f>
        <v>0.13636363636363635</v>
      </c>
      <c r="C173" s="66">
        <f t="shared" ref="C173:AC173" si="163">C143/C153</f>
        <v>0.13636363636363635</v>
      </c>
      <c r="D173" s="66">
        <f t="shared" si="163"/>
        <v>0.13636363636363635</v>
      </c>
      <c r="E173" s="66">
        <f t="shared" si="163"/>
        <v>0.13636363636363635</v>
      </c>
      <c r="F173" s="66">
        <f t="shared" si="163"/>
        <v>0.13636363636363635</v>
      </c>
      <c r="G173" s="66">
        <f t="shared" si="163"/>
        <v>0.13636363636363635</v>
      </c>
      <c r="H173" s="66">
        <f t="shared" si="163"/>
        <v>0.13636363636363635</v>
      </c>
      <c r="I173" s="66">
        <f t="shared" si="163"/>
        <v>0.13636363636363635</v>
      </c>
      <c r="J173" s="66">
        <f t="shared" si="163"/>
        <v>0.13636363636363635</v>
      </c>
      <c r="K173" s="66">
        <f t="shared" si="163"/>
        <v>0.13636363636363635</v>
      </c>
      <c r="L173" s="66">
        <f t="shared" si="163"/>
        <v>0.13636363636363635</v>
      </c>
      <c r="M173" s="66">
        <f t="shared" si="163"/>
        <v>0.13636363636363635</v>
      </c>
      <c r="N173" s="66">
        <f t="shared" si="163"/>
        <v>0.13636363636363635</v>
      </c>
      <c r="O173" s="66">
        <f t="shared" si="163"/>
        <v>0.13636363636363635</v>
      </c>
      <c r="P173" s="66">
        <f t="shared" si="163"/>
        <v>0.13636363636363635</v>
      </c>
      <c r="Q173" s="66">
        <f t="shared" si="163"/>
        <v>0.13636363636363635</v>
      </c>
      <c r="R173" s="66">
        <f t="shared" si="163"/>
        <v>0.13636363636363635</v>
      </c>
      <c r="S173" s="66">
        <f t="shared" si="163"/>
        <v>0.13636363636363635</v>
      </c>
      <c r="T173" s="66">
        <f t="shared" si="163"/>
        <v>0.13636363636363635</v>
      </c>
      <c r="U173" s="66">
        <f t="shared" si="163"/>
        <v>0.13636363636363635</v>
      </c>
      <c r="V173" s="66">
        <f t="shared" si="163"/>
        <v>0.13636363636363635</v>
      </c>
      <c r="W173" s="66">
        <f t="shared" si="163"/>
        <v>0.13636363636363635</v>
      </c>
      <c r="X173" s="66">
        <f t="shared" si="163"/>
        <v>0.13636363636363635</v>
      </c>
      <c r="Y173" s="66">
        <f t="shared" si="163"/>
        <v>0.13636363636363635</v>
      </c>
      <c r="Z173" s="66">
        <f t="shared" si="163"/>
        <v>0.13636363636363635</v>
      </c>
      <c r="AA173" s="66">
        <f t="shared" si="163"/>
        <v>0.13636363636363635</v>
      </c>
      <c r="AB173" s="66">
        <f t="shared" si="163"/>
        <v>0.13636363636363635</v>
      </c>
      <c r="AC173" s="66">
        <f t="shared" si="163"/>
        <v>0.13636363636363635</v>
      </c>
    </row>
    <row r="174" spans="1:29" x14ac:dyDescent="0.25">
      <c r="A174" s="30" t="str">
        <f t="shared" si="157"/>
        <v>Opex var (mode-fees)</v>
      </c>
      <c r="B174" s="66">
        <f>B144*B153/B153</f>
        <v>0.11</v>
      </c>
      <c r="C174" s="66">
        <f t="shared" ref="C174:AC174" si="164">C144*C153/C153</f>
        <v>0.11</v>
      </c>
      <c r="D174" s="66">
        <f t="shared" si="164"/>
        <v>0.11</v>
      </c>
      <c r="E174" s="66">
        <f t="shared" si="164"/>
        <v>0.11</v>
      </c>
      <c r="F174" s="66">
        <f t="shared" si="164"/>
        <v>0.11</v>
      </c>
      <c r="G174" s="66">
        <f t="shared" si="164"/>
        <v>0.11</v>
      </c>
      <c r="H174" s="66">
        <f t="shared" si="164"/>
        <v>0.11</v>
      </c>
      <c r="I174" s="66">
        <f t="shared" si="164"/>
        <v>0.11</v>
      </c>
      <c r="J174" s="66">
        <f t="shared" si="164"/>
        <v>0.11</v>
      </c>
      <c r="K174" s="66">
        <f t="shared" si="164"/>
        <v>0.11</v>
      </c>
      <c r="L174" s="66">
        <f t="shared" si="164"/>
        <v>0.11</v>
      </c>
      <c r="M174" s="66">
        <f t="shared" si="164"/>
        <v>0.11</v>
      </c>
      <c r="N174" s="66">
        <f t="shared" si="164"/>
        <v>0.11</v>
      </c>
      <c r="O174" s="66">
        <f t="shared" si="164"/>
        <v>0.11</v>
      </c>
      <c r="P174" s="66">
        <f t="shared" si="164"/>
        <v>0.11</v>
      </c>
      <c r="Q174" s="66">
        <f t="shared" si="164"/>
        <v>0.11</v>
      </c>
      <c r="R174" s="66">
        <f t="shared" si="164"/>
        <v>0.11</v>
      </c>
      <c r="S174" s="66">
        <f t="shared" si="164"/>
        <v>0.11</v>
      </c>
      <c r="T174" s="66">
        <f t="shared" si="164"/>
        <v>0.11</v>
      </c>
      <c r="U174" s="66">
        <f t="shared" si="164"/>
        <v>0.11</v>
      </c>
      <c r="V174" s="66">
        <f t="shared" si="164"/>
        <v>0.11</v>
      </c>
      <c r="W174" s="66">
        <f t="shared" si="164"/>
        <v>0.11</v>
      </c>
      <c r="X174" s="66">
        <f t="shared" si="164"/>
        <v>0.11</v>
      </c>
      <c r="Y174" s="66">
        <f t="shared" si="164"/>
        <v>0.11</v>
      </c>
      <c r="Z174" s="66">
        <f t="shared" si="164"/>
        <v>0.11</v>
      </c>
      <c r="AA174" s="66">
        <f t="shared" si="164"/>
        <v>0.11</v>
      </c>
      <c r="AB174" s="66">
        <f t="shared" si="164"/>
        <v>0.11</v>
      </c>
      <c r="AC174" s="66">
        <f t="shared" si="164"/>
        <v>0.11</v>
      </c>
    </row>
    <row r="175" spans="1:29" x14ac:dyDescent="0.25">
      <c r="A175" s="30" t="str">
        <f t="shared" si="157"/>
        <v>Fuel Cost</v>
      </c>
      <c r="B175" s="66">
        <f>B145*B146*B153/B153</f>
        <v>0.13849457620716266</v>
      </c>
      <c r="C175" s="66">
        <f t="shared" ref="C175:AC175" si="165">C145*C146*C153/C153</f>
        <v>0.13757546992183967</v>
      </c>
      <c r="D175" s="66">
        <f t="shared" si="165"/>
        <v>0.13631042231469542</v>
      </c>
      <c r="E175" s="66">
        <f t="shared" si="165"/>
        <v>0.1346000453584727</v>
      </c>
      <c r="F175" s="66">
        <f t="shared" si="165"/>
        <v>0.13234360359500089</v>
      </c>
      <c r="G175" s="66">
        <f t="shared" si="165"/>
        <v>0.12946206360694487</v>
      </c>
      <c r="H175" s="66">
        <f t="shared" si="165"/>
        <v>0.12593074984139796</v>
      </c>
      <c r="I175" s="66">
        <f t="shared" si="165"/>
        <v>0.12181036002680057</v>
      </c>
      <c r="J175" s="66">
        <f t="shared" si="165"/>
        <v>0.11725654908192047</v>
      </c>
      <c r="K175" s="66">
        <f t="shared" si="165"/>
        <v>0.11249420296503812</v>
      </c>
      <c r="L175" s="66">
        <f t="shared" si="165"/>
        <v>0.10776675371257161</v>
      </c>
      <c r="M175" s="66">
        <f t="shared" si="165"/>
        <v>0.10329060656108351</v>
      </c>
      <c r="N175" s="66">
        <f t="shared" si="165"/>
        <v>9.9234103614633834E-2</v>
      </c>
      <c r="O175" s="66">
        <f t="shared" si="165"/>
        <v>9.5713141319462264E-2</v>
      </c>
      <c r="P175" s="66">
        <f t="shared" si="165"/>
        <v>9.2787861053435242E-2</v>
      </c>
      <c r="Q175" s="66">
        <f t="shared" si="165"/>
        <v>9.045989947032318E-2</v>
      </c>
      <c r="R175" s="66">
        <f t="shared" si="165"/>
        <v>8.8679299877880896E-2</v>
      </c>
      <c r="S175" s="66">
        <f t="shared" si="165"/>
        <v>8.7362809663637894E-2</v>
      </c>
      <c r="T175" s="66">
        <f t="shared" si="165"/>
        <v>8.6415613921508566E-2</v>
      </c>
      <c r="U175" s="66">
        <f t="shared" si="165"/>
        <v>8.5748126802623531E-2</v>
      </c>
      <c r="V175" s="66">
        <f t="shared" si="165"/>
        <v>8.5284861708481347E-2</v>
      </c>
      <c r="W175" s="66">
        <f t="shared" si="165"/>
        <v>8.4966811482477742E-2</v>
      </c>
      <c r="X175" s="66">
        <f t="shared" si="165"/>
        <v>8.4750111168886685E-2</v>
      </c>
      <c r="Y175" s="66">
        <f t="shared" si="165"/>
        <v>8.46032372867844E-2</v>
      </c>
      <c r="Z175" s="66">
        <f t="shared" si="165"/>
        <v>8.4504046399440924E-2</v>
      </c>
      <c r="AA175" s="66">
        <f t="shared" si="165"/>
        <v>8.4437221118351113E-2</v>
      </c>
      <c r="AB175" s="66">
        <f t="shared" si="165"/>
        <v>8.4392274799069439E-2</v>
      </c>
      <c r="AC175" s="66">
        <f t="shared" si="165"/>
        <v>8.436207772610721E-2</v>
      </c>
    </row>
    <row r="176" spans="1:29" ht="15.75" thickBot="1" x14ac:dyDescent="0.3">
      <c r="A176" s="59" t="str">
        <f t="shared" ref="A176" si="166">A164</f>
        <v>Emission Cost</v>
      </c>
      <c r="B176" s="66">
        <f>B147</f>
        <v>0</v>
      </c>
      <c r="C176" s="66">
        <f t="shared" ref="C176:AC176" si="167">C147</f>
        <v>0</v>
      </c>
      <c r="D176" s="66">
        <f t="shared" si="167"/>
        <v>0</v>
      </c>
      <c r="E176" s="66">
        <f t="shared" si="167"/>
        <v>0</v>
      </c>
      <c r="F176" s="66">
        <f t="shared" si="167"/>
        <v>0</v>
      </c>
      <c r="G176" s="66">
        <f t="shared" si="167"/>
        <v>0</v>
      </c>
      <c r="H176" s="66">
        <f t="shared" si="167"/>
        <v>0</v>
      </c>
      <c r="I176" s="66">
        <f t="shared" si="167"/>
        <v>0</v>
      </c>
      <c r="J176" s="66">
        <f t="shared" si="167"/>
        <v>0</v>
      </c>
      <c r="K176" s="66">
        <f t="shared" si="167"/>
        <v>0</v>
      </c>
      <c r="L176" s="66">
        <f t="shared" si="167"/>
        <v>0</v>
      </c>
      <c r="M176" s="66">
        <f t="shared" si="167"/>
        <v>0</v>
      </c>
      <c r="N176" s="66">
        <f t="shared" si="167"/>
        <v>0</v>
      </c>
      <c r="O176" s="66">
        <f t="shared" si="167"/>
        <v>0</v>
      </c>
      <c r="P176" s="66">
        <f t="shared" si="167"/>
        <v>0</v>
      </c>
      <c r="Q176" s="66">
        <f t="shared" si="167"/>
        <v>0</v>
      </c>
      <c r="R176" s="66">
        <f t="shared" si="167"/>
        <v>0</v>
      </c>
      <c r="S176" s="66">
        <f t="shared" si="167"/>
        <v>0</v>
      </c>
      <c r="T176" s="66">
        <f t="shared" si="167"/>
        <v>0</v>
      </c>
      <c r="U176" s="66">
        <f t="shared" si="167"/>
        <v>0</v>
      </c>
      <c r="V176" s="66">
        <f t="shared" si="167"/>
        <v>0</v>
      </c>
      <c r="W176" s="66">
        <f t="shared" si="167"/>
        <v>0</v>
      </c>
      <c r="X176" s="66">
        <f t="shared" si="167"/>
        <v>0</v>
      </c>
      <c r="Y176" s="66">
        <f t="shared" si="167"/>
        <v>0</v>
      </c>
      <c r="Z176" s="66">
        <f t="shared" si="167"/>
        <v>0</v>
      </c>
      <c r="AA176" s="66">
        <f t="shared" si="167"/>
        <v>0</v>
      </c>
      <c r="AB176" s="66">
        <f t="shared" si="167"/>
        <v>0</v>
      </c>
      <c r="AC176" s="66">
        <f t="shared" si="167"/>
        <v>0</v>
      </c>
    </row>
    <row r="177" spans="1:29" ht="15.75" thickBot="1" x14ac:dyDescent="0.3">
      <c r="A177" s="31" t="s">
        <v>63</v>
      </c>
      <c r="B177" s="76">
        <f>B168+B169+B170-B171+B172+B173+B174+B175+B176</f>
        <v>1.5932738110840603</v>
      </c>
      <c r="C177" s="76">
        <f t="shared" ref="C177:AC177" si="168">C168+C169+C170-C171+C172+C173+C174+C175+C176</f>
        <v>1.5848579510551561</v>
      </c>
      <c r="D177" s="76">
        <f t="shared" si="168"/>
        <v>1.5733151345196776</v>
      </c>
      <c r="E177" s="76">
        <f t="shared" si="168"/>
        <v>1.5577925374449668</v>
      </c>
      <c r="F177" s="76">
        <f t="shared" si="168"/>
        <v>1.537480855661943</v>
      </c>
      <c r="G177" s="76">
        <f t="shared" si="168"/>
        <v>1.5118617926009177</v>
      </c>
      <c r="H177" s="76">
        <f t="shared" si="168"/>
        <v>1.4810461038285103</v>
      </c>
      <c r="I177" s="76">
        <f t="shared" si="168"/>
        <v>1.4460732615899232</v>
      </c>
      <c r="J177" s="76">
        <f t="shared" si="168"/>
        <v>1.4089486432054641</v>
      </c>
      <c r="K177" s="76">
        <f t="shared" si="168"/>
        <v>1.3722564222174274</v>
      </c>
      <c r="L177" s="76">
        <f t="shared" si="168"/>
        <v>1.3384625506394299</v>
      </c>
      <c r="M177" s="76">
        <f t="shared" si="168"/>
        <v>1.3092840836493769</v>
      </c>
      <c r="N177" s="76">
        <f t="shared" si="168"/>
        <v>1.2854454464470708</v>
      </c>
      <c r="O177" s="76">
        <f t="shared" si="168"/>
        <v>1.266829837720908</v>
      </c>
      <c r="P177" s="76">
        <f t="shared" si="168"/>
        <v>1.2528087817357079</v>
      </c>
      <c r="Q177" s="76">
        <f t="shared" si="168"/>
        <v>1.2425475010322506</v>
      </c>
      <c r="R177" s="76">
        <f t="shared" si="168"/>
        <v>1.2352068163262415</v>
      </c>
      <c r="S177" s="76">
        <f t="shared" si="168"/>
        <v>1.2300479655489842</v>
      </c>
      <c r="T177" s="76">
        <f t="shared" si="168"/>
        <v>1.2264712510014135</v>
      </c>
      <c r="U177" s="76">
        <f t="shared" si="168"/>
        <v>1.2240162639054457</v>
      </c>
      <c r="V177" s="76">
        <f t="shared" si="168"/>
        <v>1.2223434174670476</v>
      </c>
      <c r="W177" s="76">
        <f t="shared" si="168"/>
        <v>1.2212093824033812</v>
      </c>
      <c r="X177" s="76">
        <f t="shared" si="168"/>
        <v>1.2204433651505444</v>
      </c>
      <c r="Y177" s="76">
        <f t="shared" si="168"/>
        <v>1.2199272131661834</v>
      </c>
      <c r="Z177" s="76">
        <f t="shared" si="168"/>
        <v>1.2195800097280207</v>
      </c>
      <c r="AA177" s="76">
        <f t="shared" si="168"/>
        <v>1.2193467213309546</v>
      </c>
      <c r="AB177" s="76">
        <f t="shared" si="168"/>
        <v>1.2191900945315479</v>
      </c>
      <c r="AC177" s="76">
        <f t="shared" si="168"/>
        <v>1.2190849921977369</v>
      </c>
    </row>
    <row r="178" spans="1:29" ht="15.75" thickBot="1" x14ac:dyDescent="0.3"/>
    <row r="179" spans="1:29" ht="15.75" thickBot="1" x14ac:dyDescent="0.3">
      <c r="A179" s="26" t="s">
        <v>208</v>
      </c>
      <c r="B179" s="27">
        <v>2023</v>
      </c>
      <c r="C179" s="27">
        <v>2024</v>
      </c>
      <c r="D179" s="27">
        <v>2025</v>
      </c>
      <c r="E179" s="27">
        <v>2026</v>
      </c>
      <c r="F179" s="27">
        <v>2027</v>
      </c>
      <c r="G179" s="27">
        <v>2028</v>
      </c>
      <c r="H179" s="27">
        <v>2029</v>
      </c>
      <c r="I179" s="27">
        <v>2030</v>
      </c>
      <c r="J179" s="27">
        <v>2031</v>
      </c>
      <c r="K179" s="27">
        <v>2032</v>
      </c>
      <c r="L179" s="27">
        <v>2033</v>
      </c>
      <c r="M179" s="27">
        <v>2034</v>
      </c>
      <c r="N179" s="27">
        <v>2035</v>
      </c>
      <c r="O179" s="27">
        <v>2036</v>
      </c>
      <c r="P179" s="27">
        <v>2037</v>
      </c>
      <c r="Q179" s="27">
        <v>2038</v>
      </c>
      <c r="R179" s="27">
        <v>2039</v>
      </c>
      <c r="S179" s="27">
        <v>2040</v>
      </c>
      <c r="T179" s="27">
        <v>2041</v>
      </c>
      <c r="U179" s="27">
        <v>2042</v>
      </c>
      <c r="V179" s="27">
        <v>2043</v>
      </c>
      <c r="W179" s="27">
        <v>2044</v>
      </c>
      <c r="X179" s="27">
        <v>2045</v>
      </c>
      <c r="Y179" s="27">
        <v>2046</v>
      </c>
      <c r="Z179" s="27">
        <v>2047</v>
      </c>
      <c r="AA179" s="27">
        <v>2048</v>
      </c>
      <c r="AB179" s="27">
        <v>2049</v>
      </c>
      <c r="AC179" s="28">
        <v>2050</v>
      </c>
    </row>
    <row r="180" spans="1:29" x14ac:dyDescent="0.25">
      <c r="A180" s="29" t="str">
        <f t="shared" ref="A180:A187" si="169">A156</f>
        <v>Capex vehicle</v>
      </c>
      <c r="B180" s="65">
        <f>((1+B141)^B148)*B141/(((1+B141)^B148)-1)*(B137)/B153/(B150)</f>
        <v>2.2614787309588272E-2</v>
      </c>
      <c r="C180" s="65">
        <f t="shared" ref="C180:AC180" si="170">((1+C141)^C148)*C141/(((1+C141)^C148)-1)*(C137)/C153/(C150)</f>
        <v>2.2284119685006532E-2</v>
      </c>
      <c r="D180" s="65">
        <f t="shared" si="170"/>
        <v>2.1830786742005406E-2</v>
      </c>
      <c r="E180" s="65">
        <f t="shared" si="170"/>
        <v>2.1221555843806153E-2</v>
      </c>
      <c r="F180" s="65">
        <f t="shared" si="170"/>
        <v>2.0425173365105898E-2</v>
      </c>
      <c r="G180" s="65">
        <f t="shared" si="170"/>
        <v>1.9422264239292778E-2</v>
      </c>
      <c r="H180" s="65">
        <f t="shared" si="170"/>
        <v>1.8218802076827995E-2</v>
      </c>
      <c r="I180" s="65">
        <f t="shared" si="170"/>
        <v>1.6857958769910399E-2</v>
      </c>
      <c r="J180" s="65">
        <f t="shared" si="170"/>
        <v>1.5421322074197091E-2</v>
      </c>
      <c r="K180" s="65">
        <f t="shared" si="170"/>
        <v>1.4012955701501843E-2</v>
      </c>
      <c r="L180" s="65">
        <f t="shared" si="170"/>
        <v>1.2730890803251403E-2</v>
      </c>
      <c r="M180" s="65">
        <f t="shared" si="170"/>
        <v>1.1641318209290907E-2</v>
      </c>
      <c r="N180" s="65">
        <f t="shared" si="170"/>
        <v>1.0768765692924485E-2</v>
      </c>
      <c r="O180" s="65">
        <f t="shared" si="170"/>
        <v>1.0102969396292643E-2</v>
      </c>
      <c r="P180" s="65">
        <f t="shared" si="170"/>
        <v>9.6135557213280574E-3</v>
      </c>
      <c r="Q180" s="65">
        <f t="shared" si="170"/>
        <v>9.2636320239117449E-3</v>
      </c>
      <c r="R180" s="65">
        <f t="shared" si="170"/>
        <v>9.0183871886322514E-3</v>
      </c>
      <c r="S180" s="65">
        <f t="shared" si="170"/>
        <v>8.8489079335284937E-3</v>
      </c>
      <c r="T180" s="65">
        <f t="shared" si="170"/>
        <v>8.7329248337857691E-3</v>
      </c>
      <c r="U180" s="65">
        <f t="shared" si="170"/>
        <v>8.6540815915533663E-3</v>
      </c>
      <c r="V180" s="65">
        <f t="shared" si="170"/>
        <v>8.6007292468553743E-3</v>
      </c>
      <c r="W180" s="65">
        <f t="shared" si="170"/>
        <v>8.5647376994211731E-3</v>
      </c>
      <c r="X180" s="65">
        <f t="shared" si="170"/>
        <v>8.5405083684793031E-3</v>
      </c>
      <c r="Y180" s="65">
        <f t="shared" si="170"/>
        <v>8.5242202100229165E-3</v>
      </c>
      <c r="Z180" s="65">
        <f t="shared" si="170"/>
        <v>8.5132808456192151E-3</v>
      </c>
      <c r="AA180" s="65">
        <f t="shared" si="170"/>
        <v>8.5059384725037247E-3</v>
      </c>
      <c r="AB180" s="65">
        <f t="shared" si="170"/>
        <v>8.5010124578128055E-3</v>
      </c>
      <c r="AC180" s="65">
        <f t="shared" si="170"/>
        <v>8.497708528469412E-3</v>
      </c>
    </row>
    <row r="181" spans="1:29" x14ac:dyDescent="0.25">
      <c r="A181" s="30" t="str">
        <f t="shared" si="169"/>
        <v>Residual value (vehicle)</v>
      </c>
      <c r="B181" s="68">
        <f>((1+B141)^B148)*B141/(((1+B141)^B148)-1)*(B138)/B153/(B150)</f>
        <v>-3.4381985932500987E-3</v>
      </c>
      <c r="C181" s="68">
        <f t="shared" ref="C181:AC181" si="171">((1+C141)^C148)*C141/(((1+C141)^C148)-1)*(C138)/C153/(C150)</f>
        <v>-3.4074011184116039E-3</v>
      </c>
      <c r="D181" s="68">
        <f t="shared" si="171"/>
        <v>-3.365178932543852E-3</v>
      </c>
      <c r="E181" s="68">
        <f t="shared" si="171"/>
        <v>-3.3084368390841174E-3</v>
      </c>
      <c r="F181" s="68">
        <f t="shared" si="171"/>
        <v>-3.2342639611659561E-3</v>
      </c>
      <c r="G181" s="68">
        <f t="shared" si="171"/>
        <v>-3.1408557582715975E-3</v>
      </c>
      <c r="H181" s="68">
        <f t="shared" si="171"/>
        <v>-3.0287685960812497E-3</v>
      </c>
      <c r="I181" s="68">
        <f t="shared" si="171"/>
        <v>-2.9020233861232385E-3</v>
      </c>
      <c r="J181" s="68">
        <f t="shared" si="171"/>
        <v>-2.7682189879930769E-3</v>
      </c>
      <c r="K181" s="68">
        <f t="shared" si="171"/>
        <v>-2.63704761014401E-3</v>
      </c>
      <c r="L181" s="68">
        <f t="shared" si="171"/>
        <v>-2.5176396049148026E-3</v>
      </c>
      <c r="M181" s="68">
        <f t="shared" si="171"/>
        <v>-2.4161598044969133E-3</v>
      </c>
      <c r="N181" s="68">
        <f t="shared" si="171"/>
        <v>-2.3348926583647463E-3</v>
      </c>
      <c r="O181" s="68">
        <f t="shared" si="171"/>
        <v>-2.2728822189725648E-3</v>
      </c>
      <c r="P181" s="68">
        <f t="shared" si="171"/>
        <v>-2.2272995727748829E-3</v>
      </c>
      <c r="Q181" s="68">
        <f t="shared" si="171"/>
        <v>-2.1947086401723835E-3</v>
      </c>
      <c r="R181" s="68">
        <f t="shared" si="171"/>
        <v>-2.1718672094355675E-3</v>
      </c>
      <c r="S181" s="68">
        <f t="shared" si="171"/>
        <v>-2.156082376852375E-3</v>
      </c>
      <c r="T181" s="68">
        <f t="shared" si="171"/>
        <v>-2.1452800293273169E-3</v>
      </c>
      <c r="U181" s="68">
        <f t="shared" si="171"/>
        <v>-2.1379367861782202E-3</v>
      </c>
      <c r="V181" s="68">
        <f t="shared" si="171"/>
        <v>-2.1329676952504669E-3</v>
      </c>
      <c r="W181" s="68">
        <f t="shared" si="171"/>
        <v>-2.1296155413227714E-3</v>
      </c>
      <c r="X181" s="68">
        <f t="shared" si="171"/>
        <v>-2.1273588879507348E-3</v>
      </c>
      <c r="Y181" s="68">
        <f t="shared" si="171"/>
        <v>-2.1258418535846984E-3</v>
      </c>
      <c r="Z181" s="68">
        <f t="shared" si="171"/>
        <v>-2.1248229912137649E-3</v>
      </c>
      <c r="AA181" s="68">
        <f t="shared" si="171"/>
        <v>-2.1241391427373225E-3</v>
      </c>
      <c r="AB181" s="68">
        <f t="shared" si="171"/>
        <v>-2.1236803472514036E-3</v>
      </c>
      <c r="AC181" s="68">
        <f t="shared" si="171"/>
        <v>-2.1233726283419697E-3</v>
      </c>
    </row>
    <row r="182" spans="1:29" x14ac:dyDescent="0.25">
      <c r="A182" s="30" t="str">
        <f t="shared" si="169"/>
        <v>Capex costumization</v>
      </c>
      <c r="B182" s="66">
        <f>((1+B141)^B149)*B141/(((1+B141)^B149)-1)*(B139)/B153/(B150)</f>
        <v>2.964391815717463E-3</v>
      </c>
      <c r="C182" s="66">
        <f t="shared" ref="C182:AC182" si="172">((1+C141)^C149)*C141/(((1+C141)^C149)-1)*(C139)/C153/(C150)</f>
        <v>2.964391815717463E-3</v>
      </c>
      <c r="D182" s="66">
        <f t="shared" si="172"/>
        <v>2.964391815717463E-3</v>
      </c>
      <c r="E182" s="66">
        <f t="shared" si="172"/>
        <v>2.964391815717463E-3</v>
      </c>
      <c r="F182" s="66">
        <f t="shared" si="172"/>
        <v>2.964391815717463E-3</v>
      </c>
      <c r="G182" s="66">
        <f t="shared" si="172"/>
        <v>2.964391815717463E-3</v>
      </c>
      <c r="H182" s="66">
        <f t="shared" si="172"/>
        <v>2.964391815717463E-3</v>
      </c>
      <c r="I182" s="66">
        <f t="shared" si="172"/>
        <v>2.964391815717463E-3</v>
      </c>
      <c r="J182" s="66">
        <f t="shared" si="172"/>
        <v>2.964391815717463E-3</v>
      </c>
      <c r="K182" s="66">
        <f t="shared" si="172"/>
        <v>2.964391815717463E-3</v>
      </c>
      <c r="L182" s="66">
        <f t="shared" si="172"/>
        <v>2.964391815717463E-3</v>
      </c>
      <c r="M182" s="66">
        <f t="shared" si="172"/>
        <v>2.964391815717463E-3</v>
      </c>
      <c r="N182" s="66">
        <f t="shared" si="172"/>
        <v>2.964391815717463E-3</v>
      </c>
      <c r="O182" s="66">
        <f t="shared" si="172"/>
        <v>2.964391815717463E-3</v>
      </c>
      <c r="P182" s="66">
        <f t="shared" si="172"/>
        <v>2.964391815717463E-3</v>
      </c>
      <c r="Q182" s="66">
        <f t="shared" si="172"/>
        <v>2.964391815717463E-3</v>
      </c>
      <c r="R182" s="66">
        <f t="shared" si="172"/>
        <v>2.964391815717463E-3</v>
      </c>
      <c r="S182" s="66">
        <f t="shared" si="172"/>
        <v>2.964391815717463E-3</v>
      </c>
      <c r="T182" s="66">
        <f t="shared" si="172"/>
        <v>2.964391815717463E-3</v>
      </c>
      <c r="U182" s="66">
        <f t="shared" si="172"/>
        <v>2.964391815717463E-3</v>
      </c>
      <c r="V182" s="66">
        <f t="shared" si="172"/>
        <v>2.964391815717463E-3</v>
      </c>
      <c r="W182" s="66">
        <f t="shared" si="172"/>
        <v>2.964391815717463E-3</v>
      </c>
      <c r="X182" s="66">
        <f t="shared" si="172"/>
        <v>2.964391815717463E-3</v>
      </c>
      <c r="Y182" s="66">
        <f t="shared" si="172"/>
        <v>2.964391815717463E-3</v>
      </c>
      <c r="Z182" s="66">
        <f t="shared" si="172"/>
        <v>2.964391815717463E-3</v>
      </c>
      <c r="AA182" s="66">
        <f t="shared" si="172"/>
        <v>2.964391815717463E-3</v>
      </c>
      <c r="AB182" s="66">
        <f t="shared" si="172"/>
        <v>2.964391815717463E-3</v>
      </c>
      <c r="AC182" s="66">
        <f t="shared" si="172"/>
        <v>2.964391815717463E-3</v>
      </c>
    </row>
    <row r="183" spans="1:29" x14ac:dyDescent="0.25">
      <c r="A183" s="30" t="str">
        <f t="shared" si="169"/>
        <v>Residual value (costumization)</v>
      </c>
      <c r="B183" s="69">
        <f>((1+B141)^B149)*B141/(((1+B141)^B149)-1)*(B140)/B153/(B150)</f>
        <v>-7.4109795392936575E-4</v>
      </c>
      <c r="C183" s="69">
        <f t="shared" ref="C183:AC183" si="173">((1+C141)^C149)*C141/(((1+C141)^C149)-1)*(C140)/C153/(C150)</f>
        <v>-7.4109795392936575E-4</v>
      </c>
      <c r="D183" s="69">
        <f t="shared" si="173"/>
        <v>-7.4109795392936575E-4</v>
      </c>
      <c r="E183" s="69">
        <f t="shared" si="173"/>
        <v>-7.4109795392936575E-4</v>
      </c>
      <c r="F183" s="69">
        <f t="shared" si="173"/>
        <v>-7.4109795392936575E-4</v>
      </c>
      <c r="G183" s="69">
        <f t="shared" si="173"/>
        <v>-7.4109795392936575E-4</v>
      </c>
      <c r="H183" s="69">
        <f t="shared" si="173"/>
        <v>-7.4109795392936575E-4</v>
      </c>
      <c r="I183" s="69">
        <f t="shared" si="173"/>
        <v>-7.4109795392936575E-4</v>
      </c>
      <c r="J183" s="69">
        <f t="shared" si="173"/>
        <v>-7.4109795392936575E-4</v>
      </c>
      <c r="K183" s="69">
        <f t="shared" si="173"/>
        <v>-7.4109795392936575E-4</v>
      </c>
      <c r="L183" s="69">
        <f t="shared" si="173"/>
        <v>-7.4109795392936575E-4</v>
      </c>
      <c r="M183" s="69">
        <f t="shared" si="173"/>
        <v>-7.4109795392936575E-4</v>
      </c>
      <c r="N183" s="69">
        <f t="shared" si="173"/>
        <v>-7.4109795392936575E-4</v>
      </c>
      <c r="O183" s="69">
        <f t="shared" si="173"/>
        <v>-7.4109795392936575E-4</v>
      </c>
      <c r="P183" s="69">
        <f t="shared" si="173"/>
        <v>-7.4109795392936575E-4</v>
      </c>
      <c r="Q183" s="69">
        <f t="shared" si="173"/>
        <v>-7.4109795392936575E-4</v>
      </c>
      <c r="R183" s="69">
        <f t="shared" si="173"/>
        <v>-7.4109795392936575E-4</v>
      </c>
      <c r="S183" s="69">
        <f t="shared" si="173"/>
        <v>-7.4109795392936575E-4</v>
      </c>
      <c r="T183" s="69">
        <f t="shared" si="173"/>
        <v>-7.4109795392936575E-4</v>
      </c>
      <c r="U183" s="69">
        <f t="shared" si="173"/>
        <v>-7.4109795392936575E-4</v>
      </c>
      <c r="V183" s="69">
        <f t="shared" si="173"/>
        <v>-7.4109795392936575E-4</v>
      </c>
      <c r="W183" s="69">
        <f t="shared" si="173"/>
        <v>-7.4109795392936575E-4</v>
      </c>
      <c r="X183" s="69">
        <f t="shared" si="173"/>
        <v>-7.4109795392936575E-4</v>
      </c>
      <c r="Y183" s="69">
        <f t="shared" si="173"/>
        <v>-7.4109795392936575E-4</v>
      </c>
      <c r="Z183" s="69">
        <f t="shared" si="173"/>
        <v>-7.4109795392936575E-4</v>
      </c>
      <c r="AA183" s="69">
        <f t="shared" si="173"/>
        <v>-7.4109795392936575E-4</v>
      </c>
      <c r="AB183" s="69">
        <f t="shared" si="173"/>
        <v>-7.4109795392936575E-4</v>
      </c>
      <c r="AC183" s="69">
        <f t="shared" si="173"/>
        <v>-7.4109795392936575E-4</v>
      </c>
    </row>
    <row r="184" spans="1:29" x14ac:dyDescent="0.25">
      <c r="A184" s="30" t="str">
        <f t="shared" si="169"/>
        <v>Opex fix (admin, crew, insurance)</v>
      </c>
      <c r="B184" s="66">
        <f>B142/B153/(B150)</f>
        <v>2.5454545454545455E-2</v>
      </c>
      <c r="C184" s="66">
        <f t="shared" ref="C184:AC184" si="174">C142/C153/(C150)</f>
        <v>2.5454545454545455E-2</v>
      </c>
      <c r="D184" s="66">
        <f t="shared" si="174"/>
        <v>2.5454545454545455E-2</v>
      </c>
      <c r="E184" s="66">
        <f t="shared" si="174"/>
        <v>2.5454545454545455E-2</v>
      </c>
      <c r="F184" s="66">
        <f t="shared" si="174"/>
        <v>2.5454545454545455E-2</v>
      </c>
      <c r="G184" s="66">
        <f t="shared" si="174"/>
        <v>2.5454545454545455E-2</v>
      </c>
      <c r="H184" s="66">
        <f t="shared" si="174"/>
        <v>2.5454545454545455E-2</v>
      </c>
      <c r="I184" s="66">
        <f t="shared" si="174"/>
        <v>2.5454545454545455E-2</v>
      </c>
      <c r="J184" s="66">
        <f t="shared" si="174"/>
        <v>2.5454545454545455E-2</v>
      </c>
      <c r="K184" s="66">
        <f t="shared" si="174"/>
        <v>2.5454545454545455E-2</v>
      </c>
      <c r="L184" s="66">
        <f t="shared" si="174"/>
        <v>2.5454545454545455E-2</v>
      </c>
      <c r="M184" s="66">
        <f t="shared" si="174"/>
        <v>2.5454545454545455E-2</v>
      </c>
      <c r="N184" s="66">
        <f t="shared" si="174"/>
        <v>2.5454545454545455E-2</v>
      </c>
      <c r="O184" s="66">
        <f t="shared" si="174"/>
        <v>2.5454545454545455E-2</v>
      </c>
      <c r="P184" s="66">
        <f t="shared" si="174"/>
        <v>2.5454545454545455E-2</v>
      </c>
      <c r="Q184" s="66">
        <f t="shared" si="174"/>
        <v>2.5454545454545455E-2</v>
      </c>
      <c r="R184" s="66">
        <f t="shared" si="174"/>
        <v>2.5454545454545455E-2</v>
      </c>
      <c r="S184" s="66">
        <f t="shared" si="174"/>
        <v>2.5454545454545455E-2</v>
      </c>
      <c r="T184" s="66">
        <f t="shared" si="174"/>
        <v>2.5454545454545455E-2</v>
      </c>
      <c r="U184" s="66">
        <f t="shared" si="174"/>
        <v>2.5454545454545455E-2</v>
      </c>
      <c r="V184" s="66">
        <f t="shared" si="174"/>
        <v>2.5454545454545455E-2</v>
      </c>
      <c r="W184" s="66">
        <f t="shared" si="174"/>
        <v>2.5454545454545455E-2</v>
      </c>
      <c r="X184" s="66">
        <f t="shared" si="174"/>
        <v>2.5454545454545455E-2</v>
      </c>
      <c r="Y184" s="66">
        <f t="shared" si="174"/>
        <v>2.5454545454545455E-2</v>
      </c>
      <c r="Z184" s="66">
        <f t="shared" si="174"/>
        <v>2.5454545454545455E-2</v>
      </c>
      <c r="AA184" s="66">
        <f t="shared" si="174"/>
        <v>2.5454545454545455E-2</v>
      </c>
      <c r="AB184" s="66">
        <f t="shared" si="174"/>
        <v>2.5454545454545455E-2</v>
      </c>
      <c r="AC184" s="66">
        <f t="shared" si="174"/>
        <v>2.5454545454545455E-2</v>
      </c>
    </row>
    <row r="185" spans="1:29" x14ac:dyDescent="0.25">
      <c r="A185" s="30" t="str">
        <f t="shared" si="169"/>
        <v>Opex maintenance &amp; repair</v>
      </c>
      <c r="B185" s="66">
        <f>B143/B153/(B150)</f>
        <v>5.4545454545454541E-3</v>
      </c>
      <c r="C185" s="66">
        <f t="shared" ref="C185:AC185" si="175">C143/C153/(C150)</f>
        <v>5.4545454545454541E-3</v>
      </c>
      <c r="D185" s="66">
        <f t="shared" si="175"/>
        <v>5.4545454545454541E-3</v>
      </c>
      <c r="E185" s="66">
        <f t="shared" si="175"/>
        <v>5.4545454545454541E-3</v>
      </c>
      <c r="F185" s="66">
        <f t="shared" si="175"/>
        <v>5.4545454545454541E-3</v>
      </c>
      <c r="G185" s="66">
        <f t="shared" si="175"/>
        <v>5.4545454545454541E-3</v>
      </c>
      <c r="H185" s="66">
        <f t="shared" si="175"/>
        <v>5.4545454545454541E-3</v>
      </c>
      <c r="I185" s="66">
        <f t="shared" si="175"/>
        <v>5.4545454545454541E-3</v>
      </c>
      <c r="J185" s="66">
        <f t="shared" si="175"/>
        <v>5.4545454545454541E-3</v>
      </c>
      <c r="K185" s="66">
        <f t="shared" si="175"/>
        <v>5.4545454545454541E-3</v>
      </c>
      <c r="L185" s="66">
        <f t="shared" si="175"/>
        <v>5.4545454545454541E-3</v>
      </c>
      <c r="M185" s="66">
        <f t="shared" si="175"/>
        <v>5.4545454545454541E-3</v>
      </c>
      <c r="N185" s="66">
        <f t="shared" si="175"/>
        <v>5.4545454545454541E-3</v>
      </c>
      <c r="O185" s="66">
        <f t="shared" si="175"/>
        <v>5.4545454545454541E-3</v>
      </c>
      <c r="P185" s="66">
        <f t="shared" si="175"/>
        <v>5.4545454545454541E-3</v>
      </c>
      <c r="Q185" s="66">
        <f t="shared" si="175"/>
        <v>5.4545454545454541E-3</v>
      </c>
      <c r="R185" s="66">
        <f t="shared" si="175"/>
        <v>5.4545454545454541E-3</v>
      </c>
      <c r="S185" s="66">
        <f t="shared" si="175"/>
        <v>5.4545454545454541E-3</v>
      </c>
      <c r="T185" s="66">
        <f t="shared" si="175"/>
        <v>5.4545454545454541E-3</v>
      </c>
      <c r="U185" s="66">
        <f t="shared" si="175"/>
        <v>5.4545454545454541E-3</v>
      </c>
      <c r="V185" s="66">
        <f t="shared" si="175"/>
        <v>5.4545454545454541E-3</v>
      </c>
      <c r="W185" s="66">
        <f t="shared" si="175"/>
        <v>5.4545454545454541E-3</v>
      </c>
      <c r="X185" s="66">
        <f t="shared" si="175"/>
        <v>5.4545454545454541E-3</v>
      </c>
      <c r="Y185" s="66">
        <f t="shared" si="175"/>
        <v>5.4545454545454541E-3</v>
      </c>
      <c r="Z185" s="66">
        <f t="shared" si="175"/>
        <v>5.4545454545454541E-3</v>
      </c>
      <c r="AA185" s="66">
        <f t="shared" si="175"/>
        <v>5.4545454545454541E-3</v>
      </c>
      <c r="AB185" s="66">
        <f t="shared" si="175"/>
        <v>5.4545454545454541E-3</v>
      </c>
      <c r="AC185" s="66">
        <f t="shared" si="175"/>
        <v>5.4545454545454541E-3</v>
      </c>
    </row>
    <row r="186" spans="1:29" x14ac:dyDescent="0.25">
      <c r="A186" s="30" t="str">
        <f t="shared" si="169"/>
        <v>Opex var (mode-fees)</v>
      </c>
      <c r="B186" s="66">
        <f>B144*B153/B153/(B150)</f>
        <v>4.4000000000000003E-3</v>
      </c>
      <c r="C186" s="66">
        <f t="shared" ref="C186:AC186" si="176">C144*C153/C153/(C150)</f>
        <v>4.4000000000000003E-3</v>
      </c>
      <c r="D186" s="66">
        <f t="shared" si="176"/>
        <v>4.4000000000000003E-3</v>
      </c>
      <c r="E186" s="66">
        <f t="shared" si="176"/>
        <v>4.4000000000000003E-3</v>
      </c>
      <c r="F186" s="66">
        <f t="shared" si="176"/>
        <v>4.4000000000000003E-3</v>
      </c>
      <c r="G186" s="66">
        <f t="shared" si="176"/>
        <v>4.4000000000000003E-3</v>
      </c>
      <c r="H186" s="66">
        <f t="shared" si="176"/>
        <v>4.4000000000000003E-3</v>
      </c>
      <c r="I186" s="66">
        <f t="shared" si="176"/>
        <v>4.4000000000000003E-3</v>
      </c>
      <c r="J186" s="66">
        <f t="shared" si="176"/>
        <v>4.4000000000000003E-3</v>
      </c>
      <c r="K186" s="66">
        <f t="shared" si="176"/>
        <v>4.4000000000000003E-3</v>
      </c>
      <c r="L186" s="66">
        <f t="shared" si="176"/>
        <v>4.4000000000000003E-3</v>
      </c>
      <c r="M186" s="66">
        <f t="shared" si="176"/>
        <v>4.4000000000000003E-3</v>
      </c>
      <c r="N186" s="66">
        <f t="shared" si="176"/>
        <v>4.4000000000000003E-3</v>
      </c>
      <c r="O186" s="66">
        <f t="shared" si="176"/>
        <v>4.4000000000000003E-3</v>
      </c>
      <c r="P186" s="66">
        <f t="shared" si="176"/>
        <v>4.4000000000000003E-3</v>
      </c>
      <c r="Q186" s="66">
        <f t="shared" si="176"/>
        <v>4.4000000000000003E-3</v>
      </c>
      <c r="R186" s="66">
        <f t="shared" si="176"/>
        <v>4.4000000000000003E-3</v>
      </c>
      <c r="S186" s="66">
        <f t="shared" si="176"/>
        <v>4.4000000000000003E-3</v>
      </c>
      <c r="T186" s="66">
        <f t="shared" si="176"/>
        <v>4.4000000000000003E-3</v>
      </c>
      <c r="U186" s="66">
        <f t="shared" si="176"/>
        <v>4.4000000000000003E-3</v>
      </c>
      <c r="V186" s="66">
        <f t="shared" si="176"/>
        <v>4.4000000000000003E-3</v>
      </c>
      <c r="W186" s="66">
        <f t="shared" si="176"/>
        <v>4.4000000000000003E-3</v>
      </c>
      <c r="X186" s="66">
        <f t="shared" si="176"/>
        <v>4.4000000000000003E-3</v>
      </c>
      <c r="Y186" s="66">
        <f t="shared" si="176"/>
        <v>4.4000000000000003E-3</v>
      </c>
      <c r="Z186" s="66">
        <f t="shared" si="176"/>
        <v>4.4000000000000003E-3</v>
      </c>
      <c r="AA186" s="66">
        <f t="shared" si="176"/>
        <v>4.4000000000000003E-3</v>
      </c>
      <c r="AB186" s="66">
        <f t="shared" si="176"/>
        <v>4.4000000000000003E-3</v>
      </c>
      <c r="AC186" s="66">
        <f t="shared" si="176"/>
        <v>4.4000000000000003E-3</v>
      </c>
    </row>
    <row r="187" spans="1:29" x14ac:dyDescent="0.25">
      <c r="A187" s="30" t="str">
        <f t="shared" si="169"/>
        <v>Fuel Cost</v>
      </c>
      <c r="B187" s="66">
        <f>B145*B146*B153/B153/(B150)</f>
        <v>5.5397830482865063E-3</v>
      </c>
      <c r="C187" s="66">
        <f t="shared" ref="C187:AC187" si="177">C145*C146*C153/C153/(C150)</f>
        <v>5.5030187968735864E-3</v>
      </c>
      <c r="D187" s="66">
        <f t="shared" si="177"/>
        <v>5.4524168925878169E-3</v>
      </c>
      <c r="E187" s="66">
        <f t="shared" si="177"/>
        <v>5.3840018143389082E-3</v>
      </c>
      <c r="F187" s="66">
        <f t="shared" si="177"/>
        <v>5.2937441438000356E-3</v>
      </c>
      <c r="G187" s="66">
        <f t="shared" si="177"/>
        <v>5.1784825442777946E-3</v>
      </c>
      <c r="H187" s="66">
        <f t="shared" si="177"/>
        <v>5.0372299936559187E-3</v>
      </c>
      <c r="I187" s="66">
        <f t="shared" si="177"/>
        <v>4.8724144010720231E-3</v>
      </c>
      <c r="J187" s="66">
        <f t="shared" si="177"/>
        <v>4.6902619632768188E-3</v>
      </c>
      <c r="K187" s="66">
        <f t="shared" si="177"/>
        <v>4.4997681186015248E-3</v>
      </c>
      <c r="L187" s="66">
        <f t="shared" si="177"/>
        <v>4.3106701485028645E-3</v>
      </c>
      <c r="M187" s="66">
        <f t="shared" si="177"/>
        <v>4.13162426244334E-3</v>
      </c>
      <c r="N187" s="66">
        <f t="shared" si="177"/>
        <v>3.9693641445853536E-3</v>
      </c>
      <c r="O187" s="66">
        <f t="shared" si="177"/>
        <v>3.8285256527784907E-3</v>
      </c>
      <c r="P187" s="66">
        <f t="shared" si="177"/>
        <v>3.7115144421374095E-3</v>
      </c>
      <c r="Q187" s="66">
        <f t="shared" si="177"/>
        <v>3.6183959788129274E-3</v>
      </c>
      <c r="R187" s="66">
        <f t="shared" si="177"/>
        <v>3.5471719951152359E-3</v>
      </c>
      <c r="S187" s="66">
        <f t="shared" si="177"/>
        <v>3.4945123865455156E-3</v>
      </c>
      <c r="T187" s="66">
        <f t="shared" si="177"/>
        <v>3.4566245568603427E-3</v>
      </c>
      <c r="U187" s="66">
        <f t="shared" si="177"/>
        <v>3.4299250721049413E-3</v>
      </c>
      <c r="V187" s="66">
        <f t="shared" si="177"/>
        <v>3.411394468339254E-3</v>
      </c>
      <c r="W187" s="66">
        <f t="shared" si="177"/>
        <v>3.3986724592991097E-3</v>
      </c>
      <c r="X187" s="66">
        <f t="shared" si="177"/>
        <v>3.3900044467554675E-3</v>
      </c>
      <c r="Y187" s="66">
        <f t="shared" si="177"/>
        <v>3.3841294914713758E-3</v>
      </c>
      <c r="Z187" s="66">
        <f t="shared" si="177"/>
        <v>3.3801618559776369E-3</v>
      </c>
      <c r="AA187" s="66">
        <f t="shared" si="177"/>
        <v>3.3774888447340445E-3</v>
      </c>
      <c r="AB187" s="66">
        <f t="shared" si="177"/>
        <v>3.3756909919627777E-3</v>
      </c>
      <c r="AC187" s="66">
        <f t="shared" si="177"/>
        <v>3.3744831090442885E-3</v>
      </c>
    </row>
    <row r="188" spans="1:29" x14ac:dyDescent="0.25">
      <c r="A188" s="59" t="str">
        <f>A151</f>
        <v>Market failure (av. utilization)</v>
      </c>
      <c r="B188" s="66">
        <f t="shared" ref="B188:AC188" si="178">B177/B151-B177/B150</f>
        <v>6.9041865146975939E-2</v>
      </c>
      <c r="C188" s="66">
        <f t="shared" si="178"/>
        <v>6.8677177879056778E-2</v>
      </c>
      <c r="D188" s="66">
        <f t="shared" si="178"/>
        <v>6.817698916251938E-2</v>
      </c>
      <c r="E188" s="66">
        <f t="shared" si="178"/>
        <v>6.7504343289281885E-2</v>
      </c>
      <c r="F188" s="66">
        <f t="shared" si="178"/>
        <v>6.6624170412017542E-2</v>
      </c>
      <c r="G188" s="66">
        <f t="shared" si="178"/>
        <v>6.5514011012706444E-2</v>
      </c>
      <c r="H188" s="66">
        <f t="shared" si="178"/>
        <v>6.4178664499235455E-2</v>
      </c>
      <c r="I188" s="66">
        <f t="shared" si="178"/>
        <v>6.2663174668896676E-2</v>
      </c>
      <c r="J188" s="66">
        <f t="shared" si="178"/>
        <v>6.1054441205570117E-2</v>
      </c>
      <c r="K188" s="66">
        <f t="shared" si="178"/>
        <v>5.9464444962755193E-2</v>
      </c>
      <c r="L188" s="66">
        <f t="shared" si="178"/>
        <v>5.8000043861041961E-2</v>
      </c>
      <c r="M188" s="66">
        <f t="shared" si="178"/>
        <v>5.6735643624806334E-2</v>
      </c>
      <c r="N188" s="66">
        <f t="shared" si="178"/>
        <v>5.5702636012706398E-2</v>
      </c>
      <c r="O188" s="66">
        <f t="shared" si="178"/>
        <v>5.4895959634572673E-2</v>
      </c>
      <c r="P188" s="66">
        <f t="shared" si="178"/>
        <v>5.4288380541880676E-2</v>
      </c>
      <c r="Q188" s="66">
        <f t="shared" si="178"/>
        <v>5.384372504473086E-2</v>
      </c>
      <c r="R188" s="66">
        <f t="shared" si="178"/>
        <v>5.3525628707470463E-2</v>
      </c>
      <c r="S188" s="66">
        <f t="shared" si="178"/>
        <v>5.3302078507122652E-2</v>
      </c>
      <c r="T188" s="66">
        <f t="shared" si="178"/>
        <v>5.3147087543394589E-2</v>
      </c>
      <c r="U188" s="66">
        <f t="shared" si="178"/>
        <v>5.3040704769235975E-2</v>
      </c>
      <c r="V188" s="66">
        <f t="shared" si="178"/>
        <v>5.2968214756905392E-2</v>
      </c>
      <c r="W188" s="66">
        <f t="shared" si="178"/>
        <v>5.2919073237479845E-2</v>
      </c>
      <c r="X188" s="66">
        <f t="shared" si="178"/>
        <v>5.2885879156523596E-2</v>
      </c>
      <c r="Y188" s="66">
        <f t="shared" si="178"/>
        <v>5.2863512570534614E-2</v>
      </c>
      <c r="Z188" s="66">
        <f t="shared" si="178"/>
        <v>5.2848467088214224E-2</v>
      </c>
      <c r="AA188" s="66">
        <f t="shared" si="178"/>
        <v>5.2838357924341363E-2</v>
      </c>
      <c r="AB188" s="66">
        <f t="shared" si="178"/>
        <v>5.2831570763033749E-2</v>
      </c>
      <c r="AC188" s="66">
        <f t="shared" si="178"/>
        <v>5.2827016328568593E-2</v>
      </c>
    </row>
    <row r="189" spans="1:29" x14ac:dyDescent="0.25">
      <c r="A189" s="59" t="str">
        <f>A152</f>
        <v>Payload loss (fuel)</v>
      </c>
      <c r="B189" s="66">
        <f>B177/(B150-B152)-B177/B150</f>
        <v>7.0293176669847801E-3</v>
      </c>
      <c r="C189" s="66">
        <f t="shared" ref="C189:AC189" si="179">C177/(C150-C152)-C177/C150</f>
        <v>6.9701067624610841E-3</v>
      </c>
      <c r="D189" s="66">
        <f t="shared" si="179"/>
        <v>6.888241966009595E-3</v>
      </c>
      <c r="E189" s="66">
        <f t="shared" si="179"/>
        <v>6.7768046613968375E-3</v>
      </c>
      <c r="F189" s="66">
        <f t="shared" si="179"/>
        <v>6.6282898897988204E-3</v>
      </c>
      <c r="G189" s="66">
        <f t="shared" si="179"/>
        <v>6.4357740353059023E-3</v>
      </c>
      <c r="H189" s="66">
        <f t="shared" si="179"/>
        <v>6.1946961257097824E-3</v>
      </c>
      <c r="I189" s="66">
        <f t="shared" si="179"/>
        <v>5.9047761564672008E-3</v>
      </c>
      <c r="J189" s="66">
        <f t="shared" si="179"/>
        <v>5.571184862043034E-3</v>
      </c>
      <c r="K189" s="66">
        <f t="shared" si="179"/>
        <v>5.2043419637820623E-3</v>
      </c>
      <c r="L189" s="66">
        <f t="shared" si="179"/>
        <v>4.8187189289839658E-3</v>
      </c>
      <c r="M189" s="66">
        <f t="shared" si="179"/>
        <v>4.4315425462653144E-3</v>
      </c>
      <c r="N189" s="66">
        <f t="shared" si="179"/>
        <v>4.06139239338206E-3</v>
      </c>
      <c r="O189" s="66">
        <f t="shared" si="179"/>
        <v>3.7257781603616813E-3</v>
      </c>
      <c r="P189" s="66">
        <f t="shared" si="179"/>
        <v>3.4377547830073615E-3</v>
      </c>
      <c r="Q189" s="66">
        <f t="shared" si="179"/>
        <v>3.2033397680887102E-3</v>
      </c>
      <c r="R189" s="66">
        <f t="shared" si="179"/>
        <v>3.0213602994639335E-3</v>
      </c>
      <c r="S189" s="66">
        <f t="shared" si="179"/>
        <v>2.8855187259104395E-3</v>
      </c>
      <c r="T189" s="66">
        <f t="shared" si="179"/>
        <v>2.7871821716684494E-3</v>
      </c>
      <c r="U189" s="66">
        <f t="shared" si="179"/>
        <v>2.717612128222982E-3</v>
      </c>
      <c r="V189" s="66">
        <f t="shared" si="179"/>
        <v>2.6692051616553081E-3</v>
      </c>
      <c r="W189" s="66">
        <f t="shared" si="179"/>
        <v>2.6359171084515132E-3</v>
      </c>
      <c r="X189" s="66">
        <f t="shared" si="179"/>
        <v>2.6132121753796173E-3</v>
      </c>
      <c r="Y189" s="66">
        <f t="shared" si="179"/>
        <v>2.5978124209771469E-3</v>
      </c>
      <c r="Z189" s="66">
        <f t="shared" si="179"/>
        <v>2.5874073415909291E-3</v>
      </c>
      <c r="AA189" s="66">
        <f t="shared" si="179"/>
        <v>2.5803952057819879E-3</v>
      </c>
      <c r="AB189" s="66">
        <f t="shared" si="179"/>
        <v>2.5756778976364775E-3</v>
      </c>
      <c r="AC189" s="66">
        <f t="shared" si="179"/>
        <v>2.5725081443944212E-3</v>
      </c>
    </row>
    <row r="190" spans="1:29" ht="15.75" thickBot="1" x14ac:dyDescent="0.3">
      <c r="A190" s="59" t="str">
        <f>A127</f>
        <v>Emission Cost</v>
      </c>
      <c r="B190" s="68">
        <f>B147*B153/B153/(B150)</f>
        <v>0</v>
      </c>
      <c r="C190" s="68">
        <f t="shared" ref="C190:AC190" si="180">C147*C153/C153/(C150)</f>
        <v>0</v>
      </c>
      <c r="D190" s="68">
        <f t="shared" si="180"/>
        <v>0</v>
      </c>
      <c r="E190" s="68">
        <f t="shared" si="180"/>
        <v>0</v>
      </c>
      <c r="F190" s="68">
        <f t="shared" si="180"/>
        <v>0</v>
      </c>
      <c r="G190" s="68">
        <f t="shared" si="180"/>
        <v>0</v>
      </c>
      <c r="H190" s="68">
        <f t="shared" si="180"/>
        <v>0</v>
      </c>
      <c r="I190" s="68">
        <f t="shared" si="180"/>
        <v>0</v>
      </c>
      <c r="J190" s="68">
        <f t="shared" si="180"/>
        <v>0</v>
      </c>
      <c r="K190" s="68">
        <f t="shared" si="180"/>
        <v>0</v>
      </c>
      <c r="L190" s="68">
        <f t="shared" si="180"/>
        <v>0</v>
      </c>
      <c r="M190" s="68">
        <f t="shared" si="180"/>
        <v>0</v>
      </c>
      <c r="N190" s="68">
        <f t="shared" si="180"/>
        <v>0</v>
      </c>
      <c r="O190" s="68">
        <f t="shared" si="180"/>
        <v>0</v>
      </c>
      <c r="P190" s="68">
        <f t="shared" si="180"/>
        <v>0</v>
      </c>
      <c r="Q190" s="68">
        <f t="shared" si="180"/>
        <v>0</v>
      </c>
      <c r="R190" s="68">
        <f t="shared" si="180"/>
        <v>0</v>
      </c>
      <c r="S190" s="68">
        <f t="shared" si="180"/>
        <v>0</v>
      </c>
      <c r="T190" s="68">
        <f t="shared" si="180"/>
        <v>0</v>
      </c>
      <c r="U190" s="68">
        <f t="shared" si="180"/>
        <v>0</v>
      </c>
      <c r="V190" s="68">
        <f t="shared" si="180"/>
        <v>0</v>
      </c>
      <c r="W190" s="68">
        <f t="shared" si="180"/>
        <v>0</v>
      </c>
      <c r="X190" s="68">
        <f t="shared" si="180"/>
        <v>0</v>
      </c>
      <c r="Y190" s="68">
        <f t="shared" si="180"/>
        <v>0</v>
      </c>
      <c r="Z190" s="68">
        <f t="shared" si="180"/>
        <v>0</v>
      </c>
      <c r="AA190" s="68">
        <f t="shared" si="180"/>
        <v>0</v>
      </c>
      <c r="AB190" s="68">
        <f t="shared" si="180"/>
        <v>0</v>
      </c>
      <c r="AC190" s="68">
        <f t="shared" si="180"/>
        <v>0</v>
      </c>
    </row>
    <row r="191" spans="1:29" ht="15.75" thickBot="1" x14ac:dyDescent="0.3">
      <c r="A191" s="31" t="s">
        <v>210</v>
      </c>
      <c r="B191" s="67">
        <f>B180+B181+B182+B183+B184+B185+B186+B187+B188+B189+B190</f>
        <v>0.1383199393494644</v>
      </c>
      <c r="C191" s="67">
        <f t="shared" ref="C191:AC191" si="181">C180+C181+C182+C183+C184+C185+C186+C187+C188+C189+C190</f>
        <v>0.13755940677586537</v>
      </c>
      <c r="D191" s="67">
        <f t="shared" si="181"/>
        <v>0.13651564060145735</v>
      </c>
      <c r="E191" s="67">
        <f t="shared" si="181"/>
        <v>0.13511065354061869</v>
      </c>
      <c r="F191" s="67">
        <f t="shared" si="181"/>
        <v>0.13326949862043536</v>
      </c>
      <c r="G191" s="67">
        <f t="shared" si="181"/>
        <v>0.13094206084419033</v>
      </c>
      <c r="H191" s="67">
        <f t="shared" si="181"/>
        <v>0.12813300887022691</v>
      </c>
      <c r="I191" s="67">
        <f t="shared" si="181"/>
        <v>0.12492868538110206</v>
      </c>
      <c r="J191" s="67">
        <f t="shared" si="181"/>
        <v>0.121501375887973</v>
      </c>
      <c r="K191" s="67">
        <f t="shared" si="181"/>
        <v>0.11807684790737563</v>
      </c>
      <c r="L191" s="67">
        <f t="shared" si="181"/>
        <v>0.1148750689077444</v>
      </c>
      <c r="M191" s="67">
        <f t="shared" si="181"/>
        <v>0.112056353609188</v>
      </c>
      <c r="N191" s="67">
        <f t="shared" si="181"/>
        <v>0.10969965035611255</v>
      </c>
      <c r="O191" s="67">
        <f t="shared" si="181"/>
        <v>0.10781273539591193</v>
      </c>
      <c r="P191" s="67">
        <f t="shared" si="181"/>
        <v>0.10635629068645763</v>
      </c>
      <c r="Q191" s="67">
        <f t="shared" si="181"/>
        <v>0.10526676894625087</v>
      </c>
      <c r="R191" s="67">
        <f t="shared" si="181"/>
        <v>0.10447306575212531</v>
      </c>
      <c r="S191" s="67">
        <f t="shared" si="181"/>
        <v>0.10390731994713373</v>
      </c>
      <c r="T191" s="67">
        <f t="shared" si="181"/>
        <v>0.10351092384726085</v>
      </c>
      <c r="U191" s="67">
        <f t="shared" si="181"/>
        <v>0.10323677154581805</v>
      </c>
      <c r="V191" s="67">
        <f t="shared" si="181"/>
        <v>0.10304896070938388</v>
      </c>
      <c r="W191" s="67">
        <f t="shared" si="181"/>
        <v>0.10292116973420788</v>
      </c>
      <c r="X191" s="67">
        <f t="shared" si="181"/>
        <v>0.10283463003006625</v>
      </c>
      <c r="Y191" s="67">
        <f t="shared" si="181"/>
        <v>0.10277621761030037</v>
      </c>
      <c r="Z191" s="67">
        <f t="shared" si="181"/>
        <v>0.10273687891106725</v>
      </c>
      <c r="AA191" s="67">
        <f t="shared" si="181"/>
        <v>0.10271042607550281</v>
      </c>
      <c r="AB191" s="67">
        <f t="shared" si="181"/>
        <v>0.1026926565340734</v>
      </c>
      <c r="AC191" s="67">
        <f t="shared" si="181"/>
        <v>0.10268072825301375</v>
      </c>
    </row>
    <row r="193" spans="2:2" x14ac:dyDescent="0.25">
      <c r="B193" s="40"/>
    </row>
    <row r="215" spans="1:44" s="3" customFormat="1" ht="21" x14ac:dyDescent="0.35">
      <c r="A215" s="2" t="str">
        <f>'Parameter Input'!A32</f>
        <v>Road long-haul: Container</v>
      </c>
    </row>
    <row r="216" spans="1:44" s="3" customFormat="1" ht="21" x14ac:dyDescent="0.35">
      <c r="A216" s="2" t="s">
        <v>87</v>
      </c>
    </row>
    <row r="217" spans="1:44" x14ac:dyDescent="0.25">
      <c r="A217" s="33" t="s">
        <v>195</v>
      </c>
    </row>
    <row r="218" spans="1:44" x14ac:dyDescent="0.25">
      <c r="A218" s="33" t="s">
        <v>196</v>
      </c>
    </row>
    <row r="219" spans="1:44" ht="15.75" thickBot="1" x14ac:dyDescent="0.3">
      <c r="A219" s="34" t="s">
        <v>197</v>
      </c>
      <c r="B219" s="34"/>
    </row>
    <row r="220" spans="1:44" ht="15.75" thickBot="1" x14ac:dyDescent="0.3">
      <c r="A220" s="39" t="s">
        <v>198</v>
      </c>
      <c r="B220" s="35"/>
    </row>
    <row r="221" spans="1:44" ht="15.75" thickBot="1" x14ac:dyDescent="0.3">
      <c r="A221" s="38" t="s">
        <v>199</v>
      </c>
      <c r="B221" s="36"/>
    </row>
    <row r="222" spans="1:44" ht="15.75" thickBot="1" x14ac:dyDescent="0.3"/>
    <row r="223" spans="1:44" x14ac:dyDescent="0.25">
      <c r="A223" s="5" t="s">
        <v>200</v>
      </c>
      <c r="B223" s="6">
        <v>2023</v>
      </c>
      <c r="C223" s="6">
        <v>2050</v>
      </c>
      <c r="D223" s="7"/>
      <c r="E223" s="5" t="s">
        <v>201</v>
      </c>
      <c r="F223" s="8"/>
      <c r="G223" s="8"/>
      <c r="H223" s="8"/>
      <c r="I223" s="8"/>
      <c r="J223" s="8"/>
      <c r="K223" s="9"/>
      <c r="L223" s="10" t="s">
        <v>2</v>
      </c>
      <c r="M223" s="11"/>
      <c r="N223" s="11"/>
      <c r="O223" s="11"/>
      <c r="P223" s="12"/>
      <c r="Q223" s="13">
        <v>0</v>
      </c>
      <c r="R223" s="13">
        <v>1</v>
      </c>
      <c r="S223" s="13">
        <v>2</v>
      </c>
      <c r="T223" s="13">
        <v>3</v>
      </c>
      <c r="U223" s="13">
        <v>4</v>
      </c>
      <c r="V223" s="13">
        <v>5</v>
      </c>
      <c r="W223" s="13">
        <v>6</v>
      </c>
      <c r="X223" s="13">
        <v>7</v>
      </c>
      <c r="Y223" s="13">
        <v>8</v>
      </c>
      <c r="Z223" s="13">
        <v>9</v>
      </c>
      <c r="AA223" s="13">
        <v>10</v>
      </c>
      <c r="AB223" s="13">
        <v>11</v>
      </c>
      <c r="AC223" s="13">
        <v>12</v>
      </c>
      <c r="AD223" s="13">
        <v>13</v>
      </c>
      <c r="AE223" s="13">
        <v>14</v>
      </c>
      <c r="AF223" s="13">
        <v>15</v>
      </c>
      <c r="AG223" s="13">
        <v>16</v>
      </c>
      <c r="AH223" s="13">
        <v>17</v>
      </c>
      <c r="AI223" s="13">
        <v>18</v>
      </c>
      <c r="AJ223" s="13">
        <v>19</v>
      </c>
      <c r="AK223" s="13">
        <v>20</v>
      </c>
      <c r="AL223" s="13">
        <v>21</v>
      </c>
      <c r="AM223" s="13">
        <v>22</v>
      </c>
      <c r="AN223" s="13">
        <v>23</v>
      </c>
      <c r="AO223" s="13">
        <v>24</v>
      </c>
      <c r="AP223" s="13">
        <v>25</v>
      </c>
      <c r="AQ223" s="13">
        <v>26</v>
      </c>
      <c r="AR223" s="14">
        <v>27</v>
      </c>
    </row>
    <row r="224" spans="1:44" ht="15.75" thickBot="1" x14ac:dyDescent="0.3">
      <c r="A224" s="15"/>
      <c r="B224" s="3" t="s">
        <v>202</v>
      </c>
      <c r="C224" s="3" t="s">
        <v>203</v>
      </c>
      <c r="D224" s="16" t="s">
        <v>5</v>
      </c>
      <c r="E224" s="17"/>
      <c r="F224" s="18"/>
      <c r="G224" s="18"/>
      <c r="H224" s="18"/>
      <c r="I224" s="18"/>
      <c r="J224" s="18"/>
      <c r="K224" s="19"/>
      <c r="L224" s="20" t="s">
        <v>8</v>
      </c>
      <c r="M224" s="20" t="s">
        <v>204</v>
      </c>
      <c r="N224" s="20" t="s">
        <v>205</v>
      </c>
      <c r="O224" s="20" t="s">
        <v>9</v>
      </c>
      <c r="P224" s="21" t="s">
        <v>10</v>
      </c>
      <c r="Q224" s="22">
        <v>2023</v>
      </c>
      <c r="R224" s="22">
        <v>2024</v>
      </c>
      <c r="S224" s="22">
        <v>2025</v>
      </c>
      <c r="T224" s="22">
        <v>2026</v>
      </c>
      <c r="U224" s="22">
        <v>2027</v>
      </c>
      <c r="V224" s="22">
        <v>2028</v>
      </c>
      <c r="W224" s="22">
        <v>2029</v>
      </c>
      <c r="X224" s="22">
        <v>2030</v>
      </c>
      <c r="Y224" s="22">
        <v>2031</v>
      </c>
      <c r="Z224" s="22">
        <v>2032</v>
      </c>
      <c r="AA224" s="22">
        <v>2033</v>
      </c>
      <c r="AB224" s="22">
        <v>2034</v>
      </c>
      <c r="AC224" s="22">
        <v>2035</v>
      </c>
      <c r="AD224" s="22">
        <v>2036</v>
      </c>
      <c r="AE224" s="22">
        <v>2037</v>
      </c>
      <c r="AF224" s="22">
        <v>2038</v>
      </c>
      <c r="AG224" s="22">
        <v>2039</v>
      </c>
      <c r="AH224" s="22">
        <v>2040</v>
      </c>
      <c r="AI224" s="22">
        <v>2041</v>
      </c>
      <c r="AJ224" s="22">
        <v>2042</v>
      </c>
      <c r="AK224" s="22">
        <v>2043</v>
      </c>
      <c r="AL224" s="22">
        <v>2044</v>
      </c>
      <c r="AM224" s="22">
        <v>2045</v>
      </c>
      <c r="AN224" s="22">
        <v>2046</v>
      </c>
      <c r="AO224" s="22">
        <v>2047</v>
      </c>
      <c r="AP224" s="22">
        <v>2048</v>
      </c>
      <c r="AQ224" s="22">
        <v>2049</v>
      </c>
      <c r="AR224" s="23">
        <v>2050</v>
      </c>
    </row>
    <row r="225" spans="1:44" x14ac:dyDescent="0.25">
      <c r="A225" s="24" t="s">
        <v>18</v>
      </c>
      <c r="B225" s="41">
        <f>'Parameter Input'!$L$20</f>
        <v>400000</v>
      </c>
      <c r="C225" s="42">
        <f>'Parameter Input'!$M$20</f>
        <v>145000</v>
      </c>
      <c r="D225" s="1" t="s">
        <v>15</v>
      </c>
      <c r="L225" s="51">
        <f>'Parameter Input'!$O$20</f>
        <v>8</v>
      </c>
      <c r="M225" s="52">
        <v>0</v>
      </c>
      <c r="N225" s="52">
        <v>1</v>
      </c>
      <c r="O225" s="52">
        <f>'Parameter Input'!$P$20</f>
        <v>0.9</v>
      </c>
      <c r="P225" s="53">
        <f>'Parameter Input'!$Q$20</f>
        <v>0.4</v>
      </c>
      <c r="Q225" s="4">
        <f t="shared" ref="Q225:AR234" si="182">$N225+($M225-$N225)*((1/(1+EXP(-$P225*(Q$9-$L225)))^$O225))</f>
        <v>0.94584787155511363</v>
      </c>
      <c r="R225" s="4">
        <f t="shared" si="182"/>
        <v>0.92370360150141495</v>
      </c>
      <c r="S225" s="4">
        <f t="shared" si="182"/>
        <v>0.89334463567658451</v>
      </c>
      <c r="T225" s="4">
        <f t="shared" si="182"/>
        <v>0.85254543874327005</v>
      </c>
      <c r="U225" s="4">
        <f t="shared" si="182"/>
        <v>0.79921300652623883</v>
      </c>
      <c r="V225" s="4">
        <f t="shared" si="182"/>
        <v>0.73204982249993378</v>
      </c>
      <c r="W225" s="4">
        <f t="shared" si="182"/>
        <v>0.65145592958786691</v>
      </c>
      <c r="X225" s="4">
        <f t="shared" si="182"/>
        <v>0.56032247880849573</v>
      </c>
      <c r="Y225" s="4">
        <f t="shared" si="182"/>
        <v>0.46411326873185343</v>
      </c>
      <c r="Z225" s="4">
        <f t="shared" si="182"/>
        <v>0.36979727595523937</v>
      </c>
      <c r="AA225" s="4">
        <f t="shared" si="182"/>
        <v>0.28393948637231203</v>
      </c>
      <c r="AB225" s="4">
        <f t="shared" si="182"/>
        <v>0.21097259161117732</v>
      </c>
      <c r="AC225" s="4">
        <f t="shared" si="182"/>
        <v>0.15253917653798199</v>
      </c>
      <c r="AD225" s="4">
        <f t="shared" si="182"/>
        <v>0.10795188737709993</v>
      </c>
      <c r="AE225" s="4">
        <f t="shared" si="182"/>
        <v>7.5176653938091809E-2</v>
      </c>
      <c r="AF225" s="4">
        <f t="shared" si="182"/>
        <v>5.1742836177502194E-2</v>
      </c>
      <c r="AG225" s="4">
        <f t="shared" si="182"/>
        <v>3.5319190625345942E-2</v>
      </c>
      <c r="AH225" s="4">
        <f t="shared" si="182"/>
        <v>2.3969442072658165E-2</v>
      </c>
      <c r="AI225" s="4">
        <f t="shared" si="182"/>
        <v>1.6202243558389728E-2</v>
      </c>
      <c r="AJ225" s="4">
        <f t="shared" si="182"/>
        <v>1.0922240564108399E-2</v>
      </c>
      <c r="AK225" s="4">
        <f t="shared" si="182"/>
        <v>7.3493212906090566E-3</v>
      </c>
      <c r="AL225" s="4">
        <f t="shared" si="182"/>
        <v>4.9390262185057265E-3</v>
      </c>
      <c r="AM225" s="4">
        <f t="shared" si="182"/>
        <v>3.3164275492956197E-3</v>
      </c>
      <c r="AN225" s="4">
        <f t="shared" si="182"/>
        <v>2.2256362146679809E-3</v>
      </c>
      <c r="AO225" s="4">
        <f t="shared" si="182"/>
        <v>1.4930448704811861E-3</v>
      </c>
      <c r="AP225" s="4">
        <f t="shared" si="182"/>
        <v>1.0013381504474506E-3</v>
      </c>
      <c r="AQ225" s="4">
        <f t="shared" si="182"/>
        <v>6.7145100246257527E-4</v>
      </c>
      <c r="AR225" s="4">
        <f t="shared" si="182"/>
        <v>4.5019225748876845E-4</v>
      </c>
    </row>
    <row r="226" spans="1:44" x14ac:dyDescent="0.25">
      <c r="A226" s="24" t="s">
        <v>28</v>
      </c>
      <c r="B226" s="60">
        <f>'Parameter Input'!$L$21</f>
        <v>-60000</v>
      </c>
      <c r="C226" s="61">
        <f>'Parameter Input'!$M$21</f>
        <v>-36250</v>
      </c>
      <c r="D226" s="1" t="s">
        <v>15</v>
      </c>
      <c r="L226" s="54">
        <f>'Parameter Input'!$O$21</f>
        <v>8</v>
      </c>
      <c r="M226" s="37">
        <v>0</v>
      </c>
      <c r="N226" s="37">
        <v>1</v>
      </c>
      <c r="O226" s="37">
        <f>'Parameter Input'!$P$21</f>
        <v>0.9</v>
      </c>
      <c r="P226" s="55">
        <f>'Parameter Input'!$Q$21</f>
        <v>0.4</v>
      </c>
      <c r="Q226" s="4">
        <f t="shared" si="182"/>
        <v>0.94584787155511363</v>
      </c>
      <c r="R226" s="4">
        <f t="shared" si="182"/>
        <v>0.92370360150141495</v>
      </c>
      <c r="S226" s="4">
        <f t="shared" si="182"/>
        <v>0.89334463567658451</v>
      </c>
      <c r="T226" s="4">
        <f t="shared" si="182"/>
        <v>0.85254543874327005</v>
      </c>
      <c r="U226" s="4">
        <f t="shared" si="182"/>
        <v>0.79921300652623883</v>
      </c>
      <c r="V226" s="4">
        <f t="shared" si="182"/>
        <v>0.73204982249993378</v>
      </c>
      <c r="W226" s="4">
        <f t="shared" si="182"/>
        <v>0.65145592958786691</v>
      </c>
      <c r="X226" s="4">
        <f t="shared" si="182"/>
        <v>0.56032247880849573</v>
      </c>
      <c r="Y226" s="4">
        <f t="shared" si="182"/>
        <v>0.46411326873185343</v>
      </c>
      <c r="Z226" s="4">
        <f t="shared" si="182"/>
        <v>0.36979727595523937</v>
      </c>
      <c r="AA226" s="4">
        <f t="shared" si="182"/>
        <v>0.28393948637231203</v>
      </c>
      <c r="AB226" s="4">
        <f t="shared" si="182"/>
        <v>0.21097259161117732</v>
      </c>
      <c r="AC226" s="4">
        <f t="shared" si="182"/>
        <v>0.15253917653798199</v>
      </c>
      <c r="AD226" s="4">
        <f t="shared" si="182"/>
        <v>0.10795188737709993</v>
      </c>
      <c r="AE226" s="4">
        <f t="shared" si="182"/>
        <v>7.5176653938091809E-2</v>
      </c>
      <c r="AF226" s="4">
        <f t="shared" si="182"/>
        <v>5.1742836177502194E-2</v>
      </c>
      <c r="AG226" s="4">
        <f t="shared" si="182"/>
        <v>3.5319190625345942E-2</v>
      </c>
      <c r="AH226" s="4">
        <f t="shared" si="182"/>
        <v>2.3969442072658165E-2</v>
      </c>
      <c r="AI226" s="4">
        <f t="shared" si="182"/>
        <v>1.6202243558389728E-2</v>
      </c>
      <c r="AJ226" s="4">
        <f t="shared" si="182"/>
        <v>1.0922240564108399E-2</v>
      </c>
      <c r="AK226" s="4">
        <f t="shared" si="182"/>
        <v>7.3493212906090566E-3</v>
      </c>
      <c r="AL226" s="4">
        <f t="shared" si="182"/>
        <v>4.9390262185057265E-3</v>
      </c>
      <c r="AM226" s="4">
        <f t="shared" si="182"/>
        <v>3.3164275492956197E-3</v>
      </c>
      <c r="AN226" s="4">
        <f t="shared" si="182"/>
        <v>2.2256362146679809E-3</v>
      </c>
      <c r="AO226" s="4">
        <f t="shared" si="182"/>
        <v>1.4930448704811861E-3</v>
      </c>
      <c r="AP226" s="4">
        <f t="shared" si="182"/>
        <v>1.0013381504474506E-3</v>
      </c>
      <c r="AQ226" s="4">
        <f t="shared" si="182"/>
        <v>6.7145100246257527E-4</v>
      </c>
      <c r="AR226" s="4">
        <f t="shared" si="182"/>
        <v>4.5019225748876845E-4</v>
      </c>
    </row>
    <row r="227" spans="1:44" x14ac:dyDescent="0.25">
      <c r="A227" s="24" t="s">
        <v>14</v>
      </c>
      <c r="B227" s="60">
        <f>'Parameter Input'!B33</f>
        <v>30000</v>
      </c>
      <c r="C227" s="61">
        <f>'Parameter Input'!C33</f>
        <v>30000</v>
      </c>
      <c r="D227" s="1" t="s">
        <v>15</v>
      </c>
      <c r="L227" s="54">
        <f>'Parameter Input'!E33</f>
        <v>12</v>
      </c>
      <c r="M227" s="37">
        <v>0</v>
      </c>
      <c r="N227" s="37">
        <v>1</v>
      </c>
      <c r="O227" s="37">
        <f>'Parameter Input'!F33</f>
        <v>0.9</v>
      </c>
      <c r="P227" s="55">
        <f>'Parameter Input'!G33</f>
        <v>0.4</v>
      </c>
      <c r="Q227" s="4">
        <f t="shared" si="182"/>
        <v>0.9867978615748374</v>
      </c>
      <c r="R227" s="4">
        <f t="shared" si="182"/>
        <v>0.98114509762858249</v>
      </c>
      <c r="S227" s="4">
        <f t="shared" si="182"/>
        <v>0.97311898315872036</v>
      </c>
      <c r="T227" s="4">
        <f t="shared" si="182"/>
        <v>0.96177484161592774</v>
      </c>
      <c r="U227" s="4">
        <f t="shared" si="182"/>
        <v>0.94584787155511363</v>
      </c>
      <c r="V227" s="4">
        <f t="shared" si="182"/>
        <v>0.92370360150141495</v>
      </c>
      <c r="W227" s="4">
        <f t="shared" si="182"/>
        <v>0.89334463567658451</v>
      </c>
      <c r="X227" s="4">
        <f t="shared" si="182"/>
        <v>0.85254543874327005</v>
      </c>
      <c r="Y227" s="4">
        <f t="shared" si="182"/>
        <v>0.79921300652623883</v>
      </c>
      <c r="Z227" s="4">
        <f t="shared" si="182"/>
        <v>0.73204982249993378</v>
      </c>
      <c r="AA227" s="4">
        <f t="shared" si="182"/>
        <v>0.65145592958786691</v>
      </c>
      <c r="AB227" s="4">
        <f t="shared" si="182"/>
        <v>0.56032247880849573</v>
      </c>
      <c r="AC227" s="4">
        <f t="shared" si="182"/>
        <v>0.46411326873185343</v>
      </c>
      <c r="AD227" s="4">
        <f t="shared" si="182"/>
        <v>0.36979727595523937</v>
      </c>
      <c r="AE227" s="4">
        <f t="shared" si="182"/>
        <v>0.28393948637231203</v>
      </c>
      <c r="AF227" s="4">
        <f t="shared" si="182"/>
        <v>0.21097259161117732</v>
      </c>
      <c r="AG227" s="4">
        <f t="shared" si="182"/>
        <v>0.15253917653798199</v>
      </c>
      <c r="AH227" s="4">
        <f t="shared" si="182"/>
        <v>0.10795188737709993</v>
      </c>
      <c r="AI227" s="4">
        <f t="shared" si="182"/>
        <v>7.5176653938091809E-2</v>
      </c>
      <c r="AJ227" s="4">
        <f t="shared" si="182"/>
        <v>5.1742836177502194E-2</v>
      </c>
      <c r="AK227" s="4">
        <f t="shared" si="182"/>
        <v>3.5319190625345942E-2</v>
      </c>
      <c r="AL227" s="4">
        <f t="shared" si="182"/>
        <v>2.3969442072658165E-2</v>
      </c>
      <c r="AM227" s="4">
        <f t="shared" si="182"/>
        <v>1.6202243558389728E-2</v>
      </c>
      <c r="AN227" s="4">
        <f t="shared" si="182"/>
        <v>1.0922240564108399E-2</v>
      </c>
      <c r="AO227" s="4">
        <f t="shared" si="182"/>
        <v>7.3493212906090566E-3</v>
      </c>
      <c r="AP227" s="4">
        <f t="shared" si="182"/>
        <v>4.9390262185057265E-3</v>
      </c>
      <c r="AQ227" s="4">
        <f t="shared" si="182"/>
        <v>3.3164275492956197E-3</v>
      </c>
      <c r="AR227" s="4">
        <f t="shared" si="182"/>
        <v>2.2256362146679809E-3</v>
      </c>
    </row>
    <row r="228" spans="1:44" x14ac:dyDescent="0.25">
      <c r="A228" s="24" t="s">
        <v>25</v>
      </c>
      <c r="B228" s="60">
        <f>'Parameter Input'!B34</f>
        <v>-7500</v>
      </c>
      <c r="C228" s="61">
        <f>'Parameter Input'!C34</f>
        <v>-7500</v>
      </c>
      <c r="D228" s="1" t="s">
        <v>15</v>
      </c>
      <c r="L228" s="54">
        <f>'Parameter Input'!E34</f>
        <v>12</v>
      </c>
      <c r="M228" s="37">
        <v>0</v>
      </c>
      <c r="N228" s="37">
        <v>1</v>
      </c>
      <c r="O228" s="37">
        <f>'Parameter Input'!F21</f>
        <v>0.9</v>
      </c>
      <c r="P228" s="55">
        <f>'Parameter Input'!G21</f>
        <v>0.4</v>
      </c>
      <c r="Q228" s="4">
        <f t="shared" si="182"/>
        <v>0.9867978615748374</v>
      </c>
      <c r="R228" s="4">
        <f t="shared" si="182"/>
        <v>0.98114509762858249</v>
      </c>
      <c r="S228" s="4">
        <f t="shared" si="182"/>
        <v>0.97311898315872036</v>
      </c>
      <c r="T228" s="4">
        <f t="shared" si="182"/>
        <v>0.96177484161592774</v>
      </c>
      <c r="U228" s="4">
        <f t="shared" si="182"/>
        <v>0.94584787155511363</v>
      </c>
      <c r="V228" s="4">
        <f t="shared" si="182"/>
        <v>0.92370360150141495</v>
      </c>
      <c r="W228" s="4">
        <f t="shared" si="182"/>
        <v>0.89334463567658451</v>
      </c>
      <c r="X228" s="4">
        <f t="shared" si="182"/>
        <v>0.85254543874327005</v>
      </c>
      <c r="Y228" s="4">
        <f t="shared" si="182"/>
        <v>0.79921300652623883</v>
      </c>
      <c r="Z228" s="4">
        <f t="shared" si="182"/>
        <v>0.73204982249993378</v>
      </c>
      <c r="AA228" s="4">
        <f t="shared" si="182"/>
        <v>0.65145592958786691</v>
      </c>
      <c r="AB228" s="4">
        <f t="shared" si="182"/>
        <v>0.56032247880849573</v>
      </c>
      <c r="AC228" s="4">
        <f t="shared" si="182"/>
        <v>0.46411326873185343</v>
      </c>
      <c r="AD228" s="4">
        <f t="shared" si="182"/>
        <v>0.36979727595523937</v>
      </c>
      <c r="AE228" s="4">
        <f t="shared" si="182"/>
        <v>0.28393948637231203</v>
      </c>
      <c r="AF228" s="4">
        <f t="shared" si="182"/>
        <v>0.21097259161117732</v>
      </c>
      <c r="AG228" s="4">
        <f t="shared" si="182"/>
        <v>0.15253917653798199</v>
      </c>
      <c r="AH228" s="4">
        <f t="shared" si="182"/>
        <v>0.10795188737709993</v>
      </c>
      <c r="AI228" s="4">
        <f t="shared" si="182"/>
        <v>7.5176653938091809E-2</v>
      </c>
      <c r="AJ228" s="4">
        <f t="shared" si="182"/>
        <v>5.1742836177502194E-2</v>
      </c>
      <c r="AK228" s="4">
        <f t="shared" si="182"/>
        <v>3.5319190625345942E-2</v>
      </c>
      <c r="AL228" s="4">
        <f t="shared" si="182"/>
        <v>2.3969442072658165E-2</v>
      </c>
      <c r="AM228" s="4">
        <f t="shared" si="182"/>
        <v>1.6202243558389728E-2</v>
      </c>
      <c r="AN228" s="4">
        <f t="shared" si="182"/>
        <v>1.0922240564108399E-2</v>
      </c>
      <c r="AO228" s="4">
        <f t="shared" si="182"/>
        <v>7.3493212906090566E-3</v>
      </c>
      <c r="AP228" s="4">
        <f t="shared" si="182"/>
        <v>4.9390262185057265E-3</v>
      </c>
      <c r="AQ228" s="4">
        <f t="shared" si="182"/>
        <v>3.3164275492956197E-3</v>
      </c>
      <c r="AR228" s="4">
        <f t="shared" si="182"/>
        <v>2.2256362146679809E-3</v>
      </c>
    </row>
    <row r="229" spans="1:44" x14ac:dyDescent="0.25">
      <c r="A229" s="24" t="s">
        <v>79</v>
      </c>
      <c r="B229" s="45">
        <f>'Parameter Input'!$L$27</f>
        <v>0.06</v>
      </c>
      <c r="C229" s="46">
        <f>'Parameter Input'!$M$27</f>
        <v>0.06</v>
      </c>
      <c r="D229" s="1" t="s">
        <v>57</v>
      </c>
      <c r="L229" s="54">
        <f>'Parameter Input'!$O$27</f>
        <v>12</v>
      </c>
      <c r="M229" s="37">
        <v>0</v>
      </c>
      <c r="N229" s="37">
        <v>1</v>
      </c>
      <c r="O229" s="37">
        <f>'Parameter Input'!$P$27</f>
        <v>0.9</v>
      </c>
      <c r="P229" s="55">
        <f>'Parameter Input'!$Q$27</f>
        <v>0.4</v>
      </c>
      <c r="Q229" s="4">
        <f t="shared" si="182"/>
        <v>0.9867978615748374</v>
      </c>
      <c r="R229" s="4">
        <f t="shared" si="182"/>
        <v>0.98114509762858249</v>
      </c>
      <c r="S229" s="4">
        <f t="shared" si="182"/>
        <v>0.97311898315872036</v>
      </c>
      <c r="T229" s="4">
        <f t="shared" si="182"/>
        <v>0.96177484161592774</v>
      </c>
      <c r="U229" s="4">
        <f t="shared" si="182"/>
        <v>0.94584787155511363</v>
      </c>
      <c r="V229" s="4">
        <f t="shared" si="182"/>
        <v>0.92370360150141495</v>
      </c>
      <c r="W229" s="4">
        <f t="shared" si="182"/>
        <v>0.89334463567658451</v>
      </c>
      <c r="X229" s="4">
        <f t="shared" si="182"/>
        <v>0.85254543874327005</v>
      </c>
      <c r="Y229" s="4">
        <f t="shared" si="182"/>
        <v>0.79921300652623883</v>
      </c>
      <c r="Z229" s="4">
        <f t="shared" si="182"/>
        <v>0.73204982249993378</v>
      </c>
      <c r="AA229" s="4">
        <f t="shared" si="182"/>
        <v>0.65145592958786691</v>
      </c>
      <c r="AB229" s="4">
        <f t="shared" si="182"/>
        <v>0.56032247880849573</v>
      </c>
      <c r="AC229" s="4">
        <f t="shared" si="182"/>
        <v>0.46411326873185343</v>
      </c>
      <c r="AD229" s="4">
        <f t="shared" si="182"/>
        <v>0.36979727595523937</v>
      </c>
      <c r="AE229" s="4">
        <f t="shared" si="182"/>
        <v>0.28393948637231203</v>
      </c>
      <c r="AF229" s="4">
        <f t="shared" si="182"/>
        <v>0.21097259161117732</v>
      </c>
      <c r="AG229" s="4">
        <f t="shared" si="182"/>
        <v>0.15253917653798199</v>
      </c>
      <c r="AH229" s="4">
        <f t="shared" si="182"/>
        <v>0.10795188737709993</v>
      </c>
      <c r="AI229" s="4">
        <f t="shared" si="182"/>
        <v>7.5176653938091809E-2</v>
      </c>
      <c r="AJ229" s="4">
        <f t="shared" si="182"/>
        <v>5.1742836177502194E-2</v>
      </c>
      <c r="AK229" s="4">
        <f t="shared" si="182"/>
        <v>3.5319190625345942E-2</v>
      </c>
      <c r="AL229" s="4">
        <f t="shared" si="182"/>
        <v>2.3969442072658165E-2</v>
      </c>
      <c r="AM229" s="4">
        <f t="shared" si="182"/>
        <v>1.6202243558389728E-2</v>
      </c>
      <c r="AN229" s="4">
        <f t="shared" si="182"/>
        <v>1.0922240564108399E-2</v>
      </c>
      <c r="AO229" s="4">
        <f t="shared" si="182"/>
        <v>7.3493212906090566E-3</v>
      </c>
      <c r="AP229" s="4">
        <f t="shared" si="182"/>
        <v>4.9390262185057265E-3</v>
      </c>
      <c r="AQ229" s="4">
        <f t="shared" si="182"/>
        <v>3.3164275492956197E-3</v>
      </c>
      <c r="AR229" s="4">
        <f t="shared" si="182"/>
        <v>2.2256362146679809E-3</v>
      </c>
    </row>
    <row r="230" spans="1:44" x14ac:dyDescent="0.25">
      <c r="A230" s="24" t="s">
        <v>37</v>
      </c>
      <c r="B230" s="60">
        <f>'Parameter Input'!B35</f>
        <v>70000</v>
      </c>
      <c r="C230" s="61">
        <f>'Parameter Input'!C35</f>
        <v>70000</v>
      </c>
      <c r="D230" s="1" t="s">
        <v>38</v>
      </c>
      <c r="L230" s="54">
        <f>'Parameter Input'!E35</f>
        <v>12</v>
      </c>
      <c r="M230" s="37">
        <v>0</v>
      </c>
      <c r="N230" s="37">
        <v>1</v>
      </c>
      <c r="O230" s="37">
        <f>'Parameter Input'!F35</f>
        <v>0.9</v>
      </c>
      <c r="P230" s="55">
        <f>'Parameter Input'!G35</f>
        <v>0.4</v>
      </c>
      <c r="Q230" s="4">
        <f t="shared" si="182"/>
        <v>0.9867978615748374</v>
      </c>
      <c r="R230" s="4">
        <f t="shared" si="182"/>
        <v>0.98114509762858249</v>
      </c>
      <c r="S230" s="4">
        <f t="shared" si="182"/>
        <v>0.97311898315872036</v>
      </c>
      <c r="T230" s="4">
        <f t="shared" si="182"/>
        <v>0.96177484161592774</v>
      </c>
      <c r="U230" s="4">
        <f t="shared" si="182"/>
        <v>0.94584787155511363</v>
      </c>
      <c r="V230" s="4">
        <f t="shared" si="182"/>
        <v>0.92370360150141495</v>
      </c>
      <c r="W230" s="4">
        <f t="shared" si="182"/>
        <v>0.89334463567658451</v>
      </c>
      <c r="X230" s="4">
        <f t="shared" si="182"/>
        <v>0.85254543874327005</v>
      </c>
      <c r="Y230" s="4">
        <f t="shared" si="182"/>
        <v>0.79921300652623883</v>
      </c>
      <c r="Z230" s="4">
        <f t="shared" si="182"/>
        <v>0.73204982249993378</v>
      </c>
      <c r="AA230" s="4">
        <f t="shared" si="182"/>
        <v>0.65145592958786691</v>
      </c>
      <c r="AB230" s="4">
        <f t="shared" si="182"/>
        <v>0.56032247880849573</v>
      </c>
      <c r="AC230" s="4">
        <f t="shared" si="182"/>
        <v>0.46411326873185343</v>
      </c>
      <c r="AD230" s="4">
        <f t="shared" si="182"/>
        <v>0.36979727595523937</v>
      </c>
      <c r="AE230" s="4">
        <f t="shared" si="182"/>
        <v>0.28393948637231203</v>
      </c>
      <c r="AF230" s="4">
        <f t="shared" si="182"/>
        <v>0.21097259161117732</v>
      </c>
      <c r="AG230" s="4">
        <f t="shared" si="182"/>
        <v>0.15253917653798199</v>
      </c>
      <c r="AH230" s="4">
        <f t="shared" si="182"/>
        <v>0.10795188737709993</v>
      </c>
      <c r="AI230" s="4">
        <f t="shared" si="182"/>
        <v>7.5176653938091809E-2</v>
      </c>
      <c r="AJ230" s="4">
        <f t="shared" si="182"/>
        <v>5.1742836177502194E-2</v>
      </c>
      <c r="AK230" s="4">
        <f t="shared" si="182"/>
        <v>3.5319190625345942E-2</v>
      </c>
      <c r="AL230" s="4">
        <f t="shared" si="182"/>
        <v>2.3969442072658165E-2</v>
      </c>
      <c r="AM230" s="4">
        <f t="shared" si="182"/>
        <v>1.6202243558389728E-2</v>
      </c>
      <c r="AN230" s="4">
        <f t="shared" si="182"/>
        <v>1.0922240564108399E-2</v>
      </c>
      <c r="AO230" s="4">
        <f t="shared" si="182"/>
        <v>7.3493212906090566E-3</v>
      </c>
      <c r="AP230" s="4">
        <f t="shared" si="182"/>
        <v>4.9390262185057265E-3</v>
      </c>
      <c r="AQ230" s="4">
        <f t="shared" si="182"/>
        <v>3.3164275492956197E-3</v>
      </c>
      <c r="AR230" s="4">
        <f t="shared" si="182"/>
        <v>2.2256362146679809E-3</v>
      </c>
    </row>
    <row r="231" spans="1:44" x14ac:dyDescent="0.25">
      <c r="A231" s="24" t="s">
        <v>52</v>
      </c>
      <c r="B231" s="43">
        <f>'Parameter Input'!$L$23</f>
        <v>15000</v>
      </c>
      <c r="C231" s="44">
        <f>'Parameter Input'!$M$23</f>
        <v>15000</v>
      </c>
      <c r="D231" s="1" t="s">
        <v>38</v>
      </c>
      <c r="L231" s="54">
        <f>'Parameter Input'!$O$23</f>
        <v>8</v>
      </c>
      <c r="M231" s="37">
        <v>0</v>
      </c>
      <c r="N231" s="37">
        <v>1</v>
      </c>
      <c r="O231" s="37">
        <f>'Parameter Input'!$P$23</f>
        <v>0.9</v>
      </c>
      <c r="P231" s="55">
        <f>'Parameter Input'!$Q$23</f>
        <v>0.4</v>
      </c>
      <c r="Q231" s="4">
        <f t="shared" si="182"/>
        <v>0.94584787155511363</v>
      </c>
      <c r="R231" s="4">
        <f t="shared" si="182"/>
        <v>0.92370360150141495</v>
      </c>
      <c r="S231" s="4">
        <f t="shared" si="182"/>
        <v>0.89334463567658451</v>
      </c>
      <c r="T231" s="4">
        <f t="shared" si="182"/>
        <v>0.85254543874327005</v>
      </c>
      <c r="U231" s="4">
        <f t="shared" si="182"/>
        <v>0.79921300652623883</v>
      </c>
      <c r="V231" s="4">
        <f t="shared" si="182"/>
        <v>0.73204982249993378</v>
      </c>
      <c r="W231" s="4">
        <f t="shared" si="182"/>
        <v>0.65145592958786691</v>
      </c>
      <c r="X231" s="4">
        <f t="shared" si="182"/>
        <v>0.56032247880849573</v>
      </c>
      <c r="Y231" s="4">
        <f t="shared" si="182"/>
        <v>0.46411326873185343</v>
      </c>
      <c r="Z231" s="4">
        <f t="shared" si="182"/>
        <v>0.36979727595523937</v>
      </c>
      <c r="AA231" s="4">
        <f t="shared" si="182"/>
        <v>0.28393948637231203</v>
      </c>
      <c r="AB231" s="4">
        <f t="shared" si="182"/>
        <v>0.21097259161117732</v>
      </c>
      <c r="AC231" s="4">
        <f t="shared" si="182"/>
        <v>0.15253917653798199</v>
      </c>
      <c r="AD231" s="4">
        <f t="shared" si="182"/>
        <v>0.10795188737709993</v>
      </c>
      <c r="AE231" s="4">
        <f t="shared" si="182"/>
        <v>7.5176653938091809E-2</v>
      </c>
      <c r="AF231" s="4">
        <f t="shared" si="182"/>
        <v>5.1742836177502194E-2</v>
      </c>
      <c r="AG231" s="4">
        <f t="shared" si="182"/>
        <v>3.5319190625345942E-2</v>
      </c>
      <c r="AH231" s="4">
        <f t="shared" si="182"/>
        <v>2.3969442072658165E-2</v>
      </c>
      <c r="AI231" s="4">
        <f t="shared" si="182"/>
        <v>1.6202243558389728E-2</v>
      </c>
      <c r="AJ231" s="4">
        <f t="shared" si="182"/>
        <v>1.0922240564108399E-2</v>
      </c>
      <c r="AK231" s="4">
        <f t="shared" si="182"/>
        <v>7.3493212906090566E-3</v>
      </c>
      <c r="AL231" s="4">
        <f t="shared" si="182"/>
        <v>4.9390262185057265E-3</v>
      </c>
      <c r="AM231" s="4">
        <f t="shared" si="182"/>
        <v>3.3164275492956197E-3</v>
      </c>
      <c r="AN231" s="4">
        <f t="shared" si="182"/>
        <v>2.2256362146679809E-3</v>
      </c>
      <c r="AO231" s="4">
        <f t="shared" si="182"/>
        <v>1.4930448704811861E-3</v>
      </c>
      <c r="AP231" s="4">
        <f t="shared" si="182"/>
        <v>1.0013381504474506E-3</v>
      </c>
      <c r="AQ231" s="4">
        <f t="shared" si="182"/>
        <v>6.7145100246257527E-4</v>
      </c>
      <c r="AR231" s="4">
        <f t="shared" si="182"/>
        <v>4.5019225748876845E-4</v>
      </c>
    </row>
    <row r="232" spans="1:44" x14ac:dyDescent="0.25">
      <c r="A232" s="24" t="s">
        <v>273</v>
      </c>
      <c r="B232" s="60">
        <f>'Parameter Input'!B40</f>
        <v>0.11</v>
      </c>
      <c r="C232" s="61">
        <f>'Parameter Input'!C40</f>
        <v>0.11</v>
      </c>
      <c r="D232" s="1" t="s">
        <v>76</v>
      </c>
      <c r="L232" s="54">
        <f>'Parameter Input'!E40</f>
        <v>12</v>
      </c>
      <c r="M232" s="37">
        <v>0</v>
      </c>
      <c r="N232" s="37">
        <v>1</v>
      </c>
      <c r="O232" s="37">
        <f>'Parameter Input'!F40</f>
        <v>0.9</v>
      </c>
      <c r="P232" s="55">
        <f>'Parameter Input'!G40</f>
        <v>0.4</v>
      </c>
      <c r="Q232" s="4">
        <f t="shared" si="182"/>
        <v>0.9867978615748374</v>
      </c>
      <c r="R232" s="4">
        <f t="shared" si="182"/>
        <v>0.98114509762858249</v>
      </c>
      <c r="S232" s="4">
        <f t="shared" si="182"/>
        <v>0.97311898315872036</v>
      </c>
      <c r="T232" s="4">
        <f t="shared" si="182"/>
        <v>0.96177484161592774</v>
      </c>
      <c r="U232" s="4">
        <f t="shared" si="182"/>
        <v>0.94584787155511363</v>
      </c>
      <c r="V232" s="4">
        <f t="shared" si="182"/>
        <v>0.92370360150141495</v>
      </c>
      <c r="W232" s="4">
        <f t="shared" si="182"/>
        <v>0.89334463567658451</v>
      </c>
      <c r="X232" s="4">
        <f t="shared" si="182"/>
        <v>0.85254543874327005</v>
      </c>
      <c r="Y232" s="4">
        <f t="shared" si="182"/>
        <v>0.79921300652623883</v>
      </c>
      <c r="Z232" s="4">
        <f t="shared" si="182"/>
        <v>0.73204982249993378</v>
      </c>
      <c r="AA232" s="4">
        <f t="shared" si="182"/>
        <v>0.65145592958786691</v>
      </c>
      <c r="AB232" s="4">
        <f t="shared" si="182"/>
        <v>0.56032247880849573</v>
      </c>
      <c r="AC232" s="4">
        <f t="shared" si="182"/>
        <v>0.46411326873185343</v>
      </c>
      <c r="AD232" s="4">
        <f t="shared" si="182"/>
        <v>0.36979727595523937</v>
      </c>
      <c r="AE232" s="4">
        <f t="shared" si="182"/>
        <v>0.28393948637231203</v>
      </c>
      <c r="AF232" s="4">
        <f t="shared" si="182"/>
        <v>0.21097259161117732</v>
      </c>
      <c r="AG232" s="4">
        <f t="shared" si="182"/>
        <v>0.15253917653798199</v>
      </c>
      <c r="AH232" s="4">
        <f t="shared" si="182"/>
        <v>0.10795188737709993</v>
      </c>
      <c r="AI232" s="4">
        <f t="shared" si="182"/>
        <v>7.5176653938091809E-2</v>
      </c>
      <c r="AJ232" s="4">
        <f t="shared" si="182"/>
        <v>5.1742836177502194E-2</v>
      </c>
      <c r="AK232" s="4">
        <f t="shared" si="182"/>
        <v>3.5319190625345942E-2</v>
      </c>
      <c r="AL232" s="4">
        <f t="shared" si="182"/>
        <v>2.3969442072658165E-2</v>
      </c>
      <c r="AM232" s="4">
        <f t="shared" si="182"/>
        <v>1.6202243558389728E-2</v>
      </c>
      <c r="AN232" s="4">
        <f t="shared" si="182"/>
        <v>1.0922240564108399E-2</v>
      </c>
      <c r="AO232" s="4">
        <f t="shared" si="182"/>
        <v>7.3493212906090566E-3</v>
      </c>
      <c r="AP232" s="4">
        <f t="shared" si="182"/>
        <v>4.9390262185057265E-3</v>
      </c>
      <c r="AQ232" s="4">
        <f t="shared" si="182"/>
        <v>3.3164275492956197E-3</v>
      </c>
      <c r="AR232" s="4">
        <f t="shared" si="182"/>
        <v>2.2256362146679809E-3</v>
      </c>
    </row>
    <row r="233" spans="1:44" x14ac:dyDescent="0.25">
      <c r="A233" s="24" t="s">
        <v>59</v>
      </c>
      <c r="B233" s="47">
        <f>'Parameter Input'!$L$24</f>
        <v>1.52</v>
      </c>
      <c r="C233" s="48">
        <f>'Parameter Input'!$M$24</f>
        <v>1.1499999999999999</v>
      </c>
      <c r="D233" s="1" t="s">
        <v>60</v>
      </c>
      <c r="L233" s="54">
        <f>'Parameter Input'!$O$24</f>
        <v>8</v>
      </c>
      <c r="M233" s="37">
        <v>0</v>
      </c>
      <c r="N233" s="37">
        <v>1</v>
      </c>
      <c r="O233" s="37">
        <f>'Parameter Input'!$P$24</f>
        <v>0.9</v>
      </c>
      <c r="P233" s="55">
        <f>'Parameter Input'!$Q$24</f>
        <v>0.4</v>
      </c>
      <c r="Q233" s="4">
        <f t="shared" si="182"/>
        <v>0.94584787155511363</v>
      </c>
      <c r="R233" s="4">
        <f t="shared" si="182"/>
        <v>0.92370360150141495</v>
      </c>
      <c r="S233" s="4">
        <f t="shared" si="182"/>
        <v>0.89334463567658451</v>
      </c>
      <c r="T233" s="4">
        <f t="shared" si="182"/>
        <v>0.85254543874327005</v>
      </c>
      <c r="U233" s="4">
        <f t="shared" si="182"/>
        <v>0.79921300652623883</v>
      </c>
      <c r="V233" s="4">
        <f t="shared" si="182"/>
        <v>0.73204982249993378</v>
      </c>
      <c r="W233" s="4">
        <f t="shared" si="182"/>
        <v>0.65145592958786691</v>
      </c>
      <c r="X233" s="4">
        <f t="shared" si="182"/>
        <v>0.56032247880849573</v>
      </c>
      <c r="Y233" s="4">
        <f t="shared" si="182"/>
        <v>0.46411326873185343</v>
      </c>
      <c r="Z233" s="4">
        <f t="shared" si="182"/>
        <v>0.36979727595523937</v>
      </c>
      <c r="AA233" s="4">
        <f t="shared" si="182"/>
        <v>0.28393948637231203</v>
      </c>
      <c r="AB233" s="4">
        <f t="shared" si="182"/>
        <v>0.21097259161117732</v>
      </c>
      <c r="AC233" s="4">
        <f t="shared" si="182"/>
        <v>0.15253917653798199</v>
      </c>
      <c r="AD233" s="4">
        <f t="shared" si="182"/>
        <v>0.10795188737709993</v>
      </c>
      <c r="AE233" s="4">
        <f t="shared" si="182"/>
        <v>7.5176653938091809E-2</v>
      </c>
      <c r="AF233" s="4">
        <f t="shared" si="182"/>
        <v>5.1742836177502194E-2</v>
      </c>
      <c r="AG233" s="4">
        <f t="shared" si="182"/>
        <v>3.5319190625345942E-2</v>
      </c>
      <c r="AH233" s="4">
        <f t="shared" si="182"/>
        <v>2.3969442072658165E-2</v>
      </c>
      <c r="AI233" s="4">
        <f t="shared" si="182"/>
        <v>1.6202243558389728E-2</v>
      </c>
      <c r="AJ233" s="4">
        <f t="shared" si="182"/>
        <v>1.0922240564108399E-2</v>
      </c>
      <c r="AK233" s="4">
        <f t="shared" si="182"/>
        <v>7.3493212906090566E-3</v>
      </c>
      <c r="AL233" s="4">
        <f t="shared" si="182"/>
        <v>4.9390262185057265E-3</v>
      </c>
      <c r="AM233" s="4">
        <f t="shared" si="182"/>
        <v>3.3164275492956197E-3</v>
      </c>
      <c r="AN233" s="4">
        <f t="shared" si="182"/>
        <v>2.2256362146679809E-3</v>
      </c>
      <c r="AO233" s="4">
        <f t="shared" si="182"/>
        <v>1.4930448704811861E-3</v>
      </c>
      <c r="AP233" s="4">
        <f t="shared" si="182"/>
        <v>1.0013381504474506E-3</v>
      </c>
      <c r="AQ233" s="4">
        <f t="shared" si="182"/>
        <v>6.7145100246257527E-4</v>
      </c>
      <c r="AR233" s="4">
        <f t="shared" si="182"/>
        <v>4.5019225748876845E-4</v>
      </c>
    </row>
    <row r="234" spans="1:44" x14ac:dyDescent="0.25">
      <c r="A234" s="24" t="s">
        <v>67</v>
      </c>
      <c r="B234" s="45">
        <f>'Parameter Input'!$L$25</f>
        <v>9.2586511082899101E-2</v>
      </c>
      <c r="C234" s="46">
        <f>'Parameter Input'!$M$25</f>
        <v>7.3304790352502799E-2</v>
      </c>
      <c r="D234" s="1" t="s">
        <v>68</v>
      </c>
      <c r="L234" s="54">
        <f>'Parameter Input'!$O$25</f>
        <v>12</v>
      </c>
      <c r="M234" s="37">
        <v>0</v>
      </c>
      <c r="N234" s="37">
        <v>1</v>
      </c>
      <c r="O234" s="37">
        <f>'Parameter Input'!$P$25</f>
        <v>0.9</v>
      </c>
      <c r="P234" s="55">
        <f>'Parameter Input'!$Q$25</f>
        <v>0.4</v>
      </c>
      <c r="Q234" s="4">
        <f t="shared" si="182"/>
        <v>0.9867978615748374</v>
      </c>
      <c r="R234" s="4">
        <f t="shared" si="182"/>
        <v>0.98114509762858249</v>
      </c>
      <c r="S234" s="4">
        <f t="shared" si="182"/>
        <v>0.97311898315872036</v>
      </c>
      <c r="T234" s="4">
        <f t="shared" ref="T234:AI241" si="183">$N234+($M234-$N234)*((1/(1+EXP(-$P234*(T$9-$L234)))^$O234))</f>
        <v>0.96177484161592774</v>
      </c>
      <c r="U234" s="4">
        <f t="shared" si="183"/>
        <v>0.94584787155511363</v>
      </c>
      <c r="V234" s="4">
        <f t="shared" si="183"/>
        <v>0.92370360150141495</v>
      </c>
      <c r="W234" s="4">
        <f t="shared" si="183"/>
        <v>0.89334463567658451</v>
      </c>
      <c r="X234" s="4">
        <f t="shared" si="183"/>
        <v>0.85254543874327005</v>
      </c>
      <c r="Y234" s="4">
        <f t="shared" si="183"/>
        <v>0.79921300652623883</v>
      </c>
      <c r="Z234" s="4">
        <f t="shared" si="183"/>
        <v>0.73204982249993378</v>
      </c>
      <c r="AA234" s="4">
        <f t="shared" si="183"/>
        <v>0.65145592958786691</v>
      </c>
      <c r="AB234" s="4">
        <f t="shared" si="183"/>
        <v>0.56032247880849573</v>
      </c>
      <c r="AC234" s="4">
        <f t="shared" si="183"/>
        <v>0.46411326873185343</v>
      </c>
      <c r="AD234" s="4">
        <f t="shared" si="183"/>
        <v>0.36979727595523937</v>
      </c>
      <c r="AE234" s="4">
        <f t="shared" si="183"/>
        <v>0.28393948637231203</v>
      </c>
      <c r="AF234" s="4">
        <f t="shared" si="183"/>
        <v>0.21097259161117732</v>
      </c>
      <c r="AG234" s="4">
        <f t="shared" si="183"/>
        <v>0.15253917653798199</v>
      </c>
      <c r="AH234" s="4">
        <f t="shared" si="183"/>
        <v>0.10795188737709993</v>
      </c>
      <c r="AI234" s="4">
        <f t="shared" si="183"/>
        <v>7.5176653938091809E-2</v>
      </c>
      <c r="AJ234" s="4">
        <f t="shared" ref="AJ234:AR241" si="184">$N234+($M234-$N234)*((1/(1+EXP(-$P234*(AJ$9-$L234)))^$O234))</f>
        <v>5.1742836177502194E-2</v>
      </c>
      <c r="AK234" s="4">
        <f t="shared" si="184"/>
        <v>3.5319190625345942E-2</v>
      </c>
      <c r="AL234" s="4">
        <f t="shared" si="184"/>
        <v>2.3969442072658165E-2</v>
      </c>
      <c r="AM234" s="4">
        <f t="shared" si="184"/>
        <v>1.6202243558389728E-2</v>
      </c>
      <c r="AN234" s="4">
        <f t="shared" si="184"/>
        <v>1.0922240564108399E-2</v>
      </c>
      <c r="AO234" s="4">
        <f t="shared" si="184"/>
        <v>7.3493212906090566E-3</v>
      </c>
      <c r="AP234" s="4">
        <f t="shared" si="184"/>
        <v>4.9390262185057265E-3</v>
      </c>
      <c r="AQ234" s="4">
        <f t="shared" si="184"/>
        <v>3.3164275492956197E-3</v>
      </c>
      <c r="AR234" s="4">
        <f t="shared" si="184"/>
        <v>2.2256362146679809E-3</v>
      </c>
    </row>
    <row r="235" spans="1:44" x14ac:dyDescent="0.25">
      <c r="A235" s="24" t="s">
        <v>206</v>
      </c>
      <c r="B235" s="115">
        <f>'Parameter Input'!$L$28</f>
        <v>0</v>
      </c>
      <c r="C235" s="116">
        <f>'Parameter Input'!$M$28</f>
        <v>0</v>
      </c>
      <c r="D235" s="1" t="s">
        <v>76</v>
      </c>
      <c r="L235" s="54">
        <f>'Parameter Input'!$O$28</f>
        <v>17</v>
      </c>
      <c r="M235" s="37">
        <v>0</v>
      </c>
      <c r="N235" s="37">
        <v>1</v>
      </c>
      <c r="O235" s="37">
        <f>'Parameter Input'!$P$28</f>
        <v>0.9</v>
      </c>
      <c r="P235" s="55">
        <f>'Parameter Input'!$Q$28</f>
        <v>0.4</v>
      </c>
      <c r="Q235" s="4">
        <f t="shared" ref="Q235:AR235" si="185">$N235+($M235-$N235)*((1/(1+EXP(-$P235*(Q$9-$L235)))^$O235))</f>
        <v>0.99780374543478534</v>
      </c>
      <c r="R235" s="4">
        <f t="shared" si="185"/>
        <v>0.99685359315256394</v>
      </c>
      <c r="S235" s="4">
        <f t="shared" si="185"/>
        <v>0.99549347132349975</v>
      </c>
      <c r="T235" s="4">
        <f t="shared" si="185"/>
        <v>0.99354772139898062</v>
      </c>
      <c r="U235" s="4">
        <f t="shared" si="185"/>
        <v>0.99076681540580536</v>
      </c>
      <c r="V235" s="4">
        <f t="shared" si="185"/>
        <v>0.9867978615748374</v>
      </c>
      <c r="W235" s="4">
        <f t="shared" si="185"/>
        <v>0.98114509762858249</v>
      </c>
      <c r="X235" s="4">
        <f t="shared" si="185"/>
        <v>0.97311898315872036</v>
      </c>
      <c r="Y235" s="4">
        <f t="shared" si="185"/>
        <v>0.96177484161592774</v>
      </c>
      <c r="Z235" s="4">
        <f t="shared" si="185"/>
        <v>0.94584787155511363</v>
      </c>
      <c r="AA235" s="4">
        <f t="shared" si="185"/>
        <v>0.92370360150141495</v>
      </c>
      <c r="AB235" s="4">
        <f t="shared" si="185"/>
        <v>0.89334463567658451</v>
      </c>
      <c r="AC235" s="4">
        <f t="shared" si="185"/>
        <v>0.85254543874327005</v>
      </c>
      <c r="AD235" s="4">
        <f t="shared" si="185"/>
        <v>0.79921300652623883</v>
      </c>
      <c r="AE235" s="4">
        <f t="shared" si="185"/>
        <v>0.73204982249993378</v>
      </c>
      <c r="AF235" s="4">
        <f t="shared" si="185"/>
        <v>0.65145592958786691</v>
      </c>
      <c r="AG235" s="4">
        <f t="shared" si="185"/>
        <v>0.56032247880849573</v>
      </c>
      <c r="AH235" s="4">
        <f t="shared" si="185"/>
        <v>0.46411326873185343</v>
      </c>
      <c r="AI235" s="4">
        <f t="shared" si="185"/>
        <v>0.36979727595523937</v>
      </c>
      <c r="AJ235" s="4">
        <f t="shared" si="185"/>
        <v>0.28393948637231203</v>
      </c>
      <c r="AK235" s="4">
        <f t="shared" si="185"/>
        <v>0.21097259161117732</v>
      </c>
      <c r="AL235" s="4">
        <f t="shared" si="185"/>
        <v>0.15253917653798199</v>
      </c>
      <c r="AM235" s="4">
        <f t="shared" si="185"/>
        <v>0.10795188737709993</v>
      </c>
      <c r="AN235" s="4">
        <f t="shared" si="185"/>
        <v>7.5176653938091809E-2</v>
      </c>
      <c r="AO235" s="4">
        <f t="shared" si="185"/>
        <v>5.1742836177502194E-2</v>
      </c>
      <c r="AP235" s="4">
        <f t="shared" si="185"/>
        <v>3.5319190625345942E-2</v>
      </c>
      <c r="AQ235" s="4">
        <f t="shared" si="185"/>
        <v>2.3969442072658165E-2</v>
      </c>
      <c r="AR235" s="4">
        <f t="shared" si="185"/>
        <v>1.6202243558389728E-2</v>
      </c>
    </row>
    <row r="236" spans="1:44" x14ac:dyDescent="0.25">
      <c r="A236" s="24" t="s">
        <v>41</v>
      </c>
      <c r="B236" s="43">
        <f>'Parameter Input'!$L$22</f>
        <v>8</v>
      </c>
      <c r="C236" s="44">
        <f>'Parameter Input'!$M$22</f>
        <v>8</v>
      </c>
      <c r="D236" s="1" t="s">
        <v>42</v>
      </c>
      <c r="L236" s="54">
        <f>'Parameter Input'!$O$22</f>
        <v>8</v>
      </c>
      <c r="M236" s="37">
        <v>0</v>
      </c>
      <c r="N236" s="37">
        <v>1</v>
      </c>
      <c r="O236" s="37">
        <f>'Parameter Input'!$P$22</f>
        <v>0.9</v>
      </c>
      <c r="P236" s="55">
        <f>'Parameter Input'!$Q$22</f>
        <v>0.4</v>
      </c>
      <c r="Q236" s="4">
        <f t="shared" ref="Q236:AF241" si="186">$N236+($M236-$N236)*((1/(1+EXP(-$P236*(Q$9-$L236)))^$O236))</f>
        <v>0.94584787155511363</v>
      </c>
      <c r="R236" s="4">
        <f t="shared" si="186"/>
        <v>0.92370360150141495</v>
      </c>
      <c r="S236" s="4">
        <f t="shared" si="186"/>
        <v>0.89334463567658451</v>
      </c>
      <c r="T236" s="4">
        <f t="shared" si="186"/>
        <v>0.85254543874327005</v>
      </c>
      <c r="U236" s="4">
        <f t="shared" si="186"/>
        <v>0.79921300652623883</v>
      </c>
      <c r="V236" s="4">
        <f t="shared" si="186"/>
        <v>0.73204982249993378</v>
      </c>
      <c r="W236" s="4">
        <f t="shared" si="186"/>
        <v>0.65145592958786691</v>
      </c>
      <c r="X236" s="4">
        <f t="shared" si="186"/>
        <v>0.56032247880849573</v>
      </c>
      <c r="Y236" s="4">
        <f t="shared" si="186"/>
        <v>0.46411326873185343</v>
      </c>
      <c r="Z236" s="4">
        <f t="shared" si="186"/>
        <v>0.36979727595523937</v>
      </c>
      <c r="AA236" s="4">
        <f t="shared" si="186"/>
        <v>0.28393948637231203</v>
      </c>
      <c r="AB236" s="4">
        <f t="shared" si="186"/>
        <v>0.21097259161117732</v>
      </c>
      <c r="AC236" s="4">
        <f t="shared" si="186"/>
        <v>0.15253917653798199</v>
      </c>
      <c r="AD236" s="4">
        <f t="shared" si="186"/>
        <v>0.10795188737709993</v>
      </c>
      <c r="AE236" s="4">
        <f t="shared" si="186"/>
        <v>7.5176653938091809E-2</v>
      </c>
      <c r="AF236" s="4">
        <f t="shared" si="186"/>
        <v>5.1742836177502194E-2</v>
      </c>
      <c r="AG236" s="4">
        <f t="shared" si="183"/>
        <v>3.5319190625345942E-2</v>
      </c>
      <c r="AH236" s="4">
        <f t="shared" si="183"/>
        <v>2.3969442072658165E-2</v>
      </c>
      <c r="AI236" s="4">
        <f t="shared" si="183"/>
        <v>1.6202243558389728E-2</v>
      </c>
      <c r="AJ236" s="4">
        <f t="shared" si="184"/>
        <v>1.0922240564108399E-2</v>
      </c>
      <c r="AK236" s="4">
        <f t="shared" si="184"/>
        <v>7.3493212906090566E-3</v>
      </c>
      <c r="AL236" s="4">
        <f t="shared" si="184"/>
        <v>4.9390262185057265E-3</v>
      </c>
      <c r="AM236" s="4">
        <f t="shared" si="184"/>
        <v>3.3164275492956197E-3</v>
      </c>
      <c r="AN236" s="4">
        <f t="shared" si="184"/>
        <v>2.2256362146679809E-3</v>
      </c>
      <c r="AO236" s="4">
        <f t="shared" si="184"/>
        <v>1.4930448704811861E-3</v>
      </c>
      <c r="AP236" s="4">
        <f t="shared" si="184"/>
        <v>1.0013381504474506E-3</v>
      </c>
      <c r="AQ236" s="4">
        <f t="shared" si="184"/>
        <v>6.7145100246257527E-4</v>
      </c>
      <c r="AR236" s="4">
        <f t="shared" si="184"/>
        <v>4.5019225748876845E-4</v>
      </c>
    </row>
    <row r="237" spans="1:44" x14ac:dyDescent="0.25">
      <c r="A237" s="24" t="s">
        <v>70</v>
      </c>
      <c r="B237" s="60">
        <f>'Parameter Input'!B39</f>
        <v>10</v>
      </c>
      <c r="C237" s="61">
        <f>'Parameter Input'!C39</f>
        <v>10</v>
      </c>
      <c r="D237" s="1" t="s">
        <v>42</v>
      </c>
      <c r="L237" s="54">
        <f>'Parameter Input'!E39</f>
        <v>12</v>
      </c>
      <c r="M237" s="37">
        <v>0</v>
      </c>
      <c r="N237" s="37">
        <v>1</v>
      </c>
      <c r="O237" s="37">
        <f>'Parameter Input'!F39</f>
        <v>0.9</v>
      </c>
      <c r="P237" s="55">
        <f>'Parameter Input'!G39</f>
        <v>0.4</v>
      </c>
      <c r="Q237" s="4">
        <f t="shared" si="186"/>
        <v>0.9867978615748374</v>
      </c>
      <c r="R237" s="4">
        <f t="shared" si="186"/>
        <v>0.98114509762858249</v>
      </c>
      <c r="S237" s="4">
        <f t="shared" si="186"/>
        <v>0.97311898315872036</v>
      </c>
      <c r="T237" s="4">
        <f t="shared" si="186"/>
        <v>0.96177484161592774</v>
      </c>
      <c r="U237" s="4">
        <f t="shared" si="186"/>
        <v>0.94584787155511363</v>
      </c>
      <c r="V237" s="4">
        <f t="shared" si="186"/>
        <v>0.92370360150141495</v>
      </c>
      <c r="W237" s="4">
        <f t="shared" si="186"/>
        <v>0.89334463567658451</v>
      </c>
      <c r="X237" s="4">
        <f t="shared" si="186"/>
        <v>0.85254543874327005</v>
      </c>
      <c r="Y237" s="4">
        <f t="shared" si="186"/>
        <v>0.79921300652623883</v>
      </c>
      <c r="Z237" s="4">
        <f t="shared" si="186"/>
        <v>0.73204982249993378</v>
      </c>
      <c r="AA237" s="4">
        <f t="shared" si="186"/>
        <v>0.65145592958786691</v>
      </c>
      <c r="AB237" s="4">
        <f t="shared" si="186"/>
        <v>0.56032247880849573</v>
      </c>
      <c r="AC237" s="4">
        <f t="shared" si="186"/>
        <v>0.46411326873185343</v>
      </c>
      <c r="AD237" s="4">
        <f t="shared" si="186"/>
        <v>0.36979727595523937</v>
      </c>
      <c r="AE237" s="4">
        <f t="shared" si="186"/>
        <v>0.28393948637231203</v>
      </c>
      <c r="AF237" s="4">
        <f t="shared" si="186"/>
        <v>0.21097259161117732</v>
      </c>
      <c r="AG237" s="4">
        <f t="shared" si="183"/>
        <v>0.15253917653798199</v>
      </c>
      <c r="AH237" s="4">
        <f t="shared" si="183"/>
        <v>0.10795188737709993</v>
      </c>
      <c r="AI237" s="4">
        <f t="shared" si="183"/>
        <v>7.5176653938091809E-2</v>
      </c>
      <c r="AJ237" s="4">
        <f t="shared" si="184"/>
        <v>5.1742836177502194E-2</v>
      </c>
      <c r="AK237" s="4">
        <f t="shared" si="184"/>
        <v>3.5319190625345942E-2</v>
      </c>
      <c r="AL237" s="4">
        <f t="shared" si="184"/>
        <v>2.3969442072658165E-2</v>
      </c>
      <c r="AM237" s="4">
        <f t="shared" si="184"/>
        <v>1.6202243558389728E-2</v>
      </c>
      <c r="AN237" s="4">
        <f t="shared" si="184"/>
        <v>1.0922240564108399E-2</v>
      </c>
      <c r="AO237" s="4">
        <f t="shared" si="184"/>
        <v>7.3493212906090566E-3</v>
      </c>
      <c r="AP237" s="4">
        <f t="shared" si="184"/>
        <v>4.9390262185057265E-3</v>
      </c>
      <c r="AQ237" s="4">
        <f t="shared" si="184"/>
        <v>3.3164275492956197E-3</v>
      </c>
      <c r="AR237" s="4">
        <f t="shared" si="184"/>
        <v>2.2256362146679809E-3</v>
      </c>
    </row>
    <row r="238" spans="1:44" x14ac:dyDescent="0.25">
      <c r="A238" s="24" t="s">
        <v>207</v>
      </c>
      <c r="B238" s="43">
        <f>'Parameter Input'!B36</f>
        <v>25</v>
      </c>
      <c r="C238" s="44">
        <f>'Parameter Input'!C36</f>
        <v>25</v>
      </c>
      <c r="D238" s="1" t="s">
        <v>49</v>
      </c>
      <c r="L238" s="54">
        <f>'Parameter Input'!E36</f>
        <v>12</v>
      </c>
      <c r="M238" s="37">
        <v>0</v>
      </c>
      <c r="N238" s="37">
        <v>1</v>
      </c>
      <c r="O238" s="37">
        <f>'Parameter Input'!F36</f>
        <v>0.9</v>
      </c>
      <c r="P238" s="55">
        <f>'Parameter Input'!G36</f>
        <v>0.4</v>
      </c>
      <c r="Q238" s="4">
        <f t="shared" si="186"/>
        <v>0.9867978615748374</v>
      </c>
      <c r="R238" s="4">
        <f t="shared" si="186"/>
        <v>0.98114509762858249</v>
      </c>
      <c r="S238" s="4">
        <f t="shared" si="186"/>
        <v>0.97311898315872036</v>
      </c>
      <c r="T238" s="4">
        <f t="shared" si="186"/>
        <v>0.96177484161592774</v>
      </c>
      <c r="U238" s="4">
        <f t="shared" si="186"/>
        <v>0.94584787155511363</v>
      </c>
      <c r="V238" s="4">
        <f t="shared" si="186"/>
        <v>0.92370360150141495</v>
      </c>
      <c r="W238" s="4">
        <f t="shared" si="186"/>
        <v>0.89334463567658451</v>
      </c>
      <c r="X238" s="4">
        <f t="shared" si="186"/>
        <v>0.85254543874327005</v>
      </c>
      <c r="Y238" s="4">
        <f t="shared" si="186"/>
        <v>0.79921300652623883</v>
      </c>
      <c r="Z238" s="4">
        <f t="shared" si="186"/>
        <v>0.73204982249993378</v>
      </c>
      <c r="AA238" s="4">
        <f t="shared" si="186"/>
        <v>0.65145592958786691</v>
      </c>
      <c r="AB238" s="4">
        <f t="shared" si="186"/>
        <v>0.56032247880849573</v>
      </c>
      <c r="AC238" s="4">
        <f t="shared" si="186"/>
        <v>0.46411326873185343</v>
      </c>
      <c r="AD238" s="4">
        <f t="shared" si="186"/>
        <v>0.36979727595523937</v>
      </c>
      <c r="AE238" s="4">
        <f t="shared" si="186"/>
        <v>0.28393948637231203</v>
      </c>
      <c r="AF238" s="4">
        <f t="shared" si="186"/>
        <v>0.21097259161117732</v>
      </c>
      <c r="AG238" s="4">
        <f t="shared" si="183"/>
        <v>0.15253917653798199</v>
      </c>
      <c r="AH238" s="4">
        <f t="shared" si="183"/>
        <v>0.10795188737709993</v>
      </c>
      <c r="AI238" s="4">
        <f t="shared" si="183"/>
        <v>7.5176653938091809E-2</v>
      </c>
      <c r="AJ238" s="4">
        <f t="shared" si="184"/>
        <v>5.1742836177502194E-2</v>
      </c>
      <c r="AK238" s="4">
        <f t="shared" si="184"/>
        <v>3.5319190625345942E-2</v>
      </c>
      <c r="AL238" s="4">
        <f t="shared" si="184"/>
        <v>2.3969442072658165E-2</v>
      </c>
      <c r="AM238" s="4">
        <f t="shared" si="184"/>
        <v>1.6202243558389728E-2</v>
      </c>
      <c r="AN238" s="4">
        <f t="shared" si="184"/>
        <v>1.0922240564108399E-2</v>
      </c>
      <c r="AO238" s="4">
        <f t="shared" si="184"/>
        <v>7.3493212906090566E-3</v>
      </c>
      <c r="AP238" s="4">
        <f t="shared" si="184"/>
        <v>4.9390262185057265E-3</v>
      </c>
      <c r="AQ238" s="4">
        <f t="shared" si="184"/>
        <v>3.3164275492956197E-3</v>
      </c>
      <c r="AR238" s="4">
        <f t="shared" si="184"/>
        <v>2.2256362146679809E-3</v>
      </c>
    </row>
    <row r="239" spans="1:44" x14ac:dyDescent="0.25">
      <c r="A239" s="24" t="s">
        <v>56</v>
      </c>
      <c r="B239" s="45">
        <f>'Parameter Input'!B37</f>
        <v>0.46</v>
      </c>
      <c r="C239" s="46">
        <f>'Parameter Input'!C37</f>
        <v>0.46</v>
      </c>
      <c r="D239" s="1" t="s">
        <v>57</v>
      </c>
      <c r="L239" s="54">
        <f>'Parameter Input'!E37</f>
        <v>12</v>
      </c>
      <c r="M239" s="37">
        <v>0</v>
      </c>
      <c r="N239" s="37">
        <v>1</v>
      </c>
      <c r="O239" s="37">
        <f>'Parameter Input'!F37</f>
        <v>0.9</v>
      </c>
      <c r="P239" s="55">
        <f>'Parameter Input'!G37</f>
        <v>0.4</v>
      </c>
      <c r="Q239" s="4">
        <f t="shared" si="186"/>
        <v>0.9867978615748374</v>
      </c>
      <c r="R239" s="4">
        <f t="shared" si="186"/>
        <v>0.98114509762858249</v>
      </c>
      <c r="S239" s="4">
        <f t="shared" si="186"/>
        <v>0.97311898315872036</v>
      </c>
      <c r="T239" s="4">
        <f t="shared" si="186"/>
        <v>0.96177484161592774</v>
      </c>
      <c r="U239" s="4">
        <f t="shared" si="186"/>
        <v>0.94584787155511363</v>
      </c>
      <c r="V239" s="4">
        <f t="shared" si="186"/>
        <v>0.92370360150141495</v>
      </c>
      <c r="W239" s="4">
        <f t="shared" si="186"/>
        <v>0.89334463567658451</v>
      </c>
      <c r="X239" s="4">
        <f t="shared" si="186"/>
        <v>0.85254543874327005</v>
      </c>
      <c r="Y239" s="4">
        <f t="shared" si="186"/>
        <v>0.79921300652623883</v>
      </c>
      <c r="Z239" s="4">
        <f t="shared" si="186"/>
        <v>0.73204982249993378</v>
      </c>
      <c r="AA239" s="4">
        <f t="shared" si="186"/>
        <v>0.65145592958786691</v>
      </c>
      <c r="AB239" s="4">
        <f t="shared" si="186"/>
        <v>0.56032247880849573</v>
      </c>
      <c r="AC239" s="4">
        <f t="shared" si="186"/>
        <v>0.46411326873185343</v>
      </c>
      <c r="AD239" s="4">
        <f t="shared" si="186"/>
        <v>0.36979727595523937</v>
      </c>
      <c r="AE239" s="4">
        <f t="shared" si="186"/>
        <v>0.28393948637231203</v>
      </c>
      <c r="AF239" s="4">
        <f t="shared" si="186"/>
        <v>0.21097259161117732</v>
      </c>
      <c r="AG239" s="4">
        <f t="shared" si="183"/>
        <v>0.15253917653798199</v>
      </c>
      <c r="AH239" s="4">
        <f t="shared" si="183"/>
        <v>0.10795188737709993</v>
      </c>
      <c r="AI239" s="4">
        <f t="shared" si="183"/>
        <v>7.5176653938091809E-2</v>
      </c>
      <c r="AJ239" s="4">
        <f t="shared" si="184"/>
        <v>5.1742836177502194E-2</v>
      </c>
      <c r="AK239" s="4">
        <f t="shared" si="184"/>
        <v>3.5319190625345942E-2</v>
      </c>
      <c r="AL239" s="4">
        <f t="shared" si="184"/>
        <v>2.3969442072658165E-2</v>
      </c>
      <c r="AM239" s="4">
        <f t="shared" si="184"/>
        <v>1.6202243558389728E-2</v>
      </c>
      <c r="AN239" s="4">
        <f t="shared" si="184"/>
        <v>1.0922240564108399E-2</v>
      </c>
      <c r="AO239" s="4">
        <f t="shared" si="184"/>
        <v>7.3493212906090566E-3</v>
      </c>
      <c r="AP239" s="4">
        <f t="shared" si="184"/>
        <v>4.9390262185057265E-3</v>
      </c>
      <c r="AQ239" s="4">
        <f t="shared" si="184"/>
        <v>3.3164275492956197E-3</v>
      </c>
      <c r="AR239" s="4">
        <f t="shared" si="184"/>
        <v>2.2256362146679809E-3</v>
      </c>
    </row>
    <row r="240" spans="1:44" x14ac:dyDescent="0.25">
      <c r="A240" s="24" t="s">
        <v>73</v>
      </c>
      <c r="B240" s="72">
        <f>'Parameter Input'!$L$26</f>
        <v>0.1</v>
      </c>
      <c r="C240" s="73">
        <f>'Parameter Input'!$M$26</f>
        <v>0.05</v>
      </c>
      <c r="D240" s="1" t="s">
        <v>57</v>
      </c>
      <c r="L240" s="54">
        <f>'Parameter Input'!$O$26</f>
        <v>12</v>
      </c>
      <c r="M240" s="37">
        <v>0</v>
      </c>
      <c r="N240" s="37">
        <v>1</v>
      </c>
      <c r="O240" s="37">
        <f>'Parameter Input'!$P$26</f>
        <v>0.9</v>
      </c>
      <c r="P240" s="55">
        <f>'Parameter Input'!$Q$26</f>
        <v>0.4</v>
      </c>
      <c r="Q240" s="4">
        <f t="shared" si="186"/>
        <v>0.9867978615748374</v>
      </c>
      <c r="R240" s="4">
        <f t="shared" si="186"/>
        <v>0.98114509762858249</v>
      </c>
      <c r="S240" s="4">
        <f t="shared" si="186"/>
        <v>0.97311898315872036</v>
      </c>
      <c r="T240" s="4">
        <f t="shared" si="186"/>
        <v>0.96177484161592774</v>
      </c>
      <c r="U240" s="4">
        <f t="shared" si="186"/>
        <v>0.94584787155511363</v>
      </c>
      <c r="V240" s="4">
        <f t="shared" si="186"/>
        <v>0.92370360150141495</v>
      </c>
      <c r="W240" s="4">
        <f t="shared" si="186"/>
        <v>0.89334463567658451</v>
      </c>
      <c r="X240" s="4">
        <f t="shared" si="186"/>
        <v>0.85254543874327005</v>
      </c>
      <c r="Y240" s="4">
        <f t="shared" si="186"/>
        <v>0.79921300652623883</v>
      </c>
      <c r="Z240" s="4">
        <f t="shared" si="186"/>
        <v>0.73204982249993378</v>
      </c>
      <c r="AA240" s="4">
        <f t="shared" si="186"/>
        <v>0.65145592958786691</v>
      </c>
      <c r="AB240" s="4">
        <f t="shared" si="186"/>
        <v>0.56032247880849573</v>
      </c>
      <c r="AC240" s="4">
        <f t="shared" si="186"/>
        <v>0.46411326873185343</v>
      </c>
      <c r="AD240" s="4">
        <f t="shared" si="186"/>
        <v>0.36979727595523937</v>
      </c>
      <c r="AE240" s="4">
        <f t="shared" si="186"/>
        <v>0.28393948637231203</v>
      </c>
      <c r="AF240" s="4">
        <f t="shared" si="186"/>
        <v>0.21097259161117732</v>
      </c>
      <c r="AG240" s="4">
        <f t="shared" si="183"/>
        <v>0.15253917653798199</v>
      </c>
      <c r="AH240" s="4">
        <f t="shared" si="183"/>
        <v>0.10795188737709993</v>
      </c>
      <c r="AI240" s="4">
        <f t="shared" si="183"/>
        <v>7.5176653938091809E-2</v>
      </c>
      <c r="AJ240" s="4">
        <f t="shared" si="184"/>
        <v>5.1742836177502194E-2</v>
      </c>
      <c r="AK240" s="4">
        <f t="shared" si="184"/>
        <v>3.5319190625345942E-2</v>
      </c>
      <c r="AL240" s="4">
        <f t="shared" si="184"/>
        <v>2.3969442072658165E-2</v>
      </c>
      <c r="AM240" s="4">
        <f t="shared" si="184"/>
        <v>1.6202243558389728E-2</v>
      </c>
      <c r="AN240" s="4">
        <f t="shared" si="184"/>
        <v>1.0922240564108399E-2</v>
      </c>
      <c r="AO240" s="4">
        <f t="shared" si="184"/>
        <v>7.3493212906090566E-3</v>
      </c>
      <c r="AP240" s="4">
        <f t="shared" si="184"/>
        <v>4.9390262185057265E-3</v>
      </c>
      <c r="AQ240" s="4">
        <f t="shared" si="184"/>
        <v>3.3164275492956197E-3</v>
      </c>
      <c r="AR240" s="4">
        <f t="shared" si="184"/>
        <v>2.2256362146679809E-3</v>
      </c>
    </row>
    <row r="241" spans="1:44" ht="15.75" thickBot="1" x14ac:dyDescent="0.3">
      <c r="A241" s="24" t="s">
        <v>64</v>
      </c>
      <c r="B241" s="49">
        <f>'Parameter Input'!B38</f>
        <v>105000</v>
      </c>
      <c r="C241" s="50">
        <f>'Parameter Input'!C38</f>
        <v>105000</v>
      </c>
      <c r="D241" s="1" t="s">
        <v>65</v>
      </c>
      <c r="L241" s="56">
        <f>'Parameter Input'!E38</f>
        <v>12</v>
      </c>
      <c r="M241" s="57">
        <v>0</v>
      </c>
      <c r="N241" s="57">
        <v>1</v>
      </c>
      <c r="O241" s="57">
        <f>'Parameter Input'!F38</f>
        <v>0.9</v>
      </c>
      <c r="P241" s="58">
        <f>'Parameter Input'!G38</f>
        <v>0.4</v>
      </c>
      <c r="Q241" s="4">
        <f t="shared" si="186"/>
        <v>0.9867978615748374</v>
      </c>
      <c r="R241" s="4">
        <f t="shared" si="186"/>
        <v>0.98114509762858249</v>
      </c>
      <c r="S241" s="4">
        <f t="shared" si="186"/>
        <v>0.97311898315872036</v>
      </c>
      <c r="T241" s="4">
        <f t="shared" si="186"/>
        <v>0.96177484161592774</v>
      </c>
      <c r="U241" s="4">
        <f t="shared" si="186"/>
        <v>0.94584787155511363</v>
      </c>
      <c r="V241" s="4">
        <f t="shared" si="186"/>
        <v>0.92370360150141495</v>
      </c>
      <c r="W241" s="4">
        <f t="shared" si="186"/>
        <v>0.89334463567658451</v>
      </c>
      <c r="X241" s="4">
        <f t="shared" si="186"/>
        <v>0.85254543874327005</v>
      </c>
      <c r="Y241" s="4">
        <f t="shared" si="186"/>
        <v>0.79921300652623883</v>
      </c>
      <c r="Z241" s="4">
        <f t="shared" si="186"/>
        <v>0.73204982249993378</v>
      </c>
      <c r="AA241" s="4">
        <f t="shared" si="186"/>
        <v>0.65145592958786691</v>
      </c>
      <c r="AB241" s="4">
        <f t="shared" si="186"/>
        <v>0.56032247880849573</v>
      </c>
      <c r="AC241" s="4">
        <f t="shared" si="186"/>
        <v>0.46411326873185343</v>
      </c>
      <c r="AD241" s="4">
        <f t="shared" si="186"/>
        <v>0.36979727595523937</v>
      </c>
      <c r="AE241" s="4">
        <f t="shared" si="186"/>
        <v>0.28393948637231203</v>
      </c>
      <c r="AF241" s="4">
        <f t="shared" si="186"/>
        <v>0.21097259161117732</v>
      </c>
      <c r="AG241" s="4">
        <f t="shared" si="183"/>
        <v>0.15253917653798199</v>
      </c>
      <c r="AH241" s="4">
        <f t="shared" si="183"/>
        <v>0.10795188737709993</v>
      </c>
      <c r="AI241" s="4">
        <f t="shared" si="183"/>
        <v>7.5176653938091809E-2</v>
      </c>
      <c r="AJ241" s="4">
        <f t="shared" si="184"/>
        <v>5.1742836177502194E-2</v>
      </c>
      <c r="AK241" s="4">
        <f t="shared" si="184"/>
        <v>3.5319190625345942E-2</v>
      </c>
      <c r="AL241" s="4">
        <f t="shared" si="184"/>
        <v>2.3969442072658165E-2</v>
      </c>
      <c r="AM241" s="4">
        <f t="shared" si="184"/>
        <v>1.6202243558389728E-2</v>
      </c>
      <c r="AN241" s="4">
        <f t="shared" si="184"/>
        <v>1.0922240564108399E-2</v>
      </c>
      <c r="AO241" s="4">
        <f t="shared" si="184"/>
        <v>7.3493212906090566E-3</v>
      </c>
      <c r="AP241" s="4">
        <f t="shared" si="184"/>
        <v>4.9390262185057265E-3</v>
      </c>
      <c r="AQ241" s="4">
        <f t="shared" si="184"/>
        <v>3.3164275492956197E-3</v>
      </c>
      <c r="AR241" s="4">
        <f t="shared" si="184"/>
        <v>2.2256362146679809E-3</v>
      </c>
    </row>
    <row r="242" spans="1:44" x14ac:dyDescent="0.25">
      <c r="A242" s="25"/>
      <c r="B242" s="40"/>
    </row>
    <row r="243" spans="1:44" ht="15.75" thickBot="1" x14ac:dyDescent="0.3"/>
    <row r="244" spans="1:44" ht="15.75" thickBot="1" x14ac:dyDescent="0.3">
      <c r="A244" s="26" t="s">
        <v>208</v>
      </c>
      <c r="B244" s="27">
        <v>2023</v>
      </c>
      <c r="C244" s="27">
        <v>2024</v>
      </c>
      <c r="D244" s="27">
        <v>2025</v>
      </c>
      <c r="E244" s="27">
        <v>2026</v>
      </c>
      <c r="F244" s="27">
        <v>2027</v>
      </c>
      <c r="G244" s="27">
        <v>2028</v>
      </c>
      <c r="H244" s="27">
        <v>2029</v>
      </c>
      <c r="I244" s="27">
        <v>2030</v>
      </c>
      <c r="J244" s="27">
        <v>2031</v>
      </c>
      <c r="K244" s="27">
        <v>2032</v>
      </c>
      <c r="L244" s="27">
        <v>2033</v>
      </c>
      <c r="M244" s="27">
        <v>2034</v>
      </c>
      <c r="N244" s="27">
        <v>2035</v>
      </c>
      <c r="O244" s="27">
        <v>2036</v>
      </c>
      <c r="P244" s="27">
        <v>2037</v>
      </c>
      <c r="Q244" s="27">
        <v>2038</v>
      </c>
      <c r="R244" s="27">
        <v>2039</v>
      </c>
      <c r="S244" s="27">
        <v>2040</v>
      </c>
      <c r="T244" s="27">
        <v>2041</v>
      </c>
      <c r="U244" s="27">
        <v>2042</v>
      </c>
      <c r="V244" s="27">
        <v>2043</v>
      </c>
      <c r="W244" s="27">
        <v>2044</v>
      </c>
      <c r="X244" s="27">
        <v>2045</v>
      </c>
      <c r="Y244" s="27">
        <v>2046</v>
      </c>
      <c r="Z244" s="27">
        <v>2047</v>
      </c>
      <c r="AA244" s="27">
        <v>2048</v>
      </c>
      <c r="AB244" s="27">
        <v>2049</v>
      </c>
      <c r="AC244" s="28">
        <v>2050</v>
      </c>
    </row>
    <row r="245" spans="1:44" x14ac:dyDescent="0.25">
      <c r="A245" s="29" t="str">
        <f t="shared" ref="A245:A254" si="187">A225</f>
        <v>Capex vehicle</v>
      </c>
      <c r="B245" s="62">
        <f t="shared" ref="B245:B253" si="188">$B225+($C225-$B225)*(1-Q225)</f>
        <v>386191.20724655397</v>
      </c>
      <c r="C245" s="62">
        <f t="shared" ref="C245:C253" si="189">$B225+($C225-$B225)*(1-R225)</f>
        <v>380544.41838286084</v>
      </c>
      <c r="D245" s="62">
        <f t="shared" ref="D245:D253" si="190">$B225+($C225-$B225)*(1-S225)</f>
        <v>372802.88209752907</v>
      </c>
      <c r="E245" s="62">
        <f t="shared" ref="E245:E253" si="191">$B225+($C225-$B225)*(1-T225)</f>
        <v>362399.08687953383</v>
      </c>
      <c r="F245" s="62">
        <f t="shared" ref="F245:F253" si="192">$B225+($C225-$B225)*(1-U225)</f>
        <v>348799.3166641909</v>
      </c>
      <c r="G245" s="62">
        <f t="shared" ref="G245:G253" si="193">$B225+($C225-$B225)*(1-V225)</f>
        <v>331672.70473748312</v>
      </c>
      <c r="H245" s="62">
        <f t="shared" ref="H245:H253" si="194">$B225+($C225-$B225)*(1-W225)</f>
        <v>311121.26204490603</v>
      </c>
      <c r="I245" s="62">
        <f t="shared" ref="I245:I253" si="195">$B225+($C225-$B225)*(1-X225)</f>
        <v>287882.23209616641</v>
      </c>
      <c r="J245" s="62">
        <f t="shared" ref="J245:J253" si="196">$B225+($C225-$B225)*(1-Y225)</f>
        <v>263348.88352662267</v>
      </c>
      <c r="K245" s="62">
        <f t="shared" ref="K245:K253" si="197">$B225+($C225-$B225)*(1-Z225)</f>
        <v>239298.30536858604</v>
      </c>
      <c r="L245" s="62">
        <f t="shared" ref="L245:L253" si="198">$B225+($C225-$B225)*(1-AA225)</f>
        <v>217404.56902493956</v>
      </c>
      <c r="M245" s="62">
        <f t="shared" ref="M245:M253" si="199">$B225+($C225-$B225)*(1-AB225)</f>
        <v>198798.01086085022</v>
      </c>
      <c r="N245" s="62">
        <f t="shared" ref="N245:N253" si="200">$B225+($C225-$B225)*(1-AC225)</f>
        <v>183897.4900171854</v>
      </c>
      <c r="O245" s="62">
        <f t="shared" ref="O245:O253" si="201">$B225+($C225-$B225)*(1-AD225)</f>
        <v>172527.73128116049</v>
      </c>
      <c r="P245" s="62">
        <f t="shared" ref="P245:P253" si="202">$B225+($C225-$B225)*(1-AE225)</f>
        <v>164170.0467542134</v>
      </c>
      <c r="Q245" s="62">
        <f t="shared" ref="Q245:Q253" si="203">$B225+($C225-$B225)*(1-AF225)</f>
        <v>158194.42322526305</v>
      </c>
      <c r="R245" s="62">
        <f t="shared" ref="R245:R253" si="204">$B225+($C225-$B225)*(1-AG225)</f>
        <v>154006.39360946321</v>
      </c>
      <c r="S245" s="62">
        <f t="shared" ref="S245:S253" si="205">$B225+($C225-$B225)*(1-AH225)</f>
        <v>151112.20772852784</v>
      </c>
      <c r="T245" s="62">
        <f t="shared" ref="T245:T253" si="206">$B225+($C225-$B225)*(1-AI225)</f>
        <v>149131.57210738939</v>
      </c>
      <c r="U245" s="62">
        <f t="shared" ref="U245:U253" si="207">$B225+($C225-$B225)*(1-AJ225)</f>
        <v>147785.17134384764</v>
      </c>
      <c r="V245" s="62">
        <f t="shared" ref="V245:V253" si="208">$B225+($C225-$B225)*(1-AK225)</f>
        <v>146874.0769291053</v>
      </c>
      <c r="W245" s="62">
        <f t="shared" ref="W245:W253" si="209">$B225+($C225-$B225)*(1-AL225)</f>
        <v>146259.45168571896</v>
      </c>
      <c r="X245" s="62">
        <f t="shared" ref="X245:X253" si="210">$B225+($C225-$B225)*(1-AM225)</f>
        <v>145845.68902507037</v>
      </c>
      <c r="Y245" s="62">
        <f t="shared" ref="Y245:Y253" si="211">$B225+($C225-$B225)*(1-AN225)</f>
        <v>145567.53723474033</v>
      </c>
      <c r="Z245" s="62">
        <f t="shared" ref="Z245:Z253" si="212">$B225+($C225-$B225)*(1-AO225)</f>
        <v>145380.72644197271</v>
      </c>
      <c r="AA245" s="62">
        <f t="shared" ref="AA245:AA253" si="213">$B225+($C225-$B225)*(1-AP225)</f>
        <v>145255.34122836409</v>
      </c>
      <c r="AB245" s="62">
        <f t="shared" ref="AB245:AB253" si="214">$B225+($C225-$B225)*(1-AQ225)</f>
        <v>145171.22000562795</v>
      </c>
      <c r="AC245" s="62">
        <f t="shared" ref="AC245:AC253" si="215">$B225+($C225-$B225)*(1-AR225)</f>
        <v>145114.79902565962</v>
      </c>
    </row>
    <row r="246" spans="1:44" x14ac:dyDescent="0.25">
      <c r="A246" s="30" t="str">
        <f t="shared" si="187"/>
        <v>Residual value (vehicle)</v>
      </c>
      <c r="B246" s="62">
        <f t="shared" si="188"/>
        <v>-58713.886949433945</v>
      </c>
      <c r="C246" s="62">
        <f t="shared" si="189"/>
        <v>-58187.960535658603</v>
      </c>
      <c r="D246" s="62">
        <f t="shared" si="190"/>
        <v>-57466.935097318885</v>
      </c>
      <c r="E246" s="62">
        <f t="shared" si="191"/>
        <v>-56497.954170152661</v>
      </c>
      <c r="F246" s="62">
        <f t="shared" si="192"/>
        <v>-55231.308904998172</v>
      </c>
      <c r="G246" s="62">
        <f t="shared" si="193"/>
        <v>-53636.18328437343</v>
      </c>
      <c r="H246" s="62">
        <f t="shared" si="194"/>
        <v>-51722.078327711839</v>
      </c>
      <c r="I246" s="62">
        <f t="shared" si="195"/>
        <v>-49557.658871701773</v>
      </c>
      <c r="J246" s="62">
        <f t="shared" si="196"/>
        <v>-47272.690132381518</v>
      </c>
      <c r="K246" s="62">
        <f t="shared" si="197"/>
        <v>-45032.685303936931</v>
      </c>
      <c r="L246" s="62">
        <f t="shared" si="198"/>
        <v>-42993.562801342414</v>
      </c>
      <c r="M246" s="62">
        <f t="shared" si="199"/>
        <v>-41260.599050765464</v>
      </c>
      <c r="N246" s="62">
        <f t="shared" si="200"/>
        <v>-39872.805442777069</v>
      </c>
      <c r="O246" s="62">
        <f t="shared" si="201"/>
        <v>-38813.857325206125</v>
      </c>
      <c r="P246" s="62">
        <f t="shared" si="202"/>
        <v>-38035.445531029676</v>
      </c>
      <c r="Q246" s="62">
        <f t="shared" si="203"/>
        <v>-37478.892359215679</v>
      </c>
      <c r="R246" s="62">
        <f t="shared" si="204"/>
        <v>-37088.830777351963</v>
      </c>
      <c r="S246" s="62">
        <f t="shared" si="205"/>
        <v>-36819.274249225637</v>
      </c>
      <c r="T246" s="62">
        <f t="shared" si="206"/>
        <v>-36634.803284511756</v>
      </c>
      <c r="U246" s="62">
        <f t="shared" si="207"/>
        <v>-36509.403213397571</v>
      </c>
      <c r="V246" s="62">
        <f t="shared" si="208"/>
        <v>-36424.546380651969</v>
      </c>
      <c r="W246" s="62">
        <f t="shared" si="209"/>
        <v>-36367.30187268951</v>
      </c>
      <c r="X246" s="62">
        <f t="shared" si="210"/>
        <v>-36328.765154295776</v>
      </c>
      <c r="Y246" s="62">
        <f t="shared" si="211"/>
        <v>-36302.858860098364</v>
      </c>
      <c r="Z246" s="62">
        <f t="shared" si="212"/>
        <v>-36285.459815673923</v>
      </c>
      <c r="AA246" s="62">
        <f t="shared" si="213"/>
        <v>-36273.781781073129</v>
      </c>
      <c r="AB246" s="62">
        <f t="shared" si="214"/>
        <v>-36265.946961308488</v>
      </c>
      <c r="AC246" s="62">
        <f t="shared" si="215"/>
        <v>-36260.692066115356</v>
      </c>
    </row>
    <row r="247" spans="1:44" x14ac:dyDescent="0.25">
      <c r="A247" s="30" t="str">
        <f t="shared" si="187"/>
        <v>Capex costumization</v>
      </c>
      <c r="B247" s="62">
        <f t="shared" si="188"/>
        <v>30000</v>
      </c>
      <c r="C247" s="62">
        <f t="shared" si="189"/>
        <v>30000</v>
      </c>
      <c r="D247" s="62">
        <f t="shared" si="190"/>
        <v>30000</v>
      </c>
      <c r="E247" s="62">
        <f t="shared" si="191"/>
        <v>30000</v>
      </c>
      <c r="F247" s="62">
        <f t="shared" si="192"/>
        <v>30000</v>
      </c>
      <c r="G247" s="62">
        <f t="shared" si="193"/>
        <v>30000</v>
      </c>
      <c r="H247" s="62">
        <f t="shared" si="194"/>
        <v>30000</v>
      </c>
      <c r="I247" s="62">
        <f t="shared" si="195"/>
        <v>30000</v>
      </c>
      <c r="J247" s="62">
        <f t="shared" si="196"/>
        <v>30000</v>
      </c>
      <c r="K247" s="62">
        <f t="shared" si="197"/>
        <v>30000</v>
      </c>
      <c r="L247" s="62">
        <f t="shared" si="198"/>
        <v>30000</v>
      </c>
      <c r="M247" s="62">
        <f t="shared" si="199"/>
        <v>30000</v>
      </c>
      <c r="N247" s="62">
        <f t="shared" si="200"/>
        <v>30000</v>
      </c>
      <c r="O247" s="62">
        <f t="shared" si="201"/>
        <v>30000</v>
      </c>
      <c r="P247" s="62">
        <f t="shared" si="202"/>
        <v>30000</v>
      </c>
      <c r="Q247" s="62">
        <f t="shared" si="203"/>
        <v>30000</v>
      </c>
      <c r="R247" s="62">
        <f t="shared" si="204"/>
        <v>30000</v>
      </c>
      <c r="S247" s="62">
        <f t="shared" si="205"/>
        <v>30000</v>
      </c>
      <c r="T247" s="62">
        <f t="shared" si="206"/>
        <v>30000</v>
      </c>
      <c r="U247" s="62">
        <f t="shared" si="207"/>
        <v>30000</v>
      </c>
      <c r="V247" s="62">
        <f t="shared" si="208"/>
        <v>30000</v>
      </c>
      <c r="W247" s="62">
        <f t="shared" si="209"/>
        <v>30000</v>
      </c>
      <c r="X247" s="62">
        <f t="shared" si="210"/>
        <v>30000</v>
      </c>
      <c r="Y247" s="62">
        <f t="shared" si="211"/>
        <v>30000</v>
      </c>
      <c r="Z247" s="62">
        <f t="shared" si="212"/>
        <v>30000</v>
      </c>
      <c r="AA247" s="62">
        <f t="shared" si="213"/>
        <v>30000</v>
      </c>
      <c r="AB247" s="62">
        <f t="shared" si="214"/>
        <v>30000</v>
      </c>
      <c r="AC247" s="62">
        <f t="shared" si="215"/>
        <v>30000</v>
      </c>
    </row>
    <row r="248" spans="1:44" x14ac:dyDescent="0.25">
      <c r="A248" s="30" t="str">
        <f t="shared" si="187"/>
        <v>Residual value (costumization)</v>
      </c>
      <c r="B248" s="62">
        <f t="shared" si="188"/>
        <v>-7500</v>
      </c>
      <c r="C248" s="62">
        <f t="shared" si="189"/>
        <v>-7500</v>
      </c>
      <c r="D248" s="62">
        <f t="shared" si="190"/>
        <v>-7500</v>
      </c>
      <c r="E248" s="62">
        <f t="shared" si="191"/>
        <v>-7500</v>
      </c>
      <c r="F248" s="62">
        <f t="shared" si="192"/>
        <v>-7500</v>
      </c>
      <c r="G248" s="62">
        <f t="shared" si="193"/>
        <v>-7500</v>
      </c>
      <c r="H248" s="62">
        <f t="shared" si="194"/>
        <v>-7500</v>
      </c>
      <c r="I248" s="62">
        <f t="shared" si="195"/>
        <v>-7500</v>
      </c>
      <c r="J248" s="62">
        <f t="shared" si="196"/>
        <v>-7500</v>
      </c>
      <c r="K248" s="62">
        <f t="shared" si="197"/>
        <v>-7500</v>
      </c>
      <c r="L248" s="62">
        <f t="shared" si="198"/>
        <v>-7500</v>
      </c>
      <c r="M248" s="62">
        <f t="shared" si="199"/>
        <v>-7500</v>
      </c>
      <c r="N248" s="62">
        <f t="shared" si="200"/>
        <v>-7500</v>
      </c>
      <c r="O248" s="62">
        <f t="shared" si="201"/>
        <v>-7500</v>
      </c>
      <c r="P248" s="62">
        <f t="shared" si="202"/>
        <v>-7500</v>
      </c>
      <c r="Q248" s="62">
        <f t="shared" si="203"/>
        <v>-7500</v>
      </c>
      <c r="R248" s="62">
        <f t="shared" si="204"/>
        <v>-7500</v>
      </c>
      <c r="S248" s="62">
        <f t="shared" si="205"/>
        <v>-7500</v>
      </c>
      <c r="T248" s="62">
        <f t="shared" si="206"/>
        <v>-7500</v>
      </c>
      <c r="U248" s="62">
        <f t="shared" si="207"/>
        <v>-7500</v>
      </c>
      <c r="V248" s="62">
        <f t="shared" si="208"/>
        <v>-7500</v>
      </c>
      <c r="W248" s="62">
        <f t="shared" si="209"/>
        <v>-7500</v>
      </c>
      <c r="X248" s="62">
        <f t="shared" si="210"/>
        <v>-7500</v>
      </c>
      <c r="Y248" s="62">
        <f t="shared" si="211"/>
        <v>-7500</v>
      </c>
      <c r="Z248" s="62">
        <f t="shared" si="212"/>
        <v>-7500</v>
      </c>
      <c r="AA248" s="62">
        <f t="shared" si="213"/>
        <v>-7500</v>
      </c>
      <c r="AB248" s="62">
        <f t="shared" si="214"/>
        <v>-7500</v>
      </c>
      <c r="AC248" s="62">
        <f t="shared" si="215"/>
        <v>-7500</v>
      </c>
    </row>
    <row r="249" spans="1:44" x14ac:dyDescent="0.25">
      <c r="A249" s="30" t="str">
        <f t="shared" si="187"/>
        <v>WACC</v>
      </c>
      <c r="B249" s="62">
        <f t="shared" si="188"/>
        <v>0.06</v>
      </c>
      <c r="C249" s="62">
        <f t="shared" si="189"/>
        <v>0.06</v>
      </c>
      <c r="D249" s="62">
        <f t="shared" si="190"/>
        <v>0.06</v>
      </c>
      <c r="E249" s="62">
        <f t="shared" si="191"/>
        <v>0.06</v>
      </c>
      <c r="F249" s="62">
        <f t="shared" si="192"/>
        <v>0.06</v>
      </c>
      <c r="G249" s="62">
        <f t="shared" si="193"/>
        <v>0.06</v>
      </c>
      <c r="H249" s="62">
        <f t="shared" si="194"/>
        <v>0.06</v>
      </c>
      <c r="I249" s="62">
        <f t="shared" si="195"/>
        <v>0.06</v>
      </c>
      <c r="J249" s="62">
        <f t="shared" si="196"/>
        <v>0.06</v>
      </c>
      <c r="K249" s="62">
        <f t="shared" si="197"/>
        <v>0.06</v>
      </c>
      <c r="L249" s="62">
        <f t="shared" si="198"/>
        <v>0.06</v>
      </c>
      <c r="M249" s="62">
        <f t="shared" si="199"/>
        <v>0.06</v>
      </c>
      <c r="N249" s="62">
        <f t="shared" si="200"/>
        <v>0.06</v>
      </c>
      <c r="O249" s="62">
        <f t="shared" si="201"/>
        <v>0.06</v>
      </c>
      <c r="P249" s="62">
        <f t="shared" si="202"/>
        <v>0.06</v>
      </c>
      <c r="Q249" s="62">
        <f t="shared" si="203"/>
        <v>0.06</v>
      </c>
      <c r="R249" s="62">
        <f t="shared" si="204"/>
        <v>0.06</v>
      </c>
      <c r="S249" s="62">
        <f t="shared" si="205"/>
        <v>0.06</v>
      </c>
      <c r="T249" s="62">
        <f t="shared" si="206"/>
        <v>0.06</v>
      </c>
      <c r="U249" s="62">
        <f t="shared" si="207"/>
        <v>0.06</v>
      </c>
      <c r="V249" s="62">
        <f t="shared" si="208"/>
        <v>0.06</v>
      </c>
      <c r="W249" s="62">
        <f t="shared" si="209"/>
        <v>0.06</v>
      </c>
      <c r="X249" s="62">
        <f t="shared" si="210"/>
        <v>0.06</v>
      </c>
      <c r="Y249" s="62">
        <f t="shared" si="211"/>
        <v>0.06</v>
      </c>
      <c r="Z249" s="62">
        <f t="shared" si="212"/>
        <v>0.06</v>
      </c>
      <c r="AA249" s="62">
        <f t="shared" si="213"/>
        <v>0.06</v>
      </c>
      <c r="AB249" s="62">
        <f t="shared" si="214"/>
        <v>0.06</v>
      </c>
      <c r="AC249" s="62">
        <f t="shared" si="215"/>
        <v>0.06</v>
      </c>
    </row>
    <row r="250" spans="1:44" x14ac:dyDescent="0.25">
      <c r="A250" s="30" t="str">
        <f t="shared" si="187"/>
        <v>Opex fix (admin, crew, insurance)</v>
      </c>
      <c r="B250" s="62">
        <f t="shared" si="188"/>
        <v>70000</v>
      </c>
      <c r="C250" s="62">
        <f t="shared" si="189"/>
        <v>70000</v>
      </c>
      <c r="D250" s="62">
        <f t="shared" si="190"/>
        <v>70000</v>
      </c>
      <c r="E250" s="62">
        <f t="shared" si="191"/>
        <v>70000</v>
      </c>
      <c r="F250" s="62">
        <f t="shared" si="192"/>
        <v>70000</v>
      </c>
      <c r="G250" s="62">
        <f t="shared" si="193"/>
        <v>70000</v>
      </c>
      <c r="H250" s="62">
        <f t="shared" si="194"/>
        <v>70000</v>
      </c>
      <c r="I250" s="62">
        <f t="shared" si="195"/>
        <v>70000</v>
      </c>
      <c r="J250" s="62">
        <f t="shared" si="196"/>
        <v>70000</v>
      </c>
      <c r="K250" s="62">
        <f t="shared" si="197"/>
        <v>70000</v>
      </c>
      <c r="L250" s="62">
        <f t="shared" si="198"/>
        <v>70000</v>
      </c>
      <c r="M250" s="62">
        <f t="shared" si="199"/>
        <v>70000</v>
      </c>
      <c r="N250" s="62">
        <f t="shared" si="200"/>
        <v>70000</v>
      </c>
      <c r="O250" s="62">
        <f t="shared" si="201"/>
        <v>70000</v>
      </c>
      <c r="P250" s="62">
        <f t="shared" si="202"/>
        <v>70000</v>
      </c>
      <c r="Q250" s="62">
        <f t="shared" si="203"/>
        <v>70000</v>
      </c>
      <c r="R250" s="62">
        <f t="shared" si="204"/>
        <v>70000</v>
      </c>
      <c r="S250" s="62">
        <f t="shared" si="205"/>
        <v>70000</v>
      </c>
      <c r="T250" s="62">
        <f t="shared" si="206"/>
        <v>70000</v>
      </c>
      <c r="U250" s="62">
        <f t="shared" si="207"/>
        <v>70000</v>
      </c>
      <c r="V250" s="62">
        <f t="shared" si="208"/>
        <v>70000</v>
      </c>
      <c r="W250" s="62">
        <f t="shared" si="209"/>
        <v>70000</v>
      </c>
      <c r="X250" s="62">
        <f t="shared" si="210"/>
        <v>70000</v>
      </c>
      <c r="Y250" s="62">
        <f t="shared" si="211"/>
        <v>70000</v>
      </c>
      <c r="Z250" s="62">
        <f t="shared" si="212"/>
        <v>70000</v>
      </c>
      <c r="AA250" s="62">
        <f t="shared" si="213"/>
        <v>70000</v>
      </c>
      <c r="AB250" s="62">
        <f t="shared" si="214"/>
        <v>70000</v>
      </c>
      <c r="AC250" s="62">
        <f t="shared" si="215"/>
        <v>70000</v>
      </c>
    </row>
    <row r="251" spans="1:44" x14ac:dyDescent="0.25">
      <c r="A251" s="30" t="str">
        <f t="shared" si="187"/>
        <v>Opex maintenance &amp; repair</v>
      </c>
      <c r="B251" s="62">
        <f t="shared" si="188"/>
        <v>15000</v>
      </c>
      <c r="C251" s="62">
        <f t="shared" si="189"/>
        <v>15000</v>
      </c>
      <c r="D251" s="62">
        <f t="shared" si="190"/>
        <v>15000</v>
      </c>
      <c r="E251" s="62">
        <f t="shared" si="191"/>
        <v>15000</v>
      </c>
      <c r="F251" s="62">
        <f t="shared" si="192"/>
        <v>15000</v>
      </c>
      <c r="G251" s="62">
        <f t="shared" si="193"/>
        <v>15000</v>
      </c>
      <c r="H251" s="62">
        <f t="shared" si="194"/>
        <v>15000</v>
      </c>
      <c r="I251" s="62">
        <f t="shared" si="195"/>
        <v>15000</v>
      </c>
      <c r="J251" s="62">
        <f t="shared" si="196"/>
        <v>15000</v>
      </c>
      <c r="K251" s="62">
        <f t="shared" si="197"/>
        <v>15000</v>
      </c>
      <c r="L251" s="62">
        <f t="shared" si="198"/>
        <v>15000</v>
      </c>
      <c r="M251" s="62">
        <f t="shared" si="199"/>
        <v>15000</v>
      </c>
      <c r="N251" s="62">
        <f t="shared" si="200"/>
        <v>15000</v>
      </c>
      <c r="O251" s="62">
        <f t="shared" si="201"/>
        <v>15000</v>
      </c>
      <c r="P251" s="62">
        <f t="shared" si="202"/>
        <v>15000</v>
      </c>
      <c r="Q251" s="62">
        <f t="shared" si="203"/>
        <v>15000</v>
      </c>
      <c r="R251" s="62">
        <f t="shared" si="204"/>
        <v>15000</v>
      </c>
      <c r="S251" s="62">
        <f t="shared" si="205"/>
        <v>15000</v>
      </c>
      <c r="T251" s="62">
        <f t="shared" si="206"/>
        <v>15000</v>
      </c>
      <c r="U251" s="62">
        <f t="shared" si="207"/>
        <v>15000</v>
      </c>
      <c r="V251" s="62">
        <f t="shared" si="208"/>
        <v>15000</v>
      </c>
      <c r="W251" s="62">
        <f t="shared" si="209"/>
        <v>15000</v>
      </c>
      <c r="X251" s="62">
        <f t="shared" si="210"/>
        <v>15000</v>
      </c>
      <c r="Y251" s="62">
        <f t="shared" si="211"/>
        <v>15000</v>
      </c>
      <c r="Z251" s="62">
        <f t="shared" si="212"/>
        <v>15000</v>
      </c>
      <c r="AA251" s="62">
        <f t="shared" si="213"/>
        <v>15000</v>
      </c>
      <c r="AB251" s="62">
        <f t="shared" si="214"/>
        <v>15000</v>
      </c>
      <c r="AC251" s="62">
        <f t="shared" si="215"/>
        <v>15000</v>
      </c>
    </row>
    <row r="252" spans="1:44" x14ac:dyDescent="0.25">
      <c r="A252" s="30" t="str">
        <f t="shared" si="187"/>
        <v>Opex var (mode-fees)</v>
      </c>
      <c r="B252" s="62">
        <f t="shared" si="188"/>
        <v>0.11</v>
      </c>
      <c r="C252" s="62">
        <f t="shared" si="189"/>
        <v>0.11</v>
      </c>
      <c r="D252" s="62">
        <f t="shared" si="190"/>
        <v>0.11</v>
      </c>
      <c r="E252" s="62">
        <f t="shared" si="191"/>
        <v>0.11</v>
      </c>
      <c r="F252" s="62">
        <f t="shared" si="192"/>
        <v>0.11</v>
      </c>
      <c r="G252" s="62">
        <f t="shared" si="193"/>
        <v>0.11</v>
      </c>
      <c r="H252" s="62">
        <f t="shared" si="194"/>
        <v>0.11</v>
      </c>
      <c r="I252" s="62">
        <f t="shared" si="195"/>
        <v>0.11</v>
      </c>
      <c r="J252" s="62">
        <f t="shared" si="196"/>
        <v>0.11</v>
      </c>
      <c r="K252" s="62">
        <f t="shared" si="197"/>
        <v>0.11</v>
      </c>
      <c r="L252" s="62">
        <f t="shared" si="198"/>
        <v>0.11</v>
      </c>
      <c r="M252" s="62">
        <f t="shared" si="199"/>
        <v>0.11</v>
      </c>
      <c r="N252" s="62">
        <f t="shared" si="200"/>
        <v>0.11</v>
      </c>
      <c r="O252" s="62">
        <f t="shared" si="201"/>
        <v>0.11</v>
      </c>
      <c r="P252" s="62">
        <f t="shared" si="202"/>
        <v>0.11</v>
      </c>
      <c r="Q252" s="62">
        <f t="shared" si="203"/>
        <v>0.11</v>
      </c>
      <c r="R252" s="62">
        <f t="shared" si="204"/>
        <v>0.11</v>
      </c>
      <c r="S252" s="62">
        <f t="shared" si="205"/>
        <v>0.11</v>
      </c>
      <c r="T252" s="62">
        <f t="shared" si="206"/>
        <v>0.11</v>
      </c>
      <c r="U252" s="62">
        <f t="shared" si="207"/>
        <v>0.11</v>
      </c>
      <c r="V252" s="62">
        <f t="shared" si="208"/>
        <v>0.11</v>
      </c>
      <c r="W252" s="62">
        <f t="shared" si="209"/>
        <v>0.11</v>
      </c>
      <c r="X252" s="62">
        <f t="shared" si="210"/>
        <v>0.11</v>
      </c>
      <c r="Y252" s="62">
        <f t="shared" si="211"/>
        <v>0.11</v>
      </c>
      <c r="Z252" s="62">
        <f t="shared" si="212"/>
        <v>0.11</v>
      </c>
      <c r="AA252" s="62">
        <f t="shared" si="213"/>
        <v>0.11</v>
      </c>
      <c r="AB252" s="62">
        <f t="shared" si="214"/>
        <v>0.11</v>
      </c>
      <c r="AC252" s="62">
        <f t="shared" si="215"/>
        <v>0.11</v>
      </c>
    </row>
    <row r="253" spans="1:44" x14ac:dyDescent="0.25">
      <c r="A253" s="30" t="str">
        <f t="shared" si="187"/>
        <v>Fuel Economy</v>
      </c>
      <c r="B253" s="62">
        <f t="shared" si="188"/>
        <v>1.499963712475392</v>
      </c>
      <c r="C253" s="62">
        <f t="shared" si="189"/>
        <v>1.4917703325555236</v>
      </c>
      <c r="D253" s="62">
        <f t="shared" si="190"/>
        <v>1.4805375152003362</v>
      </c>
      <c r="E253" s="62">
        <f t="shared" si="191"/>
        <v>1.4654418123350099</v>
      </c>
      <c r="F253" s="62">
        <f t="shared" si="192"/>
        <v>1.4457088124147084</v>
      </c>
      <c r="G253" s="62">
        <f t="shared" si="193"/>
        <v>1.4208584343249755</v>
      </c>
      <c r="H253" s="62">
        <f t="shared" si="194"/>
        <v>1.3910386939475108</v>
      </c>
      <c r="I253" s="62">
        <f t="shared" si="195"/>
        <v>1.3573193171591433</v>
      </c>
      <c r="J253" s="62">
        <f t="shared" si="196"/>
        <v>1.3217219094307857</v>
      </c>
      <c r="K253" s="62">
        <f t="shared" si="197"/>
        <v>1.2868249921034385</v>
      </c>
      <c r="L253" s="62">
        <f t="shared" si="198"/>
        <v>1.2550576099577553</v>
      </c>
      <c r="M253" s="62">
        <f t="shared" si="199"/>
        <v>1.2280598588961356</v>
      </c>
      <c r="N253" s="62">
        <f t="shared" si="200"/>
        <v>1.2064394953190534</v>
      </c>
      <c r="O253" s="62">
        <f t="shared" si="201"/>
        <v>1.1899421983295269</v>
      </c>
      <c r="P253" s="62">
        <f t="shared" si="202"/>
        <v>1.1778153619570939</v>
      </c>
      <c r="Q253" s="62">
        <f t="shared" si="203"/>
        <v>1.1691448493856758</v>
      </c>
      <c r="R253" s="62">
        <f t="shared" si="204"/>
        <v>1.1630681005313779</v>
      </c>
      <c r="S253" s="62">
        <f t="shared" si="205"/>
        <v>1.1588686935668835</v>
      </c>
      <c r="T253" s="62">
        <f t="shared" si="206"/>
        <v>1.1559948301166041</v>
      </c>
      <c r="U253" s="62">
        <f t="shared" si="207"/>
        <v>1.1540412290087201</v>
      </c>
      <c r="V253" s="62">
        <f t="shared" si="208"/>
        <v>1.1527192488775253</v>
      </c>
      <c r="W253" s="62">
        <f t="shared" si="209"/>
        <v>1.151827439700847</v>
      </c>
      <c r="X253" s="62">
        <f t="shared" si="210"/>
        <v>1.1512270781932392</v>
      </c>
      <c r="Y253" s="62">
        <f t="shared" si="211"/>
        <v>1.150823485399427</v>
      </c>
      <c r="Z253" s="62">
        <f t="shared" si="212"/>
        <v>1.1505524266020779</v>
      </c>
      <c r="AA253" s="62">
        <f t="shared" si="213"/>
        <v>1.1503704951156655</v>
      </c>
      <c r="AB253" s="62">
        <f t="shared" si="214"/>
        <v>1.1502484368709109</v>
      </c>
      <c r="AC253" s="62">
        <f t="shared" si="215"/>
        <v>1.1501665711352707</v>
      </c>
    </row>
    <row r="254" spans="1:44" x14ac:dyDescent="0.25">
      <c r="A254" s="30" t="str">
        <f t="shared" si="187"/>
        <v>Fuel Cost</v>
      </c>
      <c r="B254" s="62">
        <f>$B234+($C234-$B234)*(1-Q234)</f>
        <v>9.2331951136741086E-2</v>
      </c>
      <c r="C254" s="62">
        <f>$B234+($C234-$B234)*(1-R234)</f>
        <v>9.2222956120974545E-2</v>
      </c>
      <c r="D254" s="62">
        <f>$B234+($C234-$B234)*(1-S234)</f>
        <v>9.2068198823216471E-2</v>
      </c>
      <c r="E254" s="62">
        <f t="shared" ref="E254:AC255" si="216">$B234+($C234-$B234)*(1-T234)</f>
        <v>9.1849464254062249E-2</v>
      </c>
      <c r="F254" s="62">
        <f t="shared" si="216"/>
        <v>9.1542364865268247E-2</v>
      </c>
      <c r="G254" s="62">
        <f t="shared" si="216"/>
        <v>9.1115385234314353E-2</v>
      </c>
      <c r="H254" s="62">
        <f t="shared" si="216"/>
        <v>9.0530012133616333E-2</v>
      </c>
      <c r="I254" s="62">
        <f t="shared" si="216"/>
        <v>8.9743333412323725E-2</v>
      </c>
      <c r="J254" s="62">
        <f t="shared" si="216"/>
        <v>8.8714992348442129E-2</v>
      </c>
      <c r="K254" s="62">
        <f t="shared" si="216"/>
        <v>8.7419970590682711E-2</v>
      </c>
      <c r="L254" s="62">
        <f t="shared" si="216"/>
        <v>8.5865981654976761E-2</v>
      </c>
      <c r="M254" s="62">
        <f t="shared" si="216"/>
        <v>8.4108771907851612E-2</v>
      </c>
      <c r="N254" s="62">
        <f t="shared" si="216"/>
        <v>8.2253692787461766E-2</v>
      </c>
      <c r="O254" s="62">
        <f t="shared" si="216"/>
        <v>8.0435118154333018E-2</v>
      </c>
      <c r="P254" s="62">
        <f t="shared" si="216"/>
        <v>7.8779632233065888E-2</v>
      </c>
      <c r="Q254" s="62">
        <f t="shared" si="216"/>
        <v>7.7372704945717463E-2</v>
      </c>
      <c r="R254" s="62">
        <f t="shared" si="216"/>
        <v>7.6246008154952791E-2</v>
      </c>
      <c r="S254" s="62">
        <f t="shared" si="216"/>
        <v>7.5386288497227227E-2</v>
      </c>
      <c r="T254" s="62">
        <f t="shared" si="216"/>
        <v>7.4754325599182742E-2</v>
      </c>
      <c r="U254" s="62">
        <f t="shared" si="216"/>
        <v>7.4302481269476042E-2</v>
      </c>
      <c r="V254" s="62">
        <f t="shared" si="216"/>
        <v>7.3985805122564349E-2</v>
      </c>
      <c r="W254" s="62">
        <f t="shared" si="216"/>
        <v>7.3766962440611206E-2</v>
      </c>
      <c r="X254" s="62">
        <f t="shared" si="216"/>
        <v>7.3617197488001537E-2</v>
      </c>
      <c r="Y254" s="62">
        <f t="shared" si="216"/>
        <v>7.3515389944810147E-2</v>
      </c>
      <c r="Z254" s="62">
        <f t="shared" si="216"/>
        <v>7.3446497913186276E-2</v>
      </c>
      <c r="AA254" s="62">
        <f t="shared" si="216"/>
        <v>7.3400023276728135E-2</v>
      </c>
      <c r="AB254" s="62">
        <f t="shared" si="216"/>
        <v>7.3368736782330912E-2</v>
      </c>
      <c r="AC254" s="62">
        <f t="shared" si="216"/>
        <v>7.3347704448441492E-2</v>
      </c>
    </row>
    <row r="255" spans="1:44" x14ac:dyDescent="0.25">
      <c r="A255" s="30" t="str">
        <f t="shared" ref="A255" si="217">A235</f>
        <v>Emission Cost</v>
      </c>
      <c r="B255" s="66">
        <f>$B235+($C235-$B235)*(1-Q235)</f>
        <v>0</v>
      </c>
      <c r="C255" s="66">
        <f t="shared" ref="C255" si="218">$B235+($C235-$B235)*(1-R235)</f>
        <v>0</v>
      </c>
      <c r="D255" s="66">
        <f t="shared" ref="D255" si="219">$B235+($C235-$B235)*(1-S235)</f>
        <v>0</v>
      </c>
      <c r="E255" s="66">
        <f t="shared" si="216"/>
        <v>0</v>
      </c>
      <c r="F255" s="66">
        <f t="shared" si="216"/>
        <v>0</v>
      </c>
      <c r="G255" s="66">
        <f t="shared" si="216"/>
        <v>0</v>
      </c>
      <c r="H255" s="66">
        <f t="shared" si="216"/>
        <v>0</v>
      </c>
      <c r="I255" s="66">
        <f t="shared" si="216"/>
        <v>0</v>
      </c>
      <c r="J255" s="66">
        <f t="shared" si="216"/>
        <v>0</v>
      </c>
      <c r="K255" s="66">
        <f t="shared" si="216"/>
        <v>0</v>
      </c>
      <c r="L255" s="66">
        <f t="shared" si="216"/>
        <v>0</v>
      </c>
      <c r="M255" s="66">
        <f t="shared" si="216"/>
        <v>0</v>
      </c>
      <c r="N255" s="66">
        <f t="shared" si="216"/>
        <v>0</v>
      </c>
      <c r="O255" s="66">
        <f t="shared" si="216"/>
        <v>0</v>
      </c>
      <c r="P255" s="66">
        <f t="shared" si="216"/>
        <v>0</v>
      </c>
      <c r="Q255" s="66">
        <f t="shared" si="216"/>
        <v>0</v>
      </c>
      <c r="R255" s="66">
        <f t="shared" si="216"/>
        <v>0</v>
      </c>
      <c r="S255" s="66">
        <f t="shared" si="216"/>
        <v>0</v>
      </c>
      <c r="T255" s="66">
        <f t="shared" si="216"/>
        <v>0</v>
      </c>
      <c r="U255" s="66">
        <f t="shared" si="216"/>
        <v>0</v>
      </c>
      <c r="V255" s="66">
        <f t="shared" si="216"/>
        <v>0</v>
      </c>
      <c r="W255" s="66">
        <f t="shared" si="216"/>
        <v>0</v>
      </c>
      <c r="X255" s="66">
        <f t="shared" si="216"/>
        <v>0</v>
      </c>
      <c r="Y255" s="66">
        <f t="shared" si="216"/>
        <v>0</v>
      </c>
      <c r="Z255" s="66">
        <f t="shared" si="216"/>
        <v>0</v>
      </c>
      <c r="AA255" s="66">
        <f t="shared" si="216"/>
        <v>0</v>
      </c>
      <c r="AB255" s="66">
        <f t="shared" si="216"/>
        <v>0</v>
      </c>
      <c r="AC255" s="66">
        <f t="shared" si="216"/>
        <v>0</v>
      </c>
    </row>
    <row r="256" spans="1:44" x14ac:dyDescent="0.25">
      <c r="A256" s="30" t="str">
        <f>A236</f>
        <v>Lifetime vehicle</v>
      </c>
      <c r="B256" s="62">
        <f>$B236+($C236-$B236)*(1-Q236)</f>
        <v>8</v>
      </c>
      <c r="C256" s="62">
        <f t="shared" ref="C256:L258" si="220">$B236+($C236-$B236)*(1-R236)</f>
        <v>8</v>
      </c>
      <c r="D256" s="62">
        <f t="shared" si="220"/>
        <v>8</v>
      </c>
      <c r="E256" s="62">
        <f t="shared" si="220"/>
        <v>8</v>
      </c>
      <c r="F256" s="62">
        <f t="shared" si="220"/>
        <v>8</v>
      </c>
      <c r="G256" s="62">
        <f t="shared" si="220"/>
        <v>8</v>
      </c>
      <c r="H256" s="62">
        <f t="shared" si="220"/>
        <v>8</v>
      </c>
      <c r="I256" s="62">
        <f t="shared" si="220"/>
        <v>8</v>
      </c>
      <c r="J256" s="62">
        <f t="shared" si="220"/>
        <v>8</v>
      </c>
      <c r="K256" s="62">
        <f t="shared" si="220"/>
        <v>8</v>
      </c>
      <c r="L256" s="62">
        <f t="shared" si="220"/>
        <v>8</v>
      </c>
      <c r="M256" s="62">
        <f t="shared" ref="M256:V258" si="221">$B236+($C236-$B236)*(1-AB236)</f>
        <v>8</v>
      </c>
      <c r="N256" s="62">
        <f t="shared" si="221"/>
        <v>8</v>
      </c>
      <c r="O256" s="62">
        <f t="shared" si="221"/>
        <v>8</v>
      </c>
      <c r="P256" s="62">
        <f t="shared" si="221"/>
        <v>8</v>
      </c>
      <c r="Q256" s="62">
        <f t="shared" si="221"/>
        <v>8</v>
      </c>
      <c r="R256" s="62">
        <f t="shared" si="221"/>
        <v>8</v>
      </c>
      <c r="S256" s="62">
        <f t="shared" si="221"/>
        <v>8</v>
      </c>
      <c r="T256" s="62">
        <f t="shared" si="221"/>
        <v>8</v>
      </c>
      <c r="U256" s="62">
        <f t="shared" si="221"/>
        <v>8</v>
      </c>
      <c r="V256" s="62">
        <f t="shared" si="221"/>
        <v>8</v>
      </c>
      <c r="W256" s="62">
        <f t="shared" ref="W256:AC258" si="222">$B236+($C236-$B236)*(1-AL236)</f>
        <v>8</v>
      </c>
      <c r="X256" s="62">
        <f t="shared" si="222"/>
        <v>8</v>
      </c>
      <c r="Y256" s="62">
        <f t="shared" si="222"/>
        <v>8</v>
      </c>
      <c r="Z256" s="62">
        <f t="shared" si="222"/>
        <v>8</v>
      </c>
      <c r="AA256" s="62">
        <f t="shared" si="222"/>
        <v>8</v>
      </c>
      <c r="AB256" s="62">
        <f t="shared" si="222"/>
        <v>8</v>
      </c>
      <c r="AC256" s="62">
        <f t="shared" si="222"/>
        <v>8</v>
      </c>
    </row>
    <row r="257" spans="1:29" x14ac:dyDescent="0.25">
      <c r="A257" s="30" t="str">
        <f>A237</f>
        <v>Lifetime costumization</v>
      </c>
      <c r="B257" s="62">
        <f>$B237+($C237-$B237)*(1-Q237)</f>
        <v>10</v>
      </c>
      <c r="C257" s="62">
        <f t="shared" si="220"/>
        <v>10</v>
      </c>
      <c r="D257" s="62">
        <f t="shared" si="220"/>
        <v>10</v>
      </c>
      <c r="E257" s="62">
        <f t="shared" si="220"/>
        <v>10</v>
      </c>
      <c r="F257" s="62">
        <f t="shared" si="220"/>
        <v>10</v>
      </c>
      <c r="G257" s="62">
        <f t="shared" si="220"/>
        <v>10</v>
      </c>
      <c r="H257" s="62">
        <f t="shared" si="220"/>
        <v>10</v>
      </c>
      <c r="I257" s="62">
        <f t="shared" si="220"/>
        <v>10</v>
      </c>
      <c r="J257" s="62">
        <f t="shared" si="220"/>
        <v>10</v>
      </c>
      <c r="K257" s="62">
        <f t="shared" si="220"/>
        <v>10</v>
      </c>
      <c r="L257" s="62">
        <f t="shared" si="220"/>
        <v>10</v>
      </c>
      <c r="M257" s="62">
        <f t="shared" si="221"/>
        <v>10</v>
      </c>
      <c r="N257" s="62">
        <f t="shared" si="221"/>
        <v>10</v>
      </c>
      <c r="O257" s="62">
        <f t="shared" si="221"/>
        <v>10</v>
      </c>
      <c r="P257" s="62">
        <f t="shared" si="221"/>
        <v>10</v>
      </c>
      <c r="Q257" s="62">
        <f t="shared" si="221"/>
        <v>10</v>
      </c>
      <c r="R257" s="62">
        <f t="shared" si="221"/>
        <v>10</v>
      </c>
      <c r="S257" s="62">
        <f t="shared" si="221"/>
        <v>10</v>
      </c>
      <c r="T257" s="62">
        <f t="shared" si="221"/>
        <v>10</v>
      </c>
      <c r="U257" s="62">
        <f t="shared" si="221"/>
        <v>10</v>
      </c>
      <c r="V257" s="62">
        <f t="shared" si="221"/>
        <v>10</v>
      </c>
      <c r="W257" s="62">
        <f t="shared" si="222"/>
        <v>10</v>
      </c>
      <c r="X257" s="62">
        <f t="shared" si="222"/>
        <v>10</v>
      </c>
      <c r="Y257" s="62">
        <f t="shared" si="222"/>
        <v>10</v>
      </c>
      <c r="Z257" s="62">
        <f t="shared" si="222"/>
        <v>10</v>
      </c>
      <c r="AA257" s="62">
        <f t="shared" si="222"/>
        <v>10</v>
      </c>
      <c r="AB257" s="62">
        <f t="shared" si="222"/>
        <v>10</v>
      </c>
      <c r="AC257" s="62">
        <f t="shared" si="222"/>
        <v>10</v>
      </c>
    </row>
    <row r="258" spans="1:29" x14ac:dyDescent="0.25">
      <c r="A258" s="30" t="str">
        <f>A238</f>
        <v>Tonnage .</v>
      </c>
      <c r="B258" s="62">
        <f>$B238+($C238-$B238)*(1-Q238)</f>
        <v>25</v>
      </c>
      <c r="C258" s="62">
        <f t="shared" si="220"/>
        <v>25</v>
      </c>
      <c r="D258" s="62">
        <f t="shared" si="220"/>
        <v>25</v>
      </c>
      <c r="E258" s="62">
        <f t="shared" si="220"/>
        <v>25</v>
      </c>
      <c r="F258" s="62">
        <f t="shared" si="220"/>
        <v>25</v>
      </c>
      <c r="G258" s="62">
        <f t="shared" si="220"/>
        <v>25</v>
      </c>
      <c r="H258" s="62">
        <f t="shared" si="220"/>
        <v>25</v>
      </c>
      <c r="I258" s="62">
        <f t="shared" si="220"/>
        <v>25</v>
      </c>
      <c r="J258" s="62">
        <f t="shared" si="220"/>
        <v>25</v>
      </c>
      <c r="K258" s="62">
        <f t="shared" si="220"/>
        <v>25</v>
      </c>
      <c r="L258" s="62">
        <f t="shared" si="220"/>
        <v>25</v>
      </c>
      <c r="M258" s="62">
        <f t="shared" si="221"/>
        <v>25</v>
      </c>
      <c r="N258" s="62">
        <f t="shared" si="221"/>
        <v>25</v>
      </c>
      <c r="O258" s="62">
        <f t="shared" si="221"/>
        <v>25</v>
      </c>
      <c r="P258" s="62">
        <f t="shared" si="221"/>
        <v>25</v>
      </c>
      <c r="Q258" s="62">
        <f t="shared" si="221"/>
        <v>25</v>
      </c>
      <c r="R258" s="62">
        <f t="shared" si="221"/>
        <v>25</v>
      </c>
      <c r="S258" s="62">
        <f t="shared" si="221"/>
        <v>25</v>
      </c>
      <c r="T258" s="62">
        <f t="shared" si="221"/>
        <v>25</v>
      </c>
      <c r="U258" s="62">
        <f t="shared" si="221"/>
        <v>25</v>
      </c>
      <c r="V258" s="62">
        <f t="shared" si="221"/>
        <v>25</v>
      </c>
      <c r="W258" s="62">
        <f t="shared" si="222"/>
        <v>25</v>
      </c>
      <c r="X258" s="62">
        <f t="shared" si="222"/>
        <v>25</v>
      </c>
      <c r="Y258" s="62">
        <f t="shared" si="222"/>
        <v>25</v>
      </c>
      <c r="Z258" s="62">
        <f t="shared" si="222"/>
        <v>25</v>
      </c>
      <c r="AA258" s="62">
        <f t="shared" si="222"/>
        <v>25</v>
      </c>
      <c r="AB258" s="62">
        <f t="shared" si="222"/>
        <v>25</v>
      </c>
      <c r="AC258" s="62">
        <f t="shared" si="222"/>
        <v>25</v>
      </c>
    </row>
    <row r="259" spans="1:29" x14ac:dyDescent="0.25">
      <c r="A259" s="30" t="str">
        <f>A239</f>
        <v>Market failure (av. utilization)</v>
      </c>
      <c r="B259" s="62">
        <f t="shared" ref="B259:K260" si="223">($B239+($C239-$B239)*(1-Q239))*B$44</f>
        <v>11.5</v>
      </c>
      <c r="C259" s="62">
        <f t="shared" si="223"/>
        <v>11.5</v>
      </c>
      <c r="D259" s="62">
        <f t="shared" si="223"/>
        <v>11.5</v>
      </c>
      <c r="E259" s="62">
        <f t="shared" si="223"/>
        <v>11.5</v>
      </c>
      <c r="F259" s="62">
        <f t="shared" si="223"/>
        <v>11.5</v>
      </c>
      <c r="G259" s="62">
        <f t="shared" si="223"/>
        <v>11.5</v>
      </c>
      <c r="H259" s="62">
        <f t="shared" si="223"/>
        <v>11.5</v>
      </c>
      <c r="I259" s="62">
        <f t="shared" si="223"/>
        <v>11.5</v>
      </c>
      <c r="J259" s="62">
        <f t="shared" si="223"/>
        <v>11.5</v>
      </c>
      <c r="K259" s="62">
        <f t="shared" si="223"/>
        <v>11.5</v>
      </c>
      <c r="L259" s="62">
        <f t="shared" ref="L259:U260" si="224">($B239+($C239-$B239)*(1-AA239))*L$44</f>
        <v>11.5</v>
      </c>
      <c r="M259" s="62">
        <f t="shared" si="224"/>
        <v>11.5</v>
      </c>
      <c r="N259" s="62">
        <f t="shared" si="224"/>
        <v>11.5</v>
      </c>
      <c r="O259" s="62">
        <f t="shared" si="224"/>
        <v>11.5</v>
      </c>
      <c r="P259" s="62">
        <f t="shared" si="224"/>
        <v>11.5</v>
      </c>
      <c r="Q259" s="62">
        <f t="shared" si="224"/>
        <v>11.5</v>
      </c>
      <c r="R259" s="62">
        <f t="shared" si="224"/>
        <v>11.5</v>
      </c>
      <c r="S259" s="62">
        <f t="shared" si="224"/>
        <v>11.5</v>
      </c>
      <c r="T259" s="62">
        <f t="shared" si="224"/>
        <v>11.5</v>
      </c>
      <c r="U259" s="62">
        <f t="shared" si="224"/>
        <v>11.5</v>
      </c>
      <c r="V259" s="62">
        <f t="shared" ref="V259:AC260" si="225">($B239+($C239-$B239)*(1-AK239))*V$44</f>
        <v>11.5</v>
      </c>
      <c r="W259" s="62">
        <f t="shared" si="225"/>
        <v>11.5</v>
      </c>
      <c r="X259" s="62">
        <f t="shared" si="225"/>
        <v>11.5</v>
      </c>
      <c r="Y259" s="62">
        <f t="shared" si="225"/>
        <v>11.5</v>
      </c>
      <c r="Z259" s="62">
        <f t="shared" si="225"/>
        <v>11.5</v>
      </c>
      <c r="AA259" s="62">
        <f t="shared" si="225"/>
        <v>11.5</v>
      </c>
      <c r="AB259" s="62">
        <f t="shared" si="225"/>
        <v>11.5</v>
      </c>
      <c r="AC259" s="62">
        <f t="shared" si="225"/>
        <v>11.5</v>
      </c>
    </row>
    <row r="260" spans="1:29" x14ac:dyDescent="0.25">
      <c r="A260" s="30" t="s">
        <v>73</v>
      </c>
      <c r="B260" s="62">
        <f t="shared" si="223"/>
        <v>2.4834973269685467</v>
      </c>
      <c r="C260" s="62">
        <f t="shared" si="223"/>
        <v>2.4764313720357283</v>
      </c>
      <c r="D260" s="62">
        <f t="shared" si="223"/>
        <v>2.4663987289484006</v>
      </c>
      <c r="E260" s="62">
        <f t="shared" si="223"/>
        <v>2.4522185520199096</v>
      </c>
      <c r="F260" s="62">
        <f t="shared" si="223"/>
        <v>2.4323098394438922</v>
      </c>
      <c r="G260" s="62">
        <f t="shared" si="223"/>
        <v>2.4046295018767689</v>
      </c>
      <c r="H260" s="62">
        <f t="shared" si="223"/>
        <v>2.3666807945957307</v>
      </c>
      <c r="I260" s="62">
        <f t="shared" si="223"/>
        <v>2.3156817984290878</v>
      </c>
      <c r="J260" s="62">
        <f t="shared" si="223"/>
        <v>2.2490162581577988</v>
      </c>
      <c r="K260" s="62">
        <f t="shared" si="223"/>
        <v>2.1650622781249176</v>
      </c>
      <c r="L260" s="62">
        <f t="shared" si="224"/>
        <v>2.0643199119848337</v>
      </c>
      <c r="M260" s="62">
        <f t="shared" si="224"/>
        <v>1.9504030985106198</v>
      </c>
      <c r="N260" s="62">
        <f t="shared" si="224"/>
        <v>1.8301415859148171</v>
      </c>
      <c r="O260" s="62">
        <f t="shared" si="224"/>
        <v>1.7122465949440495</v>
      </c>
      <c r="P260" s="62">
        <f t="shared" si="224"/>
        <v>1.6049243579653898</v>
      </c>
      <c r="Q260" s="62">
        <f t="shared" si="224"/>
        <v>1.5137157395139718</v>
      </c>
      <c r="R260" s="62">
        <f t="shared" si="224"/>
        <v>1.4406739706724776</v>
      </c>
      <c r="S260" s="62">
        <f t="shared" si="224"/>
        <v>1.3849398592213749</v>
      </c>
      <c r="T260" s="62">
        <f t="shared" si="224"/>
        <v>1.3439708174226148</v>
      </c>
      <c r="U260" s="62">
        <f t="shared" si="224"/>
        <v>1.3146785452218777</v>
      </c>
      <c r="V260" s="62">
        <f t="shared" si="225"/>
        <v>1.2941489882816826</v>
      </c>
      <c r="W260" s="62">
        <f t="shared" si="225"/>
        <v>1.2799618025908228</v>
      </c>
      <c r="X260" s="62">
        <f t="shared" si="225"/>
        <v>1.2702528044479873</v>
      </c>
      <c r="Y260" s="62">
        <f t="shared" si="225"/>
        <v>1.2636528007051355</v>
      </c>
      <c r="Z260" s="62">
        <f t="shared" si="225"/>
        <v>1.2591866516132615</v>
      </c>
      <c r="AA260" s="62">
        <f t="shared" si="225"/>
        <v>1.2561737827731323</v>
      </c>
      <c r="AB260" s="62">
        <f t="shared" si="225"/>
        <v>1.2541455344366195</v>
      </c>
      <c r="AC260" s="62">
        <f t="shared" si="225"/>
        <v>1.2527820452683351</v>
      </c>
    </row>
    <row r="261" spans="1:29" x14ac:dyDescent="0.25">
      <c r="A261" s="30" t="str">
        <f>A241</f>
        <v>Annual Mileage</v>
      </c>
      <c r="B261" s="62">
        <f t="shared" ref="B261:AC261" si="226">$B241+($C241-$B241)*(1-Q241)</f>
        <v>105000</v>
      </c>
      <c r="C261" s="62">
        <f t="shared" si="226"/>
        <v>105000</v>
      </c>
      <c r="D261" s="62">
        <f t="shared" si="226"/>
        <v>105000</v>
      </c>
      <c r="E261" s="62">
        <f t="shared" si="226"/>
        <v>105000</v>
      </c>
      <c r="F261" s="62">
        <f t="shared" si="226"/>
        <v>105000</v>
      </c>
      <c r="G261" s="62">
        <f t="shared" si="226"/>
        <v>105000</v>
      </c>
      <c r="H261" s="62">
        <f t="shared" si="226"/>
        <v>105000</v>
      </c>
      <c r="I261" s="62">
        <f t="shared" si="226"/>
        <v>105000</v>
      </c>
      <c r="J261" s="62">
        <f t="shared" si="226"/>
        <v>105000</v>
      </c>
      <c r="K261" s="62">
        <f t="shared" si="226"/>
        <v>105000</v>
      </c>
      <c r="L261" s="62">
        <f t="shared" si="226"/>
        <v>105000</v>
      </c>
      <c r="M261" s="62">
        <f t="shared" si="226"/>
        <v>105000</v>
      </c>
      <c r="N261" s="62">
        <f t="shared" si="226"/>
        <v>105000</v>
      </c>
      <c r="O261" s="62">
        <f t="shared" si="226"/>
        <v>105000</v>
      </c>
      <c r="P261" s="62">
        <f t="shared" si="226"/>
        <v>105000</v>
      </c>
      <c r="Q261" s="62">
        <f t="shared" si="226"/>
        <v>105000</v>
      </c>
      <c r="R261" s="62">
        <f t="shared" si="226"/>
        <v>105000</v>
      </c>
      <c r="S261" s="62">
        <f t="shared" si="226"/>
        <v>105000</v>
      </c>
      <c r="T261" s="62">
        <f t="shared" si="226"/>
        <v>105000</v>
      </c>
      <c r="U261" s="62">
        <f t="shared" si="226"/>
        <v>105000</v>
      </c>
      <c r="V261" s="62">
        <f t="shared" si="226"/>
        <v>105000</v>
      </c>
      <c r="W261" s="62">
        <f t="shared" si="226"/>
        <v>105000</v>
      </c>
      <c r="X261" s="62">
        <f t="shared" si="226"/>
        <v>105000</v>
      </c>
      <c r="Y261" s="62">
        <f t="shared" si="226"/>
        <v>105000</v>
      </c>
      <c r="Z261" s="62">
        <f t="shared" si="226"/>
        <v>105000</v>
      </c>
      <c r="AA261" s="62">
        <f t="shared" si="226"/>
        <v>105000</v>
      </c>
      <c r="AB261" s="62">
        <f t="shared" si="226"/>
        <v>105000</v>
      </c>
      <c r="AC261" s="62">
        <f t="shared" si="226"/>
        <v>105000</v>
      </c>
    </row>
    <row r="262" spans="1:29" ht="15.75" thickBot="1" x14ac:dyDescent="0.3">
      <c r="AC262" s="32"/>
    </row>
    <row r="263" spans="1:29" ht="15.75" thickBot="1" x14ac:dyDescent="0.3">
      <c r="A263" s="26" t="s">
        <v>208</v>
      </c>
      <c r="B263" s="27">
        <v>2023</v>
      </c>
      <c r="C263" s="27">
        <v>2024</v>
      </c>
      <c r="D263" s="27">
        <v>2025</v>
      </c>
      <c r="E263" s="27">
        <v>2026</v>
      </c>
      <c r="F263" s="27">
        <v>2027</v>
      </c>
      <c r="G263" s="27">
        <v>2028</v>
      </c>
      <c r="H263" s="27">
        <v>2029</v>
      </c>
      <c r="I263" s="27">
        <v>2030</v>
      </c>
      <c r="J263" s="27">
        <v>2031</v>
      </c>
      <c r="K263" s="27">
        <v>2032</v>
      </c>
      <c r="L263" s="27">
        <v>2033</v>
      </c>
      <c r="M263" s="27">
        <v>2034</v>
      </c>
      <c r="N263" s="27">
        <v>2035</v>
      </c>
      <c r="O263" s="27">
        <v>2036</v>
      </c>
      <c r="P263" s="27">
        <v>2037</v>
      </c>
      <c r="Q263" s="27">
        <v>2038</v>
      </c>
      <c r="R263" s="27">
        <v>2039</v>
      </c>
      <c r="S263" s="27">
        <v>2040</v>
      </c>
      <c r="T263" s="27">
        <v>2041</v>
      </c>
      <c r="U263" s="27">
        <v>2042</v>
      </c>
      <c r="V263" s="27">
        <v>2043</v>
      </c>
      <c r="W263" s="27">
        <v>2044</v>
      </c>
      <c r="X263" s="27">
        <v>2045</v>
      </c>
      <c r="Y263" s="27">
        <v>2046</v>
      </c>
      <c r="Z263" s="27">
        <v>2047</v>
      </c>
      <c r="AA263" s="27">
        <v>2048</v>
      </c>
      <c r="AB263" s="27">
        <v>2049</v>
      </c>
      <c r="AC263" s="28">
        <v>2050</v>
      </c>
    </row>
    <row r="264" spans="1:29" x14ac:dyDescent="0.25">
      <c r="A264" s="29" t="str">
        <f>A245</f>
        <v>Capex vehicle</v>
      </c>
      <c r="B264" s="63">
        <f>((1+B249)^B256)*B249/(((1+B249)^B256)-1)*(B245)</f>
        <v>62190.665101367747</v>
      </c>
      <c r="C264" s="63">
        <f t="shared" ref="C264:AC264" si="227">((1+C249)^C256)*C249/(((1+C249)^C256)-1)*(C245)</f>
        <v>61281.329133767969</v>
      </c>
      <c r="D264" s="63">
        <f t="shared" si="227"/>
        <v>60034.66354051487</v>
      </c>
      <c r="E264" s="63">
        <f t="shared" si="227"/>
        <v>58359.278570466915</v>
      </c>
      <c r="F264" s="63">
        <f t="shared" si="227"/>
        <v>56169.226754041214</v>
      </c>
      <c r="G264" s="63">
        <f t="shared" si="227"/>
        <v>53411.226658055137</v>
      </c>
      <c r="H264" s="63">
        <f t="shared" si="227"/>
        <v>50101.705711276991</v>
      </c>
      <c r="I264" s="63">
        <f t="shared" si="227"/>
        <v>46359.3866172536</v>
      </c>
      <c r="J264" s="63">
        <f t="shared" si="227"/>
        <v>42408.635704041997</v>
      </c>
      <c r="K264" s="63">
        <f t="shared" si="227"/>
        <v>38535.628179130072</v>
      </c>
      <c r="L264" s="63">
        <f t="shared" si="227"/>
        <v>35009.949708941356</v>
      </c>
      <c r="M264" s="63">
        <f t="shared" si="227"/>
        <v>32013.625075549993</v>
      </c>
      <c r="N264" s="63">
        <f t="shared" si="227"/>
        <v>29614.105655542335</v>
      </c>
      <c r="O264" s="63">
        <f t="shared" si="227"/>
        <v>27783.165839804766</v>
      </c>
      <c r="P264" s="63">
        <f t="shared" si="227"/>
        <v>26437.27823365216</v>
      </c>
      <c r="Q264" s="63">
        <f t="shared" si="227"/>
        <v>25474.988065757298</v>
      </c>
      <c r="R264" s="63">
        <f t="shared" si="227"/>
        <v>24800.564768738692</v>
      </c>
      <c r="S264" s="63">
        <f t="shared" si="227"/>
        <v>24334.496817203359</v>
      </c>
      <c r="T264" s="63">
        <f t="shared" si="227"/>
        <v>24015.543292910865</v>
      </c>
      <c r="U264" s="63">
        <f t="shared" si="227"/>
        <v>23798.724376771759</v>
      </c>
      <c r="V264" s="63">
        <f t="shared" si="227"/>
        <v>23652.005428852281</v>
      </c>
      <c r="W264" s="63">
        <f t="shared" si="227"/>
        <v>23553.028673408226</v>
      </c>
      <c r="X264" s="63">
        <f t="shared" si="227"/>
        <v>23486.398013318085</v>
      </c>
      <c r="Y264" s="63">
        <f t="shared" si="227"/>
        <v>23441.605577563019</v>
      </c>
      <c r="Z264" s="63">
        <f t="shared" si="227"/>
        <v>23411.522325452843</v>
      </c>
      <c r="AA264" s="63">
        <f t="shared" si="227"/>
        <v>23391.330799385243</v>
      </c>
      <c r="AB264" s="63">
        <f t="shared" si="227"/>
        <v>23377.784258985215</v>
      </c>
      <c r="AC264" s="63">
        <f t="shared" si="227"/>
        <v>23368.698453290883</v>
      </c>
    </row>
    <row r="265" spans="1:29" x14ac:dyDescent="0.25">
      <c r="A265" s="30" t="str">
        <f>A246</f>
        <v>Residual value (vehicle)</v>
      </c>
      <c r="B265" s="62">
        <f>((1+B249)^B256)*B249/(((1+B249)^B256)-1)*(B246)</f>
        <v>-9455.0461314377717</v>
      </c>
      <c r="C265" s="62">
        <f t="shared" ref="C265:AC265" si="228">((1+C249)^C256)*C249/(((1+C249)^C256)-1)*(C246)</f>
        <v>-9370.3530756319105</v>
      </c>
      <c r="D265" s="62">
        <f t="shared" si="228"/>
        <v>-9254.2420644955928</v>
      </c>
      <c r="E265" s="62">
        <f t="shared" si="228"/>
        <v>-9098.2013074813221</v>
      </c>
      <c r="F265" s="62">
        <f t="shared" si="228"/>
        <v>-8894.2258932063796</v>
      </c>
      <c r="G265" s="62">
        <f t="shared" si="228"/>
        <v>-8637.353335246893</v>
      </c>
      <c r="H265" s="62">
        <f t="shared" si="228"/>
        <v>-8329.1136392234366</v>
      </c>
      <c r="I265" s="62">
        <f t="shared" si="228"/>
        <v>-7980.5643118389062</v>
      </c>
      <c r="J265" s="62">
        <f t="shared" si="228"/>
        <v>-7612.6022169809621</v>
      </c>
      <c r="K265" s="62">
        <f t="shared" si="228"/>
        <v>-7251.8809278960271</v>
      </c>
      <c r="L265" s="62">
        <f t="shared" si="228"/>
        <v>-6923.5089135157077</v>
      </c>
      <c r="M265" s="62">
        <f t="shared" si="228"/>
        <v>-6644.4394623665112</v>
      </c>
      <c r="N265" s="62">
        <f t="shared" si="228"/>
        <v>-6420.9548105030526</v>
      </c>
      <c r="O265" s="62">
        <f t="shared" si="228"/>
        <v>-6250.4261021745533</v>
      </c>
      <c r="P265" s="62">
        <f t="shared" si="228"/>
        <v>-6125.0738251309276</v>
      </c>
      <c r="Q265" s="62">
        <f t="shared" si="228"/>
        <v>-6035.4487604740543</v>
      </c>
      <c r="R265" s="62">
        <f t="shared" si="228"/>
        <v>-5972.6348259478109</v>
      </c>
      <c r="S265" s="62">
        <f t="shared" si="228"/>
        <v>-5929.226536344031</v>
      </c>
      <c r="T265" s="62">
        <f t="shared" si="228"/>
        <v>-5899.5200806501216</v>
      </c>
      <c r="U265" s="62">
        <f t="shared" si="228"/>
        <v>-5879.3261619901059</v>
      </c>
      <c r="V265" s="62">
        <f t="shared" si="228"/>
        <v>-5865.6611619387841</v>
      </c>
      <c r="W265" s="62">
        <f t="shared" si="228"/>
        <v>-5856.442738637621</v>
      </c>
      <c r="X265" s="62">
        <f t="shared" si="228"/>
        <v>-5850.2369418645203</v>
      </c>
      <c r="Y265" s="62">
        <f t="shared" si="228"/>
        <v>-5846.0650973579204</v>
      </c>
      <c r="Z265" s="62">
        <f t="shared" si="228"/>
        <v>-5843.2632258378535</v>
      </c>
      <c r="AA265" s="62">
        <f t="shared" si="228"/>
        <v>-5841.3826425276375</v>
      </c>
      <c r="AB265" s="62">
        <f t="shared" si="228"/>
        <v>-5840.1209549413597</v>
      </c>
      <c r="AC265" s="62">
        <f t="shared" si="228"/>
        <v>-5839.2747279404175</v>
      </c>
    </row>
    <row r="266" spans="1:29" x14ac:dyDescent="0.25">
      <c r="A266" s="30" t="str">
        <f>A247</f>
        <v>Capex costumization</v>
      </c>
      <c r="B266" s="62">
        <f>((1+B249)^B257)*B249/(((1+B249)^B257)-1)*(B247)</f>
        <v>4076.0387466115117</v>
      </c>
      <c r="C266" s="62">
        <f t="shared" ref="C266:AC266" si="229">((1+C249)^C257)*C249/(((1+C249)^C257)-1)*(C247)</f>
        <v>4076.0387466115117</v>
      </c>
      <c r="D266" s="62">
        <f t="shared" si="229"/>
        <v>4076.0387466115117</v>
      </c>
      <c r="E266" s="62">
        <f t="shared" si="229"/>
        <v>4076.0387466115117</v>
      </c>
      <c r="F266" s="62">
        <f t="shared" si="229"/>
        <v>4076.0387466115117</v>
      </c>
      <c r="G266" s="62">
        <f t="shared" si="229"/>
        <v>4076.0387466115117</v>
      </c>
      <c r="H266" s="62">
        <f t="shared" si="229"/>
        <v>4076.0387466115117</v>
      </c>
      <c r="I266" s="62">
        <f t="shared" si="229"/>
        <v>4076.0387466115117</v>
      </c>
      <c r="J266" s="62">
        <f t="shared" si="229"/>
        <v>4076.0387466115117</v>
      </c>
      <c r="K266" s="62">
        <f t="shared" si="229"/>
        <v>4076.0387466115117</v>
      </c>
      <c r="L266" s="62">
        <f t="shared" si="229"/>
        <v>4076.0387466115117</v>
      </c>
      <c r="M266" s="62">
        <f t="shared" si="229"/>
        <v>4076.0387466115117</v>
      </c>
      <c r="N266" s="62">
        <f t="shared" si="229"/>
        <v>4076.0387466115117</v>
      </c>
      <c r="O266" s="62">
        <f t="shared" si="229"/>
        <v>4076.0387466115117</v>
      </c>
      <c r="P266" s="62">
        <f t="shared" si="229"/>
        <v>4076.0387466115117</v>
      </c>
      <c r="Q266" s="62">
        <f t="shared" si="229"/>
        <v>4076.0387466115117</v>
      </c>
      <c r="R266" s="62">
        <f t="shared" si="229"/>
        <v>4076.0387466115117</v>
      </c>
      <c r="S266" s="62">
        <f t="shared" si="229"/>
        <v>4076.0387466115117</v>
      </c>
      <c r="T266" s="62">
        <f t="shared" si="229"/>
        <v>4076.0387466115117</v>
      </c>
      <c r="U266" s="62">
        <f t="shared" si="229"/>
        <v>4076.0387466115117</v>
      </c>
      <c r="V266" s="62">
        <f t="shared" si="229"/>
        <v>4076.0387466115117</v>
      </c>
      <c r="W266" s="62">
        <f t="shared" si="229"/>
        <v>4076.0387466115117</v>
      </c>
      <c r="X266" s="62">
        <f t="shared" si="229"/>
        <v>4076.0387466115117</v>
      </c>
      <c r="Y266" s="62">
        <f t="shared" si="229"/>
        <v>4076.0387466115117</v>
      </c>
      <c r="Z266" s="62">
        <f t="shared" si="229"/>
        <v>4076.0387466115117</v>
      </c>
      <c r="AA266" s="62">
        <f t="shared" si="229"/>
        <v>4076.0387466115117</v>
      </c>
      <c r="AB266" s="62">
        <f t="shared" si="229"/>
        <v>4076.0387466115117</v>
      </c>
      <c r="AC266" s="62">
        <f t="shared" si="229"/>
        <v>4076.0387466115117</v>
      </c>
    </row>
    <row r="267" spans="1:29" x14ac:dyDescent="0.25">
      <c r="A267" s="30" t="str">
        <f>A248</f>
        <v>Residual value (costumization)</v>
      </c>
      <c r="B267" s="62">
        <f>((1+B249)^B257)*B249/(((1+B249)^B257)-1)*(B248)</f>
        <v>-1019.0096866528779</v>
      </c>
      <c r="C267" s="62">
        <f t="shared" ref="C267:AC267" si="230">((1+C249)^C257)*C249/(((1+C249)^C257)-1)*(C248)</f>
        <v>-1019.0096866528779</v>
      </c>
      <c r="D267" s="62">
        <f t="shared" si="230"/>
        <v>-1019.0096866528779</v>
      </c>
      <c r="E267" s="62">
        <f t="shared" si="230"/>
        <v>-1019.0096866528779</v>
      </c>
      <c r="F267" s="62">
        <f t="shared" si="230"/>
        <v>-1019.0096866528779</v>
      </c>
      <c r="G267" s="62">
        <f t="shared" si="230"/>
        <v>-1019.0096866528779</v>
      </c>
      <c r="H267" s="62">
        <f t="shared" si="230"/>
        <v>-1019.0096866528779</v>
      </c>
      <c r="I267" s="62">
        <f t="shared" si="230"/>
        <v>-1019.0096866528779</v>
      </c>
      <c r="J267" s="62">
        <f t="shared" si="230"/>
        <v>-1019.0096866528779</v>
      </c>
      <c r="K267" s="62">
        <f t="shared" si="230"/>
        <v>-1019.0096866528779</v>
      </c>
      <c r="L267" s="62">
        <f t="shared" si="230"/>
        <v>-1019.0096866528779</v>
      </c>
      <c r="M267" s="62">
        <f t="shared" si="230"/>
        <v>-1019.0096866528779</v>
      </c>
      <c r="N267" s="62">
        <f t="shared" si="230"/>
        <v>-1019.0096866528779</v>
      </c>
      <c r="O267" s="62">
        <f t="shared" si="230"/>
        <v>-1019.0096866528779</v>
      </c>
      <c r="P267" s="62">
        <f t="shared" si="230"/>
        <v>-1019.0096866528779</v>
      </c>
      <c r="Q267" s="62">
        <f t="shared" si="230"/>
        <v>-1019.0096866528779</v>
      </c>
      <c r="R267" s="62">
        <f t="shared" si="230"/>
        <v>-1019.0096866528779</v>
      </c>
      <c r="S267" s="62">
        <f t="shared" si="230"/>
        <v>-1019.0096866528779</v>
      </c>
      <c r="T267" s="62">
        <f t="shared" si="230"/>
        <v>-1019.0096866528779</v>
      </c>
      <c r="U267" s="62">
        <f t="shared" si="230"/>
        <v>-1019.0096866528779</v>
      </c>
      <c r="V267" s="62">
        <f t="shared" si="230"/>
        <v>-1019.0096866528779</v>
      </c>
      <c r="W267" s="62">
        <f t="shared" si="230"/>
        <v>-1019.0096866528779</v>
      </c>
      <c r="X267" s="62">
        <f t="shared" si="230"/>
        <v>-1019.0096866528779</v>
      </c>
      <c r="Y267" s="62">
        <f t="shared" si="230"/>
        <v>-1019.0096866528779</v>
      </c>
      <c r="Z267" s="62">
        <f t="shared" si="230"/>
        <v>-1019.0096866528779</v>
      </c>
      <c r="AA267" s="62">
        <f t="shared" si="230"/>
        <v>-1019.0096866528779</v>
      </c>
      <c r="AB267" s="62">
        <f t="shared" si="230"/>
        <v>-1019.0096866528779</v>
      </c>
      <c r="AC267" s="62">
        <f t="shared" si="230"/>
        <v>-1019.0096866528779</v>
      </c>
    </row>
    <row r="268" spans="1:29" x14ac:dyDescent="0.25">
      <c r="A268" s="30" t="str">
        <f t="shared" ref="A268:AC268" si="231">A250</f>
        <v>Opex fix (admin, crew, insurance)</v>
      </c>
      <c r="B268" s="62">
        <f t="shared" si="231"/>
        <v>70000</v>
      </c>
      <c r="C268" s="62">
        <f t="shared" si="231"/>
        <v>70000</v>
      </c>
      <c r="D268" s="62">
        <f t="shared" si="231"/>
        <v>70000</v>
      </c>
      <c r="E268" s="62">
        <f t="shared" si="231"/>
        <v>70000</v>
      </c>
      <c r="F268" s="62">
        <f t="shared" si="231"/>
        <v>70000</v>
      </c>
      <c r="G268" s="62">
        <f t="shared" si="231"/>
        <v>70000</v>
      </c>
      <c r="H268" s="62">
        <f t="shared" si="231"/>
        <v>70000</v>
      </c>
      <c r="I268" s="62">
        <f t="shared" si="231"/>
        <v>70000</v>
      </c>
      <c r="J268" s="62">
        <f t="shared" si="231"/>
        <v>70000</v>
      </c>
      <c r="K268" s="62">
        <f t="shared" si="231"/>
        <v>70000</v>
      </c>
      <c r="L268" s="62">
        <f t="shared" si="231"/>
        <v>70000</v>
      </c>
      <c r="M268" s="62">
        <f t="shared" si="231"/>
        <v>70000</v>
      </c>
      <c r="N268" s="62">
        <f t="shared" si="231"/>
        <v>70000</v>
      </c>
      <c r="O268" s="62">
        <f t="shared" si="231"/>
        <v>70000</v>
      </c>
      <c r="P268" s="62">
        <f t="shared" si="231"/>
        <v>70000</v>
      </c>
      <c r="Q268" s="62">
        <f t="shared" si="231"/>
        <v>70000</v>
      </c>
      <c r="R268" s="62">
        <f t="shared" si="231"/>
        <v>70000</v>
      </c>
      <c r="S268" s="62">
        <f t="shared" si="231"/>
        <v>70000</v>
      </c>
      <c r="T268" s="62">
        <f t="shared" si="231"/>
        <v>70000</v>
      </c>
      <c r="U268" s="62">
        <f t="shared" si="231"/>
        <v>70000</v>
      </c>
      <c r="V268" s="62">
        <f t="shared" si="231"/>
        <v>70000</v>
      </c>
      <c r="W268" s="62">
        <f t="shared" si="231"/>
        <v>70000</v>
      </c>
      <c r="X268" s="62">
        <f t="shared" si="231"/>
        <v>70000</v>
      </c>
      <c r="Y268" s="62">
        <f t="shared" si="231"/>
        <v>70000</v>
      </c>
      <c r="Z268" s="62">
        <f t="shared" si="231"/>
        <v>70000</v>
      </c>
      <c r="AA268" s="62">
        <f t="shared" si="231"/>
        <v>70000</v>
      </c>
      <c r="AB268" s="62">
        <f t="shared" si="231"/>
        <v>70000</v>
      </c>
      <c r="AC268" s="62">
        <f t="shared" si="231"/>
        <v>70000</v>
      </c>
    </row>
    <row r="269" spans="1:29" x14ac:dyDescent="0.25">
      <c r="A269" s="30" t="str">
        <f t="shared" ref="A269:AC269" si="232">A251</f>
        <v>Opex maintenance &amp; repair</v>
      </c>
      <c r="B269" s="62">
        <f t="shared" si="232"/>
        <v>15000</v>
      </c>
      <c r="C269" s="62">
        <f t="shared" si="232"/>
        <v>15000</v>
      </c>
      <c r="D269" s="62">
        <f t="shared" si="232"/>
        <v>15000</v>
      </c>
      <c r="E269" s="62">
        <f t="shared" si="232"/>
        <v>15000</v>
      </c>
      <c r="F269" s="62">
        <f t="shared" si="232"/>
        <v>15000</v>
      </c>
      <c r="G269" s="62">
        <f t="shared" si="232"/>
        <v>15000</v>
      </c>
      <c r="H269" s="62">
        <f t="shared" si="232"/>
        <v>15000</v>
      </c>
      <c r="I269" s="62">
        <f t="shared" si="232"/>
        <v>15000</v>
      </c>
      <c r="J269" s="62">
        <f t="shared" si="232"/>
        <v>15000</v>
      </c>
      <c r="K269" s="62">
        <f t="shared" si="232"/>
        <v>15000</v>
      </c>
      <c r="L269" s="62">
        <f t="shared" si="232"/>
        <v>15000</v>
      </c>
      <c r="M269" s="62">
        <f t="shared" si="232"/>
        <v>15000</v>
      </c>
      <c r="N269" s="62">
        <f t="shared" si="232"/>
        <v>15000</v>
      </c>
      <c r="O269" s="62">
        <f t="shared" si="232"/>
        <v>15000</v>
      </c>
      <c r="P269" s="62">
        <f t="shared" si="232"/>
        <v>15000</v>
      </c>
      <c r="Q269" s="62">
        <f t="shared" si="232"/>
        <v>15000</v>
      </c>
      <c r="R269" s="62">
        <f t="shared" si="232"/>
        <v>15000</v>
      </c>
      <c r="S269" s="62">
        <f t="shared" si="232"/>
        <v>15000</v>
      </c>
      <c r="T269" s="62">
        <f t="shared" si="232"/>
        <v>15000</v>
      </c>
      <c r="U269" s="62">
        <f t="shared" si="232"/>
        <v>15000</v>
      </c>
      <c r="V269" s="62">
        <f t="shared" si="232"/>
        <v>15000</v>
      </c>
      <c r="W269" s="62">
        <f t="shared" si="232"/>
        <v>15000</v>
      </c>
      <c r="X269" s="62">
        <f t="shared" si="232"/>
        <v>15000</v>
      </c>
      <c r="Y269" s="62">
        <f t="shared" si="232"/>
        <v>15000</v>
      </c>
      <c r="Z269" s="62">
        <f t="shared" si="232"/>
        <v>15000</v>
      </c>
      <c r="AA269" s="62">
        <f t="shared" si="232"/>
        <v>15000</v>
      </c>
      <c r="AB269" s="62">
        <f t="shared" si="232"/>
        <v>15000</v>
      </c>
      <c r="AC269" s="62">
        <f t="shared" si="232"/>
        <v>15000</v>
      </c>
    </row>
    <row r="270" spans="1:29" x14ac:dyDescent="0.25">
      <c r="A270" s="30" t="str">
        <f>A252</f>
        <v>Opex var (mode-fees)</v>
      </c>
      <c r="B270" s="62">
        <f>B252*B261</f>
        <v>11550</v>
      </c>
      <c r="C270" s="62">
        <f t="shared" ref="C270:AC270" si="233">C252*C261</f>
        <v>11550</v>
      </c>
      <c r="D270" s="62">
        <f t="shared" si="233"/>
        <v>11550</v>
      </c>
      <c r="E270" s="62">
        <f t="shared" si="233"/>
        <v>11550</v>
      </c>
      <c r="F270" s="62">
        <f t="shared" si="233"/>
        <v>11550</v>
      </c>
      <c r="G270" s="62">
        <f t="shared" si="233"/>
        <v>11550</v>
      </c>
      <c r="H270" s="62">
        <f t="shared" si="233"/>
        <v>11550</v>
      </c>
      <c r="I270" s="62">
        <f t="shared" si="233"/>
        <v>11550</v>
      </c>
      <c r="J270" s="62">
        <f t="shared" si="233"/>
        <v>11550</v>
      </c>
      <c r="K270" s="62">
        <f t="shared" si="233"/>
        <v>11550</v>
      </c>
      <c r="L270" s="62">
        <f t="shared" si="233"/>
        <v>11550</v>
      </c>
      <c r="M270" s="62">
        <f t="shared" si="233"/>
        <v>11550</v>
      </c>
      <c r="N270" s="62">
        <f t="shared" si="233"/>
        <v>11550</v>
      </c>
      <c r="O270" s="62">
        <f t="shared" si="233"/>
        <v>11550</v>
      </c>
      <c r="P270" s="62">
        <f t="shared" si="233"/>
        <v>11550</v>
      </c>
      <c r="Q270" s="62">
        <f t="shared" si="233"/>
        <v>11550</v>
      </c>
      <c r="R270" s="62">
        <f t="shared" si="233"/>
        <v>11550</v>
      </c>
      <c r="S270" s="62">
        <f t="shared" si="233"/>
        <v>11550</v>
      </c>
      <c r="T270" s="62">
        <f t="shared" si="233"/>
        <v>11550</v>
      </c>
      <c r="U270" s="62">
        <f t="shared" si="233"/>
        <v>11550</v>
      </c>
      <c r="V270" s="62">
        <f t="shared" si="233"/>
        <v>11550</v>
      </c>
      <c r="W270" s="62">
        <f t="shared" si="233"/>
        <v>11550</v>
      </c>
      <c r="X270" s="62">
        <f t="shared" si="233"/>
        <v>11550</v>
      </c>
      <c r="Y270" s="62">
        <f t="shared" si="233"/>
        <v>11550</v>
      </c>
      <c r="Z270" s="62">
        <f t="shared" si="233"/>
        <v>11550</v>
      </c>
      <c r="AA270" s="62">
        <f t="shared" si="233"/>
        <v>11550</v>
      </c>
      <c r="AB270" s="62">
        <f t="shared" si="233"/>
        <v>11550</v>
      </c>
      <c r="AC270" s="62">
        <f t="shared" si="233"/>
        <v>11550</v>
      </c>
    </row>
    <row r="271" spans="1:29" x14ac:dyDescent="0.25">
      <c r="A271" s="30" t="str">
        <f>A254</f>
        <v>Fuel Cost</v>
      </c>
      <c r="B271" s="62">
        <f>B253*B254*B261</f>
        <v>14541.930501752078</v>
      </c>
      <c r="C271" s="62">
        <f t="shared" ref="C271:AC271" si="234">C253*C254*C261</f>
        <v>14445.424341793165</v>
      </c>
      <c r="D271" s="62">
        <f t="shared" si="234"/>
        <v>14312.59434304302</v>
      </c>
      <c r="E271" s="62">
        <f t="shared" si="234"/>
        <v>14133.004762639634</v>
      </c>
      <c r="F271" s="62">
        <f t="shared" si="234"/>
        <v>13896.078377475093</v>
      </c>
      <c r="G271" s="62">
        <f t="shared" si="234"/>
        <v>13593.516678729211</v>
      </c>
      <c r="H271" s="62">
        <f t="shared" si="234"/>
        <v>13222.728733346787</v>
      </c>
      <c r="I271" s="62">
        <f t="shared" si="234"/>
        <v>12790.08780281406</v>
      </c>
      <c r="J271" s="62">
        <f t="shared" si="234"/>
        <v>12311.93765360165</v>
      </c>
      <c r="K271" s="62">
        <f t="shared" si="234"/>
        <v>11811.891311329002</v>
      </c>
      <c r="L271" s="62">
        <f t="shared" si="234"/>
        <v>11315.509139820017</v>
      </c>
      <c r="M271" s="62">
        <f t="shared" si="234"/>
        <v>10845.513688913768</v>
      </c>
      <c r="N271" s="62">
        <f t="shared" si="234"/>
        <v>10419.580879536552</v>
      </c>
      <c r="O271" s="62">
        <f t="shared" si="234"/>
        <v>10049.879838543538</v>
      </c>
      <c r="P271" s="62">
        <f t="shared" si="234"/>
        <v>9742.7254106107011</v>
      </c>
      <c r="Q271" s="62">
        <f t="shared" si="234"/>
        <v>9498.2894443839341</v>
      </c>
      <c r="R271" s="62">
        <f t="shared" si="234"/>
        <v>9311.3264871774936</v>
      </c>
      <c r="S271" s="62">
        <f t="shared" si="234"/>
        <v>9173.0950146819796</v>
      </c>
      <c r="T271" s="62">
        <f t="shared" si="234"/>
        <v>9073.6394617583992</v>
      </c>
      <c r="U271" s="62">
        <f t="shared" si="234"/>
        <v>9003.5533142754703</v>
      </c>
      <c r="V271" s="62">
        <f t="shared" si="234"/>
        <v>8954.9104793905408</v>
      </c>
      <c r="W271" s="62">
        <f t="shared" si="234"/>
        <v>8921.5152056601637</v>
      </c>
      <c r="X271" s="62">
        <f t="shared" si="234"/>
        <v>8898.7616727331024</v>
      </c>
      <c r="Y271" s="62">
        <f t="shared" si="234"/>
        <v>8883.3399151123613</v>
      </c>
      <c r="Z271" s="62">
        <f t="shared" si="234"/>
        <v>8872.9248719412972</v>
      </c>
      <c r="AA271" s="62">
        <f t="shared" si="234"/>
        <v>8865.908217426866</v>
      </c>
      <c r="AB271" s="62">
        <f t="shared" si="234"/>
        <v>8861.1888539022912</v>
      </c>
      <c r="AC271" s="62">
        <f t="shared" si="234"/>
        <v>8858.0181612412562</v>
      </c>
    </row>
    <row r="272" spans="1:29" ht="15.75" thickBot="1" x14ac:dyDescent="0.3">
      <c r="A272" s="59" t="str">
        <f>A235</f>
        <v>Emission Cost</v>
      </c>
      <c r="B272" s="62">
        <f>B255*B261</f>
        <v>0</v>
      </c>
      <c r="C272" s="62">
        <f t="shared" ref="C272:AC272" si="235">C255*C261</f>
        <v>0</v>
      </c>
      <c r="D272" s="62">
        <f t="shared" si="235"/>
        <v>0</v>
      </c>
      <c r="E272" s="62">
        <f t="shared" si="235"/>
        <v>0</v>
      </c>
      <c r="F272" s="62">
        <f t="shared" si="235"/>
        <v>0</v>
      </c>
      <c r="G272" s="62">
        <f t="shared" si="235"/>
        <v>0</v>
      </c>
      <c r="H272" s="62">
        <f t="shared" si="235"/>
        <v>0</v>
      </c>
      <c r="I272" s="62">
        <f t="shared" si="235"/>
        <v>0</v>
      </c>
      <c r="J272" s="62">
        <f t="shared" si="235"/>
        <v>0</v>
      </c>
      <c r="K272" s="62">
        <f t="shared" si="235"/>
        <v>0</v>
      </c>
      <c r="L272" s="62">
        <f t="shared" si="235"/>
        <v>0</v>
      </c>
      <c r="M272" s="62">
        <f t="shared" si="235"/>
        <v>0</v>
      </c>
      <c r="N272" s="62">
        <f t="shared" si="235"/>
        <v>0</v>
      </c>
      <c r="O272" s="62">
        <f t="shared" si="235"/>
        <v>0</v>
      </c>
      <c r="P272" s="62">
        <f t="shared" si="235"/>
        <v>0</v>
      </c>
      <c r="Q272" s="62">
        <f t="shared" si="235"/>
        <v>0</v>
      </c>
      <c r="R272" s="62">
        <f t="shared" si="235"/>
        <v>0</v>
      </c>
      <c r="S272" s="62">
        <f t="shared" si="235"/>
        <v>0</v>
      </c>
      <c r="T272" s="62">
        <f t="shared" si="235"/>
        <v>0</v>
      </c>
      <c r="U272" s="62">
        <f t="shared" si="235"/>
        <v>0</v>
      </c>
      <c r="V272" s="62">
        <f t="shared" si="235"/>
        <v>0</v>
      </c>
      <c r="W272" s="62">
        <f t="shared" si="235"/>
        <v>0</v>
      </c>
      <c r="X272" s="62">
        <f t="shared" si="235"/>
        <v>0</v>
      </c>
      <c r="Y272" s="62">
        <f t="shared" si="235"/>
        <v>0</v>
      </c>
      <c r="Z272" s="62">
        <f t="shared" si="235"/>
        <v>0</v>
      </c>
      <c r="AA272" s="62">
        <f t="shared" si="235"/>
        <v>0</v>
      </c>
      <c r="AB272" s="62">
        <f t="shared" si="235"/>
        <v>0</v>
      </c>
      <c r="AC272" s="62">
        <f t="shared" si="235"/>
        <v>0</v>
      </c>
    </row>
    <row r="273" spans="1:29" ht="15.75" thickBot="1" x14ac:dyDescent="0.3">
      <c r="A273" s="31" t="s">
        <v>209</v>
      </c>
      <c r="B273" s="64">
        <f>B264+B265+B266+B267+B268+B269+B270+B271+B272</f>
        <v>166884.57853164067</v>
      </c>
      <c r="C273" s="64">
        <f t="shared" ref="C273:AC273" si="236">C264+C265+C266+C267+C268+C269+C270+C271+C272</f>
        <v>165963.42945988788</v>
      </c>
      <c r="D273" s="64">
        <f t="shared" si="236"/>
        <v>164700.04487902092</v>
      </c>
      <c r="E273" s="64">
        <f t="shared" si="236"/>
        <v>163001.11108558386</v>
      </c>
      <c r="F273" s="64">
        <f t="shared" si="236"/>
        <v>160778.10829826858</v>
      </c>
      <c r="G273" s="64">
        <f t="shared" si="236"/>
        <v>157974.4190614961</v>
      </c>
      <c r="H273" s="64">
        <f t="shared" si="236"/>
        <v>154602.34986535899</v>
      </c>
      <c r="I273" s="64">
        <f t="shared" si="236"/>
        <v>150775.93916818738</v>
      </c>
      <c r="J273" s="64">
        <f t="shared" si="236"/>
        <v>146715.00020062132</v>
      </c>
      <c r="K273" s="64">
        <f t="shared" si="236"/>
        <v>142702.66762252169</v>
      </c>
      <c r="L273" s="64">
        <f t="shared" si="236"/>
        <v>139008.97899520432</v>
      </c>
      <c r="M273" s="64">
        <f t="shared" si="236"/>
        <v>135821.7283620559</v>
      </c>
      <c r="N273" s="64">
        <f t="shared" si="236"/>
        <v>133219.76078453448</v>
      </c>
      <c r="O273" s="64">
        <f t="shared" si="236"/>
        <v>131189.64863613239</v>
      </c>
      <c r="P273" s="64">
        <f t="shared" si="236"/>
        <v>129661.95887909057</v>
      </c>
      <c r="Q273" s="64">
        <f t="shared" si="236"/>
        <v>128544.85780962581</v>
      </c>
      <c r="R273" s="64">
        <f t="shared" si="236"/>
        <v>127746.285489927</v>
      </c>
      <c r="S273" s="64">
        <f t="shared" si="236"/>
        <v>127185.39435549994</v>
      </c>
      <c r="T273" s="64">
        <f t="shared" si="236"/>
        <v>126796.69173397779</v>
      </c>
      <c r="U273" s="64">
        <f t="shared" si="236"/>
        <v>126529.98058901576</v>
      </c>
      <c r="V273" s="64">
        <f t="shared" si="236"/>
        <v>126348.28380626267</v>
      </c>
      <c r="W273" s="64">
        <f t="shared" si="236"/>
        <v>126225.13020038941</v>
      </c>
      <c r="X273" s="64">
        <f t="shared" si="236"/>
        <v>126141.95180414531</v>
      </c>
      <c r="Y273" s="64">
        <f t="shared" si="236"/>
        <v>126085.90945527609</v>
      </c>
      <c r="Z273" s="64">
        <f t="shared" si="236"/>
        <v>126048.21303151493</v>
      </c>
      <c r="AA273" s="64">
        <f t="shared" si="236"/>
        <v>126022.88543424312</v>
      </c>
      <c r="AB273" s="64">
        <f t="shared" si="236"/>
        <v>126005.88121790478</v>
      </c>
      <c r="AC273" s="64">
        <f t="shared" si="236"/>
        <v>125994.47094655035</v>
      </c>
    </row>
    <row r="274" spans="1:29" ht="15.75" thickBot="1" x14ac:dyDescent="0.3">
      <c r="AC274" s="32"/>
    </row>
    <row r="275" spans="1:29" ht="15.75" thickBot="1" x14ac:dyDescent="0.3">
      <c r="A275" s="26" t="s">
        <v>208</v>
      </c>
      <c r="B275" s="27">
        <v>2023</v>
      </c>
      <c r="C275" s="27">
        <v>2024</v>
      </c>
      <c r="D275" s="27">
        <v>2025</v>
      </c>
      <c r="E275" s="27">
        <v>2026</v>
      </c>
      <c r="F275" s="27">
        <v>2027</v>
      </c>
      <c r="G275" s="27">
        <v>2028</v>
      </c>
      <c r="H275" s="27">
        <v>2029</v>
      </c>
      <c r="I275" s="27">
        <v>2030</v>
      </c>
      <c r="J275" s="27">
        <v>2031</v>
      </c>
      <c r="K275" s="27">
        <v>2032</v>
      </c>
      <c r="L275" s="27">
        <v>2033</v>
      </c>
      <c r="M275" s="27">
        <v>2034</v>
      </c>
      <c r="N275" s="27">
        <v>2035</v>
      </c>
      <c r="O275" s="27">
        <v>2036</v>
      </c>
      <c r="P275" s="27">
        <v>2037</v>
      </c>
      <c r="Q275" s="27">
        <v>2038</v>
      </c>
      <c r="R275" s="27">
        <v>2039</v>
      </c>
      <c r="S275" s="27">
        <v>2040</v>
      </c>
      <c r="T275" s="27">
        <v>2041</v>
      </c>
      <c r="U275" s="27">
        <v>2042</v>
      </c>
      <c r="V275" s="27">
        <v>2043</v>
      </c>
      <c r="W275" s="27">
        <v>2044</v>
      </c>
      <c r="X275" s="27">
        <v>2045</v>
      </c>
      <c r="Y275" s="27">
        <v>2046</v>
      </c>
      <c r="Z275" s="27">
        <v>2047</v>
      </c>
      <c r="AA275" s="27">
        <v>2048</v>
      </c>
      <c r="AB275" s="27">
        <v>2049</v>
      </c>
      <c r="AC275" s="28">
        <v>2050</v>
      </c>
    </row>
    <row r="276" spans="1:29" x14ac:dyDescent="0.25">
      <c r="A276" s="29" t="str">
        <f t="shared" ref="A276:A283" si="237">A264</f>
        <v>Capex vehicle</v>
      </c>
      <c r="B276" s="65">
        <f>((1+B249)^B256)*B249/(((1+B249)^B256)-1)*(B245)/B261</f>
        <v>0.59229204858445472</v>
      </c>
      <c r="C276" s="65">
        <f t="shared" ref="C276:AC276" si="238">((1+C249)^C256)*C249/(((1+C249)^C256)-1)*(C245)/C261</f>
        <v>0.58363170603588543</v>
      </c>
      <c r="D276" s="65">
        <f t="shared" si="238"/>
        <v>0.57175870038585586</v>
      </c>
      <c r="E276" s="65">
        <f t="shared" si="238"/>
        <v>0.55580265305206589</v>
      </c>
      <c r="F276" s="65">
        <f t="shared" si="238"/>
        <v>0.53494501670515437</v>
      </c>
      <c r="G276" s="65">
        <f t="shared" si="238"/>
        <v>0.50867834912433463</v>
      </c>
      <c r="H276" s="65">
        <f t="shared" si="238"/>
        <v>0.47715910201216183</v>
      </c>
      <c r="I276" s="65">
        <f t="shared" si="238"/>
        <v>0.4415179677833676</v>
      </c>
      <c r="J276" s="65">
        <f t="shared" si="238"/>
        <v>0.40389176860992376</v>
      </c>
      <c r="K276" s="65">
        <f t="shared" si="238"/>
        <v>0.36700598265838164</v>
      </c>
      <c r="L276" s="65">
        <f t="shared" si="238"/>
        <v>0.33342809246610816</v>
      </c>
      <c r="M276" s="65">
        <f t="shared" si="238"/>
        <v>0.30489166738619039</v>
      </c>
      <c r="N276" s="65">
        <f t="shared" si="238"/>
        <v>0.28203910148135558</v>
      </c>
      <c r="O276" s="65">
        <f t="shared" si="238"/>
        <v>0.26460157942671203</v>
      </c>
      <c r="P276" s="65">
        <f t="shared" si="238"/>
        <v>0.25178360222525864</v>
      </c>
      <c r="Q276" s="65">
        <f t="shared" si="238"/>
        <v>0.2426189339595933</v>
      </c>
      <c r="R276" s="65">
        <f t="shared" si="238"/>
        <v>0.23619585494036849</v>
      </c>
      <c r="S276" s="65">
        <f t="shared" si="238"/>
        <v>0.23175711254479389</v>
      </c>
      <c r="T276" s="65">
        <f t="shared" si="238"/>
        <v>0.22871945993248444</v>
      </c>
      <c r="U276" s="65">
        <f t="shared" si="238"/>
        <v>0.22665451787401675</v>
      </c>
      <c r="V276" s="65">
        <f t="shared" si="238"/>
        <v>0.22525719456049792</v>
      </c>
      <c r="W276" s="65">
        <f t="shared" si="238"/>
        <v>0.22431455879436404</v>
      </c>
      <c r="X276" s="65">
        <f t="shared" si="238"/>
        <v>0.22367998107921985</v>
      </c>
      <c r="Y276" s="65">
        <f t="shared" si="238"/>
        <v>0.22325338645298112</v>
      </c>
      <c r="Z276" s="65">
        <f t="shared" si="238"/>
        <v>0.22296687929002706</v>
      </c>
      <c r="AA276" s="65">
        <f t="shared" si="238"/>
        <v>0.22277457904176423</v>
      </c>
      <c r="AB276" s="65">
        <f t="shared" si="238"/>
        <v>0.22264556437128777</v>
      </c>
      <c r="AC276" s="65">
        <f t="shared" si="238"/>
        <v>0.22255903288848461</v>
      </c>
    </row>
    <row r="277" spans="1:29" x14ac:dyDescent="0.25">
      <c r="A277" s="30" t="str">
        <f t="shared" si="237"/>
        <v>Residual value (vehicle)</v>
      </c>
      <c r="B277" s="66">
        <f>((1+B249)^B256)*B249/(((1+B249)^B256)-1)*(B246)/B261</f>
        <v>-9.0048058394645442E-2</v>
      </c>
      <c r="C277" s="66">
        <f t="shared" ref="C277:AC277" si="239">((1+C249)^C256)*C249/(((1+C249)^C256)-1)*(C246)/C261</f>
        <v>-8.9241457863161053E-2</v>
      </c>
      <c r="D277" s="66">
        <f t="shared" si="239"/>
        <v>-8.8135638709481837E-2</v>
      </c>
      <c r="E277" s="66">
        <f t="shared" si="239"/>
        <v>-8.6649536261726876E-2</v>
      </c>
      <c r="F277" s="66">
        <f t="shared" si="239"/>
        <v>-8.4706913268632181E-2</v>
      </c>
      <c r="G277" s="66">
        <f t="shared" si="239"/>
        <v>-8.2260507954732318E-2</v>
      </c>
      <c r="H277" s="66">
        <f t="shared" si="239"/>
        <v>-7.932489180212797E-2</v>
      </c>
      <c r="I277" s="66">
        <f t="shared" si="239"/>
        <v>-7.6005374398465775E-2</v>
      </c>
      <c r="J277" s="66">
        <f t="shared" si="239"/>
        <v>-7.2500973495056784E-2</v>
      </c>
      <c r="K277" s="66">
        <f t="shared" si="239"/>
        <v>-6.9065532646628833E-2</v>
      </c>
      <c r="L277" s="66">
        <f t="shared" si="239"/>
        <v>-6.5938180128721019E-2</v>
      </c>
      <c r="M277" s="66">
        <f t="shared" si="239"/>
        <v>-6.3280375832062016E-2</v>
      </c>
      <c r="N277" s="66">
        <f t="shared" si="239"/>
        <v>-6.1151950576219548E-2</v>
      </c>
      <c r="O277" s="66">
        <f t="shared" si="239"/>
        <v>-5.9527867639757648E-2</v>
      </c>
      <c r="P277" s="66">
        <f t="shared" si="239"/>
        <v>-5.833403642981836E-2</v>
      </c>
      <c r="Q277" s="66">
        <f t="shared" si="239"/>
        <v>-5.7480464385467181E-2</v>
      </c>
      <c r="R277" s="66">
        <f t="shared" si="239"/>
        <v>-5.6882236437598196E-2</v>
      </c>
      <c r="S277" s="66">
        <f t="shared" si="239"/>
        <v>-5.6468824155657439E-2</v>
      </c>
      <c r="T277" s="66">
        <f t="shared" si="239"/>
        <v>-5.6185905530001155E-2</v>
      </c>
      <c r="U277" s="66">
        <f t="shared" si="239"/>
        <v>-5.5993582495143863E-2</v>
      </c>
      <c r="V277" s="66">
        <f t="shared" si="239"/>
        <v>-5.5863439637512231E-2</v>
      </c>
      <c r="W277" s="66">
        <f t="shared" si="239"/>
        <v>-5.5775645129882104E-2</v>
      </c>
      <c r="X277" s="66">
        <f t="shared" si="239"/>
        <v>-5.5716542303471624E-2</v>
      </c>
      <c r="Y277" s="66">
        <f t="shared" si="239"/>
        <v>-5.5676810451027813E-2</v>
      </c>
      <c r="Z277" s="66">
        <f t="shared" si="239"/>
        <v>-5.5650125960360508E-2</v>
      </c>
      <c r="AA277" s="66">
        <f t="shared" si="239"/>
        <v>-5.5632215643120354E-2</v>
      </c>
      <c r="AB277" s="66">
        <f t="shared" si="239"/>
        <v>-5.5620199570870089E-2</v>
      </c>
      <c r="AC277" s="66">
        <f t="shared" si="239"/>
        <v>-5.5612140266099216E-2</v>
      </c>
    </row>
    <row r="278" spans="1:29" x14ac:dyDescent="0.25">
      <c r="A278" s="30" t="str">
        <f t="shared" si="237"/>
        <v>Capex costumization</v>
      </c>
      <c r="B278" s="66">
        <f>((1+B249)^B257)*B249/(((1+B249)^B257)-1)*(B247)/B261</f>
        <v>3.8819416634395351E-2</v>
      </c>
      <c r="C278" s="66">
        <f t="shared" ref="C278:AC278" si="240">((1+C249)^C257)*C249/(((1+C249)^C257)-1)*(C247)/C261</f>
        <v>3.8819416634395351E-2</v>
      </c>
      <c r="D278" s="66">
        <f t="shared" si="240"/>
        <v>3.8819416634395351E-2</v>
      </c>
      <c r="E278" s="66">
        <f t="shared" si="240"/>
        <v>3.8819416634395351E-2</v>
      </c>
      <c r="F278" s="66">
        <f t="shared" si="240"/>
        <v>3.8819416634395351E-2</v>
      </c>
      <c r="G278" s="66">
        <f t="shared" si="240"/>
        <v>3.8819416634395351E-2</v>
      </c>
      <c r="H278" s="66">
        <f t="shared" si="240"/>
        <v>3.8819416634395351E-2</v>
      </c>
      <c r="I278" s="66">
        <f t="shared" si="240"/>
        <v>3.8819416634395351E-2</v>
      </c>
      <c r="J278" s="66">
        <f t="shared" si="240"/>
        <v>3.8819416634395351E-2</v>
      </c>
      <c r="K278" s="66">
        <f t="shared" si="240"/>
        <v>3.8819416634395351E-2</v>
      </c>
      <c r="L278" s="66">
        <f t="shared" si="240"/>
        <v>3.8819416634395351E-2</v>
      </c>
      <c r="M278" s="66">
        <f t="shared" si="240"/>
        <v>3.8819416634395351E-2</v>
      </c>
      <c r="N278" s="66">
        <f t="shared" si="240"/>
        <v>3.8819416634395351E-2</v>
      </c>
      <c r="O278" s="66">
        <f t="shared" si="240"/>
        <v>3.8819416634395351E-2</v>
      </c>
      <c r="P278" s="66">
        <f t="shared" si="240"/>
        <v>3.8819416634395351E-2</v>
      </c>
      <c r="Q278" s="66">
        <f t="shared" si="240"/>
        <v>3.8819416634395351E-2</v>
      </c>
      <c r="R278" s="66">
        <f t="shared" si="240"/>
        <v>3.8819416634395351E-2</v>
      </c>
      <c r="S278" s="66">
        <f t="shared" si="240"/>
        <v>3.8819416634395351E-2</v>
      </c>
      <c r="T278" s="66">
        <f t="shared" si="240"/>
        <v>3.8819416634395351E-2</v>
      </c>
      <c r="U278" s="66">
        <f t="shared" si="240"/>
        <v>3.8819416634395351E-2</v>
      </c>
      <c r="V278" s="66">
        <f t="shared" si="240"/>
        <v>3.8819416634395351E-2</v>
      </c>
      <c r="W278" s="66">
        <f t="shared" si="240"/>
        <v>3.8819416634395351E-2</v>
      </c>
      <c r="X278" s="66">
        <f t="shared" si="240"/>
        <v>3.8819416634395351E-2</v>
      </c>
      <c r="Y278" s="66">
        <f t="shared" si="240"/>
        <v>3.8819416634395351E-2</v>
      </c>
      <c r="Z278" s="66">
        <f t="shared" si="240"/>
        <v>3.8819416634395351E-2</v>
      </c>
      <c r="AA278" s="66">
        <f t="shared" si="240"/>
        <v>3.8819416634395351E-2</v>
      </c>
      <c r="AB278" s="66">
        <f t="shared" si="240"/>
        <v>3.8819416634395351E-2</v>
      </c>
      <c r="AC278" s="66">
        <f t="shared" si="240"/>
        <v>3.8819416634395351E-2</v>
      </c>
    </row>
    <row r="279" spans="1:29" x14ac:dyDescent="0.25">
      <c r="A279" s="30" t="str">
        <f t="shared" si="237"/>
        <v>Residual value (costumization)</v>
      </c>
      <c r="B279" s="66">
        <f>((1+B249)^B257)*B249/(((1+B249)^B257)-1)*(B248)/B261</f>
        <v>-9.7048541585988378E-3</v>
      </c>
      <c r="C279" s="66">
        <f t="shared" ref="C279:AC279" si="241">((1+C249)^C257)*C249/(((1+C249)^C257)-1)*(C248)/C261</f>
        <v>-9.7048541585988378E-3</v>
      </c>
      <c r="D279" s="66">
        <f t="shared" si="241"/>
        <v>-9.7048541585988378E-3</v>
      </c>
      <c r="E279" s="66">
        <f t="shared" si="241"/>
        <v>-9.7048541585988378E-3</v>
      </c>
      <c r="F279" s="66">
        <f t="shared" si="241"/>
        <v>-9.7048541585988378E-3</v>
      </c>
      <c r="G279" s="66">
        <f t="shared" si="241"/>
        <v>-9.7048541585988378E-3</v>
      </c>
      <c r="H279" s="66">
        <f t="shared" si="241"/>
        <v>-9.7048541585988378E-3</v>
      </c>
      <c r="I279" s="66">
        <f t="shared" si="241"/>
        <v>-9.7048541585988378E-3</v>
      </c>
      <c r="J279" s="66">
        <f t="shared" si="241"/>
        <v>-9.7048541585988378E-3</v>
      </c>
      <c r="K279" s="66">
        <f t="shared" si="241"/>
        <v>-9.7048541585988378E-3</v>
      </c>
      <c r="L279" s="66">
        <f t="shared" si="241"/>
        <v>-9.7048541585988378E-3</v>
      </c>
      <c r="M279" s="66">
        <f t="shared" si="241"/>
        <v>-9.7048541585988378E-3</v>
      </c>
      <c r="N279" s="66">
        <f t="shared" si="241"/>
        <v>-9.7048541585988378E-3</v>
      </c>
      <c r="O279" s="66">
        <f t="shared" si="241"/>
        <v>-9.7048541585988378E-3</v>
      </c>
      <c r="P279" s="66">
        <f t="shared" si="241"/>
        <v>-9.7048541585988378E-3</v>
      </c>
      <c r="Q279" s="66">
        <f t="shared" si="241"/>
        <v>-9.7048541585988378E-3</v>
      </c>
      <c r="R279" s="66">
        <f t="shared" si="241"/>
        <v>-9.7048541585988378E-3</v>
      </c>
      <c r="S279" s="66">
        <f t="shared" si="241"/>
        <v>-9.7048541585988378E-3</v>
      </c>
      <c r="T279" s="66">
        <f t="shared" si="241"/>
        <v>-9.7048541585988378E-3</v>
      </c>
      <c r="U279" s="66">
        <f t="shared" si="241"/>
        <v>-9.7048541585988378E-3</v>
      </c>
      <c r="V279" s="66">
        <f t="shared" si="241"/>
        <v>-9.7048541585988378E-3</v>
      </c>
      <c r="W279" s="66">
        <f t="shared" si="241"/>
        <v>-9.7048541585988378E-3</v>
      </c>
      <c r="X279" s="66">
        <f t="shared" si="241"/>
        <v>-9.7048541585988378E-3</v>
      </c>
      <c r="Y279" s="66">
        <f t="shared" si="241"/>
        <v>-9.7048541585988378E-3</v>
      </c>
      <c r="Z279" s="66">
        <f t="shared" si="241"/>
        <v>-9.7048541585988378E-3</v>
      </c>
      <c r="AA279" s="66">
        <f t="shared" si="241"/>
        <v>-9.7048541585988378E-3</v>
      </c>
      <c r="AB279" s="66">
        <f t="shared" si="241"/>
        <v>-9.7048541585988378E-3</v>
      </c>
      <c r="AC279" s="66">
        <f t="shared" si="241"/>
        <v>-9.7048541585988378E-3</v>
      </c>
    </row>
    <row r="280" spans="1:29" x14ac:dyDescent="0.25">
      <c r="A280" s="30" t="str">
        <f t="shared" si="237"/>
        <v>Opex fix (admin, crew, insurance)</v>
      </c>
      <c r="B280" s="66">
        <f>B250/B261</f>
        <v>0.66666666666666663</v>
      </c>
      <c r="C280" s="66">
        <f t="shared" ref="C280:AC280" si="242">C250/C261</f>
        <v>0.66666666666666663</v>
      </c>
      <c r="D280" s="66">
        <f t="shared" si="242"/>
        <v>0.66666666666666663</v>
      </c>
      <c r="E280" s="66">
        <f t="shared" si="242"/>
        <v>0.66666666666666663</v>
      </c>
      <c r="F280" s="66">
        <f t="shared" si="242"/>
        <v>0.66666666666666663</v>
      </c>
      <c r="G280" s="66">
        <f t="shared" si="242"/>
        <v>0.66666666666666663</v>
      </c>
      <c r="H280" s="66">
        <f t="shared" si="242"/>
        <v>0.66666666666666663</v>
      </c>
      <c r="I280" s="66">
        <f t="shared" si="242"/>
        <v>0.66666666666666663</v>
      </c>
      <c r="J280" s="66">
        <f t="shared" si="242"/>
        <v>0.66666666666666663</v>
      </c>
      <c r="K280" s="66">
        <f t="shared" si="242"/>
        <v>0.66666666666666663</v>
      </c>
      <c r="L280" s="66">
        <f t="shared" si="242"/>
        <v>0.66666666666666663</v>
      </c>
      <c r="M280" s="66">
        <f t="shared" si="242"/>
        <v>0.66666666666666663</v>
      </c>
      <c r="N280" s="66">
        <f t="shared" si="242"/>
        <v>0.66666666666666663</v>
      </c>
      <c r="O280" s="66">
        <f t="shared" si="242"/>
        <v>0.66666666666666663</v>
      </c>
      <c r="P280" s="66">
        <f t="shared" si="242"/>
        <v>0.66666666666666663</v>
      </c>
      <c r="Q280" s="66">
        <f t="shared" si="242"/>
        <v>0.66666666666666663</v>
      </c>
      <c r="R280" s="66">
        <f t="shared" si="242"/>
        <v>0.66666666666666663</v>
      </c>
      <c r="S280" s="66">
        <f t="shared" si="242"/>
        <v>0.66666666666666663</v>
      </c>
      <c r="T280" s="66">
        <f t="shared" si="242"/>
        <v>0.66666666666666663</v>
      </c>
      <c r="U280" s="66">
        <f t="shared" si="242"/>
        <v>0.66666666666666663</v>
      </c>
      <c r="V280" s="66">
        <f t="shared" si="242"/>
        <v>0.66666666666666663</v>
      </c>
      <c r="W280" s="66">
        <f t="shared" si="242"/>
        <v>0.66666666666666663</v>
      </c>
      <c r="X280" s="66">
        <f t="shared" si="242"/>
        <v>0.66666666666666663</v>
      </c>
      <c r="Y280" s="66">
        <f t="shared" si="242"/>
        <v>0.66666666666666663</v>
      </c>
      <c r="Z280" s="66">
        <f t="shared" si="242"/>
        <v>0.66666666666666663</v>
      </c>
      <c r="AA280" s="66">
        <f t="shared" si="242"/>
        <v>0.66666666666666663</v>
      </c>
      <c r="AB280" s="66">
        <f t="shared" si="242"/>
        <v>0.66666666666666663</v>
      </c>
      <c r="AC280" s="66">
        <f t="shared" si="242"/>
        <v>0.66666666666666663</v>
      </c>
    </row>
    <row r="281" spans="1:29" x14ac:dyDescent="0.25">
      <c r="A281" s="30" t="str">
        <f t="shared" si="237"/>
        <v>Opex maintenance &amp; repair</v>
      </c>
      <c r="B281" s="66">
        <f>B251/B261</f>
        <v>0.14285714285714285</v>
      </c>
      <c r="C281" s="66">
        <f t="shared" ref="C281:AC281" si="243">C251/C261</f>
        <v>0.14285714285714285</v>
      </c>
      <c r="D281" s="66">
        <f t="shared" si="243"/>
        <v>0.14285714285714285</v>
      </c>
      <c r="E281" s="66">
        <f t="shared" si="243"/>
        <v>0.14285714285714285</v>
      </c>
      <c r="F281" s="66">
        <f t="shared" si="243"/>
        <v>0.14285714285714285</v>
      </c>
      <c r="G281" s="66">
        <f t="shared" si="243"/>
        <v>0.14285714285714285</v>
      </c>
      <c r="H281" s="66">
        <f t="shared" si="243"/>
        <v>0.14285714285714285</v>
      </c>
      <c r="I281" s="66">
        <f t="shared" si="243"/>
        <v>0.14285714285714285</v>
      </c>
      <c r="J281" s="66">
        <f t="shared" si="243"/>
        <v>0.14285714285714285</v>
      </c>
      <c r="K281" s="66">
        <f t="shared" si="243"/>
        <v>0.14285714285714285</v>
      </c>
      <c r="L281" s="66">
        <f t="shared" si="243"/>
        <v>0.14285714285714285</v>
      </c>
      <c r="M281" s="66">
        <f t="shared" si="243"/>
        <v>0.14285714285714285</v>
      </c>
      <c r="N281" s="66">
        <f t="shared" si="243"/>
        <v>0.14285714285714285</v>
      </c>
      <c r="O281" s="66">
        <f t="shared" si="243"/>
        <v>0.14285714285714285</v>
      </c>
      <c r="P281" s="66">
        <f t="shared" si="243"/>
        <v>0.14285714285714285</v>
      </c>
      <c r="Q281" s="66">
        <f t="shared" si="243"/>
        <v>0.14285714285714285</v>
      </c>
      <c r="R281" s="66">
        <f t="shared" si="243"/>
        <v>0.14285714285714285</v>
      </c>
      <c r="S281" s="66">
        <f t="shared" si="243"/>
        <v>0.14285714285714285</v>
      </c>
      <c r="T281" s="66">
        <f t="shared" si="243"/>
        <v>0.14285714285714285</v>
      </c>
      <c r="U281" s="66">
        <f t="shared" si="243"/>
        <v>0.14285714285714285</v>
      </c>
      <c r="V281" s="66">
        <f t="shared" si="243"/>
        <v>0.14285714285714285</v>
      </c>
      <c r="W281" s="66">
        <f t="shared" si="243"/>
        <v>0.14285714285714285</v>
      </c>
      <c r="X281" s="66">
        <f t="shared" si="243"/>
        <v>0.14285714285714285</v>
      </c>
      <c r="Y281" s="66">
        <f t="shared" si="243"/>
        <v>0.14285714285714285</v>
      </c>
      <c r="Z281" s="66">
        <f t="shared" si="243"/>
        <v>0.14285714285714285</v>
      </c>
      <c r="AA281" s="66">
        <f t="shared" si="243"/>
        <v>0.14285714285714285</v>
      </c>
      <c r="AB281" s="66">
        <f t="shared" si="243"/>
        <v>0.14285714285714285</v>
      </c>
      <c r="AC281" s="66">
        <f t="shared" si="243"/>
        <v>0.14285714285714285</v>
      </c>
    </row>
    <row r="282" spans="1:29" x14ac:dyDescent="0.25">
      <c r="A282" s="30" t="str">
        <f t="shared" si="237"/>
        <v>Opex var (mode-fees)</v>
      </c>
      <c r="B282" s="66">
        <f>B252*B261/B261</f>
        <v>0.11</v>
      </c>
      <c r="C282" s="66">
        <f t="shared" ref="C282:AC282" si="244">C252*C261/C261</f>
        <v>0.11</v>
      </c>
      <c r="D282" s="66">
        <f t="shared" si="244"/>
        <v>0.11</v>
      </c>
      <c r="E282" s="66">
        <f t="shared" si="244"/>
        <v>0.11</v>
      </c>
      <c r="F282" s="66">
        <f t="shared" si="244"/>
        <v>0.11</v>
      </c>
      <c r="G282" s="66">
        <f t="shared" si="244"/>
        <v>0.11</v>
      </c>
      <c r="H282" s="66">
        <f t="shared" si="244"/>
        <v>0.11</v>
      </c>
      <c r="I282" s="66">
        <f t="shared" si="244"/>
        <v>0.11</v>
      </c>
      <c r="J282" s="66">
        <f t="shared" si="244"/>
        <v>0.11</v>
      </c>
      <c r="K282" s="66">
        <f t="shared" si="244"/>
        <v>0.11</v>
      </c>
      <c r="L282" s="66">
        <f t="shared" si="244"/>
        <v>0.11</v>
      </c>
      <c r="M282" s="66">
        <f t="shared" si="244"/>
        <v>0.11</v>
      </c>
      <c r="N282" s="66">
        <f t="shared" si="244"/>
        <v>0.11</v>
      </c>
      <c r="O282" s="66">
        <f t="shared" si="244"/>
        <v>0.11</v>
      </c>
      <c r="P282" s="66">
        <f t="shared" si="244"/>
        <v>0.11</v>
      </c>
      <c r="Q282" s="66">
        <f t="shared" si="244"/>
        <v>0.11</v>
      </c>
      <c r="R282" s="66">
        <f t="shared" si="244"/>
        <v>0.11</v>
      </c>
      <c r="S282" s="66">
        <f t="shared" si="244"/>
        <v>0.11</v>
      </c>
      <c r="T282" s="66">
        <f t="shared" si="244"/>
        <v>0.11</v>
      </c>
      <c r="U282" s="66">
        <f t="shared" si="244"/>
        <v>0.11</v>
      </c>
      <c r="V282" s="66">
        <f t="shared" si="244"/>
        <v>0.11</v>
      </c>
      <c r="W282" s="66">
        <f t="shared" si="244"/>
        <v>0.11</v>
      </c>
      <c r="X282" s="66">
        <f t="shared" si="244"/>
        <v>0.11</v>
      </c>
      <c r="Y282" s="66">
        <f t="shared" si="244"/>
        <v>0.11</v>
      </c>
      <c r="Z282" s="66">
        <f t="shared" si="244"/>
        <v>0.11</v>
      </c>
      <c r="AA282" s="66">
        <f t="shared" si="244"/>
        <v>0.11</v>
      </c>
      <c r="AB282" s="66">
        <f t="shared" si="244"/>
        <v>0.11</v>
      </c>
      <c r="AC282" s="66">
        <f t="shared" si="244"/>
        <v>0.11</v>
      </c>
    </row>
    <row r="283" spans="1:29" x14ac:dyDescent="0.25">
      <c r="A283" s="30" t="str">
        <f t="shared" si="237"/>
        <v>Fuel Cost</v>
      </c>
      <c r="B283" s="66">
        <f>B253*B254*B261/B261</f>
        <v>0.13849457620716266</v>
      </c>
      <c r="C283" s="66">
        <f t="shared" ref="C283:AC283" si="245">C253*C254*C261/C261</f>
        <v>0.13757546992183967</v>
      </c>
      <c r="D283" s="66">
        <f t="shared" si="245"/>
        <v>0.13631042231469542</v>
      </c>
      <c r="E283" s="66">
        <f t="shared" si="245"/>
        <v>0.1346000453584727</v>
      </c>
      <c r="F283" s="66">
        <f t="shared" si="245"/>
        <v>0.13234360359500089</v>
      </c>
      <c r="G283" s="66">
        <f t="shared" si="245"/>
        <v>0.12946206360694487</v>
      </c>
      <c r="H283" s="66">
        <f t="shared" si="245"/>
        <v>0.12593074984139796</v>
      </c>
      <c r="I283" s="66">
        <f t="shared" si="245"/>
        <v>0.12181036002680057</v>
      </c>
      <c r="J283" s="66">
        <f t="shared" si="245"/>
        <v>0.11725654908192047</v>
      </c>
      <c r="K283" s="66">
        <f t="shared" si="245"/>
        <v>0.11249420296503811</v>
      </c>
      <c r="L283" s="66">
        <f t="shared" si="245"/>
        <v>0.10776675371257159</v>
      </c>
      <c r="M283" s="66">
        <f t="shared" si="245"/>
        <v>0.10329060656108351</v>
      </c>
      <c r="N283" s="66">
        <f t="shared" si="245"/>
        <v>9.9234103614633834E-2</v>
      </c>
      <c r="O283" s="66">
        <f t="shared" si="245"/>
        <v>9.5713141319462278E-2</v>
      </c>
      <c r="P283" s="66">
        <f t="shared" si="245"/>
        <v>9.2787861053435255E-2</v>
      </c>
      <c r="Q283" s="66">
        <f t="shared" si="245"/>
        <v>9.045989947032318E-2</v>
      </c>
      <c r="R283" s="66">
        <f t="shared" si="245"/>
        <v>8.8679299877880896E-2</v>
      </c>
      <c r="S283" s="66">
        <f t="shared" si="245"/>
        <v>8.7362809663637894E-2</v>
      </c>
      <c r="T283" s="66">
        <f t="shared" si="245"/>
        <v>8.6415613921508566E-2</v>
      </c>
      <c r="U283" s="66">
        <f t="shared" si="245"/>
        <v>8.5748126802623531E-2</v>
      </c>
      <c r="V283" s="66">
        <f t="shared" si="245"/>
        <v>8.5284861708481347E-2</v>
      </c>
      <c r="W283" s="66">
        <f t="shared" si="245"/>
        <v>8.4966811482477755E-2</v>
      </c>
      <c r="X283" s="66">
        <f t="shared" si="245"/>
        <v>8.4750111168886685E-2</v>
      </c>
      <c r="Y283" s="66">
        <f t="shared" si="245"/>
        <v>8.46032372867844E-2</v>
      </c>
      <c r="Z283" s="66">
        <f t="shared" si="245"/>
        <v>8.4504046399440924E-2</v>
      </c>
      <c r="AA283" s="66">
        <f t="shared" si="245"/>
        <v>8.44372211183511E-2</v>
      </c>
      <c r="AB283" s="66">
        <f t="shared" si="245"/>
        <v>8.4392274799069439E-2</v>
      </c>
      <c r="AC283" s="66">
        <f t="shared" si="245"/>
        <v>8.4362077726107196E-2</v>
      </c>
    </row>
    <row r="284" spans="1:29" ht="15.75" thickBot="1" x14ac:dyDescent="0.3">
      <c r="A284" s="59" t="str">
        <f t="shared" ref="A284" si="246">A272</f>
        <v>Emission Cost</v>
      </c>
      <c r="B284" s="66">
        <f>B255</f>
        <v>0</v>
      </c>
      <c r="C284" s="66">
        <f t="shared" ref="C284:AC284" si="247">C255</f>
        <v>0</v>
      </c>
      <c r="D284" s="66">
        <f t="shared" si="247"/>
        <v>0</v>
      </c>
      <c r="E284" s="66">
        <f t="shared" si="247"/>
        <v>0</v>
      </c>
      <c r="F284" s="66">
        <f t="shared" si="247"/>
        <v>0</v>
      </c>
      <c r="G284" s="66">
        <f t="shared" si="247"/>
        <v>0</v>
      </c>
      <c r="H284" s="66">
        <f t="shared" si="247"/>
        <v>0</v>
      </c>
      <c r="I284" s="66">
        <f t="shared" si="247"/>
        <v>0</v>
      </c>
      <c r="J284" s="66">
        <f t="shared" si="247"/>
        <v>0</v>
      </c>
      <c r="K284" s="66">
        <f t="shared" si="247"/>
        <v>0</v>
      </c>
      <c r="L284" s="66">
        <f t="shared" si="247"/>
        <v>0</v>
      </c>
      <c r="M284" s="66">
        <f t="shared" si="247"/>
        <v>0</v>
      </c>
      <c r="N284" s="66">
        <f t="shared" si="247"/>
        <v>0</v>
      </c>
      <c r="O284" s="66">
        <f t="shared" si="247"/>
        <v>0</v>
      </c>
      <c r="P284" s="66">
        <f t="shared" si="247"/>
        <v>0</v>
      </c>
      <c r="Q284" s="66">
        <f t="shared" si="247"/>
        <v>0</v>
      </c>
      <c r="R284" s="66">
        <f t="shared" si="247"/>
        <v>0</v>
      </c>
      <c r="S284" s="66">
        <f t="shared" si="247"/>
        <v>0</v>
      </c>
      <c r="T284" s="66">
        <f t="shared" si="247"/>
        <v>0</v>
      </c>
      <c r="U284" s="66">
        <f t="shared" si="247"/>
        <v>0</v>
      </c>
      <c r="V284" s="66">
        <f t="shared" si="247"/>
        <v>0</v>
      </c>
      <c r="W284" s="66">
        <f t="shared" si="247"/>
        <v>0</v>
      </c>
      <c r="X284" s="66">
        <f t="shared" si="247"/>
        <v>0</v>
      </c>
      <c r="Y284" s="66">
        <f t="shared" si="247"/>
        <v>0</v>
      </c>
      <c r="Z284" s="66">
        <f t="shared" si="247"/>
        <v>0</v>
      </c>
      <c r="AA284" s="66">
        <f t="shared" si="247"/>
        <v>0</v>
      </c>
      <c r="AB284" s="66">
        <f t="shared" si="247"/>
        <v>0</v>
      </c>
      <c r="AC284" s="66">
        <f t="shared" si="247"/>
        <v>0</v>
      </c>
    </row>
    <row r="285" spans="1:29" ht="15.75" thickBot="1" x14ac:dyDescent="0.3">
      <c r="A285" s="31" t="s">
        <v>63</v>
      </c>
      <c r="B285" s="76">
        <f>B276+B277+B278-B279+B280+B281+B282+B283+B284</f>
        <v>1.6087866467137757</v>
      </c>
      <c r="C285" s="76">
        <f t="shared" ref="C285:AC285" si="248">C276+C277+C278-C279+C280+C281+C282+C283+C284</f>
        <v>1.6000137984113676</v>
      </c>
      <c r="D285" s="76">
        <f t="shared" si="248"/>
        <v>1.587981564307873</v>
      </c>
      <c r="E285" s="76">
        <f t="shared" si="248"/>
        <v>1.5718012424656154</v>
      </c>
      <c r="F285" s="76">
        <f t="shared" si="248"/>
        <v>1.5506297873483268</v>
      </c>
      <c r="G285" s="76">
        <f t="shared" si="248"/>
        <v>1.5239279850933507</v>
      </c>
      <c r="H285" s="76">
        <f t="shared" si="248"/>
        <v>1.4918130403682355</v>
      </c>
      <c r="I285" s="76">
        <f t="shared" si="248"/>
        <v>1.4553710337285062</v>
      </c>
      <c r="J285" s="76">
        <f t="shared" si="248"/>
        <v>1.4166954245135912</v>
      </c>
      <c r="K285" s="76">
        <f t="shared" si="248"/>
        <v>1.3784827332935947</v>
      </c>
      <c r="L285" s="76">
        <f t="shared" si="248"/>
        <v>1.3433047463667624</v>
      </c>
      <c r="M285" s="76">
        <f t="shared" si="248"/>
        <v>1.3129499784320156</v>
      </c>
      <c r="N285" s="76">
        <f t="shared" si="248"/>
        <v>1.2881693348365735</v>
      </c>
      <c r="O285" s="76">
        <f t="shared" si="248"/>
        <v>1.2688349334232205</v>
      </c>
      <c r="P285" s="76">
        <f t="shared" si="248"/>
        <v>1.2542855071656791</v>
      </c>
      <c r="Q285" s="76">
        <f t="shared" si="248"/>
        <v>1.2436464493612531</v>
      </c>
      <c r="R285" s="76">
        <f t="shared" si="248"/>
        <v>1.236040998697455</v>
      </c>
      <c r="S285" s="76">
        <f t="shared" si="248"/>
        <v>1.230699178369578</v>
      </c>
      <c r="T285" s="76">
        <f t="shared" si="248"/>
        <v>1.2269972486407956</v>
      </c>
      <c r="U285" s="76">
        <f t="shared" si="248"/>
        <v>1.2244571424983002</v>
      </c>
      <c r="V285" s="76">
        <f t="shared" si="248"/>
        <v>1.2227266969482709</v>
      </c>
      <c r="W285" s="76">
        <f t="shared" si="248"/>
        <v>1.2215538054637634</v>
      </c>
      <c r="X285" s="76">
        <f t="shared" si="248"/>
        <v>1.2207616302614386</v>
      </c>
      <c r="Y285" s="76">
        <f t="shared" si="248"/>
        <v>1.2202278936055415</v>
      </c>
      <c r="Z285" s="76">
        <f t="shared" si="248"/>
        <v>1.2198688800459112</v>
      </c>
      <c r="AA285" s="76">
        <f t="shared" si="248"/>
        <v>1.2196276648337987</v>
      </c>
      <c r="AB285" s="76">
        <f t="shared" si="248"/>
        <v>1.219465719916291</v>
      </c>
      <c r="AC285" s="76">
        <f t="shared" si="248"/>
        <v>1.2193570506652962</v>
      </c>
    </row>
    <row r="286" spans="1:29" ht="15.75" thickBot="1" x14ac:dyDescent="0.3"/>
    <row r="287" spans="1:29" ht="15.75" thickBot="1" x14ac:dyDescent="0.3">
      <c r="A287" s="26" t="s">
        <v>208</v>
      </c>
      <c r="B287" s="27">
        <v>2023</v>
      </c>
      <c r="C287" s="27">
        <v>2024</v>
      </c>
      <c r="D287" s="27">
        <v>2025</v>
      </c>
      <c r="E287" s="27">
        <v>2026</v>
      </c>
      <c r="F287" s="27">
        <v>2027</v>
      </c>
      <c r="G287" s="27">
        <v>2028</v>
      </c>
      <c r="H287" s="27">
        <v>2029</v>
      </c>
      <c r="I287" s="27">
        <v>2030</v>
      </c>
      <c r="J287" s="27">
        <v>2031</v>
      </c>
      <c r="K287" s="27">
        <v>2032</v>
      </c>
      <c r="L287" s="27">
        <v>2033</v>
      </c>
      <c r="M287" s="27">
        <v>2034</v>
      </c>
      <c r="N287" s="27">
        <v>2035</v>
      </c>
      <c r="O287" s="27">
        <v>2036</v>
      </c>
      <c r="P287" s="27">
        <v>2037</v>
      </c>
      <c r="Q287" s="27">
        <v>2038</v>
      </c>
      <c r="R287" s="27">
        <v>2039</v>
      </c>
      <c r="S287" s="27">
        <v>2040</v>
      </c>
      <c r="T287" s="27">
        <v>2041</v>
      </c>
      <c r="U287" s="27">
        <v>2042</v>
      </c>
      <c r="V287" s="27">
        <v>2043</v>
      </c>
      <c r="W287" s="27">
        <v>2044</v>
      </c>
      <c r="X287" s="27">
        <v>2045</v>
      </c>
      <c r="Y287" s="27">
        <v>2046</v>
      </c>
      <c r="Z287" s="27">
        <v>2047</v>
      </c>
      <c r="AA287" s="27">
        <v>2048</v>
      </c>
      <c r="AB287" s="27">
        <v>2049</v>
      </c>
      <c r="AC287" s="28">
        <v>2050</v>
      </c>
    </row>
    <row r="288" spans="1:29" x14ac:dyDescent="0.25">
      <c r="A288" s="29" t="str">
        <f t="shared" ref="A288:A295" si="249">A264</f>
        <v>Capex vehicle</v>
      </c>
      <c r="B288" s="65">
        <f>((1+B249)^B256)*B249/(((1+B249)^B256)-1)*(B245)/B261/(B258)</f>
        <v>2.3691681943378187E-2</v>
      </c>
      <c r="C288" s="65">
        <f t="shared" ref="C288:AC288" si="250">((1+C249)^C256)*C249/(((1+C249)^C256)-1)*(C245)/C261/(C258)</f>
        <v>2.3345268241435416E-2</v>
      </c>
      <c r="D288" s="65">
        <f t="shared" si="250"/>
        <v>2.2870348015434236E-2</v>
      </c>
      <c r="E288" s="65">
        <f t="shared" si="250"/>
        <v>2.2232106122082637E-2</v>
      </c>
      <c r="F288" s="65">
        <f t="shared" si="250"/>
        <v>2.1397800668206176E-2</v>
      </c>
      <c r="G288" s="65">
        <f t="shared" si="250"/>
        <v>2.0347133964973386E-2</v>
      </c>
      <c r="H288" s="65">
        <f t="shared" si="250"/>
        <v>1.9086364080486473E-2</v>
      </c>
      <c r="I288" s="65">
        <f t="shared" si="250"/>
        <v>1.7660718711334705E-2</v>
      </c>
      <c r="J288" s="65">
        <f t="shared" si="250"/>
        <v>1.6155670744396951E-2</v>
      </c>
      <c r="K288" s="65">
        <f t="shared" si="250"/>
        <v>1.4680239306335266E-2</v>
      </c>
      <c r="L288" s="65">
        <f t="shared" si="250"/>
        <v>1.3337123698644326E-2</v>
      </c>
      <c r="M288" s="65">
        <f t="shared" si="250"/>
        <v>1.2195666695447615E-2</v>
      </c>
      <c r="N288" s="65">
        <f t="shared" si="250"/>
        <v>1.1281564059254224E-2</v>
      </c>
      <c r="O288" s="65">
        <f t="shared" si="250"/>
        <v>1.0584063177068481E-2</v>
      </c>
      <c r="P288" s="65">
        <f t="shared" si="250"/>
        <v>1.0071344089010345E-2</v>
      </c>
      <c r="Q288" s="65">
        <f t="shared" si="250"/>
        <v>9.704757358383732E-3</v>
      </c>
      <c r="R288" s="65">
        <f t="shared" si="250"/>
        <v>9.4478341976147392E-3</v>
      </c>
      <c r="S288" s="65">
        <f t="shared" si="250"/>
        <v>9.2702845017917559E-3</v>
      </c>
      <c r="T288" s="65">
        <f t="shared" si="250"/>
        <v>9.1487783972993772E-3</v>
      </c>
      <c r="U288" s="65">
        <f t="shared" si="250"/>
        <v>9.0661807149606706E-3</v>
      </c>
      <c r="V288" s="65">
        <f t="shared" si="250"/>
        <v>9.0102877824199176E-3</v>
      </c>
      <c r="W288" s="65">
        <f t="shared" si="250"/>
        <v>8.9725823517745624E-3</v>
      </c>
      <c r="X288" s="65">
        <f t="shared" si="250"/>
        <v>8.9471992431687936E-3</v>
      </c>
      <c r="Y288" s="65">
        <f t="shared" si="250"/>
        <v>8.9301354581192444E-3</v>
      </c>
      <c r="Z288" s="65">
        <f t="shared" si="250"/>
        <v>8.9186751716010832E-3</v>
      </c>
      <c r="AA288" s="65">
        <f t="shared" si="250"/>
        <v>8.9109831616705701E-3</v>
      </c>
      <c r="AB288" s="65">
        <f t="shared" si="250"/>
        <v>8.9058225748515109E-3</v>
      </c>
      <c r="AC288" s="65">
        <f t="shared" si="250"/>
        <v>8.9023613155393838E-3</v>
      </c>
    </row>
    <row r="289" spans="1:29" x14ac:dyDescent="0.25">
      <c r="A289" s="30" t="str">
        <f t="shared" si="249"/>
        <v>Residual value (vehicle)</v>
      </c>
      <c r="B289" s="68">
        <f>((1+B249)^B256)*B249/(((1+B249)^B256)-1)*(B246)/B261/(B258)</f>
        <v>-3.6019223357858176E-3</v>
      </c>
      <c r="C289" s="68">
        <f t="shared" ref="C289:AC289" si="251">((1+C249)^C256)*C249/(((1+C249)^C256)-1)*(C246)/C261/(C258)</f>
        <v>-3.5696583145264421E-3</v>
      </c>
      <c r="D289" s="68">
        <f t="shared" si="251"/>
        <v>-3.5254255483792734E-3</v>
      </c>
      <c r="E289" s="68">
        <f t="shared" si="251"/>
        <v>-3.4659814504690752E-3</v>
      </c>
      <c r="F289" s="68">
        <f t="shared" si="251"/>
        <v>-3.3882765307452871E-3</v>
      </c>
      <c r="G289" s="68">
        <f t="shared" si="251"/>
        <v>-3.2904203181892927E-3</v>
      </c>
      <c r="H289" s="68">
        <f t="shared" si="251"/>
        <v>-3.172995672085119E-3</v>
      </c>
      <c r="I289" s="68">
        <f t="shared" si="251"/>
        <v>-3.040214975938631E-3</v>
      </c>
      <c r="J289" s="68">
        <f t="shared" si="251"/>
        <v>-2.9000389398022713E-3</v>
      </c>
      <c r="K289" s="68">
        <f t="shared" si="251"/>
        <v>-2.7626213058651533E-3</v>
      </c>
      <c r="L289" s="68">
        <f t="shared" si="251"/>
        <v>-2.6375272051488408E-3</v>
      </c>
      <c r="M289" s="68">
        <f t="shared" si="251"/>
        <v>-2.5312150332824808E-3</v>
      </c>
      <c r="N289" s="68">
        <f t="shared" si="251"/>
        <v>-2.446078023048782E-3</v>
      </c>
      <c r="O289" s="68">
        <f t="shared" si="251"/>
        <v>-2.3811147055903059E-3</v>
      </c>
      <c r="P289" s="68">
        <f t="shared" si="251"/>
        <v>-2.3333614571927346E-3</v>
      </c>
      <c r="Q289" s="68">
        <f t="shared" si="251"/>
        <v>-2.2992185754186871E-3</v>
      </c>
      <c r="R289" s="68">
        <f t="shared" si="251"/>
        <v>-2.2752894575039278E-3</v>
      </c>
      <c r="S289" s="68">
        <f t="shared" si="251"/>
        <v>-2.2587529662262975E-3</v>
      </c>
      <c r="T289" s="68">
        <f t="shared" si="251"/>
        <v>-2.2474362212000464E-3</v>
      </c>
      <c r="U289" s="68">
        <f t="shared" si="251"/>
        <v>-2.2397432998057546E-3</v>
      </c>
      <c r="V289" s="68">
        <f t="shared" si="251"/>
        <v>-2.2345375855004892E-3</v>
      </c>
      <c r="W289" s="68">
        <f t="shared" si="251"/>
        <v>-2.2310258051952843E-3</v>
      </c>
      <c r="X289" s="68">
        <f t="shared" si="251"/>
        <v>-2.2286616921388652E-3</v>
      </c>
      <c r="Y289" s="68">
        <f t="shared" si="251"/>
        <v>-2.2270724180411127E-3</v>
      </c>
      <c r="Z289" s="68">
        <f t="shared" si="251"/>
        <v>-2.2260050384144202E-3</v>
      </c>
      <c r="AA289" s="68">
        <f t="shared" si="251"/>
        <v>-2.2252886257248142E-3</v>
      </c>
      <c r="AB289" s="68">
        <f t="shared" si="251"/>
        <v>-2.2248079828348036E-3</v>
      </c>
      <c r="AC289" s="68">
        <f t="shared" si="251"/>
        <v>-2.2244856106439686E-3</v>
      </c>
    </row>
    <row r="290" spans="1:29" x14ac:dyDescent="0.25">
      <c r="A290" s="30" t="str">
        <f t="shared" si="249"/>
        <v>Capex costumization</v>
      </c>
      <c r="B290" s="66">
        <f>((1+B249)^B257)*B249/(((1+B249)^B257)-1)*(B247)/B261/(B258)</f>
        <v>1.552776665375814E-3</v>
      </c>
      <c r="C290" s="66">
        <f t="shared" ref="C290:AC290" si="252">((1+C249)^C257)*C249/(((1+C249)^C257)-1)*(C247)/C261/(C258)</f>
        <v>1.552776665375814E-3</v>
      </c>
      <c r="D290" s="66">
        <f t="shared" si="252"/>
        <v>1.552776665375814E-3</v>
      </c>
      <c r="E290" s="66">
        <f t="shared" si="252"/>
        <v>1.552776665375814E-3</v>
      </c>
      <c r="F290" s="66">
        <f t="shared" si="252"/>
        <v>1.552776665375814E-3</v>
      </c>
      <c r="G290" s="66">
        <f t="shared" si="252"/>
        <v>1.552776665375814E-3</v>
      </c>
      <c r="H290" s="66">
        <f t="shared" si="252"/>
        <v>1.552776665375814E-3</v>
      </c>
      <c r="I290" s="66">
        <f t="shared" si="252"/>
        <v>1.552776665375814E-3</v>
      </c>
      <c r="J290" s="66">
        <f t="shared" si="252"/>
        <v>1.552776665375814E-3</v>
      </c>
      <c r="K290" s="66">
        <f t="shared" si="252"/>
        <v>1.552776665375814E-3</v>
      </c>
      <c r="L290" s="66">
        <f t="shared" si="252"/>
        <v>1.552776665375814E-3</v>
      </c>
      <c r="M290" s="66">
        <f t="shared" si="252"/>
        <v>1.552776665375814E-3</v>
      </c>
      <c r="N290" s="66">
        <f t="shared" si="252"/>
        <v>1.552776665375814E-3</v>
      </c>
      <c r="O290" s="66">
        <f t="shared" si="252"/>
        <v>1.552776665375814E-3</v>
      </c>
      <c r="P290" s="66">
        <f t="shared" si="252"/>
        <v>1.552776665375814E-3</v>
      </c>
      <c r="Q290" s="66">
        <f t="shared" si="252"/>
        <v>1.552776665375814E-3</v>
      </c>
      <c r="R290" s="66">
        <f t="shared" si="252"/>
        <v>1.552776665375814E-3</v>
      </c>
      <c r="S290" s="66">
        <f t="shared" si="252"/>
        <v>1.552776665375814E-3</v>
      </c>
      <c r="T290" s="66">
        <f t="shared" si="252"/>
        <v>1.552776665375814E-3</v>
      </c>
      <c r="U290" s="66">
        <f t="shared" si="252"/>
        <v>1.552776665375814E-3</v>
      </c>
      <c r="V290" s="66">
        <f t="shared" si="252"/>
        <v>1.552776665375814E-3</v>
      </c>
      <c r="W290" s="66">
        <f t="shared" si="252"/>
        <v>1.552776665375814E-3</v>
      </c>
      <c r="X290" s="66">
        <f t="shared" si="252"/>
        <v>1.552776665375814E-3</v>
      </c>
      <c r="Y290" s="66">
        <f t="shared" si="252"/>
        <v>1.552776665375814E-3</v>
      </c>
      <c r="Z290" s="66">
        <f t="shared" si="252"/>
        <v>1.552776665375814E-3</v>
      </c>
      <c r="AA290" s="66">
        <f t="shared" si="252"/>
        <v>1.552776665375814E-3</v>
      </c>
      <c r="AB290" s="66">
        <f t="shared" si="252"/>
        <v>1.552776665375814E-3</v>
      </c>
      <c r="AC290" s="66">
        <f t="shared" si="252"/>
        <v>1.552776665375814E-3</v>
      </c>
    </row>
    <row r="291" spans="1:29" x14ac:dyDescent="0.25">
      <c r="A291" s="30" t="str">
        <f t="shared" si="249"/>
        <v>Residual value (costumization)</v>
      </c>
      <c r="B291" s="69">
        <f>((1+B249)^B257)*B249/(((1+B249)^B257)-1)*(B248)/B261/(B258)</f>
        <v>-3.8819416634395349E-4</v>
      </c>
      <c r="C291" s="69">
        <f t="shared" ref="C291:AC291" si="253">((1+C249)^C257)*C249/(((1+C249)^C257)-1)*(C248)/C261/(C258)</f>
        <v>-3.8819416634395349E-4</v>
      </c>
      <c r="D291" s="69">
        <f t="shared" si="253"/>
        <v>-3.8819416634395349E-4</v>
      </c>
      <c r="E291" s="69">
        <f t="shared" si="253"/>
        <v>-3.8819416634395349E-4</v>
      </c>
      <c r="F291" s="69">
        <f t="shared" si="253"/>
        <v>-3.8819416634395349E-4</v>
      </c>
      <c r="G291" s="69">
        <f t="shared" si="253"/>
        <v>-3.8819416634395349E-4</v>
      </c>
      <c r="H291" s="69">
        <f t="shared" si="253"/>
        <v>-3.8819416634395349E-4</v>
      </c>
      <c r="I291" s="69">
        <f t="shared" si="253"/>
        <v>-3.8819416634395349E-4</v>
      </c>
      <c r="J291" s="69">
        <f t="shared" si="253"/>
        <v>-3.8819416634395349E-4</v>
      </c>
      <c r="K291" s="69">
        <f t="shared" si="253"/>
        <v>-3.8819416634395349E-4</v>
      </c>
      <c r="L291" s="69">
        <f t="shared" si="253"/>
        <v>-3.8819416634395349E-4</v>
      </c>
      <c r="M291" s="69">
        <f t="shared" si="253"/>
        <v>-3.8819416634395349E-4</v>
      </c>
      <c r="N291" s="69">
        <f t="shared" si="253"/>
        <v>-3.8819416634395349E-4</v>
      </c>
      <c r="O291" s="69">
        <f t="shared" si="253"/>
        <v>-3.8819416634395349E-4</v>
      </c>
      <c r="P291" s="69">
        <f t="shared" si="253"/>
        <v>-3.8819416634395349E-4</v>
      </c>
      <c r="Q291" s="69">
        <f t="shared" si="253"/>
        <v>-3.8819416634395349E-4</v>
      </c>
      <c r="R291" s="69">
        <f t="shared" si="253"/>
        <v>-3.8819416634395349E-4</v>
      </c>
      <c r="S291" s="69">
        <f t="shared" si="253"/>
        <v>-3.8819416634395349E-4</v>
      </c>
      <c r="T291" s="69">
        <f t="shared" si="253"/>
        <v>-3.8819416634395349E-4</v>
      </c>
      <c r="U291" s="69">
        <f t="shared" si="253"/>
        <v>-3.8819416634395349E-4</v>
      </c>
      <c r="V291" s="69">
        <f t="shared" si="253"/>
        <v>-3.8819416634395349E-4</v>
      </c>
      <c r="W291" s="69">
        <f t="shared" si="253"/>
        <v>-3.8819416634395349E-4</v>
      </c>
      <c r="X291" s="69">
        <f t="shared" si="253"/>
        <v>-3.8819416634395349E-4</v>
      </c>
      <c r="Y291" s="69">
        <f t="shared" si="253"/>
        <v>-3.8819416634395349E-4</v>
      </c>
      <c r="Z291" s="69">
        <f t="shared" si="253"/>
        <v>-3.8819416634395349E-4</v>
      </c>
      <c r="AA291" s="69">
        <f t="shared" si="253"/>
        <v>-3.8819416634395349E-4</v>
      </c>
      <c r="AB291" s="69">
        <f t="shared" si="253"/>
        <v>-3.8819416634395349E-4</v>
      </c>
      <c r="AC291" s="69">
        <f t="shared" si="253"/>
        <v>-3.8819416634395349E-4</v>
      </c>
    </row>
    <row r="292" spans="1:29" x14ac:dyDescent="0.25">
      <c r="A292" s="30" t="str">
        <f t="shared" si="249"/>
        <v>Opex fix (admin, crew, insurance)</v>
      </c>
      <c r="B292" s="66">
        <f>B250/B261/(B258)</f>
        <v>2.6666666666666665E-2</v>
      </c>
      <c r="C292" s="66">
        <f t="shared" ref="C292:AC292" si="254">C250/C261/(C258)</f>
        <v>2.6666666666666665E-2</v>
      </c>
      <c r="D292" s="66">
        <f t="shared" si="254"/>
        <v>2.6666666666666665E-2</v>
      </c>
      <c r="E292" s="66">
        <f t="shared" si="254"/>
        <v>2.6666666666666665E-2</v>
      </c>
      <c r="F292" s="66">
        <f t="shared" si="254"/>
        <v>2.6666666666666665E-2</v>
      </c>
      <c r="G292" s="66">
        <f t="shared" si="254"/>
        <v>2.6666666666666665E-2</v>
      </c>
      <c r="H292" s="66">
        <f t="shared" si="254"/>
        <v>2.6666666666666665E-2</v>
      </c>
      <c r="I292" s="66">
        <f t="shared" si="254"/>
        <v>2.6666666666666665E-2</v>
      </c>
      <c r="J292" s="66">
        <f t="shared" si="254"/>
        <v>2.6666666666666665E-2</v>
      </c>
      <c r="K292" s="66">
        <f t="shared" si="254"/>
        <v>2.6666666666666665E-2</v>
      </c>
      <c r="L292" s="66">
        <f t="shared" si="254"/>
        <v>2.6666666666666665E-2</v>
      </c>
      <c r="M292" s="66">
        <f t="shared" si="254"/>
        <v>2.6666666666666665E-2</v>
      </c>
      <c r="N292" s="66">
        <f t="shared" si="254"/>
        <v>2.6666666666666665E-2</v>
      </c>
      <c r="O292" s="66">
        <f t="shared" si="254"/>
        <v>2.6666666666666665E-2</v>
      </c>
      <c r="P292" s="66">
        <f t="shared" si="254"/>
        <v>2.6666666666666665E-2</v>
      </c>
      <c r="Q292" s="66">
        <f t="shared" si="254"/>
        <v>2.6666666666666665E-2</v>
      </c>
      <c r="R292" s="66">
        <f t="shared" si="254"/>
        <v>2.6666666666666665E-2</v>
      </c>
      <c r="S292" s="66">
        <f t="shared" si="254"/>
        <v>2.6666666666666665E-2</v>
      </c>
      <c r="T292" s="66">
        <f t="shared" si="254"/>
        <v>2.6666666666666665E-2</v>
      </c>
      <c r="U292" s="66">
        <f t="shared" si="254"/>
        <v>2.6666666666666665E-2</v>
      </c>
      <c r="V292" s="66">
        <f t="shared" si="254"/>
        <v>2.6666666666666665E-2</v>
      </c>
      <c r="W292" s="66">
        <f t="shared" si="254"/>
        <v>2.6666666666666665E-2</v>
      </c>
      <c r="X292" s="66">
        <f t="shared" si="254"/>
        <v>2.6666666666666665E-2</v>
      </c>
      <c r="Y292" s="66">
        <f t="shared" si="254"/>
        <v>2.6666666666666665E-2</v>
      </c>
      <c r="Z292" s="66">
        <f t="shared" si="254"/>
        <v>2.6666666666666665E-2</v>
      </c>
      <c r="AA292" s="66">
        <f t="shared" si="254"/>
        <v>2.6666666666666665E-2</v>
      </c>
      <c r="AB292" s="66">
        <f t="shared" si="254"/>
        <v>2.6666666666666665E-2</v>
      </c>
      <c r="AC292" s="66">
        <f t="shared" si="254"/>
        <v>2.6666666666666665E-2</v>
      </c>
    </row>
    <row r="293" spans="1:29" x14ac:dyDescent="0.25">
      <c r="A293" s="30" t="str">
        <f t="shared" si="249"/>
        <v>Opex maintenance &amp; repair</v>
      </c>
      <c r="B293" s="66">
        <f>B251/B261/(B258)</f>
        <v>5.7142857142857143E-3</v>
      </c>
      <c r="C293" s="66">
        <f t="shared" ref="C293:AC293" si="255">C251/C261/(C258)</f>
        <v>5.7142857142857143E-3</v>
      </c>
      <c r="D293" s="66">
        <f t="shared" si="255"/>
        <v>5.7142857142857143E-3</v>
      </c>
      <c r="E293" s="66">
        <f t="shared" si="255"/>
        <v>5.7142857142857143E-3</v>
      </c>
      <c r="F293" s="66">
        <f t="shared" si="255"/>
        <v>5.7142857142857143E-3</v>
      </c>
      <c r="G293" s="66">
        <f t="shared" si="255"/>
        <v>5.7142857142857143E-3</v>
      </c>
      <c r="H293" s="66">
        <f t="shared" si="255"/>
        <v>5.7142857142857143E-3</v>
      </c>
      <c r="I293" s="66">
        <f t="shared" si="255"/>
        <v>5.7142857142857143E-3</v>
      </c>
      <c r="J293" s="66">
        <f t="shared" si="255"/>
        <v>5.7142857142857143E-3</v>
      </c>
      <c r="K293" s="66">
        <f t="shared" si="255"/>
        <v>5.7142857142857143E-3</v>
      </c>
      <c r="L293" s="66">
        <f t="shared" si="255"/>
        <v>5.7142857142857143E-3</v>
      </c>
      <c r="M293" s="66">
        <f t="shared" si="255"/>
        <v>5.7142857142857143E-3</v>
      </c>
      <c r="N293" s="66">
        <f t="shared" si="255"/>
        <v>5.7142857142857143E-3</v>
      </c>
      <c r="O293" s="66">
        <f t="shared" si="255"/>
        <v>5.7142857142857143E-3</v>
      </c>
      <c r="P293" s="66">
        <f t="shared" si="255"/>
        <v>5.7142857142857143E-3</v>
      </c>
      <c r="Q293" s="66">
        <f t="shared" si="255"/>
        <v>5.7142857142857143E-3</v>
      </c>
      <c r="R293" s="66">
        <f t="shared" si="255"/>
        <v>5.7142857142857143E-3</v>
      </c>
      <c r="S293" s="66">
        <f t="shared" si="255"/>
        <v>5.7142857142857143E-3</v>
      </c>
      <c r="T293" s="66">
        <f t="shared" si="255"/>
        <v>5.7142857142857143E-3</v>
      </c>
      <c r="U293" s="66">
        <f t="shared" si="255"/>
        <v>5.7142857142857143E-3</v>
      </c>
      <c r="V293" s="66">
        <f t="shared" si="255"/>
        <v>5.7142857142857143E-3</v>
      </c>
      <c r="W293" s="66">
        <f t="shared" si="255"/>
        <v>5.7142857142857143E-3</v>
      </c>
      <c r="X293" s="66">
        <f t="shared" si="255"/>
        <v>5.7142857142857143E-3</v>
      </c>
      <c r="Y293" s="66">
        <f t="shared" si="255"/>
        <v>5.7142857142857143E-3</v>
      </c>
      <c r="Z293" s="66">
        <f t="shared" si="255"/>
        <v>5.7142857142857143E-3</v>
      </c>
      <c r="AA293" s="66">
        <f t="shared" si="255"/>
        <v>5.7142857142857143E-3</v>
      </c>
      <c r="AB293" s="66">
        <f t="shared" si="255"/>
        <v>5.7142857142857143E-3</v>
      </c>
      <c r="AC293" s="66">
        <f t="shared" si="255"/>
        <v>5.7142857142857143E-3</v>
      </c>
    </row>
    <row r="294" spans="1:29" x14ac:dyDescent="0.25">
      <c r="A294" s="30" t="str">
        <f t="shared" si="249"/>
        <v>Opex var (mode-fees)</v>
      </c>
      <c r="B294" s="66">
        <f>B252*B261/B261/(B258)</f>
        <v>4.4000000000000003E-3</v>
      </c>
      <c r="C294" s="66">
        <f t="shared" ref="C294:AC294" si="256">C252*C261/C261/(C258)</f>
        <v>4.4000000000000003E-3</v>
      </c>
      <c r="D294" s="66">
        <f t="shared" si="256"/>
        <v>4.4000000000000003E-3</v>
      </c>
      <c r="E294" s="66">
        <f t="shared" si="256"/>
        <v>4.4000000000000003E-3</v>
      </c>
      <c r="F294" s="66">
        <f t="shared" si="256"/>
        <v>4.4000000000000003E-3</v>
      </c>
      <c r="G294" s="66">
        <f t="shared" si="256"/>
        <v>4.4000000000000003E-3</v>
      </c>
      <c r="H294" s="66">
        <f t="shared" si="256"/>
        <v>4.4000000000000003E-3</v>
      </c>
      <c r="I294" s="66">
        <f t="shared" si="256"/>
        <v>4.4000000000000003E-3</v>
      </c>
      <c r="J294" s="66">
        <f t="shared" si="256"/>
        <v>4.4000000000000003E-3</v>
      </c>
      <c r="K294" s="66">
        <f t="shared" si="256"/>
        <v>4.4000000000000003E-3</v>
      </c>
      <c r="L294" s="66">
        <f t="shared" si="256"/>
        <v>4.4000000000000003E-3</v>
      </c>
      <c r="M294" s="66">
        <f t="shared" si="256"/>
        <v>4.4000000000000003E-3</v>
      </c>
      <c r="N294" s="66">
        <f t="shared" si="256"/>
        <v>4.4000000000000003E-3</v>
      </c>
      <c r="O294" s="66">
        <f t="shared" si="256"/>
        <v>4.4000000000000003E-3</v>
      </c>
      <c r="P294" s="66">
        <f t="shared" si="256"/>
        <v>4.4000000000000003E-3</v>
      </c>
      <c r="Q294" s="66">
        <f t="shared" si="256"/>
        <v>4.4000000000000003E-3</v>
      </c>
      <c r="R294" s="66">
        <f t="shared" si="256"/>
        <v>4.4000000000000003E-3</v>
      </c>
      <c r="S294" s="66">
        <f t="shared" si="256"/>
        <v>4.4000000000000003E-3</v>
      </c>
      <c r="T294" s="66">
        <f t="shared" si="256"/>
        <v>4.4000000000000003E-3</v>
      </c>
      <c r="U294" s="66">
        <f t="shared" si="256"/>
        <v>4.4000000000000003E-3</v>
      </c>
      <c r="V294" s="66">
        <f t="shared" si="256"/>
        <v>4.4000000000000003E-3</v>
      </c>
      <c r="W294" s="66">
        <f t="shared" si="256"/>
        <v>4.4000000000000003E-3</v>
      </c>
      <c r="X294" s="66">
        <f t="shared" si="256"/>
        <v>4.4000000000000003E-3</v>
      </c>
      <c r="Y294" s="66">
        <f t="shared" si="256"/>
        <v>4.4000000000000003E-3</v>
      </c>
      <c r="Z294" s="66">
        <f t="shared" si="256"/>
        <v>4.4000000000000003E-3</v>
      </c>
      <c r="AA294" s="66">
        <f t="shared" si="256"/>
        <v>4.4000000000000003E-3</v>
      </c>
      <c r="AB294" s="66">
        <f t="shared" si="256"/>
        <v>4.4000000000000003E-3</v>
      </c>
      <c r="AC294" s="66">
        <f t="shared" si="256"/>
        <v>4.4000000000000003E-3</v>
      </c>
    </row>
    <row r="295" spans="1:29" x14ac:dyDescent="0.25">
      <c r="A295" s="30" t="str">
        <f t="shared" si="249"/>
        <v>Fuel Cost</v>
      </c>
      <c r="B295" s="66">
        <f>B253*B254*B261/B261/(B258)</f>
        <v>5.5397830482865063E-3</v>
      </c>
      <c r="C295" s="66">
        <f t="shared" ref="C295:AC295" si="257">C253*C254*C261/C261/(C258)</f>
        <v>5.5030187968735864E-3</v>
      </c>
      <c r="D295" s="66">
        <f t="shared" si="257"/>
        <v>5.4524168925878169E-3</v>
      </c>
      <c r="E295" s="66">
        <f t="shared" si="257"/>
        <v>5.3840018143389082E-3</v>
      </c>
      <c r="F295" s="66">
        <f t="shared" si="257"/>
        <v>5.2937441438000356E-3</v>
      </c>
      <c r="G295" s="66">
        <f t="shared" si="257"/>
        <v>5.1784825442777946E-3</v>
      </c>
      <c r="H295" s="66">
        <f t="shared" si="257"/>
        <v>5.0372299936559187E-3</v>
      </c>
      <c r="I295" s="66">
        <f t="shared" si="257"/>
        <v>4.8724144010720231E-3</v>
      </c>
      <c r="J295" s="66">
        <f t="shared" si="257"/>
        <v>4.6902619632768188E-3</v>
      </c>
      <c r="K295" s="66">
        <f t="shared" si="257"/>
        <v>4.4997681186015239E-3</v>
      </c>
      <c r="L295" s="66">
        <f t="shared" si="257"/>
        <v>4.3106701485028636E-3</v>
      </c>
      <c r="M295" s="66">
        <f t="shared" si="257"/>
        <v>4.13162426244334E-3</v>
      </c>
      <c r="N295" s="66">
        <f t="shared" si="257"/>
        <v>3.9693641445853536E-3</v>
      </c>
      <c r="O295" s="66">
        <f t="shared" si="257"/>
        <v>3.8285256527784911E-3</v>
      </c>
      <c r="P295" s="66">
        <f t="shared" si="257"/>
        <v>3.7115144421374104E-3</v>
      </c>
      <c r="Q295" s="66">
        <f t="shared" si="257"/>
        <v>3.6183959788129274E-3</v>
      </c>
      <c r="R295" s="66">
        <f t="shared" si="257"/>
        <v>3.5471719951152359E-3</v>
      </c>
      <c r="S295" s="66">
        <f t="shared" si="257"/>
        <v>3.4945123865455156E-3</v>
      </c>
      <c r="T295" s="66">
        <f t="shared" si="257"/>
        <v>3.4566245568603427E-3</v>
      </c>
      <c r="U295" s="66">
        <f t="shared" si="257"/>
        <v>3.4299250721049413E-3</v>
      </c>
      <c r="V295" s="66">
        <f t="shared" si="257"/>
        <v>3.411394468339254E-3</v>
      </c>
      <c r="W295" s="66">
        <f t="shared" si="257"/>
        <v>3.3986724592991102E-3</v>
      </c>
      <c r="X295" s="66">
        <f t="shared" si="257"/>
        <v>3.3900044467554675E-3</v>
      </c>
      <c r="Y295" s="66">
        <f t="shared" si="257"/>
        <v>3.3841294914713758E-3</v>
      </c>
      <c r="Z295" s="66">
        <f t="shared" si="257"/>
        <v>3.3801618559776369E-3</v>
      </c>
      <c r="AA295" s="66">
        <f t="shared" si="257"/>
        <v>3.3774888447340441E-3</v>
      </c>
      <c r="AB295" s="66">
        <f t="shared" si="257"/>
        <v>3.3756909919627777E-3</v>
      </c>
      <c r="AC295" s="66">
        <f t="shared" si="257"/>
        <v>3.3744831090442877E-3</v>
      </c>
    </row>
    <row r="296" spans="1:29" x14ac:dyDescent="0.25">
      <c r="A296" s="59" t="str">
        <f>A259</f>
        <v>Market failure (av. utilization)</v>
      </c>
      <c r="B296" s="66">
        <f t="shared" ref="B296:AC296" si="258">B285/B259-B285/B258</f>
        <v>7.5543025150038162E-2</v>
      </c>
      <c r="C296" s="66">
        <f t="shared" si="258"/>
        <v>7.5131082708012026E-2</v>
      </c>
      <c r="D296" s="66">
        <f t="shared" si="258"/>
        <v>7.4566090845760977E-2</v>
      </c>
      <c r="E296" s="66">
        <f t="shared" si="258"/>
        <v>7.3806319211428884E-2</v>
      </c>
      <c r="F296" s="66">
        <f t="shared" si="258"/>
        <v>7.2812181318964914E-2</v>
      </c>
      <c r="G296" s="66">
        <f t="shared" si="258"/>
        <v>7.1558357560905173E-2</v>
      </c>
      <c r="H296" s="66">
        <f t="shared" si="258"/>
        <v>7.0050351460769322E-2</v>
      </c>
      <c r="I296" s="66">
        <f t="shared" si="258"/>
        <v>6.8339161583773331E-2</v>
      </c>
      <c r="J296" s="66">
        <f t="shared" si="258"/>
        <v>6.6523089498899068E-2</v>
      </c>
      <c r="K296" s="66">
        <f t="shared" si="258"/>
        <v>6.4728754432916619E-2</v>
      </c>
      <c r="L296" s="66">
        <f t="shared" si="258"/>
        <v>6.3076918525047973E-2</v>
      </c>
      <c r="M296" s="66">
        <f t="shared" si="258"/>
        <v>6.1651564204633781E-2</v>
      </c>
      <c r="N296" s="66">
        <f t="shared" si="258"/>
        <v>6.0487951374934748E-2</v>
      </c>
      <c r="O296" s="66">
        <f t="shared" si="258"/>
        <v>5.9580075134655575E-2</v>
      </c>
      <c r="P296" s="66">
        <f t="shared" si="258"/>
        <v>5.8896884684301459E-2</v>
      </c>
      <c r="Q296" s="66">
        <f t="shared" si="258"/>
        <v>5.8397311535224067E-2</v>
      </c>
      <c r="R296" s="66">
        <f t="shared" si="258"/>
        <v>5.8040186025793541E-2</v>
      </c>
      <c r="S296" s="66">
        <f t="shared" si="258"/>
        <v>5.7789352723441052E-2</v>
      </c>
      <c r="T296" s="66">
        <f t="shared" si="258"/>
        <v>5.7615522979654749E-2</v>
      </c>
      <c r="U296" s="66">
        <f t="shared" si="258"/>
        <v>5.7496248430354967E-2</v>
      </c>
      <c r="V296" s="66">
        <f t="shared" si="258"/>
        <v>5.7414992726266635E-2</v>
      </c>
      <c r="W296" s="66">
        <f t="shared" si="258"/>
        <v>5.7359917821776712E-2</v>
      </c>
      <c r="X296" s="66">
        <f t="shared" si="258"/>
        <v>5.7322720029667554E-2</v>
      </c>
      <c r="Y296" s="66">
        <f t="shared" si="258"/>
        <v>5.7297657612781945E-2</v>
      </c>
      <c r="Z296" s="66">
        <f t="shared" si="258"/>
        <v>5.7280799584764536E-2</v>
      </c>
      <c r="AA296" s="66">
        <f t="shared" si="258"/>
        <v>5.7269472957413164E-2</v>
      </c>
      <c r="AB296" s="66">
        <f t="shared" si="258"/>
        <v>5.7261868587373664E-2</v>
      </c>
      <c r="AC296" s="66">
        <f t="shared" si="258"/>
        <v>5.7256765857326954E-2</v>
      </c>
    </row>
    <row r="297" spans="1:29" x14ac:dyDescent="0.25">
      <c r="A297" s="59" t="str">
        <f>A260</f>
        <v>Payload loss (fuel)</v>
      </c>
      <c r="B297" s="66">
        <f>B285/(B258-B260)-B285/B258</f>
        <v>7.0977582883007123E-3</v>
      </c>
      <c r="C297" s="66">
        <f t="shared" ref="C297:AC297" si="259">C285/(C258-C260)-C285/C258</f>
        <v>7.0367612371274174E-3</v>
      </c>
      <c r="D297" s="66">
        <f t="shared" si="259"/>
        <v>6.9524540967785542E-3</v>
      </c>
      <c r="E297" s="66">
        <f t="shared" si="259"/>
        <v>6.8377461893616431E-3</v>
      </c>
      <c r="F297" s="66">
        <f t="shared" si="259"/>
        <v>6.6849767295975443E-3</v>
      </c>
      <c r="G297" s="66">
        <f t="shared" si="259"/>
        <v>6.4871380480270788E-3</v>
      </c>
      <c r="H297" s="66">
        <f t="shared" si="259"/>
        <v>6.2397304429373038E-3</v>
      </c>
      <c r="I297" s="66">
        <f t="shared" si="259"/>
        <v>5.9427419115160168E-3</v>
      </c>
      <c r="J297" s="66">
        <f t="shared" si="259"/>
        <v>5.6018167455836598E-3</v>
      </c>
      <c r="K297" s="66">
        <f t="shared" si="259"/>
        <v>5.2279555184272658E-3</v>
      </c>
      <c r="L297" s="66">
        <f t="shared" si="259"/>
        <v>4.8361517515892669E-3</v>
      </c>
      <c r="M297" s="66">
        <f t="shared" si="259"/>
        <v>4.4439505247187844E-3</v>
      </c>
      <c r="N297" s="66">
        <f t="shared" si="259"/>
        <v>4.069998577033121E-3</v>
      </c>
      <c r="O297" s="66">
        <f t="shared" si="259"/>
        <v>3.7316751968496653E-3</v>
      </c>
      <c r="P297" s="66">
        <f t="shared" si="259"/>
        <v>3.4418069735603629E-3</v>
      </c>
      <c r="Q297" s="66">
        <f t="shared" si="259"/>
        <v>3.2061729031458847E-3</v>
      </c>
      <c r="R297" s="66">
        <f t="shared" si="259"/>
        <v>3.0234007395469886E-3</v>
      </c>
      <c r="S297" s="66">
        <f t="shared" si="259"/>
        <v>2.8870463791735718E-3</v>
      </c>
      <c r="T297" s="66">
        <f t="shared" si="259"/>
        <v>2.7883775125634239E-3</v>
      </c>
      <c r="U297" s="66">
        <f t="shared" si="259"/>
        <v>2.7185909853234616E-3</v>
      </c>
      <c r="V297" s="66">
        <f t="shared" si="259"/>
        <v>2.6700421208559894E-3</v>
      </c>
      <c r="W297" s="66">
        <f t="shared" si="259"/>
        <v>2.636660527762319E-3</v>
      </c>
      <c r="X297" s="66">
        <f t="shared" si="259"/>
        <v>2.6138936443330582E-3</v>
      </c>
      <c r="Y297" s="66">
        <f t="shared" si="259"/>
        <v>2.5984527144075065E-3</v>
      </c>
      <c r="Z297" s="66">
        <f t="shared" si="259"/>
        <v>2.5880201961599805E-3</v>
      </c>
      <c r="AA297" s="66">
        <f t="shared" si="259"/>
        <v>2.5809897415732877E-3</v>
      </c>
      <c r="AB297" s="66">
        <f t="shared" si="259"/>
        <v>2.5762601876457986E-3</v>
      </c>
      <c r="AC297" s="66">
        <f t="shared" si="259"/>
        <v>2.5730822410554646E-3</v>
      </c>
    </row>
    <row r="298" spans="1:29" ht="15.75" thickBot="1" x14ac:dyDescent="0.3">
      <c r="A298" s="59" t="str">
        <f>A235</f>
        <v>Emission Cost</v>
      </c>
      <c r="B298" s="68">
        <f>B255*B261/B261/(B258)</f>
        <v>0</v>
      </c>
      <c r="C298" s="68">
        <f t="shared" ref="C298:AC298" si="260">C255*C261/C261/(C258)</f>
        <v>0</v>
      </c>
      <c r="D298" s="68">
        <f t="shared" si="260"/>
        <v>0</v>
      </c>
      <c r="E298" s="68">
        <f t="shared" si="260"/>
        <v>0</v>
      </c>
      <c r="F298" s="68">
        <f t="shared" si="260"/>
        <v>0</v>
      </c>
      <c r="G298" s="68">
        <f t="shared" si="260"/>
        <v>0</v>
      </c>
      <c r="H298" s="68">
        <f t="shared" si="260"/>
        <v>0</v>
      </c>
      <c r="I298" s="68">
        <f t="shared" si="260"/>
        <v>0</v>
      </c>
      <c r="J298" s="68">
        <f t="shared" si="260"/>
        <v>0</v>
      </c>
      <c r="K298" s="68">
        <f t="shared" si="260"/>
        <v>0</v>
      </c>
      <c r="L298" s="68">
        <f t="shared" si="260"/>
        <v>0</v>
      </c>
      <c r="M298" s="68">
        <f t="shared" si="260"/>
        <v>0</v>
      </c>
      <c r="N298" s="68">
        <f t="shared" si="260"/>
        <v>0</v>
      </c>
      <c r="O298" s="68">
        <f t="shared" si="260"/>
        <v>0</v>
      </c>
      <c r="P298" s="68">
        <f t="shared" si="260"/>
        <v>0</v>
      </c>
      <c r="Q298" s="68">
        <f t="shared" si="260"/>
        <v>0</v>
      </c>
      <c r="R298" s="68">
        <f t="shared" si="260"/>
        <v>0</v>
      </c>
      <c r="S298" s="68">
        <f t="shared" si="260"/>
        <v>0</v>
      </c>
      <c r="T298" s="68">
        <f t="shared" si="260"/>
        <v>0</v>
      </c>
      <c r="U298" s="68">
        <f t="shared" si="260"/>
        <v>0</v>
      </c>
      <c r="V298" s="68">
        <f t="shared" si="260"/>
        <v>0</v>
      </c>
      <c r="W298" s="68">
        <f t="shared" si="260"/>
        <v>0</v>
      </c>
      <c r="X298" s="68">
        <f t="shared" si="260"/>
        <v>0</v>
      </c>
      <c r="Y298" s="68">
        <f t="shared" si="260"/>
        <v>0</v>
      </c>
      <c r="Z298" s="68">
        <f t="shared" si="260"/>
        <v>0</v>
      </c>
      <c r="AA298" s="68">
        <f t="shared" si="260"/>
        <v>0</v>
      </c>
      <c r="AB298" s="68">
        <f t="shared" si="260"/>
        <v>0</v>
      </c>
      <c r="AC298" s="68">
        <f t="shared" si="260"/>
        <v>0</v>
      </c>
    </row>
    <row r="299" spans="1:29" ht="15.75" thickBot="1" x14ac:dyDescent="0.3">
      <c r="A299" s="31" t="s">
        <v>210</v>
      </c>
      <c r="B299" s="67">
        <f>B288+B289+B290+B291+B292+B293+B294+B295+B296+B297+B298</f>
        <v>0.14621586097420197</v>
      </c>
      <c r="C299" s="67">
        <f t="shared" ref="C299:AC299" si="261">C288+C289+C290+C291+C292+C293+C294+C295+C296+C297+C298</f>
        <v>0.14539200754890624</v>
      </c>
      <c r="D299" s="67">
        <f t="shared" si="261"/>
        <v>0.14426141918216653</v>
      </c>
      <c r="E299" s="67">
        <f t="shared" si="261"/>
        <v>0.14273972676672722</v>
      </c>
      <c r="F299" s="67">
        <f t="shared" si="261"/>
        <v>0.14074596120980765</v>
      </c>
      <c r="G299" s="67">
        <f t="shared" si="261"/>
        <v>0.13822622667997839</v>
      </c>
      <c r="H299" s="67">
        <f t="shared" si="261"/>
        <v>0.13518621518574814</v>
      </c>
      <c r="I299" s="67">
        <f t="shared" si="261"/>
        <v>0.13172035651174169</v>
      </c>
      <c r="J299" s="67">
        <f t="shared" si="261"/>
        <v>0.12801633489233846</v>
      </c>
      <c r="K299" s="67">
        <f t="shared" si="261"/>
        <v>0.12431963095039976</v>
      </c>
      <c r="L299" s="67">
        <f t="shared" si="261"/>
        <v>0.12086887179861983</v>
      </c>
      <c r="M299" s="67">
        <f t="shared" si="261"/>
        <v>0.11783712553394528</v>
      </c>
      <c r="N299" s="67">
        <f t="shared" si="261"/>
        <v>0.1153083350127429</v>
      </c>
      <c r="O299" s="67">
        <f t="shared" si="261"/>
        <v>0.11328875933574614</v>
      </c>
      <c r="P299" s="67">
        <f t="shared" si="261"/>
        <v>0.11173372361180109</v>
      </c>
      <c r="Q299" s="67">
        <f t="shared" si="261"/>
        <v>0.11057295408013217</v>
      </c>
      <c r="R299" s="67">
        <f t="shared" si="261"/>
        <v>0.10972883838055081</v>
      </c>
      <c r="S299" s="67">
        <f t="shared" si="261"/>
        <v>0.10912797790470984</v>
      </c>
      <c r="T299" s="67">
        <f t="shared" si="261"/>
        <v>0.10870740210516208</v>
      </c>
      <c r="U299" s="67">
        <f t="shared" si="261"/>
        <v>0.10841673678292252</v>
      </c>
      <c r="V299" s="67">
        <f t="shared" si="261"/>
        <v>0.10821771439236554</v>
      </c>
      <c r="W299" s="67">
        <f t="shared" si="261"/>
        <v>0.10808234223540167</v>
      </c>
      <c r="X299" s="67">
        <f t="shared" si="261"/>
        <v>0.10799069055177024</v>
      </c>
      <c r="Y299" s="67">
        <f t="shared" si="261"/>
        <v>0.10792883773872319</v>
      </c>
      <c r="Z299" s="67">
        <f t="shared" si="261"/>
        <v>0.10788718665007305</v>
      </c>
      <c r="AA299" s="67">
        <f t="shared" si="261"/>
        <v>0.1078591809596505</v>
      </c>
      <c r="AB299" s="67">
        <f t="shared" si="261"/>
        <v>0.10784036923898319</v>
      </c>
      <c r="AC299" s="67">
        <f t="shared" si="261"/>
        <v>0.10782774179230636</v>
      </c>
    </row>
    <row r="301" spans="1:29" x14ac:dyDescent="0.25">
      <c r="B301" s="40"/>
    </row>
    <row r="324" spans="1:44" s="3" customFormat="1" ht="21" x14ac:dyDescent="0.35">
      <c r="A324" s="2" t="str">
        <f>'Parameter Input'!A45</f>
        <v>Road long-haul: Break bulk</v>
      </c>
    </row>
    <row r="325" spans="1:44" s="3" customFormat="1" ht="21" x14ac:dyDescent="0.35">
      <c r="A325" s="2" t="s">
        <v>87</v>
      </c>
    </row>
    <row r="326" spans="1:44" x14ac:dyDescent="0.25">
      <c r="A326" s="33" t="s">
        <v>195</v>
      </c>
    </row>
    <row r="327" spans="1:44" x14ac:dyDescent="0.25">
      <c r="A327" s="33" t="s">
        <v>196</v>
      </c>
    </row>
    <row r="328" spans="1:44" ht="15.75" thickBot="1" x14ac:dyDescent="0.3">
      <c r="A328" s="34" t="s">
        <v>197</v>
      </c>
      <c r="B328" s="34"/>
    </row>
    <row r="329" spans="1:44" ht="15.75" thickBot="1" x14ac:dyDescent="0.3">
      <c r="A329" s="39" t="s">
        <v>198</v>
      </c>
      <c r="B329" s="35"/>
    </row>
    <row r="330" spans="1:44" ht="15.75" thickBot="1" x14ac:dyDescent="0.3">
      <c r="A330" s="38" t="s">
        <v>199</v>
      </c>
      <c r="B330" s="36"/>
    </row>
    <row r="331" spans="1:44" ht="15.75" thickBot="1" x14ac:dyDescent="0.3"/>
    <row r="332" spans="1:44" x14ac:dyDescent="0.25">
      <c r="A332" s="5" t="s">
        <v>200</v>
      </c>
      <c r="B332" s="6">
        <v>2023</v>
      </c>
      <c r="C332" s="6">
        <v>2050</v>
      </c>
      <c r="D332" s="7"/>
      <c r="E332" s="5" t="s">
        <v>201</v>
      </c>
      <c r="F332" s="8"/>
      <c r="G332" s="8"/>
      <c r="H332" s="8"/>
      <c r="I332" s="8"/>
      <c r="J332" s="8"/>
      <c r="K332" s="9"/>
      <c r="L332" s="10" t="s">
        <v>2</v>
      </c>
      <c r="M332" s="11"/>
      <c r="N332" s="11"/>
      <c r="O332" s="11"/>
      <c r="P332" s="12"/>
      <c r="Q332" s="13">
        <v>0</v>
      </c>
      <c r="R332" s="13">
        <v>1</v>
      </c>
      <c r="S332" s="13">
        <v>2</v>
      </c>
      <c r="T332" s="13">
        <v>3</v>
      </c>
      <c r="U332" s="13">
        <v>4</v>
      </c>
      <c r="V332" s="13">
        <v>5</v>
      </c>
      <c r="W332" s="13">
        <v>6</v>
      </c>
      <c r="X332" s="13">
        <v>7</v>
      </c>
      <c r="Y332" s="13">
        <v>8</v>
      </c>
      <c r="Z332" s="13">
        <v>9</v>
      </c>
      <c r="AA332" s="13">
        <v>10</v>
      </c>
      <c r="AB332" s="13">
        <v>11</v>
      </c>
      <c r="AC332" s="13">
        <v>12</v>
      </c>
      <c r="AD332" s="13">
        <v>13</v>
      </c>
      <c r="AE332" s="13">
        <v>14</v>
      </c>
      <c r="AF332" s="13">
        <v>15</v>
      </c>
      <c r="AG332" s="13">
        <v>16</v>
      </c>
      <c r="AH332" s="13">
        <v>17</v>
      </c>
      <c r="AI332" s="13">
        <v>18</v>
      </c>
      <c r="AJ332" s="13">
        <v>19</v>
      </c>
      <c r="AK332" s="13">
        <v>20</v>
      </c>
      <c r="AL332" s="13">
        <v>21</v>
      </c>
      <c r="AM332" s="13">
        <v>22</v>
      </c>
      <c r="AN332" s="13">
        <v>23</v>
      </c>
      <c r="AO332" s="13">
        <v>24</v>
      </c>
      <c r="AP332" s="13">
        <v>25</v>
      </c>
      <c r="AQ332" s="13">
        <v>26</v>
      </c>
      <c r="AR332" s="14">
        <v>27</v>
      </c>
    </row>
    <row r="333" spans="1:44" ht="15.75" thickBot="1" x14ac:dyDescent="0.3">
      <c r="A333" s="15"/>
      <c r="B333" s="3" t="s">
        <v>202</v>
      </c>
      <c r="C333" s="3" t="s">
        <v>203</v>
      </c>
      <c r="D333" s="16" t="s">
        <v>5</v>
      </c>
      <c r="E333" s="17"/>
      <c r="F333" s="18"/>
      <c r="G333" s="18"/>
      <c r="H333" s="18"/>
      <c r="I333" s="18"/>
      <c r="J333" s="18"/>
      <c r="K333" s="19"/>
      <c r="L333" s="20" t="s">
        <v>8</v>
      </c>
      <c r="M333" s="20" t="s">
        <v>204</v>
      </c>
      <c r="N333" s="20" t="s">
        <v>205</v>
      </c>
      <c r="O333" s="20" t="s">
        <v>9</v>
      </c>
      <c r="P333" s="21" t="s">
        <v>10</v>
      </c>
      <c r="Q333" s="22">
        <v>2023</v>
      </c>
      <c r="R333" s="22">
        <v>2024</v>
      </c>
      <c r="S333" s="22">
        <v>2025</v>
      </c>
      <c r="T333" s="22">
        <v>2026</v>
      </c>
      <c r="U333" s="22">
        <v>2027</v>
      </c>
      <c r="V333" s="22">
        <v>2028</v>
      </c>
      <c r="W333" s="22">
        <v>2029</v>
      </c>
      <c r="X333" s="22">
        <v>2030</v>
      </c>
      <c r="Y333" s="22">
        <v>2031</v>
      </c>
      <c r="Z333" s="22">
        <v>2032</v>
      </c>
      <c r="AA333" s="22">
        <v>2033</v>
      </c>
      <c r="AB333" s="22">
        <v>2034</v>
      </c>
      <c r="AC333" s="22">
        <v>2035</v>
      </c>
      <c r="AD333" s="22">
        <v>2036</v>
      </c>
      <c r="AE333" s="22">
        <v>2037</v>
      </c>
      <c r="AF333" s="22">
        <v>2038</v>
      </c>
      <c r="AG333" s="22">
        <v>2039</v>
      </c>
      <c r="AH333" s="22">
        <v>2040</v>
      </c>
      <c r="AI333" s="22">
        <v>2041</v>
      </c>
      <c r="AJ333" s="22">
        <v>2042</v>
      </c>
      <c r="AK333" s="22">
        <v>2043</v>
      </c>
      <c r="AL333" s="22">
        <v>2044</v>
      </c>
      <c r="AM333" s="22">
        <v>2045</v>
      </c>
      <c r="AN333" s="22">
        <v>2046</v>
      </c>
      <c r="AO333" s="22">
        <v>2047</v>
      </c>
      <c r="AP333" s="22">
        <v>2048</v>
      </c>
      <c r="AQ333" s="22">
        <v>2049</v>
      </c>
      <c r="AR333" s="23">
        <v>2050</v>
      </c>
    </row>
    <row r="334" spans="1:44" x14ac:dyDescent="0.25">
      <c r="A334" s="24" t="s">
        <v>18</v>
      </c>
      <c r="B334" s="41">
        <f>'Parameter Input'!$L$20</f>
        <v>400000</v>
      </c>
      <c r="C334" s="42">
        <f>'Parameter Input'!$M$20</f>
        <v>145000</v>
      </c>
      <c r="D334" s="1" t="s">
        <v>15</v>
      </c>
      <c r="L334" s="51">
        <f>'Parameter Input'!$O$20</f>
        <v>8</v>
      </c>
      <c r="M334" s="52">
        <v>0</v>
      </c>
      <c r="N334" s="52">
        <v>1</v>
      </c>
      <c r="O334" s="52">
        <f>'Parameter Input'!$P$20</f>
        <v>0.9</v>
      </c>
      <c r="P334" s="53">
        <f>'Parameter Input'!$Q$20</f>
        <v>0.4</v>
      </c>
      <c r="Q334" s="4">
        <f t="shared" ref="Q334:AR343" si="262">$N334+($M334-$N334)*((1/(1+EXP(-$P334*(Q$9-$L334)))^$O334))</f>
        <v>0.94584787155511363</v>
      </c>
      <c r="R334" s="4">
        <f t="shared" si="262"/>
        <v>0.92370360150141495</v>
      </c>
      <c r="S334" s="4">
        <f t="shared" si="262"/>
        <v>0.89334463567658451</v>
      </c>
      <c r="T334" s="4">
        <f t="shared" si="262"/>
        <v>0.85254543874327005</v>
      </c>
      <c r="U334" s="4">
        <f t="shared" si="262"/>
        <v>0.79921300652623883</v>
      </c>
      <c r="V334" s="4">
        <f t="shared" si="262"/>
        <v>0.73204982249993378</v>
      </c>
      <c r="W334" s="4">
        <f t="shared" si="262"/>
        <v>0.65145592958786691</v>
      </c>
      <c r="X334" s="4">
        <f t="shared" si="262"/>
        <v>0.56032247880849573</v>
      </c>
      <c r="Y334" s="4">
        <f t="shared" si="262"/>
        <v>0.46411326873185343</v>
      </c>
      <c r="Z334" s="4">
        <f t="shared" si="262"/>
        <v>0.36979727595523937</v>
      </c>
      <c r="AA334" s="4">
        <f t="shared" si="262"/>
        <v>0.28393948637231203</v>
      </c>
      <c r="AB334" s="4">
        <f t="shared" si="262"/>
        <v>0.21097259161117732</v>
      </c>
      <c r="AC334" s="4">
        <f t="shared" si="262"/>
        <v>0.15253917653798199</v>
      </c>
      <c r="AD334" s="4">
        <f t="shared" si="262"/>
        <v>0.10795188737709993</v>
      </c>
      <c r="AE334" s="4">
        <f t="shared" si="262"/>
        <v>7.5176653938091809E-2</v>
      </c>
      <c r="AF334" s="4">
        <f t="shared" si="262"/>
        <v>5.1742836177502194E-2</v>
      </c>
      <c r="AG334" s="4">
        <f t="shared" si="262"/>
        <v>3.5319190625345942E-2</v>
      </c>
      <c r="AH334" s="4">
        <f t="shared" si="262"/>
        <v>2.3969442072658165E-2</v>
      </c>
      <c r="AI334" s="4">
        <f t="shared" si="262"/>
        <v>1.6202243558389728E-2</v>
      </c>
      <c r="AJ334" s="4">
        <f t="shared" si="262"/>
        <v>1.0922240564108399E-2</v>
      </c>
      <c r="AK334" s="4">
        <f t="shared" si="262"/>
        <v>7.3493212906090566E-3</v>
      </c>
      <c r="AL334" s="4">
        <f t="shared" si="262"/>
        <v>4.9390262185057265E-3</v>
      </c>
      <c r="AM334" s="4">
        <f t="shared" si="262"/>
        <v>3.3164275492956197E-3</v>
      </c>
      <c r="AN334" s="4">
        <f t="shared" si="262"/>
        <v>2.2256362146679809E-3</v>
      </c>
      <c r="AO334" s="4">
        <f t="shared" si="262"/>
        <v>1.4930448704811861E-3</v>
      </c>
      <c r="AP334" s="4">
        <f t="shared" si="262"/>
        <v>1.0013381504474506E-3</v>
      </c>
      <c r="AQ334" s="4">
        <f t="shared" si="262"/>
        <v>6.7145100246257527E-4</v>
      </c>
      <c r="AR334" s="4">
        <f t="shared" si="262"/>
        <v>4.5019225748876845E-4</v>
      </c>
    </row>
    <row r="335" spans="1:44" x14ac:dyDescent="0.25">
      <c r="A335" s="24" t="s">
        <v>28</v>
      </c>
      <c r="B335" s="60">
        <f>'Parameter Input'!$L$21</f>
        <v>-60000</v>
      </c>
      <c r="C335" s="61">
        <f>'Parameter Input'!$M$21</f>
        <v>-36250</v>
      </c>
      <c r="D335" s="1" t="s">
        <v>15</v>
      </c>
      <c r="L335" s="54">
        <f>'Parameter Input'!$O$21</f>
        <v>8</v>
      </c>
      <c r="M335" s="37">
        <v>0</v>
      </c>
      <c r="N335" s="37">
        <v>1</v>
      </c>
      <c r="O335" s="37">
        <f>'Parameter Input'!$P$21</f>
        <v>0.9</v>
      </c>
      <c r="P335" s="55">
        <f>'Parameter Input'!$Q$21</f>
        <v>0.4</v>
      </c>
      <c r="Q335" s="4">
        <f t="shared" si="262"/>
        <v>0.94584787155511363</v>
      </c>
      <c r="R335" s="4">
        <f t="shared" si="262"/>
        <v>0.92370360150141495</v>
      </c>
      <c r="S335" s="4">
        <f t="shared" si="262"/>
        <v>0.89334463567658451</v>
      </c>
      <c r="T335" s="4">
        <f t="shared" si="262"/>
        <v>0.85254543874327005</v>
      </c>
      <c r="U335" s="4">
        <f t="shared" si="262"/>
        <v>0.79921300652623883</v>
      </c>
      <c r="V335" s="4">
        <f t="shared" si="262"/>
        <v>0.73204982249993378</v>
      </c>
      <c r="W335" s="4">
        <f t="shared" si="262"/>
        <v>0.65145592958786691</v>
      </c>
      <c r="X335" s="4">
        <f t="shared" si="262"/>
        <v>0.56032247880849573</v>
      </c>
      <c r="Y335" s="4">
        <f t="shared" si="262"/>
        <v>0.46411326873185343</v>
      </c>
      <c r="Z335" s="4">
        <f t="shared" si="262"/>
        <v>0.36979727595523937</v>
      </c>
      <c r="AA335" s="4">
        <f t="shared" si="262"/>
        <v>0.28393948637231203</v>
      </c>
      <c r="AB335" s="4">
        <f t="shared" si="262"/>
        <v>0.21097259161117732</v>
      </c>
      <c r="AC335" s="4">
        <f t="shared" si="262"/>
        <v>0.15253917653798199</v>
      </c>
      <c r="AD335" s="4">
        <f t="shared" si="262"/>
        <v>0.10795188737709993</v>
      </c>
      <c r="AE335" s="4">
        <f t="shared" si="262"/>
        <v>7.5176653938091809E-2</v>
      </c>
      <c r="AF335" s="4">
        <f t="shared" si="262"/>
        <v>5.1742836177502194E-2</v>
      </c>
      <c r="AG335" s="4">
        <f t="shared" si="262"/>
        <v>3.5319190625345942E-2</v>
      </c>
      <c r="AH335" s="4">
        <f t="shared" si="262"/>
        <v>2.3969442072658165E-2</v>
      </c>
      <c r="AI335" s="4">
        <f t="shared" si="262"/>
        <v>1.6202243558389728E-2</v>
      </c>
      <c r="AJ335" s="4">
        <f t="shared" si="262"/>
        <v>1.0922240564108399E-2</v>
      </c>
      <c r="AK335" s="4">
        <f t="shared" si="262"/>
        <v>7.3493212906090566E-3</v>
      </c>
      <c r="AL335" s="4">
        <f t="shared" si="262"/>
        <v>4.9390262185057265E-3</v>
      </c>
      <c r="AM335" s="4">
        <f t="shared" si="262"/>
        <v>3.3164275492956197E-3</v>
      </c>
      <c r="AN335" s="4">
        <f t="shared" si="262"/>
        <v>2.2256362146679809E-3</v>
      </c>
      <c r="AO335" s="4">
        <f t="shared" si="262"/>
        <v>1.4930448704811861E-3</v>
      </c>
      <c r="AP335" s="4">
        <f t="shared" si="262"/>
        <v>1.0013381504474506E-3</v>
      </c>
      <c r="AQ335" s="4">
        <f t="shared" si="262"/>
        <v>6.7145100246257527E-4</v>
      </c>
      <c r="AR335" s="4">
        <f t="shared" si="262"/>
        <v>4.5019225748876845E-4</v>
      </c>
    </row>
    <row r="336" spans="1:44" x14ac:dyDescent="0.25">
      <c r="A336" s="24" t="s">
        <v>14</v>
      </c>
      <c r="B336" s="60">
        <f>'Parameter Input'!B46</f>
        <v>40000</v>
      </c>
      <c r="C336" s="61">
        <f>'Parameter Input'!C46</f>
        <v>40000</v>
      </c>
      <c r="D336" s="1" t="s">
        <v>15</v>
      </c>
      <c r="L336" s="54">
        <f>'Parameter Input'!E46</f>
        <v>12</v>
      </c>
      <c r="M336" s="37">
        <v>0</v>
      </c>
      <c r="N336" s="37">
        <v>1</v>
      </c>
      <c r="O336" s="37">
        <f>'Parameter Input'!F46</f>
        <v>0.9</v>
      </c>
      <c r="P336" s="55">
        <f>'Parameter Input'!G46</f>
        <v>0.4</v>
      </c>
      <c r="Q336" s="4">
        <f t="shared" si="262"/>
        <v>0.9867978615748374</v>
      </c>
      <c r="R336" s="4">
        <f t="shared" si="262"/>
        <v>0.98114509762858249</v>
      </c>
      <c r="S336" s="4">
        <f t="shared" si="262"/>
        <v>0.97311898315872036</v>
      </c>
      <c r="T336" s="4">
        <f t="shared" si="262"/>
        <v>0.96177484161592774</v>
      </c>
      <c r="U336" s="4">
        <f t="shared" si="262"/>
        <v>0.94584787155511363</v>
      </c>
      <c r="V336" s="4">
        <f t="shared" si="262"/>
        <v>0.92370360150141495</v>
      </c>
      <c r="W336" s="4">
        <f t="shared" si="262"/>
        <v>0.89334463567658451</v>
      </c>
      <c r="X336" s="4">
        <f t="shared" si="262"/>
        <v>0.85254543874327005</v>
      </c>
      <c r="Y336" s="4">
        <f t="shared" si="262"/>
        <v>0.79921300652623883</v>
      </c>
      <c r="Z336" s="4">
        <f t="shared" si="262"/>
        <v>0.73204982249993378</v>
      </c>
      <c r="AA336" s="4">
        <f t="shared" si="262"/>
        <v>0.65145592958786691</v>
      </c>
      <c r="AB336" s="4">
        <f t="shared" si="262"/>
        <v>0.56032247880849573</v>
      </c>
      <c r="AC336" s="4">
        <f t="shared" si="262"/>
        <v>0.46411326873185343</v>
      </c>
      <c r="AD336" s="4">
        <f t="shared" si="262"/>
        <v>0.36979727595523937</v>
      </c>
      <c r="AE336" s="4">
        <f t="shared" si="262"/>
        <v>0.28393948637231203</v>
      </c>
      <c r="AF336" s="4">
        <f t="shared" si="262"/>
        <v>0.21097259161117732</v>
      </c>
      <c r="AG336" s="4">
        <f t="shared" si="262"/>
        <v>0.15253917653798199</v>
      </c>
      <c r="AH336" s="4">
        <f t="shared" si="262"/>
        <v>0.10795188737709993</v>
      </c>
      <c r="AI336" s="4">
        <f t="shared" si="262"/>
        <v>7.5176653938091809E-2</v>
      </c>
      <c r="AJ336" s="4">
        <f t="shared" si="262"/>
        <v>5.1742836177502194E-2</v>
      </c>
      <c r="AK336" s="4">
        <f t="shared" si="262"/>
        <v>3.5319190625345942E-2</v>
      </c>
      <c r="AL336" s="4">
        <f t="shared" si="262"/>
        <v>2.3969442072658165E-2</v>
      </c>
      <c r="AM336" s="4">
        <f t="shared" si="262"/>
        <v>1.6202243558389728E-2</v>
      </c>
      <c r="AN336" s="4">
        <f t="shared" si="262"/>
        <v>1.0922240564108399E-2</v>
      </c>
      <c r="AO336" s="4">
        <f t="shared" si="262"/>
        <v>7.3493212906090566E-3</v>
      </c>
      <c r="AP336" s="4">
        <f t="shared" si="262"/>
        <v>4.9390262185057265E-3</v>
      </c>
      <c r="AQ336" s="4">
        <f t="shared" si="262"/>
        <v>3.3164275492956197E-3</v>
      </c>
      <c r="AR336" s="4">
        <f t="shared" si="262"/>
        <v>2.2256362146679809E-3</v>
      </c>
    </row>
    <row r="337" spans="1:44" x14ac:dyDescent="0.25">
      <c r="A337" s="24" t="s">
        <v>25</v>
      </c>
      <c r="B337" s="60">
        <f>'Parameter Input'!B47</f>
        <v>-10000</v>
      </c>
      <c r="C337" s="61">
        <f>'Parameter Input'!C47</f>
        <v>-10000</v>
      </c>
      <c r="D337" s="1" t="s">
        <v>15</v>
      </c>
      <c r="L337" s="54">
        <f>'Parameter Input'!E47</f>
        <v>12</v>
      </c>
      <c r="M337" s="37">
        <v>0</v>
      </c>
      <c r="N337" s="37">
        <v>1</v>
      </c>
      <c r="O337" s="37">
        <f>'Parameter Input'!F47</f>
        <v>0.9</v>
      </c>
      <c r="P337" s="55">
        <f>'Parameter Input'!G47</f>
        <v>0.4</v>
      </c>
      <c r="Q337" s="4">
        <f t="shared" si="262"/>
        <v>0.9867978615748374</v>
      </c>
      <c r="R337" s="4">
        <f t="shared" si="262"/>
        <v>0.98114509762858249</v>
      </c>
      <c r="S337" s="4">
        <f t="shared" si="262"/>
        <v>0.97311898315872036</v>
      </c>
      <c r="T337" s="4">
        <f t="shared" si="262"/>
        <v>0.96177484161592774</v>
      </c>
      <c r="U337" s="4">
        <f t="shared" si="262"/>
        <v>0.94584787155511363</v>
      </c>
      <c r="V337" s="4">
        <f t="shared" si="262"/>
        <v>0.92370360150141495</v>
      </c>
      <c r="W337" s="4">
        <f t="shared" si="262"/>
        <v>0.89334463567658451</v>
      </c>
      <c r="X337" s="4">
        <f t="shared" si="262"/>
        <v>0.85254543874327005</v>
      </c>
      <c r="Y337" s="4">
        <f t="shared" si="262"/>
        <v>0.79921300652623883</v>
      </c>
      <c r="Z337" s="4">
        <f t="shared" si="262"/>
        <v>0.73204982249993378</v>
      </c>
      <c r="AA337" s="4">
        <f t="shared" si="262"/>
        <v>0.65145592958786691</v>
      </c>
      <c r="AB337" s="4">
        <f t="shared" si="262"/>
        <v>0.56032247880849573</v>
      </c>
      <c r="AC337" s="4">
        <f t="shared" si="262"/>
        <v>0.46411326873185343</v>
      </c>
      <c r="AD337" s="4">
        <f t="shared" si="262"/>
        <v>0.36979727595523937</v>
      </c>
      <c r="AE337" s="4">
        <f t="shared" si="262"/>
        <v>0.28393948637231203</v>
      </c>
      <c r="AF337" s="4">
        <f t="shared" si="262"/>
        <v>0.21097259161117732</v>
      </c>
      <c r="AG337" s="4">
        <f t="shared" si="262"/>
        <v>0.15253917653798199</v>
      </c>
      <c r="AH337" s="4">
        <f t="shared" si="262"/>
        <v>0.10795188737709993</v>
      </c>
      <c r="AI337" s="4">
        <f t="shared" si="262"/>
        <v>7.5176653938091809E-2</v>
      </c>
      <c r="AJ337" s="4">
        <f t="shared" si="262"/>
        <v>5.1742836177502194E-2</v>
      </c>
      <c r="AK337" s="4">
        <f t="shared" si="262"/>
        <v>3.5319190625345942E-2</v>
      </c>
      <c r="AL337" s="4">
        <f t="shared" si="262"/>
        <v>2.3969442072658165E-2</v>
      </c>
      <c r="AM337" s="4">
        <f t="shared" si="262"/>
        <v>1.6202243558389728E-2</v>
      </c>
      <c r="AN337" s="4">
        <f t="shared" si="262"/>
        <v>1.0922240564108399E-2</v>
      </c>
      <c r="AO337" s="4">
        <f t="shared" si="262"/>
        <v>7.3493212906090566E-3</v>
      </c>
      <c r="AP337" s="4">
        <f t="shared" si="262"/>
        <v>4.9390262185057265E-3</v>
      </c>
      <c r="AQ337" s="4">
        <f t="shared" si="262"/>
        <v>3.3164275492956197E-3</v>
      </c>
      <c r="AR337" s="4">
        <f t="shared" si="262"/>
        <v>2.2256362146679809E-3</v>
      </c>
    </row>
    <row r="338" spans="1:44" x14ac:dyDescent="0.25">
      <c r="A338" s="24" t="s">
        <v>79</v>
      </c>
      <c r="B338" s="45">
        <f>'Parameter Input'!$L$27</f>
        <v>0.06</v>
      </c>
      <c r="C338" s="46">
        <f>'Parameter Input'!$M$27</f>
        <v>0.06</v>
      </c>
      <c r="D338" s="1" t="s">
        <v>57</v>
      </c>
      <c r="L338" s="54">
        <f>'Parameter Input'!$O$27</f>
        <v>12</v>
      </c>
      <c r="M338" s="37">
        <v>0</v>
      </c>
      <c r="N338" s="37">
        <v>1</v>
      </c>
      <c r="O338" s="37">
        <f>'Parameter Input'!$P$27</f>
        <v>0.9</v>
      </c>
      <c r="P338" s="55">
        <f>'Parameter Input'!$Q$27</f>
        <v>0.4</v>
      </c>
      <c r="Q338" s="4">
        <f t="shared" si="262"/>
        <v>0.9867978615748374</v>
      </c>
      <c r="R338" s="4">
        <f t="shared" si="262"/>
        <v>0.98114509762858249</v>
      </c>
      <c r="S338" s="4">
        <f t="shared" si="262"/>
        <v>0.97311898315872036</v>
      </c>
      <c r="T338" s="4">
        <f t="shared" si="262"/>
        <v>0.96177484161592774</v>
      </c>
      <c r="U338" s="4">
        <f t="shared" si="262"/>
        <v>0.94584787155511363</v>
      </c>
      <c r="V338" s="4">
        <f t="shared" si="262"/>
        <v>0.92370360150141495</v>
      </c>
      <c r="W338" s="4">
        <f t="shared" si="262"/>
        <v>0.89334463567658451</v>
      </c>
      <c r="X338" s="4">
        <f t="shared" si="262"/>
        <v>0.85254543874327005</v>
      </c>
      <c r="Y338" s="4">
        <f t="shared" si="262"/>
        <v>0.79921300652623883</v>
      </c>
      <c r="Z338" s="4">
        <f t="shared" si="262"/>
        <v>0.73204982249993378</v>
      </c>
      <c r="AA338" s="4">
        <f t="shared" si="262"/>
        <v>0.65145592958786691</v>
      </c>
      <c r="AB338" s="4">
        <f t="shared" si="262"/>
        <v>0.56032247880849573</v>
      </c>
      <c r="AC338" s="4">
        <f t="shared" si="262"/>
        <v>0.46411326873185343</v>
      </c>
      <c r="AD338" s="4">
        <f t="shared" si="262"/>
        <v>0.36979727595523937</v>
      </c>
      <c r="AE338" s="4">
        <f t="shared" si="262"/>
        <v>0.28393948637231203</v>
      </c>
      <c r="AF338" s="4">
        <f t="shared" si="262"/>
        <v>0.21097259161117732</v>
      </c>
      <c r="AG338" s="4">
        <f t="shared" si="262"/>
        <v>0.15253917653798199</v>
      </c>
      <c r="AH338" s="4">
        <f t="shared" si="262"/>
        <v>0.10795188737709993</v>
      </c>
      <c r="AI338" s="4">
        <f t="shared" si="262"/>
        <v>7.5176653938091809E-2</v>
      </c>
      <c r="AJ338" s="4">
        <f t="shared" si="262"/>
        <v>5.1742836177502194E-2</v>
      </c>
      <c r="AK338" s="4">
        <f t="shared" si="262"/>
        <v>3.5319190625345942E-2</v>
      </c>
      <c r="AL338" s="4">
        <f t="shared" si="262"/>
        <v>2.3969442072658165E-2</v>
      </c>
      <c r="AM338" s="4">
        <f t="shared" si="262"/>
        <v>1.6202243558389728E-2</v>
      </c>
      <c r="AN338" s="4">
        <f t="shared" si="262"/>
        <v>1.0922240564108399E-2</v>
      </c>
      <c r="AO338" s="4">
        <f t="shared" si="262"/>
        <v>7.3493212906090566E-3</v>
      </c>
      <c r="AP338" s="4">
        <f t="shared" si="262"/>
        <v>4.9390262185057265E-3</v>
      </c>
      <c r="AQ338" s="4">
        <f t="shared" si="262"/>
        <v>3.3164275492956197E-3</v>
      </c>
      <c r="AR338" s="4">
        <f t="shared" si="262"/>
        <v>2.2256362146679809E-3</v>
      </c>
    </row>
    <row r="339" spans="1:44" x14ac:dyDescent="0.25">
      <c r="A339" s="24" t="s">
        <v>37</v>
      </c>
      <c r="B339" s="60">
        <f>'Parameter Input'!B48</f>
        <v>70000</v>
      </c>
      <c r="C339" s="61">
        <f>'Parameter Input'!C48</f>
        <v>70000</v>
      </c>
      <c r="D339" s="1" t="s">
        <v>38</v>
      </c>
      <c r="L339" s="54">
        <f>'Parameter Input'!E48</f>
        <v>12</v>
      </c>
      <c r="M339" s="37">
        <v>0</v>
      </c>
      <c r="N339" s="37">
        <v>1</v>
      </c>
      <c r="O339" s="37">
        <f>'Parameter Input'!F48</f>
        <v>0.9</v>
      </c>
      <c r="P339" s="55">
        <f>'Parameter Input'!G48</f>
        <v>0.4</v>
      </c>
      <c r="Q339" s="4">
        <f t="shared" si="262"/>
        <v>0.9867978615748374</v>
      </c>
      <c r="R339" s="4">
        <f t="shared" si="262"/>
        <v>0.98114509762858249</v>
      </c>
      <c r="S339" s="4">
        <f t="shared" si="262"/>
        <v>0.97311898315872036</v>
      </c>
      <c r="T339" s="4">
        <f t="shared" si="262"/>
        <v>0.96177484161592774</v>
      </c>
      <c r="U339" s="4">
        <f t="shared" si="262"/>
        <v>0.94584787155511363</v>
      </c>
      <c r="V339" s="4">
        <f t="shared" si="262"/>
        <v>0.92370360150141495</v>
      </c>
      <c r="W339" s="4">
        <f t="shared" si="262"/>
        <v>0.89334463567658451</v>
      </c>
      <c r="X339" s="4">
        <f t="shared" si="262"/>
        <v>0.85254543874327005</v>
      </c>
      <c r="Y339" s="4">
        <f t="shared" si="262"/>
        <v>0.79921300652623883</v>
      </c>
      <c r="Z339" s="4">
        <f t="shared" si="262"/>
        <v>0.73204982249993378</v>
      </c>
      <c r="AA339" s="4">
        <f t="shared" si="262"/>
        <v>0.65145592958786691</v>
      </c>
      <c r="AB339" s="4">
        <f t="shared" si="262"/>
        <v>0.56032247880849573</v>
      </c>
      <c r="AC339" s="4">
        <f t="shared" si="262"/>
        <v>0.46411326873185343</v>
      </c>
      <c r="AD339" s="4">
        <f t="shared" si="262"/>
        <v>0.36979727595523937</v>
      </c>
      <c r="AE339" s="4">
        <f t="shared" si="262"/>
        <v>0.28393948637231203</v>
      </c>
      <c r="AF339" s="4">
        <f t="shared" si="262"/>
        <v>0.21097259161117732</v>
      </c>
      <c r="AG339" s="4">
        <f t="shared" si="262"/>
        <v>0.15253917653798199</v>
      </c>
      <c r="AH339" s="4">
        <f t="shared" si="262"/>
        <v>0.10795188737709993</v>
      </c>
      <c r="AI339" s="4">
        <f t="shared" si="262"/>
        <v>7.5176653938091809E-2</v>
      </c>
      <c r="AJ339" s="4">
        <f t="shared" si="262"/>
        <v>5.1742836177502194E-2</v>
      </c>
      <c r="AK339" s="4">
        <f t="shared" si="262"/>
        <v>3.5319190625345942E-2</v>
      </c>
      <c r="AL339" s="4">
        <f t="shared" si="262"/>
        <v>2.3969442072658165E-2</v>
      </c>
      <c r="AM339" s="4">
        <f t="shared" si="262"/>
        <v>1.6202243558389728E-2</v>
      </c>
      <c r="AN339" s="4">
        <f t="shared" si="262"/>
        <v>1.0922240564108399E-2</v>
      </c>
      <c r="AO339" s="4">
        <f t="shared" si="262"/>
        <v>7.3493212906090566E-3</v>
      </c>
      <c r="AP339" s="4">
        <f t="shared" si="262"/>
        <v>4.9390262185057265E-3</v>
      </c>
      <c r="AQ339" s="4">
        <f t="shared" si="262"/>
        <v>3.3164275492956197E-3</v>
      </c>
      <c r="AR339" s="4">
        <f t="shared" si="262"/>
        <v>2.2256362146679809E-3</v>
      </c>
    </row>
    <row r="340" spans="1:44" x14ac:dyDescent="0.25">
      <c r="A340" s="24" t="s">
        <v>52</v>
      </c>
      <c r="B340" s="43">
        <f>'Parameter Input'!$L$23</f>
        <v>15000</v>
      </c>
      <c r="C340" s="44">
        <f>'Parameter Input'!$M$23</f>
        <v>15000</v>
      </c>
      <c r="D340" s="1" t="s">
        <v>38</v>
      </c>
      <c r="L340" s="54">
        <f>'Parameter Input'!$O$23</f>
        <v>8</v>
      </c>
      <c r="M340" s="37">
        <v>0</v>
      </c>
      <c r="N340" s="37">
        <v>1</v>
      </c>
      <c r="O340" s="37">
        <f>'Parameter Input'!$P$23</f>
        <v>0.9</v>
      </c>
      <c r="P340" s="55">
        <f>'Parameter Input'!$Q$23</f>
        <v>0.4</v>
      </c>
      <c r="Q340" s="4">
        <f t="shared" si="262"/>
        <v>0.94584787155511363</v>
      </c>
      <c r="R340" s="4">
        <f t="shared" si="262"/>
        <v>0.92370360150141495</v>
      </c>
      <c r="S340" s="4">
        <f t="shared" si="262"/>
        <v>0.89334463567658451</v>
      </c>
      <c r="T340" s="4">
        <f t="shared" si="262"/>
        <v>0.85254543874327005</v>
      </c>
      <c r="U340" s="4">
        <f t="shared" si="262"/>
        <v>0.79921300652623883</v>
      </c>
      <c r="V340" s="4">
        <f t="shared" si="262"/>
        <v>0.73204982249993378</v>
      </c>
      <c r="W340" s="4">
        <f t="shared" si="262"/>
        <v>0.65145592958786691</v>
      </c>
      <c r="X340" s="4">
        <f t="shared" si="262"/>
        <v>0.56032247880849573</v>
      </c>
      <c r="Y340" s="4">
        <f t="shared" si="262"/>
        <v>0.46411326873185343</v>
      </c>
      <c r="Z340" s="4">
        <f t="shared" si="262"/>
        <v>0.36979727595523937</v>
      </c>
      <c r="AA340" s="4">
        <f t="shared" si="262"/>
        <v>0.28393948637231203</v>
      </c>
      <c r="AB340" s="4">
        <f t="shared" si="262"/>
        <v>0.21097259161117732</v>
      </c>
      <c r="AC340" s="4">
        <f t="shared" si="262"/>
        <v>0.15253917653798199</v>
      </c>
      <c r="AD340" s="4">
        <f t="shared" si="262"/>
        <v>0.10795188737709993</v>
      </c>
      <c r="AE340" s="4">
        <f t="shared" si="262"/>
        <v>7.5176653938091809E-2</v>
      </c>
      <c r="AF340" s="4">
        <f t="shared" si="262"/>
        <v>5.1742836177502194E-2</v>
      </c>
      <c r="AG340" s="4">
        <f t="shared" si="262"/>
        <v>3.5319190625345942E-2</v>
      </c>
      <c r="AH340" s="4">
        <f t="shared" si="262"/>
        <v>2.3969442072658165E-2</v>
      </c>
      <c r="AI340" s="4">
        <f t="shared" si="262"/>
        <v>1.6202243558389728E-2</v>
      </c>
      <c r="AJ340" s="4">
        <f t="shared" si="262"/>
        <v>1.0922240564108399E-2</v>
      </c>
      <c r="AK340" s="4">
        <f t="shared" si="262"/>
        <v>7.3493212906090566E-3</v>
      </c>
      <c r="AL340" s="4">
        <f t="shared" si="262"/>
        <v>4.9390262185057265E-3</v>
      </c>
      <c r="AM340" s="4">
        <f t="shared" si="262"/>
        <v>3.3164275492956197E-3</v>
      </c>
      <c r="AN340" s="4">
        <f t="shared" si="262"/>
        <v>2.2256362146679809E-3</v>
      </c>
      <c r="AO340" s="4">
        <f t="shared" si="262"/>
        <v>1.4930448704811861E-3</v>
      </c>
      <c r="AP340" s="4">
        <f t="shared" si="262"/>
        <v>1.0013381504474506E-3</v>
      </c>
      <c r="AQ340" s="4">
        <f t="shared" si="262"/>
        <v>6.7145100246257527E-4</v>
      </c>
      <c r="AR340" s="4">
        <f t="shared" si="262"/>
        <v>4.5019225748876845E-4</v>
      </c>
    </row>
    <row r="341" spans="1:44" x14ac:dyDescent="0.25">
      <c r="A341" s="24" t="s">
        <v>273</v>
      </c>
      <c r="B341" s="60">
        <f>'Parameter Input'!B53</f>
        <v>0.11</v>
      </c>
      <c r="C341" s="61">
        <f>'Parameter Input'!C53</f>
        <v>0.11</v>
      </c>
      <c r="D341" s="1" t="s">
        <v>76</v>
      </c>
      <c r="L341" s="54">
        <f>'Parameter Input'!E53</f>
        <v>12</v>
      </c>
      <c r="M341" s="37">
        <v>0</v>
      </c>
      <c r="N341" s="37">
        <v>1</v>
      </c>
      <c r="O341" s="37">
        <f>'Parameter Input'!F53</f>
        <v>0.9</v>
      </c>
      <c r="P341" s="55">
        <f>'Parameter Input'!G53</f>
        <v>0.4</v>
      </c>
      <c r="Q341" s="4">
        <f t="shared" si="262"/>
        <v>0.9867978615748374</v>
      </c>
      <c r="R341" s="4">
        <f t="shared" si="262"/>
        <v>0.98114509762858249</v>
      </c>
      <c r="S341" s="4">
        <f t="shared" si="262"/>
        <v>0.97311898315872036</v>
      </c>
      <c r="T341" s="4">
        <f t="shared" si="262"/>
        <v>0.96177484161592774</v>
      </c>
      <c r="U341" s="4">
        <f t="shared" si="262"/>
        <v>0.94584787155511363</v>
      </c>
      <c r="V341" s="4">
        <f t="shared" si="262"/>
        <v>0.92370360150141495</v>
      </c>
      <c r="W341" s="4">
        <f t="shared" si="262"/>
        <v>0.89334463567658451</v>
      </c>
      <c r="X341" s="4">
        <f t="shared" si="262"/>
        <v>0.85254543874327005</v>
      </c>
      <c r="Y341" s="4">
        <f t="shared" si="262"/>
        <v>0.79921300652623883</v>
      </c>
      <c r="Z341" s="4">
        <f t="shared" si="262"/>
        <v>0.73204982249993378</v>
      </c>
      <c r="AA341" s="4">
        <f t="shared" si="262"/>
        <v>0.65145592958786691</v>
      </c>
      <c r="AB341" s="4">
        <f t="shared" si="262"/>
        <v>0.56032247880849573</v>
      </c>
      <c r="AC341" s="4">
        <f t="shared" si="262"/>
        <v>0.46411326873185343</v>
      </c>
      <c r="AD341" s="4">
        <f t="shared" si="262"/>
        <v>0.36979727595523937</v>
      </c>
      <c r="AE341" s="4">
        <f t="shared" si="262"/>
        <v>0.28393948637231203</v>
      </c>
      <c r="AF341" s="4">
        <f t="shared" si="262"/>
        <v>0.21097259161117732</v>
      </c>
      <c r="AG341" s="4">
        <f t="shared" si="262"/>
        <v>0.15253917653798199</v>
      </c>
      <c r="AH341" s="4">
        <f t="shared" si="262"/>
        <v>0.10795188737709993</v>
      </c>
      <c r="AI341" s="4">
        <f t="shared" si="262"/>
        <v>7.5176653938091809E-2</v>
      </c>
      <c r="AJ341" s="4">
        <f t="shared" si="262"/>
        <v>5.1742836177502194E-2</v>
      </c>
      <c r="AK341" s="4">
        <f t="shared" si="262"/>
        <v>3.5319190625345942E-2</v>
      </c>
      <c r="AL341" s="4">
        <f t="shared" si="262"/>
        <v>2.3969442072658165E-2</v>
      </c>
      <c r="AM341" s="4">
        <f t="shared" si="262"/>
        <v>1.6202243558389728E-2</v>
      </c>
      <c r="AN341" s="4">
        <f t="shared" si="262"/>
        <v>1.0922240564108399E-2</v>
      </c>
      <c r="AO341" s="4">
        <f t="shared" si="262"/>
        <v>7.3493212906090566E-3</v>
      </c>
      <c r="AP341" s="4">
        <f t="shared" si="262"/>
        <v>4.9390262185057265E-3</v>
      </c>
      <c r="AQ341" s="4">
        <f t="shared" si="262"/>
        <v>3.3164275492956197E-3</v>
      </c>
      <c r="AR341" s="4">
        <f t="shared" si="262"/>
        <v>2.2256362146679809E-3</v>
      </c>
    </row>
    <row r="342" spans="1:44" x14ac:dyDescent="0.25">
      <c r="A342" s="24" t="s">
        <v>59</v>
      </c>
      <c r="B342" s="47">
        <f>'Parameter Input'!$L$24</f>
        <v>1.52</v>
      </c>
      <c r="C342" s="48">
        <f>'Parameter Input'!$M$24</f>
        <v>1.1499999999999999</v>
      </c>
      <c r="D342" s="1" t="s">
        <v>60</v>
      </c>
      <c r="L342" s="54">
        <f>'Parameter Input'!$O$24</f>
        <v>8</v>
      </c>
      <c r="M342" s="37">
        <v>0</v>
      </c>
      <c r="N342" s="37">
        <v>1</v>
      </c>
      <c r="O342" s="37">
        <f>'Parameter Input'!$P$24</f>
        <v>0.9</v>
      </c>
      <c r="P342" s="55">
        <f>'Parameter Input'!$Q$24</f>
        <v>0.4</v>
      </c>
      <c r="Q342" s="4">
        <f t="shared" si="262"/>
        <v>0.94584787155511363</v>
      </c>
      <c r="R342" s="4">
        <f t="shared" si="262"/>
        <v>0.92370360150141495</v>
      </c>
      <c r="S342" s="4">
        <f t="shared" si="262"/>
        <v>0.89334463567658451</v>
      </c>
      <c r="T342" s="4">
        <f t="shared" si="262"/>
        <v>0.85254543874327005</v>
      </c>
      <c r="U342" s="4">
        <f t="shared" si="262"/>
        <v>0.79921300652623883</v>
      </c>
      <c r="V342" s="4">
        <f t="shared" si="262"/>
        <v>0.73204982249993378</v>
      </c>
      <c r="W342" s="4">
        <f t="shared" si="262"/>
        <v>0.65145592958786691</v>
      </c>
      <c r="X342" s="4">
        <f t="shared" si="262"/>
        <v>0.56032247880849573</v>
      </c>
      <c r="Y342" s="4">
        <f t="shared" si="262"/>
        <v>0.46411326873185343</v>
      </c>
      <c r="Z342" s="4">
        <f t="shared" si="262"/>
        <v>0.36979727595523937</v>
      </c>
      <c r="AA342" s="4">
        <f t="shared" si="262"/>
        <v>0.28393948637231203</v>
      </c>
      <c r="AB342" s="4">
        <f t="shared" si="262"/>
        <v>0.21097259161117732</v>
      </c>
      <c r="AC342" s="4">
        <f t="shared" si="262"/>
        <v>0.15253917653798199</v>
      </c>
      <c r="AD342" s="4">
        <f t="shared" si="262"/>
        <v>0.10795188737709993</v>
      </c>
      <c r="AE342" s="4">
        <f t="shared" si="262"/>
        <v>7.5176653938091809E-2</v>
      </c>
      <c r="AF342" s="4">
        <f t="shared" si="262"/>
        <v>5.1742836177502194E-2</v>
      </c>
      <c r="AG342" s="4">
        <f t="shared" si="262"/>
        <v>3.5319190625345942E-2</v>
      </c>
      <c r="AH342" s="4">
        <f t="shared" si="262"/>
        <v>2.3969442072658165E-2</v>
      </c>
      <c r="AI342" s="4">
        <f t="shared" si="262"/>
        <v>1.6202243558389728E-2</v>
      </c>
      <c r="AJ342" s="4">
        <f t="shared" si="262"/>
        <v>1.0922240564108399E-2</v>
      </c>
      <c r="AK342" s="4">
        <f t="shared" si="262"/>
        <v>7.3493212906090566E-3</v>
      </c>
      <c r="AL342" s="4">
        <f t="shared" si="262"/>
        <v>4.9390262185057265E-3</v>
      </c>
      <c r="AM342" s="4">
        <f t="shared" si="262"/>
        <v>3.3164275492956197E-3</v>
      </c>
      <c r="AN342" s="4">
        <f t="shared" si="262"/>
        <v>2.2256362146679809E-3</v>
      </c>
      <c r="AO342" s="4">
        <f t="shared" si="262"/>
        <v>1.4930448704811861E-3</v>
      </c>
      <c r="AP342" s="4">
        <f t="shared" si="262"/>
        <v>1.0013381504474506E-3</v>
      </c>
      <c r="AQ342" s="4">
        <f t="shared" si="262"/>
        <v>6.7145100246257527E-4</v>
      </c>
      <c r="AR342" s="4">
        <f t="shared" si="262"/>
        <v>4.5019225748876845E-4</v>
      </c>
    </row>
    <row r="343" spans="1:44" x14ac:dyDescent="0.25">
      <c r="A343" s="24" t="s">
        <v>67</v>
      </c>
      <c r="B343" s="45">
        <f>'Parameter Input'!$L$25</f>
        <v>9.2586511082899101E-2</v>
      </c>
      <c r="C343" s="46">
        <f>'Parameter Input'!$M$25</f>
        <v>7.3304790352502799E-2</v>
      </c>
      <c r="D343" s="1" t="s">
        <v>68</v>
      </c>
      <c r="L343" s="54">
        <f>'Parameter Input'!$O$25</f>
        <v>12</v>
      </c>
      <c r="M343" s="37">
        <v>0</v>
      </c>
      <c r="N343" s="37">
        <v>1</v>
      </c>
      <c r="O343" s="37">
        <f>'Parameter Input'!$P$25</f>
        <v>0.9</v>
      </c>
      <c r="P343" s="55">
        <f>'Parameter Input'!$Q$25</f>
        <v>0.4</v>
      </c>
      <c r="Q343" s="4">
        <f t="shared" si="262"/>
        <v>0.9867978615748374</v>
      </c>
      <c r="R343" s="4">
        <f t="shared" si="262"/>
        <v>0.98114509762858249</v>
      </c>
      <c r="S343" s="4">
        <f t="shared" si="262"/>
        <v>0.97311898315872036</v>
      </c>
      <c r="T343" s="4">
        <f t="shared" ref="T343:AI350" si="263">$N343+($M343-$N343)*((1/(1+EXP(-$P343*(T$9-$L343)))^$O343))</f>
        <v>0.96177484161592774</v>
      </c>
      <c r="U343" s="4">
        <f t="shared" si="263"/>
        <v>0.94584787155511363</v>
      </c>
      <c r="V343" s="4">
        <f t="shared" si="263"/>
        <v>0.92370360150141495</v>
      </c>
      <c r="W343" s="4">
        <f t="shared" si="263"/>
        <v>0.89334463567658451</v>
      </c>
      <c r="X343" s="4">
        <f t="shared" si="263"/>
        <v>0.85254543874327005</v>
      </c>
      <c r="Y343" s="4">
        <f t="shared" si="263"/>
        <v>0.79921300652623883</v>
      </c>
      <c r="Z343" s="4">
        <f t="shared" si="263"/>
        <v>0.73204982249993378</v>
      </c>
      <c r="AA343" s="4">
        <f t="shared" si="263"/>
        <v>0.65145592958786691</v>
      </c>
      <c r="AB343" s="4">
        <f t="shared" si="263"/>
        <v>0.56032247880849573</v>
      </c>
      <c r="AC343" s="4">
        <f t="shared" si="263"/>
        <v>0.46411326873185343</v>
      </c>
      <c r="AD343" s="4">
        <f t="shared" si="263"/>
        <v>0.36979727595523937</v>
      </c>
      <c r="AE343" s="4">
        <f t="shared" si="263"/>
        <v>0.28393948637231203</v>
      </c>
      <c r="AF343" s="4">
        <f t="shared" si="263"/>
        <v>0.21097259161117732</v>
      </c>
      <c r="AG343" s="4">
        <f t="shared" si="263"/>
        <v>0.15253917653798199</v>
      </c>
      <c r="AH343" s="4">
        <f t="shared" si="263"/>
        <v>0.10795188737709993</v>
      </c>
      <c r="AI343" s="4">
        <f t="shared" si="263"/>
        <v>7.5176653938091809E-2</v>
      </c>
      <c r="AJ343" s="4">
        <f t="shared" ref="AJ343:AR350" si="264">$N343+($M343-$N343)*((1/(1+EXP(-$P343*(AJ$9-$L343)))^$O343))</f>
        <v>5.1742836177502194E-2</v>
      </c>
      <c r="AK343" s="4">
        <f t="shared" si="264"/>
        <v>3.5319190625345942E-2</v>
      </c>
      <c r="AL343" s="4">
        <f t="shared" si="264"/>
        <v>2.3969442072658165E-2</v>
      </c>
      <c r="AM343" s="4">
        <f t="shared" si="264"/>
        <v>1.6202243558389728E-2</v>
      </c>
      <c r="AN343" s="4">
        <f t="shared" si="264"/>
        <v>1.0922240564108399E-2</v>
      </c>
      <c r="AO343" s="4">
        <f t="shared" si="264"/>
        <v>7.3493212906090566E-3</v>
      </c>
      <c r="AP343" s="4">
        <f t="shared" si="264"/>
        <v>4.9390262185057265E-3</v>
      </c>
      <c r="AQ343" s="4">
        <f t="shared" si="264"/>
        <v>3.3164275492956197E-3</v>
      </c>
      <c r="AR343" s="4">
        <f t="shared" si="264"/>
        <v>2.2256362146679809E-3</v>
      </c>
    </row>
    <row r="344" spans="1:44" x14ac:dyDescent="0.25">
      <c r="A344" s="24" t="s">
        <v>206</v>
      </c>
      <c r="B344" s="115">
        <f>'Parameter Input'!$L$28</f>
        <v>0</v>
      </c>
      <c r="C344" s="116">
        <f>'Parameter Input'!$M$28</f>
        <v>0</v>
      </c>
      <c r="D344" s="1" t="s">
        <v>76</v>
      </c>
      <c r="L344" s="54">
        <f>'Parameter Input'!$O$28</f>
        <v>17</v>
      </c>
      <c r="M344" s="37">
        <v>0</v>
      </c>
      <c r="N344" s="37">
        <v>1</v>
      </c>
      <c r="O344" s="37">
        <f>'Parameter Input'!$P$28</f>
        <v>0.9</v>
      </c>
      <c r="P344" s="55">
        <f>'Parameter Input'!$Q$28</f>
        <v>0.4</v>
      </c>
      <c r="Q344" s="4">
        <f t="shared" ref="Q344:AR344" si="265">$N344+($M344-$N344)*((1/(1+EXP(-$P344*(Q$9-$L344)))^$O344))</f>
        <v>0.99780374543478534</v>
      </c>
      <c r="R344" s="4">
        <f t="shared" si="265"/>
        <v>0.99685359315256394</v>
      </c>
      <c r="S344" s="4">
        <f t="shared" si="265"/>
        <v>0.99549347132349975</v>
      </c>
      <c r="T344" s="4">
        <f t="shared" si="265"/>
        <v>0.99354772139898062</v>
      </c>
      <c r="U344" s="4">
        <f t="shared" si="265"/>
        <v>0.99076681540580536</v>
      </c>
      <c r="V344" s="4">
        <f t="shared" si="265"/>
        <v>0.9867978615748374</v>
      </c>
      <c r="W344" s="4">
        <f t="shared" si="265"/>
        <v>0.98114509762858249</v>
      </c>
      <c r="X344" s="4">
        <f t="shared" si="265"/>
        <v>0.97311898315872036</v>
      </c>
      <c r="Y344" s="4">
        <f t="shared" si="265"/>
        <v>0.96177484161592774</v>
      </c>
      <c r="Z344" s="4">
        <f t="shared" si="265"/>
        <v>0.94584787155511363</v>
      </c>
      <c r="AA344" s="4">
        <f t="shared" si="265"/>
        <v>0.92370360150141495</v>
      </c>
      <c r="AB344" s="4">
        <f t="shared" si="265"/>
        <v>0.89334463567658451</v>
      </c>
      <c r="AC344" s="4">
        <f t="shared" si="265"/>
        <v>0.85254543874327005</v>
      </c>
      <c r="AD344" s="4">
        <f t="shared" si="265"/>
        <v>0.79921300652623883</v>
      </c>
      <c r="AE344" s="4">
        <f t="shared" si="265"/>
        <v>0.73204982249993378</v>
      </c>
      <c r="AF344" s="4">
        <f t="shared" si="265"/>
        <v>0.65145592958786691</v>
      </c>
      <c r="AG344" s="4">
        <f t="shared" si="265"/>
        <v>0.56032247880849573</v>
      </c>
      <c r="AH344" s="4">
        <f t="shared" si="265"/>
        <v>0.46411326873185343</v>
      </c>
      <c r="AI344" s="4">
        <f t="shared" si="265"/>
        <v>0.36979727595523937</v>
      </c>
      <c r="AJ344" s="4">
        <f t="shared" si="265"/>
        <v>0.28393948637231203</v>
      </c>
      <c r="AK344" s="4">
        <f t="shared" si="265"/>
        <v>0.21097259161117732</v>
      </c>
      <c r="AL344" s="4">
        <f t="shared" si="265"/>
        <v>0.15253917653798199</v>
      </c>
      <c r="AM344" s="4">
        <f t="shared" si="265"/>
        <v>0.10795188737709993</v>
      </c>
      <c r="AN344" s="4">
        <f t="shared" si="265"/>
        <v>7.5176653938091809E-2</v>
      </c>
      <c r="AO344" s="4">
        <f t="shared" si="265"/>
        <v>5.1742836177502194E-2</v>
      </c>
      <c r="AP344" s="4">
        <f t="shared" si="265"/>
        <v>3.5319190625345942E-2</v>
      </c>
      <c r="AQ344" s="4">
        <f t="shared" si="265"/>
        <v>2.3969442072658165E-2</v>
      </c>
      <c r="AR344" s="4">
        <f t="shared" si="265"/>
        <v>1.6202243558389728E-2</v>
      </c>
    </row>
    <row r="345" spans="1:44" x14ac:dyDescent="0.25">
      <c r="A345" s="24" t="s">
        <v>41</v>
      </c>
      <c r="B345" s="43">
        <f>'Parameter Input'!$L$22</f>
        <v>8</v>
      </c>
      <c r="C345" s="44">
        <f>'Parameter Input'!$M$22</f>
        <v>8</v>
      </c>
      <c r="D345" s="1" t="s">
        <v>42</v>
      </c>
      <c r="L345" s="54">
        <f>'Parameter Input'!$O$22</f>
        <v>8</v>
      </c>
      <c r="M345" s="37">
        <v>0</v>
      </c>
      <c r="N345" s="37">
        <v>1</v>
      </c>
      <c r="O345" s="37">
        <f>'Parameter Input'!$P$22</f>
        <v>0.9</v>
      </c>
      <c r="P345" s="55">
        <f>'Parameter Input'!$Q$22</f>
        <v>0.4</v>
      </c>
      <c r="Q345" s="4">
        <f t="shared" ref="Q345:AF350" si="266">$N345+($M345-$N345)*((1/(1+EXP(-$P345*(Q$9-$L345)))^$O345))</f>
        <v>0.94584787155511363</v>
      </c>
      <c r="R345" s="4">
        <f t="shared" si="266"/>
        <v>0.92370360150141495</v>
      </c>
      <c r="S345" s="4">
        <f t="shared" si="266"/>
        <v>0.89334463567658451</v>
      </c>
      <c r="T345" s="4">
        <f t="shared" si="266"/>
        <v>0.85254543874327005</v>
      </c>
      <c r="U345" s="4">
        <f t="shared" si="266"/>
        <v>0.79921300652623883</v>
      </c>
      <c r="V345" s="4">
        <f t="shared" si="266"/>
        <v>0.73204982249993378</v>
      </c>
      <c r="W345" s="4">
        <f t="shared" si="266"/>
        <v>0.65145592958786691</v>
      </c>
      <c r="X345" s="4">
        <f t="shared" si="266"/>
        <v>0.56032247880849573</v>
      </c>
      <c r="Y345" s="4">
        <f t="shared" si="266"/>
        <v>0.46411326873185343</v>
      </c>
      <c r="Z345" s="4">
        <f t="shared" si="266"/>
        <v>0.36979727595523937</v>
      </c>
      <c r="AA345" s="4">
        <f t="shared" si="266"/>
        <v>0.28393948637231203</v>
      </c>
      <c r="AB345" s="4">
        <f t="shared" si="266"/>
        <v>0.21097259161117732</v>
      </c>
      <c r="AC345" s="4">
        <f t="shared" si="266"/>
        <v>0.15253917653798199</v>
      </c>
      <c r="AD345" s="4">
        <f t="shared" si="266"/>
        <v>0.10795188737709993</v>
      </c>
      <c r="AE345" s="4">
        <f t="shared" si="266"/>
        <v>7.5176653938091809E-2</v>
      </c>
      <c r="AF345" s="4">
        <f t="shared" si="266"/>
        <v>5.1742836177502194E-2</v>
      </c>
      <c r="AG345" s="4">
        <f t="shared" si="263"/>
        <v>3.5319190625345942E-2</v>
      </c>
      <c r="AH345" s="4">
        <f t="shared" si="263"/>
        <v>2.3969442072658165E-2</v>
      </c>
      <c r="AI345" s="4">
        <f t="shared" si="263"/>
        <v>1.6202243558389728E-2</v>
      </c>
      <c r="AJ345" s="4">
        <f t="shared" si="264"/>
        <v>1.0922240564108399E-2</v>
      </c>
      <c r="AK345" s="4">
        <f t="shared" si="264"/>
        <v>7.3493212906090566E-3</v>
      </c>
      <c r="AL345" s="4">
        <f t="shared" si="264"/>
        <v>4.9390262185057265E-3</v>
      </c>
      <c r="AM345" s="4">
        <f t="shared" si="264"/>
        <v>3.3164275492956197E-3</v>
      </c>
      <c r="AN345" s="4">
        <f t="shared" si="264"/>
        <v>2.2256362146679809E-3</v>
      </c>
      <c r="AO345" s="4">
        <f t="shared" si="264"/>
        <v>1.4930448704811861E-3</v>
      </c>
      <c r="AP345" s="4">
        <f t="shared" si="264"/>
        <v>1.0013381504474506E-3</v>
      </c>
      <c r="AQ345" s="4">
        <f t="shared" si="264"/>
        <v>6.7145100246257527E-4</v>
      </c>
      <c r="AR345" s="4">
        <f t="shared" si="264"/>
        <v>4.5019225748876845E-4</v>
      </c>
    </row>
    <row r="346" spans="1:44" x14ac:dyDescent="0.25">
      <c r="A346" s="24" t="s">
        <v>70</v>
      </c>
      <c r="B346" s="60">
        <f>'Parameter Input'!B52</f>
        <v>10</v>
      </c>
      <c r="C346" s="61">
        <f>'Parameter Input'!C52</f>
        <v>10</v>
      </c>
      <c r="D346" s="1" t="s">
        <v>42</v>
      </c>
      <c r="L346" s="54">
        <f>'Parameter Input'!E52</f>
        <v>12</v>
      </c>
      <c r="M346" s="37">
        <v>0</v>
      </c>
      <c r="N346" s="37">
        <v>1</v>
      </c>
      <c r="O346" s="37">
        <f>'Parameter Input'!F52</f>
        <v>0.9</v>
      </c>
      <c r="P346" s="55">
        <f>'Parameter Input'!G52</f>
        <v>0.4</v>
      </c>
      <c r="Q346" s="4">
        <f t="shared" si="266"/>
        <v>0.9867978615748374</v>
      </c>
      <c r="R346" s="4">
        <f t="shared" si="266"/>
        <v>0.98114509762858249</v>
      </c>
      <c r="S346" s="4">
        <f t="shared" si="266"/>
        <v>0.97311898315872036</v>
      </c>
      <c r="T346" s="4">
        <f t="shared" si="266"/>
        <v>0.96177484161592774</v>
      </c>
      <c r="U346" s="4">
        <f t="shared" si="266"/>
        <v>0.94584787155511363</v>
      </c>
      <c r="V346" s="4">
        <f t="shared" si="266"/>
        <v>0.92370360150141495</v>
      </c>
      <c r="W346" s="4">
        <f t="shared" si="266"/>
        <v>0.89334463567658451</v>
      </c>
      <c r="X346" s="4">
        <f t="shared" si="266"/>
        <v>0.85254543874327005</v>
      </c>
      <c r="Y346" s="4">
        <f t="shared" si="266"/>
        <v>0.79921300652623883</v>
      </c>
      <c r="Z346" s="4">
        <f t="shared" si="266"/>
        <v>0.73204982249993378</v>
      </c>
      <c r="AA346" s="4">
        <f t="shared" si="266"/>
        <v>0.65145592958786691</v>
      </c>
      <c r="AB346" s="4">
        <f t="shared" si="266"/>
        <v>0.56032247880849573</v>
      </c>
      <c r="AC346" s="4">
        <f t="shared" si="266"/>
        <v>0.46411326873185343</v>
      </c>
      <c r="AD346" s="4">
        <f t="shared" si="266"/>
        <v>0.36979727595523937</v>
      </c>
      <c r="AE346" s="4">
        <f t="shared" si="266"/>
        <v>0.28393948637231203</v>
      </c>
      <c r="AF346" s="4">
        <f t="shared" si="266"/>
        <v>0.21097259161117732</v>
      </c>
      <c r="AG346" s="4">
        <f t="shared" si="263"/>
        <v>0.15253917653798199</v>
      </c>
      <c r="AH346" s="4">
        <f t="shared" si="263"/>
        <v>0.10795188737709993</v>
      </c>
      <c r="AI346" s="4">
        <f t="shared" si="263"/>
        <v>7.5176653938091809E-2</v>
      </c>
      <c r="AJ346" s="4">
        <f t="shared" si="264"/>
        <v>5.1742836177502194E-2</v>
      </c>
      <c r="AK346" s="4">
        <f t="shared" si="264"/>
        <v>3.5319190625345942E-2</v>
      </c>
      <c r="AL346" s="4">
        <f t="shared" si="264"/>
        <v>2.3969442072658165E-2</v>
      </c>
      <c r="AM346" s="4">
        <f t="shared" si="264"/>
        <v>1.6202243558389728E-2</v>
      </c>
      <c r="AN346" s="4">
        <f t="shared" si="264"/>
        <v>1.0922240564108399E-2</v>
      </c>
      <c r="AO346" s="4">
        <f t="shared" si="264"/>
        <v>7.3493212906090566E-3</v>
      </c>
      <c r="AP346" s="4">
        <f t="shared" si="264"/>
        <v>4.9390262185057265E-3</v>
      </c>
      <c r="AQ346" s="4">
        <f t="shared" si="264"/>
        <v>3.3164275492956197E-3</v>
      </c>
      <c r="AR346" s="4">
        <f t="shared" si="264"/>
        <v>2.2256362146679809E-3</v>
      </c>
    </row>
    <row r="347" spans="1:44" x14ac:dyDescent="0.25">
      <c r="A347" s="24" t="s">
        <v>207</v>
      </c>
      <c r="B347" s="43">
        <f>'Parameter Input'!B49</f>
        <v>25</v>
      </c>
      <c r="C347" s="44">
        <f>'Parameter Input'!C49</f>
        <v>25</v>
      </c>
      <c r="D347" s="1" t="s">
        <v>49</v>
      </c>
      <c r="L347" s="54">
        <f>'Parameter Input'!E49</f>
        <v>12</v>
      </c>
      <c r="M347" s="37">
        <v>0</v>
      </c>
      <c r="N347" s="37">
        <v>1</v>
      </c>
      <c r="O347" s="37">
        <f>'Parameter Input'!F49</f>
        <v>0.9</v>
      </c>
      <c r="P347" s="55">
        <f>'Parameter Input'!G49</f>
        <v>0.4</v>
      </c>
      <c r="Q347" s="4">
        <f t="shared" si="266"/>
        <v>0.9867978615748374</v>
      </c>
      <c r="R347" s="4">
        <f t="shared" si="266"/>
        <v>0.98114509762858249</v>
      </c>
      <c r="S347" s="4">
        <f t="shared" si="266"/>
        <v>0.97311898315872036</v>
      </c>
      <c r="T347" s="4">
        <f t="shared" si="266"/>
        <v>0.96177484161592774</v>
      </c>
      <c r="U347" s="4">
        <f t="shared" si="266"/>
        <v>0.94584787155511363</v>
      </c>
      <c r="V347" s="4">
        <f t="shared" si="266"/>
        <v>0.92370360150141495</v>
      </c>
      <c r="W347" s="4">
        <f t="shared" si="266"/>
        <v>0.89334463567658451</v>
      </c>
      <c r="X347" s="4">
        <f t="shared" si="266"/>
        <v>0.85254543874327005</v>
      </c>
      <c r="Y347" s="4">
        <f t="shared" si="266"/>
        <v>0.79921300652623883</v>
      </c>
      <c r="Z347" s="4">
        <f t="shared" si="266"/>
        <v>0.73204982249993378</v>
      </c>
      <c r="AA347" s="4">
        <f t="shared" si="266"/>
        <v>0.65145592958786691</v>
      </c>
      <c r="AB347" s="4">
        <f t="shared" si="266"/>
        <v>0.56032247880849573</v>
      </c>
      <c r="AC347" s="4">
        <f t="shared" si="266"/>
        <v>0.46411326873185343</v>
      </c>
      <c r="AD347" s="4">
        <f t="shared" si="266"/>
        <v>0.36979727595523937</v>
      </c>
      <c r="AE347" s="4">
        <f t="shared" si="266"/>
        <v>0.28393948637231203</v>
      </c>
      <c r="AF347" s="4">
        <f t="shared" si="266"/>
        <v>0.21097259161117732</v>
      </c>
      <c r="AG347" s="4">
        <f t="shared" si="263"/>
        <v>0.15253917653798199</v>
      </c>
      <c r="AH347" s="4">
        <f t="shared" si="263"/>
        <v>0.10795188737709993</v>
      </c>
      <c r="AI347" s="4">
        <f t="shared" si="263"/>
        <v>7.5176653938091809E-2</v>
      </c>
      <c r="AJ347" s="4">
        <f t="shared" si="264"/>
        <v>5.1742836177502194E-2</v>
      </c>
      <c r="AK347" s="4">
        <f t="shared" si="264"/>
        <v>3.5319190625345942E-2</v>
      </c>
      <c r="AL347" s="4">
        <f t="shared" si="264"/>
        <v>2.3969442072658165E-2</v>
      </c>
      <c r="AM347" s="4">
        <f t="shared" si="264"/>
        <v>1.6202243558389728E-2</v>
      </c>
      <c r="AN347" s="4">
        <f t="shared" si="264"/>
        <v>1.0922240564108399E-2</v>
      </c>
      <c r="AO347" s="4">
        <f t="shared" si="264"/>
        <v>7.3493212906090566E-3</v>
      </c>
      <c r="AP347" s="4">
        <f t="shared" si="264"/>
        <v>4.9390262185057265E-3</v>
      </c>
      <c r="AQ347" s="4">
        <f t="shared" si="264"/>
        <v>3.3164275492956197E-3</v>
      </c>
      <c r="AR347" s="4">
        <f t="shared" si="264"/>
        <v>2.2256362146679809E-3</v>
      </c>
    </row>
    <row r="348" spans="1:44" x14ac:dyDescent="0.25">
      <c r="A348" s="24" t="s">
        <v>56</v>
      </c>
      <c r="B348" s="45">
        <f>'Parameter Input'!B50</f>
        <v>0.46</v>
      </c>
      <c r="C348" s="46">
        <f>'Parameter Input'!C50</f>
        <v>0.46</v>
      </c>
      <c r="D348" s="1" t="s">
        <v>57</v>
      </c>
      <c r="L348" s="54">
        <f>'Parameter Input'!E50</f>
        <v>12</v>
      </c>
      <c r="M348" s="37">
        <v>0</v>
      </c>
      <c r="N348" s="37">
        <v>1</v>
      </c>
      <c r="O348" s="37">
        <f>'Parameter Input'!F50</f>
        <v>0.9</v>
      </c>
      <c r="P348" s="55">
        <f>'Parameter Input'!G50</f>
        <v>0.4</v>
      </c>
      <c r="Q348" s="4">
        <f t="shared" si="266"/>
        <v>0.9867978615748374</v>
      </c>
      <c r="R348" s="4">
        <f t="shared" si="266"/>
        <v>0.98114509762858249</v>
      </c>
      <c r="S348" s="4">
        <f t="shared" si="266"/>
        <v>0.97311898315872036</v>
      </c>
      <c r="T348" s="4">
        <f t="shared" si="266"/>
        <v>0.96177484161592774</v>
      </c>
      <c r="U348" s="4">
        <f t="shared" si="266"/>
        <v>0.94584787155511363</v>
      </c>
      <c r="V348" s="4">
        <f t="shared" si="266"/>
        <v>0.92370360150141495</v>
      </c>
      <c r="W348" s="4">
        <f t="shared" si="266"/>
        <v>0.89334463567658451</v>
      </c>
      <c r="X348" s="4">
        <f t="shared" si="266"/>
        <v>0.85254543874327005</v>
      </c>
      <c r="Y348" s="4">
        <f t="shared" si="266"/>
        <v>0.79921300652623883</v>
      </c>
      <c r="Z348" s="4">
        <f t="shared" si="266"/>
        <v>0.73204982249993378</v>
      </c>
      <c r="AA348" s="4">
        <f t="shared" si="266"/>
        <v>0.65145592958786691</v>
      </c>
      <c r="AB348" s="4">
        <f t="shared" si="266"/>
        <v>0.56032247880849573</v>
      </c>
      <c r="AC348" s="4">
        <f t="shared" si="266"/>
        <v>0.46411326873185343</v>
      </c>
      <c r="AD348" s="4">
        <f t="shared" si="266"/>
        <v>0.36979727595523937</v>
      </c>
      <c r="AE348" s="4">
        <f t="shared" si="266"/>
        <v>0.28393948637231203</v>
      </c>
      <c r="AF348" s="4">
        <f t="shared" si="266"/>
        <v>0.21097259161117732</v>
      </c>
      <c r="AG348" s="4">
        <f t="shared" si="263"/>
        <v>0.15253917653798199</v>
      </c>
      <c r="AH348" s="4">
        <f t="shared" si="263"/>
        <v>0.10795188737709993</v>
      </c>
      <c r="AI348" s="4">
        <f t="shared" si="263"/>
        <v>7.5176653938091809E-2</v>
      </c>
      <c r="AJ348" s="4">
        <f t="shared" si="264"/>
        <v>5.1742836177502194E-2</v>
      </c>
      <c r="AK348" s="4">
        <f t="shared" si="264"/>
        <v>3.5319190625345942E-2</v>
      </c>
      <c r="AL348" s="4">
        <f t="shared" si="264"/>
        <v>2.3969442072658165E-2</v>
      </c>
      <c r="AM348" s="4">
        <f t="shared" si="264"/>
        <v>1.6202243558389728E-2</v>
      </c>
      <c r="AN348" s="4">
        <f t="shared" si="264"/>
        <v>1.0922240564108399E-2</v>
      </c>
      <c r="AO348" s="4">
        <f t="shared" si="264"/>
        <v>7.3493212906090566E-3</v>
      </c>
      <c r="AP348" s="4">
        <f t="shared" si="264"/>
        <v>4.9390262185057265E-3</v>
      </c>
      <c r="AQ348" s="4">
        <f t="shared" si="264"/>
        <v>3.3164275492956197E-3</v>
      </c>
      <c r="AR348" s="4">
        <f t="shared" si="264"/>
        <v>2.2256362146679809E-3</v>
      </c>
    </row>
    <row r="349" spans="1:44" x14ac:dyDescent="0.25">
      <c r="A349" s="24" t="s">
        <v>73</v>
      </c>
      <c r="B349" s="72">
        <f>'Parameter Input'!$L$26</f>
        <v>0.1</v>
      </c>
      <c r="C349" s="73">
        <f>'Parameter Input'!$M$26</f>
        <v>0.05</v>
      </c>
      <c r="D349" s="1" t="s">
        <v>57</v>
      </c>
      <c r="L349" s="54">
        <f>'Parameter Input'!$O$26</f>
        <v>12</v>
      </c>
      <c r="M349" s="37">
        <v>0</v>
      </c>
      <c r="N349" s="37">
        <v>1</v>
      </c>
      <c r="O349" s="37">
        <f>'Parameter Input'!$P$26</f>
        <v>0.9</v>
      </c>
      <c r="P349" s="55">
        <f>'Parameter Input'!$Q$26</f>
        <v>0.4</v>
      </c>
      <c r="Q349" s="4">
        <f t="shared" si="266"/>
        <v>0.9867978615748374</v>
      </c>
      <c r="R349" s="4">
        <f t="shared" si="266"/>
        <v>0.98114509762858249</v>
      </c>
      <c r="S349" s="4">
        <f t="shared" si="266"/>
        <v>0.97311898315872036</v>
      </c>
      <c r="T349" s="4">
        <f t="shared" si="266"/>
        <v>0.96177484161592774</v>
      </c>
      <c r="U349" s="4">
        <f t="shared" si="266"/>
        <v>0.94584787155511363</v>
      </c>
      <c r="V349" s="4">
        <f t="shared" si="266"/>
        <v>0.92370360150141495</v>
      </c>
      <c r="W349" s="4">
        <f t="shared" si="266"/>
        <v>0.89334463567658451</v>
      </c>
      <c r="X349" s="4">
        <f t="shared" si="266"/>
        <v>0.85254543874327005</v>
      </c>
      <c r="Y349" s="4">
        <f t="shared" si="266"/>
        <v>0.79921300652623883</v>
      </c>
      <c r="Z349" s="4">
        <f t="shared" si="266"/>
        <v>0.73204982249993378</v>
      </c>
      <c r="AA349" s="4">
        <f t="shared" si="266"/>
        <v>0.65145592958786691</v>
      </c>
      <c r="AB349" s="4">
        <f t="shared" si="266"/>
        <v>0.56032247880849573</v>
      </c>
      <c r="AC349" s="4">
        <f t="shared" si="266"/>
        <v>0.46411326873185343</v>
      </c>
      <c r="AD349" s="4">
        <f t="shared" si="266"/>
        <v>0.36979727595523937</v>
      </c>
      <c r="AE349" s="4">
        <f t="shared" si="266"/>
        <v>0.28393948637231203</v>
      </c>
      <c r="AF349" s="4">
        <f t="shared" si="266"/>
        <v>0.21097259161117732</v>
      </c>
      <c r="AG349" s="4">
        <f t="shared" si="263"/>
        <v>0.15253917653798199</v>
      </c>
      <c r="AH349" s="4">
        <f t="shared" si="263"/>
        <v>0.10795188737709993</v>
      </c>
      <c r="AI349" s="4">
        <f t="shared" si="263"/>
        <v>7.5176653938091809E-2</v>
      </c>
      <c r="AJ349" s="4">
        <f t="shared" si="264"/>
        <v>5.1742836177502194E-2</v>
      </c>
      <c r="AK349" s="4">
        <f t="shared" si="264"/>
        <v>3.5319190625345942E-2</v>
      </c>
      <c r="AL349" s="4">
        <f t="shared" si="264"/>
        <v>2.3969442072658165E-2</v>
      </c>
      <c r="AM349" s="4">
        <f t="shared" si="264"/>
        <v>1.6202243558389728E-2</v>
      </c>
      <c r="AN349" s="4">
        <f t="shared" si="264"/>
        <v>1.0922240564108399E-2</v>
      </c>
      <c r="AO349" s="4">
        <f t="shared" si="264"/>
        <v>7.3493212906090566E-3</v>
      </c>
      <c r="AP349" s="4">
        <f t="shared" si="264"/>
        <v>4.9390262185057265E-3</v>
      </c>
      <c r="AQ349" s="4">
        <f t="shared" si="264"/>
        <v>3.3164275492956197E-3</v>
      </c>
      <c r="AR349" s="4">
        <f t="shared" si="264"/>
        <v>2.2256362146679809E-3</v>
      </c>
    </row>
    <row r="350" spans="1:44" ht="15.75" thickBot="1" x14ac:dyDescent="0.3">
      <c r="A350" s="24" t="s">
        <v>64</v>
      </c>
      <c r="B350" s="49">
        <f>'Parameter Input'!B51</f>
        <v>78000</v>
      </c>
      <c r="C350" s="50">
        <f>'Parameter Input'!C51</f>
        <v>78000</v>
      </c>
      <c r="D350" s="1" t="s">
        <v>65</v>
      </c>
      <c r="L350" s="56">
        <f>'Parameter Input'!E51</f>
        <v>12</v>
      </c>
      <c r="M350" s="57">
        <v>0</v>
      </c>
      <c r="N350" s="57">
        <v>1</v>
      </c>
      <c r="O350" s="57">
        <f>'Parameter Input'!F51</f>
        <v>0.9</v>
      </c>
      <c r="P350" s="58">
        <f>'Parameter Input'!G51</f>
        <v>0.4</v>
      </c>
      <c r="Q350" s="4">
        <f t="shared" si="266"/>
        <v>0.9867978615748374</v>
      </c>
      <c r="R350" s="4">
        <f t="shared" si="266"/>
        <v>0.98114509762858249</v>
      </c>
      <c r="S350" s="4">
        <f t="shared" si="266"/>
        <v>0.97311898315872036</v>
      </c>
      <c r="T350" s="4">
        <f t="shared" si="266"/>
        <v>0.96177484161592774</v>
      </c>
      <c r="U350" s="4">
        <f t="shared" si="266"/>
        <v>0.94584787155511363</v>
      </c>
      <c r="V350" s="4">
        <f t="shared" si="266"/>
        <v>0.92370360150141495</v>
      </c>
      <c r="W350" s="4">
        <f t="shared" si="266"/>
        <v>0.89334463567658451</v>
      </c>
      <c r="X350" s="4">
        <f t="shared" si="266"/>
        <v>0.85254543874327005</v>
      </c>
      <c r="Y350" s="4">
        <f t="shared" si="266"/>
        <v>0.79921300652623883</v>
      </c>
      <c r="Z350" s="4">
        <f t="shared" si="266"/>
        <v>0.73204982249993378</v>
      </c>
      <c r="AA350" s="4">
        <f t="shared" si="266"/>
        <v>0.65145592958786691</v>
      </c>
      <c r="AB350" s="4">
        <f t="shared" si="266"/>
        <v>0.56032247880849573</v>
      </c>
      <c r="AC350" s="4">
        <f t="shared" si="266"/>
        <v>0.46411326873185343</v>
      </c>
      <c r="AD350" s="4">
        <f t="shared" si="266"/>
        <v>0.36979727595523937</v>
      </c>
      <c r="AE350" s="4">
        <f t="shared" si="266"/>
        <v>0.28393948637231203</v>
      </c>
      <c r="AF350" s="4">
        <f t="shared" si="266"/>
        <v>0.21097259161117732</v>
      </c>
      <c r="AG350" s="4">
        <f t="shared" si="263"/>
        <v>0.15253917653798199</v>
      </c>
      <c r="AH350" s="4">
        <f t="shared" si="263"/>
        <v>0.10795188737709993</v>
      </c>
      <c r="AI350" s="4">
        <f t="shared" si="263"/>
        <v>7.5176653938091809E-2</v>
      </c>
      <c r="AJ350" s="4">
        <f t="shared" si="264"/>
        <v>5.1742836177502194E-2</v>
      </c>
      <c r="AK350" s="4">
        <f t="shared" si="264"/>
        <v>3.5319190625345942E-2</v>
      </c>
      <c r="AL350" s="4">
        <f t="shared" si="264"/>
        <v>2.3969442072658165E-2</v>
      </c>
      <c r="AM350" s="4">
        <f t="shared" si="264"/>
        <v>1.6202243558389728E-2</v>
      </c>
      <c r="AN350" s="4">
        <f t="shared" si="264"/>
        <v>1.0922240564108399E-2</v>
      </c>
      <c r="AO350" s="4">
        <f t="shared" si="264"/>
        <v>7.3493212906090566E-3</v>
      </c>
      <c r="AP350" s="4">
        <f t="shared" si="264"/>
        <v>4.9390262185057265E-3</v>
      </c>
      <c r="AQ350" s="4">
        <f t="shared" si="264"/>
        <v>3.3164275492956197E-3</v>
      </c>
      <c r="AR350" s="4">
        <f t="shared" si="264"/>
        <v>2.2256362146679809E-3</v>
      </c>
    </row>
    <row r="351" spans="1:44" x14ac:dyDescent="0.25">
      <c r="A351" s="25"/>
      <c r="B351" s="40"/>
    </row>
    <row r="352" spans="1:44" ht="15.75" thickBot="1" x14ac:dyDescent="0.3"/>
    <row r="353" spans="1:29" ht="15.75" thickBot="1" x14ac:dyDescent="0.3">
      <c r="A353" s="26" t="s">
        <v>208</v>
      </c>
      <c r="B353" s="27">
        <v>2023</v>
      </c>
      <c r="C353" s="27">
        <v>2024</v>
      </c>
      <c r="D353" s="27">
        <v>2025</v>
      </c>
      <c r="E353" s="27">
        <v>2026</v>
      </c>
      <c r="F353" s="27">
        <v>2027</v>
      </c>
      <c r="G353" s="27">
        <v>2028</v>
      </c>
      <c r="H353" s="27">
        <v>2029</v>
      </c>
      <c r="I353" s="27">
        <v>2030</v>
      </c>
      <c r="J353" s="27">
        <v>2031</v>
      </c>
      <c r="K353" s="27">
        <v>2032</v>
      </c>
      <c r="L353" s="27">
        <v>2033</v>
      </c>
      <c r="M353" s="27">
        <v>2034</v>
      </c>
      <c r="N353" s="27">
        <v>2035</v>
      </c>
      <c r="O353" s="27">
        <v>2036</v>
      </c>
      <c r="P353" s="27">
        <v>2037</v>
      </c>
      <c r="Q353" s="27">
        <v>2038</v>
      </c>
      <c r="R353" s="27">
        <v>2039</v>
      </c>
      <c r="S353" s="27">
        <v>2040</v>
      </c>
      <c r="T353" s="27">
        <v>2041</v>
      </c>
      <c r="U353" s="27">
        <v>2042</v>
      </c>
      <c r="V353" s="27">
        <v>2043</v>
      </c>
      <c r="W353" s="27">
        <v>2044</v>
      </c>
      <c r="X353" s="27">
        <v>2045</v>
      </c>
      <c r="Y353" s="27">
        <v>2046</v>
      </c>
      <c r="Z353" s="27">
        <v>2047</v>
      </c>
      <c r="AA353" s="27">
        <v>2048</v>
      </c>
      <c r="AB353" s="27">
        <v>2049</v>
      </c>
      <c r="AC353" s="28">
        <v>2050</v>
      </c>
    </row>
    <row r="354" spans="1:29" x14ac:dyDescent="0.25">
      <c r="A354" s="29" t="str">
        <f t="shared" ref="A354:A363" si="267">A334</f>
        <v>Capex vehicle</v>
      </c>
      <c r="B354" s="62">
        <f t="shared" ref="B354:B363" si="268">$B334+($C334-$B334)*(1-Q334)</f>
        <v>386191.20724655397</v>
      </c>
      <c r="C354" s="62">
        <f t="shared" ref="C354:C363" si="269">$B334+($C334-$B334)*(1-R334)</f>
        <v>380544.41838286084</v>
      </c>
      <c r="D354" s="62">
        <f t="shared" ref="D354:D363" si="270">$B334+($C334-$B334)*(1-S334)</f>
        <v>372802.88209752907</v>
      </c>
      <c r="E354" s="62">
        <f t="shared" ref="E354:E363" si="271">$B334+($C334-$B334)*(1-T334)</f>
        <v>362399.08687953383</v>
      </c>
      <c r="F354" s="62">
        <f t="shared" ref="F354:F363" si="272">$B334+($C334-$B334)*(1-U334)</f>
        <v>348799.3166641909</v>
      </c>
      <c r="G354" s="62">
        <f t="shared" ref="G354:G363" si="273">$B334+($C334-$B334)*(1-V334)</f>
        <v>331672.70473748312</v>
      </c>
      <c r="H354" s="62">
        <f t="shared" ref="H354:H363" si="274">$B334+($C334-$B334)*(1-W334)</f>
        <v>311121.26204490603</v>
      </c>
      <c r="I354" s="62">
        <f t="shared" ref="I354:I363" si="275">$B334+($C334-$B334)*(1-X334)</f>
        <v>287882.23209616641</v>
      </c>
      <c r="J354" s="62">
        <f t="shared" ref="J354:J363" si="276">$B334+($C334-$B334)*(1-Y334)</f>
        <v>263348.88352662267</v>
      </c>
      <c r="K354" s="62">
        <f t="shared" ref="K354:K363" si="277">$B334+($C334-$B334)*(1-Z334)</f>
        <v>239298.30536858604</v>
      </c>
      <c r="L354" s="62">
        <f t="shared" ref="L354:L363" si="278">$B334+($C334-$B334)*(1-AA334)</f>
        <v>217404.56902493956</v>
      </c>
      <c r="M354" s="62">
        <f t="shared" ref="M354:M363" si="279">$B334+($C334-$B334)*(1-AB334)</f>
        <v>198798.01086085022</v>
      </c>
      <c r="N354" s="62">
        <f t="shared" ref="N354:N363" si="280">$B334+($C334-$B334)*(1-AC334)</f>
        <v>183897.4900171854</v>
      </c>
      <c r="O354" s="62">
        <f t="shared" ref="O354:O363" si="281">$B334+($C334-$B334)*(1-AD334)</f>
        <v>172527.73128116049</v>
      </c>
      <c r="P354" s="62">
        <f t="shared" ref="P354:P363" si="282">$B334+($C334-$B334)*(1-AE334)</f>
        <v>164170.0467542134</v>
      </c>
      <c r="Q354" s="62">
        <f t="shared" ref="Q354:Q363" si="283">$B334+($C334-$B334)*(1-AF334)</f>
        <v>158194.42322526305</v>
      </c>
      <c r="R354" s="62">
        <f t="shared" ref="R354:R363" si="284">$B334+($C334-$B334)*(1-AG334)</f>
        <v>154006.39360946321</v>
      </c>
      <c r="S354" s="62">
        <f t="shared" ref="S354:S363" si="285">$B334+($C334-$B334)*(1-AH334)</f>
        <v>151112.20772852784</v>
      </c>
      <c r="T354" s="62">
        <f t="shared" ref="T354:T363" si="286">$B334+($C334-$B334)*(1-AI334)</f>
        <v>149131.57210738939</v>
      </c>
      <c r="U354" s="62">
        <f t="shared" ref="U354:U363" si="287">$B334+($C334-$B334)*(1-AJ334)</f>
        <v>147785.17134384764</v>
      </c>
      <c r="V354" s="62">
        <f t="shared" ref="V354:V363" si="288">$B334+($C334-$B334)*(1-AK334)</f>
        <v>146874.0769291053</v>
      </c>
      <c r="W354" s="62">
        <f t="shared" ref="W354:W363" si="289">$B334+($C334-$B334)*(1-AL334)</f>
        <v>146259.45168571896</v>
      </c>
      <c r="X354" s="62">
        <f t="shared" ref="X354:X363" si="290">$B334+($C334-$B334)*(1-AM334)</f>
        <v>145845.68902507037</v>
      </c>
      <c r="Y354" s="62">
        <f t="shared" ref="Y354:Y363" si="291">$B334+($C334-$B334)*(1-AN334)</f>
        <v>145567.53723474033</v>
      </c>
      <c r="Z354" s="62">
        <f t="shared" ref="Z354:Z363" si="292">$B334+($C334-$B334)*(1-AO334)</f>
        <v>145380.72644197271</v>
      </c>
      <c r="AA354" s="62">
        <f t="shared" ref="AA354:AA363" si="293">$B334+($C334-$B334)*(1-AP334)</f>
        <v>145255.34122836409</v>
      </c>
      <c r="AB354" s="62">
        <f t="shared" ref="AB354:AB363" si="294">$B334+($C334-$B334)*(1-AQ334)</f>
        <v>145171.22000562795</v>
      </c>
      <c r="AC354" s="62">
        <f t="shared" ref="AC354:AC363" si="295">$B334+($C334-$B334)*(1-AR334)</f>
        <v>145114.79902565962</v>
      </c>
    </row>
    <row r="355" spans="1:29" x14ac:dyDescent="0.25">
      <c r="A355" s="30" t="str">
        <f t="shared" si="267"/>
        <v>Residual value (vehicle)</v>
      </c>
      <c r="B355" s="62">
        <f t="shared" si="268"/>
        <v>-58713.886949433945</v>
      </c>
      <c r="C355" s="62">
        <f t="shared" si="269"/>
        <v>-58187.960535658603</v>
      </c>
      <c r="D355" s="62">
        <f t="shared" si="270"/>
        <v>-57466.935097318885</v>
      </c>
      <c r="E355" s="62">
        <f t="shared" si="271"/>
        <v>-56497.954170152661</v>
      </c>
      <c r="F355" s="62">
        <f t="shared" si="272"/>
        <v>-55231.308904998172</v>
      </c>
      <c r="G355" s="62">
        <f t="shared" si="273"/>
        <v>-53636.18328437343</v>
      </c>
      <c r="H355" s="62">
        <f t="shared" si="274"/>
        <v>-51722.078327711839</v>
      </c>
      <c r="I355" s="62">
        <f t="shared" si="275"/>
        <v>-49557.658871701773</v>
      </c>
      <c r="J355" s="62">
        <f t="shared" si="276"/>
        <v>-47272.690132381518</v>
      </c>
      <c r="K355" s="62">
        <f t="shared" si="277"/>
        <v>-45032.685303936931</v>
      </c>
      <c r="L355" s="62">
        <f t="shared" si="278"/>
        <v>-42993.562801342414</v>
      </c>
      <c r="M355" s="62">
        <f t="shared" si="279"/>
        <v>-41260.599050765464</v>
      </c>
      <c r="N355" s="62">
        <f t="shared" si="280"/>
        <v>-39872.805442777069</v>
      </c>
      <c r="O355" s="62">
        <f t="shared" si="281"/>
        <v>-38813.857325206125</v>
      </c>
      <c r="P355" s="62">
        <f t="shared" si="282"/>
        <v>-38035.445531029676</v>
      </c>
      <c r="Q355" s="62">
        <f t="shared" si="283"/>
        <v>-37478.892359215679</v>
      </c>
      <c r="R355" s="62">
        <f t="shared" si="284"/>
        <v>-37088.830777351963</v>
      </c>
      <c r="S355" s="62">
        <f t="shared" si="285"/>
        <v>-36819.274249225637</v>
      </c>
      <c r="T355" s="62">
        <f t="shared" si="286"/>
        <v>-36634.803284511756</v>
      </c>
      <c r="U355" s="62">
        <f t="shared" si="287"/>
        <v>-36509.403213397571</v>
      </c>
      <c r="V355" s="62">
        <f t="shared" si="288"/>
        <v>-36424.546380651969</v>
      </c>
      <c r="W355" s="62">
        <f t="shared" si="289"/>
        <v>-36367.30187268951</v>
      </c>
      <c r="X355" s="62">
        <f t="shared" si="290"/>
        <v>-36328.765154295776</v>
      </c>
      <c r="Y355" s="62">
        <f t="shared" si="291"/>
        <v>-36302.858860098364</v>
      </c>
      <c r="Z355" s="62">
        <f t="shared" si="292"/>
        <v>-36285.459815673923</v>
      </c>
      <c r="AA355" s="62">
        <f t="shared" si="293"/>
        <v>-36273.781781073129</v>
      </c>
      <c r="AB355" s="62">
        <f t="shared" si="294"/>
        <v>-36265.946961308488</v>
      </c>
      <c r="AC355" s="62">
        <f t="shared" si="295"/>
        <v>-36260.692066115356</v>
      </c>
    </row>
    <row r="356" spans="1:29" x14ac:dyDescent="0.25">
      <c r="A356" s="30" t="str">
        <f t="shared" si="267"/>
        <v>Capex costumization</v>
      </c>
      <c r="B356" s="62">
        <f t="shared" si="268"/>
        <v>40000</v>
      </c>
      <c r="C356" s="62">
        <f t="shared" si="269"/>
        <v>40000</v>
      </c>
      <c r="D356" s="62">
        <f t="shared" si="270"/>
        <v>40000</v>
      </c>
      <c r="E356" s="62">
        <f t="shared" si="271"/>
        <v>40000</v>
      </c>
      <c r="F356" s="62">
        <f t="shared" si="272"/>
        <v>40000</v>
      </c>
      <c r="G356" s="62">
        <f t="shared" si="273"/>
        <v>40000</v>
      </c>
      <c r="H356" s="62">
        <f t="shared" si="274"/>
        <v>40000</v>
      </c>
      <c r="I356" s="62">
        <f t="shared" si="275"/>
        <v>40000</v>
      </c>
      <c r="J356" s="62">
        <f t="shared" si="276"/>
        <v>40000</v>
      </c>
      <c r="K356" s="62">
        <f t="shared" si="277"/>
        <v>40000</v>
      </c>
      <c r="L356" s="62">
        <f t="shared" si="278"/>
        <v>40000</v>
      </c>
      <c r="M356" s="62">
        <f t="shared" si="279"/>
        <v>40000</v>
      </c>
      <c r="N356" s="62">
        <f t="shared" si="280"/>
        <v>40000</v>
      </c>
      <c r="O356" s="62">
        <f t="shared" si="281"/>
        <v>40000</v>
      </c>
      <c r="P356" s="62">
        <f t="shared" si="282"/>
        <v>40000</v>
      </c>
      <c r="Q356" s="62">
        <f t="shared" si="283"/>
        <v>40000</v>
      </c>
      <c r="R356" s="62">
        <f t="shared" si="284"/>
        <v>40000</v>
      </c>
      <c r="S356" s="62">
        <f t="shared" si="285"/>
        <v>40000</v>
      </c>
      <c r="T356" s="62">
        <f t="shared" si="286"/>
        <v>40000</v>
      </c>
      <c r="U356" s="62">
        <f t="shared" si="287"/>
        <v>40000</v>
      </c>
      <c r="V356" s="62">
        <f t="shared" si="288"/>
        <v>40000</v>
      </c>
      <c r="W356" s="62">
        <f t="shared" si="289"/>
        <v>40000</v>
      </c>
      <c r="X356" s="62">
        <f t="shared" si="290"/>
        <v>40000</v>
      </c>
      <c r="Y356" s="62">
        <f t="shared" si="291"/>
        <v>40000</v>
      </c>
      <c r="Z356" s="62">
        <f t="shared" si="292"/>
        <v>40000</v>
      </c>
      <c r="AA356" s="62">
        <f t="shared" si="293"/>
        <v>40000</v>
      </c>
      <c r="AB356" s="62">
        <f t="shared" si="294"/>
        <v>40000</v>
      </c>
      <c r="AC356" s="62">
        <f t="shared" si="295"/>
        <v>40000</v>
      </c>
    </row>
    <row r="357" spans="1:29" x14ac:dyDescent="0.25">
      <c r="A357" s="30" t="str">
        <f t="shared" si="267"/>
        <v>Residual value (costumization)</v>
      </c>
      <c r="B357" s="62">
        <f t="shared" si="268"/>
        <v>-10000</v>
      </c>
      <c r="C357" s="62">
        <f t="shared" si="269"/>
        <v>-10000</v>
      </c>
      <c r="D357" s="62">
        <f t="shared" si="270"/>
        <v>-10000</v>
      </c>
      <c r="E357" s="62">
        <f t="shared" si="271"/>
        <v>-10000</v>
      </c>
      <c r="F357" s="62">
        <f t="shared" si="272"/>
        <v>-10000</v>
      </c>
      <c r="G357" s="62">
        <f t="shared" si="273"/>
        <v>-10000</v>
      </c>
      <c r="H357" s="62">
        <f t="shared" si="274"/>
        <v>-10000</v>
      </c>
      <c r="I357" s="62">
        <f t="shared" si="275"/>
        <v>-10000</v>
      </c>
      <c r="J357" s="62">
        <f t="shared" si="276"/>
        <v>-10000</v>
      </c>
      <c r="K357" s="62">
        <f t="shared" si="277"/>
        <v>-10000</v>
      </c>
      <c r="L357" s="62">
        <f t="shared" si="278"/>
        <v>-10000</v>
      </c>
      <c r="M357" s="62">
        <f t="shared" si="279"/>
        <v>-10000</v>
      </c>
      <c r="N357" s="62">
        <f t="shared" si="280"/>
        <v>-10000</v>
      </c>
      <c r="O357" s="62">
        <f t="shared" si="281"/>
        <v>-10000</v>
      </c>
      <c r="P357" s="62">
        <f t="shared" si="282"/>
        <v>-10000</v>
      </c>
      <c r="Q357" s="62">
        <f t="shared" si="283"/>
        <v>-10000</v>
      </c>
      <c r="R357" s="62">
        <f t="shared" si="284"/>
        <v>-10000</v>
      </c>
      <c r="S357" s="62">
        <f t="shared" si="285"/>
        <v>-10000</v>
      </c>
      <c r="T357" s="62">
        <f t="shared" si="286"/>
        <v>-10000</v>
      </c>
      <c r="U357" s="62">
        <f t="shared" si="287"/>
        <v>-10000</v>
      </c>
      <c r="V357" s="62">
        <f t="shared" si="288"/>
        <v>-10000</v>
      </c>
      <c r="W357" s="62">
        <f t="shared" si="289"/>
        <v>-10000</v>
      </c>
      <c r="X357" s="62">
        <f t="shared" si="290"/>
        <v>-10000</v>
      </c>
      <c r="Y357" s="62">
        <f t="shared" si="291"/>
        <v>-10000</v>
      </c>
      <c r="Z357" s="62">
        <f t="shared" si="292"/>
        <v>-10000</v>
      </c>
      <c r="AA357" s="62">
        <f t="shared" si="293"/>
        <v>-10000</v>
      </c>
      <c r="AB357" s="62">
        <f t="shared" si="294"/>
        <v>-10000</v>
      </c>
      <c r="AC357" s="62">
        <f t="shared" si="295"/>
        <v>-10000</v>
      </c>
    </row>
    <row r="358" spans="1:29" x14ac:dyDescent="0.25">
      <c r="A358" s="30" t="str">
        <f t="shared" si="267"/>
        <v>WACC</v>
      </c>
      <c r="B358" s="62">
        <f t="shared" si="268"/>
        <v>0.06</v>
      </c>
      <c r="C358" s="62">
        <f t="shared" si="269"/>
        <v>0.06</v>
      </c>
      <c r="D358" s="62">
        <f t="shared" si="270"/>
        <v>0.06</v>
      </c>
      <c r="E358" s="62">
        <f t="shared" si="271"/>
        <v>0.06</v>
      </c>
      <c r="F358" s="62">
        <f t="shared" si="272"/>
        <v>0.06</v>
      </c>
      <c r="G358" s="62">
        <f t="shared" si="273"/>
        <v>0.06</v>
      </c>
      <c r="H358" s="62">
        <f t="shared" si="274"/>
        <v>0.06</v>
      </c>
      <c r="I358" s="62">
        <f t="shared" si="275"/>
        <v>0.06</v>
      </c>
      <c r="J358" s="62">
        <f t="shared" si="276"/>
        <v>0.06</v>
      </c>
      <c r="K358" s="62">
        <f t="shared" si="277"/>
        <v>0.06</v>
      </c>
      <c r="L358" s="62">
        <f t="shared" si="278"/>
        <v>0.06</v>
      </c>
      <c r="M358" s="62">
        <f t="shared" si="279"/>
        <v>0.06</v>
      </c>
      <c r="N358" s="62">
        <f t="shared" si="280"/>
        <v>0.06</v>
      </c>
      <c r="O358" s="62">
        <f t="shared" si="281"/>
        <v>0.06</v>
      </c>
      <c r="P358" s="62">
        <f t="shared" si="282"/>
        <v>0.06</v>
      </c>
      <c r="Q358" s="62">
        <f t="shared" si="283"/>
        <v>0.06</v>
      </c>
      <c r="R358" s="62">
        <f t="shared" si="284"/>
        <v>0.06</v>
      </c>
      <c r="S358" s="62">
        <f t="shared" si="285"/>
        <v>0.06</v>
      </c>
      <c r="T358" s="62">
        <f t="shared" si="286"/>
        <v>0.06</v>
      </c>
      <c r="U358" s="62">
        <f t="shared" si="287"/>
        <v>0.06</v>
      </c>
      <c r="V358" s="62">
        <f t="shared" si="288"/>
        <v>0.06</v>
      </c>
      <c r="W358" s="62">
        <f t="shared" si="289"/>
        <v>0.06</v>
      </c>
      <c r="X358" s="62">
        <f t="shared" si="290"/>
        <v>0.06</v>
      </c>
      <c r="Y358" s="62">
        <f t="shared" si="291"/>
        <v>0.06</v>
      </c>
      <c r="Z358" s="62">
        <f t="shared" si="292"/>
        <v>0.06</v>
      </c>
      <c r="AA358" s="62">
        <f t="shared" si="293"/>
        <v>0.06</v>
      </c>
      <c r="AB358" s="62">
        <f t="shared" si="294"/>
        <v>0.06</v>
      </c>
      <c r="AC358" s="62">
        <f t="shared" si="295"/>
        <v>0.06</v>
      </c>
    </row>
    <row r="359" spans="1:29" x14ac:dyDescent="0.25">
      <c r="A359" s="30" t="str">
        <f t="shared" si="267"/>
        <v>Opex fix (admin, crew, insurance)</v>
      </c>
      <c r="B359" s="62">
        <f t="shared" si="268"/>
        <v>70000</v>
      </c>
      <c r="C359" s="62">
        <f t="shared" si="269"/>
        <v>70000</v>
      </c>
      <c r="D359" s="62">
        <f t="shared" si="270"/>
        <v>70000</v>
      </c>
      <c r="E359" s="62">
        <f t="shared" si="271"/>
        <v>70000</v>
      </c>
      <c r="F359" s="62">
        <f t="shared" si="272"/>
        <v>70000</v>
      </c>
      <c r="G359" s="62">
        <f t="shared" si="273"/>
        <v>70000</v>
      </c>
      <c r="H359" s="62">
        <f t="shared" si="274"/>
        <v>70000</v>
      </c>
      <c r="I359" s="62">
        <f t="shared" si="275"/>
        <v>70000</v>
      </c>
      <c r="J359" s="62">
        <f t="shared" si="276"/>
        <v>70000</v>
      </c>
      <c r="K359" s="62">
        <f t="shared" si="277"/>
        <v>70000</v>
      </c>
      <c r="L359" s="62">
        <f t="shared" si="278"/>
        <v>70000</v>
      </c>
      <c r="M359" s="62">
        <f t="shared" si="279"/>
        <v>70000</v>
      </c>
      <c r="N359" s="62">
        <f t="shared" si="280"/>
        <v>70000</v>
      </c>
      <c r="O359" s="62">
        <f t="shared" si="281"/>
        <v>70000</v>
      </c>
      <c r="P359" s="62">
        <f t="shared" si="282"/>
        <v>70000</v>
      </c>
      <c r="Q359" s="62">
        <f t="shared" si="283"/>
        <v>70000</v>
      </c>
      <c r="R359" s="62">
        <f t="shared" si="284"/>
        <v>70000</v>
      </c>
      <c r="S359" s="62">
        <f t="shared" si="285"/>
        <v>70000</v>
      </c>
      <c r="T359" s="62">
        <f t="shared" si="286"/>
        <v>70000</v>
      </c>
      <c r="U359" s="62">
        <f t="shared" si="287"/>
        <v>70000</v>
      </c>
      <c r="V359" s="62">
        <f t="shared" si="288"/>
        <v>70000</v>
      </c>
      <c r="W359" s="62">
        <f t="shared" si="289"/>
        <v>70000</v>
      </c>
      <c r="X359" s="62">
        <f t="shared" si="290"/>
        <v>70000</v>
      </c>
      <c r="Y359" s="62">
        <f t="shared" si="291"/>
        <v>70000</v>
      </c>
      <c r="Z359" s="62">
        <f t="shared" si="292"/>
        <v>70000</v>
      </c>
      <c r="AA359" s="62">
        <f t="shared" si="293"/>
        <v>70000</v>
      </c>
      <c r="AB359" s="62">
        <f t="shared" si="294"/>
        <v>70000</v>
      </c>
      <c r="AC359" s="62">
        <f t="shared" si="295"/>
        <v>70000</v>
      </c>
    </row>
    <row r="360" spans="1:29" x14ac:dyDescent="0.25">
      <c r="A360" s="30" t="str">
        <f t="shared" si="267"/>
        <v>Opex maintenance &amp; repair</v>
      </c>
      <c r="B360" s="62">
        <f t="shared" si="268"/>
        <v>15000</v>
      </c>
      <c r="C360" s="62">
        <f t="shared" si="269"/>
        <v>15000</v>
      </c>
      <c r="D360" s="62">
        <f t="shared" si="270"/>
        <v>15000</v>
      </c>
      <c r="E360" s="62">
        <f t="shared" si="271"/>
        <v>15000</v>
      </c>
      <c r="F360" s="62">
        <f t="shared" si="272"/>
        <v>15000</v>
      </c>
      <c r="G360" s="62">
        <f t="shared" si="273"/>
        <v>15000</v>
      </c>
      <c r="H360" s="62">
        <f t="shared" si="274"/>
        <v>15000</v>
      </c>
      <c r="I360" s="62">
        <f t="shared" si="275"/>
        <v>15000</v>
      </c>
      <c r="J360" s="62">
        <f t="shared" si="276"/>
        <v>15000</v>
      </c>
      <c r="K360" s="62">
        <f t="shared" si="277"/>
        <v>15000</v>
      </c>
      <c r="L360" s="62">
        <f t="shared" si="278"/>
        <v>15000</v>
      </c>
      <c r="M360" s="62">
        <f t="shared" si="279"/>
        <v>15000</v>
      </c>
      <c r="N360" s="62">
        <f t="shared" si="280"/>
        <v>15000</v>
      </c>
      <c r="O360" s="62">
        <f t="shared" si="281"/>
        <v>15000</v>
      </c>
      <c r="P360" s="62">
        <f t="shared" si="282"/>
        <v>15000</v>
      </c>
      <c r="Q360" s="62">
        <f t="shared" si="283"/>
        <v>15000</v>
      </c>
      <c r="R360" s="62">
        <f t="shared" si="284"/>
        <v>15000</v>
      </c>
      <c r="S360" s="62">
        <f t="shared" si="285"/>
        <v>15000</v>
      </c>
      <c r="T360" s="62">
        <f t="shared" si="286"/>
        <v>15000</v>
      </c>
      <c r="U360" s="62">
        <f t="shared" si="287"/>
        <v>15000</v>
      </c>
      <c r="V360" s="62">
        <f t="shared" si="288"/>
        <v>15000</v>
      </c>
      <c r="W360" s="62">
        <f t="shared" si="289"/>
        <v>15000</v>
      </c>
      <c r="X360" s="62">
        <f t="shared" si="290"/>
        <v>15000</v>
      </c>
      <c r="Y360" s="62">
        <f t="shared" si="291"/>
        <v>15000</v>
      </c>
      <c r="Z360" s="62">
        <f t="shared" si="292"/>
        <v>15000</v>
      </c>
      <c r="AA360" s="62">
        <f t="shared" si="293"/>
        <v>15000</v>
      </c>
      <c r="AB360" s="62">
        <f t="shared" si="294"/>
        <v>15000</v>
      </c>
      <c r="AC360" s="62">
        <f t="shared" si="295"/>
        <v>15000</v>
      </c>
    </row>
    <row r="361" spans="1:29" x14ac:dyDescent="0.25">
      <c r="A361" s="30" t="str">
        <f t="shared" si="267"/>
        <v>Opex var (mode-fees)</v>
      </c>
      <c r="B361" s="62">
        <f t="shared" si="268"/>
        <v>0.11</v>
      </c>
      <c r="C361" s="62">
        <f t="shared" si="269"/>
        <v>0.11</v>
      </c>
      <c r="D361" s="62">
        <f t="shared" si="270"/>
        <v>0.11</v>
      </c>
      <c r="E361" s="62">
        <f t="shared" si="271"/>
        <v>0.11</v>
      </c>
      <c r="F361" s="62">
        <f t="shared" si="272"/>
        <v>0.11</v>
      </c>
      <c r="G361" s="62">
        <f t="shared" si="273"/>
        <v>0.11</v>
      </c>
      <c r="H361" s="62">
        <f t="shared" si="274"/>
        <v>0.11</v>
      </c>
      <c r="I361" s="62">
        <f t="shared" si="275"/>
        <v>0.11</v>
      </c>
      <c r="J361" s="62">
        <f t="shared" si="276"/>
        <v>0.11</v>
      </c>
      <c r="K361" s="62">
        <f t="shared" si="277"/>
        <v>0.11</v>
      </c>
      <c r="L361" s="62">
        <f t="shared" si="278"/>
        <v>0.11</v>
      </c>
      <c r="M361" s="62">
        <f t="shared" si="279"/>
        <v>0.11</v>
      </c>
      <c r="N361" s="62">
        <f t="shared" si="280"/>
        <v>0.11</v>
      </c>
      <c r="O361" s="62">
        <f t="shared" si="281"/>
        <v>0.11</v>
      </c>
      <c r="P361" s="62">
        <f t="shared" si="282"/>
        <v>0.11</v>
      </c>
      <c r="Q361" s="62">
        <f t="shared" si="283"/>
        <v>0.11</v>
      </c>
      <c r="R361" s="62">
        <f t="shared" si="284"/>
        <v>0.11</v>
      </c>
      <c r="S361" s="62">
        <f t="shared" si="285"/>
        <v>0.11</v>
      </c>
      <c r="T361" s="62">
        <f t="shared" si="286"/>
        <v>0.11</v>
      </c>
      <c r="U361" s="62">
        <f t="shared" si="287"/>
        <v>0.11</v>
      </c>
      <c r="V361" s="62">
        <f t="shared" si="288"/>
        <v>0.11</v>
      </c>
      <c r="W361" s="62">
        <f t="shared" si="289"/>
        <v>0.11</v>
      </c>
      <c r="X361" s="62">
        <f t="shared" si="290"/>
        <v>0.11</v>
      </c>
      <c r="Y361" s="62">
        <f t="shared" si="291"/>
        <v>0.11</v>
      </c>
      <c r="Z361" s="62">
        <f t="shared" si="292"/>
        <v>0.11</v>
      </c>
      <c r="AA361" s="62">
        <f t="shared" si="293"/>
        <v>0.11</v>
      </c>
      <c r="AB361" s="62">
        <f t="shared" si="294"/>
        <v>0.11</v>
      </c>
      <c r="AC361" s="62">
        <f t="shared" si="295"/>
        <v>0.11</v>
      </c>
    </row>
    <row r="362" spans="1:29" x14ac:dyDescent="0.25">
      <c r="A362" s="30" t="str">
        <f t="shared" si="267"/>
        <v>Fuel Economy</v>
      </c>
      <c r="B362" s="62">
        <f t="shared" si="268"/>
        <v>1.499963712475392</v>
      </c>
      <c r="C362" s="62">
        <f t="shared" si="269"/>
        <v>1.4917703325555236</v>
      </c>
      <c r="D362" s="62">
        <f t="shared" si="270"/>
        <v>1.4805375152003362</v>
      </c>
      <c r="E362" s="62">
        <f t="shared" si="271"/>
        <v>1.4654418123350099</v>
      </c>
      <c r="F362" s="62">
        <f t="shared" si="272"/>
        <v>1.4457088124147084</v>
      </c>
      <c r="G362" s="62">
        <f t="shared" si="273"/>
        <v>1.4208584343249755</v>
      </c>
      <c r="H362" s="62">
        <f t="shared" si="274"/>
        <v>1.3910386939475108</v>
      </c>
      <c r="I362" s="62">
        <f t="shared" si="275"/>
        <v>1.3573193171591433</v>
      </c>
      <c r="J362" s="62">
        <f t="shared" si="276"/>
        <v>1.3217219094307857</v>
      </c>
      <c r="K362" s="62">
        <f t="shared" si="277"/>
        <v>1.2868249921034385</v>
      </c>
      <c r="L362" s="62">
        <f t="shared" si="278"/>
        <v>1.2550576099577553</v>
      </c>
      <c r="M362" s="62">
        <f t="shared" si="279"/>
        <v>1.2280598588961356</v>
      </c>
      <c r="N362" s="62">
        <f t="shared" si="280"/>
        <v>1.2064394953190534</v>
      </c>
      <c r="O362" s="62">
        <f t="shared" si="281"/>
        <v>1.1899421983295269</v>
      </c>
      <c r="P362" s="62">
        <f t="shared" si="282"/>
        <v>1.1778153619570939</v>
      </c>
      <c r="Q362" s="62">
        <f t="shared" si="283"/>
        <v>1.1691448493856758</v>
      </c>
      <c r="R362" s="62">
        <f t="shared" si="284"/>
        <v>1.1630681005313779</v>
      </c>
      <c r="S362" s="62">
        <f t="shared" si="285"/>
        <v>1.1588686935668835</v>
      </c>
      <c r="T362" s="62">
        <f t="shared" si="286"/>
        <v>1.1559948301166041</v>
      </c>
      <c r="U362" s="62">
        <f t="shared" si="287"/>
        <v>1.1540412290087201</v>
      </c>
      <c r="V362" s="62">
        <f t="shared" si="288"/>
        <v>1.1527192488775253</v>
      </c>
      <c r="W362" s="62">
        <f t="shared" si="289"/>
        <v>1.151827439700847</v>
      </c>
      <c r="X362" s="62">
        <f t="shared" si="290"/>
        <v>1.1512270781932392</v>
      </c>
      <c r="Y362" s="62">
        <f t="shared" si="291"/>
        <v>1.150823485399427</v>
      </c>
      <c r="Z362" s="62">
        <f t="shared" si="292"/>
        <v>1.1505524266020779</v>
      </c>
      <c r="AA362" s="62">
        <f t="shared" si="293"/>
        <v>1.1503704951156655</v>
      </c>
      <c r="AB362" s="62">
        <f t="shared" si="294"/>
        <v>1.1502484368709109</v>
      </c>
      <c r="AC362" s="62">
        <f t="shared" si="295"/>
        <v>1.1501665711352707</v>
      </c>
    </row>
    <row r="363" spans="1:29" x14ac:dyDescent="0.25">
      <c r="A363" s="30" t="str">
        <f t="shared" si="267"/>
        <v>Fuel Cost</v>
      </c>
      <c r="B363" s="62">
        <f t="shared" si="268"/>
        <v>9.2331951136741086E-2</v>
      </c>
      <c r="C363" s="62">
        <f t="shared" si="269"/>
        <v>9.2222956120974545E-2</v>
      </c>
      <c r="D363" s="62">
        <f t="shared" si="270"/>
        <v>9.2068198823216471E-2</v>
      </c>
      <c r="E363" s="62">
        <f t="shared" si="271"/>
        <v>9.1849464254062249E-2</v>
      </c>
      <c r="F363" s="62">
        <f t="shared" si="272"/>
        <v>9.1542364865268247E-2</v>
      </c>
      <c r="G363" s="62">
        <f t="shared" si="273"/>
        <v>9.1115385234314353E-2</v>
      </c>
      <c r="H363" s="62">
        <f t="shared" si="274"/>
        <v>9.0530012133616333E-2</v>
      </c>
      <c r="I363" s="62">
        <f t="shared" si="275"/>
        <v>8.9743333412323725E-2</v>
      </c>
      <c r="J363" s="62">
        <f t="shared" si="276"/>
        <v>8.8714992348442129E-2</v>
      </c>
      <c r="K363" s="62">
        <f t="shared" si="277"/>
        <v>8.7419970590682711E-2</v>
      </c>
      <c r="L363" s="62">
        <f t="shared" si="278"/>
        <v>8.5865981654976761E-2</v>
      </c>
      <c r="M363" s="62">
        <f t="shared" si="279"/>
        <v>8.4108771907851612E-2</v>
      </c>
      <c r="N363" s="62">
        <f t="shared" si="280"/>
        <v>8.2253692787461766E-2</v>
      </c>
      <c r="O363" s="62">
        <f t="shared" si="281"/>
        <v>8.0435118154333018E-2</v>
      </c>
      <c r="P363" s="62">
        <f t="shared" si="282"/>
        <v>7.8779632233065888E-2</v>
      </c>
      <c r="Q363" s="62">
        <f t="shared" si="283"/>
        <v>7.7372704945717463E-2</v>
      </c>
      <c r="R363" s="62">
        <f t="shared" si="284"/>
        <v>7.6246008154952791E-2</v>
      </c>
      <c r="S363" s="62">
        <f t="shared" si="285"/>
        <v>7.5386288497227227E-2</v>
      </c>
      <c r="T363" s="62">
        <f t="shared" si="286"/>
        <v>7.4754325599182742E-2</v>
      </c>
      <c r="U363" s="62">
        <f t="shared" si="287"/>
        <v>7.4302481269476042E-2</v>
      </c>
      <c r="V363" s="62">
        <f t="shared" si="288"/>
        <v>7.3985805122564349E-2</v>
      </c>
      <c r="W363" s="62">
        <f t="shared" si="289"/>
        <v>7.3766962440611206E-2</v>
      </c>
      <c r="X363" s="62">
        <f t="shared" si="290"/>
        <v>7.3617197488001537E-2</v>
      </c>
      <c r="Y363" s="62">
        <f t="shared" si="291"/>
        <v>7.3515389944810147E-2</v>
      </c>
      <c r="Z363" s="62">
        <f t="shared" si="292"/>
        <v>7.3446497913186276E-2</v>
      </c>
      <c r="AA363" s="62">
        <f t="shared" si="293"/>
        <v>7.3400023276728135E-2</v>
      </c>
      <c r="AB363" s="62">
        <f t="shared" si="294"/>
        <v>7.3368736782330912E-2</v>
      </c>
      <c r="AC363" s="62">
        <f t="shared" si="295"/>
        <v>7.3347704448441492E-2</v>
      </c>
    </row>
    <row r="364" spans="1:29" x14ac:dyDescent="0.25">
      <c r="A364" s="30" t="str">
        <f t="shared" ref="A364" si="296">A344</f>
        <v>Emission Cost</v>
      </c>
      <c r="B364" s="66">
        <f>$B344+($C344-$B344)*(1-Q344)</f>
        <v>0</v>
      </c>
      <c r="C364" s="66">
        <f t="shared" ref="C364" si="297">$B344+($C344-$B344)*(1-R344)</f>
        <v>0</v>
      </c>
      <c r="D364" s="66">
        <f t="shared" ref="D364" si="298">$B344+($C344-$B344)*(1-S344)</f>
        <v>0</v>
      </c>
      <c r="E364" s="66">
        <f t="shared" ref="E364" si="299">$B344+($C344-$B344)*(1-T344)</f>
        <v>0</v>
      </c>
      <c r="F364" s="66">
        <f t="shared" ref="F364" si="300">$B344+($C344-$B344)*(1-U344)</f>
        <v>0</v>
      </c>
      <c r="G364" s="66">
        <f t="shared" ref="G364" si="301">$B344+($C344-$B344)*(1-V344)</f>
        <v>0</v>
      </c>
      <c r="H364" s="66">
        <f t="shared" ref="H364" si="302">$B344+($C344-$B344)*(1-W344)</f>
        <v>0</v>
      </c>
      <c r="I364" s="66">
        <f t="shared" ref="I364" si="303">$B344+($C344-$B344)*(1-X344)</f>
        <v>0</v>
      </c>
      <c r="J364" s="66">
        <f t="shared" ref="J364" si="304">$B344+($C344-$B344)*(1-Y344)</f>
        <v>0</v>
      </c>
      <c r="K364" s="66">
        <f t="shared" ref="K364" si="305">$B344+($C344-$B344)*(1-Z344)</f>
        <v>0</v>
      </c>
      <c r="L364" s="66">
        <f t="shared" ref="L364" si="306">$B344+($C344-$B344)*(1-AA344)</f>
        <v>0</v>
      </c>
      <c r="M364" s="66">
        <f t="shared" ref="M364" si="307">$B344+($C344-$B344)*(1-AB344)</f>
        <v>0</v>
      </c>
      <c r="N364" s="66">
        <f t="shared" ref="N364" si="308">$B344+($C344-$B344)*(1-AC344)</f>
        <v>0</v>
      </c>
      <c r="O364" s="66">
        <f t="shared" ref="O364" si="309">$B344+($C344-$B344)*(1-AD344)</f>
        <v>0</v>
      </c>
      <c r="P364" s="66">
        <f t="shared" ref="P364" si="310">$B344+($C344-$B344)*(1-AE344)</f>
        <v>0</v>
      </c>
      <c r="Q364" s="66">
        <f t="shared" ref="Q364" si="311">$B344+($C344-$B344)*(1-AF344)</f>
        <v>0</v>
      </c>
      <c r="R364" s="66">
        <f t="shared" ref="R364" si="312">$B344+($C344-$B344)*(1-AG344)</f>
        <v>0</v>
      </c>
      <c r="S364" s="66">
        <f t="shared" ref="S364" si="313">$B344+($C344-$B344)*(1-AH344)</f>
        <v>0</v>
      </c>
      <c r="T364" s="66">
        <f t="shared" ref="T364" si="314">$B344+($C344-$B344)*(1-AI344)</f>
        <v>0</v>
      </c>
      <c r="U364" s="66">
        <f t="shared" ref="U364" si="315">$B344+($C344-$B344)*(1-AJ344)</f>
        <v>0</v>
      </c>
      <c r="V364" s="66">
        <f t="shared" ref="V364" si="316">$B344+($C344-$B344)*(1-AK344)</f>
        <v>0</v>
      </c>
      <c r="W364" s="66">
        <f t="shared" ref="W364" si="317">$B344+($C344-$B344)*(1-AL344)</f>
        <v>0</v>
      </c>
      <c r="X364" s="66">
        <f t="shared" ref="X364" si="318">$B344+($C344-$B344)*(1-AM344)</f>
        <v>0</v>
      </c>
      <c r="Y364" s="66">
        <f t="shared" ref="Y364" si="319">$B344+($C344-$B344)*(1-AN344)</f>
        <v>0</v>
      </c>
      <c r="Z364" s="66">
        <f t="shared" ref="Z364" si="320">$B344+($C344-$B344)*(1-AO344)</f>
        <v>0</v>
      </c>
      <c r="AA364" s="66">
        <f t="shared" ref="AA364" si="321">$B344+($C344-$B344)*(1-AP344)</f>
        <v>0</v>
      </c>
      <c r="AB364" s="66">
        <f t="shared" ref="AB364" si="322">$B344+($C344-$B344)*(1-AQ344)</f>
        <v>0</v>
      </c>
      <c r="AC364" s="66">
        <f t="shared" ref="AC364" si="323">$B344+($C344-$B344)*(1-AR344)</f>
        <v>0</v>
      </c>
    </row>
    <row r="365" spans="1:29" x14ac:dyDescent="0.25">
      <c r="A365" s="30" t="str">
        <f>A345</f>
        <v>Lifetime vehicle</v>
      </c>
      <c r="B365" s="62">
        <f>$B345+($C345-$B345)*(1-Q345)</f>
        <v>8</v>
      </c>
      <c r="C365" s="62">
        <f t="shared" ref="C365:L367" si="324">$B345+($C345-$B345)*(1-R345)</f>
        <v>8</v>
      </c>
      <c r="D365" s="62">
        <f t="shared" si="324"/>
        <v>8</v>
      </c>
      <c r="E365" s="62">
        <f t="shared" si="324"/>
        <v>8</v>
      </c>
      <c r="F365" s="62">
        <f t="shared" si="324"/>
        <v>8</v>
      </c>
      <c r="G365" s="62">
        <f t="shared" si="324"/>
        <v>8</v>
      </c>
      <c r="H365" s="62">
        <f t="shared" si="324"/>
        <v>8</v>
      </c>
      <c r="I365" s="62">
        <f t="shared" si="324"/>
        <v>8</v>
      </c>
      <c r="J365" s="62">
        <f t="shared" si="324"/>
        <v>8</v>
      </c>
      <c r="K365" s="62">
        <f t="shared" si="324"/>
        <v>8</v>
      </c>
      <c r="L365" s="62">
        <f t="shared" si="324"/>
        <v>8</v>
      </c>
      <c r="M365" s="62">
        <f t="shared" ref="M365:V367" si="325">$B345+($C345-$B345)*(1-AB345)</f>
        <v>8</v>
      </c>
      <c r="N365" s="62">
        <f t="shared" si="325"/>
        <v>8</v>
      </c>
      <c r="O365" s="62">
        <f t="shared" si="325"/>
        <v>8</v>
      </c>
      <c r="P365" s="62">
        <f t="shared" si="325"/>
        <v>8</v>
      </c>
      <c r="Q365" s="62">
        <f t="shared" si="325"/>
        <v>8</v>
      </c>
      <c r="R365" s="62">
        <f t="shared" si="325"/>
        <v>8</v>
      </c>
      <c r="S365" s="62">
        <f t="shared" si="325"/>
        <v>8</v>
      </c>
      <c r="T365" s="62">
        <f t="shared" si="325"/>
        <v>8</v>
      </c>
      <c r="U365" s="62">
        <f t="shared" si="325"/>
        <v>8</v>
      </c>
      <c r="V365" s="62">
        <f t="shared" si="325"/>
        <v>8</v>
      </c>
      <c r="W365" s="62">
        <f t="shared" ref="W365:AC367" si="326">$B345+($C345-$B345)*(1-AL345)</f>
        <v>8</v>
      </c>
      <c r="X365" s="62">
        <f t="shared" si="326"/>
        <v>8</v>
      </c>
      <c r="Y365" s="62">
        <f t="shared" si="326"/>
        <v>8</v>
      </c>
      <c r="Z365" s="62">
        <f t="shared" si="326"/>
        <v>8</v>
      </c>
      <c r="AA365" s="62">
        <f t="shared" si="326"/>
        <v>8</v>
      </c>
      <c r="AB365" s="62">
        <f t="shared" si="326"/>
        <v>8</v>
      </c>
      <c r="AC365" s="62">
        <f t="shared" si="326"/>
        <v>8</v>
      </c>
    </row>
    <row r="366" spans="1:29" x14ac:dyDescent="0.25">
      <c r="A366" s="30" t="str">
        <f>A346</f>
        <v>Lifetime costumization</v>
      </c>
      <c r="B366" s="62">
        <f>$B346+($C346-$B346)*(1-Q346)</f>
        <v>10</v>
      </c>
      <c r="C366" s="62">
        <f t="shared" si="324"/>
        <v>10</v>
      </c>
      <c r="D366" s="62">
        <f t="shared" si="324"/>
        <v>10</v>
      </c>
      <c r="E366" s="62">
        <f t="shared" si="324"/>
        <v>10</v>
      </c>
      <c r="F366" s="62">
        <f t="shared" si="324"/>
        <v>10</v>
      </c>
      <c r="G366" s="62">
        <f t="shared" si="324"/>
        <v>10</v>
      </c>
      <c r="H366" s="62">
        <f t="shared" si="324"/>
        <v>10</v>
      </c>
      <c r="I366" s="62">
        <f t="shared" si="324"/>
        <v>10</v>
      </c>
      <c r="J366" s="62">
        <f t="shared" si="324"/>
        <v>10</v>
      </c>
      <c r="K366" s="62">
        <f t="shared" si="324"/>
        <v>10</v>
      </c>
      <c r="L366" s="62">
        <f t="shared" si="324"/>
        <v>10</v>
      </c>
      <c r="M366" s="62">
        <f t="shared" si="325"/>
        <v>10</v>
      </c>
      <c r="N366" s="62">
        <f t="shared" si="325"/>
        <v>10</v>
      </c>
      <c r="O366" s="62">
        <f t="shared" si="325"/>
        <v>10</v>
      </c>
      <c r="P366" s="62">
        <f t="shared" si="325"/>
        <v>10</v>
      </c>
      <c r="Q366" s="62">
        <f t="shared" si="325"/>
        <v>10</v>
      </c>
      <c r="R366" s="62">
        <f t="shared" si="325"/>
        <v>10</v>
      </c>
      <c r="S366" s="62">
        <f t="shared" si="325"/>
        <v>10</v>
      </c>
      <c r="T366" s="62">
        <f t="shared" si="325"/>
        <v>10</v>
      </c>
      <c r="U366" s="62">
        <f t="shared" si="325"/>
        <v>10</v>
      </c>
      <c r="V366" s="62">
        <f t="shared" si="325"/>
        <v>10</v>
      </c>
      <c r="W366" s="62">
        <f t="shared" si="326"/>
        <v>10</v>
      </c>
      <c r="X366" s="62">
        <f t="shared" si="326"/>
        <v>10</v>
      </c>
      <c r="Y366" s="62">
        <f t="shared" si="326"/>
        <v>10</v>
      </c>
      <c r="Z366" s="62">
        <f t="shared" si="326"/>
        <v>10</v>
      </c>
      <c r="AA366" s="62">
        <f t="shared" si="326"/>
        <v>10</v>
      </c>
      <c r="AB366" s="62">
        <f t="shared" si="326"/>
        <v>10</v>
      </c>
      <c r="AC366" s="62">
        <f t="shared" si="326"/>
        <v>10</v>
      </c>
    </row>
    <row r="367" spans="1:29" x14ac:dyDescent="0.25">
      <c r="A367" s="30" t="str">
        <f>A347</f>
        <v>Tonnage .</v>
      </c>
      <c r="B367" s="62">
        <f>$B347+($C347-$B347)*(1-Q347)</f>
        <v>25</v>
      </c>
      <c r="C367" s="62">
        <f t="shared" si="324"/>
        <v>25</v>
      </c>
      <c r="D367" s="62">
        <f t="shared" si="324"/>
        <v>25</v>
      </c>
      <c r="E367" s="62">
        <f t="shared" si="324"/>
        <v>25</v>
      </c>
      <c r="F367" s="62">
        <f t="shared" si="324"/>
        <v>25</v>
      </c>
      <c r="G367" s="62">
        <f t="shared" si="324"/>
        <v>25</v>
      </c>
      <c r="H367" s="62">
        <f t="shared" si="324"/>
        <v>25</v>
      </c>
      <c r="I367" s="62">
        <f t="shared" si="324"/>
        <v>25</v>
      </c>
      <c r="J367" s="62">
        <f t="shared" si="324"/>
        <v>25</v>
      </c>
      <c r="K367" s="62">
        <f t="shared" si="324"/>
        <v>25</v>
      </c>
      <c r="L367" s="62">
        <f t="shared" si="324"/>
        <v>25</v>
      </c>
      <c r="M367" s="62">
        <f t="shared" si="325"/>
        <v>25</v>
      </c>
      <c r="N367" s="62">
        <f t="shared" si="325"/>
        <v>25</v>
      </c>
      <c r="O367" s="62">
        <f t="shared" si="325"/>
        <v>25</v>
      </c>
      <c r="P367" s="62">
        <f t="shared" si="325"/>
        <v>25</v>
      </c>
      <c r="Q367" s="62">
        <f t="shared" si="325"/>
        <v>25</v>
      </c>
      <c r="R367" s="62">
        <f t="shared" si="325"/>
        <v>25</v>
      </c>
      <c r="S367" s="62">
        <f t="shared" si="325"/>
        <v>25</v>
      </c>
      <c r="T367" s="62">
        <f t="shared" si="325"/>
        <v>25</v>
      </c>
      <c r="U367" s="62">
        <f t="shared" si="325"/>
        <v>25</v>
      </c>
      <c r="V367" s="62">
        <f t="shared" si="325"/>
        <v>25</v>
      </c>
      <c r="W367" s="62">
        <f t="shared" si="326"/>
        <v>25</v>
      </c>
      <c r="X367" s="62">
        <f t="shared" si="326"/>
        <v>25</v>
      </c>
      <c r="Y367" s="62">
        <f t="shared" si="326"/>
        <v>25</v>
      </c>
      <c r="Z367" s="62">
        <f t="shared" si="326"/>
        <v>25</v>
      </c>
      <c r="AA367" s="62">
        <f t="shared" si="326"/>
        <v>25</v>
      </c>
      <c r="AB367" s="62">
        <f t="shared" si="326"/>
        <v>25</v>
      </c>
      <c r="AC367" s="62">
        <f t="shared" si="326"/>
        <v>25</v>
      </c>
    </row>
    <row r="368" spans="1:29" x14ac:dyDescent="0.25">
      <c r="A368" s="30" t="str">
        <f>A348</f>
        <v>Market failure (av. utilization)</v>
      </c>
      <c r="B368" s="62">
        <f t="shared" ref="B368:K369" si="327">($B348+($C348-$B348)*(1-Q348))*B$44</f>
        <v>11.5</v>
      </c>
      <c r="C368" s="62">
        <f t="shared" si="327"/>
        <v>11.5</v>
      </c>
      <c r="D368" s="62">
        <f t="shared" si="327"/>
        <v>11.5</v>
      </c>
      <c r="E368" s="62">
        <f t="shared" si="327"/>
        <v>11.5</v>
      </c>
      <c r="F368" s="62">
        <f t="shared" si="327"/>
        <v>11.5</v>
      </c>
      <c r="G368" s="62">
        <f t="shared" si="327"/>
        <v>11.5</v>
      </c>
      <c r="H368" s="62">
        <f t="shared" si="327"/>
        <v>11.5</v>
      </c>
      <c r="I368" s="62">
        <f t="shared" si="327"/>
        <v>11.5</v>
      </c>
      <c r="J368" s="62">
        <f t="shared" si="327"/>
        <v>11.5</v>
      </c>
      <c r="K368" s="62">
        <f t="shared" si="327"/>
        <v>11.5</v>
      </c>
      <c r="L368" s="62">
        <f t="shared" ref="L368:U369" si="328">($B348+($C348-$B348)*(1-AA348))*L$44</f>
        <v>11.5</v>
      </c>
      <c r="M368" s="62">
        <f t="shared" si="328"/>
        <v>11.5</v>
      </c>
      <c r="N368" s="62">
        <f t="shared" si="328"/>
        <v>11.5</v>
      </c>
      <c r="O368" s="62">
        <f t="shared" si="328"/>
        <v>11.5</v>
      </c>
      <c r="P368" s="62">
        <f t="shared" si="328"/>
        <v>11.5</v>
      </c>
      <c r="Q368" s="62">
        <f t="shared" si="328"/>
        <v>11.5</v>
      </c>
      <c r="R368" s="62">
        <f t="shared" si="328"/>
        <v>11.5</v>
      </c>
      <c r="S368" s="62">
        <f t="shared" si="328"/>
        <v>11.5</v>
      </c>
      <c r="T368" s="62">
        <f t="shared" si="328"/>
        <v>11.5</v>
      </c>
      <c r="U368" s="62">
        <f t="shared" si="328"/>
        <v>11.5</v>
      </c>
      <c r="V368" s="62">
        <f t="shared" ref="V368:AC369" si="329">($B348+($C348-$B348)*(1-AK348))*V$44</f>
        <v>11.5</v>
      </c>
      <c r="W368" s="62">
        <f t="shared" si="329"/>
        <v>11.5</v>
      </c>
      <c r="X368" s="62">
        <f t="shared" si="329"/>
        <v>11.5</v>
      </c>
      <c r="Y368" s="62">
        <f t="shared" si="329"/>
        <v>11.5</v>
      </c>
      <c r="Z368" s="62">
        <f t="shared" si="329"/>
        <v>11.5</v>
      </c>
      <c r="AA368" s="62">
        <f t="shared" si="329"/>
        <v>11.5</v>
      </c>
      <c r="AB368" s="62">
        <f t="shared" si="329"/>
        <v>11.5</v>
      </c>
      <c r="AC368" s="62">
        <f t="shared" si="329"/>
        <v>11.5</v>
      </c>
    </row>
    <row r="369" spans="1:29" x14ac:dyDescent="0.25">
      <c r="A369" s="30" t="s">
        <v>73</v>
      </c>
      <c r="B369" s="62">
        <f t="shared" si="327"/>
        <v>2.4834973269685467</v>
      </c>
      <c r="C369" s="62">
        <f t="shared" si="327"/>
        <v>2.4764313720357283</v>
      </c>
      <c r="D369" s="62">
        <f t="shared" si="327"/>
        <v>2.4663987289484006</v>
      </c>
      <c r="E369" s="62">
        <f t="shared" si="327"/>
        <v>2.4522185520199096</v>
      </c>
      <c r="F369" s="62">
        <f t="shared" si="327"/>
        <v>2.4323098394438922</v>
      </c>
      <c r="G369" s="62">
        <f t="shared" si="327"/>
        <v>2.4046295018767689</v>
      </c>
      <c r="H369" s="62">
        <f t="shared" si="327"/>
        <v>2.3666807945957307</v>
      </c>
      <c r="I369" s="62">
        <f t="shared" si="327"/>
        <v>2.3156817984290878</v>
      </c>
      <c r="J369" s="62">
        <f t="shared" si="327"/>
        <v>2.2490162581577988</v>
      </c>
      <c r="K369" s="62">
        <f t="shared" si="327"/>
        <v>2.1650622781249176</v>
      </c>
      <c r="L369" s="62">
        <f t="shared" si="328"/>
        <v>2.0643199119848337</v>
      </c>
      <c r="M369" s="62">
        <f t="shared" si="328"/>
        <v>1.9504030985106198</v>
      </c>
      <c r="N369" s="62">
        <f t="shared" si="328"/>
        <v>1.8301415859148171</v>
      </c>
      <c r="O369" s="62">
        <f t="shared" si="328"/>
        <v>1.7122465949440495</v>
      </c>
      <c r="P369" s="62">
        <f t="shared" si="328"/>
        <v>1.6049243579653898</v>
      </c>
      <c r="Q369" s="62">
        <f t="shared" si="328"/>
        <v>1.5137157395139718</v>
      </c>
      <c r="R369" s="62">
        <f t="shared" si="328"/>
        <v>1.4406739706724776</v>
      </c>
      <c r="S369" s="62">
        <f t="shared" si="328"/>
        <v>1.3849398592213749</v>
      </c>
      <c r="T369" s="62">
        <f t="shared" si="328"/>
        <v>1.3439708174226148</v>
      </c>
      <c r="U369" s="62">
        <f t="shared" si="328"/>
        <v>1.3146785452218777</v>
      </c>
      <c r="V369" s="62">
        <f t="shared" si="329"/>
        <v>1.2941489882816826</v>
      </c>
      <c r="W369" s="62">
        <f t="shared" si="329"/>
        <v>1.2799618025908228</v>
      </c>
      <c r="X369" s="62">
        <f t="shared" si="329"/>
        <v>1.2702528044479873</v>
      </c>
      <c r="Y369" s="62">
        <f t="shared" si="329"/>
        <v>1.2636528007051355</v>
      </c>
      <c r="Z369" s="62">
        <f t="shared" si="329"/>
        <v>1.2591866516132615</v>
      </c>
      <c r="AA369" s="62">
        <f t="shared" si="329"/>
        <v>1.2561737827731323</v>
      </c>
      <c r="AB369" s="62">
        <f t="shared" si="329"/>
        <v>1.2541455344366195</v>
      </c>
      <c r="AC369" s="62">
        <f t="shared" si="329"/>
        <v>1.2527820452683351</v>
      </c>
    </row>
    <row r="370" spans="1:29" x14ac:dyDescent="0.25">
      <c r="A370" s="30" t="str">
        <f>A350</f>
        <v>Annual Mileage</v>
      </c>
      <c r="B370" s="62">
        <f t="shared" ref="B370:AC370" si="330">$B350+($C350-$B350)*(1-Q350)</f>
        <v>78000</v>
      </c>
      <c r="C370" s="62">
        <f t="shared" si="330"/>
        <v>78000</v>
      </c>
      <c r="D370" s="62">
        <f t="shared" si="330"/>
        <v>78000</v>
      </c>
      <c r="E370" s="62">
        <f t="shared" si="330"/>
        <v>78000</v>
      </c>
      <c r="F370" s="62">
        <f t="shared" si="330"/>
        <v>78000</v>
      </c>
      <c r="G370" s="62">
        <f t="shared" si="330"/>
        <v>78000</v>
      </c>
      <c r="H370" s="62">
        <f t="shared" si="330"/>
        <v>78000</v>
      </c>
      <c r="I370" s="62">
        <f t="shared" si="330"/>
        <v>78000</v>
      </c>
      <c r="J370" s="62">
        <f t="shared" si="330"/>
        <v>78000</v>
      </c>
      <c r="K370" s="62">
        <f t="shared" si="330"/>
        <v>78000</v>
      </c>
      <c r="L370" s="62">
        <f t="shared" si="330"/>
        <v>78000</v>
      </c>
      <c r="M370" s="62">
        <f t="shared" si="330"/>
        <v>78000</v>
      </c>
      <c r="N370" s="62">
        <f t="shared" si="330"/>
        <v>78000</v>
      </c>
      <c r="O370" s="62">
        <f t="shared" si="330"/>
        <v>78000</v>
      </c>
      <c r="P370" s="62">
        <f t="shared" si="330"/>
        <v>78000</v>
      </c>
      <c r="Q370" s="62">
        <f t="shared" si="330"/>
        <v>78000</v>
      </c>
      <c r="R370" s="62">
        <f t="shared" si="330"/>
        <v>78000</v>
      </c>
      <c r="S370" s="62">
        <f t="shared" si="330"/>
        <v>78000</v>
      </c>
      <c r="T370" s="62">
        <f t="shared" si="330"/>
        <v>78000</v>
      </c>
      <c r="U370" s="62">
        <f t="shared" si="330"/>
        <v>78000</v>
      </c>
      <c r="V370" s="62">
        <f t="shared" si="330"/>
        <v>78000</v>
      </c>
      <c r="W370" s="62">
        <f t="shared" si="330"/>
        <v>78000</v>
      </c>
      <c r="X370" s="62">
        <f t="shared" si="330"/>
        <v>78000</v>
      </c>
      <c r="Y370" s="62">
        <f t="shared" si="330"/>
        <v>78000</v>
      </c>
      <c r="Z370" s="62">
        <f t="shared" si="330"/>
        <v>78000</v>
      </c>
      <c r="AA370" s="62">
        <f t="shared" si="330"/>
        <v>78000</v>
      </c>
      <c r="AB370" s="62">
        <f t="shared" si="330"/>
        <v>78000</v>
      </c>
      <c r="AC370" s="62">
        <f t="shared" si="330"/>
        <v>78000</v>
      </c>
    </row>
    <row r="371" spans="1:29" ht="15.75" thickBot="1" x14ac:dyDescent="0.3">
      <c r="AC371" s="32"/>
    </row>
    <row r="372" spans="1:29" ht="15.75" thickBot="1" x14ac:dyDescent="0.3">
      <c r="A372" s="26" t="s">
        <v>208</v>
      </c>
      <c r="B372" s="27">
        <v>2023</v>
      </c>
      <c r="C372" s="27">
        <v>2024</v>
      </c>
      <c r="D372" s="27">
        <v>2025</v>
      </c>
      <c r="E372" s="27">
        <v>2026</v>
      </c>
      <c r="F372" s="27">
        <v>2027</v>
      </c>
      <c r="G372" s="27">
        <v>2028</v>
      </c>
      <c r="H372" s="27">
        <v>2029</v>
      </c>
      <c r="I372" s="27">
        <v>2030</v>
      </c>
      <c r="J372" s="27">
        <v>2031</v>
      </c>
      <c r="K372" s="27">
        <v>2032</v>
      </c>
      <c r="L372" s="27">
        <v>2033</v>
      </c>
      <c r="M372" s="27">
        <v>2034</v>
      </c>
      <c r="N372" s="27">
        <v>2035</v>
      </c>
      <c r="O372" s="27">
        <v>2036</v>
      </c>
      <c r="P372" s="27">
        <v>2037</v>
      </c>
      <c r="Q372" s="27">
        <v>2038</v>
      </c>
      <c r="R372" s="27">
        <v>2039</v>
      </c>
      <c r="S372" s="27">
        <v>2040</v>
      </c>
      <c r="T372" s="27">
        <v>2041</v>
      </c>
      <c r="U372" s="27">
        <v>2042</v>
      </c>
      <c r="V372" s="27">
        <v>2043</v>
      </c>
      <c r="W372" s="27">
        <v>2044</v>
      </c>
      <c r="X372" s="27">
        <v>2045</v>
      </c>
      <c r="Y372" s="27">
        <v>2046</v>
      </c>
      <c r="Z372" s="27">
        <v>2047</v>
      </c>
      <c r="AA372" s="27">
        <v>2048</v>
      </c>
      <c r="AB372" s="27">
        <v>2049</v>
      </c>
      <c r="AC372" s="28">
        <v>2050</v>
      </c>
    </row>
    <row r="373" spans="1:29" x14ac:dyDescent="0.25">
      <c r="A373" s="29" t="str">
        <f>A354</f>
        <v>Capex vehicle</v>
      </c>
      <c r="B373" s="63">
        <f>((1+B358)^B365)*B358/(((1+B358)^B365)-1)*(B354)</f>
        <v>62190.665101367747</v>
      </c>
      <c r="C373" s="63">
        <f t="shared" ref="C373:AC373" si="331">((1+C358)^C365)*C358/(((1+C358)^C365)-1)*(C354)</f>
        <v>61281.329133767969</v>
      </c>
      <c r="D373" s="63">
        <f t="shared" si="331"/>
        <v>60034.66354051487</v>
      </c>
      <c r="E373" s="63">
        <f t="shared" si="331"/>
        <v>58359.278570466915</v>
      </c>
      <c r="F373" s="63">
        <f t="shared" si="331"/>
        <v>56169.226754041214</v>
      </c>
      <c r="G373" s="63">
        <f t="shared" si="331"/>
        <v>53411.226658055137</v>
      </c>
      <c r="H373" s="63">
        <f t="shared" si="331"/>
        <v>50101.705711276991</v>
      </c>
      <c r="I373" s="63">
        <f t="shared" si="331"/>
        <v>46359.3866172536</v>
      </c>
      <c r="J373" s="63">
        <f t="shared" si="331"/>
        <v>42408.635704041997</v>
      </c>
      <c r="K373" s="63">
        <f t="shared" si="331"/>
        <v>38535.628179130072</v>
      </c>
      <c r="L373" s="63">
        <f t="shared" si="331"/>
        <v>35009.949708941356</v>
      </c>
      <c r="M373" s="63">
        <f t="shared" si="331"/>
        <v>32013.625075549993</v>
      </c>
      <c r="N373" s="63">
        <f t="shared" si="331"/>
        <v>29614.105655542335</v>
      </c>
      <c r="O373" s="63">
        <f t="shared" si="331"/>
        <v>27783.165839804766</v>
      </c>
      <c r="P373" s="63">
        <f t="shared" si="331"/>
        <v>26437.27823365216</v>
      </c>
      <c r="Q373" s="63">
        <f t="shared" si="331"/>
        <v>25474.988065757298</v>
      </c>
      <c r="R373" s="63">
        <f t="shared" si="331"/>
        <v>24800.564768738692</v>
      </c>
      <c r="S373" s="63">
        <f t="shared" si="331"/>
        <v>24334.496817203359</v>
      </c>
      <c r="T373" s="63">
        <f t="shared" si="331"/>
        <v>24015.543292910865</v>
      </c>
      <c r="U373" s="63">
        <f t="shared" si="331"/>
        <v>23798.724376771759</v>
      </c>
      <c r="V373" s="63">
        <f t="shared" si="331"/>
        <v>23652.005428852281</v>
      </c>
      <c r="W373" s="63">
        <f t="shared" si="331"/>
        <v>23553.028673408226</v>
      </c>
      <c r="X373" s="63">
        <f t="shared" si="331"/>
        <v>23486.398013318085</v>
      </c>
      <c r="Y373" s="63">
        <f t="shared" si="331"/>
        <v>23441.605577563019</v>
      </c>
      <c r="Z373" s="63">
        <f t="shared" si="331"/>
        <v>23411.522325452843</v>
      </c>
      <c r="AA373" s="63">
        <f t="shared" si="331"/>
        <v>23391.330799385243</v>
      </c>
      <c r="AB373" s="63">
        <f t="shared" si="331"/>
        <v>23377.784258985215</v>
      </c>
      <c r="AC373" s="63">
        <f t="shared" si="331"/>
        <v>23368.698453290883</v>
      </c>
    </row>
    <row r="374" spans="1:29" x14ac:dyDescent="0.25">
      <c r="A374" s="30" t="str">
        <f>A355</f>
        <v>Residual value (vehicle)</v>
      </c>
      <c r="B374" s="62">
        <f>((1+B358)^B365)*B358/(((1+B358)^B365)-1)*(B355)</f>
        <v>-9455.0461314377717</v>
      </c>
      <c r="C374" s="62">
        <f t="shared" ref="C374:AC374" si="332">((1+C358)^C365)*C358/(((1+C358)^C365)-1)*(C355)</f>
        <v>-9370.3530756319105</v>
      </c>
      <c r="D374" s="62">
        <f t="shared" si="332"/>
        <v>-9254.2420644955928</v>
      </c>
      <c r="E374" s="62">
        <f t="shared" si="332"/>
        <v>-9098.2013074813221</v>
      </c>
      <c r="F374" s="62">
        <f t="shared" si="332"/>
        <v>-8894.2258932063796</v>
      </c>
      <c r="G374" s="62">
        <f t="shared" si="332"/>
        <v>-8637.353335246893</v>
      </c>
      <c r="H374" s="62">
        <f t="shared" si="332"/>
        <v>-8329.1136392234366</v>
      </c>
      <c r="I374" s="62">
        <f t="shared" si="332"/>
        <v>-7980.5643118389062</v>
      </c>
      <c r="J374" s="62">
        <f t="shared" si="332"/>
        <v>-7612.6022169809621</v>
      </c>
      <c r="K374" s="62">
        <f t="shared" si="332"/>
        <v>-7251.8809278960271</v>
      </c>
      <c r="L374" s="62">
        <f t="shared" si="332"/>
        <v>-6923.5089135157077</v>
      </c>
      <c r="M374" s="62">
        <f t="shared" si="332"/>
        <v>-6644.4394623665112</v>
      </c>
      <c r="N374" s="62">
        <f t="shared" si="332"/>
        <v>-6420.9548105030526</v>
      </c>
      <c r="O374" s="62">
        <f t="shared" si="332"/>
        <v>-6250.4261021745533</v>
      </c>
      <c r="P374" s="62">
        <f t="shared" si="332"/>
        <v>-6125.0738251309276</v>
      </c>
      <c r="Q374" s="62">
        <f t="shared" si="332"/>
        <v>-6035.4487604740543</v>
      </c>
      <c r="R374" s="62">
        <f t="shared" si="332"/>
        <v>-5972.6348259478109</v>
      </c>
      <c r="S374" s="62">
        <f t="shared" si="332"/>
        <v>-5929.226536344031</v>
      </c>
      <c r="T374" s="62">
        <f t="shared" si="332"/>
        <v>-5899.5200806501216</v>
      </c>
      <c r="U374" s="62">
        <f t="shared" si="332"/>
        <v>-5879.3261619901059</v>
      </c>
      <c r="V374" s="62">
        <f t="shared" si="332"/>
        <v>-5865.6611619387841</v>
      </c>
      <c r="W374" s="62">
        <f t="shared" si="332"/>
        <v>-5856.442738637621</v>
      </c>
      <c r="X374" s="62">
        <f t="shared" si="332"/>
        <v>-5850.2369418645203</v>
      </c>
      <c r="Y374" s="62">
        <f t="shared" si="332"/>
        <v>-5846.0650973579204</v>
      </c>
      <c r="Z374" s="62">
        <f t="shared" si="332"/>
        <v>-5843.2632258378535</v>
      </c>
      <c r="AA374" s="62">
        <f t="shared" si="332"/>
        <v>-5841.3826425276375</v>
      </c>
      <c r="AB374" s="62">
        <f t="shared" si="332"/>
        <v>-5840.1209549413597</v>
      </c>
      <c r="AC374" s="62">
        <f t="shared" si="332"/>
        <v>-5839.2747279404175</v>
      </c>
    </row>
    <row r="375" spans="1:29" x14ac:dyDescent="0.25">
      <c r="A375" s="30" t="str">
        <f>A356</f>
        <v>Capex costumization</v>
      </c>
      <c r="B375" s="62">
        <f>((1+B358)^B366)*B358/(((1+B358)^B366)-1)*(B356)</f>
        <v>5434.7183288153492</v>
      </c>
      <c r="C375" s="62">
        <f t="shared" ref="C375:AC375" si="333">((1+C358)^C366)*C358/(((1+C358)^C366)-1)*(C356)</f>
        <v>5434.7183288153492</v>
      </c>
      <c r="D375" s="62">
        <f t="shared" si="333"/>
        <v>5434.7183288153492</v>
      </c>
      <c r="E375" s="62">
        <f t="shared" si="333"/>
        <v>5434.7183288153492</v>
      </c>
      <c r="F375" s="62">
        <f t="shared" si="333"/>
        <v>5434.7183288153492</v>
      </c>
      <c r="G375" s="62">
        <f t="shared" si="333"/>
        <v>5434.7183288153492</v>
      </c>
      <c r="H375" s="62">
        <f t="shared" si="333"/>
        <v>5434.7183288153492</v>
      </c>
      <c r="I375" s="62">
        <f t="shared" si="333"/>
        <v>5434.7183288153492</v>
      </c>
      <c r="J375" s="62">
        <f t="shared" si="333"/>
        <v>5434.7183288153492</v>
      </c>
      <c r="K375" s="62">
        <f t="shared" si="333"/>
        <v>5434.7183288153492</v>
      </c>
      <c r="L375" s="62">
        <f t="shared" si="333"/>
        <v>5434.7183288153492</v>
      </c>
      <c r="M375" s="62">
        <f t="shared" si="333"/>
        <v>5434.7183288153492</v>
      </c>
      <c r="N375" s="62">
        <f t="shared" si="333"/>
        <v>5434.7183288153492</v>
      </c>
      <c r="O375" s="62">
        <f t="shared" si="333"/>
        <v>5434.7183288153492</v>
      </c>
      <c r="P375" s="62">
        <f t="shared" si="333"/>
        <v>5434.7183288153492</v>
      </c>
      <c r="Q375" s="62">
        <f t="shared" si="333"/>
        <v>5434.7183288153492</v>
      </c>
      <c r="R375" s="62">
        <f t="shared" si="333"/>
        <v>5434.7183288153492</v>
      </c>
      <c r="S375" s="62">
        <f t="shared" si="333"/>
        <v>5434.7183288153492</v>
      </c>
      <c r="T375" s="62">
        <f t="shared" si="333"/>
        <v>5434.7183288153492</v>
      </c>
      <c r="U375" s="62">
        <f t="shared" si="333"/>
        <v>5434.7183288153492</v>
      </c>
      <c r="V375" s="62">
        <f t="shared" si="333"/>
        <v>5434.7183288153492</v>
      </c>
      <c r="W375" s="62">
        <f t="shared" si="333"/>
        <v>5434.7183288153492</v>
      </c>
      <c r="X375" s="62">
        <f t="shared" si="333"/>
        <v>5434.7183288153492</v>
      </c>
      <c r="Y375" s="62">
        <f t="shared" si="333"/>
        <v>5434.7183288153492</v>
      </c>
      <c r="Z375" s="62">
        <f t="shared" si="333"/>
        <v>5434.7183288153492</v>
      </c>
      <c r="AA375" s="62">
        <f t="shared" si="333"/>
        <v>5434.7183288153492</v>
      </c>
      <c r="AB375" s="62">
        <f t="shared" si="333"/>
        <v>5434.7183288153492</v>
      </c>
      <c r="AC375" s="62">
        <f t="shared" si="333"/>
        <v>5434.7183288153492</v>
      </c>
    </row>
    <row r="376" spans="1:29" x14ac:dyDescent="0.25">
      <c r="A376" s="30" t="str">
        <f>A357</f>
        <v>Residual value (costumization)</v>
      </c>
      <c r="B376" s="62">
        <f>((1+B358)^B366)*B358/(((1+B358)^B366)-1)*(B357)</f>
        <v>-1358.6795822038373</v>
      </c>
      <c r="C376" s="62">
        <f t="shared" ref="C376:AC376" si="334">((1+C358)^C366)*C358/(((1+C358)^C366)-1)*(C357)</f>
        <v>-1358.6795822038373</v>
      </c>
      <c r="D376" s="62">
        <f t="shared" si="334"/>
        <v>-1358.6795822038373</v>
      </c>
      <c r="E376" s="62">
        <f t="shared" si="334"/>
        <v>-1358.6795822038373</v>
      </c>
      <c r="F376" s="62">
        <f t="shared" si="334"/>
        <v>-1358.6795822038373</v>
      </c>
      <c r="G376" s="62">
        <f t="shared" si="334"/>
        <v>-1358.6795822038373</v>
      </c>
      <c r="H376" s="62">
        <f t="shared" si="334"/>
        <v>-1358.6795822038373</v>
      </c>
      <c r="I376" s="62">
        <f t="shared" si="334"/>
        <v>-1358.6795822038373</v>
      </c>
      <c r="J376" s="62">
        <f t="shared" si="334"/>
        <v>-1358.6795822038373</v>
      </c>
      <c r="K376" s="62">
        <f t="shared" si="334"/>
        <v>-1358.6795822038373</v>
      </c>
      <c r="L376" s="62">
        <f t="shared" si="334"/>
        <v>-1358.6795822038373</v>
      </c>
      <c r="M376" s="62">
        <f t="shared" si="334"/>
        <v>-1358.6795822038373</v>
      </c>
      <c r="N376" s="62">
        <f t="shared" si="334"/>
        <v>-1358.6795822038373</v>
      </c>
      <c r="O376" s="62">
        <f t="shared" si="334"/>
        <v>-1358.6795822038373</v>
      </c>
      <c r="P376" s="62">
        <f t="shared" si="334"/>
        <v>-1358.6795822038373</v>
      </c>
      <c r="Q376" s="62">
        <f t="shared" si="334"/>
        <v>-1358.6795822038373</v>
      </c>
      <c r="R376" s="62">
        <f t="shared" si="334"/>
        <v>-1358.6795822038373</v>
      </c>
      <c r="S376" s="62">
        <f t="shared" si="334"/>
        <v>-1358.6795822038373</v>
      </c>
      <c r="T376" s="62">
        <f t="shared" si="334"/>
        <v>-1358.6795822038373</v>
      </c>
      <c r="U376" s="62">
        <f t="shared" si="334"/>
        <v>-1358.6795822038373</v>
      </c>
      <c r="V376" s="62">
        <f t="shared" si="334"/>
        <v>-1358.6795822038373</v>
      </c>
      <c r="W376" s="62">
        <f t="shared" si="334"/>
        <v>-1358.6795822038373</v>
      </c>
      <c r="X376" s="62">
        <f t="shared" si="334"/>
        <v>-1358.6795822038373</v>
      </c>
      <c r="Y376" s="62">
        <f t="shared" si="334"/>
        <v>-1358.6795822038373</v>
      </c>
      <c r="Z376" s="62">
        <f t="shared" si="334"/>
        <v>-1358.6795822038373</v>
      </c>
      <c r="AA376" s="62">
        <f t="shared" si="334"/>
        <v>-1358.6795822038373</v>
      </c>
      <c r="AB376" s="62">
        <f t="shared" si="334"/>
        <v>-1358.6795822038373</v>
      </c>
      <c r="AC376" s="62">
        <f t="shared" si="334"/>
        <v>-1358.6795822038373</v>
      </c>
    </row>
    <row r="377" spans="1:29" x14ac:dyDescent="0.25">
      <c r="A377" s="30" t="str">
        <f t="shared" ref="A377:AC377" si="335">A359</f>
        <v>Opex fix (admin, crew, insurance)</v>
      </c>
      <c r="B377" s="62">
        <f t="shared" si="335"/>
        <v>70000</v>
      </c>
      <c r="C377" s="62">
        <f t="shared" si="335"/>
        <v>70000</v>
      </c>
      <c r="D377" s="62">
        <f t="shared" si="335"/>
        <v>70000</v>
      </c>
      <c r="E377" s="62">
        <f t="shared" si="335"/>
        <v>70000</v>
      </c>
      <c r="F377" s="62">
        <f t="shared" si="335"/>
        <v>70000</v>
      </c>
      <c r="G377" s="62">
        <f t="shared" si="335"/>
        <v>70000</v>
      </c>
      <c r="H377" s="62">
        <f t="shared" si="335"/>
        <v>70000</v>
      </c>
      <c r="I377" s="62">
        <f t="shared" si="335"/>
        <v>70000</v>
      </c>
      <c r="J377" s="62">
        <f t="shared" si="335"/>
        <v>70000</v>
      </c>
      <c r="K377" s="62">
        <f t="shared" si="335"/>
        <v>70000</v>
      </c>
      <c r="L377" s="62">
        <f t="shared" si="335"/>
        <v>70000</v>
      </c>
      <c r="M377" s="62">
        <f t="shared" si="335"/>
        <v>70000</v>
      </c>
      <c r="N377" s="62">
        <f t="shared" si="335"/>
        <v>70000</v>
      </c>
      <c r="O377" s="62">
        <f t="shared" si="335"/>
        <v>70000</v>
      </c>
      <c r="P377" s="62">
        <f t="shared" si="335"/>
        <v>70000</v>
      </c>
      <c r="Q377" s="62">
        <f t="shared" si="335"/>
        <v>70000</v>
      </c>
      <c r="R377" s="62">
        <f t="shared" si="335"/>
        <v>70000</v>
      </c>
      <c r="S377" s="62">
        <f t="shared" si="335"/>
        <v>70000</v>
      </c>
      <c r="T377" s="62">
        <f t="shared" si="335"/>
        <v>70000</v>
      </c>
      <c r="U377" s="62">
        <f t="shared" si="335"/>
        <v>70000</v>
      </c>
      <c r="V377" s="62">
        <f t="shared" si="335"/>
        <v>70000</v>
      </c>
      <c r="W377" s="62">
        <f t="shared" si="335"/>
        <v>70000</v>
      </c>
      <c r="X377" s="62">
        <f t="shared" si="335"/>
        <v>70000</v>
      </c>
      <c r="Y377" s="62">
        <f t="shared" si="335"/>
        <v>70000</v>
      </c>
      <c r="Z377" s="62">
        <f t="shared" si="335"/>
        <v>70000</v>
      </c>
      <c r="AA377" s="62">
        <f t="shared" si="335"/>
        <v>70000</v>
      </c>
      <c r="AB377" s="62">
        <f t="shared" si="335"/>
        <v>70000</v>
      </c>
      <c r="AC377" s="62">
        <f t="shared" si="335"/>
        <v>70000</v>
      </c>
    </row>
    <row r="378" spans="1:29" x14ac:dyDescent="0.25">
      <c r="A378" s="30" t="str">
        <f t="shared" ref="A378:AC378" si="336">A360</f>
        <v>Opex maintenance &amp; repair</v>
      </c>
      <c r="B378" s="62">
        <f t="shared" si="336"/>
        <v>15000</v>
      </c>
      <c r="C378" s="62">
        <f t="shared" si="336"/>
        <v>15000</v>
      </c>
      <c r="D378" s="62">
        <f t="shared" si="336"/>
        <v>15000</v>
      </c>
      <c r="E378" s="62">
        <f t="shared" si="336"/>
        <v>15000</v>
      </c>
      <c r="F378" s="62">
        <f t="shared" si="336"/>
        <v>15000</v>
      </c>
      <c r="G378" s="62">
        <f t="shared" si="336"/>
        <v>15000</v>
      </c>
      <c r="H378" s="62">
        <f t="shared" si="336"/>
        <v>15000</v>
      </c>
      <c r="I378" s="62">
        <f t="shared" si="336"/>
        <v>15000</v>
      </c>
      <c r="J378" s="62">
        <f t="shared" si="336"/>
        <v>15000</v>
      </c>
      <c r="K378" s="62">
        <f t="shared" si="336"/>
        <v>15000</v>
      </c>
      <c r="L378" s="62">
        <f t="shared" si="336"/>
        <v>15000</v>
      </c>
      <c r="M378" s="62">
        <f t="shared" si="336"/>
        <v>15000</v>
      </c>
      <c r="N378" s="62">
        <f t="shared" si="336"/>
        <v>15000</v>
      </c>
      <c r="O378" s="62">
        <f t="shared" si="336"/>
        <v>15000</v>
      </c>
      <c r="P378" s="62">
        <f t="shared" si="336"/>
        <v>15000</v>
      </c>
      <c r="Q378" s="62">
        <f t="shared" si="336"/>
        <v>15000</v>
      </c>
      <c r="R378" s="62">
        <f t="shared" si="336"/>
        <v>15000</v>
      </c>
      <c r="S378" s="62">
        <f t="shared" si="336"/>
        <v>15000</v>
      </c>
      <c r="T378" s="62">
        <f t="shared" si="336"/>
        <v>15000</v>
      </c>
      <c r="U378" s="62">
        <f t="shared" si="336"/>
        <v>15000</v>
      </c>
      <c r="V378" s="62">
        <f t="shared" si="336"/>
        <v>15000</v>
      </c>
      <c r="W378" s="62">
        <f t="shared" si="336"/>
        <v>15000</v>
      </c>
      <c r="X378" s="62">
        <f t="shared" si="336"/>
        <v>15000</v>
      </c>
      <c r="Y378" s="62">
        <f t="shared" si="336"/>
        <v>15000</v>
      </c>
      <c r="Z378" s="62">
        <f t="shared" si="336"/>
        <v>15000</v>
      </c>
      <c r="AA378" s="62">
        <f t="shared" si="336"/>
        <v>15000</v>
      </c>
      <c r="AB378" s="62">
        <f t="shared" si="336"/>
        <v>15000</v>
      </c>
      <c r="AC378" s="62">
        <f t="shared" si="336"/>
        <v>15000</v>
      </c>
    </row>
    <row r="379" spans="1:29" x14ac:dyDescent="0.25">
      <c r="A379" s="30" t="str">
        <f>A361</f>
        <v>Opex var (mode-fees)</v>
      </c>
      <c r="B379" s="62">
        <f>B361*B370</f>
        <v>8580</v>
      </c>
      <c r="C379" s="62">
        <f t="shared" ref="C379:AC379" si="337">C361*C370</f>
        <v>8580</v>
      </c>
      <c r="D379" s="62">
        <f t="shared" si="337"/>
        <v>8580</v>
      </c>
      <c r="E379" s="62">
        <f t="shared" si="337"/>
        <v>8580</v>
      </c>
      <c r="F379" s="62">
        <f t="shared" si="337"/>
        <v>8580</v>
      </c>
      <c r="G379" s="62">
        <f t="shared" si="337"/>
        <v>8580</v>
      </c>
      <c r="H379" s="62">
        <f t="shared" si="337"/>
        <v>8580</v>
      </c>
      <c r="I379" s="62">
        <f t="shared" si="337"/>
        <v>8580</v>
      </c>
      <c r="J379" s="62">
        <f t="shared" si="337"/>
        <v>8580</v>
      </c>
      <c r="K379" s="62">
        <f t="shared" si="337"/>
        <v>8580</v>
      </c>
      <c r="L379" s="62">
        <f t="shared" si="337"/>
        <v>8580</v>
      </c>
      <c r="M379" s="62">
        <f t="shared" si="337"/>
        <v>8580</v>
      </c>
      <c r="N379" s="62">
        <f t="shared" si="337"/>
        <v>8580</v>
      </c>
      <c r="O379" s="62">
        <f t="shared" si="337"/>
        <v>8580</v>
      </c>
      <c r="P379" s="62">
        <f t="shared" si="337"/>
        <v>8580</v>
      </c>
      <c r="Q379" s="62">
        <f t="shared" si="337"/>
        <v>8580</v>
      </c>
      <c r="R379" s="62">
        <f t="shared" si="337"/>
        <v>8580</v>
      </c>
      <c r="S379" s="62">
        <f t="shared" si="337"/>
        <v>8580</v>
      </c>
      <c r="T379" s="62">
        <f t="shared" si="337"/>
        <v>8580</v>
      </c>
      <c r="U379" s="62">
        <f t="shared" si="337"/>
        <v>8580</v>
      </c>
      <c r="V379" s="62">
        <f t="shared" si="337"/>
        <v>8580</v>
      </c>
      <c r="W379" s="62">
        <f t="shared" si="337"/>
        <v>8580</v>
      </c>
      <c r="X379" s="62">
        <f t="shared" si="337"/>
        <v>8580</v>
      </c>
      <c r="Y379" s="62">
        <f t="shared" si="337"/>
        <v>8580</v>
      </c>
      <c r="Z379" s="62">
        <f t="shared" si="337"/>
        <v>8580</v>
      </c>
      <c r="AA379" s="62">
        <f t="shared" si="337"/>
        <v>8580</v>
      </c>
      <c r="AB379" s="62">
        <f t="shared" si="337"/>
        <v>8580</v>
      </c>
      <c r="AC379" s="62">
        <f t="shared" si="337"/>
        <v>8580</v>
      </c>
    </row>
    <row r="380" spans="1:29" x14ac:dyDescent="0.25">
      <c r="A380" s="30" t="str">
        <f>A363</f>
        <v>Fuel Cost</v>
      </c>
      <c r="B380" s="62">
        <f>B362*B363*B370</f>
        <v>10802.576944158687</v>
      </c>
      <c r="C380" s="62">
        <f t="shared" ref="C380:AC380" si="338">C362*C363*C370</f>
        <v>10730.886653903493</v>
      </c>
      <c r="D380" s="62">
        <f t="shared" si="338"/>
        <v>10632.212940546244</v>
      </c>
      <c r="E380" s="62">
        <f t="shared" si="338"/>
        <v>10498.80353796087</v>
      </c>
      <c r="F380" s="62">
        <f t="shared" si="338"/>
        <v>10322.801080410069</v>
      </c>
      <c r="G380" s="62">
        <f t="shared" si="338"/>
        <v>10098.0409613417</v>
      </c>
      <c r="H380" s="62">
        <f t="shared" si="338"/>
        <v>9822.5984876290404</v>
      </c>
      <c r="I380" s="62">
        <f t="shared" si="338"/>
        <v>9501.2080820904448</v>
      </c>
      <c r="J380" s="62">
        <f t="shared" si="338"/>
        <v>9146.0108283897971</v>
      </c>
      <c r="K380" s="62">
        <f t="shared" si="338"/>
        <v>8774.547831272972</v>
      </c>
      <c r="L380" s="62">
        <f t="shared" si="338"/>
        <v>8405.8067895805834</v>
      </c>
      <c r="M380" s="62">
        <f t="shared" si="338"/>
        <v>8056.6673117645132</v>
      </c>
      <c r="N380" s="62">
        <f t="shared" si="338"/>
        <v>7740.2600819414392</v>
      </c>
      <c r="O380" s="62">
        <f t="shared" si="338"/>
        <v>7465.6250229180569</v>
      </c>
      <c r="P380" s="62">
        <f t="shared" si="338"/>
        <v>7237.4531621679489</v>
      </c>
      <c r="Q380" s="62">
        <f t="shared" si="338"/>
        <v>7055.872158685208</v>
      </c>
      <c r="R380" s="62">
        <f t="shared" si="338"/>
        <v>6916.9853904747097</v>
      </c>
      <c r="S380" s="62">
        <f t="shared" si="338"/>
        <v>6814.2991537637554</v>
      </c>
      <c r="T380" s="62">
        <f t="shared" si="338"/>
        <v>6740.4178858776686</v>
      </c>
      <c r="U380" s="62">
        <f t="shared" si="338"/>
        <v>6688.3538906046351</v>
      </c>
      <c r="V380" s="62">
        <f t="shared" si="338"/>
        <v>6652.2192132615446</v>
      </c>
      <c r="W380" s="62">
        <f t="shared" si="338"/>
        <v>6627.4112956332647</v>
      </c>
      <c r="X380" s="62">
        <f t="shared" si="338"/>
        <v>6610.508671173161</v>
      </c>
      <c r="Y380" s="62">
        <f t="shared" si="338"/>
        <v>6599.0525083691828</v>
      </c>
      <c r="Z380" s="62">
        <f t="shared" si="338"/>
        <v>6591.3156191563921</v>
      </c>
      <c r="AA380" s="62">
        <f t="shared" si="338"/>
        <v>6586.1032472313873</v>
      </c>
      <c r="AB380" s="62">
        <f t="shared" si="338"/>
        <v>6582.5974343274165</v>
      </c>
      <c r="AC380" s="62">
        <f t="shared" si="338"/>
        <v>6580.242062636361</v>
      </c>
    </row>
    <row r="381" spans="1:29" ht="15.75" thickBot="1" x14ac:dyDescent="0.3">
      <c r="A381" s="59" t="str">
        <f>A344</f>
        <v>Emission Cost</v>
      </c>
      <c r="B381" s="62">
        <f>B364*B370</f>
        <v>0</v>
      </c>
      <c r="C381" s="62">
        <f t="shared" ref="C381:AC381" si="339">C364*C370</f>
        <v>0</v>
      </c>
      <c r="D381" s="62">
        <f t="shared" si="339"/>
        <v>0</v>
      </c>
      <c r="E381" s="62">
        <f t="shared" si="339"/>
        <v>0</v>
      </c>
      <c r="F381" s="62">
        <f t="shared" si="339"/>
        <v>0</v>
      </c>
      <c r="G381" s="62">
        <f t="shared" si="339"/>
        <v>0</v>
      </c>
      <c r="H381" s="62">
        <f t="shared" si="339"/>
        <v>0</v>
      </c>
      <c r="I381" s="62">
        <f t="shared" si="339"/>
        <v>0</v>
      </c>
      <c r="J381" s="62">
        <f t="shared" si="339"/>
        <v>0</v>
      </c>
      <c r="K381" s="62">
        <f t="shared" si="339"/>
        <v>0</v>
      </c>
      <c r="L381" s="62">
        <f t="shared" si="339"/>
        <v>0</v>
      </c>
      <c r="M381" s="62">
        <f t="shared" si="339"/>
        <v>0</v>
      </c>
      <c r="N381" s="62">
        <f t="shared" si="339"/>
        <v>0</v>
      </c>
      <c r="O381" s="62">
        <f t="shared" si="339"/>
        <v>0</v>
      </c>
      <c r="P381" s="62">
        <f t="shared" si="339"/>
        <v>0</v>
      </c>
      <c r="Q381" s="62">
        <f t="shared" si="339"/>
        <v>0</v>
      </c>
      <c r="R381" s="62">
        <f t="shared" si="339"/>
        <v>0</v>
      </c>
      <c r="S381" s="62">
        <f t="shared" si="339"/>
        <v>0</v>
      </c>
      <c r="T381" s="62">
        <f t="shared" si="339"/>
        <v>0</v>
      </c>
      <c r="U381" s="62">
        <f t="shared" si="339"/>
        <v>0</v>
      </c>
      <c r="V381" s="62">
        <f t="shared" si="339"/>
        <v>0</v>
      </c>
      <c r="W381" s="62">
        <f t="shared" si="339"/>
        <v>0</v>
      </c>
      <c r="X381" s="62">
        <f t="shared" si="339"/>
        <v>0</v>
      </c>
      <c r="Y381" s="62">
        <f t="shared" si="339"/>
        <v>0</v>
      </c>
      <c r="Z381" s="62">
        <f t="shared" si="339"/>
        <v>0</v>
      </c>
      <c r="AA381" s="62">
        <f t="shared" si="339"/>
        <v>0</v>
      </c>
      <c r="AB381" s="62">
        <f t="shared" si="339"/>
        <v>0</v>
      </c>
      <c r="AC381" s="62">
        <f t="shared" si="339"/>
        <v>0</v>
      </c>
    </row>
    <row r="382" spans="1:29" ht="15.75" thickBot="1" x14ac:dyDescent="0.3">
      <c r="A382" s="31" t="s">
        <v>209</v>
      </c>
      <c r="B382" s="64">
        <f>B373+B374+B375+B376+B377+B378+B379+B380+B381</f>
        <v>161194.23466070017</v>
      </c>
      <c r="C382" s="64">
        <f t="shared" ref="C382:AC382" si="340">C373+C374+C375+C376+C377+C378+C379+C380+C381</f>
        <v>160297.90145865106</v>
      </c>
      <c r="D382" s="64">
        <f t="shared" si="340"/>
        <v>159068.67316317704</v>
      </c>
      <c r="E382" s="64">
        <f t="shared" si="340"/>
        <v>157415.91954755795</v>
      </c>
      <c r="F382" s="64">
        <f t="shared" si="340"/>
        <v>155253.84068785643</v>
      </c>
      <c r="G382" s="64">
        <f t="shared" si="340"/>
        <v>152527.95303076145</v>
      </c>
      <c r="H382" s="64">
        <f t="shared" si="340"/>
        <v>149251.22930629409</v>
      </c>
      <c r="I382" s="64">
        <f t="shared" si="340"/>
        <v>145536.06913411667</v>
      </c>
      <c r="J382" s="64">
        <f t="shared" si="340"/>
        <v>141598.08306206233</v>
      </c>
      <c r="K382" s="64">
        <f t="shared" si="340"/>
        <v>137714.33382911852</v>
      </c>
      <c r="L382" s="64">
        <f t="shared" si="340"/>
        <v>134148.28633161774</v>
      </c>
      <c r="M382" s="64">
        <f t="shared" si="340"/>
        <v>131081.89167155951</v>
      </c>
      <c r="N382" s="64">
        <f t="shared" si="340"/>
        <v>128589.44967359223</v>
      </c>
      <c r="O382" s="64">
        <f t="shared" si="340"/>
        <v>126654.40350715978</v>
      </c>
      <c r="P382" s="64">
        <f t="shared" si="340"/>
        <v>125205.6963173007</v>
      </c>
      <c r="Q382" s="64">
        <f t="shared" si="340"/>
        <v>124151.45021057996</v>
      </c>
      <c r="R382" s="64">
        <f t="shared" si="340"/>
        <v>123400.9540798771</v>
      </c>
      <c r="S382" s="64">
        <f t="shared" si="340"/>
        <v>122875.60818123459</v>
      </c>
      <c r="T382" s="64">
        <f t="shared" si="340"/>
        <v>122512.47984474992</v>
      </c>
      <c r="U382" s="64">
        <f t="shared" si="340"/>
        <v>122263.79085199779</v>
      </c>
      <c r="V382" s="64">
        <f t="shared" si="340"/>
        <v>122094.60222678656</v>
      </c>
      <c r="W382" s="64">
        <f t="shared" si="340"/>
        <v>121980.03597701539</v>
      </c>
      <c r="X382" s="64">
        <f t="shared" si="340"/>
        <v>121902.70848923823</v>
      </c>
      <c r="Y382" s="64">
        <f t="shared" si="340"/>
        <v>121850.6317351858</v>
      </c>
      <c r="Z382" s="64">
        <f t="shared" si="340"/>
        <v>121815.61346538289</v>
      </c>
      <c r="AA382" s="64">
        <f t="shared" si="340"/>
        <v>121792.0901507005</v>
      </c>
      <c r="AB382" s="64">
        <f t="shared" si="340"/>
        <v>121776.29948498278</v>
      </c>
      <c r="AC382" s="64">
        <f t="shared" si="340"/>
        <v>121765.70453459834</v>
      </c>
    </row>
    <row r="383" spans="1:29" ht="15.75" thickBot="1" x14ac:dyDescent="0.3">
      <c r="AC383" s="32"/>
    </row>
    <row r="384" spans="1:29" ht="15.75" thickBot="1" x14ac:dyDescent="0.3">
      <c r="A384" s="26" t="s">
        <v>208</v>
      </c>
      <c r="B384" s="27">
        <v>2023</v>
      </c>
      <c r="C384" s="27">
        <v>2024</v>
      </c>
      <c r="D384" s="27">
        <v>2025</v>
      </c>
      <c r="E384" s="27">
        <v>2026</v>
      </c>
      <c r="F384" s="27">
        <v>2027</v>
      </c>
      <c r="G384" s="27">
        <v>2028</v>
      </c>
      <c r="H384" s="27">
        <v>2029</v>
      </c>
      <c r="I384" s="27">
        <v>2030</v>
      </c>
      <c r="J384" s="27">
        <v>2031</v>
      </c>
      <c r="K384" s="27">
        <v>2032</v>
      </c>
      <c r="L384" s="27">
        <v>2033</v>
      </c>
      <c r="M384" s="27">
        <v>2034</v>
      </c>
      <c r="N384" s="27">
        <v>2035</v>
      </c>
      <c r="O384" s="27">
        <v>2036</v>
      </c>
      <c r="P384" s="27">
        <v>2037</v>
      </c>
      <c r="Q384" s="27">
        <v>2038</v>
      </c>
      <c r="R384" s="27">
        <v>2039</v>
      </c>
      <c r="S384" s="27">
        <v>2040</v>
      </c>
      <c r="T384" s="27">
        <v>2041</v>
      </c>
      <c r="U384" s="27">
        <v>2042</v>
      </c>
      <c r="V384" s="27">
        <v>2043</v>
      </c>
      <c r="W384" s="27">
        <v>2044</v>
      </c>
      <c r="X384" s="27">
        <v>2045</v>
      </c>
      <c r="Y384" s="27">
        <v>2046</v>
      </c>
      <c r="Z384" s="27">
        <v>2047</v>
      </c>
      <c r="AA384" s="27">
        <v>2048</v>
      </c>
      <c r="AB384" s="27">
        <v>2049</v>
      </c>
      <c r="AC384" s="28">
        <v>2050</v>
      </c>
    </row>
    <row r="385" spans="1:29" x14ac:dyDescent="0.25">
      <c r="A385" s="29" t="str">
        <f t="shared" ref="A385:A392" si="341">A373</f>
        <v>Capex vehicle</v>
      </c>
      <c r="B385" s="65">
        <f>((1+B358)^B365)*B358/(((1+B358)^B365)-1)*(B354)/B370</f>
        <v>0.79731621924830443</v>
      </c>
      <c r="C385" s="65">
        <f t="shared" ref="C385:AC385" si="342">((1+C358)^C365)*C358/(((1+C358)^C365)-1)*(C354)/C370</f>
        <v>0.78565806581753805</v>
      </c>
      <c r="D385" s="65">
        <f t="shared" si="342"/>
        <v>0.76967517359634452</v>
      </c>
      <c r="E385" s="65">
        <f t="shared" si="342"/>
        <v>0.74819587910855023</v>
      </c>
      <c r="F385" s="65">
        <f t="shared" si="342"/>
        <v>0.72011829171847708</v>
      </c>
      <c r="G385" s="65">
        <f t="shared" si="342"/>
        <v>0.68475931612891205</v>
      </c>
      <c r="H385" s="65">
        <f t="shared" si="342"/>
        <v>0.6423295604009871</v>
      </c>
      <c r="I385" s="65">
        <f t="shared" si="342"/>
        <v>0.59435111047761024</v>
      </c>
      <c r="J385" s="65">
        <f t="shared" si="342"/>
        <v>0.54370045774412812</v>
      </c>
      <c r="K385" s="65">
        <f t="shared" si="342"/>
        <v>0.49404651511705222</v>
      </c>
      <c r="L385" s="65">
        <f t="shared" si="342"/>
        <v>0.44884550908899173</v>
      </c>
      <c r="M385" s="65">
        <f t="shared" si="342"/>
        <v>0.41043109071217942</v>
      </c>
      <c r="N385" s="65">
        <f t="shared" si="342"/>
        <v>0.37966802122490173</v>
      </c>
      <c r="O385" s="65">
        <f t="shared" si="342"/>
        <v>0.35619443384365085</v>
      </c>
      <c r="P385" s="65">
        <f t="shared" si="342"/>
        <v>0.33893946453400203</v>
      </c>
      <c r="Q385" s="65">
        <f t="shared" si="342"/>
        <v>0.32660241109945254</v>
      </c>
      <c r="R385" s="65">
        <f t="shared" si="342"/>
        <v>0.31795595857357295</v>
      </c>
      <c r="S385" s="65">
        <f t="shared" si="342"/>
        <v>0.31198072842568408</v>
      </c>
      <c r="T385" s="65">
        <f t="shared" si="342"/>
        <v>0.30789158067834443</v>
      </c>
      <c r="U385" s="65">
        <f t="shared" si="342"/>
        <v>0.30511185098425331</v>
      </c>
      <c r="V385" s="65">
        <f t="shared" si="342"/>
        <v>0.30323083883143948</v>
      </c>
      <c r="W385" s="65">
        <f t="shared" si="342"/>
        <v>0.30196190606933621</v>
      </c>
      <c r="X385" s="65">
        <f t="shared" si="342"/>
        <v>0.30110766683741136</v>
      </c>
      <c r="Y385" s="65">
        <f t="shared" si="342"/>
        <v>0.30053340484055152</v>
      </c>
      <c r="Z385" s="65">
        <f t="shared" si="342"/>
        <v>0.30014772212119029</v>
      </c>
      <c r="AA385" s="65">
        <f t="shared" si="342"/>
        <v>0.29988885640237489</v>
      </c>
      <c r="AB385" s="65">
        <f t="shared" si="342"/>
        <v>0.29971518280750276</v>
      </c>
      <c r="AC385" s="65">
        <f t="shared" si="342"/>
        <v>0.29959869811911388</v>
      </c>
    </row>
    <row r="386" spans="1:29" x14ac:dyDescent="0.25">
      <c r="A386" s="30" t="str">
        <f t="shared" si="341"/>
        <v>Residual value (vehicle)</v>
      </c>
      <c r="B386" s="66">
        <f>((1+B358)^B365)*B358/(((1+B358)^B365)-1)*(B355)/B370</f>
        <v>-0.1212185401466381</v>
      </c>
      <c r="C386" s="66">
        <f t="shared" ref="C386:AC386" si="343">((1+C358)^C365)*C358/(((1+C358)^C365)-1)*(C355)/C370</f>
        <v>-0.12013273173887065</v>
      </c>
      <c r="D386" s="66">
        <f t="shared" si="343"/>
        <v>-0.11864412903199478</v>
      </c>
      <c r="E386" s="66">
        <f t="shared" si="343"/>
        <v>-0.1166436065061708</v>
      </c>
      <c r="F386" s="66">
        <f t="shared" si="343"/>
        <v>-0.11402853709238948</v>
      </c>
      <c r="G386" s="66">
        <f t="shared" si="343"/>
        <v>-0.11073529916983196</v>
      </c>
      <c r="H386" s="66">
        <f t="shared" si="343"/>
        <v>-0.10678350819517227</v>
      </c>
      <c r="I386" s="66">
        <f t="shared" si="343"/>
        <v>-0.10231492707485777</v>
      </c>
      <c r="J386" s="66">
        <f t="shared" si="343"/>
        <v>-9.7597464320268751E-2</v>
      </c>
      <c r="K386" s="66">
        <f t="shared" si="343"/>
        <v>-9.2972832408923428E-2</v>
      </c>
      <c r="L386" s="66">
        <f t="shared" si="343"/>
        <v>-8.8762934788662914E-2</v>
      </c>
      <c r="M386" s="66">
        <f t="shared" si="343"/>
        <v>-8.5185121312391171E-2</v>
      </c>
      <c r="N386" s="66">
        <f t="shared" si="343"/>
        <v>-8.2319933467987855E-2</v>
      </c>
      <c r="O386" s="66">
        <f t="shared" si="343"/>
        <v>-8.0133667976596837E-2</v>
      </c>
      <c r="P386" s="66">
        <f t="shared" si="343"/>
        <v>-7.8526587501678555E-2</v>
      </c>
      <c r="Q386" s="66">
        <f t="shared" si="343"/>
        <v>-7.7377548211205821E-2</v>
      </c>
      <c r="R386" s="66">
        <f t="shared" si="343"/>
        <v>-7.6572241358305274E-2</v>
      </c>
      <c r="S386" s="66">
        <f t="shared" si="343"/>
        <v>-7.601572482492347E-2</v>
      </c>
      <c r="T386" s="66">
        <f t="shared" si="343"/>
        <v>-7.5634872828847718E-2</v>
      </c>
      <c r="U386" s="66">
        <f t="shared" si="343"/>
        <v>-7.5375976435770584E-2</v>
      </c>
      <c r="V386" s="66">
        <f t="shared" si="343"/>
        <v>-7.5200784127420303E-2</v>
      </c>
      <c r="W386" s="66">
        <f t="shared" si="343"/>
        <v>-7.5082599213302834E-2</v>
      </c>
      <c r="X386" s="66">
        <f t="shared" si="343"/>
        <v>-7.5003037716211793E-2</v>
      </c>
      <c r="Y386" s="66">
        <f t="shared" si="343"/>
        <v>-7.4949552530229752E-2</v>
      </c>
      <c r="Z386" s="66">
        <f t="shared" si="343"/>
        <v>-7.4913631100485295E-2</v>
      </c>
      <c r="AA386" s="66">
        <f t="shared" si="343"/>
        <v>-7.4889521058046638E-2</v>
      </c>
      <c r="AB386" s="66">
        <f t="shared" si="343"/>
        <v>-7.4873345576171285E-2</v>
      </c>
      <c r="AC386" s="66">
        <f t="shared" si="343"/>
        <v>-7.4862496512056634E-2</v>
      </c>
    </row>
    <row r="387" spans="1:29" x14ac:dyDescent="0.25">
      <c r="A387" s="30" t="str">
        <f t="shared" si="341"/>
        <v>Capex costumization</v>
      </c>
      <c r="B387" s="66">
        <f>((1+B358)^B366)*B358/(((1+B358)^B366)-1)*(B356)/B370</f>
        <v>6.9675876010453192E-2</v>
      </c>
      <c r="C387" s="66">
        <f t="shared" ref="C387:AC387" si="344">((1+C358)^C366)*C358/(((1+C358)^C366)-1)*(C356)/C370</f>
        <v>6.9675876010453192E-2</v>
      </c>
      <c r="D387" s="66">
        <f t="shared" si="344"/>
        <v>6.9675876010453192E-2</v>
      </c>
      <c r="E387" s="66">
        <f t="shared" si="344"/>
        <v>6.9675876010453192E-2</v>
      </c>
      <c r="F387" s="66">
        <f t="shared" si="344"/>
        <v>6.9675876010453192E-2</v>
      </c>
      <c r="G387" s="66">
        <f t="shared" si="344"/>
        <v>6.9675876010453192E-2</v>
      </c>
      <c r="H387" s="66">
        <f t="shared" si="344"/>
        <v>6.9675876010453192E-2</v>
      </c>
      <c r="I387" s="66">
        <f t="shared" si="344"/>
        <v>6.9675876010453192E-2</v>
      </c>
      <c r="J387" s="66">
        <f t="shared" si="344"/>
        <v>6.9675876010453192E-2</v>
      </c>
      <c r="K387" s="66">
        <f t="shared" si="344"/>
        <v>6.9675876010453192E-2</v>
      </c>
      <c r="L387" s="66">
        <f t="shared" si="344"/>
        <v>6.9675876010453192E-2</v>
      </c>
      <c r="M387" s="66">
        <f t="shared" si="344"/>
        <v>6.9675876010453192E-2</v>
      </c>
      <c r="N387" s="66">
        <f t="shared" si="344"/>
        <v>6.9675876010453192E-2</v>
      </c>
      <c r="O387" s="66">
        <f t="shared" si="344"/>
        <v>6.9675876010453192E-2</v>
      </c>
      <c r="P387" s="66">
        <f t="shared" si="344"/>
        <v>6.9675876010453192E-2</v>
      </c>
      <c r="Q387" s="66">
        <f t="shared" si="344"/>
        <v>6.9675876010453192E-2</v>
      </c>
      <c r="R387" s="66">
        <f t="shared" si="344"/>
        <v>6.9675876010453192E-2</v>
      </c>
      <c r="S387" s="66">
        <f t="shared" si="344"/>
        <v>6.9675876010453192E-2</v>
      </c>
      <c r="T387" s="66">
        <f t="shared" si="344"/>
        <v>6.9675876010453192E-2</v>
      </c>
      <c r="U387" s="66">
        <f t="shared" si="344"/>
        <v>6.9675876010453192E-2</v>
      </c>
      <c r="V387" s="66">
        <f t="shared" si="344"/>
        <v>6.9675876010453192E-2</v>
      </c>
      <c r="W387" s="66">
        <f t="shared" si="344"/>
        <v>6.9675876010453192E-2</v>
      </c>
      <c r="X387" s="66">
        <f t="shared" si="344"/>
        <v>6.9675876010453192E-2</v>
      </c>
      <c r="Y387" s="66">
        <f t="shared" si="344"/>
        <v>6.9675876010453192E-2</v>
      </c>
      <c r="Z387" s="66">
        <f t="shared" si="344"/>
        <v>6.9675876010453192E-2</v>
      </c>
      <c r="AA387" s="66">
        <f t="shared" si="344"/>
        <v>6.9675876010453192E-2</v>
      </c>
      <c r="AB387" s="66">
        <f t="shared" si="344"/>
        <v>6.9675876010453192E-2</v>
      </c>
      <c r="AC387" s="66">
        <f t="shared" si="344"/>
        <v>6.9675876010453192E-2</v>
      </c>
    </row>
    <row r="388" spans="1:29" x14ac:dyDescent="0.25">
      <c r="A388" s="30" t="str">
        <f t="shared" si="341"/>
        <v>Residual value (costumization)</v>
      </c>
      <c r="B388" s="66">
        <f>((1+B358)^B366)*B358/(((1+B358)^B366)-1)*(B357)/B370</f>
        <v>-1.7418969002613298E-2</v>
      </c>
      <c r="C388" s="66">
        <f t="shared" ref="C388:AC388" si="345">((1+C358)^C366)*C358/(((1+C358)^C366)-1)*(C357)/C370</f>
        <v>-1.7418969002613298E-2</v>
      </c>
      <c r="D388" s="66">
        <f t="shared" si="345"/>
        <v>-1.7418969002613298E-2</v>
      </c>
      <c r="E388" s="66">
        <f t="shared" si="345"/>
        <v>-1.7418969002613298E-2</v>
      </c>
      <c r="F388" s="66">
        <f t="shared" si="345"/>
        <v>-1.7418969002613298E-2</v>
      </c>
      <c r="G388" s="66">
        <f t="shared" si="345"/>
        <v>-1.7418969002613298E-2</v>
      </c>
      <c r="H388" s="66">
        <f t="shared" si="345"/>
        <v>-1.7418969002613298E-2</v>
      </c>
      <c r="I388" s="66">
        <f t="shared" si="345"/>
        <v>-1.7418969002613298E-2</v>
      </c>
      <c r="J388" s="66">
        <f t="shared" si="345"/>
        <v>-1.7418969002613298E-2</v>
      </c>
      <c r="K388" s="66">
        <f t="shared" si="345"/>
        <v>-1.7418969002613298E-2</v>
      </c>
      <c r="L388" s="66">
        <f t="shared" si="345"/>
        <v>-1.7418969002613298E-2</v>
      </c>
      <c r="M388" s="66">
        <f t="shared" si="345"/>
        <v>-1.7418969002613298E-2</v>
      </c>
      <c r="N388" s="66">
        <f t="shared" si="345"/>
        <v>-1.7418969002613298E-2</v>
      </c>
      <c r="O388" s="66">
        <f t="shared" si="345"/>
        <v>-1.7418969002613298E-2</v>
      </c>
      <c r="P388" s="66">
        <f t="shared" si="345"/>
        <v>-1.7418969002613298E-2</v>
      </c>
      <c r="Q388" s="66">
        <f t="shared" si="345"/>
        <v>-1.7418969002613298E-2</v>
      </c>
      <c r="R388" s="66">
        <f t="shared" si="345"/>
        <v>-1.7418969002613298E-2</v>
      </c>
      <c r="S388" s="66">
        <f t="shared" si="345"/>
        <v>-1.7418969002613298E-2</v>
      </c>
      <c r="T388" s="66">
        <f t="shared" si="345"/>
        <v>-1.7418969002613298E-2</v>
      </c>
      <c r="U388" s="66">
        <f t="shared" si="345"/>
        <v>-1.7418969002613298E-2</v>
      </c>
      <c r="V388" s="66">
        <f t="shared" si="345"/>
        <v>-1.7418969002613298E-2</v>
      </c>
      <c r="W388" s="66">
        <f t="shared" si="345"/>
        <v>-1.7418969002613298E-2</v>
      </c>
      <c r="X388" s="66">
        <f t="shared" si="345"/>
        <v>-1.7418969002613298E-2</v>
      </c>
      <c r="Y388" s="66">
        <f t="shared" si="345"/>
        <v>-1.7418969002613298E-2</v>
      </c>
      <c r="Z388" s="66">
        <f t="shared" si="345"/>
        <v>-1.7418969002613298E-2</v>
      </c>
      <c r="AA388" s="66">
        <f t="shared" si="345"/>
        <v>-1.7418969002613298E-2</v>
      </c>
      <c r="AB388" s="66">
        <f t="shared" si="345"/>
        <v>-1.7418969002613298E-2</v>
      </c>
      <c r="AC388" s="66">
        <f t="shared" si="345"/>
        <v>-1.7418969002613298E-2</v>
      </c>
    </row>
    <row r="389" spans="1:29" x14ac:dyDescent="0.25">
      <c r="A389" s="30" t="str">
        <f t="shared" si="341"/>
        <v>Opex fix (admin, crew, insurance)</v>
      </c>
      <c r="B389" s="66">
        <f>B359/B370</f>
        <v>0.89743589743589747</v>
      </c>
      <c r="C389" s="66">
        <f t="shared" ref="C389:AC389" si="346">C359/C370</f>
        <v>0.89743589743589747</v>
      </c>
      <c r="D389" s="66">
        <f t="shared" si="346"/>
        <v>0.89743589743589747</v>
      </c>
      <c r="E389" s="66">
        <f t="shared" si="346"/>
        <v>0.89743589743589747</v>
      </c>
      <c r="F389" s="66">
        <f t="shared" si="346"/>
        <v>0.89743589743589747</v>
      </c>
      <c r="G389" s="66">
        <f t="shared" si="346"/>
        <v>0.89743589743589747</v>
      </c>
      <c r="H389" s="66">
        <f t="shared" si="346"/>
        <v>0.89743589743589747</v>
      </c>
      <c r="I389" s="66">
        <f t="shared" si="346"/>
        <v>0.89743589743589747</v>
      </c>
      <c r="J389" s="66">
        <f t="shared" si="346"/>
        <v>0.89743589743589747</v>
      </c>
      <c r="K389" s="66">
        <f t="shared" si="346"/>
        <v>0.89743589743589747</v>
      </c>
      <c r="L389" s="66">
        <f t="shared" si="346"/>
        <v>0.89743589743589747</v>
      </c>
      <c r="M389" s="66">
        <f t="shared" si="346"/>
        <v>0.89743589743589747</v>
      </c>
      <c r="N389" s="66">
        <f t="shared" si="346"/>
        <v>0.89743589743589747</v>
      </c>
      <c r="O389" s="66">
        <f t="shared" si="346"/>
        <v>0.89743589743589747</v>
      </c>
      <c r="P389" s="66">
        <f t="shared" si="346"/>
        <v>0.89743589743589747</v>
      </c>
      <c r="Q389" s="66">
        <f t="shared" si="346"/>
        <v>0.89743589743589747</v>
      </c>
      <c r="R389" s="66">
        <f t="shared" si="346"/>
        <v>0.89743589743589747</v>
      </c>
      <c r="S389" s="66">
        <f t="shared" si="346"/>
        <v>0.89743589743589747</v>
      </c>
      <c r="T389" s="66">
        <f t="shared" si="346"/>
        <v>0.89743589743589747</v>
      </c>
      <c r="U389" s="66">
        <f t="shared" si="346"/>
        <v>0.89743589743589747</v>
      </c>
      <c r="V389" s="66">
        <f t="shared" si="346"/>
        <v>0.89743589743589747</v>
      </c>
      <c r="W389" s="66">
        <f t="shared" si="346"/>
        <v>0.89743589743589747</v>
      </c>
      <c r="X389" s="66">
        <f t="shared" si="346"/>
        <v>0.89743589743589747</v>
      </c>
      <c r="Y389" s="66">
        <f t="shared" si="346"/>
        <v>0.89743589743589747</v>
      </c>
      <c r="Z389" s="66">
        <f t="shared" si="346"/>
        <v>0.89743589743589747</v>
      </c>
      <c r="AA389" s="66">
        <f t="shared" si="346"/>
        <v>0.89743589743589747</v>
      </c>
      <c r="AB389" s="66">
        <f t="shared" si="346"/>
        <v>0.89743589743589747</v>
      </c>
      <c r="AC389" s="66">
        <f t="shared" si="346"/>
        <v>0.89743589743589747</v>
      </c>
    </row>
    <row r="390" spans="1:29" x14ac:dyDescent="0.25">
      <c r="A390" s="30" t="str">
        <f t="shared" si="341"/>
        <v>Opex maintenance &amp; repair</v>
      </c>
      <c r="B390" s="66">
        <f>B360/B370</f>
        <v>0.19230769230769232</v>
      </c>
      <c r="C390" s="66">
        <f t="shared" ref="C390:AC390" si="347">C360/C370</f>
        <v>0.19230769230769232</v>
      </c>
      <c r="D390" s="66">
        <f t="shared" si="347"/>
        <v>0.19230769230769232</v>
      </c>
      <c r="E390" s="66">
        <f t="shared" si="347"/>
        <v>0.19230769230769232</v>
      </c>
      <c r="F390" s="66">
        <f t="shared" si="347"/>
        <v>0.19230769230769232</v>
      </c>
      <c r="G390" s="66">
        <f t="shared" si="347"/>
        <v>0.19230769230769232</v>
      </c>
      <c r="H390" s="66">
        <f t="shared" si="347"/>
        <v>0.19230769230769232</v>
      </c>
      <c r="I390" s="66">
        <f t="shared" si="347"/>
        <v>0.19230769230769232</v>
      </c>
      <c r="J390" s="66">
        <f t="shared" si="347"/>
        <v>0.19230769230769232</v>
      </c>
      <c r="K390" s="66">
        <f t="shared" si="347"/>
        <v>0.19230769230769232</v>
      </c>
      <c r="L390" s="66">
        <f t="shared" si="347"/>
        <v>0.19230769230769232</v>
      </c>
      <c r="M390" s="66">
        <f t="shared" si="347"/>
        <v>0.19230769230769232</v>
      </c>
      <c r="N390" s="66">
        <f t="shared" si="347"/>
        <v>0.19230769230769232</v>
      </c>
      <c r="O390" s="66">
        <f t="shared" si="347"/>
        <v>0.19230769230769232</v>
      </c>
      <c r="P390" s="66">
        <f t="shared" si="347"/>
        <v>0.19230769230769232</v>
      </c>
      <c r="Q390" s="66">
        <f t="shared" si="347"/>
        <v>0.19230769230769232</v>
      </c>
      <c r="R390" s="66">
        <f t="shared" si="347"/>
        <v>0.19230769230769232</v>
      </c>
      <c r="S390" s="66">
        <f t="shared" si="347"/>
        <v>0.19230769230769232</v>
      </c>
      <c r="T390" s="66">
        <f t="shared" si="347"/>
        <v>0.19230769230769232</v>
      </c>
      <c r="U390" s="66">
        <f t="shared" si="347"/>
        <v>0.19230769230769232</v>
      </c>
      <c r="V390" s="66">
        <f t="shared" si="347"/>
        <v>0.19230769230769232</v>
      </c>
      <c r="W390" s="66">
        <f t="shared" si="347"/>
        <v>0.19230769230769232</v>
      </c>
      <c r="X390" s="66">
        <f t="shared" si="347"/>
        <v>0.19230769230769232</v>
      </c>
      <c r="Y390" s="66">
        <f t="shared" si="347"/>
        <v>0.19230769230769232</v>
      </c>
      <c r="Z390" s="66">
        <f t="shared" si="347"/>
        <v>0.19230769230769232</v>
      </c>
      <c r="AA390" s="66">
        <f t="shared" si="347"/>
        <v>0.19230769230769232</v>
      </c>
      <c r="AB390" s="66">
        <f t="shared" si="347"/>
        <v>0.19230769230769232</v>
      </c>
      <c r="AC390" s="66">
        <f t="shared" si="347"/>
        <v>0.19230769230769232</v>
      </c>
    </row>
    <row r="391" spans="1:29" x14ac:dyDescent="0.25">
      <c r="A391" s="30" t="str">
        <f t="shared" si="341"/>
        <v>Opex var (mode-fees)</v>
      </c>
      <c r="B391" s="66">
        <f>B361*B370/B370</f>
        <v>0.11</v>
      </c>
      <c r="C391" s="66">
        <f t="shared" ref="C391:AC391" si="348">C361*C370/C370</f>
        <v>0.11</v>
      </c>
      <c r="D391" s="66">
        <f t="shared" si="348"/>
        <v>0.11</v>
      </c>
      <c r="E391" s="66">
        <f t="shared" si="348"/>
        <v>0.11</v>
      </c>
      <c r="F391" s="66">
        <f t="shared" si="348"/>
        <v>0.11</v>
      </c>
      <c r="G391" s="66">
        <f t="shared" si="348"/>
        <v>0.11</v>
      </c>
      <c r="H391" s="66">
        <f t="shared" si="348"/>
        <v>0.11</v>
      </c>
      <c r="I391" s="66">
        <f t="shared" si="348"/>
        <v>0.11</v>
      </c>
      <c r="J391" s="66">
        <f t="shared" si="348"/>
        <v>0.11</v>
      </c>
      <c r="K391" s="66">
        <f t="shared" si="348"/>
        <v>0.11</v>
      </c>
      <c r="L391" s="66">
        <f t="shared" si="348"/>
        <v>0.11</v>
      </c>
      <c r="M391" s="66">
        <f t="shared" si="348"/>
        <v>0.11</v>
      </c>
      <c r="N391" s="66">
        <f t="shared" si="348"/>
        <v>0.11</v>
      </c>
      <c r="O391" s="66">
        <f t="shared" si="348"/>
        <v>0.11</v>
      </c>
      <c r="P391" s="66">
        <f t="shared" si="348"/>
        <v>0.11</v>
      </c>
      <c r="Q391" s="66">
        <f t="shared" si="348"/>
        <v>0.11</v>
      </c>
      <c r="R391" s="66">
        <f t="shared" si="348"/>
        <v>0.11</v>
      </c>
      <c r="S391" s="66">
        <f t="shared" si="348"/>
        <v>0.11</v>
      </c>
      <c r="T391" s="66">
        <f t="shared" si="348"/>
        <v>0.11</v>
      </c>
      <c r="U391" s="66">
        <f t="shared" si="348"/>
        <v>0.11</v>
      </c>
      <c r="V391" s="66">
        <f t="shared" si="348"/>
        <v>0.11</v>
      </c>
      <c r="W391" s="66">
        <f t="shared" si="348"/>
        <v>0.11</v>
      </c>
      <c r="X391" s="66">
        <f t="shared" si="348"/>
        <v>0.11</v>
      </c>
      <c r="Y391" s="66">
        <f t="shared" si="348"/>
        <v>0.11</v>
      </c>
      <c r="Z391" s="66">
        <f t="shared" si="348"/>
        <v>0.11</v>
      </c>
      <c r="AA391" s="66">
        <f t="shared" si="348"/>
        <v>0.11</v>
      </c>
      <c r="AB391" s="66">
        <f t="shared" si="348"/>
        <v>0.11</v>
      </c>
      <c r="AC391" s="66">
        <f t="shared" si="348"/>
        <v>0.11</v>
      </c>
    </row>
    <row r="392" spans="1:29" x14ac:dyDescent="0.25">
      <c r="A392" s="30" t="str">
        <f t="shared" si="341"/>
        <v>Fuel Cost</v>
      </c>
      <c r="B392" s="66">
        <f>B362*B363*B370/B370</f>
        <v>0.13849457620716266</v>
      </c>
      <c r="C392" s="66">
        <f t="shared" ref="C392:AC392" si="349">C362*C363*C370/C370</f>
        <v>0.13757546992183967</v>
      </c>
      <c r="D392" s="66">
        <f t="shared" si="349"/>
        <v>0.13631042231469542</v>
      </c>
      <c r="E392" s="66">
        <f t="shared" si="349"/>
        <v>0.1346000453584727</v>
      </c>
      <c r="F392" s="66">
        <f t="shared" si="349"/>
        <v>0.13234360359500089</v>
      </c>
      <c r="G392" s="66">
        <f t="shared" si="349"/>
        <v>0.12946206360694487</v>
      </c>
      <c r="H392" s="66">
        <f t="shared" si="349"/>
        <v>0.12593074984139796</v>
      </c>
      <c r="I392" s="66">
        <f t="shared" si="349"/>
        <v>0.12181036002680057</v>
      </c>
      <c r="J392" s="66">
        <f t="shared" si="349"/>
        <v>0.11725654908192047</v>
      </c>
      <c r="K392" s="66">
        <f t="shared" si="349"/>
        <v>0.11249420296503811</v>
      </c>
      <c r="L392" s="66">
        <f t="shared" si="349"/>
        <v>0.10776675371257158</v>
      </c>
      <c r="M392" s="66">
        <f t="shared" si="349"/>
        <v>0.10329060656108351</v>
      </c>
      <c r="N392" s="66">
        <f t="shared" si="349"/>
        <v>9.9234103614633834E-2</v>
      </c>
      <c r="O392" s="66">
        <f t="shared" si="349"/>
        <v>9.5713141319462264E-2</v>
      </c>
      <c r="P392" s="66">
        <f t="shared" si="349"/>
        <v>9.2787861053435242E-2</v>
      </c>
      <c r="Q392" s="66">
        <f t="shared" si="349"/>
        <v>9.045989947032318E-2</v>
      </c>
      <c r="R392" s="66">
        <f t="shared" si="349"/>
        <v>8.8679299877880896E-2</v>
      </c>
      <c r="S392" s="66">
        <f t="shared" si="349"/>
        <v>8.7362809663637894E-2</v>
      </c>
      <c r="T392" s="66">
        <f t="shared" si="349"/>
        <v>8.6415613921508566E-2</v>
      </c>
      <c r="U392" s="66">
        <f t="shared" si="349"/>
        <v>8.5748126802623531E-2</v>
      </c>
      <c r="V392" s="66">
        <f t="shared" si="349"/>
        <v>8.5284861708481347E-2</v>
      </c>
      <c r="W392" s="66">
        <f t="shared" si="349"/>
        <v>8.4966811482477755E-2</v>
      </c>
      <c r="X392" s="66">
        <f t="shared" si="349"/>
        <v>8.4750111168886685E-2</v>
      </c>
      <c r="Y392" s="66">
        <f t="shared" si="349"/>
        <v>8.46032372867844E-2</v>
      </c>
      <c r="Z392" s="66">
        <f t="shared" si="349"/>
        <v>8.4504046399440924E-2</v>
      </c>
      <c r="AA392" s="66">
        <f t="shared" si="349"/>
        <v>8.4437221118351113E-2</v>
      </c>
      <c r="AB392" s="66">
        <f t="shared" si="349"/>
        <v>8.4392274799069439E-2</v>
      </c>
      <c r="AC392" s="66">
        <f t="shared" si="349"/>
        <v>8.4362077726107196E-2</v>
      </c>
    </row>
    <row r="393" spans="1:29" ht="15.75" thickBot="1" x14ac:dyDescent="0.3">
      <c r="A393" s="59" t="str">
        <f t="shared" ref="A393" si="350">A381</f>
        <v>Emission Cost</v>
      </c>
      <c r="B393" s="66">
        <f>B364</f>
        <v>0</v>
      </c>
      <c r="C393" s="66">
        <f t="shared" ref="C393:AC393" si="351">C364</f>
        <v>0</v>
      </c>
      <c r="D393" s="66">
        <f t="shared" si="351"/>
        <v>0</v>
      </c>
      <c r="E393" s="66">
        <f t="shared" si="351"/>
        <v>0</v>
      </c>
      <c r="F393" s="66">
        <f t="shared" si="351"/>
        <v>0</v>
      </c>
      <c r="G393" s="66">
        <f t="shared" si="351"/>
        <v>0</v>
      </c>
      <c r="H393" s="66">
        <f t="shared" si="351"/>
        <v>0</v>
      </c>
      <c r="I393" s="66">
        <f t="shared" si="351"/>
        <v>0</v>
      </c>
      <c r="J393" s="66">
        <f t="shared" si="351"/>
        <v>0</v>
      </c>
      <c r="K393" s="66">
        <f t="shared" si="351"/>
        <v>0</v>
      </c>
      <c r="L393" s="66">
        <f t="shared" si="351"/>
        <v>0</v>
      </c>
      <c r="M393" s="66">
        <f t="shared" si="351"/>
        <v>0</v>
      </c>
      <c r="N393" s="66">
        <f t="shared" si="351"/>
        <v>0</v>
      </c>
      <c r="O393" s="66">
        <f t="shared" si="351"/>
        <v>0</v>
      </c>
      <c r="P393" s="66">
        <f t="shared" si="351"/>
        <v>0</v>
      </c>
      <c r="Q393" s="66">
        <f t="shared" si="351"/>
        <v>0</v>
      </c>
      <c r="R393" s="66">
        <f t="shared" si="351"/>
        <v>0</v>
      </c>
      <c r="S393" s="66">
        <f t="shared" si="351"/>
        <v>0</v>
      </c>
      <c r="T393" s="66">
        <f t="shared" si="351"/>
        <v>0</v>
      </c>
      <c r="U393" s="66">
        <f t="shared" si="351"/>
        <v>0</v>
      </c>
      <c r="V393" s="66">
        <f t="shared" si="351"/>
        <v>0</v>
      </c>
      <c r="W393" s="66">
        <f t="shared" si="351"/>
        <v>0</v>
      </c>
      <c r="X393" s="66">
        <f t="shared" si="351"/>
        <v>0</v>
      </c>
      <c r="Y393" s="66">
        <f t="shared" si="351"/>
        <v>0</v>
      </c>
      <c r="Z393" s="66">
        <f t="shared" si="351"/>
        <v>0</v>
      </c>
      <c r="AA393" s="66">
        <f t="shared" si="351"/>
        <v>0</v>
      </c>
      <c r="AB393" s="66">
        <f t="shared" si="351"/>
        <v>0</v>
      </c>
      <c r="AC393" s="66">
        <f t="shared" si="351"/>
        <v>0</v>
      </c>
    </row>
    <row r="394" spans="1:29" ht="15.75" thickBot="1" x14ac:dyDescent="0.3">
      <c r="A394" s="31" t="s">
        <v>63</v>
      </c>
      <c r="B394" s="76">
        <f>B385+B386+B387-B388+B389+B390+B391+B392+B393</f>
        <v>2.1014306900654853</v>
      </c>
      <c r="C394" s="76">
        <f t="shared" ref="C394:AC394" si="352">C385+C386+C387-C388+C389+C390+C391+C392+C393</f>
        <v>2.0899392387571636</v>
      </c>
      <c r="D394" s="76">
        <f t="shared" si="352"/>
        <v>2.0741799016357017</v>
      </c>
      <c r="E394" s="76">
        <f t="shared" si="352"/>
        <v>2.0529907527175086</v>
      </c>
      <c r="F394" s="76">
        <f t="shared" si="352"/>
        <v>2.0252717929777448</v>
      </c>
      <c r="G394" s="76">
        <f t="shared" si="352"/>
        <v>1.9903245153226812</v>
      </c>
      <c r="H394" s="76">
        <f t="shared" si="352"/>
        <v>1.9483152368038692</v>
      </c>
      <c r="I394" s="76">
        <f t="shared" si="352"/>
        <v>1.9006849781862094</v>
      </c>
      <c r="J394" s="76">
        <f t="shared" si="352"/>
        <v>1.8501979772624362</v>
      </c>
      <c r="K394" s="76">
        <f t="shared" si="352"/>
        <v>1.8004063204298235</v>
      </c>
      <c r="L394" s="76">
        <f t="shared" si="352"/>
        <v>1.7546877627695567</v>
      </c>
      <c r="M394" s="76">
        <f t="shared" si="352"/>
        <v>1.7153750107175281</v>
      </c>
      <c r="N394" s="76">
        <f t="shared" si="352"/>
        <v>1.6834206261282041</v>
      </c>
      <c r="O394" s="76">
        <f t="shared" si="352"/>
        <v>1.6586123419431726</v>
      </c>
      <c r="P394" s="76">
        <f t="shared" si="352"/>
        <v>1.6400391728424148</v>
      </c>
      <c r="Q394" s="76">
        <f t="shared" si="352"/>
        <v>1.6265231971152263</v>
      </c>
      <c r="R394" s="76">
        <f t="shared" si="352"/>
        <v>1.6169014518498048</v>
      </c>
      <c r="S394" s="76">
        <f t="shared" si="352"/>
        <v>1.6101662480210548</v>
      </c>
      <c r="T394" s="76">
        <f t="shared" si="352"/>
        <v>1.6055107565276618</v>
      </c>
      <c r="U394" s="76">
        <f t="shared" si="352"/>
        <v>1.6023224361077626</v>
      </c>
      <c r="V394" s="76">
        <f t="shared" si="352"/>
        <v>1.6001533511691568</v>
      </c>
      <c r="W394" s="76">
        <f t="shared" si="352"/>
        <v>1.5986845530951674</v>
      </c>
      <c r="X394" s="76">
        <f t="shared" si="352"/>
        <v>1.5976931750467425</v>
      </c>
      <c r="Y394" s="76">
        <f t="shared" si="352"/>
        <v>1.5970255243537625</v>
      </c>
      <c r="Z394" s="76">
        <f t="shared" si="352"/>
        <v>1.5965765721768022</v>
      </c>
      <c r="AA394" s="76">
        <f t="shared" si="352"/>
        <v>1.5962749912193357</v>
      </c>
      <c r="AB394" s="76">
        <f t="shared" si="352"/>
        <v>1.5960725467870573</v>
      </c>
      <c r="AC394" s="76">
        <f t="shared" si="352"/>
        <v>1.5959367140898209</v>
      </c>
    </row>
    <row r="395" spans="1:29" ht="15.75" thickBot="1" x14ac:dyDescent="0.3"/>
    <row r="396" spans="1:29" ht="15.75" thickBot="1" x14ac:dyDescent="0.3">
      <c r="A396" s="26" t="s">
        <v>208</v>
      </c>
      <c r="B396" s="27">
        <v>2023</v>
      </c>
      <c r="C396" s="27">
        <v>2024</v>
      </c>
      <c r="D396" s="27">
        <v>2025</v>
      </c>
      <c r="E396" s="27">
        <v>2026</v>
      </c>
      <c r="F396" s="27">
        <v>2027</v>
      </c>
      <c r="G396" s="27">
        <v>2028</v>
      </c>
      <c r="H396" s="27">
        <v>2029</v>
      </c>
      <c r="I396" s="27">
        <v>2030</v>
      </c>
      <c r="J396" s="27">
        <v>2031</v>
      </c>
      <c r="K396" s="27">
        <v>2032</v>
      </c>
      <c r="L396" s="27">
        <v>2033</v>
      </c>
      <c r="M396" s="27">
        <v>2034</v>
      </c>
      <c r="N396" s="27">
        <v>2035</v>
      </c>
      <c r="O396" s="27">
        <v>2036</v>
      </c>
      <c r="P396" s="27">
        <v>2037</v>
      </c>
      <c r="Q396" s="27">
        <v>2038</v>
      </c>
      <c r="R396" s="27">
        <v>2039</v>
      </c>
      <c r="S396" s="27">
        <v>2040</v>
      </c>
      <c r="T396" s="27">
        <v>2041</v>
      </c>
      <c r="U396" s="27">
        <v>2042</v>
      </c>
      <c r="V396" s="27">
        <v>2043</v>
      </c>
      <c r="W396" s="27">
        <v>2044</v>
      </c>
      <c r="X396" s="27">
        <v>2045</v>
      </c>
      <c r="Y396" s="27">
        <v>2046</v>
      </c>
      <c r="Z396" s="27">
        <v>2047</v>
      </c>
      <c r="AA396" s="27">
        <v>2048</v>
      </c>
      <c r="AB396" s="27">
        <v>2049</v>
      </c>
      <c r="AC396" s="28">
        <v>2050</v>
      </c>
    </row>
    <row r="397" spans="1:29" x14ac:dyDescent="0.25">
      <c r="A397" s="29" t="str">
        <f t="shared" ref="A397:A404" si="353">A373</f>
        <v>Capex vehicle</v>
      </c>
      <c r="B397" s="65">
        <f>((1+B358)^B365)*B358/(((1+B358)^B365)-1)*(B354)/B370/(B367)</f>
        <v>3.1892648769932176E-2</v>
      </c>
      <c r="C397" s="65">
        <f t="shared" ref="C397:AC397" si="354">((1+C358)^C365)*C358/(((1+C358)^C365)-1)*(C354)/C370/(C367)</f>
        <v>3.1426322632701523E-2</v>
      </c>
      <c r="D397" s="65">
        <f t="shared" si="354"/>
        <v>3.0787006943853782E-2</v>
      </c>
      <c r="E397" s="65">
        <f t="shared" si="354"/>
        <v>2.9927835164342009E-2</v>
      </c>
      <c r="F397" s="65">
        <f t="shared" si="354"/>
        <v>2.8804731668739082E-2</v>
      </c>
      <c r="G397" s="65">
        <f t="shared" si="354"/>
        <v>2.7390372645156483E-2</v>
      </c>
      <c r="H397" s="65">
        <f t="shared" si="354"/>
        <v>2.5693182416039483E-2</v>
      </c>
      <c r="I397" s="65">
        <f t="shared" si="354"/>
        <v>2.3774044419104409E-2</v>
      </c>
      <c r="J397" s="65">
        <f t="shared" si="354"/>
        <v>2.1748018309765124E-2</v>
      </c>
      <c r="K397" s="65">
        <f t="shared" si="354"/>
        <v>1.9761860604682088E-2</v>
      </c>
      <c r="L397" s="65">
        <f t="shared" si="354"/>
        <v>1.7953820363559671E-2</v>
      </c>
      <c r="M397" s="65">
        <f t="shared" si="354"/>
        <v>1.6417243628487177E-2</v>
      </c>
      <c r="N397" s="65">
        <f t="shared" si="354"/>
        <v>1.5186720848996069E-2</v>
      </c>
      <c r="O397" s="65">
        <f t="shared" si="354"/>
        <v>1.4247777353746034E-2</v>
      </c>
      <c r="P397" s="65">
        <f t="shared" si="354"/>
        <v>1.3557578581360081E-2</v>
      </c>
      <c r="Q397" s="65">
        <f t="shared" si="354"/>
        <v>1.3064096443978102E-2</v>
      </c>
      <c r="R397" s="65">
        <f t="shared" si="354"/>
        <v>1.2718238342942919E-2</v>
      </c>
      <c r="S397" s="65">
        <f t="shared" si="354"/>
        <v>1.2479229137027363E-2</v>
      </c>
      <c r="T397" s="65">
        <f t="shared" si="354"/>
        <v>1.2315663227133778E-2</v>
      </c>
      <c r="U397" s="65">
        <f t="shared" si="354"/>
        <v>1.2204474039370132E-2</v>
      </c>
      <c r="V397" s="65">
        <f t="shared" si="354"/>
        <v>1.2129233553257578E-2</v>
      </c>
      <c r="W397" s="65">
        <f t="shared" si="354"/>
        <v>1.2078476242773448E-2</v>
      </c>
      <c r="X397" s="65">
        <f t="shared" si="354"/>
        <v>1.2044306673496454E-2</v>
      </c>
      <c r="Y397" s="65">
        <f t="shared" si="354"/>
        <v>1.2021336193622062E-2</v>
      </c>
      <c r="Z397" s="65">
        <f t="shared" si="354"/>
        <v>1.2005908884847611E-2</v>
      </c>
      <c r="AA397" s="65">
        <f t="shared" si="354"/>
        <v>1.1995554256094996E-2</v>
      </c>
      <c r="AB397" s="65">
        <f t="shared" si="354"/>
        <v>1.1988607312300109E-2</v>
      </c>
      <c r="AC397" s="65">
        <f t="shared" si="354"/>
        <v>1.1983947924764555E-2</v>
      </c>
    </row>
    <row r="398" spans="1:29" x14ac:dyDescent="0.25">
      <c r="A398" s="30" t="str">
        <f t="shared" si="353"/>
        <v>Residual value (vehicle)</v>
      </c>
      <c r="B398" s="68">
        <f>((1+B358)^B365)*B358/(((1+B358)^B365)-1)*(B355)/B370/(B367)</f>
        <v>-4.8487416058655246E-3</v>
      </c>
      <c r="C398" s="68">
        <f t="shared" ref="C398:AC398" si="355">((1+C358)^C365)*C358/(((1+C358)^C365)-1)*(C355)/C370/(C367)</f>
        <v>-4.8053092695548262E-3</v>
      </c>
      <c r="D398" s="68">
        <f t="shared" si="355"/>
        <v>-4.7457651612797915E-3</v>
      </c>
      <c r="E398" s="68">
        <f t="shared" si="355"/>
        <v>-4.6657442602468322E-3</v>
      </c>
      <c r="F398" s="68">
        <f t="shared" si="355"/>
        <v>-4.5611414836955796E-3</v>
      </c>
      <c r="G398" s="68">
        <f t="shared" si="355"/>
        <v>-4.4294119667932785E-3</v>
      </c>
      <c r="H398" s="68">
        <f t="shared" si="355"/>
        <v>-4.2713403278068903E-3</v>
      </c>
      <c r="I398" s="68">
        <f t="shared" si="355"/>
        <v>-4.092597082994311E-3</v>
      </c>
      <c r="J398" s="68">
        <f t="shared" si="355"/>
        <v>-3.9038985728107501E-3</v>
      </c>
      <c r="K398" s="68">
        <f t="shared" si="355"/>
        <v>-3.7189132963569372E-3</v>
      </c>
      <c r="L398" s="68">
        <f t="shared" si="355"/>
        <v>-3.5505173915465166E-3</v>
      </c>
      <c r="M398" s="68">
        <f t="shared" si="355"/>
        <v>-3.4074048524956467E-3</v>
      </c>
      <c r="N398" s="68">
        <f t="shared" si="355"/>
        <v>-3.2927973387195143E-3</v>
      </c>
      <c r="O398" s="68">
        <f t="shared" si="355"/>
        <v>-3.2053467190638735E-3</v>
      </c>
      <c r="P398" s="68">
        <f t="shared" si="355"/>
        <v>-3.1410635000671421E-3</v>
      </c>
      <c r="Q398" s="68">
        <f t="shared" si="355"/>
        <v>-3.0951019284482326E-3</v>
      </c>
      <c r="R398" s="68">
        <f t="shared" si="355"/>
        <v>-3.0628896543322109E-3</v>
      </c>
      <c r="S398" s="68">
        <f t="shared" si="355"/>
        <v>-3.0406289929969387E-3</v>
      </c>
      <c r="T398" s="68">
        <f t="shared" si="355"/>
        <v>-3.0253949131539087E-3</v>
      </c>
      <c r="U398" s="68">
        <f t="shared" si="355"/>
        <v>-3.0150390574308233E-3</v>
      </c>
      <c r="V398" s="68">
        <f t="shared" si="355"/>
        <v>-3.0080313650968121E-3</v>
      </c>
      <c r="W398" s="68">
        <f t="shared" si="355"/>
        <v>-3.0033039685321132E-3</v>
      </c>
      <c r="X398" s="68">
        <f t="shared" si="355"/>
        <v>-3.0001215086484716E-3</v>
      </c>
      <c r="Y398" s="68">
        <f t="shared" si="355"/>
        <v>-2.9979821012091901E-3</v>
      </c>
      <c r="Z398" s="68">
        <f t="shared" si="355"/>
        <v>-2.9965452440194116E-3</v>
      </c>
      <c r="AA398" s="68">
        <f t="shared" si="355"/>
        <v>-2.9955808423218653E-3</v>
      </c>
      <c r="AB398" s="68">
        <f t="shared" si="355"/>
        <v>-2.9949338230468516E-3</v>
      </c>
      <c r="AC398" s="68">
        <f t="shared" si="355"/>
        <v>-2.9944998604822652E-3</v>
      </c>
    </row>
    <row r="399" spans="1:29" x14ac:dyDescent="0.25">
      <c r="A399" s="30" t="str">
        <f t="shared" si="353"/>
        <v>Capex costumization</v>
      </c>
      <c r="B399" s="66">
        <f>((1+B358)^B366)*B358/(((1+B358)^B366)-1)*(B356)/B370/(B367)</f>
        <v>2.7870350404181278E-3</v>
      </c>
      <c r="C399" s="66">
        <f t="shared" ref="C399:AC399" si="356">((1+C358)^C366)*C358/(((1+C358)^C366)-1)*(C356)/C370/(C367)</f>
        <v>2.7870350404181278E-3</v>
      </c>
      <c r="D399" s="66">
        <f t="shared" si="356"/>
        <v>2.7870350404181278E-3</v>
      </c>
      <c r="E399" s="66">
        <f t="shared" si="356"/>
        <v>2.7870350404181278E-3</v>
      </c>
      <c r="F399" s="66">
        <f t="shared" si="356"/>
        <v>2.7870350404181278E-3</v>
      </c>
      <c r="G399" s="66">
        <f t="shared" si="356"/>
        <v>2.7870350404181278E-3</v>
      </c>
      <c r="H399" s="66">
        <f t="shared" si="356"/>
        <v>2.7870350404181278E-3</v>
      </c>
      <c r="I399" s="66">
        <f t="shared" si="356"/>
        <v>2.7870350404181278E-3</v>
      </c>
      <c r="J399" s="66">
        <f t="shared" si="356"/>
        <v>2.7870350404181278E-3</v>
      </c>
      <c r="K399" s="66">
        <f t="shared" si="356"/>
        <v>2.7870350404181278E-3</v>
      </c>
      <c r="L399" s="66">
        <f t="shared" si="356"/>
        <v>2.7870350404181278E-3</v>
      </c>
      <c r="M399" s="66">
        <f t="shared" si="356"/>
        <v>2.7870350404181278E-3</v>
      </c>
      <c r="N399" s="66">
        <f t="shared" si="356"/>
        <v>2.7870350404181278E-3</v>
      </c>
      <c r="O399" s="66">
        <f t="shared" si="356"/>
        <v>2.7870350404181278E-3</v>
      </c>
      <c r="P399" s="66">
        <f t="shared" si="356"/>
        <v>2.7870350404181278E-3</v>
      </c>
      <c r="Q399" s="66">
        <f t="shared" si="356"/>
        <v>2.7870350404181278E-3</v>
      </c>
      <c r="R399" s="66">
        <f t="shared" si="356"/>
        <v>2.7870350404181278E-3</v>
      </c>
      <c r="S399" s="66">
        <f t="shared" si="356"/>
        <v>2.7870350404181278E-3</v>
      </c>
      <c r="T399" s="66">
        <f t="shared" si="356"/>
        <v>2.7870350404181278E-3</v>
      </c>
      <c r="U399" s="66">
        <f t="shared" si="356"/>
        <v>2.7870350404181278E-3</v>
      </c>
      <c r="V399" s="66">
        <f t="shared" si="356"/>
        <v>2.7870350404181278E-3</v>
      </c>
      <c r="W399" s="66">
        <f t="shared" si="356"/>
        <v>2.7870350404181278E-3</v>
      </c>
      <c r="X399" s="66">
        <f t="shared" si="356"/>
        <v>2.7870350404181278E-3</v>
      </c>
      <c r="Y399" s="66">
        <f t="shared" si="356"/>
        <v>2.7870350404181278E-3</v>
      </c>
      <c r="Z399" s="66">
        <f t="shared" si="356"/>
        <v>2.7870350404181278E-3</v>
      </c>
      <c r="AA399" s="66">
        <f t="shared" si="356"/>
        <v>2.7870350404181278E-3</v>
      </c>
      <c r="AB399" s="66">
        <f t="shared" si="356"/>
        <v>2.7870350404181278E-3</v>
      </c>
      <c r="AC399" s="66">
        <f t="shared" si="356"/>
        <v>2.7870350404181278E-3</v>
      </c>
    </row>
    <row r="400" spans="1:29" x14ac:dyDescent="0.25">
      <c r="A400" s="30" t="str">
        <f t="shared" si="353"/>
        <v>Residual value (costumization)</v>
      </c>
      <c r="B400" s="69">
        <f>((1+B358)^B366)*B358/(((1+B358)^B366)-1)*(B357)/B370/(B367)</f>
        <v>-6.9675876010453195E-4</v>
      </c>
      <c r="C400" s="69">
        <f t="shared" ref="C400:AC400" si="357">((1+C358)^C366)*C358/(((1+C358)^C366)-1)*(C357)/C370/(C367)</f>
        <v>-6.9675876010453195E-4</v>
      </c>
      <c r="D400" s="69">
        <f t="shared" si="357"/>
        <v>-6.9675876010453195E-4</v>
      </c>
      <c r="E400" s="69">
        <f t="shared" si="357"/>
        <v>-6.9675876010453195E-4</v>
      </c>
      <c r="F400" s="69">
        <f t="shared" si="357"/>
        <v>-6.9675876010453195E-4</v>
      </c>
      <c r="G400" s="69">
        <f t="shared" si="357"/>
        <v>-6.9675876010453195E-4</v>
      </c>
      <c r="H400" s="69">
        <f t="shared" si="357"/>
        <v>-6.9675876010453195E-4</v>
      </c>
      <c r="I400" s="69">
        <f t="shared" si="357"/>
        <v>-6.9675876010453195E-4</v>
      </c>
      <c r="J400" s="69">
        <f t="shared" si="357"/>
        <v>-6.9675876010453195E-4</v>
      </c>
      <c r="K400" s="69">
        <f t="shared" si="357"/>
        <v>-6.9675876010453195E-4</v>
      </c>
      <c r="L400" s="69">
        <f t="shared" si="357"/>
        <v>-6.9675876010453195E-4</v>
      </c>
      <c r="M400" s="69">
        <f t="shared" si="357"/>
        <v>-6.9675876010453195E-4</v>
      </c>
      <c r="N400" s="69">
        <f t="shared" si="357"/>
        <v>-6.9675876010453195E-4</v>
      </c>
      <c r="O400" s="69">
        <f t="shared" si="357"/>
        <v>-6.9675876010453195E-4</v>
      </c>
      <c r="P400" s="69">
        <f t="shared" si="357"/>
        <v>-6.9675876010453195E-4</v>
      </c>
      <c r="Q400" s="69">
        <f t="shared" si="357"/>
        <v>-6.9675876010453195E-4</v>
      </c>
      <c r="R400" s="69">
        <f t="shared" si="357"/>
        <v>-6.9675876010453195E-4</v>
      </c>
      <c r="S400" s="69">
        <f t="shared" si="357"/>
        <v>-6.9675876010453195E-4</v>
      </c>
      <c r="T400" s="69">
        <f t="shared" si="357"/>
        <v>-6.9675876010453195E-4</v>
      </c>
      <c r="U400" s="69">
        <f t="shared" si="357"/>
        <v>-6.9675876010453195E-4</v>
      </c>
      <c r="V400" s="69">
        <f t="shared" si="357"/>
        <v>-6.9675876010453195E-4</v>
      </c>
      <c r="W400" s="69">
        <f t="shared" si="357"/>
        <v>-6.9675876010453195E-4</v>
      </c>
      <c r="X400" s="69">
        <f t="shared" si="357"/>
        <v>-6.9675876010453195E-4</v>
      </c>
      <c r="Y400" s="69">
        <f t="shared" si="357"/>
        <v>-6.9675876010453195E-4</v>
      </c>
      <c r="Z400" s="69">
        <f t="shared" si="357"/>
        <v>-6.9675876010453195E-4</v>
      </c>
      <c r="AA400" s="69">
        <f t="shared" si="357"/>
        <v>-6.9675876010453195E-4</v>
      </c>
      <c r="AB400" s="69">
        <f t="shared" si="357"/>
        <v>-6.9675876010453195E-4</v>
      </c>
      <c r="AC400" s="69">
        <f t="shared" si="357"/>
        <v>-6.9675876010453195E-4</v>
      </c>
    </row>
    <row r="401" spans="1:29" x14ac:dyDescent="0.25">
      <c r="A401" s="30" t="str">
        <f t="shared" si="353"/>
        <v>Opex fix (admin, crew, insurance)</v>
      </c>
      <c r="B401" s="66">
        <f>B359/B370/(B367)</f>
        <v>3.5897435897435902E-2</v>
      </c>
      <c r="C401" s="66">
        <f t="shared" ref="C401:AC401" si="358">C359/C370/(C367)</f>
        <v>3.5897435897435902E-2</v>
      </c>
      <c r="D401" s="66">
        <f t="shared" si="358"/>
        <v>3.5897435897435902E-2</v>
      </c>
      <c r="E401" s="66">
        <f t="shared" si="358"/>
        <v>3.5897435897435902E-2</v>
      </c>
      <c r="F401" s="66">
        <f t="shared" si="358"/>
        <v>3.5897435897435902E-2</v>
      </c>
      <c r="G401" s="66">
        <f t="shared" si="358"/>
        <v>3.5897435897435902E-2</v>
      </c>
      <c r="H401" s="66">
        <f t="shared" si="358"/>
        <v>3.5897435897435902E-2</v>
      </c>
      <c r="I401" s="66">
        <f t="shared" si="358"/>
        <v>3.5897435897435902E-2</v>
      </c>
      <c r="J401" s="66">
        <f t="shared" si="358"/>
        <v>3.5897435897435902E-2</v>
      </c>
      <c r="K401" s="66">
        <f t="shared" si="358"/>
        <v>3.5897435897435902E-2</v>
      </c>
      <c r="L401" s="66">
        <f t="shared" si="358"/>
        <v>3.5897435897435902E-2</v>
      </c>
      <c r="M401" s="66">
        <f t="shared" si="358"/>
        <v>3.5897435897435902E-2</v>
      </c>
      <c r="N401" s="66">
        <f t="shared" si="358"/>
        <v>3.5897435897435902E-2</v>
      </c>
      <c r="O401" s="66">
        <f t="shared" si="358"/>
        <v>3.5897435897435902E-2</v>
      </c>
      <c r="P401" s="66">
        <f t="shared" si="358"/>
        <v>3.5897435897435902E-2</v>
      </c>
      <c r="Q401" s="66">
        <f t="shared" si="358"/>
        <v>3.5897435897435902E-2</v>
      </c>
      <c r="R401" s="66">
        <f t="shared" si="358"/>
        <v>3.5897435897435902E-2</v>
      </c>
      <c r="S401" s="66">
        <f t="shared" si="358"/>
        <v>3.5897435897435902E-2</v>
      </c>
      <c r="T401" s="66">
        <f t="shared" si="358"/>
        <v>3.5897435897435902E-2</v>
      </c>
      <c r="U401" s="66">
        <f t="shared" si="358"/>
        <v>3.5897435897435902E-2</v>
      </c>
      <c r="V401" s="66">
        <f t="shared" si="358"/>
        <v>3.5897435897435902E-2</v>
      </c>
      <c r="W401" s="66">
        <f t="shared" si="358"/>
        <v>3.5897435897435902E-2</v>
      </c>
      <c r="X401" s="66">
        <f t="shared" si="358"/>
        <v>3.5897435897435902E-2</v>
      </c>
      <c r="Y401" s="66">
        <f t="shared" si="358"/>
        <v>3.5897435897435902E-2</v>
      </c>
      <c r="Z401" s="66">
        <f t="shared" si="358"/>
        <v>3.5897435897435902E-2</v>
      </c>
      <c r="AA401" s="66">
        <f t="shared" si="358"/>
        <v>3.5897435897435902E-2</v>
      </c>
      <c r="AB401" s="66">
        <f t="shared" si="358"/>
        <v>3.5897435897435902E-2</v>
      </c>
      <c r="AC401" s="66">
        <f t="shared" si="358"/>
        <v>3.5897435897435902E-2</v>
      </c>
    </row>
    <row r="402" spans="1:29" x14ac:dyDescent="0.25">
      <c r="A402" s="30" t="str">
        <f t="shared" si="353"/>
        <v>Opex maintenance &amp; repair</v>
      </c>
      <c r="B402" s="66">
        <f>B360/B370/(B367)</f>
        <v>7.6923076923076927E-3</v>
      </c>
      <c r="C402" s="66">
        <f t="shared" ref="C402:AC402" si="359">C360/C370/(C367)</f>
        <v>7.6923076923076927E-3</v>
      </c>
      <c r="D402" s="66">
        <f t="shared" si="359"/>
        <v>7.6923076923076927E-3</v>
      </c>
      <c r="E402" s="66">
        <f t="shared" si="359"/>
        <v>7.6923076923076927E-3</v>
      </c>
      <c r="F402" s="66">
        <f t="shared" si="359"/>
        <v>7.6923076923076927E-3</v>
      </c>
      <c r="G402" s="66">
        <f t="shared" si="359"/>
        <v>7.6923076923076927E-3</v>
      </c>
      <c r="H402" s="66">
        <f t="shared" si="359"/>
        <v>7.6923076923076927E-3</v>
      </c>
      <c r="I402" s="66">
        <f t="shared" si="359"/>
        <v>7.6923076923076927E-3</v>
      </c>
      <c r="J402" s="66">
        <f t="shared" si="359"/>
        <v>7.6923076923076927E-3</v>
      </c>
      <c r="K402" s="66">
        <f t="shared" si="359"/>
        <v>7.6923076923076927E-3</v>
      </c>
      <c r="L402" s="66">
        <f t="shared" si="359"/>
        <v>7.6923076923076927E-3</v>
      </c>
      <c r="M402" s="66">
        <f t="shared" si="359"/>
        <v>7.6923076923076927E-3</v>
      </c>
      <c r="N402" s="66">
        <f t="shared" si="359"/>
        <v>7.6923076923076927E-3</v>
      </c>
      <c r="O402" s="66">
        <f t="shared" si="359"/>
        <v>7.6923076923076927E-3</v>
      </c>
      <c r="P402" s="66">
        <f t="shared" si="359"/>
        <v>7.6923076923076927E-3</v>
      </c>
      <c r="Q402" s="66">
        <f t="shared" si="359"/>
        <v>7.6923076923076927E-3</v>
      </c>
      <c r="R402" s="66">
        <f t="shared" si="359"/>
        <v>7.6923076923076927E-3</v>
      </c>
      <c r="S402" s="66">
        <f t="shared" si="359"/>
        <v>7.6923076923076927E-3</v>
      </c>
      <c r="T402" s="66">
        <f t="shared" si="359"/>
        <v>7.6923076923076927E-3</v>
      </c>
      <c r="U402" s="66">
        <f t="shared" si="359"/>
        <v>7.6923076923076927E-3</v>
      </c>
      <c r="V402" s="66">
        <f t="shared" si="359"/>
        <v>7.6923076923076927E-3</v>
      </c>
      <c r="W402" s="66">
        <f t="shared" si="359"/>
        <v>7.6923076923076927E-3</v>
      </c>
      <c r="X402" s="66">
        <f t="shared" si="359"/>
        <v>7.6923076923076927E-3</v>
      </c>
      <c r="Y402" s="66">
        <f t="shared" si="359"/>
        <v>7.6923076923076927E-3</v>
      </c>
      <c r="Z402" s="66">
        <f t="shared" si="359"/>
        <v>7.6923076923076927E-3</v>
      </c>
      <c r="AA402" s="66">
        <f t="shared" si="359"/>
        <v>7.6923076923076927E-3</v>
      </c>
      <c r="AB402" s="66">
        <f t="shared" si="359"/>
        <v>7.6923076923076927E-3</v>
      </c>
      <c r="AC402" s="66">
        <f t="shared" si="359"/>
        <v>7.6923076923076927E-3</v>
      </c>
    </row>
    <row r="403" spans="1:29" x14ac:dyDescent="0.25">
      <c r="A403" s="30" t="str">
        <f t="shared" si="353"/>
        <v>Opex var (mode-fees)</v>
      </c>
      <c r="B403" s="66">
        <f>B361*B370/B370/(B367)</f>
        <v>4.4000000000000003E-3</v>
      </c>
      <c r="C403" s="66">
        <f t="shared" ref="C403:AC403" si="360">C361*C370/C370/(C367)</f>
        <v>4.4000000000000003E-3</v>
      </c>
      <c r="D403" s="66">
        <f t="shared" si="360"/>
        <v>4.4000000000000003E-3</v>
      </c>
      <c r="E403" s="66">
        <f t="shared" si="360"/>
        <v>4.4000000000000003E-3</v>
      </c>
      <c r="F403" s="66">
        <f t="shared" si="360"/>
        <v>4.4000000000000003E-3</v>
      </c>
      <c r="G403" s="66">
        <f t="shared" si="360"/>
        <v>4.4000000000000003E-3</v>
      </c>
      <c r="H403" s="66">
        <f t="shared" si="360"/>
        <v>4.4000000000000003E-3</v>
      </c>
      <c r="I403" s="66">
        <f t="shared" si="360"/>
        <v>4.4000000000000003E-3</v>
      </c>
      <c r="J403" s="66">
        <f t="shared" si="360"/>
        <v>4.4000000000000003E-3</v>
      </c>
      <c r="K403" s="66">
        <f t="shared" si="360"/>
        <v>4.4000000000000003E-3</v>
      </c>
      <c r="L403" s="66">
        <f t="shared" si="360"/>
        <v>4.4000000000000003E-3</v>
      </c>
      <c r="M403" s="66">
        <f t="shared" si="360"/>
        <v>4.4000000000000003E-3</v>
      </c>
      <c r="N403" s="66">
        <f t="shared" si="360"/>
        <v>4.4000000000000003E-3</v>
      </c>
      <c r="O403" s="66">
        <f t="shared" si="360"/>
        <v>4.4000000000000003E-3</v>
      </c>
      <c r="P403" s="66">
        <f t="shared" si="360"/>
        <v>4.4000000000000003E-3</v>
      </c>
      <c r="Q403" s="66">
        <f t="shared" si="360"/>
        <v>4.4000000000000003E-3</v>
      </c>
      <c r="R403" s="66">
        <f t="shared" si="360"/>
        <v>4.4000000000000003E-3</v>
      </c>
      <c r="S403" s="66">
        <f t="shared" si="360"/>
        <v>4.4000000000000003E-3</v>
      </c>
      <c r="T403" s="66">
        <f t="shared" si="360"/>
        <v>4.4000000000000003E-3</v>
      </c>
      <c r="U403" s="66">
        <f t="shared" si="360"/>
        <v>4.4000000000000003E-3</v>
      </c>
      <c r="V403" s="66">
        <f t="shared" si="360"/>
        <v>4.4000000000000003E-3</v>
      </c>
      <c r="W403" s="66">
        <f t="shared" si="360"/>
        <v>4.4000000000000003E-3</v>
      </c>
      <c r="X403" s="66">
        <f t="shared" si="360"/>
        <v>4.4000000000000003E-3</v>
      </c>
      <c r="Y403" s="66">
        <f t="shared" si="360"/>
        <v>4.4000000000000003E-3</v>
      </c>
      <c r="Z403" s="66">
        <f t="shared" si="360"/>
        <v>4.4000000000000003E-3</v>
      </c>
      <c r="AA403" s="66">
        <f t="shared" si="360"/>
        <v>4.4000000000000003E-3</v>
      </c>
      <c r="AB403" s="66">
        <f t="shared" si="360"/>
        <v>4.4000000000000003E-3</v>
      </c>
      <c r="AC403" s="66">
        <f t="shared" si="360"/>
        <v>4.4000000000000003E-3</v>
      </c>
    </row>
    <row r="404" spans="1:29" x14ac:dyDescent="0.25">
      <c r="A404" s="30" t="str">
        <f t="shared" si="353"/>
        <v>Fuel Cost</v>
      </c>
      <c r="B404" s="66">
        <f>B362*B363*B370/B370/(B367)</f>
        <v>5.5397830482865063E-3</v>
      </c>
      <c r="C404" s="66">
        <f t="shared" ref="C404:AC404" si="361">C362*C363*C370/C370/(C367)</f>
        <v>5.5030187968735864E-3</v>
      </c>
      <c r="D404" s="66">
        <f t="shared" si="361"/>
        <v>5.4524168925878169E-3</v>
      </c>
      <c r="E404" s="66">
        <f t="shared" si="361"/>
        <v>5.3840018143389082E-3</v>
      </c>
      <c r="F404" s="66">
        <f t="shared" si="361"/>
        <v>5.2937441438000356E-3</v>
      </c>
      <c r="G404" s="66">
        <f t="shared" si="361"/>
        <v>5.1784825442777946E-3</v>
      </c>
      <c r="H404" s="66">
        <f t="shared" si="361"/>
        <v>5.0372299936559187E-3</v>
      </c>
      <c r="I404" s="66">
        <f t="shared" si="361"/>
        <v>4.8724144010720231E-3</v>
      </c>
      <c r="J404" s="66">
        <f t="shared" si="361"/>
        <v>4.6902619632768188E-3</v>
      </c>
      <c r="K404" s="66">
        <f t="shared" si="361"/>
        <v>4.4997681186015239E-3</v>
      </c>
      <c r="L404" s="66">
        <f t="shared" si="361"/>
        <v>4.3106701485028627E-3</v>
      </c>
      <c r="M404" s="66">
        <f t="shared" si="361"/>
        <v>4.13162426244334E-3</v>
      </c>
      <c r="N404" s="66">
        <f t="shared" si="361"/>
        <v>3.9693641445853536E-3</v>
      </c>
      <c r="O404" s="66">
        <f t="shared" si="361"/>
        <v>3.8285256527784907E-3</v>
      </c>
      <c r="P404" s="66">
        <f t="shared" si="361"/>
        <v>3.7115144421374095E-3</v>
      </c>
      <c r="Q404" s="66">
        <f t="shared" si="361"/>
        <v>3.6183959788129274E-3</v>
      </c>
      <c r="R404" s="66">
        <f t="shared" si="361"/>
        <v>3.5471719951152359E-3</v>
      </c>
      <c r="S404" s="66">
        <f t="shared" si="361"/>
        <v>3.4945123865455156E-3</v>
      </c>
      <c r="T404" s="66">
        <f t="shared" si="361"/>
        <v>3.4566245568603427E-3</v>
      </c>
      <c r="U404" s="66">
        <f t="shared" si="361"/>
        <v>3.4299250721049413E-3</v>
      </c>
      <c r="V404" s="66">
        <f t="shared" si="361"/>
        <v>3.411394468339254E-3</v>
      </c>
      <c r="W404" s="66">
        <f t="shared" si="361"/>
        <v>3.3986724592991102E-3</v>
      </c>
      <c r="X404" s="66">
        <f t="shared" si="361"/>
        <v>3.3900044467554675E-3</v>
      </c>
      <c r="Y404" s="66">
        <f t="shared" si="361"/>
        <v>3.3841294914713758E-3</v>
      </c>
      <c r="Z404" s="66">
        <f t="shared" si="361"/>
        <v>3.3801618559776369E-3</v>
      </c>
      <c r="AA404" s="66">
        <f t="shared" si="361"/>
        <v>3.3774888447340445E-3</v>
      </c>
      <c r="AB404" s="66">
        <f t="shared" si="361"/>
        <v>3.3756909919627777E-3</v>
      </c>
      <c r="AC404" s="66">
        <f t="shared" si="361"/>
        <v>3.3744831090442877E-3</v>
      </c>
    </row>
    <row r="405" spans="1:29" x14ac:dyDescent="0.25">
      <c r="A405" s="59" t="str">
        <f>A368</f>
        <v>Market failure (av. utilization)</v>
      </c>
      <c r="B405" s="66">
        <f t="shared" ref="B405:AC405" si="362">B394/B368-B394/B367</f>
        <v>9.8675875881335834E-2</v>
      </c>
      <c r="C405" s="66">
        <f t="shared" si="362"/>
        <v>9.8136277298162461E-2</v>
      </c>
      <c r="D405" s="66">
        <f t="shared" si="362"/>
        <v>9.7396273642024245E-2</v>
      </c>
      <c r="E405" s="66">
        <f t="shared" si="362"/>
        <v>9.6401304910213467E-2</v>
      </c>
      <c r="F405" s="66">
        <f t="shared" si="362"/>
        <v>9.5099718974607159E-2</v>
      </c>
      <c r="G405" s="66">
        <f t="shared" si="362"/>
        <v>9.3458716371673717E-2</v>
      </c>
      <c r="H405" s="66">
        <f t="shared" si="362"/>
        <v>9.1486106771659942E-2</v>
      </c>
      <c r="I405" s="66">
        <f t="shared" si="362"/>
        <v>8.9249555497439403E-2</v>
      </c>
      <c r="J405" s="66">
        <f t="shared" si="362"/>
        <v>8.6878861541018731E-2</v>
      </c>
      <c r="K405" s="66">
        <f t="shared" si="362"/>
        <v>8.4540818524530839E-2</v>
      </c>
      <c r="L405" s="66">
        <f t="shared" si="362"/>
        <v>8.2394034077874836E-2</v>
      </c>
      <c r="M405" s="66">
        <f t="shared" si="362"/>
        <v>8.0548043981518699E-2</v>
      </c>
      <c r="N405" s="66">
        <f t="shared" si="362"/>
        <v>7.904757722688957E-2</v>
      </c>
      <c r="O405" s="66">
        <f t="shared" si="362"/>
        <v>7.7882666491244618E-2</v>
      </c>
      <c r="P405" s="66">
        <f t="shared" si="362"/>
        <v>7.7010535072600361E-2</v>
      </c>
      <c r="Q405" s="66">
        <f t="shared" si="362"/>
        <v>7.6375871864541048E-2</v>
      </c>
      <c r="R405" s="66">
        <f t="shared" si="362"/>
        <v>7.592406817381693E-2</v>
      </c>
      <c r="S405" s="66">
        <f t="shared" si="362"/>
        <v>7.5607806428814761E-2</v>
      </c>
      <c r="T405" s="66">
        <f t="shared" si="362"/>
        <v>7.5389200741298887E-2</v>
      </c>
      <c r="U405" s="66">
        <f t="shared" si="362"/>
        <v>7.5239488304190597E-2</v>
      </c>
      <c r="V405" s="66">
        <f t="shared" si="362"/>
        <v>7.513763562011691E-2</v>
      </c>
      <c r="W405" s="66">
        <f t="shared" si="362"/>
        <v>7.5068665971425266E-2</v>
      </c>
      <c r="X405" s="66">
        <f t="shared" si="362"/>
        <v>7.5022114306542681E-2</v>
      </c>
      <c r="Y405" s="66">
        <f t="shared" si="362"/>
        <v>7.4990763752263614E-2</v>
      </c>
      <c r="Z405" s="66">
        <f t="shared" si="362"/>
        <v>7.4969682519606368E-2</v>
      </c>
      <c r="AA405" s="66">
        <f t="shared" si="362"/>
        <v>7.495552132682097E-2</v>
      </c>
      <c r="AB405" s="66">
        <f t="shared" si="362"/>
        <v>7.4946015240435745E-2</v>
      </c>
      <c r="AC405" s="66">
        <f t="shared" si="362"/>
        <v>7.4939637009435053E-2</v>
      </c>
    </row>
    <row r="406" spans="1:29" x14ac:dyDescent="0.25">
      <c r="A406" s="59" t="str">
        <f>A369</f>
        <v>Payload loss (fuel)</v>
      </c>
      <c r="B406" s="66">
        <f>B394/(B367-B369)-B394/B367</f>
        <v>9.271239992058089E-3</v>
      </c>
      <c r="C406" s="66">
        <f t="shared" ref="C406:AC406" si="363">C394/(C367-C369)-C394/C367</f>
        <v>9.1914228726275859E-3</v>
      </c>
      <c r="D406" s="66">
        <f t="shared" si="363"/>
        <v>9.0811133319851634E-3</v>
      </c>
      <c r="E406" s="66">
        <f t="shared" si="363"/>
        <v>8.9310463161158538E-3</v>
      </c>
      <c r="F406" s="66">
        <f t="shared" si="363"/>
        <v>8.7312232214491747E-3</v>
      </c>
      <c r="G406" s="66">
        <f t="shared" si="363"/>
        <v>8.4725197106212957E-3</v>
      </c>
      <c r="H406" s="66">
        <f t="shared" si="363"/>
        <v>8.1491189355221844E-3</v>
      </c>
      <c r="I406" s="66">
        <f t="shared" si="363"/>
        <v>7.7611001034690041E-3</v>
      </c>
      <c r="J406" s="66">
        <f t="shared" si="363"/>
        <v>7.3159479675966865E-3</v>
      </c>
      <c r="K406" s="66">
        <f t="shared" si="363"/>
        <v>6.8281190115550977E-3</v>
      </c>
      <c r="L406" s="66">
        <f t="shared" si="363"/>
        <v>6.3172086009240791E-3</v>
      </c>
      <c r="M406" s="66">
        <f t="shared" si="363"/>
        <v>5.806041208113219E-3</v>
      </c>
      <c r="N406" s="66">
        <f t="shared" si="363"/>
        <v>5.3188034892627106E-3</v>
      </c>
      <c r="O406" s="66">
        <f t="shared" si="363"/>
        <v>4.8780202803208883E-3</v>
      </c>
      <c r="P406" s="66">
        <f t="shared" si="363"/>
        <v>4.500329653618157E-3</v>
      </c>
      <c r="Q406" s="66">
        <f t="shared" si="363"/>
        <v>4.1932452777133367E-3</v>
      </c>
      <c r="R406" s="66">
        <f t="shared" si="363"/>
        <v>3.9549991063798501E-3</v>
      </c>
      <c r="S406" s="66">
        <f t="shared" si="363"/>
        <v>3.7772225072703336E-3</v>
      </c>
      <c r="T406" s="66">
        <f t="shared" si="363"/>
        <v>3.648557561673052E-3</v>
      </c>
      <c r="U406" s="66">
        <f t="shared" si="363"/>
        <v>3.5575433220114833E-3</v>
      </c>
      <c r="V406" s="66">
        <f t="shared" si="363"/>
        <v>3.4942206284641619E-3</v>
      </c>
      <c r="W406" s="66">
        <f t="shared" si="363"/>
        <v>3.4506776849580201E-3</v>
      </c>
      <c r="X406" s="66">
        <f t="shared" si="363"/>
        <v>3.4209791103563814E-3</v>
      </c>
      <c r="Y406" s="66">
        <f t="shared" si="363"/>
        <v>3.4008362949917853E-3</v>
      </c>
      <c r="Z406" s="66">
        <f t="shared" si="363"/>
        <v>3.38722667747203E-3</v>
      </c>
      <c r="AA406" s="66">
        <f t="shared" si="363"/>
        <v>3.3780550375007434E-3</v>
      </c>
      <c r="AB406" s="66">
        <f t="shared" si="363"/>
        <v>3.3718849917029198E-3</v>
      </c>
      <c r="AC406" s="66">
        <f t="shared" si="363"/>
        <v>3.3677391003991697E-3</v>
      </c>
    </row>
    <row r="407" spans="1:29" ht="15.75" thickBot="1" x14ac:dyDescent="0.3">
      <c r="A407" s="59" t="str">
        <f>A344</f>
        <v>Emission Cost</v>
      </c>
      <c r="B407" s="68">
        <f>B364*B370/B370/(B367)</f>
        <v>0</v>
      </c>
      <c r="C407" s="68">
        <f t="shared" ref="C407:AC407" si="364">C364*C370/C370/(C367)</f>
        <v>0</v>
      </c>
      <c r="D407" s="68">
        <f t="shared" si="364"/>
        <v>0</v>
      </c>
      <c r="E407" s="68">
        <f t="shared" si="364"/>
        <v>0</v>
      </c>
      <c r="F407" s="68">
        <f t="shared" si="364"/>
        <v>0</v>
      </c>
      <c r="G407" s="68">
        <f t="shared" si="364"/>
        <v>0</v>
      </c>
      <c r="H407" s="68">
        <f t="shared" si="364"/>
        <v>0</v>
      </c>
      <c r="I407" s="68">
        <f t="shared" si="364"/>
        <v>0</v>
      </c>
      <c r="J407" s="68">
        <f t="shared" si="364"/>
        <v>0</v>
      </c>
      <c r="K407" s="68">
        <f t="shared" si="364"/>
        <v>0</v>
      </c>
      <c r="L407" s="68">
        <f t="shared" si="364"/>
        <v>0</v>
      </c>
      <c r="M407" s="68">
        <f t="shared" si="364"/>
        <v>0</v>
      </c>
      <c r="N407" s="68">
        <f t="shared" si="364"/>
        <v>0</v>
      </c>
      <c r="O407" s="68">
        <f t="shared" si="364"/>
        <v>0</v>
      </c>
      <c r="P407" s="68">
        <f t="shared" si="364"/>
        <v>0</v>
      </c>
      <c r="Q407" s="68">
        <f t="shared" si="364"/>
        <v>0</v>
      </c>
      <c r="R407" s="68">
        <f t="shared" si="364"/>
        <v>0</v>
      </c>
      <c r="S407" s="68">
        <f t="shared" si="364"/>
        <v>0</v>
      </c>
      <c r="T407" s="68">
        <f t="shared" si="364"/>
        <v>0</v>
      </c>
      <c r="U407" s="68">
        <f t="shared" si="364"/>
        <v>0</v>
      </c>
      <c r="V407" s="68">
        <f t="shared" si="364"/>
        <v>0</v>
      </c>
      <c r="W407" s="68">
        <f t="shared" si="364"/>
        <v>0</v>
      </c>
      <c r="X407" s="68">
        <f t="shared" si="364"/>
        <v>0</v>
      </c>
      <c r="Y407" s="68">
        <f t="shared" si="364"/>
        <v>0</v>
      </c>
      <c r="Z407" s="68">
        <f t="shared" si="364"/>
        <v>0</v>
      </c>
      <c r="AA407" s="68">
        <f t="shared" si="364"/>
        <v>0</v>
      </c>
      <c r="AB407" s="68">
        <f t="shared" si="364"/>
        <v>0</v>
      </c>
      <c r="AC407" s="68">
        <f t="shared" si="364"/>
        <v>0</v>
      </c>
    </row>
    <row r="408" spans="1:29" ht="15.75" thickBot="1" x14ac:dyDescent="0.3">
      <c r="A408" s="31" t="s">
        <v>210</v>
      </c>
      <c r="B408" s="67">
        <f>B397+B398+B399+B400+B401+B402+B403+B404+B405+B406+B407</f>
        <v>0.19061082595580425</v>
      </c>
      <c r="C408" s="67">
        <f t="shared" ref="C408:AC408" si="365">C397+C398+C399+C400+C401+C402+C403+C404+C405+C406+C407</f>
        <v>0.18953175220086751</v>
      </c>
      <c r="D408" s="67">
        <f t="shared" si="365"/>
        <v>0.1880510655192284</v>
      </c>
      <c r="E408" s="67">
        <f t="shared" si="365"/>
        <v>0.18605846381482061</v>
      </c>
      <c r="F408" s="67">
        <f t="shared" si="365"/>
        <v>0.18344829639495705</v>
      </c>
      <c r="G408" s="67">
        <f t="shared" si="365"/>
        <v>0.18015069917499321</v>
      </c>
      <c r="H408" s="67">
        <f t="shared" si="365"/>
        <v>0.17617431765912783</v>
      </c>
      <c r="I408" s="67">
        <f t="shared" si="365"/>
        <v>0.17164453720814773</v>
      </c>
      <c r="J408" s="67">
        <f t="shared" si="365"/>
        <v>0.16680921107890381</v>
      </c>
      <c r="K408" s="67">
        <f t="shared" si="365"/>
        <v>0.16199167283306981</v>
      </c>
      <c r="L408" s="67">
        <f t="shared" si="365"/>
        <v>0.15750523566937211</v>
      </c>
      <c r="M408" s="67">
        <f t="shared" si="365"/>
        <v>0.153575568098124</v>
      </c>
      <c r="N408" s="67">
        <f t="shared" si="365"/>
        <v>0.15030968824107138</v>
      </c>
      <c r="O408" s="67">
        <f t="shared" si="365"/>
        <v>0.14771166292908336</v>
      </c>
      <c r="P408" s="67">
        <f t="shared" si="365"/>
        <v>0.14571891411970606</v>
      </c>
      <c r="Q408" s="67">
        <f t="shared" si="365"/>
        <v>0.14423652750665436</v>
      </c>
      <c r="R408" s="67">
        <f t="shared" si="365"/>
        <v>0.14316160783397991</v>
      </c>
      <c r="S408" s="67">
        <f t="shared" si="365"/>
        <v>0.1423981613367182</v>
      </c>
      <c r="T408" s="67">
        <f t="shared" si="365"/>
        <v>0.14186467104386935</v>
      </c>
      <c r="U408" s="67">
        <f t="shared" si="365"/>
        <v>0.14149641155030351</v>
      </c>
      <c r="V408" s="67">
        <f t="shared" si="365"/>
        <v>0.1412444727751383</v>
      </c>
      <c r="W408" s="67">
        <f t="shared" si="365"/>
        <v>0.1410732082599809</v>
      </c>
      <c r="X408" s="67">
        <f t="shared" si="365"/>
        <v>0.14095730289855971</v>
      </c>
      <c r="Y408" s="67">
        <f t="shared" si="365"/>
        <v>0.14087910350119681</v>
      </c>
      <c r="Z408" s="67">
        <f t="shared" si="365"/>
        <v>0.14082645456394144</v>
      </c>
      <c r="AA408" s="67">
        <f t="shared" si="365"/>
        <v>0.14079105849288609</v>
      </c>
      <c r="AB408" s="67">
        <f t="shared" si="365"/>
        <v>0.14076728458341192</v>
      </c>
      <c r="AC408" s="67">
        <f t="shared" si="365"/>
        <v>0.14075132715321798</v>
      </c>
    </row>
    <row r="410" spans="1:29" x14ac:dyDescent="0.25">
      <c r="B410" s="40"/>
    </row>
    <row r="429" spans="1:1" s="3" customFormat="1" ht="21" x14ac:dyDescent="0.35">
      <c r="A429" s="2" t="str">
        <f>'Parameter Input'!A59</f>
        <v>Road long-haul:  Neo bulk</v>
      </c>
    </row>
    <row r="430" spans="1:1" s="3" customFormat="1" ht="21" x14ac:dyDescent="0.35">
      <c r="A430" s="2" t="s">
        <v>87</v>
      </c>
    </row>
    <row r="431" spans="1:1" x14ac:dyDescent="0.25">
      <c r="A431" s="33" t="s">
        <v>195</v>
      </c>
    </row>
    <row r="432" spans="1:1" x14ac:dyDescent="0.25">
      <c r="A432" s="33" t="s">
        <v>196</v>
      </c>
    </row>
    <row r="433" spans="1:44" ht="15.75" thickBot="1" x14ac:dyDescent="0.3">
      <c r="A433" s="34" t="s">
        <v>197</v>
      </c>
      <c r="B433" s="34"/>
    </row>
    <row r="434" spans="1:44" ht="15.75" thickBot="1" x14ac:dyDescent="0.3">
      <c r="A434" s="39" t="s">
        <v>198</v>
      </c>
      <c r="B434" s="35"/>
    </row>
    <row r="435" spans="1:44" ht="15.75" thickBot="1" x14ac:dyDescent="0.3">
      <c r="A435" s="38" t="s">
        <v>199</v>
      </c>
      <c r="B435" s="36"/>
    </row>
    <row r="436" spans="1:44" ht="15.75" thickBot="1" x14ac:dyDescent="0.3"/>
    <row r="437" spans="1:44" x14ac:dyDescent="0.25">
      <c r="A437" s="5" t="s">
        <v>200</v>
      </c>
      <c r="B437" s="6">
        <v>2023</v>
      </c>
      <c r="C437" s="6">
        <v>2050</v>
      </c>
      <c r="D437" s="7"/>
      <c r="E437" s="5" t="s">
        <v>201</v>
      </c>
      <c r="F437" s="8"/>
      <c r="G437" s="8"/>
      <c r="H437" s="8"/>
      <c r="I437" s="8"/>
      <c r="J437" s="8"/>
      <c r="K437" s="9"/>
      <c r="L437" s="10" t="s">
        <v>2</v>
      </c>
      <c r="M437" s="11"/>
      <c r="N437" s="11"/>
      <c r="O437" s="11"/>
      <c r="P437" s="12"/>
      <c r="Q437" s="13">
        <v>0</v>
      </c>
      <c r="R437" s="13">
        <v>1</v>
      </c>
      <c r="S437" s="13">
        <v>2</v>
      </c>
      <c r="T437" s="13">
        <v>3</v>
      </c>
      <c r="U437" s="13">
        <v>4</v>
      </c>
      <c r="V437" s="13">
        <v>5</v>
      </c>
      <c r="W437" s="13">
        <v>6</v>
      </c>
      <c r="X437" s="13">
        <v>7</v>
      </c>
      <c r="Y437" s="13">
        <v>8</v>
      </c>
      <c r="Z437" s="13">
        <v>9</v>
      </c>
      <c r="AA437" s="13">
        <v>10</v>
      </c>
      <c r="AB437" s="13">
        <v>11</v>
      </c>
      <c r="AC437" s="13">
        <v>12</v>
      </c>
      <c r="AD437" s="13">
        <v>13</v>
      </c>
      <c r="AE437" s="13">
        <v>14</v>
      </c>
      <c r="AF437" s="13">
        <v>15</v>
      </c>
      <c r="AG437" s="13">
        <v>16</v>
      </c>
      <c r="AH437" s="13">
        <v>17</v>
      </c>
      <c r="AI437" s="13">
        <v>18</v>
      </c>
      <c r="AJ437" s="13">
        <v>19</v>
      </c>
      <c r="AK437" s="13">
        <v>20</v>
      </c>
      <c r="AL437" s="13">
        <v>21</v>
      </c>
      <c r="AM437" s="13">
        <v>22</v>
      </c>
      <c r="AN437" s="13">
        <v>23</v>
      </c>
      <c r="AO437" s="13">
        <v>24</v>
      </c>
      <c r="AP437" s="13">
        <v>25</v>
      </c>
      <c r="AQ437" s="13">
        <v>26</v>
      </c>
      <c r="AR437" s="14">
        <v>27</v>
      </c>
    </row>
    <row r="438" spans="1:44" ht="15.75" thickBot="1" x14ac:dyDescent="0.3">
      <c r="A438" s="15"/>
      <c r="B438" s="3" t="s">
        <v>202</v>
      </c>
      <c r="C438" s="3" t="s">
        <v>203</v>
      </c>
      <c r="D438" s="16" t="s">
        <v>5</v>
      </c>
      <c r="E438" s="17"/>
      <c r="F438" s="18"/>
      <c r="G438" s="18"/>
      <c r="H438" s="18"/>
      <c r="I438" s="18"/>
      <c r="J438" s="18"/>
      <c r="K438" s="19"/>
      <c r="L438" s="20" t="s">
        <v>8</v>
      </c>
      <c r="M438" s="20" t="s">
        <v>204</v>
      </c>
      <c r="N438" s="20" t="s">
        <v>205</v>
      </c>
      <c r="O438" s="20" t="s">
        <v>9</v>
      </c>
      <c r="P438" s="21" t="s">
        <v>10</v>
      </c>
      <c r="Q438" s="22">
        <v>2023</v>
      </c>
      <c r="R438" s="22">
        <v>2024</v>
      </c>
      <c r="S438" s="22">
        <v>2025</v>
      </c>
      <c r="T438" s="22">
        <v>2026</v>
      </c>
      <c r="U438" s="22">
        <v>2027</v>
      </c>
      <c r="V438" s="22">
        <v>2028</v>
      </c>
      <c r="W438" s="22">
        <v>2029</v>
      </c>
      <c r="X438" s="22">
        <v>2030</v>
      </c>
      <c r="Y438" s="22">
        <v>2031</v>
      </c>
      <c r="Z438" s="22">
        <v>2032</v>
      </c>
      <c r="AA438" s="22">
        <v>2033</v>
      </c>
      <c r="AB438" s="22">
        <v>2034</v>
      </c>
      <c r="AC438" s="22">
        <v>2035</v>
      </c>
      <c r="AD438" s="22">
        <v>2036</v>
      </c>
      <c r="AE438" s="22">
        <v>2037</v>
      </c>
      <c r="AF438" s="22">
        <v>2038</v>
      </c>
      <c r="AG438" s="22">
        <v>2039</v>
      </c>
      <c r="AH438" s="22">
        <v>2040</v>
      </c>
      <c r="AI438" s="22">
        <v>2041</v>
      </c>
      <c r="AJ438" s="22">
        <v>2042</v>
      </c>
      <c r="AK438" s="22">
        <v>2043</v>
      </c>
      <c r="AL438" s="22">
        <v>2044</v>
      </c>
      <c r="AM438" s="22">
        <v>2045</v>
      </c>
      <c r="AN438" s="22">
        <v>2046</v>
      </c>
      <c r="AO438" s="22">
        <v>2047</v>
      </c>
      <c r="AP438" s="22">
        <v>2048</v>
      </c>
      <c r="AQ438" s="22">
        <v>2049</v>
      </c>
      <c r="AR438" s="23">
        <v>2050</v>
      </c>
    </row>
    <row r="439" spans="1:44" x14ac:dyDescent="0.25">
      <c r="A439" s="24" t="s">
        <v>18</v>
      </c>
      <c r="B439" s="41">
        <f>'Parameter Input'!$L$20</f>
        <v>400000</v>
      </c>
      <c r="C439" s="42">
        <f>'Parameter Input'!$M$20</f>
        <v>145000</v>
      </c>
      <c r="D439" s="1" t="s">
        <v>15</v>
      </c>
      <c r="L439" s="51">
        <f>'Parameter Input'!$O$20</f>
        <v>8</v>
      </c>
      <c r="M439" s="52">
        <v>0</v>
      </c>
      <c r="N439" s="52">
        <v>1</v>
      </c>
      <c r="O439" s="52">
        <f>'Parameter Input'!$P$20</f>
        <v>0.9</v>
      </c>
      <c r="P439" s="53">
        <f>'Parameter Input'!$Q$20</f>
        <v>0.4</v>
      </c>
      <c r="Q439" s="4">
        <f t="shared" ref="Q439:AR448" si="366">$N439+($M439-$N439)*((1/(1+EXP(-$P439*(Q$9-$L439)))^$O439))</f>
        <v>0.94584787155511363</v>
      </c>
      <c r="R439" s="4">
        <f t="shared" si="366"/>
        <v>0.92370360150141495</v>
      </c>
      <c r="S439" s="4">
        <f t="shared" si="366"/>
        <v>0.89334463567658451</v>
      </c>
      <c r="T439" s="4">
        <f t="shared" si="366"/>
        <v>0.85254543874327005</v>
      </c>
      <c r="U439" s="4">
        <f t="shared" si="366"/>
        <v>0.79921300652623883</v>
      </c>
      <c r="V439" s="4">
        <f t="shared" si="366"/>
        <v>0.73204982249993378</v>
      </c>
      <c r="W439" s="4">
        <f t="shared" si="366"/>
        <v>0.65145592958786691</v>
      </c>
      <c r="X439" s="4">
        <f t="shared" si="366"/>
        <v>0.56032247880849573</v>
      </c>
      <c r="Y439" s="4">
        <f t="shared" si="366"/>
        <v>0.46411326873185343</v>
      </c>
      <c r="Z439" s="4">
        <f t="shared" si="366"/>
        <v>0.36979727595523937</v>
      </c>
      <c r="AA439" s="4">
        <f t="shared" si="366"/>
        <v>0.28393948637231203</v>
      </c>
      <c r="AB439" s="4">
        <f t="shared" si="366"/>
        <v>0.21097259161117732</v>
      </c>
      <c r="AC439" s="4">
        <f t="shared" si="366"/>
        <v>0.15253917653798199</v>
      </c>
      <c r="AD439" s="4">
        <f t="shared" si="366"/>
        <v>0.10795188737709993</v>
      </c>
      <c r="AE439" s="4">
        <f t="shared" si="366"/>
        <v>7.5176653938091809E-2</v>
      </c>
      <c r="AF439" s="4">
        <f t="shared" si="366"/>
        <v>5.1742836177502194E-2</v>
      </c>
      <c r="AG439" s="4">
        <f t="shared" si="366"/>
        <v>3.5319190625345942E-2</v>
      </c>
      <c r="AH439" s="4">
        <f t="shared" si="366"/>
        <v>2.3969442072658165E-2</v>
      </c>
      <c r="AI439" s="4">
        <f t="shared" si="366"/>
        <v>1.6202243558389728E-2</v>
      </c>
      <c r="AJ439" s="4">
        <f t="shared" si="366"/>
        <v>1.0922240564108399E-2</v>
      </c>
      <c r="AK439" s="4">
        <f t="shared" si="366"/>
        <v>7.3493212906090566E-3</v>
      </c>
      <c r="AL439" s="4">
        <f t="shared" si="366"/>
        <v>4.9390262185057265E-3</v>
      </c>
      <c r="AM439" s="4">
        <f t="shared" si="366"/>
        <v>3.3164275492956197E-3</v>
      </c>
      <c r="AN439" s="4">
        <f t="shared" si="366"/>
        <v>2.2256362146679809E-3</v>
      </c>
      <c r="AO439" s="4">
        <f t="shared" si="366"/>
        <v>1.4930448704811861E-3</v>
      </c>
      <c r="AP439" s="4">
        <f t="shared" si="366"/>
        <v>1.0013381504474506E-3</v>
      </c>
      <c r="AQ439" s="4">
        <f t="shared" si="366"/>
        <v>6.7145100246257527E-4</v>
      </c>
      <c r="AR439" s="4">
        <f t="shared" si="366"/>
        <v>4.5019225748876845E-4</v>
      </c>
    </row>
    <row r="440" spans="1:44" x14ac:dyDescent="0.25">
      <c r="A440" s="24" t="s">
        <v>28</v>
      </c>
      <c r="B440" s="60">
        <f>'Parameter Input'!$L$21</f>
        <v>-60000</v>
      </c>
      <c r="C440" s="61">
        <f>'Parameter Input'!$M$21</f>
        <v>-36250</v>
      </c>
      <c r="D440" s="1" t="s">
        <v>15</v>
      </c>
      <c r="L440" s="54">
        <f>'Parameter Input'!$O$21</f>
        <v>8</v>
      </c>
      <c r="M440" s="37">
        <v>0</v>
      </c>
      <c r="N440" s="37">
        <v>1</v>
      </c>
      <c r="O440" s="37">
        <f>'Parameter Input'!$P$21</f>
        <v>0.9</v>
      </c>
      <c r="P440" s="55">
        <f>'Parameter Input'!$Q$21</f>
        <v>0.4</v>
      </c>
      <c r="Q440" s="4">
        <f t="shared" si="366"/>
        <v>0.94584787155511363</v>
      </c>
      <c r="R440" s="4">
        <f t="shared" si="366"/>
        <v>0.92370360150141495</v>
      </c>
      <c r="S440" s="4">
        <f t="shared" si="366"/>
        <v>0.89334463567658451</v>
      </c>
      <c r="T440" s="4">
        <f t="shared" si="366"/>
        <v>0.85254543874327005</v>
      </c>
      <c r="U440" s="4">
        <f t="shared" si="366"/>
        <v>0.79921300652623883</v>
      </c>
      <c r="V440" s="4">
        <f t="shared" si="366"/>
        <v>0.73204982249993378</v>
      </c>
      <c r="W440" s="4">
        <f t="shared" si="366"/>
        <v>0.65145592958786691</v>
      </c>
      <c r="X440" s="4">
        <f t="shared" si="366"/>
        <v>0.56032247880849573</v>
      </c>
      <c r="Y440" s="4">
        <f t="shared" si="366"/>
        <v>0.46411326873185343</v>
      </c>
      <c r="Z440" s="4">
        <f t="shared" si="366"/>
        <v>0.36979727595523937</v>
      </c>
      <c r="AA440" s="4">
        <f t="shared" si="366"/>
        <v>0.28393948637231203</v>
      </c>
      <c r="AB440" s="4">
        <f t="shared" si="366"/>
        <v>0.21097259161117732</v>
      </c>
      <c r="AC440" s="4">
        <f t="shared" si="366"/>
        <v>0.15253917653798199</v>
      </c>
      <c r="AD440" s="4">
        <f t="shared" si="366"/>
        <v>0.10795188737709993</v>
      </c>
      <c r="AE440" s="4">
        <f t="shared" si="366"/>
        <v>7.5176653938091809E-2</v>
      </c>
      <c r="AF440" s="4">
        <f t="shared" si="366"/>
        <v>5.1742836177502194E-2</v>
      </c>
      <c r="AG440" s="4">
        <f t="shared" si="366"/>
        <v>3.5319190625345942E-2</v>
      </c>
      <c r="AH440" s="4">
        <f t="shared" si="366"/>
        <v>2.3969442072658165E-2</v>
      </c>
      <c r="AI440" s="4">
        <f t="shared" si="366"/>
        <v>1.6202243558389728E-2</v>
      </c>
      <c r="AJ440" s="4">
        <f t="shared" si="366"/>
        <v>1.0922240564108399E-2</v>
      </c>
      <c r="AK440" s="4">
        <f t="shared" si="366"/>
        <v>7.3493212906090566E-3</v>
      </c>
      <c r="AL440" s="4">
        <f t="shared" si="366"/>
        <v>4.9390262185057265E-3</v>
      </c>
      <c r="AM440" s="4">
        <f t="shared" si="366"/>
        <v>3.3164275492956197E-3</v>
      </c>
      <c r="AN440" s="4">
        <f t="shared" si="366"/>
        <v>2.2256362146679809E-3</v>
      </c>
      <c r="AO440" s="4">
        <f t="shared" si="366"/>
        <v>1.4930448704811861E-3</v>
      </c>
      <c r="AP440" s="4">
        <f t="shared" si="366"/>
        <v>1.0013381504474506E-3</v>
      </c>
      <c r="AQ440" s="4">
        <f t="shared" si="366"/>
        <v>6.7145100246257527E-4</v>
      </c>
      <c r="AR440" s="4">
        <f t="shared" si="366"/>
        <v>4.5019225748876845E-4</v>
      </c>
    </row>
    <row r="441" spans="1:44" x14ac:dyDescent="0.25">
      <c r="A441" s="24" t="s">
        <v>14</v>
      </c>
      <c r="B441" s="60">
        <f>'Parameter Input'!B60</f>
        <v>35000</v>
      </c>
      <c r="C441" s="61">
        <f>'Parameter Input'!C60</f>
        <v>35000</v>
      </c>
      <c r="D441" s="1" t="s">
        <v>15</v>
      </c>
      <c r="L441" s="54">
        <f>'Parameter Input'!E60</f>
        <v>12</v>
      </c>
      <c r="M441" s="37">
        <v>0</v>
      </c>
      <c r="N441" s="37">
        <v>1</v>
      </c>
      <c r="O441" s="37">
        <f>'Parameter Input'!F46</f>
        <v>0.9</v>
      </c>
      <c r="P441" s="55">
        <f>'Parameter Input'!G60</f>
        <v>0.4</v>
      </c>
      <c r="Q441" s="4">
        <f t="shared" si="366"/>
        <v>0.9867978615748374</v>
      </c>
      <c r="R441" s="4">
        <f t="shared" si="366"/>
        <v>0.98114509762858249</v>
      </c>
      <c r="S441" s="4">
        <f t="shared" si="366"/>
        <v>0.97311898315872036</v>
      </c>
      <c r="T441" s="4">
        <f t="shared" si="366"/>
        <v>0.96177484161592774</v>
      </c>
      <c r="U441" s="4">
        <f t="shared" si="366"/>
        <v>0.94584787155511363</v>
      </c>
      <c r="V441" s="4">
        <f t="shared" si="366"/>
        <v>0.92370360150141495</v>
      </c>
      <c r="W441" s="4">
        <f t="shared" si="366"/>
        <v>0.89334463567658451</v>
      </c>
      <c r="X441" s="4">
        <f t="shared" si="366"/>
        <v>0.85254543874327005</v>
      </c>
      <c r="Y441" s="4">
        <f t="shared" si="366"/>
        <v>0.79921300652623883</v>
      </c>
      <c r="Z441" s="4">
        <f t="shared" si="366"/>
        <v>0.73204982249993378</v>
      </c>
      <c r="AA441" s="4">
        <f t="shared" si="366"/>
        <v>0.65145592958786691</v>
      </c>
      <c r="AB441" s="4">
        <f t="shared" si="366"/>
        <v>0.56032247880849573</v>
      </c>
      <c r="AC441" s="4">
        <f t="shared" si="366"/>
        <v>0.46411326873185343</v>
      </c>
      <c r="AD441" s="4">
        <f t="shared" si="366"/>
        <v>0.36979727595523937</v>
      </c>
      <c r="AE441" s="4">
        <f t="shared" si="366"/>
        <v>0.28393948637231203</v>
      </c>
      <c r="AF441" s="4">
        <f t="shared" si="366"/>
        <v>0.21097259161117732</v>
      </c>
      <c r="AG441" s="4">
        <f t="shared" si="366"/>
        <v>0.15253917653798199</v>
      </c>
      <c r="AH441" s="4">
        <f t="shared" si="366"/>
        <v>0.10795188737709993</v>
      </c>
      <c r="AI441" s="4">
        <f t="shared" si="366"/>
        <v>7.5176653938091809E-2</v>
      </c>
      <c r="AJ441" s="4">
        <f t="shared" si="366"/>
        <v>5.1742836177502194E-2</v>
      </c>
      <c r="AK441" s="4">
        <f t="shared" si="366"/>
        <v>3.5319190625345942E-2</v>
      </c>
      <c r="AL441" s="4">
        <f t="shared" si="366"/>
        <v>2.3969442072658165E-2</v>
      </c>
      <c r="AM441" s="4">
        <f t="shared" si="366"/>
        <v>1.6202243558389728E-2</v>
      </c>
      <c r="AN441" s="4">
        <f t="shared" si="366"/>
        <v>1.0922240564108399E-2</v>
      </c>
      <c r="AO441" s="4">
        <f t="shared" si="366"/>
        <v>7.3493212906090566E-3</v>
      </c>
      <c r="AP441" s="4">
        <f t="shared" si="366"/>
        <v>4.9390262185057265E-3</v>
      </c>
      <c r="AQ441" s="4">
        <f t="shared" si="366"/>
        <v>3.3164275492956197E-3</v>
      </c>
      <c r="AR441" s="4">
        <f t="shared" si="366"/>
        <v>2.2256362146679809E-3</v>
      </c>
    </row>
    <row r="442" spans="1:44" x14ac:dyDescent="0.25">
      <c r="A442" s="24" t="s">
        <v>25</v>
      </c>
      <c r="B442" s="60">
        <f>'Parameter Input'!B61</f>
        <v>-8750</v>
      </c>
      <c r="C442" s="61">
        <f>'Parameter Input'!C61</f>
        <v>-8750</v>
      </c>
      <c r="D442" s="1" t="s">
        <v>15</v>
      </c>
      <c r="L442" s="54">
        <f>'Parameter Input'!E61</f>
        <v>12</v>
      </c>
      <c r="M442" s="37">
        <v>0</v>
      </c>
      <c r="N442" s="37">
        <v>1</v>
      </c>
      <c r="O442" s="37">
        <f>'Parameter Input'!F61</f>
        <v>0.9</v>
      </c>
      <c r="P442" s="55">
        <f>'Parameter Input'!G61</f>
        <v>0.4</v>
      </c>
      <c r="Q442" s="4">
        <f t="shared" si="366"/>
        <v>0.9867978615748374</v>
      </c>
      <c r="R442" s="4">
        <f t="shared" si="366"/>
        <v>0.98114509762858249</v>
      </c>
      <c r="S442" s="4">
        <f t="shared" si="366"/>
        <v>0.97311898315872036</v>
      </c>
      <c r="T442" s="4">
        <f t="shared" si="366"/>
        <v>0.96177484161592774</v>
      </c>
      <c r="U442" s="4">
        <f t="shared" si="366"/>
        <v>0.94584787155511363</v>
      </c>
      <c r="V442" s="4">
        <f t="shared" si="366"/>
        <v>0.92370360150141495</v>
      </c>
      <c r="W442" s="4">
        <f t="shared" si="366"/>
        <v>0.89334463567658451</v>
      </c>
      <c r="X442" s="4">
        <f t="shared" si="366"/>
        <v>0.85254543874327005</v>
      </c>
      <c r="Y442" s="4">
        <f t="shared" si="366"/>
        <v>0.79921300652623883</v>
      </c>
      <c r="Z442" s="4">
        <f t="shared" si="366"/>
        <v>0.73204982249993378</v>
      </c>
      <c r="AA442" s="4">
        <f t="shared" si="366"/>
        <v>0.65145592958786691</v>
      </c>
      <c r="AB442" s="4">
        <f t="shared" si="366"/>
        <v>0.56032247880849573</v>
      </c>
      <c r="AC442" s="4">
        <f t="shared" si="366"/>
        <v>0.46411326873185343</v>
      </c>
      <c r="AD442" s="4">
        <f t="shared" si="366"/>
        <v>0.36979727595523937</v>
      </c>
      <c r="AE442" s="4">
        <f t="shared" si="366"/>
        <v>0.28393948637231203</v>
      </c>
      <c r="AF442" s="4">
        <f t="shared" si="366"/>
        <v>0.21097259161117732</v>
      </c>
      <c r="AG442" s="4">
        <f t="shared" si="366"/>
        <v>0.15253917653798199</v>
      </c>
      <c r="AH442" s="4">
        <f t="shared" si="366"/>
        <v>0.10795188737709993</v>
      </c>
      <c r="AI442" s="4">
        <f t="shared" si="366"/>
        <v>7.5176653938091809E-2</v>
      </c>
      <c r="AJ442" s="4">
        <f t="shared" si="366"/>
        <v>5.1742836177502194E-2</v>
      </c>
      <c r="AK442" s="4">
        <f t="shared" si="366"/>
        <v>3.5319190625345942E-2</v>
      </c>
      <c r="AL442" s="4">
        <f t="shared" si="366"/>
        <v>2.3969442072658165E-2</v>
      </c>
      <c r="AM442" s="4">
        <f t="shared" si="366"/>
        <v>1.6202243558389728E-2</v>
      </c>
      <c r="AN442" s="4">
        <f t="shared" si="366"/>
        <v>1.0922240564108399E-2</v>
      </c>
      <c r="AO442" s="4">
        <f t="shared" si="366"/>
        <v>7.3493212906090566E-3</v>
      </c>
      <c r="AP442" s="4">
        <f t="shared" si="366"/>
        <v>4.9390262185057265E-3</v>
      </c>
      <c r="AQ442" s="4">
        <f t="shared" si="366"/>
        <v>3.3164275492956197E-3</v>
      </c>
      <c r="AR442" s="4">
        <f t="shared" si="366"/>
        <v>2.2256362146679809E-3</v>
      </c>
    </row>
    <row r="443" spans="1:44" x14ac:dyDescent="0.25">
      <c r="A443" s="24" t="s">
        <v>79</v>
      </c>
      <c r="B443" s="45">
        <f>'Parameter Input'!$L$27</f>
        <v>0.06</v>
      </c>
      <c r="C443" s="46">
        <f>'Parameter Input'!$M$27</f>
        <v>0.06</v>
      </c>
      <c r="D443" s="1" t="s">
        <v>57</v>
      </c>
      <c r="L443" s="54">
        <f>'Parameter Input'!$O$27</f>
        <v>12</v>
      </c>
      <c r="M443" s="37">
        <v>0</v>
      </c>
      <c r="N443" s="37">
        <v>1</v>
      </c>
      <c r="O443" s="37">
        <f>'Parameter Input'!$P$27</f>
        <v>0.9</v>
      </c>
      <c r="P443" s="55">
        <f>'Parameter Input'!$Q$27</f>
        <v>0.4</v>
      </c>
      <c r="Q443" s="4">
        <f t="shared" si="366"/>
        <v>0.9867978615748374</v>
      </c>
      <c r="R443" s="4">
        <f t="shared" si="366"/>
        <v>0.98114509762858249</v>
      </c>
      <c r="S443" s="4">
        <f t="shared" si="366"/>
        <v>0.97311898315872036</v>
      </c>
      <c r="T443" s="4">
        <f t="shared" si="366"/>
        <v>0.96177484161592774</v>
      </c>
      <c r="U443" s="4">
        <f t="shared" si="366"/>
        <v>0.94584787155511363</v>
      </c>
      <c r="V443" s="4">
        <f t="shared" si="366"/>
        <v>0.92370360150141495</v>
      </c>
      <c r="W443" s="4">
        <f t="shared" si="366"/>
        <v>0.89334463567658451</v>
      </c>
      <c r="X443" s="4">
        <f t="shared" si="366"/>
        <v>0.85254543874327005</v>
      </c>
      <c r="Y443" s="4">
        <f t="shared" si="366"/>
        <v>0.79921300652623883</v>
      </c>
      <c r="Z443" s="4">
        <f t="shared" si="366"/>
        <v>0.73204982249993378</v>
      </c>
      <c r="AA443" s="4">
        <f t="shared" si="366"/>
        <v>0.65145592958786691</v>
      </c>
      <c r="AB443" s="4">
        <f t="shared" si="366"/>
        <v>0.56032247880849573</v>
      </c>
      <c r="AC443" s="4">
        <f t="shared" si="366"/>
        <v>0.46411326873185343</v>
      </c>
      <c r="AD443" s="4">
        <f t="shared" si="366"/>
        <v>0.36979727595523937</v>
      </c>
      <c r="AE443" s="4">
        <f t="shared" si="366"/>
        <v>0.28393948637231203</v>
      </c>
      <c r="AF443" s="4">
        <f t="shared" si="366"/>
        <v>0.21097259161117732</v>
      </c>
      <c r="AG443" s="4">
        <f t="shared" si="366"/>
        <v>0.15253917653798199</v>
      </c>
      <c r="AH443" s="4">
        <f t="shared" si="366"/>
        <v>0.10795188737709993</v>
      </c>
      <c r="AI443" s="4">
        <f t="shared" si="366"/>
        <v>7.5176653938091809E-2</v>
      </c>
      <c r="AJ443" s="4">
        <f t="shared" si="366"/>
        <v>5.1742836177502194E-2</v>
      </c>
      <c r="AK443" s="4">
        <f t="shared" si="366"/>
        <v>3.5319190625345942E-2</v>
      </c>
      <c r="AL443" s="4">
        <f t="shared" si="366"/>
        <v>2.3969442072658165E-2</v>
      </c>
      <c r="AM443" s="4">
        <f t="shared" si="366"/>
        <v>1.6202243558389728E-2</v>
      </c>
      <c r="AN443" s="4">
        <f t="shared" si="366"/>
        <v>1.0922240564108399E-2</v>
      </c>
      <c r="AO443" s="4">
        <f t="shared" si="366"/>
        <v>7.3493212906090566E-3</v>
      </c>
      <c r="AP443" s="4">
        <f t="shared" si="366"/>
        <v>4.9390262185057265E-3</v>
      </c>
      <c r="AQ443" s="4">
        <f t="shared" si="366"/>
        <v>3.3164275492956197E-3</v>
      </c>
      <c r="AR443" s="4">
        <f t="shared" si="366"/>
        <v>2.2256362146679809E-3</v>
      </c>
    </row>
    <row r="444" spans="1:44" x14ac:dyDescent="0.25">
      <c r="A444" s="24" t="s">
        <v>37</v>
      </c>
      <c r="B444" s="60">
        <f>'Parameter Input'!B62</f>
        <v>70000</v>
      </c>
      <c r="C444" s="61">
        <f>'Parameter Input'!C62</f>
        <v>70000</v>
      </c>
      <c r="D444" s="1" t="s">
        <v>38</v>
      </c>
      <c r="L444" s="54">
        <f>'Parameter Input'!E62</f>
        <v>12</v>
      </c>
      <c r="M444" s="37">
        <v>0</v>
      </c>
      <c r="N444" s="37">
        <v>1</v>
      </c>
      <c r="O444" s="37">
        <f>'Parameter Input'!F62</f>
        <v>0.9</v>
      </c>
      <c r="P444" s="55">
        <f>'Parameter Input'!G62</f>
        <v>0.4</v>
      </c>
      <c r="Q444" s="4">
        <f t="shared" si="366"/>
        <v>0.9867978615748374</v>
      </c>
      <c r="R444" s="4">
        <f t="shared" si="366"/>
        <v>0.98114509762858249</v>
      </c>
      <c r="S444" s="4">
        <f t="shared" si="366"/>
        <v>0.97311898315872036</v>
      </c>
      <c r="T444" s="4">
        <f t="shared" si="366"/>
        <v>0.96177484161592774</v>
      </c>
      <c r="U444" s="4">
        <f t="shared" si="366"/>
        <v>0.94584787155511363</v>
      </c>
      <c r="V444" s="4">
        <f t="shared" si="366"/>
        <v>0.92370360150141495</v>
      </c>
      <c r="W444" s="4">
        <f t="shared" si="366"/>
        <v>0.89334463567658451</v>
      </c>
      <c r="X444" s="4">
        <f t="shared" si="366"/>
        <v>0.85254543874327005</v>
      </c>
      <c r="Y444" s="4">
        <f t="shared" si="366"/>
        <v>0.79921300652623883</v>
      </c>
      <c r="Z444" s="4">
        <f t="shared" si="366"/>
        <v>0.73204982249993378</v>
      </c>
      <c r="AA444" s="4">
        <f t="shared" si="366"/>
        <v>0.65145592958786691</v>
      </c>
      <c r="AB444" s="4">
        <f t="shared" si="366"/>
        <v>0.56032247880849573</v>
      </c>
      <c r="AC444" s="4">
        <f t="shared" si="366"/>
        <v>0.46411326873185343</v>
      </c>
      <c r="AD444" s="4">
        <f t="shared" si="366"/>
        <v>0.36979727595523937</v>
      </c>
      <c r="AE444" s="4">
        <f t="shared" si="366"/>
        <v>0.28393948637231203</v>
      </c>
      <c r="AF444" s="4">
        <f t="shared" si="366"/>
        <v>0.21097259161117732</v>
      </c>
      <c r="AG444" s="4">
        <f t="shared" si="366"/>
        <v>0.15253917653798199</v>
      </c>
      <c r="AH444" s="4">
        <f t="shared" si="366"/>
        <v>0.10795188737709993</v>
      </c>
      <c r="AI444" s="4">
        <f t="shared" si="366"/>
        <v>7.5176653938091809E-2</v>
      </c>
      <c r="AJ444" s="4">
        <f t="shared" si="366"/>
        <v>5.1742836177502194E-2</v>
      </c>
      <c r="AK444" s="4">
        <f t="shared" si="366"/>
        <v>3.5319190625345942E-2</v>
      </c>
      <c r="AL444" s="4">
        <f t="shared" si="366"/>
        <v>2.3969442072658165E-2</v>
      </c>
      <c r="AM444" s="4">
        <f t="shared" si="366"/>
        <v>1.6202243558389728E-2</v>
      </c>
      <c r="AN444" s="4">
        <f t="shared" si="366"/>
        <v>1.0922240564108399E-2</v>
      </c>
      <c r="AO444" s="4">
        <f t="shared" si="366"/>
        <v>7.3493212906090566E-3</v>
      </c>
      <c r="AP444" s="4">
        <f t="shared" si="366"/>
        <v>4.9390262185057265E-3</v>
      </c>
      <c r="AQ444" s="4">
        <f t="shared" si="366"/>
        <v>3.3164275492956197E-3</v>
      </c>
      <c r="AR444" s="4">
        <f t="shared" si="366"/>
        <v>2.2256362146679809E-3</v>
      </c>
    </row>
    <row r="445" spans="1:44" x14ac:dyDescent="0.25">
      <c r="A445" s="24" t="s">
        <v>52</v>
      </c>
      <c r="B445" s="43">
        <f>'Parameter Input'!$L$23</f>
        <v>15000</v>
      </c>
      <c r="C445" s="44">
        <f>'Parameter Input'!$M$23</f>
        <v>15000</v>
      </c>
      <c r="D445" s="1" t="s">
        <v>38</v>
      </c>
      <c r="L445" s="54">
        <f>'Parameter Input'!$O$23</f>
        <v>8</v>
      </c>
      <c r="M445" s="37">
        <v>0</v>
      </c>
      <c r="N445" s="37">
        <v>1</v>
      </c>
      <c r="O445" s="37">
        <f>'Parameter Input'!$P$23</f>
        <v>0.9</v>
      </c>
      <c r="P445" s="55">
        <f>'Parameter Input'!$Q$23</f>
        <v>0.4</v>
      </c>
      <c r="Q445" s="4">
        <f t="shared" si="366"/>
        <v>0.94584787155511363</v>
      </c>
      <c r="R445" s="4">
        <f t="shared" si="366"/>
        <v>0.92370360150141495</v>
      </c>
      <c r="S445" s="4">
        <f t="shared" si="366"/>
        <v>0.89334463567658451</v>
      </c>
      <c r="T445" s="4">
        <f t="shared" si="366"/>
        <v>0.85254543874327005</v>
      </c>
      <c r="U445" s="4">
        <f t="shared" si="366"/>
        <v>0.79921300652623883</v>
      </c>
      <c r="V445" s="4">
        <f t="shared" si="366"/>
        <v>0.73204982249993378</v>
      </c>
      <c r="W445" s="4">
        <f t="shared" si="366"/>
        <v>0.65145592958786691</v>
      </c>
      <c r="X445" s="4">
        <f t="shared" si="366"/>
        <v>0.56032247880849573</v>
      </c>
      <c r="Y445" s="4">
        <f t="shared" si="366"/>
        <v>0.46411326873185343</v>
      </c>
      <c r="Z445" s="4">
        <f t="shared" si="366"/>
        <v>0.36979727595523937</v>
      </c>
      <c r="AA445" s="4">
        <f t="shared" si="366"/>
        <v>0.28393948637231203</v>
      </c>
      <c r="AB445" s="4">
        <f t="shared" si="366"/>
        <v>0.21097259161117732</v>
      </c>
      <c r="AC445" s="4">
        <f t="shared" si="366"/>
        <v>0.15253917653798199</v>
      </c>
      <c r="AD445" s="4">
        <f t="shared" si="366"/>
        <v>0.10795188737709993</v>
      </c>
      <c r="AE445" s="4">
        <f t="shared" si="366"/>
        <v>7.5176653938091809E-2</v>
      </c>
      <c r="AF445" s="4">
        <f t="shared" si="366"/>
        <v>5.1742836177502194E-2</v>
      </c>
      <c r="AG445" s="4">
        <f t="shared" si="366"/>
        <v>3.5319190625345942E-2</v>
      </c>
      <c r="AH445" s="4">
        <f t="shared" si="366"/>
        <v>2.3969442072658165E-2</v>
      </c>
      <c r="AI445" s="4">
        <f t="shared" si="366"/>
        <v>1.6202243558389728E-2</v>
      </c>
      <c r="AJ445" s="4">
        <f t="shared" si="366"/>
        <v>1.0922240564108399E-2</v>
      </c>
      <c r="AK445" s="4">
        <f t="shared" si="366"/>
        <v>7.3493212906090566E-3</v>
      </c>
      <c r="AL445" s="4">
        <f t="shared" si="366"/>
        <v>4.9390262185057265E-3</v>
      </c>
      <c r="AM445" s="4">
        <f t="shared" si="366"/>
        <v>3.3164275492956197E-3</v>
      </c>
      <c r="AN445" s="4">
        <f t="shared" si="366"/>
        <v>2.2256362146679809E-3</v>
      </c>
      <c r="AO445" s="4">
        <f t="shared" si="366"/>
        <v>1.4930448704811861E-3</v>
      </c>
      <c r="AP445" s="4">
        <f t="shared" si="366"/>
        <v>1.0013381504474506E-3</v>
      </c>
      <c r="AQ445" s="4">
        <f t="shared" si="366"/>
        <v>6.7145100246257527E-4</v>
      </c>
      <c r="AR445" s="4">
        <f t="shared" si="366"/>
        <v>4.5019225748876845E-4</v>
      </c>
    </row>
    <row r="446" spans="1:44" x14ac:dyDescent="0.25">
      <c r="A446" s="24" t="s">
        <v>273</v>
      </c>
      <c r="B446" s="60">
        <f>'Parameter Input'!B67</f>
        <v>0.11</v>
      </c>
      <c r="C446" s="61">
        <f>'Parameter Input'!C67</f>
        <v>0.11</v>
      </c>
      <c r="D446" s="1" t="s">
        <v>76</v>
      </c>
      <c r="L446" s="54">
        <f>'Parameter Input'!E67</f>
        <v>12</v>
      </c>
      <c r="M446" s="37">
        <v>0</v>
      </c>
      <c r="N446" s="37">
        <v>1</v>
      </c>
      <c r="O446" s="37">
        <f>'Parameter Input'!F67</f>
        <v>0.9</v>
      </c>
      <c r="P446" s="55">
        <f>'Parameter Input'!G67</f>
        <v>0.4</v>
      </c>
      <c r="Q446" s="4">
        <f t="shared" si="366"/>
        <v>0.9867978615748374</v>
      </c>
      <c r="R446" s="4">
        <f t="shared" si="366"/>
        <v>0.98114509762858249</v>
      </c>
      <c r="S446" s="4">
        <f t="shared" si="366"/>
        <v>0.97311898315872036</v>
      </c>
      <c r="T446" s="4">
        <f t="shared" si="366"/>
        <v>0.96177484161592774</v>
      </c>
      <c r="U446" s="4">
        <f t="shared" si="366"/>
        <v>0.94584787155511363</v>
      </c>
      <c r="V446" s="4">
        <f t="shared" si="366"/>
        <v>0.92370360150141495</v>
      </c>
      <c r="W446" s="4">
        <f t="shared" si="366"/>
        <v>0.89334463567658451</v>
      </c>
      <c r="X446" s="4">
        <f t="shared" si="366"/>
        <v>0.85254543874327005</v>
      </c>
      <c r="Y446" s="4">
        <f t="shared" si="366"/>
        <v>0.79921300652623883</v>
      </c>
      <c r="Z446" s="4">
        <f t="shared" si="366"/>
        <v>0.73204982249993378</v>
      </c>
      <c r="AA446" s="4">
        <f t="shared" si="366"/>
        <v>0.65145592958786691</v>
      </c>
      <c r="AB446" s="4">
        <f t="shared" si="366"/>
        <v>0.56032247880849573</v>
      </c>
      <c r="AC446" s="4">
        <f t="shared" si="366"/>
        <v>0.46411326873185343</v>
      </c>
      <c r="AD446" s="4">
        <f t="shared" si="366"/>
        <v>0.36979727595523937</v>
      </c>
      <c r="AE446" s="4">
        <f t="shared" si="366"/>
        <v>0.28393948637231203</v>
      </c>
      <c r="AF446" s="4">
        <f t="shared" si="366"/>
        <v>0.21097259161117732</v>
      </c>
      <c r="AG446" s="4">
        <f t="shared" si="366"/>
        <v>0.15253917653798199</v>
      </c>
      <c r="AH446" s="4">
        <f t="shared" si="366"/>
        <v>0.10795188737709993</v>
      </c>
      <c r="AI446" s="4">
        <f t="shared" si="366"/>
        <v>7.5176653938091809E-2</v>
      </c>
      <c r="AJ446" s="4">
        <f t="shared" si="366"/>
        <v>5.1742836177502194E-2</v>
      </c>
      <c r="AK446" s="4">
        <f t="shared" si="366"/>
        <v>3.5319190625345942E-2</v>
      </c>
      <c r="AL446" s="4">
        <f t="shared" si="366"/>
        <v>2.3969442072658165E-2</v>
      </c>
      <c r="AM446" s="4">
        <f t="shared" si="366"/>
        <v>1.6202243558389728E-2</v>
      </c>
      <c r="AN446" s="4">
        <f t="shared" si="366"/>
        <v>1.0922240564108399E-2</v>
      </c>
      <c r="AO446" s="4">
        <f t="shared" si="366"/>
        <v>7.3493212906090566E-3</v>
      </c>
      <c r="AP446" s="4">
        <f t="shared" si="366"/>
        <v>4.9390262185057265E-3</v>
      </c>
      <c r="AQ446" s="4">
        <f t="shared" si="366"/>
        <v>3.3164275492956197E-3</v>
      </c>
      <c r="AR446" s="4">
        <f t="shared" si="366"/>
        <v>2.2256362146679809E-3</v>
      </c>
    </row>
    <row r="447" spans="1:44" x14ac:dyDescent="0.25">
      <c r="A447" s="24" t="s">
        <v>59</v>
      </c>
      <c r="B447" s="47">
        <f>'Parameter Input'!$L$24</f>
        <v>1.52</v>
      </c>
      <c r="C447" s="48">
        <f>'Parameter Input'!$M$24</f>
        <v>1.1499999999999999</v>
      </c>
      <c r="D447" s="1" t="s">
        <v>60</v>
      </c>
      <c r="L447" s="54">
        <f>'Parameter Input'!$O$24</f>
        <v>8</v>
      </c>
      <c r="M447" s="37">
        <v>0</v>
      </c>
      <c r="N447" s="37">
        <v>1</v>
      </c>
      <c r="O447" s="37">
        <f>'Parameter Input'!$P$24</f>
        <v>0.9</v>
      </c>
      <c r="P447" s="55">
        <f>'Parameter Input'!$Q$24</f>
        <v>0.4</v>
      </c>
      <c r="Q447" s="4">
        <f t="shared" si="366"/>
        <v>0.94584787155511363</v>
      </c>
      <c r="R447" s="4">
        <f t="shared" si="366"/>
        <v>0.92370360150141495</v>
      </c>
      <c r="S447" s="4">
        <f t="shared" si="366"/>
        <v>0.89334463567658451</v>
      </c>
      <c r="T447" s="4">
        <f t="shared" si="366"/>
        <v>0.85254543874327005</v>
      </c>
      <c r="U447" s="4">
        <f t="shared" si="366"/>
        <v>0.79921300652623883</v>
      </c>
      <c r="V447" s="4">
        <f t="shared" si="366"/>
        <v>0.73204982249993378</v>
      </c>
      <c r="W447" s="4">
        <f t="shared" si="366"/>
        <v>0.65145592958786691</v>
      </c>
      <c r="X447" s="4">
        <f t="shared" si="366"/>
        <v>0.56032247880849573</v>
      </c>
      <c r="Y447" s="4">
        <f t="shared" si="366"/>
        <v>0.46411326873185343</v>
      </c>
      <c r="Z447" s="4">
        <f t="shared" si="366"/>
        <v>0.36979727595523937</v>
      </c>
      <c r="AA447" s="4">
        <f t="shared" si="366"/>
        <v>0.28393948637231203</v>
      </c>
      <c r="AB447" s="4">
        <f t="shared" si="366"/>
        <v>0.21097259161117732</v>
      </c>
      <c r="AC447" s="4">
        <f t="shared" si="366"/>
        <v>0.15253917653798199</v>
      </c>
      <c r="AD447" s="4">
        <f t="shared" si="366"/>
        <v>0.10795188737709993</v>
      </c>
      <c r="AE447" s="4">
        <f t="shared" si="366"/>
        <v>7.5176653938091809E-2</v>
      </c>
      <c r="AF447" s="4">
        <f t="shared" si="366"/>
        <v>5.1742836177502194E-2</v>
      </c>
      <c r="AG447" s="4">
        <f t="shared" si="366"/>
        <v>3.5319190625345942E-2</v>
      </c>
      <c r="AH447" s="4">
        <f t="shared" si="366"/>
        <v>2.3969442072658165E-2</v>
      </c>
      <c r="AI447" s="4">
        <f t="shared" si="366"/>
        <v>1.6202243558389728E-2</v>
      </c>
      <c r="AJ447" s="4">
        <f t="shared" si="366"/>
        <v>1.0922240564108399E-2</v>
      </c>
      <c r="AK447" s="4">
        <f t="shared" si="366"/>
        <v>7.3493212906090566E-3</v>
      </c>
      <c r="AL447" s="4">
        <f t="shared" si="366"/>
        <v>4.9390262185057265E-3</v>
      </c>
      <c r="AM447" s="4">
        <f t="shared" si="366"/>
        <v>3.3164275492956197E-3</v>
      </c>
      <c r="AN447" s="4">
        <f t="shared" si="366"/>
        <v>2.2256362146679809E-3</v>
      </c>
      <c r="AO447" s="4">
        <f t="shared" si="366"/>
        <v>1.4930448704811861E-3</v>
      </c>
      <c r="AP447" s="4">
        <f t="shared" si="366"/>
        <v>1.0013381504474506E-3</v>
      </c>
      <c r="AQ447" s="4">
        <f t="shared" si="366"/>
        <v>6.7145100246257527E-4</v>
      </c>
      <c r="AR447" s="4">
        <f t="shared" si="366"/>
        <v>4.5019225748876845E-4</v>
      </c>
    </row>
    <row r="448" spans="1:44" x14ac:dyDescent="0.25">
      <c r="A448" s="24" t="s">
        <v>67</v>
      </c>
      <c r="B448" s="45">
        <f>'Parameter Input'!$L$25</f>
        <v>9.2586511082899101E-2</v>
      </c>
      <c r="C448" s="46">
        <f>'Parameter Input'!$M$25</f>
        <v>7.3304790352502799E-2</v>
      </c>
      <c r="D448" s="1" t="s">
        <v>68</v>
      </c>
      <c r="L448" s="54">
        <f>'Parameter Input'!$O$25</f>
        <v>12</v>
      </c>
      <c r="M448" s="37">
        <v>0</v>
      </c>
      <c r="N448" s="37">
        <v>1</v>
      </c>
      <c r="O448" s="37">
        <f>'Parameter Input'!$P$25</f>
        <v>0.9</v>
      </c>
      <c r="P448" s="55">
        <f>'Parameter Input'!$Q$25</f>
        <v>0.4</v>
      </c>
      <c r="Q448" s="4">
        <f t="shared" si="366"/>
        <v>0.9867978615748374</v>
      </c>
      <c r="R448" s="4">
        <f t="shared" si="366"/>
        <v>0.98114509762858249</v>
      </c>
      <c r="S448" s="4">
        <f t="shared" si="366"/>
        <v>0.97311898315872036</v>
      </c>
      <c r="T448" s="4">
        <f t="shared" ref="T448:AI455" si="367">$N448+($M448-$N448)*((1/(1+EXP(-$P448*(T$9-$L448)))^$O448))</f>
        <v>0.96177484161592774</v>
      </c>
      <c r="U448" s="4">
        <f t="shared" si="367"/>
        <v>0.94584787155511363</v>
      </c>
      <c r="V448" s="4">
        <f t="shared" si="367"/>
        <v>0.92370360150141495</v>
      </c>
      <c r="W448" s="4">
        <f t="shared" si="367"/>
        <v>0.89334463567658451</v>
      </c>
      <c r="X448" s="4">
        <f t="shared" si="367"/>
        <v>0.85254543874327005</v>
      </c>
      <c r="Y448" s="4">
        <f t="shared" si="367"/>
        <v>0.79921300652623883</v>
      </c>
      <c r="Z448" s="4">
        <f t="shared" si="367"/>
        <v>0.73204982249993378</v>
      </c>
      <c r="AA448" s="4">
        <f t="shared" si="367"/>
        <v>0.65145592958786691</v>
      </c>
      <c r="AB448" s="4">
        <f t="shared" si="367"/>
        <v>0.56032247880849573</v>
      </c>
      <c r="AC448" s="4">
        <f t="shared" si="367"/>
        <v>0.46411326873185343</v>
      </c>
      <c r="AD448" s="4">
        <f t="shared" si="367"/>
        <v>0.36979727595523937</v>
      </c>
      <c r="AE448" s="4">
        <f t="shared" si="367"/>
        <v>0.28393948637231203</v>
      </c>
      <c r="AF448" s="4">
        <f t="shared" si="367"/>
        <v>0.21097259161117732</v>
      </c>
      <c r="AG448" s="4">
        <f t="shared" si="367"/>
        <v>0.15253917653798199</v>
      </c>
      <c r="AH448" s="4">
        <f t="shared" si="367"/>
        <v>0.10795188737709993</v>
      </c>
      <c r="AI448" s="4">
        <f t="shared" si="367"/>
        <v>7.5176653938091809E-2</v>
      </c>
      <c r="AJ448" s="4">
        <f t="shared" ref="AJ448:AR455" si="368">$N448+($M448-$N448)*((1/(1+EXP(-$P448*(AJ$9-$L448)))^$O448))</f>
        <v>5.1742836177502194E-2</v>
      </c>
      <c r="AK448" s="4">
        <f t="shared" si="368"/>
        <v>3.5319190625345942E-2</v>
      </c>
      <c r="AL448" s="4">
        <f t="shared" si="368"/>
        <v>2.3969442072658165E-2</v>
      </c>
      <c r="AM448" s="4">
        <f t="shared" si="368"/>
        <v>1.6202243558389728E-2</v>
      </c>
      <c r="AN448" s="4">
        <f t="shared" si="368"/>
        <v>1.0922240564108399E-2</v>
      </c>
      <c r="AO448" s="4">
        <f t="shared" si="368"/>
        <v>7.3493212906090566E-3</v>
      </c>
      <c r="AP448" s="4">
        <f t="shared" si="368"/>
        <v>4.9390262185057265E-3</v>
      </c>
      <c r="AQ448" s="4">
        <f t="shared" si="368"/>
        <v>3.3164275492956197E-3</v>
      </c>
      <c r="AR448" s="4">
        <f t="shared" si="368"/>
        <v>2.2256362146679809E-3</v>
      </c>
    </row>
    <row r="449" spans="1:44" x14ac:dyDescent="0.25">
      <c r="A449" s="24" t="s">
        <v>206</v>
      </c>
      <c r="B449" s="115">
        <f>'Parameter Input'!$L$28</f>
        <v>0</v>
      </c>
      <c r="C449" s="116">
        <f>'Parameter Input'!$M$28</f>
        <v>0</v>
      </c>
      <c r="D449" s="1" t="s">
        <v>76</v>
      </c>
      <c r="L449" s="54">
        <f>'Parameter Input'!$O$28</f>
        <v>17</v>
      </c>
      <c r="M449" s="37">
        <v>0</v>
      </c>
      <c r="N449" s="37">
        <v>1</v>
      </c>
      <c r="O449" s="37">
        <f>'Parameter Input'!$P$28</f>
        <v>0.9</v>
      </c>
      <c r="P449" s="55">
        <f>'Parameter Input'!$Q$28</f>
        <v>0.4</v>
      </c>
      <c r="Q449" s="4">
        <f t="shared" ref="Q449:AR449" si="369">$N449+($M449-$N449)*((1/(1+EXP(-$P449*(Q$9-$L449)))^$O449))</f>
        <v>0.99780374543478534</v>
      </c>
      <c r="R449" s="4">
        <f t="shared" si="369"/>
        <v>0.99685359315256394</v>
      </c>
      <c r="S449" s="4">
        <f t="shared" si="369"/>
        <v>0.99549347132349975</v>
      </c>
      <c r="T449" s="4">
        <f t="shared" si="369"/>
        <v>0.99354772139898062</v>
      </c>
      <c r="U449" s="4">
        <f t="shared" si="369"/>
        <v>0.99076681540580536</v>
      </c>
      <c r="V449" s="4">
        <f t="shared" si="369"/>
        <v>0.9867978615748374</v>
      </c>
      <c r="W449" s="4">
        <f t="shared" si="369"/>
        <v>0.98114509762858249</v>
      </c>
      <c r="X449" s="4">
        <f t="shared" si="369"/>
        <v>0.97311898315872036</v>
      </c>
      <c r="Y449" s="4">
        <f t="shared" si="369"/>
        <v>0.96177484161592774</v>
      </c>
      <c r="Z449" s="4">
        <f t="shared" si="369"/>
        <v>0.94584787155511363</v>
      </c>
      <c r="AA449" s="4">
        <f t="shared" si="369"/>
        <v>0.92370360150141495</v>
      </c>
      <c r="AB449" s="4">
        <f t="shared" si="369"/>
        <v>0.89334463567658451</v>
      </c>
      <c r="AC449" s="4">
        <f t="shared" si="369"/>
        <v>0.85254543874327005</v>
      </c>
      <c r="AD449" s="4">
        <f t="shared" si="369"/>
        <v>0.79921300652623883</v>
      </c>
      <c r="AE449" s="4">
        <f t="shared" si="369"/>
        <v>0.73204982249993378</v>
      </c>
      <c r="AF449" s="4">
        <f t="shared" si="369"/>
        <v>0.65145592958786691</v>
      </c>
      <c r="AG449" s="4">
        <f t="shared" si="369"/>
        <v>0.56032247880849573</v>
      </c>
      <c r="AH449" s="4">
        <f t="shared" si="369"/>
        <v>0.46411326873185343</v>
      </c>
      <c r="AI449" s="4">
        <f t="shared" si="369"/>
        <v>0.36979727595523937</v>
      </c>
      <c r="AJ449" s="4">
        <f t="shared" si="369"/>
        <v>0.28393948637231203</v>
      </c>
      <c r="AK449" s="4">
        <f t="shared" si="369"/>
        <v>0.21097259161117732</v>
      </c>
      <c r="AL449" s="4">
        <f t="shared" si="369"/>
        <v>0.15253917653798199</v>
      </c>
      <c r="AM449" s="4">
        <f t="shared" si="369"/>
        <v>0.10795188737709993</v>
      </c>
      <c r="AN449" s="4">
        <f t="shared" si="369"/>
        <v>7.5176653938091809E-2</v>
      </c>
      <c r="AO449" s="4">
        <f t="shared" si="369"/>
        <v>5.1742836177502194E-2</v>
      </c>
      <c r="AP449" s="4">
        <f t="shared" si="369"/>
        <v>3.5319190625345942E-2</v>
      </c>
      <c r="AQ449" s="4">
        <f t="shared" si="369"/>
        <v>2.3969442072658165E-2</v>
      </c>
      <c r="AR449" s="4">
        <f t="shared" si="369"/>
        <v>1.6202243558389728E-2</v>
      </c>
    </row>
    <row r="450" spans="1:44" x14ac:dyDescent="0.25">
      <c r="A450" s="24" t="s">
        <v>41</v>
      </c>
      <c r="B450" s="43">
        <f>'Parameter Input'!$L$22</f>
        <v>8</v>
      </c>
      <c r="C450" s="44">
        <f>'Parameter Input'!$M$22</f>
        <v>8</v>
      </c>
      <c r="D450" s="1" t="s">
        <v>42</v>
      </c>
      <c r="L450" s="54">
        <f>'Parameter Input'!$O$22</f>
        <v>8</v>
      </c>
      <c r="M450" s="37">
        <v>0</v>
      </c>
      <c r="N450" s="37">
        <v>1</v>
      </c>
      <c r="O450" s="37">
        <f>'Parameter Input'!$P$22</f>
        <v>0.9</v>
      </c>
      <c r="P450" s="55">
        <f>'Parameter Input'!$Q$22</f>
        <v>0.4</v>
      </c>
      <c r="Q450" s="4">
        <f t="shared" ref="Q450:AF455" si="370">$N450+($M450-$N450)*((1/(1+EXP(-$P450*(Q$9-$L450)))^$O450))</f>
        <v>0.94584787155511363</v>
      </c>
      <c r="R450" s="4">
        <f t="shared" si="370"/>
        <v>0.92370360150141495</v>
      </c>
      <c r="S450" s="4">
        <f t="shared" si="370"/>
        <v>0.89334463567658451</v>
      </c>
      <c r="T450" s="4">
        <f t="shared" si="370"/>
        <v>0.85254543874327005</v>
      </c>
      <c r="U450" s="4">
        <f t="shared" si="370"/>
        <v>0.79921300652623883</v>
      </c>
      <c r="V450" s="4">
        <f t="shared" si="370"/>
        <v>0.73204982249993378</v>
      </c>
      <c r="W450" s="4">
        <f t="shared" si="370"/>
        <v>0.65145592958786691</v>
      </c>
      <c r="X450" s="4">
        <f t="shared" si="370"/>
        <v>0.56032247880849573</v>
      </c>
      <c r="Y450" s="4">
        <f t="shared" si="370"/>
        <v>0.46411326873185343</v>
      </c>
      <c r="Z450" s="4">
        <f t="shared" si="370"/>
        <v>0.36979727595523937</v>
      </c>
      <c r="AA450" s="4">
        <f t="shared" si="370"/>
        <v>0.28393948637231203</v>
      </c>
      <c r="AB450" s="4">
        <f t="shared" si="370"/>
        <v>0.21097259161117732</v>
      </c>
      <c r="AC450" s="4">
        <f t="shared" si="370"/>
        <v>0.15253917653798199</v>
      </c>
      <c r="AD450" s="4">
        <f t="shared" si="370"/>
        <v>0.10795188737709993</v>
      </c>
      <c r="AE450" s="4">
        <f t="shared" si="370"/>
        <v>7.5176653938091809E-2</v>
      </c>
      <c r="AF450" s="4">
        <f t="shared" si="370"/>
        <v>5.1742836177502194E-2</v>
      </c>
      <c r="AG450" s="4">
        <f t="shared" si="367"/>
        <v>3.5319190625345942E-2</v>
      </c>
      <c r="AH450" s="4">
        <f t="shared" si="367"/>
        <v>2.3969442072658165E-2</v>
      </c>
      <c r="AI450" s="4">
        <f t="shared" si="367"/>
        <v>1.6202243558389728E-2</v>
      </c>
      <c r="AJ450" s="4">
        <f t="shared" si="368"/>
        <v>1.0922240564108399E-2</v>
      </c>
      <c r="AK450" s="4">
        <f t="shared" si="368"/>
        <v>7.3493212906090566E-3</v>
      </c>
      <c r="AL450" s="4">
        <f t="shared" si="368"/>
        <v>4.9390262185057265E-3</v>
      </c>
      <c r="AM450" s="4">
        <f t="shared" si="368"/>
        <v>3.3164275492956197E-3</v>
      </c>
      <c r="AN450" s="4">
        <f t="shared" si="368"/>
        <v>2.2256362146679809E-3</v>
      </c>
      <c r="AO450" s="4">
        <f t="shared" si="368"/>
        <v>1.4930448704811861E-3</v>
      </c>
      <c r="AP450" s="4">
        <f t="shared" si="368"/>
        <v>1.0013381504474506E-3</v>
      </c>
      <c r="AQ450" s="4">
        <f t="shared" si="368"/>
        <v>6.7145100246257527E-4</v>
      </c>
      <c r="AR450" s="4">
        <f t="shared" si="368"/>
        <v>4.5019225748876845E-4</v>
      </c>
    </row>
    <row r="451" spans="1:44" x14ac:dyDescent="0.25">
      <c r="A451" s="24" t="s">
        <v>70</v>
      </c>
      <c r="B451" s="60">
        <f>'Parameter Input'!B66</f>
        <v>10</v>
      </c>
      <c r="C451" s="61">
        <f>'Parameter Input'!C66</f>
        <v>10</v>
      </c>
      <c r="D451" s="1" t="s">
        <v>42</v>
      </c>
      <c r="L451" s="54">
        <f>'Parameter Input'!E66</f>
        <v>12</v>
      </c>
      <c r="M451" s="37">
        <v>0</v>
      </c>
      <c r="N451" s="37">
        <v>1</v>
      </c>
      <c r="O451" s="37">
        <f>'Parameter Input'!F66</f>
        <v>0.9</v>
      </c>
      <c r="P451" s="55">
        <f>'Parameter Input'!G66</f>
        <v>0.4</v>
      </c>
      <c r="Q451" s="4">
        <f t="shared" si="370"/>
        <v>0.9867978615748374</v>
      </c>
      <c r="R451" s="4">
        <f t="shared" si="370"/>
        <v>0.98114509762858249</v>
      </c>
      <c r="S451" s="4">
        <f t="shared" si="370"/>
        <v>0.97311898315872036</v>
      </c>
      <c r="T451" s="4">
        <f t="shared" si="370"/>
        <v>0.96177484161592774</v>
      </c>
      <c r="U451" s="4">
        <f t="shared" si="370"/>
        <v>0.94584787155511363</v>
      </c>
      <c r="V451" s="4">
        <f t="shared" si="370"/>
        <v>0.92370360150141495</v>
      </c>
      <c r="W451" s="4">
        <f t="shared" si="370"/>
        <v>0.89334463567658451</v>
      </c>
      <c r="X451" s="4">
        <f t="shared" si="370"/>
        <v>0.85254543874327005</v>
      </c>
      <c r="Y451" s="4">
        <f t="shared" si="370"/>
        <v>0.79921300652623883</v>
      </c>
      <c r="Z451" s="4">
        <f t="shared" si="370"/>
        <v>0.73204982249993378</v>
      </c>
      <c r="AA451" s="4">
        <f t="shared" si="370"/>
        <v>0.65145592958786691</v>
      </c>
      <c r="AB451" s="4">
        <f t="shared" si="370"/>
        <v>0.56032247880849573</v>
      </c>
      <c r="AC451" s="4">
        <f t="shared" si="370"/>
        <v>0.46411326873185343</v>
      </c>
      <c r="AD451" s="4">
        <f t="shared" si="370"/>
        <v>0.36979727595523937</v>
      </c>
      <c r="AE451" s="4">
        <f t="shared" si="370"/>
        <v>0.28393948637231203</v>
      </c>
      <c r="AF451" s="4">
        <f t="shared" si="370"/>
        <v>0.21097259161117732</v>
      </c>
      <c r="AG451" s="4">
        <f t="shared" si="367"/>
        <v>0.15253917653798199</v>
      </c>
      <c r="AH451" s="4">
        <f t="shared" si="367"/>
        <v>0.10795188737709993</v>
      </c>
      <c r="AI451" s="4">
        <f t="shared" si="367"/>
        <v>7.5176653938091809E-2</v>
      </c>
      <c r="AJ451" s="4">
        <f t="shared" si="368"/>
        <v>5.1742836177502194E-2</v>
      </c>
      <c r="AK451" s="4">
        <f t="shared" si="368"/>
        <v>3.5319190625345942E-2</v>
      </c>
      <c r="AL451" s="4">
        <f t="shared" si="368"/>
        <v>2.3969442072658165E-2</v>
      </c>
      <c r="AM451" s="4">
        <f t="shared" si="368"/>
        <v>1.6202243558389728E-2</v>
      </c>
      <c r="AN451" s="4">
        <f t="shared" si="368"/>
        <v>1.0922240564108399E-2</v>
      </c>
      <c r="AO451" s="4">
        <f t="shared" si="368"/>
        <v>7.3493212906090566E-3</v>
      </c>
      <c r="AP451" s="4">
        <f t="shared" si="368"/>
        <v>4.9390262185057265E-3</v>
      </c>
      <c r="AQ451" s="4">
        <f t="shared" si="368"/>
        <v>3.3164275492956197E-3</v>
      </c>
      <c r="AR451" s="4">
        <f t="shared" si="368"/>
        <v>2.2256362146679809E-3</v>
      </c>
    </row>
    <row r="452" spans="1:44" x14ac:dyDescent="0.25">
      <c r="A452" s="24" t="s">
        <v>207</v>
      </c>
      <c r="B452" s="43">
        <f>'Parameter Input'!B63</f>
        <v>25</v>
      </c>
      <c r="C452" s="44">
        <f>'Parameter Input'!C63</f>
        <v>25</v>
      </c>
      <c r="D452" s="1" t="s">
        <v>49</v>
      </c>
      <c r="L452" s="54">
        <f>'Parameter Input'!E63</f>
        <v>12</v>
      </c>
      <c r="M452" s="37">
        <v>0</v>
      </c>
      <c r="N452" s="37">
        <v>1</v>
      </c>
      <c r="O452" s="37">
        <f>'Parameter Input'!F63</f>
        <v>0.9</v>
      </c>
      <c r="P452" s="55">
        <f>'Parameter Input'!G63</f>
        <v>0.4</v>
      </c>
      <c r="Q452" s="4">
        <f t="shared" si="370"/>
        <v>0.9867978615748374</v>
      </c>
      <c r="R452" s="4">
        <f t="shared" si="370"/>
        <v>0.98114509762858249</v>
      </c>
      <c r="S452" s="4">
        <f t="shared" si="370"/>
        <v>0.97311898315872036</v>
      </c>
      <c r="T452" s="4">
        <f t="shared" si="370"/>
        <v>0.96177484161592774</v>
      </c>
      <c r="U452" s="4">
        <f t="shared" si="370"/>
        <v>0.94584787155511363</v>
      </c>
      <c r="V452" s="4">
        <f t="shared" si="370"/>
        <v>0.92370360150141495</v>
      </c>
      <c r="W452" s="4">
        <f t="shared" si="370"/>
        <v>0.89334463567658451</v>
      </c>
      <c r="X452" s="4">
        <f t="shared" si="370"/>
        <v>0.85254543874327005</v>
      </c>
      <c r="Y452" s="4">
        <f t="shared" si="370"/>
        <v>0.79921300652623883</v>
      </c>
      <c r="Z452" s="4">
        <f t="shared" si="370"/>
        <v>0.73204982249993378</v>
      </c>
      <c r="AA452" s="4">
        <f t="shared" si="370"/>
        <v>0.65145592958786691</v>
      </c>
      <c r="AB452" s="4">
        <f t="shared" si="370"/>
        <v>0.56032247880849573</v>
      </c>
      <c r="AC452" s="4">
        <f t="shared" si="370"/>
        <v>0.46411326873185343</v>
      </c>
      <c r="AD452" s="4">
        <f t="shared" si="370"/>
        <v>0.36979727595523937</v>
      </c>
      <c r="AE452" s="4">
        <f t="shared" si="370"/>
        <v>0.28393948637231203</v>
      </c>
      <c r="AF452" s="4">
        <f t="shared" si="370"/>
        <v>0.21097259161117732</v>
      </c>
      <c r="AG452" s="4">
        <f t="shared" si="367"/>
        <v>0.15253917653798199</v>
      </c>
      <c r="AH452" s="4">
        <f t="shared" si="367"/>
        <v>0.10795188737709993</v>
      </c>
      <c r="AI452" s="4">
        <f t="shared" si="367"/>
        <v>7.5176653938091809E-2</v>
      </c>
      <c r="AJ452" s="4">
        <f t="shared" si="368"/>
        <v>5.1742836177502194E-2</v>
      </c>
      <c r="AK452" s="4">
        <f t="shared" si="368"/>
        <v>3.5319190625345942E-2</v>
      </c>
      <c r="AL452" s="4">
        <f t="shared" si="368"/>
        <v>2.3969442072658165E-2</v>
      </c>
      <c r="AM452" s="4">
        <f t="shared" si="368"/>
        <v>1.6202243558389728E-2</v>
      </c>
      <c r="AN452" s="4">
        <f t="shared" si="368"/>
        <v>1.0922240564108399E-2</v>
      </c>
      <c r="AO452" s="4">
        <f t="shared" si="368"/>
        <v>7.3493212906090566E-3</v>
      </c>
      <c r="AP452" s="4">
        <f t="shared" si="368"/>
        <v>4.9390262185057265E-3</v>
      </c>
      <c r="AQ452" s="4">
        <f t="shared" si="368"/>
        <v>3.3164275492956197E-3</v>
      </c>
      <c r="AR452" s="4">
        <f t="shared" si="368"/>
        <v>2.2256362146679809E-3</v>
      </c>
    </row>
    <row r="453" spans="1:44" x14ac:dyDescent="0.25">
      <c r="A453" s="24" t="s">
        <v>56</v>
      </c>
      <c r="B453" s="45">
        <f>'Parameter Input'!B64</f>
        <v>0.48</v>
      </c>
      <c r="C453" s="46">
        <f>'Parameter Input'!C64</f>
        <v>0.48</v>
      </c>
      <c r="D453" s="1" t="s">
        <v>57</v>
      </c>
      <c r="L453" s="54">
        <f>'Parameter Input'!E64</f>
        <v>12</v>
      </c>
      <c r="M453" s="37">
        <v>0</v>
      </c>
      <c r="N453" s="37">
        <v>1</v>
      </c>
      <c r="O453" s="37">
        <f>'Parameter Input'!F64</f>
        <v>0.9</v>
      </c>
      <c r="P453" s="55">
        <f>'Parameter Input'!G64</f>
        <v>0.4</v>
      </c>
      <c r="Q453" s="4">
        <f t="shared" si="370"/>
        <v>0.9867978615748374</v>
      </c>
      <c r="R453" s="4">
        <f t="shared" si="370"/>
        <v>0.98114509762858249</v>
      </c>
      <c r="S453" s="4">
        <f t="shared" si="370"/>
        <v>0.97311898315872036</v>
      </c>
      <c r="T453" s="4">
        <f t="shared" si="370"/>
        <v>0.96177484161592774</v>
      </c>
      <c r="U453" s="4">
        <f t="shared" si="370"/>
        <v>0.94584787155511363</v>
      </c>
      <c r="V453" s="4">
        <f t="shared" si="370"/>
        <v>0.92370360150141495</v>
      </c>
      <c r="W453" s="4">
        <f t="shared" si="370"/>
        <v>0.89334463567658451</v>
      </c>
      <c r="X453" s="4">
        <f t="shared" si="370"/>
        <v>0.85254543874327005</v>
      </c>
      <c r="Y453" s="4">
        <f t="shared" si="370"/>
        <v>0.79921300652623883</v>
      </c>
      <c r="Z453" s="4">
        <f t="shared" si="370"/>
        <v>0.73204982249993378</v>
      </c>
      <c r="AA453" s="4">
        <f t="shared" si="370"/>
        <v>0.65145592958786691</v>
      </c>
      <c r="AB453" s="4">
        <f t="shared" si="370"/>
        <v>0.56032247880849573</v>
      </c>
      <c r="AC453" s="4">
        <f t="shared" si="370"/>
        <v>0.46411326873185343</v>
      </c>
      <c r="AD453" s="4">
        <f t="shared" si="370"/>
        <v>0.36979727595523937</v>
      </c>
      <c r="AE453" s="4">
        <f t="shared" si="370"/>
        <v>0.28393948637231203</v>
      </c>
      <c r="AF453" s="4">
        <f t="shared" si="370"/>
        <v>0.21097259161117732</v>
      </c>
      <c r="AG453" s="4">
        <f t="shared" si="367"/>
        <v>0.15253917653798199</v>
      </c>
      <c r="AH453" s="4">
        <f t="shared" si="367"/>
        <v>0.10795188737709993</v>
      </c>
      <c r="AI453" s="4">
        <f t="shared" si="367"/>
        <v>7.5176653938091809E-2</v>
      </c>
      <c r="AJ453" s="4">
        <f t="shared" si="368"/>
        <v>5.1742836177502194E-2</v>
      </c>
      <c r="AK453" s="4">
        <f t="shared" si="368"/>
        <v>3.5319190625345942E-2</v>
      </c>
      <c r="AL453" s="4">
        <f t="shared" si="368"/>
        <v>2.3969442072658165E-2</v>
      </c>
      <c r="AM453" s="4">
        <f t="shared" si="368"/>
        <v>1.6202243558389728E-2</v>
      </c>
      <c r="AN453" s="4">
        <f t="shared" si="368"/>
        <v>1.0922240564108399E-2</v>
      </c>
      <c r="AO453" s="4">
        <f t="shared" si="368"/>
        <v>7.3493212906090566E-3</v>
      </c>
      <c r="AP453" s="4">
        <f t="shared" si="368"/>
        <v>4.9390262185057265E-3</v>
      </c>
      <c r="AQ453" s="4">
        <f t="shared" si="368"/>
        <v>3.3164275492956197E-3</v>
      </c>
      <c r="AR453" s="4">
        <f t="shared" si="368"/>
        <v>2.2256362146679809E-3</v>
      </c>
    </row>
    <row r="454" spans="1:44" x14ac:dyDescent="0.25">
      <c r="A454" s="24" t="s">
        <v>73</v>
      </c>
      <c r="B454" s="72">
        <f>'Parameter Input'!$L$26</f>
        <v>0.1</v>
      </c>
      <c r="C454" s="73">
        <f>'Parameter Input'!$M$26</f>
        <v>0.05</v>
      </c>
      <c r="D454" s="1" t="s">
        <v>57</v>
      </c>
      <c r="L454" s="54">
        <f>'Parameter Input'!$O$26</f>
        <v>12</v>
      </c>
      <c r="M454" s="37">
        <v>0</v>
      </c>
      <c r="N454" s="37">
        <v>1</v>
      </c>
      <c r="O454" s="37">
        <f>'Parameter Input'!$P$26</f>
        <v>0.9</v>
      </c>
      <c r="P454" s="55">
        <f>'Parameter Input'!$Q$26</f>
        <v>0.4</v>
      </c>
      <c r="Q454" s="4">
        <f t="shared" si="370"/>
        <v>0.9867978615748374</v>
      </c>
      <c r="R454" s="4">
        <f t="shared" si="370"/>
        <v>0.98114509762858249</v>
      </c>
      <c r="S454" s="4">
        <f t="shared" si="370"/>
        <v>0.97311898315872036</v>
      </c>
      <c r="T454" s="4">
        <f t="shared" si="370"/>
        <v>0.96177484161592774</v>
      </c>
      <c r="U454" s="4">
        <f t="shared" si="370"/>
        <v>0.94584787155511363</v>
      </c>
      <c r="V454" s="4">
        <f t="shared" si="370"/>
        <v>0.92370360150141495</v>
      </c>
      <c r="W454" s="4">
        <f t="shared" si="370"/>
        <v>0.89334463567658451</v>
      </c>
      <c r="X454" s="4">
        <f t="shared" si="370"/>
        <v>0.85254543874327005</v>
      </c>
      <c r="Y454" s="4">
        <f t="shared" si="370"/>
        <v>0.79921300652623883</v>
      </c>
      <c r="Z454" s="4">
        <f t="shared" si="370"/>
        <v>0.73204982249993378</v>
      </c>
      <c r="AA454" s="4">
        <f t="shared" si="370"/>
        <v>0.65145592958786691</v>
      </c>
      <c r="AB454" s="4">
        <f t="shared" si="370"/>
        <v>0.56032247880849573</v>
      </c>
      <c r="AC454" s="4">
        <f t="shared" si="370"/>
        <v>0.46411326873185343</v>
      </c>
      <c r="AD454" s="4">
        <f t="shared" si="370"/>
        <v>0.36979727595523937</v>
      </c>
      <c r="AE454" s="4">
        <f t="shared" si="370"/>
        <v>0.28393948637231203</v>
      </c>
      <c r="AF454" s="4">
        <f t="shared" si="370"/>
        <v>0.21097259161117732</v>
      </c>
      <c r="AG454" s="4">
        <f t="shared" si="367"/>
        <v>0.15253917653798199</v>
      </c>
      <c r="AH454" s="4">
        <f t="shared" si="367"/>
        <v>0.10795188737709993</v>
      </c>
      <c r="AI454" s="4">
        <f t="shared" si="367"/>
        <v>7.5176653938091809E-2</v>
      </c>
      <c r="AJ454" s="4">
        <f t="shared" si="368"/>
        <v>5.1742836177502194E-2</v>
      </c>
      <c r="AK454" s="4">
        <f t="shared" si="368"/>
        <v>3.5319190625345942E-2</v>
      </c>
      <c r="AL454" s="4">
        <f t="shared" si="368"/>
        <v>2.3969442072658165E-2</v>
      </c>
      <c r="AM454" s="4">
        <f t="shared" si="368"/>
        <v>1.6202243558389728E-2</v>
      </c>
      <c r="AN454" s="4">
        <f t="shared" si="368"/>
        <v>1.0922240564108399E-2</v>
      </c>
      <c r="AO454" s="4">
        <f t="shared" si="368"/>
        <v>7.3493212906090566E-3</v>
      </c>
      <c r="AP454" s="4">
        <f t="shared" si="368"/>
        <v>4.9390262185057265E-3</v>
      </c>
      <c r="AQ454" s="4">
        <f t="shared" si="368"/>
        <v>3.3164275492956197E-3</v>
      </c>
      <c r="AR454" s="4">
        <f t="shared" si="368"/>
        <v>2.2256362146679809E-3</v>
      </c>
    </row>
    <row r="455" spans="1:44" ht="15.75" thickBot="1" x14ac:dyDescent="0.3">
      <c r="A455" s="24" t="s">
        <v>64</v>
      </c>
      <c r="B455" s="49">
        <f>'Parameter Input'!B65</f>
        <v>90000</v>
      </c>
      <c r="C455" s="50">
        <f>'Parameter Input'!C65</f>
        <v>90000</v>
      </c>
      <c r="D455" s="1" t="s">
        <v>65</v>
      </c>
      <c r="L455" s="56">
        <f>'Parameter Input'!E65</f>
        <v>12</v>
      </c>
      <c r="M455" s="57">
        <v>0</v>
      </c>
      <c r="N455" s="57">
        <v>1</v>
      </c>
      <c r="O455" s="57">
        <f>'Parameter Input'!F65</f>
        <v>0.9</v>
      </c>
      <c r="P455" s="58">
        <f>'Parameter Input'!G65</f>
        <v>0.4</v>
      </c>
      <c r="Q455" s="4">
        <f t="shared" si="370"/>
        <v>0.9867978615748374</v>
      </c>
      <c r="R455" s="4">
        <f t="shared" si="370"/>
        <v>0.98114509762858249</v>
      </c>
      <c r="S455" s="4">
        <f t="shared" si="370"/>
        <v>0.97311898315872036</v>
      </c>
      <c r="T455" s="4">
        <f t="shared" si="370"/>
        <v>0.96177484161592774</v>
      </c>
      <c r="U455" s="4">
        <f t="shared" si="370"/>
        <v>0.94584787155511363</v>
      </c>
      <c r="V455" s="4">
        <f t="shared" si="370"/>
        <v>0.92370360150141495</v>
      </c>
      <c r="W455" s="4">
        <f t="shared" si="370"/>
        <v>0.89334463567658451</v>
      </c>
      <c r="X455" s="4">
        <f t="shared" si="370"/>
        <v>0.85254543874327005</v>
      </c>
      <c r="Y455" s="4">
        <f t="shared" si="370"/>
        <v>0.79921300652623883</v>
      </c>
      <c r="Z455" s="4">
        <f t="shared" si="370"/>
        <v>0.73204982249993378</v>
      </c>
      <c r="AA455" s="4">
        <f t="shared" si="370"/>
        <v>0.65145592958786691</v>
      </c>
      <c r="AB455" s="4">
        <f t="shared" si="370"/>
        <v>0.56032247880849573</v>
      </c>
      <c r="AC455" s="4">
        <f t="shared" si="370"/>
        <v>0.46411326873185343</v>
      </c>
      <c r="AD455" s="4">
        <f t="shared" si="370"/>
        <v>0.36979727595523937</v>
      </c>
      <c r="AE455" s="4">
        <f t="shared" si="370"/>
        <v>0.28393948637231203</v>
      </c>
      <c r="AF455" s="4">
        <f t="shared" si="370"/>
        <v>0.21097259161117732</v>
      </c>
      <c r="AG455" s="4">
        <f t="shared" si="367"/>
        <v>0.15253917653798199</v>
      </c>
      <c r="AH455" s="4">
        <f t="shared" si="367"/>
        <v>0.10795188737709993</v>
      </c>
      <c r="AI455" s="4">
        <f t="shared" si="367"/>
        <v>7.5176653938091809E-2</v>
      </c>
      <c r="AJ455" s="4">
        <f t="shared" si="368"/>
        <v>5.1742836177502194E-2</v>
      </c>
      <c r="AK455" s="4">
        <f t="shared" si="368"/>
        <v>3.5319190625345942E-2</v>
      </c>
      <c r="AL455" s="4">
        <f t="shared" si="368"/>
        <v>2.3969442072658165E-2</v>
      </c>
      <c r="AM455" s="4">
        <f t="shared" si="368"/>
        <v>1.6202243558389728E-2</v>
      </c>
      <c r="AN455" s="4">
        <f t="shared" si="368"/>
        <v>1.0922240564108399E-2</v>
      </c>
      <c r="AO455" s="4">
        <f t="shared" si="368"/>
        <v>7.3493212906090566E-3</v>
      </c>
      <c r="AP455" s="4">
        <f t="shared" si="368"/>
        <v>4.9390262185057265E-3</v>
      </c>
      <c r="AQ455" s="4">
        <f t="shared" si="368"/>
        <v>3.3164275492956197E-3</v>
      </c>
      <c r="AR455" s="4">
        <f t="shared" si="368"/>
        <v>2.2256362146679809E-3</v>
      </c>
    </row>
    <row r="456" spans="1:44" x14ac:dyDescent="0.25">
      <c r="A456" s="25"/>
      <c r="B456" s="40"/>
    </row>
    <row r="457" spans="1:44" ht="15.75" thickBot="1" x14ac:dyDescent="0.3"/>
    <row r="458" spans="1:44" ht="15.75" thickBot="1" x14ac:dyDescent="0.3">
      <c r="A458" s="26" t="s">
        <v>208</v>
      </c>
      <c r="B458" s="27">
        <v>2023</v>
      </c>
      <c r="C458" s="27">
        <v>2024</v>
      </c>
      <c r="D458" s="27">
        <v>2025</v>
      </c>
      <c r="E458" s="27">
        <v>2026</v>
      </c>
      <c r="F458" s="27">
        <v>2027</v>
      </c>
      <c r="G458" s="27">
        <v>2028</v>
      </c>
      <c r="H458" s="27">
        <v>2029</v>
      </c>
      <c r="I458" s="27">
        <v>2030</v>
      </c>
      <c r="J458" s="27">
        <v>2031</v>
      </c>
      <c r="K458" s="27">
        <v>2032</v>
      </c>
      <c r="L458" s="27">
        <v>2033</v>
      </c>
      <c r="M458" s="27">
        <v>2034</v>
      </c>
      <c r="N458" s="27">
        <v>2035</v>
      </c>
      <c r="O458" s="27">
        <v>2036</v>
      </c>
      <c r="P458" s="27">
        <v>2037</v>
      </c>
      <c r="Q458" s="27">
        <v>2038</v>
      </c>
      <c r="R458" s="27">
        <v>2039</v>
      </c>
      <c r="S458" s="27">
        <v>2040</v>
      </c>
      <c r="T458" s="27">
        <v>2041</v>
      </c>
      <c r="U458" s="27">
        <v>2042</v>
      </c>
      <c r="V458" s="27">
        <v>2043</v>
      </c>
      <c r="W458" s="27">
        <v>2044</v>
      </c>
      <c r="X458" s="27">
        <v>2045</v>
      </c>
      <c r="Y458" s="27">
        <v>2046</v>
      </c>
      <c r="Z458" s="27">
        <v>2047</v>
      </c>
      <c r="AA458" s="27">
        <v>2048</v>
      </c>
      <c r="AB458" s="27">
        <v>2049</v>
      </c>
      <c r="AC458" s="28">
        <v>2050</v>
      </c>
    </row>
    <row r="459" spans="1:44" x14ac:dyDescent="0.25">
      <c r="A459" s="29" t="str">
        <f t="shared" ref="A459:A468" si="371">A439</f>
        <v>Capex vehicle</v>
      </c>
      <c r="B459" s="62">
        <f t="shared" ref="B459:B468" si="372">$B439+($C439-$B439)*(1-Q439)</f>
        <v>386191.20724655397</v>
      </c>
      <c r="C459" s="62">
        <f t="shared" ref="C459:C468" si="373">$B439+($C439-$B439)*(1-R439)</f>
        <v>380544.41838286084</v>
      </c>
      <c r="D459" s="62">
        <f t="shared" ref="D459:D468" si="374">$B439+($C439-$B439)*(1-S439)</f>
        <v>372802.88209752907</v>
      </c>
      <c r="E459" s="62">
        <f t="shared" ref="E459:E468" si="375">$B439+($C439-$B439)*(1-T439)</f>
        <v>362399.08687953383</v>
      </c>
      <c r="F459" s="62">
        <f t="shared" ref="F459:F468" si="376">$B439+($C439-$B439)*(1-U439)</f>
        <v>348799.3166641909</v>
      </c>
      <c r="G459" s="62">
        <f t="shared" ref="G459:G468" si="377">$B439+($C439-$B439)*(1-V439)</f>
        <v>331672.70473748312</v>
      </c>
      <c r="H459" s="62">
        <f t="shared" ref="H459:H468" si="378">$B439+($C439-$B439)*(1-W439)</f>
        <v>311121.26204490603</v>
      </c>
      <c r="I459" s="62">
        <f t="shared" ref="I459:I468" si="379">$B439+($C439-$B439)*(1-X439)</f>
        <v>287882.23209616641</v>
      </c>
      <c r="J459" s="62">
        <f t="shared" ref="J459:J468" si="380">$B439+($C439-$B439)*(1-Y439)</f>
        <v>263348.88352662267</v>
      </c>
      <c r="K459" s="62">
        <f t="shared" ref="K459:K468" si="381">$B439+($C439-$B439)*(1-Z439)</f>
        <v>239298.30536858604</v>
      </c>
      <c r="L459" s="62">
        <f t="shared" ref="L459:L468" si="382">$B439+($C439-$B439)*(1-AA439)</f>
        <v>217404.56902493956</v>
      </c>
      <c r="M459" s="62">
        <f t="shared" ref="M459:M468" si="383">$B439+($C439-$B439)*(1-AB439)</f>
        <v>198798.01086085022</v>
      </c>
      <c r="N459" s="62">
        <f t="shared" ref="N459:N468" si="384">$B439+($C439-$B439)*(1-AC439)</f>
        <v>183897.4900171854</v>
      </c>
      <c r="O459" s="62">
        <f t="shared" ref="O459:O468" si="385">$B439+($C439-$B439)*(1-AD439)</f>
        <v>172527.73128116049</v>
      </c>
      <c r="P459" s="62">
        <f t="shared" ref="P459:P468" si="386">$B439+($C439-$B439)*(1-AE439)</f>
        <v>164170.0467542134</v>
      </c>
      <c r="Q459" s="62">
        <f t="shared" ref="Q459:Q468" si="387">$B439+($C439-$B439)*(1-AF439)</f>
        <v>158194.42322526305</v>
      </c>
      <c r="R459" s="62">
        <f t="shared" ref="R459:R468" si="388">$B439+($C439-$B439)*(1-AG439)</f>
        <v>154006.39360946321</v>
      </c>
      <c r="S459" s="62">
        <f t="shared" ref="S459:S468" si="389">$B439+($C439-$B439)*(1-AH439)</f>
        <v>151112.20772852784</v>
      </c>
      <c r="T459" s="62">
        <f t="shared" ref="T459:T468" si="390">$B439+($C439-$B439)*(1-AI439)</f>
        <v>149131.57210738939</v>
      </c>
      <c r="U459" s="62">
        <f t="shared" ref="U459:U468" si="391">$B439+($C439-$B439)*(1-AJ439)</f>
        <v>147785.17134384764</v>
      </c>
      <c r="V459" s="62">
        <f t="shared" ref="V459:V468" si="392">$B439+($C439-$B439)*(1-AK439)</f>
        <v>146874.0769291053</v>
      </c>
      <c r="W459" s="62">
        <f t="shared" ref="W459:W468" si="393">$B439+($C439-$B439)*(1-AL439)</f>
        <v>146259.45168571896</v>
      </c>
      <c r="X459" s="62">
        <f t="shared" ref="X459:X468" si="394">$B439+($C439-$B439)*(1-AM439)</f>
        <v>145845.68902507037</v>
      </c>
      <c r="Y459" s="62">
        <f t="shared" ref="Y459:Y468" si="395">$B439+($C439-$B439)*(1-AN439)</f>
        <v>145567.53723474033</v>
      </c>
      <c r="Z459" s="62">
        <f t="shared" ref="Z459:Z468" si="396">$B439+($C439-$B439)*(1-AO439)</f>
        <v>145380.72644197271</v>
      </c>
      <c r="AA459" s="62">
        <f t="shared" ref="AA459:AA468" si="397">$B439+($C439-$B439)*(1-AP439)</f>
        <v>145255.34122836409</v>
      </c>
      <c r="AB459" s="62">
        <f t="shared" ref="AB459:AB468" si="398">$B439+($C439-$B439)*(1-AQ439)</f>
        <v>145171.22000562795</v>
      </c>
      <c r="AC459" s="62">
        <f t="shared" ref="AC459:AC468" si="399">$B439+($C439-$B439)*(1-AR439)</f>
        <v>145114.79902565962</v>
      </c>
    </row>
    <row r="460" spans="1:44" x14ac:dyDescent="0.25">
      <c r="A460" s="30" t="str">
        <f t="shared" si="371"/>
        <v>Residual value (vehicle)</v>
      </c>
      <c r="B460" s="62">
        <f t="shared" si="372"/>
        <v>-58713.886949433945</v>
      </c>
      <c r="C460" s="62">
        <f t="shared" si="373"/>
        <v>-58187.960535658603</v>
      </c>
      <c r="D460" s="62">
        <f t="shared" si="374"/>
        <v>-57466.935097318885</v>
      </c>
      <c r="E460" s="62">
        <f t="shared" si="375"/>
        <v>-56497.954170152661</v>
      </c>
      <c r="F460" s="62">
        <f t="shared" si="376"/>
        <v>-55231.308904998172</v>
      </c>
      <c r="G460" s="62">
        <f t="shared" si="377"/>
        <v>-53636.18328437343</v>
      </c>
      <c r="H460" s="62">
        <f t="shared" si="378"/>
        <v>-51722.078327711839</v>
      </c>
      <c r="I460" s="62">
        <f t="shared" si="379"/>
        <v>-49557.658871701773</v>
      </c>
      <c r="J460" s="62">
        <f t="shared" si="380"/>
        <v>-47272.690132381518</v>
      </c>
      <c r="K460" s="62">
        <f t="shared" si="381"/>
        <v>-45032.685303936931</v>
      </c>
      <c r="L460" s="62">
        <f t="shared" si="382"/>
        <v>-42993.562801342414</v>
      </c>
      <c r="M460" s="62">
        <f t="shared" si="383"/>
        <v>-41260.599050765464</v>
      </c>
      <c r="N460" s="62">
        <f t="shared" si="384"/>
        <v>-39872.805442777069</v>
      </c>
      <c r="O460" s="62">
        <f t="shared" si="385"/>
        <v>-38813.857325206125</v>
      </c>
      <c r="P460" s="62">
        <f t="shared" si="386"/>
        <v>-38035.445531029676</v>
      </c>
      <c r="Q460" s="62">
        <f t="shared" si="387"/>
        <v>-37478.892359215679</v>
      </c>
      <c r="R460" s="62">
        <f t="shared" si="388"/>
        <v>-37088.830777351963</v>
      </c>
      <c r="S460" s="62">
        <f t="shared" si="389"/>
        <v>-36819.274249225637</v>
      </c>
      <c r="T460" s="62">
        <f t="shared" si="390"/>
        <v>-36634.803284511756</v>
      </c>
      <c r="U460" s="62">
        <f t="shared" si="391"/>
        <v>-36509.403213397571</v>
      </c>
      <c r="V460" s="62">
        <f t="shared" si="392"/>
        <v>-36424.546380651969</v>
      </c>
      <c r="W460" s="62">
        <f t="shared" si="393"/>
        <v>-36367.30187268951</v>
      </c>
      <c r="X460" s="62">
        <f t="shared" si="394"/>
        <v>-36328.765154295776</v>
      </c>
      <c r="Y460" s="62">
        <f t="shared" si="395"/>
        <v>-36302.858860098364</v>
      </c>
      <c r="Z460" s="62">
        <f t="shared" si="396"/>
        <v>-36285.459815673923</v>
      </c>
      <c r="AA460" s="62">
        <f t="shared" si="397"/>
        <v>-36273.781781073129</v>
      </c>
      <c r="AB460" s="62">
        <f t="shared" si="398"/>
        <v>-36265.946961308488</v>
      </c>
      <c r="AC460" s="62">
        <f t="shared" si="399"/>
        <v>-36260.692066115356</v>
      </c>
    </row>
    <row r="461" spans="1:44" x14ac:dyDescent="0.25">
      <c r="A461" s="30" t="str">
        <f t="shared" si="371"/>
        <v>Capex costumization</v>
      </c>
      <c r="B461" s="62">
        <f t="shared" si="372"/>
        <v>35000</v>
      </c>
      <c r="C461" s="62">
        <f t="shared" si="373"/>
        <v>35000</v>
      </c>
      <c r="D461" s="62">
        <f t="shared" si="374"/>
        <v>35000</v>
      </c>
      <c r="E461" s="62">
        <f t="shared" si="375"/>
        <v>35000</v>
      </c>
      <c r="F461" s="62">
        <f t="shared" si="376"/>
        <v>35000</v>
      </c>
      <c r="G461" s="62">
        <f t="shared" si="377"/>
        <v>35000</v>
      </c>
      <c r="H461" s="62">
        <f t="shared" si="378"/>
        <v>35000</v>
      </c>
      <c r="I461" s="62">
        <f t="shared" si="379"/>
        <v>35000</v>
      </c>
      <c r="J461" s="62">
        <f t="shared" si="380"/>
        <v>35000</v>
      </c>
      <c r="K461" s="62">
        <f t="shared" si="381"/>
        <v>35000</v>
      </c>
      <c r="L461" s="62">
        <f t="shared" si="382"/>
        <v>35000</v>
      </c>
      <c r="M461" s="62">
        <f t="shared" si="383"/>
        <v>35000</v>
      </c>
      <c r="N461" s="62">
        <f t="shared" si="384"/>
        <v>35000</v>
      </c>
      <c r="O461" s="62">
        <f t="shared" si="385"/>
        <v>35000</v>
      </c>
      <c r="P461" s="62">
        <f t="shared" si="386"/>
        <v>35000</v>
      </c>
      <c r="Q461" s="62">
        <f t="shared" si="387"/>
        <v>35000</v>
      </c>
      <c r="R461" s="62">
        <f t="shared" si="388"/>
        <v>35000</v>
      </c>
      <c r="S461" s="62">
        <f t="shared" si="389"/>
        <v>35000</v>
      </c>
      <c r="T461" s="62">
        <f t="shared" si="390"/>
        <v>35000</v>
      </c>
      <c r="U461" s="62">
        <f t="shared" si="391"/>
        <v>35000</v>
      </c>
      <c r="V461" s="62">
        <f t="shared" si="392"/>
        <v>35000</v>
      </c>
      <c r="W461" s="62">
        <f t="shared" si="393"/>
        <v>35000</v>
      </c>
      <c r="X461" s="62">
        <f t="shared" si="394"/>
        <v>35000</v>
      </c>
      <c r="Y461" s="62">
        <f t="shared" si="395"/>
        <v>35000</v>
      </c>
      <c r="Z461" s="62">
        <f t="shared" si="396"/>
        <v>35000</v>
      </c>
      <c r="AA461" s="62">
        <f t="shared" si="397"/>
        <v>35000</v>
      </c>
      <c r="AB461" s="62">
        <f t="shared" si="398"/>
        <v>35000</v>
      </c>
      <c r="AC461" s="62">
        <f t="shared" si="399"/>
        <v>35000</v>
      </c>
    </row>
    <row r="462" spans="1:44" x14ac:dyDescent="0.25">
      <c r="A462" s="30" t="str">
        <f t="shared" si="371"/>
        <v>Residual value (costumization)</v>
      </c>
      <c r="B462" s="62">
        <f t="shared" si="372"/>
        <v>-8750</v>
      </c>
      <c r="C462" s="62">
        <f t="shared" si="373"/>
        <v>-8750</v>
      </c>
      <c r="D462" s="62">
        <f t="shared" si="374"/>
        <v>-8750</v>
      </c>
      <c r="E462" s="62">
        <f t="shared" si="375"/>
        <v>-8750</v>
      </c>
      <c r="F462" s="62">
        <f t="shared" si="376"/>
        <v>-8750</v>
      </c>
      <c r="G462" s="62">
        <f t="shared" si="377"/>
        <v>-8750</v>
      </c>
      <c r="H462" s="62">
        <f t="shared" si="378"/>
        <v>-8750</v>
      </c>
      <c r="I462" s="62">
        <f t="shared" si="379"/>
        <v>-8750</v>
      </c>
      <c r="J462" s="62">
        <f t="shared" si="380"/>
        <v>-8750</v>
      </c>
      <c r="K462" s="62">
        <f t="shared" si="381"/>
        <v>-8750</v>
      </c>
      <c r="L462" s="62">
        <f t="shared" si="382"/>
        <v>-8750</v>
      </c>
      <c r="M462" s="62">
        <f t="shared" si="383"/>
        <v>-8750</v>
      </c>
      <c r="N462" s="62">
        <f t="shared" si="384"/>
        <v>-8750</v>
      </c>
      <c r="O462" s="62">
        <f t="shared" si="385"/>
        <v>-8750</v>
      </c>
      <c r="P462" s="62">
        <f t="shared" si="386"/>
        <v>-8750</v>
      </c>
      <c r="Q462" s="62">
        <f t="shared" si="387"/>
        <v>-8750</v>
      </c>
      <c r="R462" s="62">
        <f t="shared" si="388"/>
        <v>-8750</v>
      </c>
      <c r="S462" s="62">
        <f t="shared" si="389"/>
        <v>-8750</v>
      </c>
      <c r="T462" s="62">
        <f t="shared" si="390"/>
        <v>-8750</v>
      </c>
      <c r="U462" s="62">
        <f t="shared" si="391"/>
        <v>-8750</v>
      </c>
      <c r="V462" s="62">
        <f t="shared" si="392"/>
        <v>-8750</v>
      </c>
      <c r="W462" s="62">
        <f t="shared" si="393"/>
        <v>-8750</v>
      </c>
      <c r="X462" s="62">
        <f t="shared" si="394"/>
        <v>-8750</v>
      </c>
      <c r="Y462" s="62">
        <f t="shared" si="395"/>
        <v>-8750</v>
      </c>
      <c r="Z462" s="62">
        <f t="shared" si="396"/>
        <v>-8750</v>
      </c>
      <c r="AA462" s="62">
        <f t="shared" si="397"/>
        <v>-8750</v>
      </c>
      <c r="AB462" s="62">
        <f t="shared" si="398"/>
        <v>-8750</v>
      </c>
      <c r="AC462" s="62">
        <f t="shared" si="399"/>
        <v>-8750</v>
      </c>
    </row>
    <row r="463" spans="1:44" x14ac:dyDescent="0.25">
      <c r="A463" s="30" t="str">
        <f t="shared" si="371"/>
        <v>WACC</v>
      </c>
      <c r="B463" s="62">
        <f t="shared" si="372"/>
        <v>0.06</v>
      </c>
      <c r="C463" s="62">
        <f t="shared" si="373"/>
        <v>0.06</v>
      </c>
      <c r="D463" s="62">
        <f t="shared" si="374"/>
        <v>0.06</v>
      </c>
      <c r="E463" s="62">
        <f t="shared" si="375"/>
        <v>0.06</v>
      </c>
      <c r="F463" s="62">
        <f t="shared" si="376"/>
        <v>0.06</v>
      </c>
      <c r="G463" s="62">
        <f t="shared" si="377"/>
        <v>0.06</v>
      </c>
      <c r="H463" s="62">
        <f t="shared" si="378"/>
        <v>0.06</v>
      </c>
      <c r="I463" s="62">
        <f t="shared" si="379"/>
        <v>0.06</v>
      </c>
      <c r="J463" s="62">
        <f t="shared" si="380"/>
        <v>0.06</v>
      </c>
      <c r="K463" s="62">
        <f t="shared" si="381"/>
        <v>0.06</v>
      </c>
      <c r="L463" s="62">
        <f t="shared" si="382"/>
        <v>0.06</v>
      </c>
      <c r="M463" s="62">
        <f t="shared" si="383"/>
        <v>0.06</v>
      </c>
      <c r="N463" s="62">
        <f t="shared" si="384"/>
        <v>0.06</v>
      </c>
      <c r="O463" s="62">
        <f t="shared" si="385"/>
        <v>0.06</v>
      </c>
      <c r="P463" s="62">
        <f t="shared" si="386"/>
        <v>0.06</v>
      </c>
      <c r="Q463" s="62">
        <f t="shared" si="387"/>
        <v>0.06</v>
      </c>
      <c r="R463" s="62">
        <f t="shared" si="388"/>
        <v>0.06</v>
      </c>
      <c r="S463" s="62">
        <f t="shared" si="389"/>
        <v>0.06</v>
      </c>
      <c r="T463" s="62">
        <f t="shared" si="390"/>
        <v>0.06</v>
      </c>
      <c r="U463" s="62">
        <f t="shared" si="391"/>
        <v>0.06</v>
      </c>
      <c r="V463" s="62">
        <f t="shared" si="392"/>
        <v>0.06</v>
      </c>
      <c r="W463" s="62">
        <f t="shared" si="393"/>
        <v>0.06</v>
      </c>
      <c r="X463" s="62">
        <f t="shared" si="394"/>
        <v>0.06</v>
      </c>
      <c r="Y463" s="62">
        <f t="shared" si="395"/>
        <v>0.06</v>
      </c>
      <c r="Z463" s="62">
        <f t="shared" si="396"/>
        <v>0.06</v>
      </c>
      <c r="AA463" s="62">
        <f t="shared" si="397"/>
        <v>0.06</v>
      </c>
      <c r="AB463" s="62">
        <f t="shared" si="398"/>
        <v>0.06</v>
      </c>
      <c r="AC463" s="62">
        <f t="shared" si="399"/>
        <v>0.06</v>
      </c>
    </row>
    <row r="464" spans="1:44" x14ac:dyDescent="0.25">
      <c r="A464" s="30" t="str">
        <f t="shared" si="371"/>
        <v>Opex fix (admin, crew, insurance)</v>
      </c>
      <c r="B464" s="62">
        <f t="shared" si="372"/>
        <v>70000</v>
      </c>
      <c r="C464" s="62">
        <f t="shared" si="373"/>
        <v>70000</v>
      </c>
      <c r="D464" s="62">
        <f t="shared" si="374"/>
        <v>70000</v>
      </c>
      <c r="E464" s="62">
        <f t="shared" si="375"/>
        <v>70000</v>
      </c>
      <c r="F464" s="62">
        <f t="shared" si="376"/>
        <v>70000</v>
      </c>
      <c r="G464" s="62">
        <f t="shared" si="377"/>
        <v>70000</v>
      </c>
      <c r="H464" s="62">
        <f t="shared" si="378"/>
        <v>70000</v>
      </c>
      <c r="I464" s="62">
        <f t="shared" si="379"/>
        <v>70000</v>
      </c>
      <c r="J464" s="62">
        <f t="shared" si="380"/>
        <v>70000</v>
      </c>
      <c r="K464" s="62">
        <f t="shared" si="381"/>
        <v>70000</v>
      </c>
      <c r="L464" s="62">
        <f t="shared" si="382"/>
        <v>70000</v>
      </c>
      <c r="M464" s="62">
        <f t="shared" si="383"/>
        <v>70000</v>
      </c>
      <c r="N464" s="62">
        <f t="shared" si="384"/>
        <v>70000</v>
      </c>
      <c r="O464" s="62">
        <f t="shared" si="385"/>
        <v>70000</v>
      </c>
      <c r="P464" s="62">
        <f t="shared" si="386"/>
        <v>70000</v>
      </c>
      <c r="Q464" s="62">
        <f t="shared" si="387"/>
        <v>70000</v>
      </c>
      <c r="R464" s="62">
        <f t="shared" si="388"/>
        <v>70000</v>
      </c>
      <c r="S464" s="62">
        <f t="shared" si="389"/>
        <v>70000</v>
      </c>
      <c r="T464" s="62">
        <f t="shared" si="390"/>
        <v>70000</v>
      </c>
      <c r="U464" s="62">
        <f t="shared" si="391"/>
        <v>70000</v>
      </c>
      <c r="V464" s="62">
        <f t="shared" si="392"/>
        <v>70000</v>
      </c>
      <c r="W464" s="62">
        <f t="shared" si="393"/>
        <v>70000</v>
      </c>
      <c r="X464" s="62">
        <f t="shared" si="394"/>
        <v>70000</v>
      </c>
      <c r="Y464" s="62">
        <f t="shared" si="395"/>
        <v>70000</v>
      </c>
      <c r="Z464" s="62">
        <f t="shared" si="396"/>
        <v>70000</v>
      </c>
      <c r="AA464" s="62">
        <f t="shared" si="397"/>
        <v>70000</v>
      </c>
      <c r="AB464" s="62">
        <f t="shared" si="398"/>
        <v>70000</v>
      </c>
      <c r="AC464" s="62">
        <f t="shared" si="399"/>
        <v>70000</v>
      </c>
    </row>
    <row r="465" spans="1:29" x14ac:dyDescent="0.25">
      <c r="A465" s="30" t="str">
        <f t="shared" si="371"/>
        <v>Opex maintenance &amp; repair</v>
      </c>
      <c r="B465" s="62">
        <f t="shared" si="372"/>
        <v>15000</v>
      </c>
      <c r="C465" s="62">
        <f t="shared" si="373"/>
        <v>15000</v>
      </c>
      <c r="D465" s="62">
        <f t="shared" si="374"/>
        <v>15000</v>
      </c>
      <c r="E465" s="62">
        <f t="shared" si="375"/>
        <v>15000</v>
      </c>
      <c r="F465" s="62">
        <f t="shared" si="376"/>
        <v>15000</v>
      </c>
      <c r="G465" s="62">
        <f t="shared" si="377"/>
        <v>15000</v>
      </c>
      <c r="H465" s="62">
        <f t="shared" si="378"/>
        <v>15000</v>
      </c>
      <c r="I465" s="62">
        <f t="shared" si="379"/>
        <v>15000</v>
      </c>
      <c r="J465" s="62">
        <f t="shared" si="380"/>
        <v>15000</v>
      </c>
      <c r="K465" s="62">
        <f t="shared" si="381"/>
        <v>15000</v>
      </c>
      <c r="L465" s="62">
        <f t="shared" si="382"/>
        <v>15000</v>
      </c>
      <c r="M465" s="62">
        <f t="shared" si="383"/>
        <v>15000</v>
      </c>
      <c r="N465" s="62">
        <f t="shared" si="384"/>
        <v>15000</v>
      </c>
      <c r="O465" s="62">
        <f t="shared" si="385"/>
        <v>15000</v>
      </c>
      <c r="P465" s="62">
        <f t="shared" si="386"/>
        <v>15000</v>
      </c>
      <c r="Q465" s="62">
        <f t="shared" si="387"/>
        <v>15000</v>
      </c>
      <c r="R465" s="62">
        <f t="shared" si="388"/>
        <v>15000</v>
      </c>
      <c r="S465" s="62">
        <f t="shared" si="389"/>
        <v>15000</v>
      </c>
      <c r="T465" s="62">
        <f t="shared" si="390"/>
        <v>15000</v>
      </c>
      <c r="U465" s="62">
        <f t="shared" si="391"/>
        <v>15000</v>
      </c>
      <c r="V465" s="62">
        <f t="shared" si="392"/>
        <v>15000</v>
      </c>
      <c r="W465" s="62">
        <f t="shared" si="393"/>
        <v>15000</v>
      </c>
      <c r="X465" s="62">
        <f t="shared" si="394"/>
        <v>15000</v>
      </c>
      <c r="Y465" s="62">
        <f t="shared" si="395"/>
        <v>15000</v>
      </c>
      <c r="Z465" s="62">
        <f t="shared" si="396"/>
        <v>15000</v>
      </c>
      <c r="AA465" s="62">
        <f t="shared" si="397"/>
        <v>15000</v>
      </c>
      <c r="AB465" s="62">
        <f t="shared" si="398"/>
        <v>15000</v>
      </c>
      <c r="AC465" s="62">
        <f t="shared" si="399"/>
        <v>15000</v>
      </c>
    </row>
    <row r="466" spans="1:29" x14ac:dyDescent="0.25">
      <c r="A466" s="30" t="str">
        <f t="shared" si="371"/>
        <v>Opex var (mode-fees)</v>
      </c>
      <c r="B466" s="62">
        <f t="shared" si="372"/>
        <v>0.11</v>
      </c>
      <c r="C466" s="62">
        <f t="shared" si="373"/>
        <v>0.11</v>
      </c>
      <c r="D466" s="62">
        <f t="shared" si="374"/>
        <v>0.11</v>
      </c>
      <c r="E466" s="62">
        <f t="shared" si="375"/>
        <v>0.11</v>
      </c>
      <c r="F466" s="62">
        <f t="shared" si="376"/>
        <v>0.11</v>
      </c>
      <c r="G466" s="62">
        <f t="shared" si="377"/>
        <v>0.11</v>
      </c>
      <c r="H466" s="62">
        <f t="shared" si="378"/>
        <v>0.11</v>
      </c>
      <c r="I466" s="62">
        <f t="shared" si="379"/>
        <v>0.11</v>
      </c>
      <c r="J466" s="62">
        <f t="shared" si="380"/>
        <v>0.11</v>
      </c>
      <c r="K466" s="62">
        <f t="shared" si="381"/>
        <v>0.11</v>
      </c>
      <c r="L466" s="62">
        <f t="shared" si="382"/>
        <v>0.11</v>
      </c>
      <c r="M466" s="62">
        <f t="shared" si="383"/>
        <v>0.11</v>
      </c>
      <c r="N466" s="62">
        <f t="shared" si="384"/>
        <v>0.11</v>
      </c>
      <c r="O466" s="62">
        <f t="shared" si="385"/>
        <v>0.11</v>
      </c>
      <c r="P466" s="62">
        <f t="shared" si="386"/>
        <v>0.11</v>
      </c>
      <c r="Q466" s="62">
        <f t="shared" si="387"/>
        <v>0.11</v>
      </c>
      <c r="R466" s="62">
        <f t="shared" si="388"/>
        <v>0.11</v>
      </c>
      <c r="S466" s="62">
        <f t="shared" si="389"/>
        <v>0.11</v>
      </c>
      <c r="T466" s="62">
        <f t="shared" si="390"/>
        <v>0.11</v>
      </c>
      <c r="U466" s="62">
        <f t="shared" si="391"/>
        <v>0.11</v>
      </c>
      <c r="V466" s="62">
        <f t="shared" si="392"/>
        <v>0.11</v>
      </c>
      <c r="W466" s="62">
        <f t="shared" si="393"/>
        <v>0.11</v>
      </c>
      <c r="X466" s="62">
        <f t="shared" si="394"/>
        <v>0.11</v>
      </c>
      <c r="Y466" s="62">
        <f t="shared" si="395"/>
        <v>0.11</v>
      </c>
      <c r="Z466" s="62">
        <f t="shared" si="396"/>
        <v>0.11</v>
      </c>
      <c r="AA466" s="62">
        <f t="shared" si="397"/>
        <v>0.11</v>
      </c>
      <c r="AB466" s="62">
        <f t="shared" si="398"/>
        <v>0.11</v>
      </c>
      <c r="AC466" s="62">
        <f t="shared" si="399"/>
        <v>0.11</v>
      </c>
    </row>
    <row r="467" spans="1:29" x14ac:dyDescent="0.25">
      <c r="A467" s="30" t="str">
        <f t="shared" si="371"/>
        <v>Fuel Economy</v>
      </c>
      <c r="B467" s="62">
        <f t="shared" si="372"/>
        <v>1.499963712475392</v>
      </c>
      <c r="C467" s="62">
        <f t="shared" si="373"/>
        <v>1.4917703325555236</v>
      </c>
      <c r="D467" s="62">
        <f t="shared" si="374"/>
        <v>1.4805375152003362</v>
      </c>
      <c r="E467" s="62">
        <f t="shared" si="375"/>
        <v>1.4654418123350099</v>
      </c>
      <c r="F467" s="62">
        <f t="shared" si="376"/>
        <v>1.4457088124147084</v>
      </c>
      <c r="G467" s="62">
        <f t="shared" si="377"/>
        <v>1.4208584343249755</v>
      </c>
      <c r="H467" s="62">
        <f t="shared" si="378"/>
        <v>1.3910386939475108</v>
      </c>
      <c r="I467" s="62">
        <f t="shared" si="379"/>
        <v>1.3573193171591433</v>
      </c>
      <c r="J467" s="62">
        <f t="shared" si="380"/>
        <v>1.3217219094307857</v>
      </c>
      <c r="K467" s="62">
        <f t="shared" si="381"/>
        <v>1.2868249921034385</v>
      </c>
      <c r="L467" s="62">
        <f t="shared" si="382"/>
        <v>1.2550576099577553</v>
      </c>
      <c r="M467" s="62">
        <f t="shared" si="383"/>
        <v>1.2280598588961356</v>
      </c>
      <c r="N467" s="62">
        <f t="shared" si="384"/>
        <v>1.2064394953190534</v>
      </c>
      <c r="O467" s="62">
        <f t="shared" si="385"/>
        <v>1.1899421983295269</v>
      </c>
      <c r="P467" s="62">
        <f t="shared" si="386"/>
        <v>1.1778153619570939</v>
      </c>
      <c r="Q467" s="62">
        <f t="shared" si="387"/>
        <v>1.1691448493856758</v>
      </c>
      <c r="R467" s="62">
        <f t="shared" si="388"/>
        <v>1.1630681005313779</v>
      </c>
      <c r="S467" s="62">
        <f t="shared" si="389"/>
        <v>1.1588686935668835</v>
      </c>
      <c r="T467" s="62">
        <f t="shared" si="390"/>
        <v>1.1559948301166041</v>
      </c>
      <c r="U467" s="62">
        <f t="shared" si="391"/>
        <v>1.1540412290087201</v>
      </c>
      <c r="V467" s="62">
        <f t="shared" si="392"/>
        <v>1.1527192488775253</v>
      </c>
      <c r="W467" s="62">
        <f t="shared" si="393"/>
        <v>1.151827439700847</v>
      </c>
      <c r="X467" s="62">
        <f t="shared" si="394"/>
        <v>1.1512270781932392</v>
      </c>
      <c r="Y467" s="62">
        <f t="shared" si="395"/>
        <v>1.150823485399427</v>
      </c>
      <c r="Z467" s="62">
        <f t="shared" si="396"/>
        <v>1.1505524266020779</v>
      </c>
      <c r="AA467" s="62">
        <f t="shared" si="397"/>
        <v>1.1503704951156655</v>
      </c>
      <c r="AB467" s="62">
        <f t="shared" si="398"/>
        <v>1.1502484368709109</v>
      </c>
      <c r="AC467" s="62">
        <f t="shared" si="399"/>
        <v>1.1501665711352707</v>
      </c>
    </row>
    <row r="468" spans="1:29" x14ac:dyDescent="0.25">
      <c r="A468" s="30" t="str">
        <f t="shared" si="371"/>
        <v>Fuel Cost</v>
      </c>
      <c r="B468" s="62">
        <f t="shared" si="372"/>
        <v>9.2331951136741086E-2</v>
      </c>
      <c r="C468" s="62">
        <f t="shared" si="373"/>
        <v>9.2222956120974545E-2</v>
      </c>
      <c r="D468" s="62">
        <f t="shared" si="374"/>
        <v>9.2068198823216471E-2</v>
      </c>
      <c r="E468" s="62">
        <f t="shared" si="375"/>
        <v>9.1849464254062249E-2</v>
      </c>
      <c r="F468" s="62">
        <f t="shared" si="376"/>
        <v>9.1542364865268247E-2</v>
      </c>
      <c r="G468" s="62">
        <f t="shared" si="377"/>
        <v>9.1115385234314353E-2</v>
      </c>
      <c r="H468" s="62">
        <f t="shared" si="378"/>
        <v>9.0530012133616333E-2</v>
      </c>
      <c r="I468" s="62">
        <f t="shared" si="379"/>
        <v>8.9743333412323725E-2</v>
      </c>
      <c r="J468" s="62">
        <f t="shared" si="380"/>
        <v>8.8714992348442129E-2</v>
      </c>
      <c r="K468" s="62">
        <f t="shared" si="381"/>
        <v>8.7419970590682711E-2</v>
      </c>
      <c r="L468" s="62">
        <f t="shared" si="382"/>
        <v>8.5865981654976761E-2</v>
      </c>
      <c r="M468" s="62">
        <f t="shared" si="383"/>
        <v>8.4108771907851612E-2</v>
      </c>
      <c r="N468" s="62">
        <f t="shared" si="384"/>
        <v>8.2253692787461766E-2</v>
      </c>
      <c r="O468" s="62">
        <f t="shared" si="385"/>
        <v>8.0435118154333018E-2</v>
      </c>
      <c r="P468" s="62">
        <f t="shared" si="386"/>
        <v>7.8779632233065888E-2</v>
      </c>
      <c r="Q468" s="62">
        <f t="shared" si="387"/>
        <v>7.7372704945717463E-2</v>
      </c>
      <c r="R468" s="62">
        <f t="shared" si="388"/>
        <v>7.6246008154952791E-2</v>
      </c>
      <c r="S468" s="62">
        <f t="shared" si="389"/>
        <v>7.5386288497227227E-2</v>
      </c>
      <c r="T468" s="62">
        <f t="shared" si="390"/>
        <v>7.4754325599182742E-2</v>
      </c>
      <c r="U468" s="62">
        <f t="shared" si="391"/>
        <v>7.4302481269476042E-2</v>
      </c>
      <c r="V468" s="62">
        <f t="shared" si="392"/>
        <v>7.3985805122564349E-2</v>
      </c>
      <c r="W468" s="62">
        <f t="shared" si="393"/>
        <v>7.3766962440611206E-2</v>
      </c>
      <c r="X468" s="62">
        <f t="shared" si="394"/>
        <v>7.3617197488001537E-2</v>
      </c>
      <c r="Y468" s="62">
        <f t="shared" si="395"/>
        <v>7.3515389944810147E-2</v>
      </c>
      <c r="Z468" s="62">
        <f t="shared" si="396"/>
        <v>7.3446497913186276E-2</v>
      </c>
      <c r="AA468" s="62">
        <f t="shared" si="397"/>
        <v>7.3400023276728135E-2</v>
      </c>
      <c r="AB468" s="62">
        <f t="shared" si="398"/>
        <v>7.3368736782330912E-2</v>
      </c>
      <c r="AC468" s="62">
        <f t="shared" si="399"/>
        <v>7.3347704448441492E-2</v>
      </c>
    </row>
    <row r="469" spans="1:29" x14ac:dyDescent="0.25">
      <c r="A469" s="30" t="str">
        <f t="shared" ref="A469" si="400">A449</f>
        <v>Emission Cost</v>
      </c>
      <c r="B469" s="66">
        <f>$B449+($C449-$B449)*(1-Q449)</f>
        <v>0</v>
      </c>
      <c r="C469" s="66">
        <f t="shared" ref="C469" si="401">$B449+($C449-$B449)*(1-R449)</f>
        <v>0</v>
      </c>
      <c r="D469" s="66">
        <f t="shared" ref="D469" si="402">$B449+($C449-$B449)*(1-S449)</f>
        <v>0</v>
      </c>
      <c r="E469" s="66">
        <f t="shared" ref="E469" si="403">$B449+($C449-$B449)*(1-T449)</f>
        <v>0</v>
      </c>
      <c r="F469" s="66">
        <f t="shared" ref="F469" si="404">$B449+($C449-$B449)*(1-U449)</f>
        <v>0</v>
      </c>
      <c r="G469" s="66">
        <f t="shared" ref="G469" si="405">$B449+($C449-$B449)*(1-V449)</f>
        <v>0</v>
      </c>
      <c r="H469" s="66">
        <f t="shared" ref="H469" si="406">$B449+($C449-$B449)*(1-W449)</f>
        <v>0</v>
      </c>
      <c r="I469" s="66">
        <f t="shared" ref="I469" si="407">$B449+($C449-$B449)*(1-X449)</f>
        <v>0</v>
      </c>
      <c r="J469" s="66">
        <f t="shared" ref="J469" si="408">$B449+($C449-$B449)*(1-Y449)</f>
        <v>0</v>
      </c>
      <c r="K469" s="66">
        <f t="shared" ref="K469" si="409">$B449+($C449-$B449)*(1-Z449)</f>
        <v>0</v>
      </c>
      <c r="L469" s="66">
        <f t="shared" ref="L469" si="410">$B449+($C449-$B449)*(1-AA449)</f>
        <v>0</v>
      </c>
      <c r="M469" s="66">
        <f t="shared" ref="M469" si="411">$B449+($C449-$B449)*(1-AB449)</f>
        <v>0</v>
      </c>
      <c r="N469" s="66">
        <f t="shared" ref="N469" si="412">$B449+($C449-$B449)*(1-AC449)</f>
        <v>0</v>
      </c>
      <c r="O469" s="66">
        <f t="shared" ref="O469" si="413">$B449+($C449-$B449)*(1-AD449)</f>
        <v>0</v>
      </c>
      <c r="P469" s="66">
        <f t="shared" ref="P469" si="414">$B449+($C449-$B449)*(1-AE449)</f>
        <v>0</v>
      </c>
      <c r="Q469" s="66">
        <f t="shared" ref="Q469" si="415">$B449+($C449-$B449)*(1-AF449)</f>
        <v>0</v>
      </c>
      <c r="R469" s="66">
        <f t="shared" ref="R469" si="416">$B449+($C449-$B449)*(1-AG449)</f>
        <v>0</v>
      </c>
      <c r="S469" s="66">
        <f t="shared" ref="S469" si="417">$B449+($C449-$B449)*(1-AH449)</f>
        <v>0</v>
      </c>
      <c r="T469" s="66">
        <f t="shared" ref="T469" si="418">$B449+($C449-$B449)*(1-AI449)</f>
        <v>0</v>
      </c>
      <c r="U469" s="66">
        <f t="shared" ref="U469" si="419">$B449+($C449-$B449)*(1-AJ449)</f>
        <v>0</v>
      </c>
      <c r="V469" s="66">
        <f t="shared" ref="V469" si="420">$B449+($C449-$B449)*(1-AK449)</f>
        <v>0</v>
      </c>
      <c r="W469" s="66">
        <f t="shared" ref="W469" si="421">$B449+($C449-$B449)*(1-AL449)</f>
        <v>0</v>
      </c>
      <c r="X469" s="66">
        <f t="shared" ref="X469" si="422">$B449+($C449-$B449)*(1-AM449)</f>
        <v>0</v>
      </c>
      <c r="Y469" s="66">
        <f t="shared" ref="Y469" si="423">$B449+($C449-$B449)*(1-AN449)</f>
        <v>0</v>
      </c>
      <c r="Z469" s="66">
        <f t="shared" ref="Z469" si="424">$B449+($C449-$B449)*(1-AO449)</f>
        <v>0</v>
      </c>
      <c r="AA469" s="66">
        <f t="shared" ref="AA469" si="425">$B449+($C449-$B449)*(1-AP449)</f>
        <v>0</v>
      </c>
      <c r="AB469" s="66">
        <f t="shared" ref="AB469" si="426">$B449+($C449-$B449)*(1-AQ449)</f>
        <v>0</v>
      </c>
      <c r="AC469" s="66">
        <f t="shared" ref="AC469" si="427">$B449+($C449-$B449)*(1-AR449)</f>
        <v>0</v>
      </c>
    </row>
    <row r="470" spans="1:29" x14ac:dyDescent="0.25">
      <c r="A470" s="30" t="str">
        <f>A450</f>
        <v>Lifetime vehicle</v>
      </c>
      <c r="B470" s="62">
        <f>$B450+($C450-$B450)*(1-Q450)</f>
        <v>8</v>
      </c>
      <c r="C470" s="62">
        <f t="shared" ref="C470:L472" si="428">$B450+($C450-$B450)*(1-R450)</f>
        <v>8</v>
      </c>
      <c r="D470" s="62">
        <f t="shared" si="428"/>
        <v>8</v>
      </c>
      <c r="E470" s="62">
        <f t="shared" si="428"/>
        <v>8</v>
      </c>
      <c r="F470" s="62">
        <f t="shared" si="428"/>
        <v>8</v>
      </c>
      <c r="G470" s="62">
        <f t="shared" si="428"/>
        <v>8</v>
      </c>
      <c r="H470" s="62">
        <f t="shared" si="428"/>
        <v>8</v>
      </c>
      <c r="I470" s="62">
        <f t="shared" si="428"/>
        <v>8</v>
      </c>
      <c r="J470" s="62">
        <f t="shared" si="428"/>
        <v>8</v>
      </c>
      <c r="K470" s="62">
        <f t="shared" si="428"/>
        <v>8</v>
      </c>
      <c r="L470" s="62">
        <f t="shared" si="428"/>
        <v>8</v>
      </c>
      <c r="M470" s="62">
        <f t="shared" ref="M470:V472" si="429">$B450+($C450-$B450)*(1-AB450)</f>
        <v>8</v>
      </c>
      <c r="N470" s="62">
        <f t="shared" si="429"/>
        <v>8</v>
      </c>
      <c r="O470" s="62">
        <f t="shared" si="429"/>
        <v>8</v>
      </c>
      <c r="P470" s="62">
        <f t="shared" si="429"/>
        <v>8</v>
      </c>
      <c r="Q470" s="62">
        <f t="shared" si="429"/>
        <v>8</v>
      </c>
      <c r="R470" s="62">
        <f t="shared" si="429"/>
        <v>8</v>
      </c>
      <c r="S470" s="62">
        <f t="shared" si="429"/>
        <v>8</v>
      </c>
      <c r="T470" s="62">
        <f t="shared" si="429"/>
        <v>8</v>
      </c>
      <c r="U470" s="62">
        <f t="shared" si="429"/>
        <v>8</v>
      </c>
      <c r="V470" s="62">
        <f t="shared" si="429"/>
        <v>8</v>
      </c>
      <c r="W470" s="62">
        <f t="shared" ref="W470:AC472" si="430">$B450+($C450-$B450)*(1-AL450)</f>
        <v>8</v>
      </c>
      <c r="X470" s="62">
        <f t="shared" si="430"/>
        <v>8</v>
      </c>
      <c r="Y470" s="62">
        <f t="shared" si="430"/>
        <v>8</v>
      </c>
      <c r="Z470" s="62">
        <f t="shared" si="430"/>
        <v>8</v>
      </c>
      <c r="AA470" s="62">
        <f t="shared" si="430"/>
        <v>8</v>
      </c>
      <c r="AB470" s="62">
        <f t="shared" si="430"/>
        <v>8</v>
      </c>
      <c r="AC470" s="62">
        <f t="shared" si="430"/>
        <v>8</v>
      </c>
    </row>
    <row r="471" spans="1:29" x14ac:dyDescent="0.25">
      <c r="A471" s="30" t="str">
        <f>A451</f>
        <v>Lifetime costumization</v>
      </c>
      <c r="B471" s="62">
        <f>$B451+($C451-$B451)*(1-Q451)</f>
        <v>10</v>
      </c>
      <c r="C471" s="62">
        <f t="shared" si="428"/>
        <v>10</v>
      </c>
      <c r="D471" s="62">
        <f t="shared" si="428"/>
        <v>10</v>
      </c>
      <c r="E471" s="62">
        <f t="shared" si="428"/>
        <v>10</v>
      </c>
      <c r="F471" s="62">
        <f t="shared" si="428"/>
        <v>10</v>
      </c>
      <c r="G471" s="62">
        <f t="shared" si="428"/>
        <v>10</v>
      </c>
      <c r="H471" s="62">
        <f t="shared" si="428"/>
        <v>10</v>
      </c>
      <c r="I471" s="62">
        <f t="shared" si="428"/>
        <v>10</v>
      </c>
      <c r="J471" s="62">
        <f t="shared" si="428"/>
        <v>10</v>
      </c>
      <c r="K471" s="62">
        <f t="shared" si="428"/>
        <v>10</v>
      </c>
      <c r="L471" s="62">
        <f t="shared" si="428"/>
        <v>10</v>
      </c>
      <c r="M471" s="62">
        <f t="shared" si="429"/>
        <v>10</v>
      </c>
      <c r="N471" s="62">
        <f t="shared" si="429"/>
        <v>10</v>
      </c>
      <c r="O471" s="62">
        <f t="shared" si="429"/>
        <v>10</v>
      </c>
      <c r="P471" s="62">
        <f t="shared" si="429"/>
        <v>10</v>
      </c>
      <c r="Q471" s="62">
        <f t="shared" si="429"/>
        <v>10</v>
      </c>
      <c r="R471" s="62">
        <f t="shared" si="429"/>
        <v>10</v>
      </c>
      <c r="S471" s="62">
        <f t="shared" si="429"/>
        <v>10</v>
      </c>
      <c r="T471" s="62">
        <f t="shared" si="429"/>
        <v>10</v>
      </c>
      <c r="U471" s="62">
        <f t="shared" si="429"/>
        <v>10</v>
      </c>
      <c r="V471" s="62">
        <f t="shared" si="429"/>
        <v>10</v>
      </c>
      <c r="W471" s="62">
        <f t="shared" si="430"/>
        <v>10</v>
      </c>
      <c r="X471" s="62">
        <f t="shared" si="430"/>
        <v>10</v>
      </c>
      <c r="Y471" s="62">
        <f t="shared" si="430"/>
        <v>10</v>
      </c>
      <c r="Z471" s="62">
        <f t="shared" si="430"/>
        <v>10</v>
      </c>
      <c r="AA471" s="62">
        <f t="shared" si="430"/>
        <v>10</v>
      </c>
      <c r="AB471" s="62">
        <f t="shared" si="430"/>
        <v>10</v>
      </c>
      <c r="AC471" s="62">
        <f t="shared" si="430"/>
        <v>10</v>
      </c>
    </row>
    <row r="472" spans="1:29" x14ac:dyDescent="0.25">
      <c r="A472" s="30" t="str">
        <f>A452</f>
        <v>Tonnage .</v>
      </c>
      <c r="B472" s="62">
        <f>$B452+($C452-$B452)*(1-Q452)</f>
        <v>25</v>
      </c>
      <c r="C472" s="62">
        <f t="shared" si="428"/>
        <v>25</v>
      </c>
      <c r="D472" s="62">
        <f t="shared" si="428"/>
        <v>25</v>
      </c>
      <c r="E472" s="62">
        <f t="shared" si="428"/>
        <v>25</v>
      </c>
      <c r="F472" s="62">
        <f t="shared" si="428"/>
        <v>25</v>
      </c>
      <c r="G472" s="62">
        <f t="shared" si="428"/>
        <v>25</v>
      </c>
      <c r="H472" s="62">
        <f t="shared" si="428"/>
        <v>25</v>
      </c>
      <c r="I472" s="62">
        <f t="shared" si="428"/>
        <v>25</v>
      </c>
      <c r="J472" s="62">
        <f t="shared" si="428"/>
        <v>25</v>
      </c>
      <c r="K472" s="62">
        <f t="shared" si="428"/>
        <v>25</v>
      </c>
      <c r="L472" s="62">
        <f t="shared" si="428"/>
        <v>25</v>
      </c>
      <c r="M472" s="62">
        <f t="shared" si="429"/>
        <v>25</v>
      </c>
      <c r="N472" s="62">
        <f t="shared" si="429"/>
        <v>25</v>
      </c>
      <c r="O472" s="62">
        <f t="shared" si="429"/>
        <v>25</v>
      </c>
      <c r="P472" s="62">
        <f t="shared" si="429"/>
        <v>25</v>
      </c>
      <c r="Q472" s="62">
        <f t="shared" si="429"/>
        <v>25</v>
      </c>
      <c r="R472" s="62">
        <f t="shared" si="429"/>
        <v>25</v>
      </c>
      <c r="S472" s="62">
        <f t="shared" si="429"/>
        <v>25</v>
      </c>
      <c r="T472" s="62">
        <f t="shared" si="429"/>
        <v>25</v>
      </c>
      <c r="U472" s="62">
        <f t="shared" si="429"/>
        <v>25</v>
      </c>
      <c r="V472" s="62">
        <f t="shared" si="429"/>
        <v>25</v>
      </c>
      <c r="W472" s="62">
        <f t="shared" si="430"/>
        <v>25</v>
      </c>
      <c r="X472" s="62">
        <f t="shared" si="430"/>
        <v>25</v>
      </c>
      <c r="Y472" s="62">
        <f t="shared" si="430"/>
        <v>25</v>
      </c>
      <c r="Z472" s="62">
        <f t="shared" si="430"/>
        <v>25</v>
      </c>
      <c r="AA472" s="62">
        <f t="shared" si="430"/>
        <v>25</v>
      </c>
      <c r="AB472" s="62">
        <f t="shared" si="430"/>
        <v>25</v>
      </c>
      <c r="AC472" s="62">
        <f t="shared" si="430"/>
        <v>25</v>
      </c>
    </row>
    <row r="473" spans="1:29" x14ac:dyDescent="0.25">
      <c r="A473" s="30" t="str">
        <f>A453</f>
        <v>Market failure (av. utilization)</v>
      </c>
      <c r="B473" s="62">
        <f t="shared" ref="B473:K474" si="431">($B453+($C453-$B453)*(1-Q453))*B$44</f>
        <v>12</v>
      </c>
      <c r="C473" s="62">
        <f t="shared" si="431"/>
        <v>12</v>
      </c>
      <c r="D473" s="62">
        <f t="shared" si="431"/>
        <v>12</v>
      </c>
      <c r="E473" s="62">
        <f t="shared" si="431"/>
        <v>12</v>
      </c>
      <c r="F473" s="62">
        <f t="shared" si="431"/>
        <v>12</v>
      </c>
      <c r="G473" s="62">
        <f t="shared" si="431"/>
        <v>12</v>
      </c>
      <c r="H473" s="62">
        <f t="shared" si="431"/>
        <v>12</v>
      </c>
      <c r="I473" s="62">
        <f t="shared" si="431"/>
        <v>12</v>
      </c>
      <c r="J473" s="62">
        <f t="shared" si="431"/>
        <v>12</v>
      </c>
      <c r="K473" s="62">
        <f t="shared" si="431"/>
        <v>12</v>
      </c>
      <c r="L473" s="62">
        <f t="shared" ref="L473:U474" si="432">($B453+($C453-$B453)*(1-AA453))*L$44</f>
        <v>12</v>
      </c>
      <c r="M473" s="62">
        <f t="shared" si="432"/>
        <v>12</v>
      </c>
      <c r="N473" s="62">
        <f t="shared" si="432"/>
        <v>12</v>
      </c>
      <c r="O473" s="62">
        <f t="shared" si="432"/>
        <v>12</v>
      </c>
      <c r="P473" s="62">
        <f t="shared" si="432"/>
        <v>12</v>
      </c>
      <c r="Q473" s="62">
        <f t="shared" si="432"/>
        <v>12</v>
      </c>
      <c r="R473" s="62">
        <f t="shared" si="432"/>
        <v>12</v>
      </c>
      <c r="S473" s="62">
        <f t="shared" si="432"/>
        <v>12</v>
      </c>
      <c r="T473" s="62">
        <f t="shared" si="432"/>
        <v>12</v>
      </c>
      <c r="U473" s="62">
        <f t="shared" si="432"/>
        <v>12</v>
      </c>
      <c r="V473" s="62">
        <f t="shared" ref="V473:AC474" si="433">($B453+($C453-$B453)*(1-AK453))*V$44</f>
        <v>12</v>
      </c>
      <c r="W473" s="62">
        <f t="shared" si="433"/>
        <v>12</v>
      </c>
      <c r="X473" s="62">
        <f t="shared" si="433"/>
        <v>12</v>
      </c>
      <c r="Y473" s="62">
        <f t="shared" si="433"/>
        <v>12</v>
      </c>
      <c r="Z473" s="62">
        <f t="shared" si="433"/>
        <v>12</v>
      </c>
      <c r="AA473" s="62">
        <f t="shared" si="433"/>
        <v>12</v>
      </c>
      <c r="AB473" s="62">
        <f t="shared" si="433"/>
        <v>12</v>
      </c>
      <c r="AC473" s="62">
        <f t="shared" si="433"/>
        <v>12</v>
      </c>
    </row>
    <row r="474" spans="1:29" x14ac:dyDescent="0.25">
      <c r="A474" s="30" t="s">
        <v>73</v>
      </c>
      <c r="B474" s="62">
        <f t="shared" si="431"/>
        <v>2.4834973269685467</v>
      </c>
      <c r="C474" s="62">
        <f t="shared" si="431"/>
        <v>2.4764313720357283</v>
      </c>
      <c r="D474" s="62">
        <f t="shared" si="431"/>
        <v>2.4663987289484006</v>
      </c>
      <c r="E474" s="62">
        <f t="shared" si="431"/>
        <v>2.4522185520199096</v>
      </c>
      <c r="F474" s="62">
        <f t="shared" si="431"/>
        <v>2.4323098394438922</v>
      </c>
      <c r="G474" s="62">
        <f t="shared" si="431"/>
        <v>2.4046295018767689</v>
      </c>
      <c r="H474" s="62">
        <f t="shared" si="431"/>
        <v>2.3666807945957307</v>
      </c>
      <c r="I474" s="62">
        <f t="shared" si="431"/>
        <v>2.3156817984290878</v>
      </c>
      <c r="J474" s="62">
        <f t="shared" si="431"/>
        <v>2.2490162581577988</v>
      </c>
      <c r="K474" s="62">
        <f t="shared" si="431"/>
        <v>2.1650622781249176</v>
      </c>
      <c r="L474" s="62">
        <f t="shared" si="432"/>
        <v>2.0643199119848337</v>
      </c>
      <c r="M474" s="62">
        <f t="shared" si="432"/>
        <v>1.9504030985106198</v>
      </c>
      <c r="N474" s="62">
        <f t="shared" si="432"/>
        <v>1.8301415859148171</v>
      </c>
      <c r="O474" s="62">
        <f t="shared" si="432"/>
        <v>1.7122465949440495</v>
      </c>
      <c r="P474" s="62">
        <f t="shared" si="432"/>
        <v>1.6049243579653898</v>
      </c>
      <c r="Q474" s="62">
        <f t="shared" si="432"/>
        <v>1.5137157395139718</v>
      </c>
      <c r="R474" s="62">
        <f t="shared" si="432"/>
        <v>1.4406739706724776</v>
      </c>
      <c r="S474" s="62">
        <f t="shared" si="432"/>
        <v>1.3849398592213749</v>
      </c>
      <c r="T474" s="62">
        <f t="shared" si="432"/>
        <v>1.3439708174226148</v>
      </c>
      <c r="U474" s="62">
        <f t="shared" si="432"/>
        <v>1.3146785452218777</v>
      </c>
      <c r="V474" s="62">
        <f t="shared" si="433"/>
        <v>1.2941489882816826</v>
      </c>
      <c r="W474" s="62">
        <f t="shared" si="433"/>
        <v>1.2799618025908228</v>
      </c>
      <c r="X474" s="62">
        <f t="shared" si="433"/>
        <v>1.2702528044479873</v>
      </c>
      <c r="Y474" s="62">
        <f t="shared" si="433"/>
        <v>1.2636528007051355</v>
      </c>
      <c r="Z474" s="62">
        <f t="shared" si="433"/>
        <v>1.2591866516132615</v>
      </c>
      <c r="AA474" s="62">
        <f t="shared" si="433"/>
        <v>1.2561737827731323</v>
      </c>
      <c r="AB474" s="62">
        <f t="shared" si="433"/>
        <v>1.2541455344366195</v>
      </c>
      <c r="AC474" s="62">
        <f t="shared" si="433"/>
        <v>1.2527820452683351</v>
      </c>
    </row>
    <row r="475" spans="1:29" x14ac:dyDescent="0.25">
      <c r="A475" s="30" t="str">
        <f>A455</f>
        <v>Annual Mileage</v>
      </c>
      <c r="B475" s="62">
        <f t="shared" ref="B475:AC475" si="434">$B455+($C455-$B455)*(1-Q455)</f>
        <v>90000</v>
      </c>
      <c r="C475" s="62">
        <f t="shared" si="434"/>
        <v>90000</v>
      </c>
      <c r="D475" s="62">
        <f t="shared" si="434"/>
        <v>90000</v>
      </c>
      <c r="E475" s="62">
        <f t="shared" si="434"/>
        <v>90000</v>
      </c>
      <c r="F475" s="62">
        <f t="shared" si="434"/>
        <v>90000</v>
      </c>
      <c r="G475" s="62">
        <f t="shared" si="434"/>
        <v>90000</v>
      </c>
      <c r="H475" s="62">
        <f t="shared" si="434"/>
        <v>90000</v>
      </c>
      <c r="I475" s="62">
        <f t="shared" si="434"/>
        <v>90000</v>
      </c>
      <c r="J475" s="62">
        <f t="shared" si="434"/>
        <v>90000</v>
      </c>
      <c r="K475" s="62">
        <f t="shared" si="434"/>
        <v>90000</v>
      </c>
      <c r="L475" s="62">
        <f t="shared" si="434"/>
        <v>90000</v>
      </c>
      <c r="M475" s="62">
        <f t="shared" si="434"/>
        <v>90000</v>
      </c>
      <c r="N475" s="62">
        <f t="shared" si="434"/>
        <v>90000</v>
      </c>
      <c r="O475" s="62">
        <f t="shared" si="434"/>
        <v>90000</v>
      </c>
      <c r="P475" s="62">
        <f t="shared" si="434"/>
        <v>90000</v>
      </c>
      <c r="Q475" s="62">
        <f t="shared" si="434"/>
        <v>90000</v>
      </c>
      <c r="R475" s="62">
        <f t="shared" si="434"/>
        <v>90000</v>
      </c>
      <c r="S475" s="62">
        <f t="shared" si="434"/>
        <v>90000</v>
      </c>
      <c r="T475" s="62">
        <f t="shared" si="434"/>
        <v>90000</v>
      </c>
      <c r="U475" s="62">
        <f t="shared" si="434"/>
        <v>90000</v>
      </c>
      <c r="V475" s="62">
        <f t="shared" si="434"/>
        <v>90000</v>
      </c>
      <c r="W475" s="62">
        <f t="shared" si="434"/>
        <v>90000</v>
      </c>
      <c r="X475" s="62">
        <f t="shared" si="434"/>
        <v>90000</v>
      </c>
      <c r="Y475" s="62">
        <f t="shared" si="434"/>
        <v>90000</v>
      </c>
      <c r="Z475" s="62">
        <f t="shared" si="434"/>
        <v>90000</v>
      </c>
      <c r="AA475" s="62">
        <f t="shared" si="434"/>
        <v>90000</v>
      </c>
      <c r="AB475" s="62">
        <f t="shared" si="434"/>
        <v>90000</v>
      </c>
      <c r="AC475" s="62">
        <f t="shared" si="434"/>
        <v>90000</v>
      </c>
    </row>
    <row r="476" spans="1:29" ht="15.75" thickBot="1" x14ac:dyDescent="0.3">
      <c r="AC476" s="32"/>
    </row>
    <row r="477" spans="1:29" ht="15.75" thickBot="1" x14ac:dyDescent="0.3">
      <c r="A477" s="26" t="s">
        <v>208</v>
      </c>
      <c r="B477" s="27">
        <v>2023</v>
      </c>
      <c r="C477" s="27">
        <v>2024</v>
      </c>
      <c r="D477" s="27">
        <v>2025</v>
      </c>
      <c r="E477" s="27">
        <v>2026</v>
      </c>
      <c r="F477" s="27">
        <v>2027</v>
      </c>
      <c r="G477" s="27">
        <v>2028</v>
      </c>
      <c r="H477" s="27">
        <v>2029</v>
      </c>
      <c r="I477" s="27">
        <v>2030</v>
      </c>
      <c r="J477" s="27">
        <v>2031</v>
      </c>
      <c r="K477" s="27">
        <v>2032</v>
      </c>
      <c r="L477" s="27">
        <v>2033</v>
      </c>
      <c r="M477" s="27">
        <v>2034</v>
      </c>
      <c r="N477" s="27">
        <v>2035</v>
      </c>
      <c r="O477" s="27">
        <v>2036</v>
      </c>
      <c r="P477" s="27">
        <v>2037</v>
      </c>
      <c r="Q477" s="27">
        <v>2038</v>
      </c>
      <c r="R477" s="27">
        <v>2039</v>
      </c>
      <c r="S477" s="27">
        <v>2040</v>
      </c>
      <c r="T477" s="27">
        <v>2041</v>
      </c>
      <c r="U477" s="27">
        <v>2042</v>
      </c>
      <c r="V477" s="27">
        <v>2043</v>
      </c>
      <c r="W477" s="27">
        <v>2044</v>
      </c>
      <c r="X477" s="27">
        <v>2045</v>
      </c>
      <c r="Y477" s="27">
        <v>2046</v>
      </c>
      <c r="Z477" s="27">
        <v>2047</v>
      </c>
      <c r="AA477" s="27">
        <v>2048</v>
      </c>
      <c r="AB477" s="27">
        <v>2049</v>
      </c>
      <c r="AC477" s="28">
        <v>2050</v>
      </c>
    </row>
    <row r="478" spans="1:29" x14ac:dyDescent="0.25">
      <c r="A478" s="29" t="str">
        <f>A459</f>
        <v>Capex vehicle</v>
      </c>
      <c r="B478" s="63">
        <f>((1+B463)^B470)*B463/(((1+B463)^B470)-1)*(B459)</f>
        <v>62190.665101367747</v>
      </c>
      <c r="C478" s="63">
        <f t="shared" ref="C478:AC478" si="435">((1+C463)^C470)*C463/(((1+C463)^C470)-1)*(C459)</f>
        <v>61281.329133767969</v>
      </c>
      <c r="D478" s="63">
        <f t="shared" si="435"/>
        <v>60034.66354051487</v>
      </c>
      <c r="E478" s="63">
        <f t="shared" si="435"/>
        <v>58359.278570466915</v>
      </c>
      <c r="F478" s="63">
        <f t="shared" si="435"/>
        <v>56169.226754041214</v>
      </c>
      <c r="G478" s="63">
        <f t="shared" si="435"/>
        <v>53411.226658055137</v>
      </c>
      <c r="H478" s="63">
        <f t="shared" si="435"/>
        <v>50101.705711276991</v>
      </c>
      <c r="I478" s="63">
        <f t="shared" si="435"/>
        <v>46359.3866172536</v>
      </c>
      <c r="J478" s="63">
        <f t="shared" si="435"/>
        <v>42408.635704041997</v>
      </c>
      <c r="K478" s="63">
        <f t="shared" si="435"/>
        <v>38535.628179130072</v>
      </c>
      <c r="L478" s="63">
        <f t="shared" si="435"/>
        <v>35009.949708941356</v>
      </c>
      <c r="M478" s="63">
        <f t="shared" si="435"/>
        <v>32013.625075549993</v>
      </c>
      <c r="N478" s="63">
        <f t="shared" si="435"/>
        <v>29614.105655542335</v>
      </c>
      <c r="O478" s="63">
        <f t="shared" si="435"/>
        <v>27783.165839804766</v>
      </c>
      <c r="P478" s="63">
        <f t="shared" si="435"/>
        <v>26437.27823365216</v>
      </c>
      <c r="Q478" s="63">
        <f t="shared" si="435"/>
        <v>25474.988065757298</v>
      </c>
      <c r="R478" s="63">
        <f t="shared" si="435"/>
        <v>24800.564768738692</v>
      </c>
      <c r="S478" s="63">
        <f t="shared" si="435"/>
        <v>24334.496817203359</v>
      </c>
      <c r="T478" s="63">
        <f t="shared" si="435"/>
        <v>24015.543292910865</v>
      </c>
      <c r="U478" s="63">
        <f t="shared" si="435"/>
        <v>23798.724376771759</v>
      </c>
      <c r="V478" s="63">
        <f t="shared" si="435"/>
        <v>23652.005428852281</v>
      </c>
      <c r="W478" s="63">
        <f t="shared" si="435"/>
        <v>23553.028673408226</v>
      </c>
      <c r="X478" s="63">
        <f t="shared" si="435"/>
        <v>23486.398013318085</v>
      </c>
      <c r="Y478" s="63">
        <f t="shared" si="435"/>
        <v>23441.605577563019</v>
      </c>
      <c r="Z478" s="63">
        <f t="shared" si="435"/>
        <v>23411.522325452843</v>
      </c>
      <c r="AA478" s="63">
        <f t="shared" si="435"/>
        <v>23391.330799385243</v>
      </c>
      <c r="AB478" s="63">
        <f t="shared" si="435"/>
        <v>23377.784258985215</v>
      </c>
      <c r="AC478" s="63">
        <f t="shared" si="435"/>
        <v>23368.698453290883</v>
      </c>
    </row>
    <row r="479" spans="1:29" x14ac:dyDescent="0.25">
      <c r="A479" s="30" t="str">
        <f>A460</f>
        <v>Residual value (vehicle)</v>
      </c>
      <c r="B479" s="62">
        <f>((1+B463)^B470)*B463/(((1+B463)^B470)-1)*(B460)</f>
        <v>-9455.0461314377717</v>
      </c>
      <c r="C479" s="62">
        <f t="shared" ref="C479:AC479" si="436">((1+C463)^C470)*C463/(((1+C463)^C470)-1)*(C460)</f>
        <v>-9370.3530756319105</v>
      </c>
      <c r="D479" s="62">
        <f t="shared" si="436"/>
        <v>-9254.2420644955928</v>
      </c>
      <c r="E479" s="62">
        <f t="shared" si="436"/>
        <v>-9098.2013074813221</v>
      </c>
      <c r="F479" s="62">
        <f t="shared" si="436"/>
        <v>-8894.2258932063796</v>
      </c>
      <c r="G479" s="62">
        <f t="shared" si="436"/>
        <v>-8637.353335246893</v>
      </c>
      <c r="H479" s="62">
        <f t="shared" si="436"/>
        <v>-8329.1136392234366</v>
      </c>
      <c r="I479" s="62">
        <f t="shared" si="436"/>
        <v>-7980.5643118389062</v>
      </c>
      <c r="J479" s="62">
        <f t="shared" si="436"/>
        <v>-7612.6022169809621</v>
      </c>
      <c r="K479" s="62">
        <f t="shared" si="436"/>
        <v>-7251.8809278960271</v>
      </c>
      <c r="L479" s="62">
        <f t="shared" si="436"/>
        <v>-6923.5089135157077</v>
      </c>
      <c r="M479" s="62">
        <f t="shared" si="436"/>
        <v>-6644.4394623665112</v>
      </c>
      <c r="N479" s="62">
        <f t="shared" si="436"/>
        <v>-6420.9548105030526</v>
      </c>
      <c r="O479" s="62">
        <f t="shared" si="436"/>
        <v>-6250.4261021745533</v>
      </c>
      <c r="P479" s="62">
        <f t="shared" si="436"/>
        <v>-6125.0738251309276</v>
      </c>
      <c r="Q479" s="62">
        <f t="shared" si="436"/>
        <v>-6035.4487604740543</v>
      </c>
      <c r="R479" s="62">
        <f t="shared" si="436"/>
        <v>-5972.6348259478109</v>
      </c>
      <c r="S479" s="62">
        <f t="shared" si="436"/>
        <v>-5929.226536344031</v>
      </c>
      <c r="T479" s="62">
        <f t="shared" si="436"/>
        <v>-5899.5200806501216</v>
      </c>
      <c r="U479" s="62">
        <f t="shared" si="436"/>
        <v>-5879.3261619901059</v>
      </c>
      <c r="V479" s="62">
        <f t="shared" si="436"/>
        <v>-5865.6611619387841</v>
      </c>
      <c r="W479" s="62">
        <f t="shared" si="436"/>
        <v>-5856.442738637621</v>
      </c>
      <c r="X479" s="62">
        <f t="shared" si="436"/>
        <v>-5850.2369418645203</v>
      </c>
      <c r="Y479" s="62">
        <f t="shared" si="436"/>
        <v>-5846.0650973579204</v>
      </c>
      <c r="Z479" s="62">
        <f t="shared" si="436"/>
        <v>-5843.2632258378535</v>
      </c>
      <c r="AA479" s="62">
        <f t="shared" si="436"/>
        <v>-5841.3826425276375</v>
      </c>
      <c r="AB479" s="62">
        <f t="shared" si="436"/>
        <v>-5840.1209549413597</v>
      </c>
      <c r="AC479" s="62">
        <f t="shared" si="436"/>
        <v>-5839.2747279404175</v>
      </c>
    </row>
    <row r="480" spans="1:29" x14ac:dyDescent="0.25">
      <c r="A480" s="30" t="str">
        <f>A461</f>
        <v>Capex costumization</v>
      </c>
      <c r="B480" s="62">
        <f>((1+B463)^B471)*B463/(((1+B463)^B471)-1)*(B461)</f>
        <v>4755.37853771343</v>
      </c>
      <c r="C480" s="62">
        <f t="shared" ref="C480:AC480" si="437">((1+C463)^C471)*C463/(((1+C463)^C471)-1)*(C461)</f>
        <v>4755.37853771343</v>
      </c>
      <c r="D480" s="62">
        <f t="shared" si="437"/>
        <v>4755.37853771343</v>
      </c>
      <c r="E480" s="62">
        <f t="shared" si="437"/>
        <v>4755.37853771343</v>
      </c>
      <c r="F480" s="62">
        <f t="shared" si="437"/>
        <v>4755.37853771343</v>
      </c>
      <c r="G480" s="62">
        <f t="shared" si="437"/>
        <v>4755.37853771343</v>
      </c>
      <c r="H480" s="62">
        <f t="shared" si="437"/>
        <v>4755.37853771343</v>
      </c>
      <c r="I480" s="62">
        <f t="shared" si="437"/>
        <v>4755.37853771343</v>
      </c>
      <c r="J480" s="62">
        <f t="shared" si="437"/>
        <v>4755.37853771343</v>
      </c>
      <c r="K480" s="62">
        <f t="shared" si="437"/>
        <v>4755.37853771343</v>
      </c>
      <c r="L480" s="62">
        <f t="shared" si="437"/>
        <v>4755.37853771343</v>
      </c>
      <c r="M480" s="62">
        <f t="shared" si="437"/>
        <v>4755.37853771343</v>
      </c>
      <c r="N480" s="62">
        <f t="shared" si="437"/>
        <v>4755.37853771343</v>
      </c>
      <c r="O480" s="62">
        <f t="shared" si="437"/>
        <v>4755.37853771343</v>
      </c>
      <c r="P480" s="62">
        <f t="shared" si="437"/>
        <v>4755.37853771343</v>
      </c>
      <c r="Q480" s="62">
        <f t="shared" si="437"/>
        <v>4755.37853771343</v>
      </c>
      <c r="R480" s="62">
        <f t="shared" si="437"/>
        <v>4755.37853771343</v>
      </c>
      <c r="S480" s="62">
        <f t="shared" si="437"/>
        <v>4755.37853771343</v>
      </c>
      <c r="T480" s="62">
        <f t="shared" si="437"/>
        <v>4755.37853771343</v>
      </c>
      <c r="U480" s="62">
        <f t="shared" si="437"/>
        <v>4755.37853771343</v>
      </c>
      <c r="V480" s="62">
        <f t="shared" si="437"/>
        <v>4755.37853771343</v>
      </c>
      <c r="W480" s="62">
        <f t="shared" si="437"/>
        <v>4755.37853771343</v>
      </c>
      <c r="X480" s="62">
        <f t="shared" si="437"/>
        <v>4755.37853771343</v>
      </c>
      <c r="Y480" s="62">
        <f t="shared" si="437"/>
        <v>4755.37853771343</v>
      </c>
      <c r="Z480" s="62">
        <f t="shared" si="437"/>
        <v>4755.37853771343</v>
      </c>
      <c r="AA480" s="62">
        <f t="shared" si="437"/>
        <v>4755.37853771343</v>
      </c>
      <c r="AB480" s="62">
        <f t="shared" si="437"/>
        <v>4755.37853771343</v>
      </c>
      <c r="AC480" s="62">
        <f t="shared" si="437"/>
        <v>4755.37853771343</v>
      </c>
    </row>
    <row r="481" spans="1:29" x14ac:dyDescent="0.25">
      <c r="A481" s="30" t="str">
        <f>A462</f>
        <v>Residual value (costumization)</v>
      </c>
      <c r="B481" s="62">
        <f>((1+B463)^B471)*B463/(((1+B463)^B471)-1)*(B462)</f>
        <v>-1188.8446344283575</v>
      </c>
      <c r="C481" s="62">
        <f t="shared" ref="C481:AC481" si="438">((1+C463)^C471)*C463/(((1+C463)^C471)-1)*(C462)</f>
        <v>-1188.8446344283575</v>
      </c>
      <c r="D481" s="62">
        <f t="shared" si="438"/>
        <v>-1188.8446344283575</v>
      </c>
      <c r="E481" s="62">
        <f t="shared" si="438"/>
        <v>-1188.8446344283575</v>
      </c>
      <c r="F481" s="62">
        <f t="shared" si="438"/>
        <v>-1188.8446344283575</v>
      </c>
      <c r="G481" s="62">
        <f t="shared" si="438"/>
        <v>-1188.8446344283575</v>
      </c>
      <c r="H481" s="62">
        <f t="shared" si="438"/>
        <v>-1188.8446344283575</v>
      </c>
      <c r="I481" s="62">
        <f t="shared" si="438"/>
        <v>-1188.8446344283575</v>
      </c>
      <c r="J481" s="62">
        <f t="shared" si="438"/>
        <v>-1188.8446344283575</v>
      </c>
      <c r="K481" s="62">
        <f t="shared" si="438"/>
        <v>-1188.8446344283575</v>
      </c>
      <c r="L481" s="62">
        <f t="shared" si="438"/>
        <v>-1188.8446344283575</v>
      </c>
      <c r="M481" s="62">
        <f t="shared" si="438"/>
        <v>-1188.8446344283575</v>
      </c>
      <c r="N481" s="62">
        <f t="shared" si="438"/>
        <v>-1188.8446344283575</v>
      </c>
      <c r="O481" s="62">
        <f t="shared" si="438"/>
        <v>-1188.8446344283575</v>
      </c>
      <c r="P481" s="62">
        <f t="shared" si="438"/>
        <v>-1188.8446344283575</v>
      </c>
      <c r="Q481" s="62">
        <f t="shared" si="438"/>
        <v>-1188.8446344283575</v>
      </c>
      <c r="R481" s="62">
        <f t="shared" si="438"/>
        <v>-1188.8446344283575</v>
      </c>
      <c r="S481" s="62">
        <f t="shared" si="438"/>
        <v>-1188.8446344283575</v>
      </c>
      <c r="T481" s="62">
        <f t="shared" si="438"/>
        <v>-1188.8446344283575</v>
      </c>
      <c r="U481" s="62">
        <f t="shared" si="438"/>
        <v>-1188.8446344283575</v>
      </c>
      <c r="V481" s="62">
        <f t="shared" si="438"/>
        <v>-1188.8446344283575</v>
      </c>
      <c r="W481" s="62">
        <f t="shared" si="438"/>
        <v>-1188.8446344283575</v>
      </c>
      <c r="X481" s="62">
        <f t="shared" si="438"/>
        <v>-1188.8446344283575</v>
      </c>
      <c r="Y481" s="62">
        <f t="shared" si="438"/>
        <v>-1188.8446344283575</v>
      </c>
      <c r="Z481" s="62">
        <f t="shared" si="438"/>
        <v>-1188.8446344283575</v>
      </c>
      <c r="AA481" s="62">
        <f t="shared" si="438"/>
        <v>-1188.8446344283575</v>
      </c>
      <c r="AB481" s="62">
        <f t="shared" si="438"/>
        <v>-1188.8446344283575</v>
      </c>
      <c r="AC481" s="62">
        <f t="shared" si="438"/>
        <v>-1188.8446344283575</v>
      </c>
    </row>
    <row r="482" spans="1:29" x14ac:dyDescent="0.25">
      <c r="A482" s="30" t="str">
        <f t="shared" ref="A482:AC482" si="439">A464</f>
        <v>Opex fix (admin, crew, insurance)</v>
      </c>
      <c r="B482" s="62">
        <f t="shared" si="439"/>
        <v>70000</v>
      </c>
      <c r="C482" s="62">
        <f t="shared" si="439"/>
        <v>70000</v>
      </c>
      <c r="D482" s="62">
        <f t="shared" si="439"/>
        <v>70000</v>
      </c>
      <c r="E482" s="62">
        <f t="shared" si="439"/>
        <v>70000</v>
      </c>
      <c r="F482" s="62">
        <f t="shared" si="439"/>
        <v>70000</v>
      </c>
      <c r="G482" s="62">
        <f t="shared" si="439"/>
        <v>70000</v>
      </c>
      <c r="H482" s="62">
        <f t="shared" si="439"/>
        <v>70000</v>
      </c>
      <c r="I482" s="62">
        <f t="shared" si="439"/>
        <v>70000</v>
      </c>
      <c r="J482" s="62">
        <f t="shared" si="439"/>
        <v>70000</v>
      </c>
      <c r="K482" s="62">
        <f t="shared" si="439"/>
        <v>70000</v>
      </c>
      <c r="L482" s="62">
        <f t="shared" si="439"/>
        <v>70000</v>
      </c>
      <c r="M482" s="62">
        <f t="shared" si="439"/>
        <v>70000</v>
      </c>
      <c r="N482" s="62">
        <f t="shared" si="439"/>
        <v>70000</v>
      </c>
      <c r="O482" s="62">
        <f t="shared" si="439"/>
        <v>70000</v>
      </c>
      <c r="P482" s="62">
        <f t="shared" si="439"/>
        <v>70000</v>
      </c>
      <c r="Q482" s="62">
        <f t="shared" si="439"/>
        <v>70000</v>
      </c>
      <c r="R482" s="62">
        <f t="shared" si="439"/>
        <v>70000</v>
      </c>
      <c r="S482" s="62">
        <f t="shared" si="439"/>
        <v>70000</v>
      </c>
      <c r="T482" s="62">
        <f t="shared" si="439"/>
        <v>70000</v>
      </c>
      <c r="U482" s="62">
        <f t="shared" si="439"/>
        <v>70000</v>
      </c>
      <c r="V482" s="62">
        <f t="shared" si="439"/>
        <v>70000</v>
      </c>
      <c r="W482" s="62">
        <f t="shared" si="439"/>
        <v>70000</v>
      </c>
      <c r="X482" s="62">
        <f t="shared" si="439"/>
        <v>70000</v>
      </c>
      <c r="Y482" s="62">
        <f t="shared" si="439"/>
        <v>70000</v>
      </c>
      <c r="Z482" s="62">
        <f t="shared" si="439"/>
        <v>70000</v>
      </c>
      <c r="AA482" s="62">
        <f t="shared" si="439"/>
        <v>70000</v>
      </c>
      <c r="AB482" s="62">
        <f t="shared" si="439"/>
        <v>70000</v>
      </c>
      <c r="AC482" s="62">
        <f t="shared" si="439"/>
        <v>70000</v>
      </c>
    </row>
    <row r="483" spans="1:29" x14ac:dyDescent="0.25">
      <c r="A483" s="30" t="str">
        <f t="shared" ref="A483:AC483" si="440">A465</f>
        <v>Opex maintenance &amp; repair</v>
      </c>
      <c r="B483" s="62">
        <f t="shared" si="440"/>
        <v>15000</v>
      </c>
      <c r="C483" s="62">
        <f t="shared" si="440"/>
        <v>15000</v>
      </c>
      <c r="D483" s="62">
        <f t="shared" si="440"/>
        <v>15000</v>
      </c>
      <c r="E483" s="62">
        <f t="shared" si="440"/>
        <v>15000</v>
      </c>
      <c r="F483" s="62">
        <f t="shared" si="440"/>
        <v>15000</v>
      </c>
      <c r="G483" s="62">
        <f t="shared" si="440"/>
        <v>15000</v>
      </c>
      <c r="H483" s="62">
        <f t="shared" si="440"/>
        <v>15000</v>
      </c>
      <c r="I483" s="62">
        <f t="shared" si="440"/>
        <v>15000</v>
      </c>
      <c r="J483" s="62">
        <f t="shared" si="440"/>
        <v>15000</v>
      </c>
      <c r="K483" s="62">
        <f t="shared" si="440"/>
        <v>15000</v>
      </c>
      <c r="L483" s="62">
        <f t="shared" si="440"/>
        <v>15000</v>
      </c>
      <c r="M483" s="62">
        <f t="shared" si="440"/>
        <v>15000</v>
      </c>
      <c r="N483" s="62">
        <f t="shared" si="440"/>
        <v>15000</v>
      </c>
      <c r="O483" s="62">
        <f t="shared" si="440"/>
        <v>15000</v>
      </c>
      <c r="P483" s="62">
        <f t="shared" si="440"/>
        <v>15000</v>
      </c>
      <c r="Q483" s="62">
        <f t="shared" si="440"/>
        <v>15000</v>
      </c>
      <c r="R483" s="62">
        <f t="shared" si="440"/>
        <v>15000</v>
      </c>
      <c r="S483" s="62">
        <f t="shared" si="440"/>
        <v>15000</v>
      </c>
      <c r="T483" s="62">
        <f t="shared" si="440"/>
        <v>15000</v>
      </c>
      <c r="U483" s="62">
        <f t="shared" si="440"/>
        <v>15000</v>
      </c>
      <c r="V483" s="62">
        <f t="shared" si="440"/>
        <v>15000</v>
      </c>
      <c r="W483" s="62">
        <f t="shared" si="440"/>
        <v>15000</v>
      </c>
      <c r="X483" s="62">
        <f t="shared" si="440"/>
        <v>15000</v>
      </c>
      <c r="Y483" s="62">
        <f t="shared" si="440"/>
        <v>15000</v>
      </c>
      <c r="Z483" s="62">
        <f t="shared" si="440"/>
        <v>15000</v>
      </c>
      <c r="AA483" s="62">
        <f t="shared" si="440"/>
        <v>15000</v>
      </c>
      <c r="AB483" s="62">
        <f t="shared" si="440"/>
        <v>15000</v>
      </c>
      <c r="AC483" s="62">
        <f t="shared" si="440"/>
        <v>15000</v>
      </c>
    </row>
    <row r="484" spans="1:29" x14ac:dyDescent="0.25">
      <c r="A484" s="30" t="str">
        <f>A466</f>
        <v>Opex var (mode-fees)</v>
      </c>
      <c r="B484" s="62">
        <f>B466*B475</f>
        <v>9900</v>
      </c>
      <c r="C484" s="62">
        <f t="shared" ref="C484:AC484" si="441">C466*C475</f>
        <v>9900</v>
      </c>
      <c r="D484" s="62">
        <f t="shared" si="441"/>
        <v>9900</v>
      </c>
      <c r="E484" s="62">
        <f t="shared" si="441"/>
        <v>9900</v>
      </c>
      <c r="F484" s="62">
        <f t="shared" si="441"/>
        <v>9900</v>
      </c>
      <c r="G484" s="62">
        <f t="shared" si="441"/>
        <v>9900</v>
      </c>
      <c r="H484" s="62">
        <f t="shared" si="441"/>
        <v>9900</v>
      </c>
      <c r="I484" s="62">
        <f t="shared" si="441"/>
        <v>9900</v>
      </c>
      <c r="J484" s="62">
        <f t="shared" si="441"/>
        <v>9900</v>
      </c>
      <c r="K484" s="62">
        <f t="shared" si="441"/>
        <v>9900</v>
      </c>
      <c r="L484" s="62">
        <f t="shared" si="441"/>
        <v>9900</v>
      </c>
      <c r="M484" s="62">
        <f t="shared" si="441"/>
        <v>9900</v>
      </c>
      <c r="N484" s="62">
        <f t="shared" si="441"/>
        <v>9900</v>
      </c>
      <c r="O484" s="62">
        <f t="shared" si="441"/>
        <v>9900</v>
      </c>
      <c r="P484" s="62">
        <f t="shared" si="441"/>
        <v>9900</v>
      </c>
      <c r="Q484" s="62">
        <f t="shared" si="441"/>
        <v>9900</v>
      </c>
      <c r="R484" s="62">
        <f t="shared" si="441"/>
        <v>9900</v>
      </c>
      <c r="S484" s="62">
        <f t="shared" si="441"/>
        <v>9900</v>
      </c>
      <c r="T484" s="62">
        <f t="shared" si="441"/>
        <v>9900</v>
      </c>
      <c r="U484" s="62">
        <f t="shared" si="441"/>
        <v>9900</v>
      </c>
      <c r="V484" s="62">
        <f t="shared" si="441"/>
        <v>9900</v>
      </c>
      <c r="W484" s="62">
        <f t="shared" si="441"/>
        <v>9900</v>
      </c>
      <c r="X484" s="62">
        <f t="shared" si="441"/>
        <v>9900</v>
      </c>
      <c r="Y484" s="62">
        <f t="shared" si="441"/>
        <v>9900</v>
      </c>
      <c r="Z484" s="62">
        <f t="shared" si="441"/>
        <v>9900</v>
      </c>
      <c r="AA484" s="62">
        <f t="shared" si="441"/>
        <v>9900</v>
      </c>
      <c r="AB484" s="62">
        <f t="shared" si="441"/>
        <v>9900</v>
      </c>
      <c r="AC484" s="62">
        <f t="shared" si="441"/>
        <v>9900</v>
      </c>
    </row>
    <row r="485" spans="1:29" x14ac:dyDescent="0.25">
      <c r="A485" s="30" t="str">
        <f>A468</f>
        <v>Fuel Cost</v>
      </c>
      <c r="B485" s="62">
        <f>B467*B468*B475</f>
        <v>12464.511858644639</v>
      </c>
      <c r="C485" s="62">
        <f t="shared" ref="C485:AC485" si="442">C467*C468*C475</f>
        <v>12381.792292965571</v>
      </c>
      <c r="D485" s="62">
        <f t="shared" si="442"/>
        <v>12267.938008322588</v>
      </c>
      <c r="E485" s="62">
        <f t="shared" si="442"/>
        <v>12114.004082262543</v>
      </c>
      <c r="F485" s="62">
        <f t="shared" si="442"/>
        <v>11910.92432355008</v>
      </c>
      <c r="G485" s="62">
        <f t="shared" si="442"/>
        <v>11651.585724625038</v>
      </c>
      <c r="H485" s="62">
        <f t="shared" si="442"/>
        <v>11333.767485725817</v>
      </c>
      <c r="I485" s="62">
        <f t="shared" si="442"/>
        <v>10962.932402412051</v>
      </c>
      <c r="J485" s="62">
        <f t="shared" si="442"/>
        <v>10553.089417372843</v>
      </c>
      <c r="K485" s="62">
        <f t="shared" si="442"/>
        <v>10124.47826685343</v>
      </c>
      <c r="L485" s="62">
        <f t="shared" si="442"/>
        <v>9699.0078341314438</v>
      </c>
      <c r="M485" s="62">
        <f t="shared" si="442"/>
        <v>9296.1545904975155</v>
      </c>
      <c r="N485" s="62">
        <f t="shared" si="442"/>
        <v>8931.0693253170448</v>
      </c>
      <c r="O485" s="62">
        <f t="shared" si="442"/>
        <v>8614.1827187516046</v>
      </c>
      <c r="P485" s="62">
        <f t="shared" si="442"/>
        <v>8350.9074948091711</v>
      </c>
      <c r="Q485" s="62">
        <f t="shared" si="442"/>
        <v>8141.3909523290858</v>
      </c>
      <c r="R485" s="62">
        <f t="shared" si="442"/>
        <v>7981.136989009281</v>
      </c>
      <c r="S485" s="62">
        <f t="shared" si="442"/>
        <v>7862.6528697274107</v>
      </c>
      <c r="T485" s="62">
        <f t="shared" si="442"/>
        <v>7777.4052529357714</v>
      </c>
      <c r="U485" s="62">
        <f t="shared" si="442"/>
        <v>7717.331412236118</v>
      </c>
      <c r="V485" s="62">
        <f t="shared" si="442"/>
        <v>7675.6375537633212</v>
      </c>
      <c r="W485" s="62">
        <f t="shared" si="442"/>
        <v>7647.013033422998</v>
      </c>
      <c r="X485" s="62">
        <f t="shared" si="442"/>
        <v>7627.5100051998015</v>
      </c>
      <c r="Y485" s="62">
        <f t="shared" si="442"/>
        <v>7614.2913558105956</v>
      </c>
      <c r="Z485" s="62">
        <f t="shared" si="442"/>
        <v>7605.3641759496832</v>
      </c>
      <c r="AA485" s="62">
        <f t="shared" si="442"/>
        <v>7599.3499006516004</v>
      </c>
      <c r="AB485" s="62">
        <f t="shared" si="442"/>
        <v>7595.3047319162497</v>
      </c>
      <c r="AC485" s="62">
        <f t="shared" si="442"/>
        <v>7592.5869953496476</v>
      </c>
    </row>
    <row r="486" spans="1:29" ht="15.75" thickBot="1" x14ac:dyDescent="0.3">
      <c r="A486" s="59" t="str">
        <f>A449</f>
        <v>Emission Cost</v>
      </c>
      <c r="B486" s="62">
        <f>B469*B475</f>
        <v>0</v>
      </c>
      <c r="C486" s="62">
        <f t="shared" ref="C486:AC486" si="443">C469*C475</f>
        <v>0</v>
      </c>
      <c r="D486" s="62">
        <f t="shared" si="443"/>
        <v>0</v>
      </c>
      <c r="E486" s="62">
        <f t="shared" si="443"/>
        <v>0</v>
      </c>
      <c r="F486" s="62">
        <f t="shared" si="443"/>
        <v>0</v>
      </c>
      <c r="G486" s="62">
        <f t="shared" si="443"/>
        <v>0</v>
      </c>
      <c r="H486" s="62">
        <f t="shared" si="443"/>
        <v>0</v>
      </c>
      <c r="I486" s="62">
        <f t="shared" si="443"/>
        <v>0</v>
      </c>
      <c r="J486" s="62">
        <f t="shared" si="443"/>
        <v>0</v>
      </c>
      <c r="K486" s="62">
        <f t="shared" si="443"/>
        <v>0</v>
      </c>
      <c r="L486" s="62">
        <f t="shared" si="443"/>
        <v>0</v>
      </c>
      <c r="M486" s="62">
        <f t="shared" si="443"/>
        <v>0</v>
      </c>
      <c r="N486" s="62">
        <f t="shared" si="443"/>
        <v>0</v>
      </c>
      <c r="O486" s="62">
        <f t="shared" si="443"/>
        <v>0</v>
      </c>
      <c r="P486" s="62">
        <f t="shared" si="443"/>
        <v>0</v>
      </c>
      <c r="Q486" s="62">
        <f t="shared" si="443"/>
        <v>0</v>
      </c>
      <c r="R486" s="62">
        <f t="shared" si="443"/>
        <v>0</v>
      </c>
      <c r="S486" s="62">
        <f t="shared" si="443"/>
        <v>0</v>
      </c>
      <c r="T486" s="62">
        <f t="shared" si="443"/>
        <v>0</v>
      </c>
      <c r="U486" s="62">
        <f t="shared" si="443"/>
        <v>0</v>
      </c>
      <c r="V486" s="62">
        <f t="shared" si="443"/>
        <v>0</v>
      </c>
      <c r="W486" s="62">
        <f t="shared" si="443"/>
        <v>0</v>
      </c>
      <c r="X486" s="62">
        <f t="shared" si="443"/>
        <v>0</v>
      </c>
      <c r="Y486" s="62">
        <f t="shared" si="443"/>
        <v>0</v>
      </c>
      <c r="Z486" s="62">
        <f t="shared" si="443"/>
        <v>0</v>
      </c>
      <c r="AA486" s="62">
        <f t="shared" si="443"/>
        <v>0</v>
      </c>
      <c r="AB486" s="62">
        <f t="shared" si="443"/>
        <v>0</v>
      </c>
      <c r="AC486" s="62">
        <f t="shared" si="443"/>
        <v>0</v>
      </c>
    </row>
    <row r="487" spans="1:29" ht="15.75" thickBot="1" x14ac:dyDescent="0.3">
      <c r="A487" s="31" t="s">
        <v>209</v>
      </c>
      <c r="B487" s="64">
        <f>B478+B479+B480+B481+B482+B483+B484+B485+B486</f>
        <v>163666.66473185967</v>
      </c>
      <c r="C487" s="64">
        <f t="shared" ref="C487:AC487" si="444">C478+C479+C480+C481+C482+C483+C484+C485+C486</f>
        <v>162759.30225438671</v>
      </c>
      <c r="D487" s="64">
        <f t="shared" si="444"/>
        <v>161514.89338762694</v>
      </c>
      <c r="E487" s="64">
        <f t="shared" si="444"/>
        <v>159841.61524853323</v>
      </c>
      <c r="F487" s="64">
        <f t="shared" si="444"/>
        <v>157652.45908766997</v>
      </c>
      <c r="G487" s="64">
        <f t="shared" si="444"/>
        <v>154891.99295071836</v>
      </c>
      <c r="H487" s="64">
        <f t="shared" si="444"/>
        <v>151572.89346106444</v>
      </c>
      <c r="I487" s="64">
        <f t="shared" si="444"/>
        <v>147808.28861111181</v>
      </c>
      <c r="J487" s="64">
        <f t="shared" si="444"/>
        <v>143815.65680771894</v>
      </c>
      <c r="K487" s="64">
        <f t="shared" si="444"/>
        <v>139874.75942137255</v>
      </c>
      <c r="L487" s="64">
        <f t="shared" si="444"/>
        <v>136251.98253284217</v>
      </c>
      <c r="M487" s="64">
        <f t="shared" si="444"/>
        <v>133131.87410696608</v>
      </c>
      <c r="N487" s="64">
        <f t="shared" si="444"/>
        <v>130590.75407364141</v>
      </c>
      <c r="O487" s="64">
        <f t="shared" si="444"/>
        <v>128613.45635966689</v>
      </c>
      <c r="P487" s="64">
        <f t="shared" si="444"/>
        <v>127129.64580661547</v>
      </c>
      <c r="Q487" s="64">
        <f t="shared" si="444"/>
        <v>126047.46416089739</v>
      </c>
      <c r="R487" s="64">
        <f t="shared" si="444"/>
        <v>125275.60083508524</v>
      </c>
      <c r="S487" s="64">
        <f t="shared" si="444"/>
        <v>124734.4570538718</v>
      </c>
      <c r="T487" s="64">
        <f t="shared" si="444"/>
        <v>124359.96236848159</v>
      </c>
      <c r="U487" s="64">
        <f t="shared" si="444"/>
        <v>124103.26353030285</v>
      </c>
      <c r="V487" s="64">
        <f t="shared" si="444"/>
        <v>123928.5157239619</v>
      </c>
      <c r="W487" s="64">
        <f t="shared" si="444"/>
        <v>123810.13287147868</v>
      </c>
      <c r="X487" s="64">
        <f t="shared" si="444"/>
        <v>123730.20497993844</v>
      </c>
      <c r="Y487" s="64">
        <f t="shared" si="444"/>
        <v>123676.36573930076</v>
      </c>
      <c r="Z487" s="64">
        <f t="shared" si="444"/>
        <v>123640.15717884974</v>
      </c>
      <c r="AA487" s="64">
        <f t="shared" si="444"/>
        <v>123615.83196079428</v>
      </c>
      <c r="AB487" s="64">
        <f t="shared" si="444"/>
        <v>123599.50193924516</v>
      </c>
      <c r="AC487" s="64">
        <f t="shared" si="444"/>
        <v>123588.54462398519</v>
      </c>
    </row>
    <row r="488" spans="1:29" ht="15.75" thickBot="1" x14ac:dyDescent="0.3">
      <c r="AC488" s="32"/>
    </row>
    <row r="489" spans="1:29" ht="15.75" thickBot="1" x14ac:dyDescent="0.3">
      <c r="A489" s="26" t="s">
        <v>208</v>
      </c>
      <c r="B489" s="27">
        <v>2023</v>
      </c>
      <c r="C489" s="27">
        <v>2024</v>
      </c>
      <c r="D489" s="27">
        <v>2025</v>
      </c>
      <c r="E489" s="27">
        <v>2026</v>
      </c>
      <c r="F489" s="27">
        <v>2027</v>
      </c>
      <c r="G489" s="27">
        <v>2028</v>
      </c>
      <c r="H489" s="27">
        <v>2029</v>
      </c>
      <c r="I489" s="27">
        <v>2030</v>
      </c>
      <c r="J489" s="27">
        <v>2031</v>
      </c>
      <c r="K489" s="27">
        <v>2032</v>
      </c>
      <c r="L489" s="27">
        <v>2033</v>
      </c>
      <c r="M489" s="27">
        <v>2034</v>
      </c>
      <c r="N489" s="27">
        <v>2035</v>
      </c>
      <c r="O489" s="27">
        <v>2036</v>
      </c>
      <c r="P489" s="27">
        <v>2037</v>
      </c>
      <c r="Q489" s="27">
        <v>2038</v>
      </c>
      <c r="R489" s="27">
        <v>2039</v>
      </c>
      <c r="S489" s="27">
        <v>2040</v>
      </c>
      <c r="T489" s="27">
        <v>2041</v>
      </c>
      <c r="U489" s="27">
        <v>2042</v>
      </c>
      <c r="V489" s="27">
        <v>2043</v>
      </c>
      <c r="W489" s="27">
        <v>2044</v>
      </c>
      <c r="X489" s="27">
        <v>2045</v>
      </c>
      <c r="Y489" s="27">
        <v>2046</v>
      </c>
      <c r="Z489" s="27">
        <v>2047</v>
      </c>
      <c r="AA489" s="27">
        <v>2048</v>
      </c>
      <c r="AB489" s="27">
        <v>2049</v>
      </c>
      <c r="AC489" s="28">
        <v>2050</v>
      </c>
    </row>
    <row r="490" spans="1:29" x14ac:dyDescent="0.25">
      <c r="A490" s="29" t="str">
        <f t="shared" ref="A490:A497" si="445">A478</f>
        <v>Capex vehicle</v>
      </c>
      <c r="B490" s="65">
        <f>((1+B463)^B470)*B463/(((1+B463)^B470)-1)*(B459)/B475</f>
        <v>0.69100739001519718</v>
      </c>
      <c r="C490" s="65">
        <f t="shared" ref="C490:AC490" si="446">((1+C463)^C470)*C463/(((1+C463)^C470)-1)*(C459)/C475</f>
        <v>0.68090365704186628</v>
      </c>
      <c r="D490" s="65">
        <f t="shared" si="446"/>
        <v>0.66705181711683192</v>
      </c>
      <c r="E490" s="65">
        <f t="shared" si="446"/>
        <v>0.64843642856074346</v>
      </c>
      <c r="F490" s="65">
        <f t="shared" si="446"/>
        <v>0.62410251948934681</v>
      </c>
      <c r="G490" s="65">
        <f t="shared" si="446"/>
        <v>0.59345807397839045</v>
      </c>
      <c r="H490" s="65">
        <f t="shared" si="446"/>
        <v>0.55668561901418878</v>
      </c>
      <c r="I490" s="65">
        <f t="shared" si="446"/>
        <v>0.51510429574726224</v>
      </c>
      <c r="J490" s="65">
        <f t="shared" si="446"/>
        <v>0.47120706337824442</v>
      </c>
      <c r="K490" s="65">
        <f t="shared" si="446"/>
        <v>0.42817364643477857</v>
      </c>
      <c r="L490" s="65">
        <f t="shared" si="446"/>
        <v>0.38899944121045954</v>
      </c>
      <c r="M490" s="65">
        <f t="shared" si="446"/>
        <v>0.3557069452838888</v>
      </c>
      <c r="N490" s="65">
        <f t="shared" si="446"/>
        <v>0.32904561839491481</v>
      </c>
      <c r="O490" s="65">
        <f t="shared" si="446"/>
        <v>0.30870184266449741</v>
      </c>
      <c r="P490" s="65">
        <f t="shared" si="446"/>
        <v>0.29374753592946845</v>
      </c>
      <c r="Q490" s="65">
        <f t="shared" si="446"/>
        <v>0.28305542295285885</v>
      </c>
      <c r="R490" s="65">
        <f t="shared" si="446"/>
        <v>0.27556183076376323</v>
      </c>
      <c r="S490" s="65">
        <f t="shared" si="446"/>
        <v>0.27038329796892618</v>
      </c>
      <c r="T490" s="65">
        <f t="shared" si="446"/>
        <v>0.26683936992123181</v>
      </c>
      <c r="U490" s="65">
        <f t="shared" si="446"/>
        <v>0.26443027085301957</v>
      </c>
      <c r="V490" s="65">
        <f t="shared" si="446"/>
        <v>0.2628000603205809</v>
      </c>
      <c r="W490" s="65">
        <f t="shared" si="446"/>
        <v>0.26170031859342474</v>
      </c>
      <c r="X490" s="65">
        <f t="shared" si="446"/>
        <v>0.26095997792575648</v>
      </c>
      <c r="Y490" s="65">
        <f t="shared" si="446"/>
        <v>0.26046228419514467</v>
      </c>
      <c r="Z490" s="65">
        <f t="shared" si="446"/>
        <v>0.26012802583836492</v>
      </c>
      <c r="AA490" s="65">
        <f t="shared" si="446"/>
        <v>0.2599036755487249</v>
      </c>
      <c r="AB490" s="65">
        <f t="shared" si="446"/>
        <v>0.25975315843316904</v>
      </c>
      <c r="AC490" s="65">
        <f t="shared" si="446"/>
        <v>0.25965220503656539</v>
      </c>
    </row>
    <row r="491" spans="1:29" x14ac:dyDescent="0.25">
      <c r="A491" s="30" t="str">
        <f t="shared" si="445"/>
        <v>Residual value (vehicle)</v>
      </c>
      <c r="B491" s="66">
        <f>((1+B463)^B470)*B463/(((1+B463)^B470)-1)*(B460)/B475</f>
        <v>-0.10505606812708636</v>
      </c>
      <c r="C491" s="66">
        <f t="shared" ref="C491:AC491" si="447">((1+C463)^C470)*C463/(((1+C463)^C470)-1)*(C460)/C475</f>
        <v>-0.10411503417368789</v>
      </c>
      <c r="D491" s="66">
        <f t="shared" si="447"/>
        <v>-0.10282491182772881</v>
      </c>
      <c r="E491" s="66">
        <f t="shared" si="447"/>
        <v>-0.10109112563868136</v>
      </c>
      <c r="F491" s="66">
        <f t="shared" si="447"/>
        <v>-9.8824732146737551E-2</v>
      </c>
      <c r="G491" s="66">
        <f t="shared" si="447"/>
        <v>-9.5970592613854364E-2</v>
      </c>
      <c r="H491" s="66">
        <f t="shared" si="447"/>
        <v>-9.2545707102482624E-2</v>
      </c>
      <c r="I491" s="66">
        <f t="shared" si="447"/>
        <v>-8.8672936798210075E-2</v>
      </c>
      <c r="J491" s="66">
        <f t="shared" si="447"/>
        <v>-8.4584469077566241E-2</v>
      </c>
      <c r="K491" s="66">
        <f t="shared" si="447"/>
        <v>-8.0576454754400298E-2</v>
      </c>
      <c r="L491" s="66">
        <f t="shared" si="447"/>
        <v>-7.6927876816841198E-2</v>
      </c>
      <c r="M491" s="66">
        <f t="shared" si="447"/>
        <v>-7.3827105137405674E-2</v>
      </c>
      <c r="N491" s="66">
        <f t="shared" si="447"/>
        <v>-7.13439423389228E-2</v>
      </c>
      <c r="O491" s="66">
        <f t="shared" si="447"/>
        <v>-6.9449178913050594E-2</v>
      </c>
      <c r="P491" s="66">
        <f t="shared" si="447"/>
        <v>-6.8056375834788088E-2</v>
      </c>
      <c r="Q491" s="66">
        <f t="shared" si="447"/>
        <v>-6.7060541783045047E-2</v>
      </c>
      <c r="R491" s="66">
        <f t="shared" si="447"/>
        <v>-6.6362609177197898E-2</v>
      </c>
      <c r="S491" s="66">
        <f t="shared" si="447"/>
        <v>-6.5880294848267018E-2</v>
      </c>
      <c r="T491" s="66">
        <f t="shared" si="447"/>
        <v>-6.555022311833468E-2</v>
      </c>
      <c r="U491" s="66">
        <f t="shared" si="447"/>
        <v>-6.5325846244334504E-2</v>
      </c>
      <c r="V491" s="66">
        <f t="shared" si="447"/>
        <v>-6.5174012910430928E-2</v>
      </c>
      <c r="W491" s="66">
        <f t="shared" si="447"/>
        <v>-6.5071585984862457E-2</v>
      </c>
      <c r="X491" s="66">
        <f t="shared" si="447"/>
        <v>-6.5002632687383557E-2</v>
      </c>
      <c r="Y491" s="66">
        <f t="shared" si="447"/>
        <v>-6.4956278859532451E-2</v>
      </c>
      <c r="Z491" s="66">
        <f t="shared" si="447"/>
        <v>-6.4925146953753926E-2</v>
      </c>
      <c r="AA491" s="66">
        <f t="shared" si="447"/>
        <v>-6.490425158364041E-2</v>
      </c>
      <c r="AB491" s="66">
        <f t="shared" si="447"/>
        <v>-6.4890232832681777E-2</v>
      </c>
      <c r="AC491" s="66">
        <f t="shared" si="447"/>
        <v>-6.4880830310449084E-2</v>
      </c>
    </row>
    <row r="492" spans="1:29" x14ac:dyDescent="0.25">
      <c r="A492" s="30" t="str">
        <f t="shared" si="445"/>
        <v>Capex costumization</v>
      </c>
      <c r="B492" s="66">
        <f>((1+B463)^B471)*B463/(((1+B463)^B471)-1)*(B461)/B475</f>
        <v>5.2837539307926999E-2</v>
      </c>
      <c r="C492" s="66">
        <f t="shared" ref="C492:AC492" si="448">((1+C463)^C471)*C463/(((1+C463)^C471)-1)*(C461)/C475</f>
        <v>5.2837539307926999E-2</v>
      </c>
      <c r="D492" s="66">
        <f t="shared" si="448"/>
        <v>5.2837539307926999E-2</v>
      </c>
      <c r="E492" s="66">
        <f t="shared" si="448"/>
        <v>5.2837539307926999E-2</v>
      </c>
      <c r="F492" s="66">
        <f t="shared" si="448"/>
        <v>5.2837539307926999E-2</v>
      </c>
      <c r="G492" s="66">
        <f t="shared" si="448"/>
        <v>5.2837539307926999E-2</v>
      </c>
      <c r="H492" s="66">
        <f t="shared" si="448"/>
        <v>5.2837539307926999E-2</v>
      </c>
      <c r="I492" s="66">
        <f t="shared" si="448"/>
        <v>5.2837539307926999E-2</v>
      </c>
      <c r="J492" s="66">
        <f t="shared" si="448"/>
        <v>5.2837539307926999E-2</v>
      </c>
      <c r="K492" s="66">
        <f t="shared" si="448"/>
        <v>5.2837539307926999E-2</v>
      </c>
      <c r="L492" s="66">
        <f t="shared" si="448"/>
        <v>5.2837539307926999E-2</v>
      </c>
      <c r="M492" s="66">
        <f t="shared" si="448"/>
        <v>5.2837539307926999E-2</v>
      </c>
      <c r="N492" s="66">
        <f t="shared" si="448"/>
        <v>5.2837539307926999E-2</v>
      </c>
      <c r="O492" s="66">
        <f t="shared" si="448"/>
        <v>5.2837539307926999E-2</v>
      </c>
      <c r="P492" s="66">
        <f t="shared" si="448"/>
        <v>5.2837539307926999E-2</v>
      </c>
      <c r="Q492" s="66">
        <f t="shared" si="448"/>
        <v>5.2837539307926999E-2</v>
      </c>
      <c r="R492" s="66">
        <f t="shared" si="448"/>
        <v>5.2837539307926999E-2</v>
      </c>
      <c r="S492" s="66">
        <f t="shared" si="448"/>
        <v>5.2837539307926999E-2</v>
      </c>
      <c r="T492" s="66">
        <f t="shared" si="448"/>
        <v>5.2837539307926999E-2</v>
      </c>
      <c r="U492" s="66">
        <f t="shared" si="448"/>
        <v>5.2837539307926999E-2</v>
      </c>
      <c r="V492" s="66">
        <f t="shared" si="448"/>
        <v>5.2837539307926999E-2</v>
      </c>
      <c r="W492" s="66">
        <f t="shared" si="448"/>
        <v>5.2837539307926999E-2</v>
      </c>
      <c r="X492" s="66">
        <f t="shared" si="448"/>
        <v>5.2837539307926999E-2</v>
      </c>
      <c r="Y492" s="66">
        <f t="shared" si="448"/>
        <v>5.2837539307926999E-2</v>
      </c>
      <c r="Z492" s="66">
        <f t="shared" si="448"/>
        <v>5.2837539307926999E-2</v>
      </c>
      <c r="AA492" s="66">
        <f t="shared" si="448"/>
        <v>5.2837539307926999E-2</v>
      </c>
      <c r="AB492" s="66">
        <f t="shared" si="448"/>
        <v>5.2837539307926999E-2</v>
      </c>
      <c r="AC492" s="66">
        <f t="shared" si="448"/>
        <v>5.2837539307926999E-2</v>
      </c>
    </row>
    <row r="493" spans="1:29" x14ac:dyDescent="0.25">
      <c r="A493" s="30" t="str">
        <f t="shared" si="445"/>
        <v>Residual value (costumization)</v>
      </c>
      <c r="B493" s="66">
        <f>((1+B463)^B471)*B463/(((1+B463)^B471)-1)*(B462)/B475</f>
        <v>-1.320938482698175E-2</v>
      </c>
      <c r="C493" s="66">
        <f t="shared" ref="C493:AC493" si="449">((1+C463)^C471)*C463/(((1+C463)^C471)-1)*(C462)/C475</f>
        <v>-1.320938482698175E-2</v>
      </c>
      <c r="D493" s="66">
        <f t="shared" si="449"/>
        <v>-1.320938482698175E-2</v>
      </c>
      <c r="E493" s="66">
        <f t="shared" si="449"/>
        <v>-1.320938482698175E-2</v>
      </c>
      <c r="F493" s="66">
        <f t="shared" si="449"/>
        <v>-1.320938482698175E-2</v>
      </c>
      <c r="G493" s="66">
        <f t="shared" si="449"/>
        <v>-1.320938482698175E-2</v>
      </c>
      <c r="H493" s="66">
        <f t="shared" si="449"/>
        <v>-1.320938482698175E-2</v>
      </c>
      <c r="I493" s="66">
        <f t="shared" si="449"/>
        <v>-1.320938482698175E-2</v>
      </c>
      <c r="J493" s="66">
        <f t="shared" si="449"/>
        <v>-1.320938482698175E-2</v>
      </c>
      <c r="K493" s="66">
        <f t="shared" si="449"/>
        <v>-1.320938482698175E-2</v>
      </c>
      <c r="L493" s="66">
        <f t="shared" si="449"/>
        <v>-1.320938482698175E-2</v>
      </c>
      <c r="M493" s="66">
        <f t="shared" si="449"/>
        <v>-1.320938482698175E-2</v>
      </c>
      <c r="N493" s="66">
        <f t="shared" si="449"/>
        <v>-1.320938482698175E-2</v>
      </c>
      <c r="O493" s="66">
        <f t="shared" si="449"/>
        <v>-1.320938482698175E-2</v>
      </c>
      <c r="P493" s="66">
        <f t="shared" si="449"/>
        <v>-1.320938482698175E-2</v>
      </c>
      <c r="Q493" s="66">
        <f t="shared" si="449"/>
        <v>-1.320938482698175E-2</v>
      </c>
      <c r="R493" s="66">
        <f t="shared" si="449"/>
        <v>-1.320938482698175E-2</v>
      </c>
      <c r="S493" s="66">
        <f t="shared" si="449"/>
        <v>-1.320938482698175E-2</v>
      </c>
      <c r="T493" s="66">
        <f t="shared" si="449"/>
        <v>-1.320938482698175E-2</v>
      </c>
      <c r="U493" s="66">
        <f t="shared" si="449"/>
        <v>-1.320938482698175E-2</v>
      </c>
      <c r="V493" s="66">
        <f t="shared" si="449"/>
        <v>-1.320938482698175E-2</v>
      </c>
      <c r="W493" s="66">
        <f t="shared" si="449"/>
        <v>-1.320938482698175E-2</v>
      </c>
      <c r="X493" s="66">
        <f t="shared" si="449"/>
        <v>-1.320938482698175E-2</v>
      </c>
      <c r="Y493" s="66">
        <f t="shared" si="449"/>
        <v>-1.320938482698175E-2</v>
      </c>
      <c r="Z493" s="66">
        <f t="shared" si="449"/>
        <v>-1.320938482698175E-2</v>
      </c>
      <c r="AA493" s="66">
        <f t="shared" si="449"/>
        <v>-1.320938482698175E-2</v>
      </c>
      <c r="AB493" s="66">
        <f t="shared" si="449"/>
        <v>-1.320938482698175E-2</v>
      </c>
      <c r="AC493" s="66">
        <f t="shared" si="449"/>
        <v>-1.320938482698175E-2</v>
      </c>
    </row>
    <row r="494" spans="1:29" x14ac:dyDescent="0.25">
      <c r="A494" s="30" t="str">
        <f t="shared" si="445"/>
        <v>Opex fix (admin, crew, insurance)</v>
      </c>
      <c r="B494" s="66">
        <f>B464/B475</f>
        <v>0.77777777777777779</v>
      </c>
      <c r="C494" s="66">
        <f t="shared" ref="C494:AC494" si="450">C464/C475</f>
        <v>0.77777777777777779</v>
      </c>
      <c r="D494" s="66">
        <f t="shared" si="450"/>
        <v>0.77777777777777779</v>
      </c>
      <c r="E494" s="66">
        <f t="shared" si="450"/>
        <v>0.77777777777777779</v>
      </c>
      <c r="F494" s="66">
        <f t="shared" si="450"/>
        <v>0.77777777777777779</v>
      </c>
      <c r="G494" s="66">
        <f t="shared" si="450"/>
        <v>0.77777777777777779</v>
      </c>
      <c r="H494" s="66">
        <f t="shared" si="450"/>
        <v>0.77777777777777779</v>
      </c>
      <c r="I494" s="66">
        <f t="shared" si="450"/>
        <v>0.77777777777777779</v>
      </c>
      <c r="J494" s="66">
        <f t="shared" si="450"/>
        <v>0.77777777777777779</v>
      </c>
      <c r="K494" s="66">
        <f t="shared" si="450"/>
        <v>0.77777777777777779</v>
      </c>
      <c r="L494" s="66">
        <f t="shared" si="450"/>
        <v>0.77777777777777779</v>
      </c>
      <c r="M494" s="66">
        <f t="shared" si="450"/>
        <v>0.77777777777777779</v>
      </c>
      <c r="N494" s="66">
        <f t="shared" si="450"/>
        <v>0.77777777777777779</v>
      </c>
      <c r="O494" s="66">
        <f t="shared" si="450"/>
        <v>0.77777777777777779</v>
      </c>
      <c r="P494" s="66">
        <f t="shared" si="450"/>
        <v>0.77777777777777779</v>
      </c>
      <c r="Q494" s="66">
        <f t="shared" si="450"/>
        <v>0.77777777777777779</v>
      </c>
      <c r="R494" s="66">
        <f t="shared" si="450"/>
        <v>0.77777777777777779</v>
      </c>
      <c r="S494" s="66">
        <f t="shared" si="450"/>
        <v>0.77777777777777779</v>
      </c>
      <c r="T494" s="66">
        <f t="shared" si="450"/>
        <v>0.77777777777777779</v>
      </c>
      <c r="U494" s="66">
        <f t="shared" si="450"/>
        <v>0.77777777777777779</v>
      </c>
      <c r="V494" s="66">
        <f t="shared" si="450"/>
        <v>0.77777777777777779</v>
      </c>
      <c r="W494" s="66">
        <f t="shared" si="450"/>
        <v>0.77777777777777779</v>
      </c>
      <c r="X494" s="66">
        <f t="shared" si="450"/>
        <v>0.77777777777777779</v>
      </c>
      <c r="Y494" s="66">
        <f t="shared" si="450"/>
        <v>0.77777777777777779</v>
      </c>
      <c r="Z494" s="66">
        <f t="shared" si="450"/>
        <v>0.77777777777777779</v>
      </c>
      <c r="AA494" s="66">
        <f t="shared" si="450"/>
        <v>0.77777777777777779</v>
      </c>
      <c r="AB494" s="66">
        <f t="shared" si="450"/>
        <v>0.77777777777777779</v>
      </c>
      <c r="AC494" s="66">
        <f t="shared" si="450"/>
        <v>0.77777777777777779</v>
      </c>
    </row>
    <row r="495" spans="1:29" x14ac:dyDescent="0.25">
      <c r="A495" s="30" t="str">
        <f t="shared" si="445"/>
        <v>Opex maintenance &amp; repair</v>
      </c>
      <c r="B495" s="66">
        <f>B465/B475</f>
        <v>0.16666666666666666</v>
      </c>
      <c r="C495" s="66">
        <f t="shared" ref="C495:AC495" si="451">C465/C475</f>
        <v>0.16666666666666666</v>
      </c>
      <c r="D495" s="66">
        <f t="shared" si="451"/>
        <v>0.16666666666666666</v>
      </c>
      <c r="E495" s="66">
        <f t="shared" si="451"/>
        <v>0.16666666666666666</v>
      </c>
      <c r="F495" s="66">
        <f t="shared" si="451"/>
        <v>0.16666666666666666</v>
      </c>
      <c r="G495" s="66">
        <f t="shared" si="451"/>
        <v>0.16666666666666666</v>
      </c>
      <c r="H495" s="66">
        <f t="shared" si="451"/>
        <v>0.16666666666666666</v>
      </c>
      <c r="I495" s="66">
        <f t="shared" si="451"/>
        <v>0.16666666666666666</v>
      </c>
      <c r="J495" s="66">
        <f t="shared" si="451"/>
        <v>0.16666666666666666</v>
      </c>
      <c r="K495" s="66">
        <f t="shared" si="451"/>
        <v>0.16666666666666666</v>
      </c>
      <c r="L495" s="66">
        <f t="shared" si="451"/>
        <v>0.16666666666666666</v>
      </c>
      <c r="M495" s="66">
        <f t="shared" si="451"/>
        <v>0.16666666666666666</v>
      </c>
      <c r="N495" s="66">
        <f t="shared" si="451"/>
        <v>0.16666666666666666</v>
      </c>
      <c r="O495" s="66">
        <f t="shared" si="451"/>
        <v>0.16666666666666666</v>
      </c>
      <c r="P495" s="66">
        <f t="shared" si="451"/>
        <v>0.16666666666666666</v>
      </c>
      <c r="Q495" s="66">
        <f t="shared" si="451"/>
        <v>0.16666666666666666</v>
      </c>
      <c r="R495" s="66">
        <f t="shared" si="451"/>
        <v>0.16666666666666666</v>
      </c>
      <c r="S495" s="66">
        <f t="shared" si="451"/>
        <v>0.16666666666666666</v>
      </c>
      <c r="T495" s="66">
        <f t="shared" si="451"/>
        <v>0.16666666666666666</v>
      </c>
      <c r="U495" s="66">
        <f t="shared" si="451"/>
        <v>0.16666666666666666</v>
      </c>
      <c r="V495" s="66">
        <f t="shared" si="451"/>
        <v>0.16666666666666666</v>
      </c>
      <c r="W495" s="66">
        <f t="shared" si="451"/>
        <v>0.16666666666666666</v>
      </c>
      <c r="X495" s="66">
        <f t="shared" si="451"/>
        <v>0.16666666666666666</v>
      </c>
      <c r="Y495" s="66">
        <f t="shared" si="451"/>
        <v>0.16666666666666666</v>
      </c>
      <c r="Z495" s="66">
        <f t="shared" si="451"/>
        <v>0.16666666666666666</v>
      </c>
      <c r="AA495" s="66">
        <f t="shared" si="451"/>
        <v>0.16666666666666666</v>
      </c>
      <c r="AB495" s="66">
        <f t="shared" si="451"/>
        <v>0.16666666666666666</v>
      </c>
      <c r="AC495" s="66">
        <f t="shared" si="451"/>
        <v>0.16666666666666666</v>
      </c>
    </row>
    <row r="496" spans="1:29" x14ac:dyDescent="0.25">
      <c r="A496" s="30" t="str">
        <f t="shared" si="445"/>
        <v>Opex var (mode-fees)</v>
      </c>
      <c r="B496" s="66">
        <f>B466*B475/B475</f>
        <v>0.11</v>
      </c>
      <c r="C496" s="66">
        <f t="shared" ref="C496:AC496" si="452">C466*C475/C475</f>
        <v>0.11</v>
      </c>
      <c r="D496" s="66">
        <f t="shared" si="452"/>
        <v>0.11</v>
      </c>
      <c r="E496" s="66">
        <f t="shared" si="452"/>
        <v>0.11</v>
      </c>
      <c r="F496" s="66">
        <f t="shared" si="452"/>
        <v>0.11</v>
      </c>
      <c r="G496" s="66">
        <f t="shared" si="452"/>
        <v>0.11</v>
      </c>
      <c r="H496" s="66">
        <f t="shared" si="452"/>
        <v>0.11</v>
      </c>
      <c r="I496" s="66">
        <f t="shared" si="452"/>
        <v>0.11</v>
      </c>
      <c r="J496" s="66">
        <f t="shared" si="452"/>
        <v>0.11</v>
      </c>
      <c r="K496" s="66">
        <f t="shared" si="452"/>
        <v>0.11</v>
      </c>
      <c r="L496" s="66">
        <f t="shared" si="452"/>
        <v>0.11</v>
      </c>
      <c r="M496" s="66">
        <f t="shared" si="452"/>
        <v>0.11</v>
      </c>
      <c r="N496" s="66">
        <f t="shared" si="452"/>
        <v>0.11</v>
      </c>
      <c r="O496" s="66">
        <f t="shared" si="452"/>
        <v>0.11</v>
      </c>
      <c r="P496" s="66">
        <f t="shared" si="452"/>
        <v>0.11</v>
      </c>
      <c r="Q496" s="66">
        <f t="shared" si="452"/>
        <v>0.11</v>
      </c>
      <c r="R496" s="66">
        <f t="shared" si="452"/>
        <v>0.11</v>
      </c>
      <c r="S496" s="66">
        <f t="shared" si="452"/>
        <v>0.11</v>
      </c>
      <c r="T496" s="66">
        <f t="shared" si="452"/>
        <v>0.11</v>
      </c>
      <c r="U496" s="66">
        <f t="shared" si="452"/>
        <v>0.11</v>
      </c>
      <c r="V496" s="66">
        <f t="shared" si="452"/>
        <v>0.11</v>
      </c>
      <c r="W496" s="66">
        <f t="shared" si="452"/>
        <v>0.11</v>
      </c>
      <c r="X496" s="66">
        <f t="shared" si="452"/>
        <v>0.11</v>
      </c>
      <c r="Y496" s="66">
        <f t="shared" si="452"/>
        <v>0.11</v>
      </c>
      <c r="Z496" s="66">
        <f t="shared" si="452"/>
        <v>0.11</v>
      </c>
      <c r="AA496" s="66">
        <f t="shared" si="452"/>
        <v>0.11</v>
      </c>
      <c r="AB496" s="66">
        <f t="shared" si="452"/>
        <v>0.11</v>
      </c>
      <c r="AC496" s="66">
        <f t="shared" si="452"/>
        <v>0.11</v>
      </c>
    </row>
    <row r="497" spans="1:29" x14ac:dyDescent="0.25">
      <c r="A497" s="30" t="str">
        <f t="shared" si="445"/>
        <v>Fuel Cost</v>
      </c>
      <c r="B497" s="66">
        <f>B467*B468*B475/B475</f>
        <v>0.13849457620716266</v>
      </c>
      <c r="C497" s="66">
        <f t="shared" ref="C497:AC497" si="453">C467*C468*C475/C475</f>
        <v>0.13757546992183967</v>
      </c>
      <c r="D497" s="66">
        <f t="shared" si="453"/>
        <v>0.13631042231469542</v>
      </c>
      <c r="E497" s="66">
        <f t="shared" si="453"/>
        <v>0.1346000453584727</v>
      </c>
      <c r="F497" s="66">
        <f t="shared" si="453"/>
        <v>0.13234360359500089</v>
      </c>
      <c r="G497" s="66">
        <f t="shared" si="453"/>
        <v>0.12946206360694487</v>
      </c>
      <c r="H497" s="66">
        <f t="shared" si="453"/>
        <v>0.12593074984139796</v>
      </c>
      <c r="I497" s="66">
        <f t="shared" si="453"/>
        <v>0.12181036002680057</v>
      </c>
      <c r="J497" s="66">
        <f t="shared" si="453"/>
        <v>0.11725654908192047</v>
      </c>
      <c r="K497" s="66">
        <f t="shared" si="453"/>
        <v>0.11249420296503811</v>
      </c>
      <c r="L497" s="66">
        <f t="shared" si="453"/>
        <v>0.10776675371257159</v>
      </c>
      <c r="M497" s="66">
        <f t="shared" si="453"/>
        <v>0.10329060656108351</v>
      </c>
      <c r="N497" s="66">
        <f t="shared" si="453"/>
        <v>9.9234103614633834E-2</v>
      </c>
      <c r="O497" s="66">
        <f t="shared" si="453"/>
        <v>9.5713141319462278E-2</v>
      </c>
      <c r="P497" s="66">
        <f t="shared" si="453"/>
        <v>9.2787861053435228E-2</v>
      </c>
      <c r="Q497" s="66">
        <f t="shared" si="453"/>
        <v>9.045989947032318E-2</v>
      </c>
      <c r="R497" s="66">
        <f t="shared" si="453"/>
        <v>8.8679299877880896E-2</v>
      </c>
      <c r="S497" s="66">
        <f t="shared" si="453"/>
        <v>8.7362809663637894E-2</v>
      </c>
      <c r="T497" s="66">
        <f t="shared" si="453"/>
        <v>8.6415613921508566E-2</v>
      </c>
      <c r="U497" s="66">
        <f t="shared" si="453"/>
        <v>8.5748126802623531E-2</v>
      </c>
      <c r="V497" s="66">
        <f t="shared" si="453"/>
        <v>8.5284861708481347E-2</v>
      </c>
      <c r="W497" s="66">
        <f t="shared" si="453"/>
        <v>8.4966811482477755E-2</v>
      </c>
      <c r="X497" s="66">
        <f t="shared" si="453"/>
        <v>8.4750111168886685E-2</v>
      </c>
      <c r="Y497" s="66">
        <f t="shared" si="453"/>
        <v>8.46032372867844E-2</v>
      </c>
      <c r="Z497" s="66">
        <f t="shared" si="453"/>
        <v>8.4504046399440924E-2</v>
      </c>
      <c r="AA497" s="66">
        <f t="shared" si="453"/>
        <v>8.4437221118351113E-2</v>
      </c>
      <c r="AB497" s="66">
        <f t="shared" si="453"/>
        <v>8.4392274799069439E-2</v>
      </c>
      <c r="AC497" s="66">
        <f t="shared" si="453"/>
        <v>8.4362077726107196E-2</v>
      </c>
    </row>
    <row r="498" spans="1:29" ht="15.75" thickBot="1" x14ac:dyDescent="0.3">
      <c r="A498" s="59" t="str">
        <f t="shared" ref="A498" si="454">A486</f>
        <v>Emission Cost</v>
      </c>
      <c r="B498" s="66">
        <f>B469</f>
        <v>0</v>
      </c>
      <c r="C498" s="66">
        <f t="shared" ref="C498:AC498" si="455">C469</f>
        <v>0</v>
      </c>
      <c r="D498" s="66">
        <f t="shared" si="455"/>
        <v>0</v>
      </c>
      <c r="E498" s="66">
        <f t="shared" si="455"/>
        <v>0</v>
      </c>
      <c r="F498" s="66">
        <f t="shared" si="455"/>
        <v>0</v>
      </c>
      <c r="G498" s="66">
        <f t="shared" si="455"/>
        <v>0</v>
      </c>
      <c r="H498" s="66">
        <f t="shared" si="455"/>
        <v>0</v>
      </c>
      <c r="I498" s="66">
        <f t="shared" si="455"/>
        <v>0</v>
      </c>
      <c r="J498" s="66">
        <f t="shared" si="455"/>
        <v>0</v>
      </c>
      <c r="K498" s="66">
        <f t="shared" si="455"/>
        <v>0</v>
      </c>
      <c r="L498" s="66">
        <f t="shared" si="455"/>
        <v>0</v>
      </c>
      <c r="M498" s="66">
        <f t="shared" si="455"/>
        <v>0</v>
      </c>
      <c r="N498" s="66">
        <f t="shared" si="455"/>
        <v>0</v>
      </c>
      <c r="O498" s="66">
        <f t="shared" si="455"/>
        <v>0</v>
      </c>
      <c r="P498" s="66">
        <f t="shared" si="455"/>
        <v>0</v>
      </c>
      <c r="Q498" s="66">
        <f t="shared" si="455"/>
        <v>0</v>
      </c>
      <c r="R498" s="66">
        <f t="shared" si="455"/>
        <v>0</v>
      </c>
      <c r="S498" s="66">
        <f t="shared" si="455"/>
        <v>0</v>
      </c>
      <c r="T498" s="66">
        <f t="shared" si="455"/>
        <v>0</v>
      </c>
      <c r="U498" s="66">
        <f t="shared" si="455"/>
        <v>0</v>
      </c>
      <c r="V498" s="66">
        <f t="shared" si="455"/>
        <v>0</v>
      </c>
      <c r="W498" s="66">
        <f t="shared" si="455"/>
        <v>0</v>
      </c>
      <c r="X498" s="66">
        <f t="shared" si="455"/>
        <v>0</v>
      </c>
      <c r="Y498" s="66">
        <f t="shared" si="455"/>
        <v>0</v>
      </c>
      <c r="Z498" s="66">
        <f t="shared" si="455"/>
        <v>0</v>
      </c>
      <c r="AA498" s="66">
        <f t="shared" si="455"/>
        <v>0</v>
      </c>
      <c r="AB498" s="66">
        <f t="shared" si="455"/>
        <v>0</v>
      </c>
      <c r="AC498" s="66">
        <f t="shared" si="455"/>
        <v>0</v>
      </c>
    </row>
    <row r="499" spans="1:29" ht="15.75" thickBot="1" x14ac:dyDescent="0.3">
      <c r="A499" s="31" t="s">
        <v>63</v>
      </c>
      <c r="B499" s="76">
        <f>B490+B491+B492-B493+B494+B495+B496+B497+B498</f>
        <v>1.8449372666746267</v>
      </c>
      <c r="C499" s="76">
        <f t="shared" ref="C499:AC499" si="456">C490+C491+C492-C493+C494+C495+C496+C497+C498</f>
        <v>1.8348554613693715</v>
      </c>
      <c r="D499" s="76">
        <f t="shared" si="456"/>
        <v>1.8210286961831519</v>
      </c>
      <c r="E499" s="76">
        <f t="shared" si="456"/>
        <v>1.802436716859888</v>
      </c>
      <c r="F499" s="76">
        <f t="shared" si="456"/>
        <v>1.7781127595169635</v>
      </c>
      <c r="G499" s="76">
        <f t="shared" si="456"/>
        <v>1.7474409135508342</v>
      </c>
      <c r="H499" s="76">
        <f t="shared" si="456"/>
        <v>1.7105620303324576</v>
      </c>
      <c r="I499" s="76">
        <f t="shared" si="456"/>
        <v>1.668733087555206</v>
      </c>
      <c r="J499" s="76">
        <f t="shared" si="456"/>
        <v>1.624370511961952</v>
      </c>
      <c r="K499" s="76">
        <f t="shared" si="456"/>
        <v>1.58058276322477</v>
      </c>
      <c r="L499" s="76">
        <f t="shared" si="456"/>
        <v>1.5403296866855432</v>
      </c>
      <c r="M499" s="76">
        <f t="shared" si="456"/>
        <v>1.5056618152869201</v>
      </c>
      <c r="N499" s="76">
        <f t="shared" si="456"/>
        <v>1.4774271482499792</v>
      </c>
      <c r="O499" s="76">
        <f t="shared" si="456"/>
        <v>1.4554571736502626</v>
      </c>
      <c r="P499" s="76">
        <f t="shared" si="456"/>
        <v>1.4389703897274688</v>
      </c>
      <c r="Q499" s="76">
        <f t="shared" si="456"/>
        <v>1.4269461492194904</v>
      </c>
      <c r="R499" s="76">
        <f t="shared" si="456"/>
        <v>1.4183698900437995</v>
      </c>
      <c r="S499" s="76">
        <f t="shared" si="456"/>
        <v>1.4123571813636504</v>
      </c>
      <c r="T499" s="76">
        <f t="shared" si="456"/>
        <v>1.4081961293037593</v>
      </c>
      <c r="U499" s="76">
        <f t="shared" si="456"/>
        <v>1.4053439199906619</v>
      </c>
      <c r="V499" s="76">
        <f t="shared" si="456"/>
        <v>1.4034022776979846</v>
      </c>
      <c r="W499" s="76">
        <f t="shared" si="456"/>
        <v>1.4020869126703934</v>
      </c>
      <c r="X499" s="76">
        <f t="shared" si="456"/>
        <v>1.401198824986613</v>
      </c>
      <c r="Y499" s="76">
        <f t="shared" si="456"/>
        <v>1.4006006112017499</v>
      </c>
      <c r="Z499" s="76">
        <f t="shared" si="456"/>
        <v>1.4001982938634052</v>
      </c>
      <c r="AA499" s="76">
        <f t="shared" si="456"/>
        <v>1.399928013662789</v>
      </c>
      <c r="AB499" s="76">
        <f t="shared" si="456"/>
        <v>1.3997465689789101</v>
      </c>
      <c r="AC499" s="76">
        <f t="shared" si="456"/>
        <v>1.3996248210315769</v>
      </c>
    </row>
    <row r="500" spans="1:29" ht="15.75" thickBot="1" x14ac:dyDescent="0.3"/>
    <row r="501" spans="1:29" ht="15.75" thickBot="1" x14ac:dyDescent="0.3">
      <c r="A501" s="26" t="s">
        <v>208</v>
      </c>
      <c r="B501" s="27">
        <v>2023</v>
      </c>
      <c r="C501" s="27">
        <v>2024</v>
      </c>
      <c r="D501" s="27">
        <v>2025</v>
      </c>
      <c r="E501" s="27">
        <v>2026</v>
      </c>
      <c r="F501" s="27">
        <v>2027</v>
      </c>
      <c r="G501" s="27">
        <v>2028</v>
      </c>
      <c r="H501" s="27">
        <v>2029</v>
      </c>
      <c r="I501" s="27">
        <v>2030</v>
      </c>
      <c r="J501" s="27">
        <v>2031</v>
      </c>
      <c r="K501" s="27">
        <v>2032</v>
      </c>
      <c r="L501" s="27">
        <v>2033</v>
      </c>
      <c r="M501" s="27">
        <v>2034</v>
      </c>
      <c r="N501" s="27">
        <v>2035</v>
      </c>
      <c r="O501" s="27">
        <v>2036</v>
      </c>
      <c r="P501" s="27">
        <v>2037</v>
      </c>
      <c r="Q501" s="27">
        <v>2038</v>
      </c>
      <c r="R501" s="27">
        <v>2039</v>
      </c>
      <c r="S501" s="27">
        <v>2040</v>
      </c>
      <c r="T501" s="27">
        <v>2041</v>
      </c>
      <c r="U501" s="27">
        <v>2042</v>
      </c>
      <c r="V501" s="27">
        <v>2043</v>
      </c>
      <c r="W501" s="27">
        <v>2044</v>
      </c>
      <c r="X501" s="27">
        <v>2045</v>
      </c>
      <c r="Y501" s="27">
        <v>2046</v>
      </c>
      <c r="Z501" s="27">
        <v>2047</v>
      </c>
      <c r="AA501" s="27">
        <v>2048</v>
      </c>
      <c r="AB501" s="27">
        <v>2049</v>
      </c>
      <c r="AC501" s="28">
        <v>2050</v>
      </c>
    </row>
    <row r="502" spans="1:29" x14ac:dyDescent="0.25">
      <c r="A502" s="29" t="str">
        <f t="shared" ref="A502:A509" si="457">A478</f>
        <v>Capex vehicle</v>
      </c>
      <c r="B502" s="65">
        <f>((1+B463)^B470)*B463/(((1+B463)^B470)-1)*(B459)/B475/(B472)</f>
        <v>2.7640295600607889E-2</v>
      </c>
      <c r="C502" s="65">
        <f t="shared" ref="C502:AC502" si="458">((1+C463)^C470)*C463/(((1+C463)^C470)-1)*(C459)/C475/(C472)</f>
        <v>2.7236146281674652E-2</v>
      </c>
      <c r="D502" s="65">
        <f t="shared" si="458"/>
        <v>2.6682072684673278E-2</v>
      </c>
      <c r="E502" s="65">
        <f t="shared" si="458"/>
        <v>2.5937457142429739E-2</v>
      </c>
      <c r="F502" s="65">
        <f t="shared" si="458"/>
        <v>2.4964100779573874E-2</v>
      </c>
      <c r="G502" s="65">
        <f t="shared" si="458"/>
        <v>2.3738322959135617E-2</v>
      </c>
      <c r="H502" s="65">
        <f t="shared" si="458"/>
        <v>2.2267424760567551E-2</v>
      </c>
      <c r="I502" s="65">
        <f t="shared" si="458"/>
        <v>2.0604171829890491E-2</v>
      </c>
      <c r="J502" s="65">
        <f t="shared" si="458"/>
        <v>1.8848282535129778E-2</v>
      </c>
      <c r="K502" s="65">
        <f t="shared" si="458"/>
        <v>1.7126945857391142E-2</v>
      </c>
      <c r="L502" s="65">
        <f t="shared" si="458"/>
        <v>1.5559977648418382E-2</v>
      </c>
      <c r="M502" s="65">
        <f t="shared" si="458"/>
        <v>1.4228277811355551E-2</v>
      </c>
      <c r="N502" s="65">
        <f t="shared" si="458"/>
        <v>1.3161824735796593E-2</v>
      </c>
      <c r="O502" s="65">
        <f t="shared" si="458"/>
        <v>1.2348073706579896E-2</v>
      </c>
      <c r="P502" s="65">
        <f t="shared" si="458"/>
        <v>1.1749901437178738E-2</v>
      </c>
      <c r="Q502" s="65">
        <f t="shared" si="458"/>
        <v>1.1322216918114353E-2</v>
      </c>
      <c r="R502" s="65">
        <f t="shared" si="458"/>
        <v>1.102247323055053E-2</v>
      </c>
      <c r="S502" s="65">
        <f t="shared" si="458"/>
        <v>1.0815331918757047E-2</v>
      </c>
      <c r="T502" s="65">
        <f t="shared" si="458"/>
        <v>1.0673574796849272E-2</v>
      </c>
      <c r="U502" s="65">
        <f t="shared" si="458"/>
        <v>1.0577210834120783E-2</v>
      </c>
      <c r="V502" s="65">
        <f t="shared" si="458"/>
        <v>1.0512002412823235E-2</v>
      </c>
      <c r="W502" s="65">
        <f t="shared" si="458"/>
        <v>1.0468012743736989E-2</v>
      </c>
      <c r="X502" s="65">
        <f t="shared" si="458"/>
        <v>1.043839911703026E-2</v>
      </c>
      <c r="Y502" s="65">
        <f t="shared" si="458"/>
        <v>1.0418491367805786E-2</v>
      </c>
      <c r="Z502" s="65">
        <f t="shared" si="458"/>
        <v>1.0405121033534597E-2</v>
      </c>
      <c r="AA502" s="65">
        <f t="shared" si="458"/>
        <v>1.0396147021948996E-2</v>
      </c>
      <c r="AB502" s="65">
        <f t="shared" si="458"/>
        <v>1.0390126337326762E-2</v>
      </c>
      <c r="AC502" s="65">
        <f t="shared" si="458"/>
        <v>1.0386088201462616E-2</v>
      </c>
    </row>
    <row r="503" spans="1:29" x14ac:dyDescent="0.25">
      <c r="A503" s="30" t="str">
        <f t="shared" si="457"/>
        <v>Residual value (vehicle)</v>
      </c>
      <c r="B503" s="68">
        <f>((1+B463)^B470)*B463/(((1+B463)^B470)-1)*(B460)/B475/(B472)</f>
        <v>-4.2022427250834543E-3</v>
      </c>
      <c r="C503" s="68">
        <f t="shared" ref="C503:AC503" si="459">((1+C463)^C470)*C463/(((1+C463)^C470)-1)*(C460)/C475/(C472)</f>
        <v>-4.1646013669475153E-3</v>
      </c>
      <c r="D503" s="68">
        <f t="shared" si="459"/>
        <v>-4.1129964731091524E-3</v>
      </c>
      <c r="E503" s="68">
        <f t="shared" si="459"/>
        <v>-4.0436450255472546E-3</v>
      </c>
      <c r="F503" s="68">
        <f t="shared" si="459"/>
        <v>-3.9529892858695022E-3</v>
      </c>
      <c r="G503" s="68">
        <f t="shared" si="459"/>
        <v>-3.8388237045541744E-3</v>
      </c>
      <c r="H503" s="68">
        <f t="shared" si="459"/>
        <v>-3.7018282840993052E-3</v>
      </c>
      <c r="I503" s="68">
        <f t="shared" si="459"/>
        <v>-3.5469174719284032E-3</v>
      </c>
      <c r="J503" s="68">
        <f t="shared" si="459"/>
        <v>-3.3833787631026495E-3</v>
      </c>
      <c r="K503" s="68">
        <f t="shared" si="459"/>
        <v>-3.2230581901760121E-3</v>
      </c>
      <c r="L503" s="68">
        <f t="shared" si="459"/>
        <v>-3.077115072673648E-3</v>
      </c>
      <c r="M503" s="68">
        <f t="shared" si="459"/>
        <v>-2.9530842054962272E-3</v>
      </c>
      <c r="N503" s="68">
        <f t="shared" si="459"/>
        <v>-2.8537576935569122E-3</v>
      </c>
      <c r="O503" s="68">
        <f t="shared" si="459"/>
        <v>-2.7779671565220238E-3</v>
      </c>
      <c r="P503" s="68">
        <f t="shared" si="459"/>
        <v>-2.7222550333915237E-3</v>
      </c>
      <c r="Q503" s="68">
        <f t="shared" si="459"/>
        <v>-2.6824216713218019E-3</v>
      </c>
      <c r="R503" s="68">
        <f t="shared" si="459"/>
        <v>-2.6545043670879159E-3</v>
      </c>
      <c r="S503" s="68">
        <f t="shared" si="459"/>
        <v>-2.6352117939306809E-3</v>
      </c>
      <c r="T503" s="68">
        <f t="shared" si="459"/>
        <v>-2.6220089247333874E-3</v>
      </c>
      <c r="U503" s="68">
        <f t="shared" si="459"/>
        <v>-2.61303384977338E-3</v>
      </c>
      <c r="V503" s="68">
        <f t="shared" si="459"/>
        <v>-2.6069605164172373E-3</v>
      </c>
      <c r="W503" s="68">
        <f t="shared" si="459"/>
        <v>-2.6028634393944982E-3</v>
      </c>
      <c r="X503" s="68">
        <f t="shared" si="459"/>
        <v>-2.6001053074953422E-3</v>
      </c>
      <c r="Y503" s="68">
        <f t="shared" si="459"/>
        <v>-2.5982511543812979E-3</v>
      </c>
      <c r="Z503" s="68">
        <f t="shared" si="459"/>
        <v>-2.5970058781501571E-3</v>
      </c>
      <c r="AA503" s="68">
        <f t="shared" si="459"/>
        <v>-2.5961700633456166E-3</v>
      </c>
      <c r="AB503" s="68">
        <f t="shared" si="459"/>
        <v>-2.5956093133072712E-3</v>
      </c>
      <c r="AC503" s="68">
        <f t="shared" si="459"/>
        <v>-2.5952332124179632E-3</v>
      </c>
    </row>
    <row r="504" spans="1:29" x14ac:dyDescent="0.25">
      <c r="A504" s="30" t="str">
        <f t="shared" si="457"/>
        <v>Capex costumization</v>
      </c>
      <c r="B504" s="66">
        <f>((1+B463)^B471)*B463/(((1+B463)^B471)-1)*(B461)/B475/(B472)</f>
        <v>2.1135015723170798E-3</v>
      </c>
      <c r="C504" s="66">
        <f t="shared" ref="C504:AC504" si="460">((1+C463)^C471)*C463/(((1+C463)^C471)-1)*(C461)/C475/(C472)</f>
        <v>2.1135015723170798E-3</v>
      </c>
      <c r="D504" s="66">
        <f t="shared" si="460"/>
        <v>2.1135015723170798E-3</v>
      </c>
      <c r="E504" s="66">
        <f t="shared" si="460"/>
        <v>2.1135015723170798E-3</v>
      </c>
      <c r="F504" s="66">
        <f t="shared" si="460"/>
        <v>2.1135015723170798E-3</v>
      </c>
      <c r="G504" s="66">
        <f t="shared" si="460"/>
        <v>2.1135015723170798E-3</v>
      </c>
      <c r="H504" s="66">
        <f t="shared" si="460"/>
        <v>2.1135015723170798E-3</v>
      </c>
      <c r="I504" s="66">
        <f t="shared" si="460"/>
        <v>2.1135015723170798E-3</v>
      </c>
      <c r="J504" s="66">
        <f t="shared" si="460"/>
        <v>2.1135015723170798E-3</v>
      </c>
      <c r="K504" s="66">
        <f t="shared" si="460"/>
        <v>2.1135015723170798E-3</v>
      </c>
      <c r="L504" s="66">
        <f t="shared" si="460"/>
        <v>2.1135015723170798E-3</v>
      </c>
      <c r="M504" s="66">
        <f t="shared" si="460"/>
        <v>2.1135015723170798E-3</v>
      </c>
      <c r="N504" s="66">
        <f t="shared" si="460"/>
        <v>2.1135015723170798E-3</v>
      </c>
      <c r="O504" s="66">
        <f t="shared" si="460"/>
        <v>2.1135015723170798E-3</v>
      </c>
      <c r="P504" s="66">
        <f t="shared" si="460"/>
        <v>2.1135015723170798E-3</v>
      </c>
      <c r="Q504" s="66">
        <f t="shared" si="460"/>
        <v>2.1135015723170798E-3</v>
      </c>
      <c r="R504" s="66">
        <f t="shared" si="460"/>
        <v>2.1135015723170798E-3</v>
      </c>
      <c r="S504" s="66">
        <f t="shared" si="460"/>
        <v>2.1135015723170798E-3</v>
      </c>
      <c r="T504" s="66">
        <f t="shared" si="460"/>
        <v>2.1135015723170798E-3</v>
      </c>
      <c r="U504" s="66">
        <f t="shared" si="460"/>
        <v>2.1135015723170798E-3</v>
      </c>
      <c r="V504" s="66">
        <f t="shared" si="460"/>
        <v>2.1135015723170798E-3</v>
      </c>
      <c r="W504" s="66">
        <f t="shared" si="460"/>
        <v>2.1135015723170798E-3</v>
      </c>
      <c r="X504" s="66">
        <f t="shared" si="460"/>
        <v>2.1135015723170798E-3</v>
      </c>
      <c r="Y504" s="66">
        <f t="shared" si="460"/>
        <v>2.1135015723170798E-3</v>
      </c>
      <c r="Z504" s="66">
        <f t="shared" si="460"/>
        <v>2.1135015723170798E-3</v>
      </c>
      <c r="AA504" s="66">
        <f t="shared" si="460"/>
        <v>2.1135015723170798E-3</v>
      </c>
      <c r="AB504" s="66">
        <f t="shared" si="460"/>
        <v>2.1135015723170798E-3</v>
      </c>
      <c r="AC504" s="66">
        <f t="shared" si="460"/>
        <v>2.1135015723170798E-3</v>
      </c>
    </row>
    <row r="505" spans="1:29" x14ac:dyDescent="0.25">
      <c r="A505" s="30" t="str">
        <f t="shared" si="457"/>
        <v>Residual value (costumization)</v>
      </c>
      <c r="B505" s="69">
        <f>((1+B463)^B471)*B463/(((1+B463)^B471)-1)*(B462)/B475/(B472)</f>
        <v>-5.2837539307926996E-4</v>
      </c>
      <c r="C505" s="69">
        <f t="shared" ref="C505:AC505" si="461">((1+C463)^C471)*C463/(((1+C463)^C471)-1)*(C462)/C475/(C472)</f>
        <v>-5.2837539307926996E-4</v>
      </c>
      <c r="D505" s="69">
        <f t="shared" si="461"/>
        <v>-5.2837539307926996E-4</v>
      </c>
      <c r="E505" s="69">
        <f t="shared" si="461"/>
        <v>-5.2837539307926996E-4</v>
      </c>
      <c r="F505" s="69">
        <f t="shared" si="461"/>
        <v>-5.2837539307926996E-4</v>
      </c>
      <c r="G505" s="69">
        <f t="shared" si="461"/>
        <v>-5.2837539307926996E-4</v>
      </c>
      <c r="H505" s="69">
        <f t="shared" si="461"/>
        <v>-5.2837539307926996E-4</v>
      </c>
      <c r="I505" s="69">
        <f t="shared" si="461"/>
        <v>-5.2837539307926996E-4</v>
      </c>
      <c r="J505" s="69">
        <f t="shared" si="461"/>
        <v>-5.2837539307926996E-4</v>
      </c>
      <c r="K505" s="69">
        <f t="shared" si="461"/>
        <v>-5.2837539307926996E-4</v>
      </c>
      <c r="L505" s="69">
        <f t="shared" si="461"/>
        <v>-5.2837539307926996E-4</v>
      </c>
      <c r="M505" s="69">
        <f t="shared" si="461"/>
        <v>-5.2837539307926996E-4</v>
      </c>
      <c r="N505" s="69">
        <f t="shared" si="461"/>
        <v>-5.2837539307926996E-4</v>
      </c>
      <c r="O505" s="69">
        <f t="shared" si="461"/>
        <v>-5.2837539307926996E-4</v>
      </c>
      <c r="P505" s="69">
        <f t="shared" si="461"/>
        <v>-5.2837539307926996E-4</v>
      </c>
      <c r="Q505" s="69">
        <f t="shared" si="461"/>
        <v>-5.2837539307926996E-4</v>
      </c>
      <c r="R505" s="69">
        <f t="shared" si="461"/>
        <v>-5.2837539307926996E-4</v>
      </c>
      <c r="S505" s="69">
        <f t="shared" si="461"/>
        <v>-5.2837539307926996E-4</v>
      </c>
      <c r="T505" s="69">
        <f t="shared" si="461"/>
        <v>-5.2837539307926996E-4</v>
      </c>
      <c r="U505" s="69">
        <f t="shared" si="461"/>
        <v>-5.2837539307926996E-4</v>
      </c>
      <c r="V505" s="69">
        <f t="shared" si="461"/>
        <v>-5.2837539307926996E-4</v>
      </c>
      <c r="W505" s="69">
        <f t="shared" si="461"/>
        <v>-5.2837539307926996E-4</v>
      </c>
      <c r="X505" s="69">
        <f t="shared" si="461"/>
        <v>-5.2837539307926996E-4</v>
      </c>
      <c r="Y505" s="69">
        <f t="shared" si="461"/>
        <v>-5.2837539307926996E-4</v>
      </c>
      <c r="Z505" s="69">
        <f t="shared" si="461"/>
        <v>-5.2837539307926996E-4</v>
      </c>
      <c r="AA505" s="69">
        <f t="shared" si="461"/>
        <v>-5.2837539307926996E-4</v>
      </c>
      <c r="AB505" s="69">
        <f t="shared" si="461"/>
        <v>-5.2837539307926996E-4</v>
      </c>
      <c r="AC505" s="69">
        <f t="shared" si="461"/>
        <v>-5.2837539307926996E-4</v>
      </c>
    </row>
    <row r="506" spans="1:29" x14ac:dyDescent="0.25">
      <c r="A506" s="30" t="str">
        <f t="shared" si="457"/>
        <v>Opex fix (admin, crew, insurance)</v>
      </c>
      <c r="B506" s="66">
        <f>B464/B475/(B472)</f>
        <v>3.111111111111111E-2</v>
      </c>
      <c r="C506" s="66">
        <f t="shared" ref="C506:AC506" si="462">C464/C475/(C472)</f>
        <v>3.111111111111111E-2</v>
      </c>
      <c r="D506" s="66">
        <f t="shared" si="462"/>
        <v>3.111111111111111E-2</v>
      </c>
      <c r="E506" s="66">
        <f t="shared" si="462"/>
        <v>3.111111111111111E-2</v>
      </c>
      <c r="F506" s="66">
        <f t="shared" si="462"/>
        <v>3.111111111111111E-2</v>
      </c>
      <c r="G506" s="66">
        <f t="shared" si="462"/>
        <v>3.111111111111111E-2</v>
      </c>
      <c r="H506" s="66">
        <f t="shared" si="462"/>
        <v>3.111111111111111E-2</v>
      </c>
      <c r="I506" s="66">
        <f t="shared" si="462"/>
        <v>3.111111111111111E-2</v>
      </c>
      <c r="J506" s="66">
        <f t="shared" si="462"/>
        <v>3.111111111111111E-2</v>
      </c>
      <c r="K506" s="66">
        <f t="shared" si="462"/>
        <v>3.111111111111111E-2</v>
      </c>
      <c r="L506" s="66">
        <f t="shared" si="462"/>
        <v>3.111111111111111E-2</v>
      </c>
      <c r="M506" s="66">
        <f t="shared" si="462"/>
        <v>3.111111111111111E-2</v>
      </c>
      <c r="N506" s="66">
        <f t="shared" si="462"/>
        <v>3.111111111111111E-2</v>
      </c>
      <c r="O506" s="66">
        <f t="shared" si="462"/>
        <v>3.111111111111111E-2</v>
      </c>
      <c r="P506" s="66">
        <f t="shared" si="462"/>
        <v>3.111111111111111E-2</v>
      </c>
      <c r="Q506" s="66">
        <f t="shared" si="462"/>
        <v>3.111111111111111E-2</v>
      </c>
      <c r="R506" s="66">
        <f t="shared" si="462"/>
        <v>3.111111111111111E-2</v>
      </c>
      <c r="S506" s="66">
        <f t="shared" si="462"/>
        <v>3.111111111111111E-2</v>
      </c>
      <c r="T506" s="66">
        <f t="shared" si="462"/>
        <v>3.111111111111111E-2</v>
      </c>
      <c r="U506" s="66">
        <f t="shared" si="462"/>
        <v>3.111111111111111E-2</v>
      </c>
      <c r="V506" s="66">
        <f t="shared" si="462"/>
        <v>3.111111111111111E-2</v>
      </c>
      <c r="W506" s="66">
        <f t="shared" si="462"/>
        <v>3.111111111111111E-2</v>
      </c>
      <c r="X506" s="66">
        <f t="shared" si="462"/>
        <v>3.111111111111111E-2</v>
      </c>
      <c r="Y506" s="66">
        <f t="shared" si="462"/>
        <v>3.111111111111111E-2</v>
      </c>
      <c r="Z506" s="66">
        <f t="shared" si="462"/>
        <v>3.111111111111111E-2</v>
      </c>
      <c r="AA506" s="66">
        <f t="shared" si="462"/>
        <v>3.111111111111111E-2</v>
      </c>
      <c r="AB506" s="66">
        <f t="shared" si="462"/>
        <v>3.111111111111111E-2</v>
      </c>
      <c r="AC506" s="66">
        <f t="shared" si="462"/>
        <v>3.111111111111111E-2</v>
      </c>
    </row>
    <row r="507" spans="1:29" x14ac:dyDescent="0.25">
      <c r="A507" s="30" t="str">
        <f t="shared" si="457"/>
        <v>Opex maintenance &amp; repair</v>
      </c>
      <c r="B507" s="66">
        <f>B465/B475/(B472)</f>
        <v>6.6666666666666662E-3</v>
      </c>
      <c r="C507" s="66">
        <f t="shared" ref="C507:AC507" si="463">C465/C475/(C472)</f>
        <v>6.6666666666666662E-3</v>
      </c>
      <c r="D507" s="66">
        <f t="shared" si="463"/>
        <v>6.6666666666666662E-3</v>
      </c>
      <c r="E507" s="66">
        <f t="shared" si="463"/>
        <v>6.6666666666666662E-3</v>
      </c>
      <c r="F507" s="66">
        <f t="shared" si="463"/>
        <v>6.6666666666666662E-3</v>
      </c>
      <c r="G507" s="66">
        <f t="shared" si="463"/>
        <v>6.6666666666666662E-3</v>
      </c>
      <c r="H507" s="66">
        <f t="shared" si="463"/>
        <v>6.6666666666666662E-3</v>
      </c>
      <c r="I507" s="66">
        <f t="shared" si="463"/>
        <v>6.6666666666666662E-3</v>
      </c>
      <c r="J507" s="66">
        <f t="shared" si="463"/>
        <v>6.6666666666666662E-3</v>
      </c>
      <c r="K507" s="66">
        <f t="shared" si="463"/>
        <v>6.6666666666666662E-3</v>
      </c>
      <c r="L507" s="66">
        <f t="shared" si="463"/>
        <v>6.6666666666666662E-3</v>
      </c>
      <c r="M507" s="66">
        <f t="shared" si="463"/>
        <v>6.6666666666666662E-3</v>
      </c>
      <c r="N507" s="66">
        <f t="shared" si="463"/>
        <v>6.6666666666666662E-3</v>
      </c>
      <c r="O507" s="66">
        <f t="shared" si="463"/>
        <v>6.6666666666666662E-3</v>
      </c>
      <c r="P507" s="66">
        <f t="shared" si="463"/>
        <v>6.6666666666666662E-3</v>
      </c>
      <c r="Q507" s="66">
        <f t="shared" si="463"/>
        <v>6.6666666666666662E-3</v>
      </c>
      <c r="R507" s="66">
        <f t="shared" si="463"/>
        <v>6.6666666666666662E-3</v>
      </c>
      <c r="S507" s="66">
        <f t="shared" si="463"/>
        <v>6.6666666666666662E-3</v>
      </c>
      <c r="T507" s="66">
        <f t="shared" si="463"/>
        <v>6.6666666666666662E-3</v>
      </c>
      <c r="U507" s="66">
        <f t="shared" si="463"/>
        <v>6.6666666666666662E-3</v>
      </c>
      <c r="V507" s="66">
        <f t="shared" si="463"/>
        <v>6.6666666666666662E-3</v>
      </c>
      <c r="W507" s="66">
        <f t="shared" si="463"/>
        <v>6.6666666666666662E-3</v>
      </c>
      <c r="X507" s="66">
        <f t="shared" si="463"/>
        <v>6.6666666666666662E-3</v>
      </c>
      <c r="Y507" s="66">
        <f t="shared" si="463"/>
        <v>6.6666666666666662E-3</v>
      </c>
      <c r="Z507" s="66">
        <f t="shared" si="463"/>
        <v>6.6666666666666662E-3</v>
      </c>
      <c r="AA507" s="66">
        <f t="shared" si="463"/>
        <v>6.6666666666666662E-3</v>
      </c>
      <c r="AB507" s="66">
        <f t="shared" si="463"/>
        <v>6.6666666666666662E-3</v>
      </c>
      <c r="AC507" s="66">
        <f t="shared" si="463"/>
        <v>6.6666666666666662E-3</v>
      </c>
    </row>
    <row r="508" spans="1:29" x14ac:dyDescent="0.25">
      <c r="A508" s="30" t="str">
        <f t="shared" si="457"/>
        <v>Opex var (mode-fees)</v>
      </c>
      <c r="B508" s="66">
        <f>B466*B475/B475/(B472)</f>
        <v>4.4000000000000003E-3</v>
      </c>
      <c r="C508" s="66">
        <f t="shared" ref="C508:AC508" si="464">C466*C475/C475/(C472)</f>
        <v>4.4000000000000003E-3</v>
      </c>
      <c r="D508" s="66">
        <f t="shared" si="464"/>
        <v>4.4000000000000003E-3</v>
      </c>
      <c r="E508" s="66">
        <f t="shared" si="464"/>
        <v>4.4000000000000003E-3</v>
      </c>
      <c r="F508" s="66">
        <f t="shared" si="464"/>
        <v>4.4000000000000003E-3</v>
      </c>
      <c r="G508" s="66">
        <f t="shared" si="464"/>
        <v>4.4000000000000003E-3</v>
      </c>
      <c r="H508" s="66">
        <f t="shared" si="464"/>
        <v>4.4000000000000003E-3</v>
      </c>
      <c r="I508" s="66">
        <f t="shared" si="464"/>
        <v>4.4000000000000003E-3</v>
      </c>
      <c r="J508" s="66">
        <f t="shared" si="464"/>
        <v>4.4000000000000003E-3</v>
      </c>
      <c r="K508" s="66">
        <f t="shared" si="464"/>
        <v>4.4000000000000003E-3</v>
      </c>
      <c r="L508" s="66">
        <f t="shared" si="464"/>
        <v>4.4000000000000003E-3</v>
      </c>
      <c r="M508" s="66">
        <f t="shared" si="464"/>
        <v>4.4000000000000003E-3</v>
      </c>
      <c r="N508" s="66">
        <f t="shared" si="464"/>
        <v>4.4000000000000003E-3</v>
      </c>
      <c r="O508" s="66">
        <f t="shared" si="464"/>
        <v>4.4000000000000003E-3</v>
      </c>
      <c r="P508" s="66">
        <f t="shared" si="464"/>
        <v>4.4000000000000003E-3</v>
      </c>
      <c r="Q508" s="66">
        <f t="shared" si="464"/>
        <v>4.4000000000000003E-3</v>
      </c>
      <c r="R508" s="66">
        <f t="shared" si="464"/>
        <v>4.4000000000000003E-3</v>
      </c>
      <c r="S508" s="66">
        <f t="shared" si="464"/>
        <v>4.4000000000000003E-3</v>
      </c>
      <c r="T508" s="66">
        <f t="shared" si="464"/>
        <v>4.4000000000000003E-3</v>
      </c>
      <c r="U508" s="66">
        <f t="shared" si="464"/>
        <v>4.4000000000000003E-3</v>
      </c>
      <c r="V508" s="66">
        <f t="shared" si="464"/>
        <v>4.4000000000000003E-3</v>
      </c>
      <c r="W508" s="66">
        <f t="shared" si="464"/>
        <v>4.4000000000000003E-3</v>
      </c>
      <c r="X508" s="66">
        <f t="shared" si="464"/>
        <v>4.4000000000000003E-3</v>
      </c>
      <c r="Y508" s="66">
        <f t="shared" si="464"/>
        <v>4.4000000000000003E-3</v>
      </c>
      <c r="Z508" s="66">
        <f t="shared" si="464"/>
        <v>4.4000000000000003E-3</v>
      </c>
      <c r="AA508" s="66">
        <f t="shared" si="464"/>
        <v>4.4000000000000003E-3</v>
      </c>
      <c r="AB508" s="66">
        <f t="shared" si="464"/>
        <v>4.4000000000000003E-3</v>
      </c>
      <c r="AC508" s="66">
        <f t="shared" si="464"/>
        <v>4.4000000000000003E-3</v>
      </c>
    </row>
    <row r="509" spans="1:29" x14ac:dyDescent="0.25">
      <c r="A509" s="30" t="str">
        <f t="shared" si="457"/>
        <v>Fuel Cost</v>
      </c>
      <c r="B509" s="66">
        <f>B467*B468*B475/B475/(B472)</f>
        <v>5.5397830482865063E-3</v>
      </c>
      <c r="C509" s="66">
        <f t="shared" ref="C509:AC509" si="465">C467*C468*C475/C475/(C472)</f>
        <v>5.5030187968735864E-3</v>
      </c>
      <c r="D509" s="66">
        <f t="shared" si="465"/>
        <v>5.4524168925878169E-3</v>
      </c>
      <c r="E509" s="66">
        <f t="shared" si="465"/>
        <v>5.3840018143389082E-3</v>
      </c>
      <c r="F509" s="66">
        <f t="shared" si="465"/>
        <v>5.2937441438000356E-3</v>
      </c>
      <c r="G509" s="66">
        <f t="shared" si="465"/>
        <v>5.1784825442777946E-3</v>
      </c>
      <c r="H509" s="66">
        <f t="shared" si="465"/>
        <v>5.0372299936559187E-3</v>
      </c>
      <c r="I509" s="66">
        <f t="shared" si="465"/>
        <v>4.8724144010720231E-3</v>
      </c>
      <c r="J509" s="66">
        <f t="shared" si="465"/>
        <v>4.6902619632768188E-3</v>
      </c>
      <c r="K509" s="66">
        <f t="shared" si="465"/>
        <v>4.4997681186015239E-3</v>
      </c>
      <c r="L509" s="66">
        <f t="shared" si="465"/>
        <v>4.3106701485028636E-3</v>
      </c>
      <c r="M509" s="66">
        <f t="shared" si="465"/>
        <v>4.13162426244334E-3</v>
      </c>
      <c r="N509" s="66">
        <f t="shared" si="465"/>
        <v>3.9693641445853536E-3</v>
      </c>
      <c r="O509" s="66">
        <f t="shared" si="465"/>
        <v>3.8285256527784911E-3</v>
      </c>
      <c r="P509" s="66">
        <f t="shared" si="465"/>
        <v>3.7115144421374091E-3</v>
      </c>
      <c r="Q509" s="66">
        <f t="shared" si="465"/>
        <v>3.6183959788129274E-3</v>
      </c>
      <c r="R509" s="66">
        <f t="shared" si="465"/>
        <v>3.5471719951152359E-3</v>
      </c>
      <c r="S509" s="66">
        <f t="shared" si="465"/>
        <v>3.4945123865455156E-3</v>
      </c>
      <c r="T509" s="66">
        <f t="shared" si="465"/>
        <v>3.4566245568603427E-3</v>
      </c>
      <c r="U509" s="66">
        <f t="shared" si="465"/>
        <v>3.4299250721049413E-3</v>
      </c>
      <c r="V509" s="66">
        <f t="shared" si="465"/>
        <v>3.411394468339254E-3</v>
      </c>
      <c r="W509" s="66">
        <f t="shared" si="465"/>
        <v>3.3986724592991102E-3</v>
      </c>
      <c r="X509" s="66">
        <f t="shared" si="465"/>
        <v>3.3900044467554675E-3</v>
      </c>
      <c r="Y509" s="66">
        <f t="shared" si="465"/>
        <v>3.3841294914713758E-3</v>
      </c>
      <c r="Z509" s="66">
        <f t="shared" si="465"/>
        <v>3.3801618559776369E-3</v>
      </c>
      <c r="AA509" s="66">
        <f t="shared" si="465"/>
        <v>3.3774888447340445E-3</v>
      </c>
      <c r="AB509" s="66">
        <f t="shared" si="465"/>
        <v>3.3756909919627777E-3</v>
      </c>
      <c r="AC509" s="66">
        <f t="shared" si="465"/>
        <v>3.3744831090442877E-3</v>
      </c>
    </row>
    <row r="510" spans="1:29" x14ac:dyDescent="0.25">
      <c r="A510" s="59" t="str">
        <f>A473</f>
        <v>Market failure (av. utilization)</v>
      </c>
      <c r="B510" s="66">
        <f t="shared" ref="B510:AC510" si="466">B499/B473-B499/B472</f>
        <v>7.9947281555900473E-2</v>
      </c>
      <c r="C510" s="66">
        <f t="shared" si="466"/>
        <v>7.9510403326006104E-2</v>
      </c>
      <c r="D510" s="66">
        <f t="shared" si="466"/>
        <v>7.891124350126992E-2</v>
      </c>
      <c r="E510" s="66">
        <f t="shared" si="466"/>
        <v>7.8105591063928489E-2</v>
      </c>
      <c r="F510" s="66">
        <f t="shared" si="466"/>
        <v>7.7051552912401747E-2</v>
      </c>
      <c r="G510" s="66">
        <f t="shared" si="466"/>
        <v>7.5722439587202831E-2</v>
      </c>
      <c r="H510" s="66">
        <f t="shared" si="466"/>
        <v>7.4124354647739837E-2</v>
      </c>
      <c r="I510" s="66">
        <f t="shared" si="466"/>
        <v>7.2311767127392262E-2</v>
      </c>
      <c r="J510" s="66">
        <f t="shared" si="466"/>
        <v>7.0389388851684581E-2</v>
      </c>
      <c r="K510" s="66">
        <f t="shared" si="466"/>
        <v>6.8491919739740031E-2</v>
      </c>
      <c r="L510" s="66">
        <f t="shared" si="466"/>
        <v>6.6747619756373527E-2</v>
      </c>
      <c r="M510" s="66">
        <f t="shared" si="466"/>
        <v>6.5245345329099882E-2</v>
      </c>
      <c r="N510" s="66">
        <f t="shared" si="466"/>
        <v>6.4021843090832434E-2</v>
      </c>
      <c r="O510" s="66">
        <f t="shared" si="466"/>
        <v>6.3069810858178033E-2</v>
      </c>
      <c r="P510" s="66">
        <f t="shared" si="466"/>
        <v>6.235538355485698E-2</v>
      </c>
      <c r="Q510" s="66">
        <f t="shared" si="466"/>
        <v>6.1834333132844588E-2</v>
      </c>
      <c r="R510" s="66">
        <f t="shared" si="466"/>
        <v>6.1462695235231311E-2</v>
      </c>
      <c r="S510" s="66">
        <f t="shared" si="466"/>
        <v>6.1202144525758187E-2</v>
      </c>
      <c r="T510" s="66">
        <f t="shared" si="466"/>
        <v>6.1021832269829566E-2</v>
      </c>
      <c r="U510" s="66">
        <f t="shared" si="466"/>
        <v>6.0898236532928689E-2</v>
      </c>
      <c r="V510" s="66">
        <f t="shared" si="466"/>
        <v>6.0814098700246004E-2</v>
      </c>
      <c r="W510" s="66">
        <f t="shared" si="466"/>
        <v>6.0757099549050383E-2</v>
      </c>
      <c r="X510" s="66">
        <f t="shared" si="466"/>
        <v>6.0718615749419898E-2</v>
      </c>
      <c r="Y510" s="66">
        <f t="shared" si="466"/>
        <v>6.0692693152075837E-2</v>
      </c>
      <c r="Z510" s="66">
        <f t="shared" si="466"/>
        <v>6.0675259400747555E-2</v>
      </c>
      <c r="AA510" s="66">
        <f t="shared" si="466"/>
        <v>6.0663547258720862E-2</v>
      </c>
      <c r="AB510" s="66">
        <f t="shared" si="466"/>
        <v>6.0655684655752773E-2</v>
      </c>
      <c r="AC510" s="66">
        <f t="shared" si="466"/>
        <v>6.0650408911368338E-2</v>
      </c>
    </row>
    <row r="511" spans="1:29" x14ac:dyDescent="0.25">
      <c r="A511" s="59" t="str">
        <f>A474</f>
        <v>Payload loss (fuel)</v>
      </c>
      <c r="B511" s="66">
        <f>B499/(B472-B474)-B499/B472</f>
        <v>8.1396242333831581E-3</v>
      </c>
      <c r="C511" s="66">
        <f t="shared" ref="C511:AC511" si="467">C499/(C472-C474)-C499/C472</f>
        <v>8.0695802743171036E-3</v>
      </c>
      <c r="D511" s="66">
        <f t="shared" si="467"/>
        <v>7.9727741830857152E-3</v>
      </c>
      <c r="E511" s="66">
        <f t="shared" si="467"/>
        <v>7.8410707787335415E-3</v>
      </c>
      <c r="F511" s="66">
        <f t="shared" si="467"/>
        <v>7.665686882165651E-3</v>
      </c>
      <c r="G511" s="66">
        <f t="shared" si="467"/>
        <v>7.4385998208966742E-3</v>
      </c>
      <c r="H511" s="66">
        <f t="shared" si="467"/>
        <v>7.1546807048713523E-3</v>
      </c>
      <c r="I511" s="66">
        <f t="shared" si="467"/>
        <v>6.8139669051553997E-3</v>
      </c>
      <c r="J511" s="66">
        <f t="shared" si="467"/>
        <v>6.4229938048010332E-3</v>
      </c>
      <c r="K511" s="66">
        <f t="shared" si="467"/>
        <v>5.9944286422715931E-3</v>
      </c>
      <c r="L511" s="66">
        <f t="shared" si="467"/>
        <v>5.5454788888651546E-3</v>
      </c>
      <c r="M511" s="66">
        <f t="shared" si="467"/>
        <v>5.0962235606905187E-3</v>
      </c>
      <c r="N511" s="66">
        <f t="shared" si="467"/>
        <v>4.6679626881588471E-3</v>
      </c>
      <c r="O511" s="66">
        <f t="shared" si="467"/>
        <v>4.2805358616147052E-3</v>
      </c>
      <c r="P511" s="66">
        <f t="shared" si="467"/>
        <v>3.9485892915261736E-3</v>
      </c>
      <c r="Q511" s="66">
        <f t="shared" si="467"/>
        <v>3.6787272461764886E-3</v>
      </c>
      <c r="R511" s="66">
        <f t="shared" si="467"/>
        <v>3.4693837656102344E-3</v>
      </c>
      <c r="S511" s="66">
        <f t="shared" si="467"/>
        <v>3.3131903865879081E-3</v>
      </c>
      <c r="T511" s="66">
        <f t="shared" si="467"/>
        <v>3.2001558476020334E-3</v>
      </c>
      <c r="U511" s="66">
        <f t="shared" si="467"/>
        <v>3.1202033779398272E-3</v>
      </c>
      <c r="V511" s="66">
        <f t="shared" si="467"/>
        <v>3.0645795199459661E-3</v>
      </c>
      <c r="W511" s="66">
        <f t="shared" si="467"/>
        <v>3.0263318755137866E-3</v>
      </c>
      <c r="X511" s="66">
        <f t="shared" si="467"/>
        <v>3.0002455944614509E-3</v>
      </c>
      <c r="Y511" s="66">
        <f t="shared" si="467"/>
        <v>2.9825530780355144E-3</v>
      </c>
      <c r="Z511" s="66">
        <f t="shared" si="467"/>
        <v>2.970599154075354E-3</v>
      </c>
      <c r="AA511" s="66">
        <f t="shared" si="467"/>
        <v>2.9625433617046643E-3</v>
      </c>
      <c r="AB511" s="66">
        <f t="shared" si="467"/>
        <v>2.9571240089485348E-3</v>
      </c>
      <c r="AC511" s="66">
        <f t="shared" si="467"/>
        <v>2.9534825498174141E-3</v>
      </c>
    </row>
    <row r="512" spans="1:29" ht="15.75" thickBot="1" x14ac:dyDescent="0.3">
      <c r="A512" s="59" t="str">
        <f>A449</f>
        <v>Emission Cost</v>
      </c>
      <c r="B512" s="68">
        <f>B469*B475/B475/(B472)</f>
        <v>0</v>
      </c>
      <c r="C512" s="68">
        <f t="shared" ref="C512:AC512" si="468">C469*C475/C475/(C472)</f>
        <v>0</v>
      </c>
      <c r="D512" s="68">
        <f t="shared" si="468"/>
        <v>0</v>
      </c>
      <c r="E512" s="68">
        <f t="shared" si="468"/>
        <v>0</v>
      </c>
      <c r="F512" s="68">
        <f t="shared" si="468"/>
        <v>0</v>
      </c>
      <c r="G512" s="68">
        <f t="shared" si="468"/>
        <v>0</v>
      </c>
      <c r="H512" s="68">
        <f t="shared" si="468"/>
        <v>0</v>
      </c>
      <c r="I512" s="68">
        <f t="shared" si="468"/>
        <v>0</v>
      </c>
      <c r="J512" s="68">
        <f t="shared" si="468"/>
        <v>0</v>
      </c>
      <c r="K512" s="68">
        <f t="shared" si="468"/>
        <v>0</v>
      </c>
      <c r="L512" s="68">
        <f t="shared" si="468"/>
        <v>0</v>
      </c>
      <c r="M512" s="68">
        <f t="shared" si="468"/>
        <v>0</v>
      </c>
      <c r="N512" s="68">
        <f t="shared" si="468"/>
        <v>0</v>
      </c>
      <c r="O512" s="68">
        <f t="shared" si="468"/>
        <v>0</v>
      </c>
      <c r="P512" s="68">
        <f t="shared" si="468"/>
        <v>0</v>
      </c>
      <c r="Q512" s="68">
        <f t="shared" si="468"/>
        <v>0</v>
      </c>
      <c r="R512" s="68">
        <f t="shared" si="468"/>
        <v>0</v>
      </c>
      <c r="S512" s="68">
        <f t="shared" si="468"/>
        <v>0</v>
      </c>
      <c r="T512" s="68">
        <f t="shared" si="468"/>
        <v>0</v>
      </c>
      <c r="U512" s="68">
        <f t="shared" si="468"/>
        <v>0</v>
      </c>
      <c r="V512" s="68">
        <f t="shared" si="468"/>
        <v>0</v>
      </c>
      <c r="W512" s="68">
        <f t="shared" si="468"/>
        <v>0</v>
      </c>
      <c r="X512" s="68">
        <f t="shared" si="468"/>
        <v>0</v>
      </c>
      <c r="Y512" s="68">
        <f t="shared" si="468"/>
        <v>0</v>
      </c>
      <c r="Z512" s="68">
        <f t="shared" si="468"/>
        <v>0</v>
      </c>
      <c r="AA512" s="68">
        <f t="shared" si="468"/>
        <v>0</v>
      </c>
      <c r="AB512" s="68">
        <f t="shared" si="468"/>
        <v>0</v>
      </c>
      <c r="AC512" s="68">
        <f t="shared" si="468"/>
        <v>0</v>
      </c>
    </row>
    <row r="513" spans="1:29" ht="15.75" thickBot="1" x14ac:dyDescent="0.3">
      <c r="A513" s="31" t="s">
        <v>210</v>
      </c>
      <c r="B513" s="67">
        <f>B502+B503+B504+B505+B506+B507+B508+B509+B510+B511+B512</f>
        <v>0.16082764567011015</v>
      </c>
      <c r="C513" s="67">
        <f t="shared" ref="C513:AC513" si="469">C502+C503+C504+C505+C506+C507+C508+C509+C510+C511+C512</f>
        <v>0.15991745126893953</v>
      </c>
      <c r="D513" s="67">
        <f t="shared" si="469"/>
        <v>0.15866841474552318</v>
      </c>
      <c r="E513" s="67">
        <f t="shared" si="469"/>
        <v>0.15698737973089899</v>
      </c>
      <c r="F513" s="67">
        <f t="shared" si="469"/>
        <v>0.15478499938908738</v>
      </c>
      <c r="G513" s="67">
        <f t="shared" si="469"/>
        <v>0.15200192516397432</v>
      </c>
      <c r="H513" s="67">
        <f t="shared" si="469"/>
        <v>0.14864476577975094</v>
      </c>
      <c r="I513" s="67">
        <f t="shared" si="469"/>
        <v>0.14481830674859736</v>
      </c>
      <c r="J513" s="67">
        <f t="shared" si="469"/>
        <v>0.14073045234880516</v>
      </c>
      <c r="K513" s="67">
        <f t="shared" si="469"/>
        <v>0.13665290812484387</v>
      </c>
      <c r="L513" s="67">
        <f t="shared" si="469"/>
        <v>0.13284953532650184</v>
      </c>
      <c r="M513" s="67">
        <f t="shared" si="469"/>
        <v>0.12951129071510864</v>
      </c>
      <c r="N513" s="67">
        <f t="shared" si="469"/>
        <v>0.12673014092283191</v>
      </c>
      <c r="O513" s="67">
        <f t="shared" si="469"/>
        <v>0.12451188287964468</v>
      </c>
      <c r="P513" s="67">
        <f t="shared" si="469"/>
        <v>0.12280603764932335</v>
      </c>
      <c r="Q513" s="67">
        <f t="shared" si="469"/>
        <v>0.12153415556164215</v>
      </c>
      <c r="R513" s="67">
        <f t="shared" si="469"/>
        <v>0.12061012381643499</v>
      </c>
      <c r="S513" s="67">
        <f t="shared" si="469"/>
        <v>0.11995287138073356</v>
      </c>
      <c r="T513" s="67">
        <f t="shared" si="469"/>
        <v>0.11949308250342341</v>
      </c>
      <c r="U513" s="67">
        <f t="shared" si="469"/>
        <v>0.11917544592433646</v>
      </c>
      <c r="V513" s="67">
        <f t="shared" si="469"/>
        <v>0.11895801854195281</v>
      </c>
      <c r="W513" s="67">
        <f t="shared" si="469"/>
        <v>0.11881015714522136</v>
      </c>
      <c r="X513" s="67">
        <f t="shared" si="469"/>
        <v>0.11871006355718731</v>
      </c>
      <c r="Y513" s="67">
        <f t="shared" si="469"/>
        <v>0.11864251989202282</v>
      </c>
      <c r="Z513" s="67">
        <f t="shared" si="469"/>
        <v>0.11859703952320058</v>
      </c>
      <c r="AA513" s="67">
        <f t="shared" si="469"/>
        <v>0.11856646038077855</v>
      </c>
      <c r="AB513" s="67">
        <f t="shared" si="469"/>
        <v>0.11854592063769917</v>
      </c>
      <c r="AC513" s="67">
        <f t="shared" si="469"/>
        <v>0.11853213351629027</v>
      </c>
    </row>
    <row r="515" spans="1:29" x14ac:dyDescent="0.25">
      <c r="B515" s="40"/>
    </row>
  </sheetData>
  <conditionalFormatting sqref="Q11:AR20 Q22:AR27">
    <cfRule type="colorScale" priority="50">
      <colorScale>
        <cfvo type="min"/>
        <cfvo type="max"/>
        <color rgb="FFFF7128"/>
        <color rgb="FFFFEF9C"/>
      </colorScale>
    </cfRule>
    <cfRule type="colorScale" priority="46">
      <colorScale>
        <cfvo type="min"/>
        <cfvo type="max"/>
        <color rgb="FFFF7128"/>
        <color rgb="FFFFEF9C"/>
      </colorScale>
    </cfRule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1:AR21">
    <cfRule type="colorScale" priority="21">
      <colorScale>
        <cfvo type="min"/>
        <cfvo type="max"/>
        <color rgb="FFFF7128"/>
        <color rgb="FFFFEF9C"/>
      </colorScale>
    </cfRule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5">
      <colorScale>
        <cfvo type="min"/>
        <cfvo type="max"/>
        <color rgb="FFFF7128"/>
        <color rgb="FFFFEF9C"/>
      </colorScale>
    </cfRule>
  </conditionalFormatting>
  <conditionalFormatting sqref="Q117:AR126 Q128:AR133">
    <cfRule type="colorScale" priority="45">
      <colorScale>
        <cfvo type="min"/>
        <cfvo type="max"/>
        <color rgb="FFFF7128"/>
        <color rgb="FFFFEF9C"/>
      </colorScale>
    </cfRule>
    <cfRule type="colorScale" priority="4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1">
      <colorScale>
        <cfvo type="min"/>
        <cfvo type="max"/>
        <color rgb="FFFF7128"/>
        <color rgb="FFFFEF9C"/>
      </colorScale>
    </cfRule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7:AR127">
    <cfRule type="colorScale" priority="16">
      <colorScale>
        <cfvo type="min"/>
        <cfvo type="max"/>
        <color rgb="FFFF7128"/>
        <color rgb="FFFFEF9C"/>
      </colorScale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0">
      <colorScale>
        <cfvo type="min"/>
        <cfvo type="max"/>
        <color rgb="FFFF7128"/>
        <color rgb="FFFFEF9C"/>
      </colorScale>
    </cfRule>
  </conditionalFormatting>
  <conditionalFormatting sqref="Q225:AR234 Q236:AR241">
    <cfRule type="colorScale" priority="40">
      <colorScale>
        <cfvo type="min"/>
        <cfvo type="max"/>
        <color rgb="FFFF7128"/>
        <color rgb="FFFFEF9C"/>
      </colorScale>
    </cfRule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6">
      <colorScale>
        <cfvo type="min"/>
        <cfvo type="max"/>
        <color rgb="FFFF7128"/>
        <color rgb="FFFFEF9C"/>
      </colorScale>
    </cfRule>
    <cfRule type="colorScale" priority="3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</conditionalFormatting>
  <conditionalFormatting sqref="Q235:AR235">
    <cfRule type="colorScale" priority="1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1">
      <colorScale>
        <cfvo type="min"/>
        <cfvo type="max"/>
        <color rgb="FFFF7128"/>
        <color rgb="FFFFEF9C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">
      <colorScale>
        <cfvo type="min"/>
        <cfvo type="max"/>
        <color rgb="FFFF7128"/>
        <color rgb="FFFFEF9C"/>
      </colorScale>
    </cfRule>
  </conditionalFormatting>
  <conditionalFormatting sqref="Q334:AR343 Q345:AR350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1">
      <colorScale>
        <cfvo type="min"/>
        <cfvo type="max"/>
        <color rgb="FFFF7128"/>
        <color rgb="FFFFEF9C"/>
      </colorScale>
    </cfRule>
    <cfRule type="colorScale" priority="3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5">
      <colorScale>
        <cfvo type="min"/>
        <cfvo type="max"/>
        <color rgb="FFFF7128"/>
        <color rgb="FFFFEF9C"/>
      </colorScale>
    </cfRule>
  </conditionalFormatting>
  <conditionalFormatting sqref="Q344:AR344">
    <cfRule type="colorScale" priority="10">
      <colorScale>
        <cfvo type="min"/>
        <cfvo type="max"/>
        <color rgb="FFFF7128"/>
        <color rgb="FFFFEF9C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6">
      <colorScale>
        <cfvo type="min"/>
        <cfvo type="max"/>
        <color rgb="FFFF7128"/>
        <color rgb="FFFFEF9C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439:AR448 Q450:AR45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6">
      <colorScale>
        <cfvo type="min"/>
        <cfvo type="max"/>
        <color rgb="FFFF7128"/>
        <color rgb="FFFFEF9C"/>
      </colorScale>
    </cfRule>
    <cfRule type="colorScale" priority="2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0">
      <colorScale>
        <cfvo type="min"/>
        <cfvo type="max"/>
        <color rgb="FFFF7128"/>
        <color rgb="FFFFEF9C"/>
      </colorScale>
    </cfRule>
  </conditionalFormatting>
  <conditionalFormatting sqref="Q449:AR449">
    <cfRule type="colorScale" priority="1">
      <colorScale>
        <cfvo type="min"/>
        <cfvo type="max"/>
        <color rgb="FFFF7128"/>
        <color rgb="FFFFEF9C"/>
      </colorScale>
    </cfRule>
    <cfRule type="colorScale" priority="5">
      <colorScale>
        <cfvo type="min"/>
        <cfvo type="max"/>
        <color rgb="FFFF7128"/>
        <color rgb="FFFFEF9C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B1A82-B6BF-4A88-B56E-73F23EAC9051}">
  <sheetPr>
    <tabColor theme="4" tint="-0.249977111117893"/>
  </sheetPr>
  <dimension ref="A1:AR515"/>
  <sheetViews>
    <sheetView zoomScale="80" zoomScaleNormal="80" workbookViewId="0">
      <selection activeCell="A446" sqref="A446"/>
    </sheetView>
  </sheetViews>
  <sheetFormatPr defaultColWidth="9.140625" defaultRowHeight="15" x14ac:dyDescent="0.25"/>
  <cols>
    <col min="1" max="1" width="38.7109375" style="4" customWidth="1"/>
    <col min="2" max="4" width="14.85546875" style="4" bestFit="1" customWidth="1"/>
    <col min="5" max="5" width="28" style="4" bestFit="1" customWidth="1"/>
    <col min="6" max="11" width="14.85546875" style="4" bestFit="1" customWidth="1"/>
    <col min="12" max="12" width="24.42578125" style="4" bestFit="1" customWidth="1"/>
    <col min="13" max="29" width="14.85546875" style="4" bestFit="1" customWidth="1"/>
    <col min="30" max="44" width="13.7109375" style="4" bestFit="1" customWidth="1"/>
    <col min="45" max="16384" width="9.140625" style="4"/>
  </cols>
  <sheetData>
    <row r="1" spans="1:44" s="3" customFormat="1" ht="21" x14ac:dyDescent="0.35">
      <c r="A1" s="2" t="str">
        <f>'Parameter Input'!A7</f>
        <v>Road long-haul: Dry bulk</v>
      </c>
    </row>
    <row r="2" spans="1:44" s="3" customFormat="1" ht="21" x14ac:dyDescent="0.35">
      <c r="A2" s="2" t="s">
        <v>103</v>
      </c>
    </row>
    <row r="3" spans="1:44" x14ac:dyDescent="0.25">
      <c r="A3" s="33" t="s">
        <v>195</v>
      </c>
    </row>
    <row r="4" spans="1:44" x14ac:dyDescent="0.25">
      <c r="A4" s="33" t="s">
        <v>196</v>
      </c>
    </row>
    <row r="5" spans="1:44" ht="15.75" thickBot="1" x14ac:dyDescent="0.3">
      <c r="A5" s="34" t="s">
        <v>197</v>
      </c>
      <c r="B5" s="34"/>
    </row>
    <row r="6" spans="1:44" ht="15.75" thickBot="1" x14ac:dyDescent="0.3">
      <c r="A6" s="39" t="s">
        <v>198</v>
      </c>
      <c r="B6" s="35"/>
    </row>
    <row r="7" spans="1:44" ht="15.75" thickBot="1" x14ac:dyDescent="0.3">
      <c r="A7" s="38" t="s">
        <v>199</v>
      </c>
      <c r="B7" s="36"/>
    </row>
    <row r="8" spans="1:44" ht="15.75" thickBot="1" x14ac:dyDescent="0.3"/>
    <row r="9" spans="1:44" x14ac:dyDescent="0.25">
      <c r="A9" s="5" t="s">
        <v>200</v>
      </c>
      <c r="B9" s="6">
        <v>2023</v>
      </c>
      <c r="C9" s="6">
        <v>2050</v>
      </c>
      <c r="D9" s="7"/>
      <c r="E9" s="5" t="s">
        <v>201</v>
      </c>
      <c r="F9" s="8"/>
      <c r="G9" s="8"/>
      <c r="H9" s="8"/>
      <c r="I9" s="8"/>
      <c r="J9" s="8"/>
      <c r="K9" s="9"/>
      <c r="L9" s="10" t="s">
        <v>2</v>
      </c>
      <c r="M9" s="11"/>
      <c r="N9" s="11"/>
      <c r="O9" s="11"/>
      <c r="P9" s="12"/>
      <c r="Q9" s="13">
        <v>0</v>
      </c>
      <c r="R9" s="13">
        <v>1</v>
      </c>
      <c r="S9" s="13">
        <v>2</v>
      </c>
      <c r="T9" s="13">
        <v>3</v>
      </c>
      <c r="U9" s="13">
        <v>4</v>
      </c>
      <c r="V9" s="13">
        <v>5</v>
      </c>
      <c r="W9" s="13">
        <v>6</v>
      </c>
      <c r="X9" s="13">
        <v>7</v>
      </c>
      <c r="Y9" s="13">
        <v>8</v>
      </c>
      <c r="Z9" s="13">
        <v>9</v>
      </c>
      <c r="AA9" s="13">
        <v>10</v>
      </c>
      <c r="AB9" s="13">
        <v>11</v>
      </c>
      <c r="AC9" s="13">
        <v>12</v>
      </c>
      <c r="AD9" s="13">
        <v>13</v>
      </c>
      <c r="AE9" s="13">
        <v>14</v>
      </c>
      <c r="AF9" s="13">
        <v>15</v>
      </c>
      <c r="AG9" s="13">
        <v>16</v>
      </c>
      <c r="AH9" s="13">
        <v>17</v>
      </c>
      <c r="AI9" s="13">
        <v>18</v>
      </c>
      <c r="AJ9" s="13">
        <v>19</v>
      </c>
      <c r="AK9" s="13">
        <v>20</v>
      </c>
      <c r="AL9" s="13">
        <v>21</v>
      </c>
      <c r="AM9" s="13">
        <v>22</v>
      </c>
      <c r="AN9" s="13">
        <v>23</v>
      </c>
      <c r="AO9" s="13">
        <v>24</v>
      </c>
      <c r="AP9" s="13">
        <v>25</v>
      </c>
      <c r="AQ9" s="13">
        <v>26</v>
      </c>
      <c r="AR9" s="14">
        <v>27</v>
      </c>
    </row>
    <row r="10" spans="1:44" ht="15.75" thickBot="1" x14ac:dyDescent="0.3">
      <c r="A10" s="15"/>
      <c r="B10" s="3" t="s">
        <v>202</v>
      </c>
      <c r="C10" s="3" t="s">
        <v>203</v>
      </c>
      <c r="D10" s="16" t="s">
        <v>5</v>
      </c>
      <c r="E10" s="17"/>
      <c r="F10" s="18"/>
      <c r="G10" s="18"/>
      <c r="H10" s="18"/>
      <c r="I10" s="18"/>
      <c r="J10" s="18"/>
      <c r="K10" s="19"/>
      <c r="L10" s="20" t="s">
        <v>8</v>
      </c>
      <c r="M10" s="20" t="s">
        <v>204</v>
      </c>
      <c r="N10" s="20" t="s">
        <v>205</v>
      </c>
      <c r="O10" s="20" t="s">
        <v>9</v>
      </c>
      <c r="P10" s="21" t="s">
        <v>10</v>
      </c>
      <c r="Q10" s="22">
        <v>2023</v>
      </c>
      <c r="R10" s="22">
        <v>2024</v>
      </c>
      <c r="S10" s="22">
        <v>2025</v>
      </c>
      <c r="T10" s="22">
        <v>2026</v>
      </c>
      <c r="U10" s="22">
        <v>2027</v>
      </c>
      <c r="V10" s="22">
        <v>2028</v>
      </c>
      <c r="W10" s="22">
        <v>2029</v>
      </c>
      <c r="X10" s="22">
        <v>2030</v>
      </c>
      <c r="Y10" s="22">
        <v>2031</v>
      </c>
      <c r="Z10" s="22">
        <v>2032</v>
      </c>
      <c r="AA10" s="22">
        <v>2033</v>
      </c>
      <c r="AB10" s="22">
        <v>2034</v>
      </c>
      <c r="AC10" s="22">
        <v>2035</v>
      </c>
      <c r="AD10" s="22">
        <v>2036</v>
      </c>
      <c r="AE10" s="22">
        <v>2037</v>
      </c>
      <c r="AF10" s="22">
        <v>2038</v>
      </c>
      <c r="AG10" s="22">
        <v>2039</v>
      </c>
      <c r="AH10" s="22">
        <v>2040</v>
      </c>
      <c r="AI10" s="22">
        <v>2041</v>
      </c>
      <c r="AJ10" s="22">
        <v>2042</v>
      </c>
      <c r="AK10" s="22">
        <v>2043</v>
      </c>
      <c r="AL10" s="22">
        <v>2044</v>
      </c>
      <c r="AM10" s="22">
        <v>2045</v>
      </c>
      <c r="AN10" s="22">
        <v>2046</v>
      </c>
      <c r="AO10" s="22">
        <v>2047</v>
      </c>
      <c r="AP10" s="22">
        <v>2048</v>
      </c>
      <c r="AQ10" s="22">
        <v>2049</v>
      </c>
      <c r="AR10" s="23">
        <v>2050</v>
      </c>
    </row>
    <row r="11" spans="1:44" x14ac:dyDescent="0.25">
      <c r="A11" s="24" t="s">
        <v>18</v>
      </c>
      <c r="B11" s="41">
        <f>'Parameter Input'!$L$32</f>
        <v>390000</v>
      </c>
      <c r="C11" s="42">
        <f>'Parameter Input'!$M$32</f>
        <v>155000</v>
      </c>
      <c r="D11" s="1" t="s">
        <v>15</v>
      </c>
      <c r="L11" s="51">
        <f>'Parameter Input'!$O$32</f>
        <v>9</v>
      </c>
      <c r="M11" s="52">
        <v>0</v>
      </c>
      <c r="N11" s="52">
        <v>1</v>
      </c>
      <c r="O11" s="52">
        <f>'Parameter Input'!$P$32</f>
        <v>0.9</v>
      </c>
      <c r="P11" s="53">
        <f>'Parameter Input'!$Q$32</f>
        <v>0.4</v>
      </c>
      <c r="Q11" s="4">
        <f t="shared" ref="Q11:AR20" si="0">$N11+($M11-$N11)*((1/(1+EXP(-$P11*(Q$9-$L11)))^$O11))</f>
        <v>0.96177484161592774</v>
      </c>
      <c r="R11" s="4">
        <f t="shared" si="0"/>
        <v>0.94584787155511363</v>
      </c>
      <c r="S11" s="4">
        <f t="shared" si="0"/>
        <v>0.92370360150141495</v>
      </c>
      <c r="T11" s="4">
        <f t="shared" si="0"/>
        <v>0.89334463567658451</v>
      </c>
      <c r="U11" s="4">
        <f t="shared" si="0"/>
        <v>0.85254543874327005</v>
      </c>
      <c r="V11" s="4">
        <f t="shared" si="0"/>
        <v>0.79921300652623883</v>
      </c>
      <c r="W11" s="4">
        <f t="shared" si="0"/>
        <v>0.73204982249993378</v>
      </c>
      <c r="X11" s="4">
        <f t="shared" si="0"/>
        <v>0.65145592958786691</v>
      </c>
      <c r="Y11" s="4">
        <f t="shared" si="0"/>
        <v>0.56032247880849573</v>
      </c>
      <c r="Z11" s="4">
        <f t="shared" si="0"/>
        <v>0.46411326873185343</v>
      </c>
      <c r="AA11" s="4">
        <f t="shared" si="0"/>
        <v>0.36979727595523937</v>
      </c>
      <c r="AB11" s="4">
        <f t="shared" si="0"/>
        <v>0.28393948637231203</v>
      </c>
      <c r="AC11" s="4">
        <f t="shared" si="0"/>
        <v>0.21097259161117732</v>
      </c>
      <c r="AD11" s="4">
        <f t="shared" si="0"/>
        <v>0.15253917653798199</v>
      </c>
      <c r="AE11" s="4">
        <f t="shared" si="0"/>
        <v>0.10795188737709993</v>
      </c>
      <c r="AF11" s="4">
        <f t="shared" si="0"/>
        <v>7.5176653938091809E-2</v>
      </c>
      <c r="AG11" s="4">
        <f t="shared" si="0"/>
        <v>5.1742836177502194E-2</v>
      </c>
      <c r="AH11" s="4">
        <f t="shared" si="0"/>
        <v>3.5319190625345942E-2</v>
      </c>
      <c r="AI11" s="4">
        <f t="shared" si="0"/>
        <v>2.3969442072658165E-2</v>
      </c>
      <c r="AJ11" s="4">
        <f t="shared" si="0"/>
        <v>1.6202243558389728E-2</v>
      </c>
      <c r="AK11" s="4">
        <f t="shared" si="0"/>
        <v>1.0922240564108399E-2</v>
      </c>
      <c r="AL11" s="4">
        <f t="shared" si="0"/>
        <v>7.3493212906090566E-3</v>
      </c>
      <c r="AM11" s="4">
        <f t="shared" si="0"/>
        <v>4.9390262185057265E-3</v>
      </c>
      <c r="AN11" s="4">
        <f t="shared" si="0"/>
        <v>3.3164275492956197E-3</v>
      </c>
      <c r="AO11" s="4">
        <f t="shared" si="0"/>
        <v>2.2256362146679809E-3</v>
      </c>
      <c r="AP11" s="4">
        <f t="shared" si="0"/>
        <v>1.4930448704811861E-3</v>
      </c>
      <c r="AQ11" s="4">
        <f t="shared" si="0"/>
        <v>1.0013381504474506E-3</v>
      </c>
      <c r="AR11" s="4">
        <f t="shared" si="0"/>
        <v>6.7145100246257527E-4</v>
      </c>
    </row>
    <row r="12" spans="1:44" x14ac:dyDescent="0.25">
      <c r="A12" s="24" t="s">
        <v>28</v>
      </c>
      <c r="B12" s="60">
        <f>'Parameter Input'!$L$33</f>
        <v>-58500</v>
      </c>
      <c r="C12" s="61">
        <f>'Parameter Input'!$M$33</f>
        <v>-38750</v>
      </c>
      <c r="D12" s="1" t="s">
        <v>15</v>
      </c>
      <c r="L12" s="54">
        <f>'Parameter Input'!$O$33</f>
        <v>9</v>
      </c>
      <c r="M12" s="37">
        <v>0</v>
      </c>
      <c r="N12" s="37">
        <v>1</v>
      </c>
      <c r="O12" s="37">
        <f>'Parameter Input'!$P$33</f>
        <v>0.9</v>
      </c>
      <c r="P12" s="55">
        <f>'Parameter Input'!$Q$33</f>
        <v>0.4</v>
      </c>
      <c r="Q12" s="4">
        <f t="shared" si="0"/>
        <v>0.96177484161592774</v>
      </c>
      <c r="R12" s="4">
        <f t="shared" si="0"/>
        <v>0.94584787155511363</v>
      </c>
      <c r="S12" s="4">
        <f t="shared" si="0"/>
        <v>0.92370360150141495</v>
      </c>
      <c r="T12" s="4">
        <f t="shared" si="0"/>
        <v>0.89334463567658451</v>
      </c>
      <c r="U12" s="4">
        <f t="shared" si="0"/>
        <v>0.85254543874327005</v>
      </c>
      <c r="V12" s="4">
        <f t="shared" si="0"/>
        <v>0.79921300652623883</v>
      </c>
      <c r="W12" s="4">
        <f t="shared" si="0"/>
        <v>0.73204982249993378</v>
      </c>
      <c r="X12" s="4">
        <f t="shared" si="0"/>
        <v>0.65145592958786691</v>
      </c>
      <c r="Y12" s="4">
        <f t="shared" si="0"/>
        <v>0.56032247880849573</v>
      </c>
      <c r="Z12" s="4">
        <f t="shared" si="0"/>
        <v>0.46411326873185343</v>
      </c>
      <c r="AA12" s="4">
        <f t="shared" si="0"/>
        <v>0.36979727595523937</v>
      </c>
      <c r="AB12" s="4">
        <f t="shared" si="0"/>
        <v>0.28393948637231203</v>
      </c>
      <c r="AC12" s="4">
        <f t="shared" si="0"/>
        <v>0.21097259161117732</v>
      </c>
      <c r="AD12" s="4">
        <f t="shared" si="0"/>
        <v>0.15253917653798199</v>
      </c>
      <c r="AE12" s="4">
        <f t="shared" si="0"/>
        <v>0.10795188737709993</v>
      </c>
      <c r="AF12" s="4">
        <f t="shared" si="0"/>
        <v>7.5176653938091809E-2</v>
      </c>
      <c r="AG12" s="4">
        <f t="shared" si="0"/>
        <v>5.1742836177502194E-2</v>
      </c>
      <c r="AH12" s="4">
        <f t="shared" si="0"/>
        <v>3.5319190625345942E-2</v>
      </c>
      <c r="AI12" s="4">
        <f t="shared" si="0"/>
        <v>2.3969442072658165E-2</v>
      </c>
      <c r="AJ12" s="4">
        <f t="shared" si="0"/>
        <v>1.6202243558389728E-2</v>
      </c>
      <c r="AK12" s="4">
        <f t="shared" si="0"/>
        <v>1.0922240564108399E-2</v>
      </c>
      <c r="AL12" s="4">
        <f t="shared" si="0"/>
        <v>7.3493212906090566E-3</v>
      </c>
      <c r="AM12" s="4">
        <f t="shared" si="0"/>
        <v>4.9390262185057265E-3</v>
      </c>
      <c r="AN12" s="4">
        <f t="shared" si="0"/>
        <v>3.3164275492956197E-3</v>
      </c>
      <c r="AO12" s="4">
        <f t="shared" si="0"/>
        <v>2.2256362146679809E-3</v>
      </c>
      <c r="AP12" s="4">
        <f t="shared" si="0"/>
        <v>1.4930448704811861E-3</v>
      </c>
      <c r="AQ12" s="4">
        <f t="shared" si="0"/>
        <v>1.0013381504474506E-3</v>
      </c>
      <c r="AR12" s="4">
        <f t="shared" si="0"/>
        <v>6.7145100246257527E-4</v>
      </c>
    </row>
    <row r="13" spans="1:44" x14ac:dyDescent="0.25">
      <c r="A13" s="24" t="s">
        <v>14</v>
      </c>
      <c r="B13" s="43">
        <f>'Parameter Input'!B8</f>
        <v>40000</v>
      </c>
      <c r="C13" s="44">
        <f>'Parameter Input'!C8</f>
        <v>40000</v>
      </c>
      <c r="D13" s="1" t="s">
        <v>15</v>
      </c>
      <c r="L13" s="54">
        <f>'Parameter Input'!E8</f>
        <v>12</v>
      </c>
      <c r="M13" s="37">
        <v>0</v>
      </c>
      <c r="N13" s="37">
        <v>1</v>
      </c>
      <c r="O13" s="37">
        <f>'Parameter Input'!F8</f>
        <v>0.9</v>
      </c>
      <c r="P13" s="55">
        <f>'Parameter Input'!G8</f>
        <v>0.4</v>
      </c>
      <c r="Q13" s="4">
        <f t="shared" si="0"/>
        <v>0.9867978615748374</v>
      </c>
      <c r="R13" s="4">
        <f t="shared" si="0"/>
        <v>0.98114509762858249</v>
      </c>
      <c r="S13" s="4">
        <f t="shared" si="0"/>
        <v>0.97311898315872036</v>
      </c>
      <c r="T13" s="4">
        <f t="shared" si="0"/>
        <v>0.96177484161592774</v>
      </c>
      <c r="U13" s="4">
        <f t="shared" si="0"/>
        <v>0.94584787155511363</v>
      </c>
      <c r="V13" s="4">
        <f t="shared" si="0"/>
        <v>0.92370360150141495</v>
      </c>
      <c r="W13" s="4">
        <f t="shared" si="0"/>
        <v>0.89334463567658451</v>
      </c>
      <c r="X13" s="4">
        <f t="shared" si="0"/>
        <v>0.85254543874327005</v>
      </c>
      <c r="Y13" s="4">
        <f t="shared" si="0"/>
        <v>0.79921300652623883</v>
      </c>
      <c r="Z13" s="4">
        <f t="shared" si="0"/>
        <v>0.73204982249993378</v>
      </c>
      <c r="AA13" s="4">
        <f t="shared" si="0"/>
        <v>0.65145592958786691</v>
      </c>
      <c r="AB13" s="4">
        <f t="shared" si="0"/>
        <v>0.56032247880849573</v>
      </c>
      <c r="AC13" s="4">
        <f t="shared" si="0"/>
        <v>0.46411326873185343</v>
      </c>
      <c r="AD13" s="4">
        <f t="shared" si="0"/>
        <v>0.36979727595523937</v>
      </c>
      <c r="AE13" s="4">
        <f t="shared" si="0"/>
        <v>0.28393948637231203</v>
      </c>
      <c r="AF13" s="4">
        <f t="shared" si="0"/>
        <v>0.21097259161117732</v>
      </c>
      <c r="AG13" s="4">
        <f t="shared" si="0"/>
        <v>0.15253917653798199</v>
      </c>
      <c r="AH13" s="4">
        <f t="shared" si="0"/>
        <v>0.10795188737709993</v>
      </c>
      <c r="AI13" s="4">
        <f t="shared" si="0"/>
        <v>7.5176653938091809E-2</v>
      </c>
      <c r="AJ13" s="4">
        <f t="shared" si="0"/>
        <v>5.1742836177502194E-2</v>
      </c>
      <c r="AK13" s="4">
        <f t="shared" si="0"/>
        <v>3.5319190625345942E-2</v>
      </c>
      <c r="AL13" s="4">
        <f t="shared" si="0"/>
        <v>2.3969442072658165E-2</v>
      </c>
      <c r="AM13" s="4">
        <f t="shared" si="0"/>
        <v>1.6202243558389728E-2</v>
      </c>
      <c r="AN13" s="4">
        <f t="shared" si="0"/>
        <v>1.0922240564108399E-2</v>
      </c>
      <c r="AO13" s="4">
        <f t="shared" si="0"/>
        <v>7.3493212906090566E-3</v>
      </c>
      <c r="AP13" s="4">
        <f t="shared" si="0"/>
        <v>4.9390262185057265E-3</v>
      </c>
      <c r="AQ13" s="4">
        <f t="shared" si="0"/>
        <v>3.3164275492956197E-3</v>
      </c>
      <c r="AR13" s="4">
        <f t="shared" si="0"/>
        <v>2.2256362146679809E-3</v>
      </c>
    </row>
    <row r="14" spans="1:44" x14ac:dyDescent="0.25">
      <c r="A14" s="24" t="s">
        <v>25</v>
      </c>
      <c r="B14" s="60">
        <f>'Parameter Input'!B9</f>
        <v>-10000</v>
      </c>
      <c r="C14" s="61">
        <f>'Parameter Input'!C9</f>
        <v>-10000</v>
      </c>
      <c r="D14" s="1" t="s">
        <v>15</v>
      </c>
      <c r="L14" s="54">
        <f>'Parameter Input'!E9</f>
        <v>12</v>
      </c>
      <c r="M14" s="37">
        <v>0</v>
      </c>
      <c r="N14" s="37">
        <v>1</v>
      </c>
      <c r="O14" s="37">
        <f>'Parameter Input'!F9</f>
        <v>0.9</v>
      </c>
      <c r="P14" s="55">
        <f>'Parameter Input'!G9</f>
        <v>0.4</v>
      </c>
      <c r="Q14" s="4">
        <f t="shared" si="0"/>
        <v>0.9867978615748374</v>
      </c>
      <c r="R14" s="4">
        <f t="shared" si="0"/>
        <v>0.98114509762858249</v>
      </c>
      <c r="S14" s="4">
        <f t="shared" si="0"/>
        <v>0.97311898315872036</v>
      </c>
      <c r="T14" s="4">
        <f t="shared" si="0"/>
        <v>0.96177484161592774</v>
      </c>
      <c r="U14" s="4">
        <f t="shared" si="0"/>
        <v>0.94584787155511363</v>
      </c>
      <c r="V14" s="4">
        <f t="shared" si="0"/>
        <v>0.92370360150141495</v>
      </c>
      <c r="W14" s="4">
        <f t="shared" si="0"/>
        <v>0.89334463567658451</v>
      </c>
      <c r="X14" s="4">
        <f t="shared" si="0"/>
        <v>0.85254543874327005</v>
      </c>
      <c r="Y14" s="4">
        <f t="shared" si="0"/>
        <v>0.79921300652623883</v>
      </c>
      <c r="Z14" s="4">
        <f t="shared" si="0"/>
        <v>0.73204982249993378</v>
      </c>
      <c r="AA14" s="4">
        <f t="shared" si="0"/>
        <v>0.65145592958786691</v>
      </c>
      <c r="AB14" s="4">
        <f t="shared" si="0"/>
        <v>0.56032247880849573</v>
      </c>
      <c r="AC14" s="4">
        <f t="shared" si="0"/>
        <v>0.46411326873185343</v>
      </c>
      <c r="AD14" s="4">
        <f t="shared" si="0"/>
        <v>0.36979727595523937</v>
      </c>
      <c r="AE14" s="4">
        <f t="shared" si="0"/>
        <v>0.28393948637231203</v>
      </c>
      <c r="AF14" s="4">
        <f t="shared" si="0"/>
        <v>0.21097259161117732</v>
      </c>
      <c r="AG14" s="4">
        <f t="shared" si="0"/>
        <v>0.15253917653798199</v>
      </c>
      <c r="AH14" s="4">
        <f t="shared" si="0"/>
        <v>0.10795188737709993</v>
      </c>
      <c r="AI14" s="4">
        <f t="shared" si="0"/>
        <v>7.5176653938091809E-2</v>
      </c>
      <c r="AJ14" s="4">
        <f t="shared" si="0"/>
        <v>5.1742836177502194E-2</v>
      </c>
      <c r="AK14" s="4">
        <f t="shared" si="0"/>
        <v>3.5319190625345942E-2</v>
      </c>
      <c r="AL14" s="4">
        <f t="shared" si="0"/>
        <v>2.3969442072658165E-2</v>
      </c>
      <c r="AM14" s="4">
        <f t="shared" si="0"/>
        <v>1.6202243558389728E-2</v>
      </c>
      <c r="AN14" s="4">
        <f t="shared" si="0"/>
        <v>1.0922240564108399E-2</v>
      </c>
      <c r="AO14" s="4">
        <f t="shared" si="0"/>
        <v>7.3493212906090566E-3</v>
      </c>
      <c r="AP14" s="4">
        <f t="shared" si="0"/>
        <v>4.9390262185057265E-3</v>
      </c>
      <c r="AQ14" s="4">
        <f t="shared" si="0"/>
        <v>3.3164275492956197E-3</v>
      </c>
      <c r="AR14" s="4">
        <f t="shared" si="0"/>
        <v>2.2256362146679809E-3</v>
      </c>
    </row>
    <row r="15" spans="1:44" x14ac:dyDescent="0.25">
      <c r="A15" s="24" t="s">
        <v>79</v>
      </c>
      <c r="B15" s="45">
        <f>'Parameter Input'!$L$39</f>
        <v>0.06</v>
      </c>
      <c r="C15" s="46">
        <f>'Parameter Input'!$M$39</f>
        <v>0.06</v>
      </c>
      <c r="D15" s="1" t="s">
        <v>57</v>
      </c>
      <c r="L15" s="54">
        <f>'Parameter Input'!$O$39</f>
        <v>12</v>
      </c>
      <c r="M15" s="37">
        <v>0</v>
      </c>
      <c r="N15" s="37">
        <v>1</v>
      </c>
      <c r="O15" s="37">
        <f>'Parameter Input'!$P$39</f>
        <v>0.9</v>
      </c>
      <c r="P15" s="55">
        <f>'Parameter Input'!$Q$39</f>
        <v>0.4</v>
      </c>
      <c r="Q15" s="4">
        <f t="shared" si="0"/>
        <v>0.9867978615748374</v>
      </c>
      <c r="R15" s="4">
        <f t="shared" si="0"/>
        <v>0.98114509762858249</v>
      </c>
      <c r="S15" s="4">
        <f t="shared" si="0"/>
        <v>0.97311898315872036</v>
      </c>
      <c r="T15" s="4">
        <f t="shared" si="0"/>
        <v>0.96177484161592774</v>
      </c>
      <c r="U15" s="4">
        <f t="shared" si="0"/>
        <v>0.94584787155511363</v>
      </c>
      <c r="V15" s="4">
        <f t="shared" si="0"/>
        <v>0.92370360150141495</v>
      </c>
      <c r="W15" s="4">
        <f t="shared" si="0"/>
        <v>0.89334463567658451</v>
      </c>
      <c r="X15" s="4">
        <f t="shared" si="0"/>
        <v>0.85254543874327005</v>
      </c>
      <c r="Y15" s="4">
        <f t="shared" si="0"/>
        <v>0.79921300652623883</v>
      </c>
      <c r="Z15" s="4">
        <f t="shared" si="0"/>
        <v>0.73204982249993378</v>
      </c>
      <c r="AA15" s="4">
        <f t="shared" si="0"/>
        <v>0.65145592958786691</v>
      </c>
      <c r="AB15" s="4">
        <f t="shared" si="0"/>
        <v>0.56032247880849573</v>
      </c>
      <c r="AC15" s="4">
        <f t="shared" si="0"/>
        <v>0.46411326873185343</v>
      </c>
      <c r="AD15" s="4">
        <f t="shared" si="0"/>
        <v>0.36979727595523937</v>
      </c>
      <c r="AE15" s="4">
        <f t="shared" si="0"/>
        <v>0.28393948637231203</v>
      </c>
      <c r="AF15" s="4">
        <f t="shared" si="0"/>
        <v>0.21097259161117732</v>
      </c>
      <c r="AG15" s="4">
        <f t="shared" si="0"/>
        <v>0.15253917653798199</v>
      </c>
      <c r="AH15" s="4">
        <f t="shared" si="0"/>
        <v>0.10795188737709993</v>
      </c>
      <c r="AI15" s="4">
        <f t="shared" si="0"/>
        <v>7.5176653938091809E-2</v>
      </c>
      <c r="AJ15" s="4">
        <f t="shared" si="0"/>
        <v>5.1742836177502194E-2</v>
      </c>
      <c r="AK15" s="4">
        <f t="shared" si="0"/>
        <v>3.5319190625345942E-2</v>
      </c>
      <c r="AL15" s="4">
        <f t="shared" si="0"/>
        <v>2.3969442072658165E-2</v>
      </c>
      <c r="AM15" s="4">
        <f t="shared" si="0"/>
        <v>1.6202243558389728E-2</v>
      </c>
      <c r="AN15" s="4">
        <f t="shared" si="0"/>
        <v>1.0922240564108399E-2</v>
      </c>
      <c r="AO15" s="4">
        <f t="shared" si="0"/>
        <v>7.3493212906090566E-3</v>
      </c>
      <c r="AP15" s="4">
        <f t="shared" si="0"/>
        <v>4.9390262185057265E-3</v>
      </c>
      <c r="AQ15" s="4">
        <f t="shared" si="0"/>
        <v>3.3164275492956197E-3</v>
      </c>
      <c r="AR15" s="4">
        <f t="shared" si="0"/>
        <v>2.2256362146679809E-3</v>
      </c>
    </row>
    <row r="16" spans="1:44" x14ac:dyDescent="0.25">
      <c r="A16" s="24" t="s">
        <v>37</v>
      </c>
      <c r="B16" s="43">
        <f>'Parameter Input'!B10</f>
        <v>70000</v>
      </c>
      <c r="C16" s="44">
        <f>'Parameter Input'!C10</f>
        <v>70000</v>
      </c>
      <c r="D16" s="1" t="s">
        <v>38</v>
      </c>
      <c r="L16" s="54">
        <f>'Parameter Input'!E10</f>
        <v>12</v>
      </c>
      <c r="M16" s="37">
        <v>0</v>
      </c>
      <c r="N16" s="37">
        <v>1</v>
      </c>
      <c r="O16" s="37">
        <f>'Parameter Input'!F10</f>
        <v>0.9</v>
      </c>
      <c r="P16" s="55">
        <f>'Parameter Input'!G10</f>
        <v>0.4</v>
      </c>
      <c r="Q16" s="4">
        <f t="shared" si="0"/>
        <v>0.9867978615748374</v>
      </c>
      <c r="R16" s="4">
        <f t="shared" si="0"/>
        <v>0.98114509762858249</v>
      </c>
      <c r="S16" s="4">
        <f t="shared" si="0"/>
        <v>0.97311898315872036</v>
      </c>
      <c r="T16" s="4">
        <f t="shared" si="0"/>
        <v>0.96177484161592774</v>
      </c>
      <c r="U16" s="4">
        <f t="shared" si="0"/>
        <v>0.94584787155511363</v>
      </c>
      <c r="V16" s="4">
        <f t="shared" si="0"/>
        <v>0.92370360150141495</v>
      </c>
      <c r="W16" s="4">
        <f t="shared" si="0"/>
        <v>0.89334463567658451</v>
      </c>
      <c r="X16" s="4">
        <f t="shared" si="0"/>
        <v>0.85254543874327005</v>
      </c>
      <c r="Y16" s="4">
        <f t="shared" si="0"/>
        <v>0.79921300652623883</v>
      </c>
      <c r="Z16" s="4">
        <f t="shared" si="0"/>
        <v>0.73204982249993378</v>
      </c>
      <c r="AA16" s="4">
        <f t="shared" si="0"/>
        <v>0.65145592958786691</v>
      </c>
      <c r="AB16" s="4">
        <f t="shared" si="0"/>
        <v>0.56032247880849573</v>
      </c>
      <c r="AC16" s="4">
        <f t="shared" si="0"/>
        <v>0.46411326873185343</v>
      </c>
      <c r="AD16" s="4">
        <f t="shared" si="0"/>
        <v>0.36979727595523937</v>
      </c>
      <c r="AE16" s="4">
        <f t="shared" si="0"/>
        <v>0.28393948637231203</v>
      </c>
      <c r="AF16" s="4">
        <f t="shared" si="0"/>
        <v>0.21097259161117732</v>
      </c>
      <c r="AG16" s="4">
        <f t="shared" si="0"/>
        <v>0.15253917653798199</v>
      </c>
      <c r="AH16" s="4">
        <f t="shared" si="0"/>
        <v>0.10795188737709993</v>
      </c>
      <c r="AI16" s="4">
        <f t="shared" si="0"/>
        <v>7.5176653938091809E-2</v>
      </c>
      <c r="AJ16" s="4">
        <f t="shared" si="0"/>
        <v>5.1742836177502194E-2</v>
      </c>
      <c r="AK16" s="4">
        <f t="shared" si="0"/>
        <v>3.5319190625345942E-2</v>
      </c>
      <c r="AL16" s="4">
        <f t="shared" si="0"/>
        <v>2.3969442072658165E-2</v>
      </c>
      <c r="AM16" s="4">
        <f t="shared" si="0"/>
        <v>1.6202243558389728E-2</v>
      </c>
      <c r="AN16" s="4">
        <f t="shared" si="0"/>
        <v>1.0922240564108399E-2</v>
      </c>
      <c r="AO16" s="4">
        <f t="shared" si="0"/>
        <v>7.3493212906090566E-3</v>
      </c>
      <c r="AP16" s="4">
        <f t="shared" si="0"/>
        <v>4.9390262185057265E-3</v>
      </c>
      <c r="AQ16" s="4">
        <f t="shared" si="0"/>
        <v>3.3164275492956197E-3</v>
      </c>
      <c r="AR16" s="4">
        <f t="shared" si="0"/>
        <v>2.2256362146679809E-3</v>
      </c>
    </row>
    <row r="17" spans="1:44" x14ac:dyDescent="0.25">
      <c r="A17" s="24" t="s">
        <v>52</v>
      </c>
      <c r="B17" s="43">
        <f>'Parameter Input'!$L$35</f>
        <v>26000</v>
      </c>
      <c r="C17" s="44">
        <f>'Parameter Input'!$M$35</f>
        <v>18000</v>
      </c>
      <c r="D17" s="1" t="s">
        <v>38</v>
      </c>
      <c r="L17" s="54">
        <f>'Parameter Input'!$O$35</f>
        <v>9</v>
      </c>
      <c r="M17" s="37">
        <v>0</v>
      </c>
      <c r="N17" s="37">
        <v>1</v>
      </c>
      <c r="O17" s="37">
        <f>'Parameter Input'!$P$35</f>
        <v>0.9</v>
      </c>
      <c r="P17" s="55">
        <f>'Parameter Input'!$Q$35</f>
        <v>0.4</v>
      </c>
      <c r="Q17" s="4">
        <f t="shared" si="0"/>
        <v>0.96177484161592774</v>
      </c>
      <c r="R17" s="4">
        <f t="shared" si="0"/>
        <v>0.94584787155511363</v>
      </c>
      <c r="S17" s="4">
        <f t="shared" si="0"/>
        <v>0.92370360150141495</v>
      </c>
      <c r="T17" s="4">
        <f t="shared" si="0"/>
        <v>0.89334463567658451</v>
      </c>
      <c r="U17" s="4">
        <f t="shared" si="0"/>
        <v>0.85254543874327005</v>
      </c>
      <c r="V17" s="4">
        <f t="shared" si="0"/>
        <v>0.79921300652623883</v>
      </c>
      <c r="W17" s="4">
        <f t="shared" si="0"/>
        <v>0.73204982249993378</v>
      </c>
      <c r="X17" s="4">
        <f t="shared" si="0"/>
        <v>0.65145592958786691</v>
      </c>
      <c r="Y17" s="4">
        <f t="shared" si="0"/>
        <v>0.56032247880849573</v>
      </c>
      <c r="Z17" s="4">
        <f t="shared" si="0"/>
        <v>0.46411326873185343</v>
      </c>
      <c r="AA17" s="4">
        <f t="shared" si="0"/>
        <v>0.36979727595523937</v>
      </c>
      <c r="AB17" s="4">
        <f t="shared" si="0"/>
        <v>0.28393948637231203</v>
      </c>
      <c r="AC17" s="4">
        <f t="shared" si="0"/>
        <v>0.21097259161117732</v>
      </c>
      <c r="AD17" s="4">
        <f t="shared" si="0"/>
        <v>0.15253917653798199</v>
      </c>
      <c r="AE17" s="4">
        <f t="shared" si="0"/>
        <v>0.10795188737709993</v>
      </c>
      <c r="AF17" s="4">
        <f t="shared" si="0"/>
        <v>7.5176653938091809E-2</v>
      </c>
      <c r="AG17" s="4">
        <f t="shared" si="0"/>
        <v>5.1742836177502194E-2</v>
      </c>
      <c r="AH17" s="4">
        <f t="shared" si="0"/>
        <v>3.5319190625345942E-2</v>
      </c>
      <c r="AI17" s="4">
        <f t="shared" si="0"/>
        <v>2.3969442072658165E-2</v>
      </c>
      <c r="AJ17" s="4">
        <f t="shared" si="0"/>
        <v>1.6202243558389728E-2</v>
      </c>
      <c r="AK17" s="4">
        <f t="shared" si="0"/>
        <v>1.0922240564108399E-2</v>
      </c>
      <c r="AL17" s="4">
        <f t="shared" si="0"/>
        <v>7.3493212906090566E-3</v>
      </c>
      <c r="AM17" s="4">
        <f t="shared" si="0"/>
        <v>4.9390262185057265E-3</v>
      </c>
      <c r="AN17" s="4">
        <f t="shared" si="0"/>
        <v>3.3164275492956197E-3</v>
      </c>
      <c r="AO17" s="4">
        <f t="shared" si="0"/>
        <v>2.2256362146679809E-3</v>
      </c>
      <c r="AP17" s="4">
        <f t="shared" si="0"/>
        <v>1.4930448704811861E-3</v>
      </c>
      <c r="AQ17" s="4">
        <f t="shared" si="0"/>
        <v>1.0013381504474506E-3</v>
      </c>
      <c r="AR17" s="4">
        <f t="shared" si="0"/>
        <v>6.7145100246257527E-4</v>
      </c>
    </row>
    <row r="18" spans="1:44" x14ac:dyDescent="0.25">
      <c r="A18" s="24" t="s">
        <v>273</v>
      </c>
      <c r="B18" s="45">
        <f>'Parameter Input'!B15</f>
        <v>0.11</v>
      </c>
      <c r="C18" s="46">
        <f>'Parameter Input'!C15</f>
        <v>0.11</v>
      </c>
      <c r="D18" s="1" t="s">
        <v>76</v>
      </c>
      <c r="L18" s="54">
        <f>'Parameter Input'!E15</f>
        <v>12</v>
      </c>
      <c r="M18" s="37">
        <v>0</v>
      </c>
      <c r="N18" s="37">
        <v>1</v>
      </c>
      <c r="O18" s="37">
        <f>'Parameter Input'!F15</f>
        <v>0.9</v>
      </c>
      <c r="P18" s="55">
        <f>'Parameter Input'!G15</f>
        <v>0.4</v>
      </c>
      <c r="Q18" s="4">
        <f t="shared" si="0"/>
        <v>0.9867978615748374</v>
      </c>
      <c r="R18" s="4">
        <f t="shared" si="0"/>
        <v>0.98114509762858249</v>
      </c>
      <c r="S18" s="4">
        <f t="shared" si="0"/>
        <v>0.97311898315872036</v>
      </c>
      <c r="T18" s="4">
        <f t="shared" si="0"/>
        <v>0.96177484161592774</v>
      </c>
      <c r="U18" s="4">
        <f t="shared" si="0"/>
        <v>0.94584787155511363</v>
      </c>
      <c r="V18" s="4">
        <f t="shared" si="0"/>
        <v>0.92370360150141495</v>
      </c>
      <c r="W18" s="4">
        <f t="shared" si="0"/>
        <v>0.89334463567658451</v>
      </c>
      <c r="X18" s="4">
        <f t="shared" si="0"/>
        <v>0.85254543874327005</v>
      </c>
      <c r="Y18" s="4">
        <f t="shared" si="0"/>
        <v>0.79921300652623883</v>
      </c>
      <c r="Z18" s="4">
        <f t="shared" si="0"/>
        <v>0.73204982249993378</v>
      </c>
      <c r="AA18" s="4">
        <f t="shared" si="0"/>
        <v>0.65145592958786691</v>
      </c>
      <c r="AB18" s="4">
        <f t="shared" si="0"/>
        <v>0.56032247880849573</v>
      </c>
      <c r="AC18" s="4">
        <f t="shared" si="0"/>
        <v>0.46411326873185343</v>
      </c>
      <c r="AD18" s="4">
        <f t="shared" si="0"/>
        <v>0.36979727595523937</v>
      </c>
      <c r="AE18" s="4">
        <f t="shared" si="0"/>
        <v>0.28393948637231203</v>
      </c>
      <c r="AF18" s="4">
        <f t="shared" si="0"/>
        <v>0.21097259161117732</v>
      </c>
      <c r="AG18" s="4">
        <f t="shared" si="0"/>
        <v>0.15253917653798199</v>
      </c>
      <c r="AH18" s="4">
        <f t="shared" si="0"/>
        <v>0.10795188737709993</v>
      </c>
      <c r="AI18" s="4">
        <f t="shared" si="0"/>
        <v>7.5176653938091809E-2</v>
      </c>
      <c r="AJ18" s="4">
        <f t="shared" si="0"/>
        <v>5.1742836177502194E-2</v>
      </c>
      <c r="AK18" s="4">
        <f t="shared" si="0"/>
        <v>3.5319190625345942E-2</v>
      </c>
      <c r="AL18" s="4">
        <f t="shared" si="0"/>
        <v>2.3969442072658165E-2</v>
      </c>
      <c r="AM18" s="4">
        <f t="shared" si="0"/>
        <v>1.6202243558389728E-2</v>
      </c>
      <c r="AN18" s="4">
        <f t="shared" si="0"/>
        <v>1.0922240564108399E-2</v>
      </c>
      <c r="AO18" s="4">
        <f t="shared" si="0"/>
        <v>7.3493212906090566E-3</v>
      </c>
      <c r="AP18" s="4">
        <f t="shared" si="0"/>
        <v>4.9390262185057265E-3</v>
      </c>
      <c r="AQ18" s="4">
        <f t="shared" si="0"/>
        <v>3.3164275492956197E-3</v>
      </c>
      <c r="AR18" s="4">
        <f t="shared" si="0"/>
        <v>2.2256362146679809E-3</v>
      </c>
    </row>
    <row r="19" spans="1:44" x14ac:dyDescent="0.25">
      <c r="A19" s="24" t="s">
        <v>59</v>
      </c>
      <c r="B19" s="47">
        <f>'Parameter Input'!$L$36</f>
        <v>2.5299999999999998</v>
      </c>
      <c r="C19" s="48">
        <f>'Parameter Input'!$M$36</f>
        <v>1.79</v>
      </c>
      <c r="D19" s="1" t="s">
        <v>60</v>
      </c>
      <c r="L19" s="54">
        <f>'Parameter Input'!$O$36</f>
        <v>9</v>
      </c>
      <c r="M19" s="37">
        <v>0</v>
      </c>
      <c r="N19" s="37">
        <v>1</v>
      </c>
      <c r="O19" s="37">
        <f>'Parameter Input'!$P$36</f>
        <v>0.9</v>
      </c>
      <c r="P19" s="55">
        <f>'Parameter Input'!$Q$36</f>
        <v>0.4</v>
      </c>
      <c r="Q19" s="4">
        <f t="shared" si="0"/>
        <v>0.96177484161592774</v>
      </c>
      <c r="R19" s="4">
        <f t="shared" si="0"/>
        <v>0.94584787155511363</v>
      </c>
      <c r="S19" s="4">
        <f t="shared" si="0"/>
        <v>0.92370360150141495</v>
      </c>
      <c r="T19" s="4">
        <f t="shared" si="0"/>
        <v>0.89334463567658451</v>
      </c>
      <c r="U19" s="4">
        <f t="shared" si="0"/>
        <v>0.85254543874327005</v>
      </c>
      <c r="V19" s="4">
        <f t="shared" si="0"/>
        <v>0.79921300652623883</v>
      </c>
      <c r="W19" s="4">
        <f t="shared" si="0"/>
        <v>0.73204982249993378</v>
      </c>
      <c r="X19" s="4">
        <f t="shared" si="0"/>
        <v>0.65145592958786691</v>
      </c>
      <c r="Y19" s="4">
        <f t="shared" si="0"/>
        <v>0.56032247880849573</v>
      </c>
      <c r="Z19" s="4">
        <f t="shared" si="0"/>
        <v>0.46411326873185343</v>
      </c>
      <c r="AA19" s="4">
        <f t="shared" si="0"/>
        <v>0.36979727595523937</v>
      </c>
      <c r="AB19" s="4">
        <f t="shared" si="0"/>
        <v>0.28393948637231203</v>
      </c>
      <c r="AC19" s="4">
        <f t="shared" si="0"/>
        <v>0.21097259161117732</v>
      </c>
      <c r="AD19" s="4">
        <f t="shared" si="0"/>
        <v>0.15253917653798199</v>
      </c>
      <c r="AE19" s="4">
        <f t="shared" si="0"/>
        <v>0.10795188737709993</v>
      </c>
      <c r="AF19" s="4">
        <f t="shared" si="0"/>
        <v>7.5176653938091809E-2</v>
      </c>
      <c r="AG19" s="4">
        <f t="shared" si="0"/>
        <v>5.1742836177502194E-2</v>
      </c>
      <c r="AH19" s="4">
        <f t="shared" si="0"/>
        <v>3.5319190625345942E-2</v>
      </c>
      <c r="AI19" s="4">
        <f t="shared" si="0"/>
        <v>2.3969442072658165E-2</v>
      </c>
      <c r="AJ19" s="4">
        <f t="shared" si="0"/>
        <v>1.6202243558389728E-2</v>
      </c>
      <c r="AK19" s="4">
        <f t="shared" si="0"/>
        <v>1.0922240564108399E-2</v>
      </c>
      <c r="AL19" s="4">
        <f t="shared" si="0"/>
        <v>7.3493212906090566E-3</v>
      </c>
      <c r="AM19" s="4">
        <f t="shared" si="0"/>
        <v>4.9390262185057265E-3</v>
      </c>
      <c r="AN19" s="4">
        <f t="shared" si="0"/>
        <v>3.3164275492956197E-3</v>
      </c>
      <c r="AO19" s="4">
        <f t="shared" si="0"/>
        <v>2.2256362146679809E-3</v>
      </c>
      <c r="AP19" s="4">
        <f t="shared" si="0"/>
        <v>1.4930448704811861E-3</v>
      </c>
      <c r="AQ19" s="4">
        <f t="shared" si="0"/>
        <v>1.0013381504474506E-3</v>
      </c>
      <c r="AR19" s="4">
        <f t="shared" si="0"/>
        <v>6.7145100246257527E-4</v>
      </c>
    </row>
    <row r="20" spans="1:44" x14ac:dyDescent="0.25">
      <c r="A20" s="24" t="s">
        <v>67</v>
      </c>
      <c r="B20" s="45">
        <f>'Parameter Input'!$L$37</f>
        <v>0.21633448448114301</v>
      </c>
      <c r="C20" s="46">
        <f>'Parameter Input'!$M$37</f>
        <v>0.101814693285632</v>
      </c>
      <c r="D20" s="1" t="s">
        <v>68</v>
      </c>
      <c r="L20" s="54">
        <f>'Parameter Input'!$O$37</f>
        <v>12</v>
      </c>
      <c r="M20" s="37">
        <v>0</v>
      </c>
      <c r="N20" s="37">
        <v>1</v>
      </c>
      <c r="O20" s="37">
        <f>'Parameter Input'!$P$37</f>
        <v>0.9</v>
      </c>
      <c r="P20" s="55">
        <f>'Parameter Input'!$Q$37</f>
        <v>0.4</v>
      </c>
      <c r="Q20" s="4">
        <f t="shared" si="0"/>
        <v>0.9867978615748374</v>
      </c>
      <c r="R20" s="4">
        <f t="shared" si="0"/>
        <v>0.98114509762858249</v>
      </c>
      <c r="S20" s="4">
        <f t="shared" si="0"/>
        <v>0.97311898315872036</v>
      </c>
      <c r="T20" s="4">
        <f t="shared" ref="T20:AR27" si="1">$N20+($M20-$N20)*((1/(1+EXP(-$P20*(T$9-$L20)))^$O20))</f>
        <v>0.96177484161592774</v>
      </c>
      <c r="U20" s="4">
        <f t="shared" si="1"/>
        <v>0.94584787155511363</v>
      </c>
      <c r="V20" s="4">
        <f t="shared" si="1"/>
        <v>0.92370360150141495</v>
      </c>
      <c r="W20" s="4">
        <f t="shared" si="1"/>
        <v>0.89334463567658451</v>
      </c>
      <c r="X20" s="4">
        <f t="shared" si="1"/>
        <v>0.85254543874327005</v>
      </c>
      <c r="Y20" s="4">
        <f t="shared" si="1"/>
        <v>0.79921300652623883</v>
      </c>
      <c r="Z20" s="4">
        <f t="shared" si="1"/>
        <v>0.73204982249993378</v>
      </c>
      <c r="AA20" s="4">
        <f t="shared" si="1"/>
        <v>0.65145592958786691</v>
      </c>
      <c r="AB20" s="4">
        <f t="shared" si="1"/>
        <v>0.56032247880849573</v>
      </c>
      <c r="AC20" s="4">
        <f t="shared" si="1"/>
        <v>0.46411326873185343</v>
      </c>
      <c r="AD20" s="4">
        <f t="shared" si="1"/>
        <v>0.36979727595523937</v>
      </c>
      <c r="AE20" s="4">
        <f t="shared" si="1"/>
        <v>0.28393948637231203</v>
      </c>
      <c r="AF20" s="4">
        <f t="shared" si="1"/>
        <v>0.21097259161117732</v>
      </c>
      <c r="AG20" s="4">
        <f t="shared" si="1"/>
        <v>0.15253917653798199</v>
      </c>
      <c r="AH20" s="4">
        <f t="shared" si="1"/>
        <v>0.10795188737709993</v>
      </c>
      <c r="AI20" s="4">
        <f t="shared" si="1"/>
        <v>7.5176653938091809E-2</v>
      </c>
      <c r="AJ20" s="4">
        <f t="shared" si="1"/>
        <v>5.1742836177502194E-2</v>
      </c>
      <c r="AK20" s="4">
        <f t="shared" si="1"/>
        <v>3.5319190625345942E-2</v>
      </c>
      <c r="AL20" s="4">
        <f t="shared" si="1"/>
        <v>2.3969442072658165E-2</v>
      </c>
      <c r="AM20" s="4">
        <f t="shared" si="1"/>
        <v>1.6202243558389728E-2</v>
      </c>
      <c r="AN20" s="4">
        <f t="shared" si="1"/>
        <v>1.0922240564108399E-2</v>
      </c>
      <c r="AO20" s="4">
        <f t="shared" si="1"/>
        <v>7.3493212906090566E-3</v>
      </c>
      <c r="AP20" s="4">
        <f t="shared" si="1"/>
        <v>4.9390262185057265E-3</v>
      </c>
      <c r="AQ20" s="4">
        <f t="shared" si="1"/>
        <v>3.3164275492956197E-3</v>
      </c>
      <c r="AR20" s="4">
        <f t="shared" si="1"/>
        <v>2.2256362146679809E-3</v>
      </c>
    </row>
    <row r="21" spans="1:44" x14ac:dyDescent="0.25">
      <c r="A21" s="24" t="s">
        <v>206</v>
      </c>
      <c r="B21" s="115">
        <f>'Parameter Input'!$L$40</f>
        <v>0</v>
      </c>
      <c r="C21" s="116">
        <f>'Parameter Input'!$M$40</f>
        <v>0</v>
      </c>
      <c r="D21" s="1" t="s">
        <v>76</v>
      </c>
      <c r="L21" s="54">
        <f>'Parameter Input'!$O$40</f>
        <v>17</v>
      </c>
      <c r="M21" s="37">
        <v>0</v>
      </c>
      <c r="N21" s="37">
        <v>1</v>
      </c>
      <c r="O21" s="37">
        <f>'Parameter Input'!$P$40</f>
        <v>0.9</v>
      </c>
      <c r="P21" s="55">
        <f>'Parameter Input'!$Q$40</f>
        <v>0.4</v>
      </c>
      <c r="Q21" s="4">
        <f t="shared" ref="Q21:AR21" si="2">$N21+($M21-$N21)*((1/(1+EXP(-$P21*(Q$9-$L21)))^$O21))</f>
        <v>0.99780374543478534</v>
      </c>
      <c r="R21" s="4">
        <f t="shared" si="2"/>
        <v>0.99685359315256394</v>
      </c>
      <c r="S21" s="4">
        <f t="shared" si="2"/>
        <v>0.99549347132349975</v>
      </c>
      <c r="T21" s="4">
        <f t="shared" si="2"/>
        <v>0.99354772139898062</v>
      </c>
      <c r="U21" s="4">
        <f t="shared" si="2"/>
        <v>0.99076681540580536</v>
      </c>
      <c r="V21" s="4">
        <f t="shared" si="2"/>
        <v>0.9867978615748374</v>
      </c>
      <c r="W21" s="4">
        <f t="shared" si="2"/>
        <v>0.98114509762858249</v>
      </c>
      <c r="X21" s="4">
        <f t="shared" si="2"/>
        <v>0.97311898315872036</v>
      </c>
      <c r="Y21" s="4">
        <f t="shared" si="2"/>
        <v>0.96177484161592774</v>
      </c>
      <c r="Z21" s="4">
        <f t="shared" si="2"/>
        <v>0.94584787155511363</v>
      </c>
      <c r="AA21" s="4">
        <f t="shared" si="2"/>
        <v>0.92370360150141495</v>
      </c>
      <c r="AB21" s="4">
        <f t="shared" si="2"/>
        <v>0.89334463567658451</v>
      </c>
      <c r="AC21" s="4">
        <f t="shared" si="2"/>
        <v>0.85254543874327005</v>
      </c>
      <c r="AD21" s="4">
        <f t="shared" si="2"/>
        <v>0.79921300652623883</v>
      </c>
      <c r="AE21" s="4">
        <f t="shared" si="2"/>
        <v>0.73204982249993378</v>
      </c>
      <c r="AF21" s="4">
        <f t="shared" si="2"/>
        <v>0.65145592958786691</v>
      </c>
      <c r="AG21" s="4">
        <f t="shared" si="2"/>
        <v>0.56032247880849573</v>
      </c>
      <c r="AH21" s="4">
        <f t="shared" si="2"/>
        <v>0.46411326873185343</v>
      </c>
      <c r="AI21" s="4">
        <f t="shared" si="2"/>
        <v>0.36979727595523937</v>
      </c>
      <c r="AJ21" s="4">
        <f t="shared" si="2"/>
        <v>0.28393948637231203</v>
      </c>
      <c r="AK21" s="4">
        <f t="shared" si="2"/>
        <v>0.21097259161117732</v>
      </c>
      <c r="AL21" s="4">
        <f t="shared" si="2"/>
        <v>0.15253917653798199</v>
      </c>
      <c r="AM21" s="4">
        <f t="shared" si="2"/>
        <v>0.10795188737709993</v>
      </c>
      <c r="AN21" s="4">
        <f t="shared" si="2"/>
        <v>7.5176653938091809E-2</v>
      </c>
      <c r="AO21" s="4">
        <f t="shared" si="2"/>
        <v>5.1742836177502194E-2</v>
      </c>
      <c r="AP21" s="4">
        <f t="shared" si="2"/>
        <v>3.5319190625345942E-2</v>
      </c>
      <c r="AQ21" s="4">
        <f t="shared" si="2"/>
        <v>2.3969442072658165E-2</v>
      </c>
      <c r="AR21" s="4">
        <f t="shared" si="2"/>
        <v>1.6202243558389728E-2</v>
      </c>
    </row>
    <row r="22" spans="1:44" x14ac:dyDescent="0.25">
      <c r="A22" s="24" t="s">
        <v>41</v>
      </c>
      <c r="B22" s="43">
        <f>'Parameter Input'!$L$34</f>
        <v>8</v>
      </c>
      <c r="C22" s="44">
        <f>'Parameter Input'!$M$34</f>
        <v>8</v>
      </c>
      <c r="D22" s="1" t="s">
        <v>42</v>
      </c>
      <c r="L22" s="54">
        <f>'Parameter Input'!$O$34</f>
        <v>9</v>
      </c>
      <c r="M22" s="37">
        <v>0</v>
      </c>
      <c r="N22" s="37">
        <v>1</v>
      </c>
      <c r="O22" s="37">
        <f>'Parameter Input'!$P$34</f>
        <v>0.9</v>
      </c>
      <c r="P22" s="55">
        <f>'Parameter Input'!$Q$34</f>
        <v>0.4</v>
      </c>
      <c r="Q22" s="4">
        <f t="shared" ref="Q22:AF27" si="3">$N22+($M22-$N22)*((1/(1+EXP(-$P22*(Q$9-$L22)))^$O22))</f>
        <v>0.96177484161592774</v>
      </c>
      <c r="R22" s="4">
        <f t="shared" si="3"/>
        <v>0.94584787155511363</v>
      </c>
      <c r="S22" s="4">
        <f t="shared" si="3"/>
        <v>0.92370360150141495</v>
      </c>
      <c r="T22" s="4">
        <f t="shared" si="3"/>
        <v>0.89334463567658451</v>
      </c>
      <c r="U22" s="4">
        <f t="shared" si="3"/>
        <v>0.85254543874327005</v>
      </c>
      <c r="V22" s="4">
        <f t="shared" si="3"/>
        <v>0.79921300652623883</v>
      </c>
      <c r="W22" s="4">
        <f t="shared" si="3"/>
        <v>0.73204982249993378</v>
      </c>
      <c r="X22" s="4">
        <f t="shared" si="3"/>
        <v>0.65145592958786691</v>
      </c>
      <c r="Y22" s="4">
        <f t="shared" si="3"/>
        <v>0.56032247880849573</v>
      </c>
      <c r="Z22" s="4">
        <f t="shared" si="3"/>
        <v>0.46411326873185343</v>
      </c>
      <c r="AA22" s="4">
        <f t="shared" si="3"/>
        <v>0.36979727595523937</v>
      </c>
      <c r="AB22" s="4">
        <f t="shared" si="3"/>
        <v>0.28393948637231203</v>
      </c>
      <c r="AC22" s="4">
        <f t="shared" si="3"/>
        <v>0.21097259161117732</v>
      </c>
      <c r="AD22" s="4">
        <f t="shared" si="3"/>
        <v>0.15253917653798199</v>
      </c>
      <c r="AE22" s="4">
        <f t="shared" si="3"/>
        <v>0.10795188737709993</v>
      </c>
      <c r="AF22" s="4">
        <f t="shared" si="3"/>
        <v>7.5176653938091809E-2</v>
      </c>
      <c r="AG22" s="4">
        <f t="shared" si="1"/>
        <v>5.1742836177502194E-2</v>
      </c>
      <c r="AH22" s="4">
        <f t="shared" si="1"/>
        <v>3.5319190625345942E-2</v>
      </c>
      <c r="AI22" s="4">
        <f t="shared" si="1"/>
        <v>2.3969442072658165E-2</v>
      </c>
      <c r="AJ22" s="4">
        <f t="shared" si="1"/>
        <v>1.6202243558389728E-2</v>
      </c>
      <c r="AK22" s="4">
        <f t="shared" si="1"/>
        <v>1.0922240564108399E-2</v>
      </c>
      <c r="AL22" s="4">
        <f t="shared" si="1"/>
        <v>7.3493212906090566E-3</v>
      </c>
      <c r="AM22" s="4">
        <f t="shared" si="1"/>
        <v>4.9390262185057265E-3</v>
      </c>
      <c r="AN22" s="4">
        <f t="shared" si="1"/>
        <v>3.3164275492956197E-3</v>
      </c>
      <c r="AO22" s="4">
        <f t="shared" si="1"/>
        <v>2.2256362146679809E-3</v>
      </c>
      <c r="AP22" s="4">
        <f t="shared" si="1"/>
        <v>1.4930448704811861E-3</v>
      </c>
      <c r="AQ22" s="4">
        <f t="shared" si="1"/>
        <v>1.0013381504474506E-3</v>
      </c>
      <c r="AR22" s="4">
        <f t="shared" si="1"/>
        <v>6.7145100246257527E-4</v>
      </c>
    </row>
    <row r="23" spans="1:44" x14ac:dyDescent="0.25">
      <c r="A23" s="24" t="s">
        <v>70</v>
      </c>
      <c r="B23" s="43">
        <f>'Parameter Input'!B14</f>
        <v>10</v>
      </c>
      <c r="C23" s="44">
        <f>'Parameter Input'!C14</f>
        <v>10</v>
      </c>
      <c r="D23" s="1" t="s">
        <v>42</v>
      </c>
      <c r="L23" s="54">
        <f>'Parameter Input'!E14</f>
        <v>12</v>
      </c>
      <c r="M23" s="37">
        <v>0</v>
      </c>
      <c r="N23" s="37">
        <v>1</v>
      </c>
      <c r="O23" s="37">
        <f>'Parameter Input'!F14</f>
        <v>0.9</v>
      </c>
      <c r="P23" s="55">
        <f>'Parameter Input'!G14</f>
        <v>0.4</v>
      </c>
      <c r="Q23" s="4">
        <f t="shared" si="3"/>
        <v>0.9867978615748374</v>
      </c>
      <c r="R23" s="4">
        <f t="shared" si="3"/>
        <v>0.98114509762858249</v>
      </c>
      <c r="S23" s="4">
        <f t="shared" si="3"/>
        <v>0.97311898315872036</v>
      </c>
      <c r="T23" s="4">
        <f t="shared" si="3"/>
        <v>0.96177484161592774</v>
      </c>
      <c r="U23" s="4">
        <f t="shared" si="3"/>
        <v>0.94584787155511363</v>
      </c>
      <c r="V23" s="4">
        <f t="shared" si="3"/>
        <v>0.92370360150141495</v>
      </c>
      <c r="W23" s="4">
        <f t="shared" si="3"/>
        <v>0.89334463567658451</v>
      </c>
      <c r="X23" s="4">
        <f t="shared" si="3"/>
        <v>0.85254543874327005</v>
      </c>
      <c r="Y23" s="4">
        <f t="shared" si="3"/>
        <v>0.79921300652623883</v>
      </c>
      <c r="Z23" s="4">
        <f t="shared" si="3"/>
        <v>0.73204982249993378</v>
      </c>
      <c r="AA23" s="4">
        <f t="shared" si="3"/>
        <v>0.65145592958786691</v>
      </c>
      <c r="AB23" s="4">
        <f t="shared" si="3"/>
        <v>0.56032247880849573</v>
      </c>
      <c r="AC23" s="4">
        <f t="shared" si="3"/>
        <v>0.46411326873185343</v>
      </c>
      <c r="AD23" s="4">
        <f t="shared" si="3"/>
        <v>0.36979727595523937</v>
      </c>
      <c r="AE23" s="4">
        <f t="shared" si="3"/>
        <v>0.28393948637231203</v>
      </c>
      <c r="AF23" s="4">
        <f t="shared" si="3"/>
        <v>0.21097259161117732</v>
      </c>
      <c r="AG23" s="4">
        <f t="shared" si="1"/>
        <v>0.15253917653798199</v>
      </c>
      <c r="AH23" s="4">
        <f t="shared" si="1"/>
        <v>0.10795188737709993</v>
      </c>
      <c r="AI23" s="4">
        <f t="shared" si="1"/>
        <v>7.5176653938091809E-2</v>
      </c>
      <c r="AJ23" s="4">
        <f t="shared" si="1"/>
        <v>5.1742836177502194E-2</v>
      </c>
      <c r="AK23" s="4">
        <f t="shared" si="1"/>
        <v>3.5319190625345942E-2</v>
      </c>
      <c r="AL23" s="4">
        <f t="shared" si="1"/>
        <v>2.3969442072658165E-2</v>
      </c>
      <c r="AM23" s="4">
        <f t="shared" si="1"/>
        <v>1.6202243558389728E-2</v>
      </c>
      <c r="AN23" s="4">
        <f t="shared" si="1"/>
        <v>1.0922240564108399E-2</v>
      </c>
      <c r="AO23" s="4">
        <f t="shared" si="1"/>
        <v>7.3493212906090566E-3</v>
      </c>
      <c r="AP23" s="4">
        <f t="shared" si="1"/>
        <v>4.9390262185057265E-3</v>
      </c>
      <c r="AQ23" s="4">
        <f t="shared" si="1"/>
        <v>3.3164275492956197E-3</v>
      </c>
      <c r="AR23" s="4">
        <f t="shared" si="1"/>
        <v>2.2256362146679809E-3</v>
      </c>
    </row>
    <row r="24" spans="1:44" x14ac:dyDescent="0.25">
      <c r="A24" s="24" t="s">
        <v>207</v>
      </c>
      <c r="B24" s="70">
        <f>'Parameter Input'!B11</f>
        <v>25</v>
      </c>
      <c r="C24" s="71">
        <f>'Parameter Input'!C11</f>
        <v>25</v>
      </c>
      <c r="D24" s="1" t="s">
        <v>49</v>
      </c>
      <c r="L24" s="54">
        <f>'Parameter Input'!E11</f>
        <v>12</v>
      </c>
      <c r="M24" s="37">
        <v>0</v>
      </c>
      <c r="N24" s="37">
        <v>1</v>
      </c>
      <c r="O24" s="37">
        <f>'Parameter Input'!F11</f>
        <v>0.9</v>
      </c>
      <c r="P24" s="55">
        <f>'Parameter Input'!G11</f>
        <v>0.4</v>
      </c>
      <c r="Q24" s="4">
        <f t="shared" si="3"/>
        <v>0.9867978615748374</v>
      </c>
      <c r="R24" s="4">
        <f t="shared" si="3"/>
        <v>0.98114509762858249</v>
      </c>
      <c r="S24" s="4">
        <f t="shared" si="3"/>
        <v>0.97311898315872036</v>
      </c>
      <c r="T24" s="4">
        <f t="shared" si="3"/>
        <v>0.96177484161592774</v>
      </c>
      <c r="U24" s="4">
        <f t="shared" si="3"/>
        <v>0.94584787155511363</v>
      </c>
      <c r="V24" s="4">
        <f t="shared" si="3"/>
        <v>0.92370360150141495</v>
      </c>
      <c r="W24" s="4">
        <f t="shared" si="3"/>
        <v>0.89334463567658451</v>
      </c>
      <c r="X24" s="4">
        <f t="shared" si="3"/>
        <v>0.85254543874327005</v>
      </c>
      <c r="Y24" s="4">
        <f t="shared" si="3"/>
        <v>0.79921300652623883</v>
      </c>
      <c r="Z24" s="4">
        <f t="shared" si="3"/>
        <v>0.73204982249993378</v>
      </c>
      <c r="AA24" s="4">
        <f t="shared" si="3"/>
        <v>0.65145592958786691</v>
      </c>
      <c r="AB24" s="4">
        <f t="shared" si="3"/>
        <v>0.56032247880849573</v>
      </c>
      <c r="AC24" s="4">
        <f t="shared" si="3"/>
        <v>0.46411326873185343</v>
      </c>
      <c r="AD24" s="4">
        <f t="shared" si="3"/>
        <v>0.36979727595523937</v>
      </c>
      <c r="AE24" s="4">
        <f t="shared" si="3"/>
        <v>0.28393948637231203</v>
      </c>
      <c r="AF24" s="4">
        <f t="shared" si="3"/>
        <v>0.21097259161117732</v>
      </c>
      <c r="AG24" s="4">
        <f t="shared" si="1"/>
        <v>0.15253917653798199</v>
      </c>
      <c r="AH24" s="4">
        <f t="shared" si="1"/>
        <v>0.10795188737709993</v>
      </c>
      <c r="AI24" s="4">
        <f t="shared" si="1"/>
        <v>7.5176653938091809E-2</v>
      </c>
      <c r="AJ24" s="4">
        <f t="shared" si="1"/>
        <v>5.1742836177502194E-2</v>
      </c>
      <c r="AK24" s="4">
        <f t="shared" si="1"/>
        <v>3.5319190625345942E-2</v>
      </c>
      <c r="AL24" s="4">
        <f t="shared" si="1"/>
        <v>2.3969442072658165E-2</v>
      </c>
      <c r="AM24" s="4">
        <f t="shared" si="1"/>
        <v>1.6202243558389728E-2</v>
      </c>
      <c r="AN24" s="4">
        <f t="shared" si="1"/>
        <v>1.0922240564108399E-2</v>
      </c>
      <c r="AO24" s="4">
        <f t="shared" si="1"/>
        <v>7.3493212906090566E-3</v>
      </c>
      <c r="AP24" s="4">
        <f t="shared" si="1"/>
        <v>4.9390262185057265E-3</v>
      </c>
      <c r="AQ24" s="4">
        <f t="shared" si="1"/>
        <v>3.3164275492956197E-3</v>
      </c>
      <c r="AR24" s="4">
        <f t="shared" si="1"/>
        <v>2.2256362146679809E-3</v>
      </c>
    </row>
    <row r="25" spans="1:44" x14ac:dyDescent="0.25">
      <c r="A25" s="24" t="s">
        <v>56</v>
      </c>
      <c r="B25" s="72">
        <f>'Parameter Input'!B12</f>
        <v>0.42</v>
      </c>
      <c r="C25" s="73">
        <f>'Parameter Input'!C12</f>
        <v>0.42</v>
      </c>
      <c r="D25" s="1" t="s">
        <v>57</v>
      </c>
      <c r="L25" s="54">
        <f>'Parameter Input'!E12</f>
        <v>12</v>
      </c>
      <c r="M25" s="37">
        <v>0</v>
      </c>
      <c r="N25" s="37">
        <v>1</v>
      </c>
      <c r="O25" s="37">
        <f>'Parameter Input'!F12</f>
        <v>0.9</v>
      </c>
      <c r="P25" s="55">
        <f>'Parameter Input'!G12</f>
        <v>0.4</v>
      </c>
      <c r="Q25" s="4">
        <f t="shared" si="3"/>
        <v>0.9867978615748374</v>
      </c>
      <c r="R25" s="4">
        <f t="shared" si="3"/>
        <v>0.98114509762858249</v>
      </c>
      <c r="S25" s="4">
        <f t="shared" si="3"/>
        <v>0.97311898315872036</v>
      </c>
      <c r="T25" s="4">
        <f t="shared" si="3"/>
        <v>0.96177484161592774</v>
      </c>
      <c r="U25" s="4">
        <f t="shared" si="3"/>
        <v>0.94584787155511363</v>
      </c>
      <c r="V25" s="4">
        <f t="shared" si="3"/>
        <v>0.92370360150141495</v>
      </c>
      <c r="W25" s="4">
        <f t="shared" si="3"/>
        <v>0.89334463567658451</v>
      </c>
      <c r="X25" s="4">
        <f t="shared" si="3"/>
        <v>0.85254543874327005</v>
      </c>
      <c r="Y25" s="4">
        <f t="shared" si="3"/>
        <v>0.79921300652623883</v>
      </c>
      <c r="Z25" s="4">
        <f t="shared" si="3"/>
        <v>0.73204982249993378</v>
      </c>
      <c r="AA25" s="4">
        <f t="shared" si="3"/>
        <v>0.65145592958786691</v>
      </c>
      <c r="AB25" s="4">
        <f t="shared" si="3"/>
        <v>0.56032247880849573</v>
      </c>
      <c r="AC25" s="4">
        <f t="shared" si="3"/>
        <v>0.46411326873185343</v>
      </c>
      <c r="AD25" s="4">
        <f t="shared" si="3"/>
        <v>0.36979727595523937</v>
      </c>
      <c r="AE25" s="4">
        <f t="shared" si="3"/>
        <v>0.28393948637231203</v>
      </c>
      <c r="AF25" s="4">
        <f t="shared" si="3"/>
        <v>0.21097259161117732</v>
      </c>
      <c r="AG25" s="4">
        <f t="shared" si="1"/>
        <v>0.15253917653798199</v>
      </c>
      <c r="AH25" s="4">
        <f t="shared" si="1"/>
        <v>0.10795188737709993</v>
      </c>
      <c r="AI25" s="4">
        <f t="shared" si="1"/>
        <v>7.5176653938091809E-2</v>
      </c>
      <c r="AJ25" s="4">
        <f t="shared" si="1"/>
        <v>5.1742836177502194E-2</v>
      </c>
      <c r="AK25" s="4">
        <f t="shared" si="1"/>
        <v>3.5319190625345942E-2</v>
      </c>
      <c r="AL25" s="4">
        <f t="shared" si="1"/>
        <v>2.3969442072658165E-2</v>
      </c>
      <c r="AM25" s="4">
        <f t="shared" si="1"/>
        <v>1.6202243558389728E-2</v>
      </c>
      <c r="AN25" s="4">
        <f t="shared" si="1"/>
        <v>1.0922240564108399E-2</v>
      </c>
      <c r="AO25" s="4">
        <f t="shared" si="1"/>
        <v>7.3493212906090566E-3</v>
      </c>
      <c r="AP25" s="4">
        <f t="shared" si="1"/>
        <v>4.9390262185057265E-3</v>
      </c>
      <c r="AQ25" s="4">
        <f t="shared" si="1"/>
        <v>3.3164275492956197E-3</v>
      </c>
      <c r="AR25" s="4">
        <f t="shared" si="1"/>
        <v>2.2256362146679809E-3</v>
      </c>
    </row>
    <row r="26" spans="1:44" x14ac:dyDescent="0.25">
      <c r="A26" s="24" t="s">
        <v>73</v>
      </c>
      <c r="B26" s="72">
        <f>'Parameter Input'!$L$38</f>
        <v>0.05</v>
      </c>
      <c r="C26" s="73">
        <f>'Parameter Input'!$M$38</f>
        <v>0.02</v>
      </c>
      <c r="D26" s="1" t="s">
        <v>57</v>
      </c>
      <c r="L26" s="54">
        <f>'Parameter Input'!$O$38</f>
        <v>12</v>
      </c>
      <c r="M26" s="37">
        <v>0</v>
      </c>
      <c r="N26" s="37">
        <v>1</v>
      </c>
      <c r="O26" s="37">
        <f>'Parameter Input'!$P$38</f>
        <v>0.9</v>
      </c>
      <c r="P26" s="55">
        <f>'Parameter Input'!$Q$38</f>
        <v>0.4</v>
      </c>
      <c r="Q26" s="4">
        <f t="shared" si="3"/>
        <v>0.9867978615748374</v>
      </c>
      <c r="R26" s="4">
        <f t="shared" si="3"/>
        <v>0.98114509762858249</v>
      </c>
      <c r="S26" s="4">
        <f t="shared" si="3"/>
        <v>0.97311898315872036</v>
      </c>
      <c r="T26" s="4">
        <f t="shared" si="3"/>
        <v>0.96177484161592774</v>
      </c>
      <c r="U26" s="4">
        <f t="shared" si="3"/>
        <v>0.94584787155511363</v>
      </c>
      <c r="V26" s="4">
        <f t="shared" si="3"/>
        <v>0.92370360150141495</v>
      </c>
      <c r="W26" s="4">
        <f t="shared" si="3"/>
        <v>0.89334463567658451</v>
      </c>
      <c r="X26" s="4">
        <f t="shared" si="3"/>
        <v>0.85254543874327005</v>
      </c>
      <c r="Y26" s="4">
        <f t="shared" si="3"/>
        <v>0.79921300652623883</v>
      </c>
      <c r="Z26" s="4">
        <f t="shared" si="3"/>
        <v>0.73204982249993378</v>
      </c>
      <c r="AA26" s="4">
        <f t="shared" si="3"/>
        <v>0.65145592958786691</v>
      </c>
      <c r="AB26" s="4">
        <f t="shared" si="3"/>
        <v>0.56032247880849573</v>
      </c>
      <c r="AC26" s="4">
        <f t="shared" si="3"/>
        <v>0.46411326873185343</v>
      </c>
      <c r="AD26" s="4">
        <f t="shared" si="3"/>
        <v>0.36979727595523937</v>
      </c>
      <c r="AE26" s="4">
        <f t="shared" si="3"/>
        <v>0.28393948637231203</v>
      </c>
      <c r="AF26" s="4">
        <f t="shared" si="3"/>
        <v>0.21097259161117732</v>
      </c>
      <c r="AG26" s="4">
        <f t="shared" si="1"/>
        <v>0.15253917653798199</v>
      </c>
      <c r="AH26" s="4">
        <f t="shared" si="1"/>
        <v>0.10795188737709993</v>
      </c>
      <c r="AI26" s="4">
        <f t="shared" si="1"/>
        <v>7.5176653938091809E-2</v>
      </c>
      <c r="AJ26" s="4">
        <f t="shared" si="1"/>
        <v>5.1742836177502194E-2</v>
      </c>
      <c r="AK26" s="4">
        <f t="shared" si="1"/>
        <v>3.5319190625345942E-2</v>
      </c>
      <c r="AL26" s="4">
        <f t="shared" si="1"/>
        <v>2.3969442072658165E-2</v>
      </c>
      <c r="AM26" s="4">
        <f t="shared" si="1"/>
        <v>1.6202243558389728E-2</v>
      </c>
      <c r="AN26" s="4">
        <f t="shared" si="1"/>
        <v>1.0922240564108399E-2</v>
      </c>
      <c r="AO26" s="4">
        <f t="shared" si="1"/>
        <v>7.3493212906090566E-3</v>
      </c>
      <c r="AP26" s="4">
        <f t="shared" si="1"/>
        <v>4.9390262185057265E-3</v>
      </c>
      <c r="AQ26" s="4">
        <f t="shared" si="1"/>
        <v>3.3164275492956197E-3</v>
      </c>
      <c r="AR26" s="4">
        <f t="shared" si="1"/>
        <v>2.2256362146679809E-3</v>
      </c>
    </row>
    <row r="27" spans="1:44" ht="15.75" thickBot="1" x14ac:dyDescent="0.3">
      <c r="A27" s="24" t="s">
        <v>64</v>
      </c>
      <c r="B27" s="74">
        <f>'Parameter Input'!B13</f>
        <v>55000</v>
      </c>
      <c r="C27" s="75">
        <f>'Parameter Input'!C13</f>
        <v>55000</v>
      </c>
      <c r="D27" s="1" t="s">
        <v>65</v>
      </c>
      <c r="L27" s="56">
        <f>'Parameter Input'!E13</f>
        <v>12</v>
      </c>
      <c r="M27" s="57">
        <v>0</v>
      </c>
      <c r="N27" s="57">
        <v>1</v>
      </c>
      <c r="O27" s="57">
        <f>'Parameter Input'!F13</f>
        <v>0.9</v>
      </c>
      <c r="P27" s="58">
        <f>'Parameter Input'!G13</f>
        <v>0.4</v>
      </c>
      <c r="Q27" s="4">
        <f t="shared" si="3"/>
        <v>0.9867978615748374</v>
      </c>
      <c r="R27" s="4">
        <f t="shared" si="3"/>
        <v>0.98114509762858249</v>
      </c>
      <c r="S27" s="4">
        <f t="shared" si="3"/>
        <v>0.97311898315872036</v>
      </c>
      <c r="T27" s="4">
        <f t="shared" si="3"/>
        <v>0.96177484161592774</v>
      </c>
      <c r="U27" s="4">
        <f t="shared" si="3"/>
        <v>0.94584787155511363</v>
      </c>
      <c r="V27" s="4">
        <f t="shared" si="3"/>
        <v>0.92370360150141495</v>
      </c>
      <c r="W27" s="4">
        <f t="shared" si="3"/>
        <v>0.89334463567658451</v>
      </c>
      <c r="X27" s="4">
        <f t="shared" si="3"/>
        <v>0.85254543874327005</v>
      </c>
      <c r="Y27" s="4">
        <f t="shared" si="3"/>
        <v>0.79921300652623883</v>
      </c>
      <c r="Z27" s="4">
        <f t="shared" si="3"/>
        <v>0.73204982249993378</v>
      </c>
      <c r="AA27" s="4">
        <f t="shared" si="3"/>
        <v>0.65145592958786691</v>
      </c>
      <c r="AB27" s="4">
        <f t="shared" si="3"/>
        <v>0.56032247880849573</v>
      </c>
      <c r="AC27" s="4">
        <f t="shared" si="3"/>
        <v>0.46411326873185343</v>
      </c>
      <c r="AD27" s="4">
        <f t="shared" si="3"/>
        <v>0.36979727595523937</v>
      </c>
      <c r="AE27" s="4">
        <f t="shared" si="3"/>
        <v>0.28393948637231203</v>
      </c>
      <c r="AF27" s="4">
        <f t="shared" si="3"/>
        <v>0.21097259161117732</v>
      </c>
      <c r="AG27" s="4">
        <f t="shared" si="1"/>
        <v>0.15253917653798199</v>
      </c>
      <c r="AH27" s="4">
        <f t="shared" si="1"/>
        <v>0.10795188737709993</v>
      </c>
      <c r="AI27" s="4">
        <f t="shared" si="1"/>
        <v>7.5176653938091809E-2</v>
      </c>
      <c r="AJ27" s="4">
        <f t="shared" si="1"/>
        <v>5.1742836177502194E-2</v>
      </c>
      <c r="AK27" s="4">
        <f t="shared" si="1"/>
        <v>3.5319190625345942E-2</v>
      </c>
      <c r="AL27" s="4">
        <f t="shared" si="1"/>
        <v>2.3969442072658165E-2</v>
      </c>
      <c r="AM27" s="4">
        <f t="shared" si="1"/>
        <v>1.6202243558389728E-2</v>
      </c>
      <c r="AN27" s="4">
        <f t="shared" si="1"/>
        <v>1.0922240564108399E-2</v>
      </c>
      <c r="AO27" s="4">
        <f t="shared" si="1"/>
        <v>7.3493212906090566E-3</v>
      </c>
      <c r="AP27" s="4">
        <f t="shared" si="1"/>
        <v>4.9390262185057265E-3</v>
      </c>
      <c r="AQ27" s="4">
        <f t="shared" si="1"/>
        <v>3.3164275492956197E-3</v>
      </c>
      <c r="AR27" s="4">
        <f t="shared" si="1"/>
        <v>2.2256362146679809E-3</v>
      </c>
    </row>
    <row r="28" spans="1:44" x14ac:dyDescent="0.25">
      <c r="A28" s="25"/>
      <c r="B28" s="40"/>
    </row>
    <row r="29" spans="1:44" ht="15.75" thickBot="1" x14ac:dyDescent="0.3"/>
    <row r="30" spans="1:44" ht="15.75" thickBot="1" x14ac:dyDescent="0.3">
      <c r="A30" s="26" t="s">
        <v>208</v>
      </c>
      <c r="B30" s="27">
        <v>2023</v>
      </c>
      <c r="C30" s="27">
        <v>2024</v>
      </c>
      <c r="D30" s="27">
        <v>2025</v>
      </c>
      <c r="E30" s="27">
        <v>2026</v>
      </c>
      <c r="F30" s="27">
        <v>2027</v>
      </c>
      <c r="G30" s="27">
        <v>2028</v>
      </c>
      <c r="H30" s="27">
        <v>2029</v>
      </c>
      <c r="I30" s="27">
        <v>2030</v>
      </c>
      <c r="J30" s="27">
        <v>2031</v>
      </c>
      <c r="K30" s="27">
        <v>2032</v>
      </c>
      <c r="L30" s="27">
        <v>2033</v>
      </c>
      <c r="M30" s="27">
        <v>2034</v>
      </c>
      <c r="N30" s="27">
        <v>2035</v>
      </c>
      <c r="O30" s="27">
        <v>2036</v>
      </c>
      <c r="P30" s="27">
        <v>2037</v>
      </c>
      <c r="Q30" s="27">
        <v>2038</v>
      </c>
      <c r="R30" s="27">
        <v>2039</v>
      </c>
      <c r="S30" s="27">
        <v>2040</v>
      </c>
      <c r="T30" s="27">
        <v>2041</v>
      </c>
      <c r="U30" s="27">
        <v>2042</v>
      </c>
      <c r="V30" s="27">
        <v>2043</v>
      </c>
      <c r="W30" s="27">
        <v>2044</v>
      </c>
      <c r="X30" s="27">
        <v>2045</v>
      </c>
      <c r="Y30" s="27">
        <v>2046</v>
      </c>
      <c r="Z30" s="27">
        <v>2047</v>
      </c>
      <c r="AA30" s="27">
        <v>2048</v>
      </c>
      <c r="AB30" s="27">
        <v>2049</v>
      </c>
      <c r="AC30" s="28">
        <v>2050</v>
      </c>
    </row>
    <row r="31" spans="1:44" x14ac:dyDescent="0.25">
      <c r="A31" s="29" t="str">
        <f t="shared" ref="A31:A40" si="4">A11</f>
        <v>Capex vehicle</v>
      </c>
      <c r="B31" s="62">
        <f t="shared" ref="B31:B39" si="5">$B11+($C11-$B11)*(1-Q11)</f>
        <v>381017.08777974301</v>
      </c>
      <c r="C31" s="62">
        <f t="shared" ref="C31:C39" si="6">$B11+($C11-$B11)*(1-R11)</f>
        <v>377274.24981545168</v>
      </c>
      <c r="D31" s="62">
        <f t="shared" ref="D31:D39" si="7">$B11+($C11-$B11)*(1-S11)</f>
        <v>372070.34635283251</v>
      </c>
      <c r="E31" s="62">
        <f t="shared" ref="E31:E39" si="8">$B11+($C11-$B11)*(1-T11)</f>
        <v>364935.98938399734</v>
      </c>
      <c r="F31" s="62">
        <f t="shared" ref="F31:F39" si="9">$B11+($C11-$B11)*(1-U11)</f>
        <v>355348.17810466845</v>
      </c>
      <c r="G31" s="62">
        <f t="shared" ref="G31:G39" si="10">$B11+($C11-$B11)*(1-V11)</f>
        <v>342815.05653366609</v>
      </c>
      <c r="H31" s="62">
        <f t="shared" ref="H31:H39" si="11">$B11+($C11-$B11)*(1-W11)</f>
        <v>327031.70828748442</v>
      </c>
      <c r="I31" s="62">
        <f t="shared" ref="I31:I39" si="12">$B11+($C11-$B11)*(1-X11)</f>
        <v>308092.14345314872</v>
      </c>
      <c r="J31" s="62">
        <f t="shared" ref="J31:J39" si="13">$B11+($C11-$B11)*(1-Y11)</f>
        <v>286675.78251999652</v>
      </c>
      <c r="K31" s="62">
        <f t="shared" ref="K31:K39" si="14">$B11+($C11-$B11)*(1-Z11)</f>
        <v>264066.61815198557</v>
      </c>
      <c r="L31" s="62">
        <f t="shared" ref="L31:L39" si="15">$B11+($C11-$B11)*(1-AA11)</f>
        <v>241902.35984948126</v>
      </c>
      <c r="M31" s="62">
        <f t="shared" ref="M31:M39" si="16">$B11+($C11-$B11)*(1-AB11)</f>
        <v>221725.77929749334</v>
      </c>
      <c r="N31" s="62">
        <f t="shared" ref="N31:N39" si="17">$B11+($C11-$B11)*(1-AC11)</f>
        <v>204578.55902862668</v>
      </c>
      <c r="O31" s="62">
        <f t="shared" ref="O31:O39" si="18">$B11+($C11-$B11)*(1-AD11)</f>
        <v>190846.70648642577</v>
      </c>
      <c r="P31" s="62">
        <f t="shared" ref="P31:P39" si="19">$B11+($C11-$B11)*(1-AE11)</f>
        <v>180368.6935336185</v>
      </c>
      <c r="Q31" s="62">
        <f t="shared" ref="Q31:Q39" si="20">$B11+($C11-$B11)*(1-AF11)</f>
        <v>172666.51367545157</v>
      </c>
      <c r="R31" s="62">
        <f t="shared" ref="R31:R39" si="21">$B11+($C11-$B11)*(1-AG11)</f>
        <v>167159.56650171301</v>
      </c>
      <c r="S31" s="62">
        <f t="shared" ref="S31:S39" si="22">$B11+($C11-$B11)*(1-AH11)</f>
        <v>163300.00979695629</v>
      </c>
      <c r="T31" s="62">
        <f t="shared" ref="T31:T39" si="23">$B11+($C11-$B11)*(1-AI11)</f>
        <v>160632.81888707468</v>
      </c>
      <c r="U31" s="62">
        <f t="shared" ref="U31:U39" si="24">$B11+($C11-$B11)*(1-AJ11)</f>
        <v>158807.52723622159</v>
      </c>
      <c r="V31" s="62">
        <f t="shared" ref="V31:V39" si="25">$B11+($C11-$B11)*(1-AK11)</f>
        <v>157566.72653256549</v>
      </c>
      <c r="W31" s="62">
        <f t="shared" ref="W31:W39" si="26">$B11+($C11-$B11)*(1-AL11)</f>
        <v>156727.09050329312</v>
      </c>
      <c r="X31" s="62">
        <f t="shared" ref="X31:X39" si="27">$B11+($C11-$B11)*(1-AM11)</f>
        <v>156160.67116134884</v>
      </c>
      <c r="Y31" s="62">
        <f t="shared" ref="Y31:Y39" si="28">$B11+($C11-$B11)*(1-AN11)</f>
        <v>155779.36047408447</v>
      </c>
      <c r="Z31" s="62">
        <f t="shared" ref="Z31:Z39" si="29">$B11+($C11-$B11)*(1-AO11)</f>
        <v>155523.02451044696</v>
      </c>
      <c r="AA31" s="62">
        <f t="shared" ref="AA31:AA39" si="30">$B11+($C11-$B11)*(1-AP11)</f>
        <v>155350.86554456307</v>
      </c>
      <c r="AB31" s="62">
        <f t="shared" ref="AB31:AB39" si="31">$B11+($C11-$B11)*(1-AQ11)</f>
        <v>155235.31446535516</v>
      </c>
      <c r="AC31" s="62">
        <f t="shared" ref="AC31:AC39" si="32">$B11+($C11-$B11)*(1-AR11)</f>
        <v>155157.7909855787</v>
      </c>
    </row>
    <row r="32" spans="1:44" x14ac:dyDescent="0.25">
      <c r="A32" s="30" t="str">
        <f t="shared" si="4"/>
        <v>Residual value (vehicle)</v>
      </c>
      <c r="B32" s="62">
        <f t="shared" si="5"/>
        <v>-57745.053121914571</v>
      </c>
      <c r="C32" s="62">
        <f t="shared" si="6"/>
        <v>-57430.49546321349</v>
      </c>
      <c r="D32" s="62">
        <f t="shared" si="7"/>
        <v>-56993.146129652945</v>
      </c>
      <c r="E32" s="62">
        <f t="shared" si="8"/>
        <v>-56393.556554612544</v>
      </c>
      <c r="F32" s="62">
        <f t="shared" si="9"/>
        <v>-55587.772415179585</v>
      </c>
      <c r="G32" s="62">
        <f t="shared" si="10"/>
        <v>-54534.456878893216</v>
      </c>
      <c r="H32" s="62">
        <f t="shared" si="11"/>
        <v>-53207.983994373695</v>
      </c>
      <c r="I32" s="62">
        <f t="shared" si="12"/>
        <v>-51616.254609360374</v>
      </c>
      <c r="J32" s="62">
        <f t="shared" si="13"/>
        <v>-49816.368956467792</v>
      </c>
      <c r="K32" s="62">
        <f t="shared" si="14"/>
        <v>-47916.237057454106</v>
      </c>
      <c r="L32" s="62">
        <f t="shared" si="15"/>
        <v>-46053.49620011598</v>
      </c>
      <c r="M32" s="62">
        <f t="shared" si="16"/>
        <v>-44357.804855853159</v>
      </c>
      <c r="N32" s="62">
        <f t="shared" si="17"/>
        <v>-42916.708684320751</v>
      </c>
      <c r="O32" s="62">
        <f t="shared" si="18"/>
        <v>-41762.648736625146</v>
      </c>
      <c r="P32" s="62">
        <f t="shared" si="19"/>
        <v>-40882.049775697727</v>
      </c>
      <c r="Q32" s="62">
        <f t="shared" si="20"/>
        <v>-40234.73891527731</v>
      </c>
      <c r="R32" s="62">
        <f t="shared" si="21"/>
        <v>-39771.921014505671</v>
      </c>
      <c r="S32" s="62">
        <f t="shared" si="22"/>
        <v>-39447.554014850582</v>
      </c>
      <c r="T32" s="62">
        <f t="shared" si="23"/>
        <v>-39223.396480935</v>
      </c>
      <c r="U32" s="62">
        <f t="shared" si="24"/>
        <v>-39069.994310278198</v>
      </c>
      <c r="V32" s="62">
        <f t="shared" si="25"/>
        <v>-38965.714251141137</v>
      </c>
      <c r="W32" s="62">
        <f t="shared" si="26"/>
        <v>-38895.149095489527</v>
      </c>
      <c r="X32" s="62">
        <f t="shared" si="27"/>
        <v>-38847.545767815493</v>
      </c>
      <c r="Y32" s="62">
        <f t="shared" si="28"/>
        <v>-38815.49944409859</v>
      </c>
      <c r="Z32" s="62">
        <f t="shared" si="29"/>
        <v>-38793.956315239688</v>
      </c>
      <c r="AA32" s="62">
        <f t="shared" si="30"/>
        <v>-38779.487636192003</v>
      </c>
      <c r="AB32" s="62">
        <f t="shared" si="31"/>
        <v>-38769.776428471334</v>
      </c>
      <c r="AC32" s="62">
        <f t="shared" si="32"/>
        <v>-38763.261157298635</v>
      </c>
    </row>
    <row r="33" spans="1:29" x14ac:dyDescent="0.25">
      <c r="A33" s="30" t="str">
        <f t="shared" si="4"/>
        <v>Capex costumization</v>
      </c>
      <c r="B33" s="62">
        <f t="shared" si="5"/>
        <v>40000</v>
      </c>
      <c r="C33" s="62">
        <f t="shared" si="6"/>
        <v>40000</v>
      </c>
      <c r="D33" s="62">
        <f t="shared" si="7"/>
        <v>40000</v>
      </c>
      <c r="E33" s="62">
        <f t="shared" si="8"/>
        <v>40000</v>
      </c>
      <c r="F33" s="62">
        <f t="shared" si="9"/>
        <v>40000</v>
      </c>
      <c r="G33" s="62">
        <f t="shared" si="10"/>
        <v>40000</v>
      </c>
      <c r="H33" s="62">
        <f t="shared" si="11"/>
        <v>40000</v>
      </c>
      <c r="I33" s="62">
        <f t="shared" si="12"/>
        <v>40000</v>
      </c>
      <c r="J33" s="62">
        <f t="shared" si="13"/>
        <v>40000</v>
      </c>
      <c r="K33" s="62">
        <f t="shared" si="14"/>
        <v>40000</v>
      </c>
      <c r="L33" s="62">
        <f t="shared" si="15"/>
        <v>40000</v>
      </c>
      <c r="M33" s="62">
        <f t="shared" si="16"/>
        <v>40000</v>
      </c>
      <c r="N33" s="62">
        <f t="shared" si="17"/>
        <v>40000</v>
      </c>
      <c r="O33" s="62">
        <f t="shared" si="18"/>
        <v>40000</v>
      </c>
      <c r="P33" s="62">
        <f t="shared" si="19"/>
        <v>40000</v>
      </c>
      <c r="Q33" s="62">
        <f t="shared" si="20"/>
        <v>40000</v>
      </c>
      <c r="R33" s="62">
        <f t="shared" si="21"/>
        <v>40000</v>
      </c>
      <c r="S33" s="62">
        <f t="shared" si="22"/>
        <v>40000</v>
      </c>
      <c r="T33" s="62">
        <f t="shared" si="23"/>
        <v>40000</v>
      </c>
      <c r="U33" s="62">
        <f t="shared" si="24"/>
        <v>40000</v>
      </c>
      <c r="V33" s="62">
        <f t="shared" si="25"/>
        <v>40000</v>
      </c>
      <c r="W33" s="62">
        <f t="shared" si="26"/>
        <v>40000</v>
      </c>
      <c r="X33" s="62">
        <f t="shared" si="27"/>
        <v>40000</v>
      </c>
      <c r="Y33" s="62">
        <f t="shared" si="28"/>
        <v>40000</v>
      </c>
      <c r="Z33" s="62">
        <f t="shared" si="29"/>
        <v>40000</v>
      </c>
      <c r="AA33" s="62">
        <f t="shared" si="30"/>
        <v>40000</v>
      </c>
      <c r="AB33" s="62">
        <f t="shared" si="31"/>
        <v>40000</v>
      </c>
      <c r="AC33" s="62">
        <f t="shared" si="32"/>
        <v>40000</v>
      </c>
    </row>
    <row r="34" spans="1:29" x14ac:dyDescent="0.25">
      <c r="A34" s="30" t="str">
        <f t="shared" si="4"/>
        <v>Residual value (costumization)</v>
      </c>
      <c r="B34" s="62">
        <f t="shared" si="5"/>
        <v>-10000</v>
      </c>
      <c r="C34" s="62">
        <f t="shared" si="6"/>
        <v>-10000</v>
      </c>
      <c r="D34" s="62">
        <f t="shared" si="7"/>
        <v>-10000</v>
      </c>
      <c r="E34" s="62">
        <f t="shared" si="8"/>
        <v>-10000</v>
      </c>
      <c r="F34" s="62">
        <f t="shared" si="9"/>
        <v>-10000</v>
      </c>
      <c r="G34" s="62">
        <f t="shared" si="10"/>
        <v>-10000</v>
      </c>
      <c r="H34" s="62">
        <f t="shared" si="11"/>
        <v>-10000</v>
      </c>
      <c r="I34" s="62">
        <f t="shared" si="12"/>
        <v>-10000</v>
      </c>
      <c r="J34" s="62">
        <f t="shared" si="13"/>
        <v>-10000</v>
      </c>
      <c r="K34" s="62">
        <f t="shared" si="14"/>
        <v>-10000</v>
      </c>
      <c r="L34" s="62">
        <f t="shared" si="15"/>
        <v>-10000</v>
      </c>
      <c r="M34" s="62">
        <f t="shared" si="16"/>
        <v>-10000</v>
      </c>
      <c r="N34" s="62">
        <f t="shared" si="17"/>
        <v>-10000</v>
      </c>
      <c r="O34" s="62">
        <f t="shared" si="18"/>
        <v>-10000</v>
      </c>
      <c r="P34" s="62">
        <f t="shared" si="19"/>
        <v>-10000</v>
      </c>
      <c r="Q34" s="62">
        <f t="shared" si="20"/>
        <v>-10000</v>
      </c>
      <c r="R34" s="62">
        <f t="shared" si="21"/>
        <v>-10000</v>
      </c>
      <c r="S34" s="62">
        <f t="shared" si="22"/>
        <v>-10000</v>
      </c>
      <c r="T34" s="62">
        <f t="shared" si="23"/>
        <v>-10000</v>
      </c>
      <c r="U34" s="62">
        <f t="shared" si="24"/>
        <v>-10000</v>
      </c>
      <c r="V34" s="62">
        <f t="shared" si="25"/>
        <v>-10000</v>
      </c>
      <c r="W34" s="62">
        <f t="shared" si="26"/>
        <v>-10000</v>
      </c>
      <c r="X34" s="62">
        <f t="shared" si="27"/>
        <v>-10000</v>
      </c>
      <c r="Y34" s="62">
        <f t="shared" si="28"/>
        <v>-10000</v>
      </c>
      <c r="Z34" s="62">
        <f t="shared" si="29"/>
        <v>-10000</v>
      </c>
      <c r="AA34" s="62">
        <f t="shared" si="30"/>
        <v>-10000</v>
      </c>
      <c r="AB34" s="62">
        <f t="shared" si="31"/>
        <v>-10000</v>
      </c>
      <c r="AC34" s="62">
        <f t="shared" si="32"/>
        <v>-10000</v>
      </c>
    </row>
    <row r="35" spans="1:29" x14ac:dyDescent="0.25">
      <c r="A35" s="30" t="str">
        <f t="shared" si="4"/>
        <v>WACC</v>
      </c>
      <c r="B35" s="62">
        <f t="shared" si="5"/>
        <v>0.06</v>
      </c>
      <c r="C35" s="62">
        <f t="shared" si="6"/>
        <v>0.06</v>
      </c>
      <c r="D35" s="62">
        <f t="shared" si="7"/>
        <v>0.06</v>
      </c>
      <c r="E35" s="62">
        <f t="shared" si="8"/>
        <v>0.06</v>
      </c>
      <c r="F35" s="62">
        <f t="shared" si="9"/>
        <v>0.06</v>
      </c>
      <c r="G35" s="62">
        <f t="shared" si="10"/>
        <v>0.06</v>
      </c>
      <c r="H35" s="62">
        <f t="shared" si="11"/>
        <v>0.06</v>
      </c>
      <c r="I35" s="62">
        <f t="shared" si="12"/>
        <v>0.06</v>
      </c>
      <c r="J35" s="62">
        <f t="shared" si="13"/>
        <v>0.06</v>
      </c>
      <c r="K35" s="62">
        <f t="shared" si="14"/>
        <v>0.06</v>
      </c>
      <c r="L35" s="62">
        <f t="shared" si="15"/>
        <v>0.06</v>
      </c>
      <c r="M35" s="62">
        <f t="shared" si="16"/>
        <v>0.06</v>
      </c>
      <c r="N35" s="62">
        <f t="shared" si="17"/>
        <v>0.06</v>
      </c>
      <c r="O35" s="62">
        <f t="shared" si="18"/>
        <v>0.06</v>
      </c>
      <c r="P35" s="62">
        <f t="shared" si="19"/>
        <v>0.06</v>
      </c>
      <c r="Q35" s="62">
        <f t="shared" si="20"/>
        <v>0.06</v>
      </c>
      <c r="R35" s="62">
        <f t="shared" si="21"/>
        <v>0.06</v>
      </c>
      <c r="S35" s="62">
        <f t="shared" si="22"/>
        <v>0.06</v>
      </c>
      <c r="T35" s="62">
        <f t="shared" si="23"/>
        <v>0.06</v>
      </c>
      <c r="U35" s="62">
        <f t="shared" si="24"/>
        <v>0.06</v>
      </c>
      <c r="V35" s="62">
        <f t="shared" si="25"/>
        <v>0.06</v>
      </c>
      <c r="W35" s="62">
        <f t="shared" si="26"/>
        <v>0.06</v>
      </c>
      <c r="X35" s="62">
        <f t="shared" si="27"/>
        <v>0.06</v>
      </c>
      <c r="Y35" s="62">
        <f t="shared" si="28"/>
        <v>0.06</v>
      </c>
      <c r="Z35" s="62">
        <f t="shared" si="29"/>
        <v>0.06</v>
      </c>
      <c r="AA35" s="62">
        <f t="shared" si="30"/>
        <v>0.06</v>
      </c>
      <c r="AB35" s="62">
        <f t="shared" si="31"/>
        <v>0.06</v>
      </c>
      <c r="AC35" s="62">
        <f t="shared" si="32"/>
        <v>0.06</v>
      </c>
    </row>
    <row r="36" spans="1:29" x14ac:dyDescent="0.25">
      <c r="A36" s="30" t="str">
        <f t="shared" si="4"/>
        <v>Opex fix (admin, crew, insurance)</v>
      </c>
      <c r="B36" s="62">
        <f t="shared" si="5"/>
        <v>70000</v>
      </c>
      <c r="C36" s="62">
        <f t="shared" si="6"/>
        <v>70000</v>
      </c>
      <c r="D36" s="62">
        <f t="shared" si="7"/>
        <v>70000</v>
      </c>
      <c r="E36" s="62">
        <f t="shared" si="8"/>
        <v>70000</v>
      </c>
      <c r="F36" s="62">
        <f t="shared" si="9"/>
        <v>70000</v>
      </c>
      <c r="G36" s="62">
        <f t="shared" si="10"/>
        <v>70000</v>
      </c>
      <c r="H36" s="62">
        <f t="shared" si="11"/>
        <v>70000</v>
      </c>
      <c r="I36" s="62">
        <f t="shared" si="12"/>
        <v>70000</v>
      </c>
      <c r="J36" s="62">
        <f t="shared" si="13"/>
        <v>70000</v>
      </c>
      <c r="K36" s="62">
        <f t="shared" si="14"/>
        <v>70000</v>
      </c>
      <c r="L36" s="62">
        <f t="shared" si="15"/>
        <v>70000</v>
      </c>
      <c r="M36" s="62">
        <f t="shared" si="16"/>
        <v>70000</v>
      </c>
      <c r="N36" s="62">
        <f t="shared" si="17"/>
        <v>70000</v>
      </c>
      <c r="O36" s="62">
        <f t="shared" si="18"/>
        <v>70000</v>
      </c>
      <c r="P36" s="62">
        <f t="shared" si="19"/>
        <v>70000</v>
      </c>
      <c r="Q36" s="62">
        <f t="shared" si="20"/>
        <v>70000</v>
      </c>
      <c r="R36" s="62">
        <f t="shared" si="21"/>
        <v>70000</v>
      </c>
      <c r="S36" s="62">
        <f t="shared" si="22"/>
        <v>70000</v>
      </c>
      <c r="T36" s="62">
        <f t="shared" si="23"/>
        <v>70000</v>
      </c>
      <c r="U36" s="62">
        <f t="shared" si="24"/>
        <v>70000</v>
      </c>
      <c r="V36" s="62">
        <f t="shared" si="25"/>
        <v>70000</v>
      </c>
      <c r="W36" s="62">
        <f t="shared" si="26"/>
        <v>70000</v>
      </c>
      <c r="X36" s="62">
        <f t="shared" si="27"/>
        <v>70000</v>
      </c>
      <c r="Y36" s="62">
        <f t="shared" si="28"/>
        <v>70000</v>
      </c>
      <c r="Z36" s="62">
        <f t="shared" si="29"/>
        <v>70000</v>
      </c>
      <c r="AA36" s="62">
        <f t="shared" si="30"/>
        <v>70000</v>
      </c>
      <c r="AB36" s="62">
        <f t="shared" si="31"/>
        <v>70000</v>
      </c>
      <c r="AC36" s="62">
        <f t="shared" si="32"/>
        <v>70000</v>
      </c>
    </row>
    <row r="37" spans="1:29" x14ac:dyDescent="0.25">
      <c r="A37" s="30" t="str">
        <f t="shared" si="4"/>
        <v>Opex maintenance &amp; repair</v>
      </c>
      <c r="B37" s="62">
        <f t="shared" si="5"/>
        <v>25694.198732927423</v>
      </c>
      <c r="C37" s="62">
        <f t="shared" si="6"/>
        <v>25566.782972440909</v>
      </c>
      <c r="D37" s="62">
        <f t="shared" si="7"/>
        <v>25389.62881201132</v>
      </c>
      <c r="E37" s="62">
        <f t="shared" si="8"/>
        <v>25146.757085412675</v>
      </c>
      <c r="F37" s="62">
        <f t="shared" si="9"/>
        <v>24820.363509946161</v>
      </c>
      <c r="G37" s="62">
        <f t="shared" si="10"/>
        <v>24393.704052209912</v>
      </c>
      <c r="H37" s="62">
        <f t="shared" si="11"/>
        <v>23856.39857999947</v>
      </c>
      <c r="I37" s="62">
        <f t="shared" si="12"/>
        <v>23211.647436702937</v>
      </c>
      <c r="J37" s="62">
        <f t="shared" si="13"/>
        <v>22482.579830467967</v>
      </c>
      <c r="K37" s="62">
        <f t="shared" si="14"/>
        <v>21712.906149854825</v>
      </c>
      <c r="L37" s="62">
        <f t="shared" si="15"/>
        <v>20958.378207641916</v>
      </c>
      <c r="M37" s="62">
        <f t="shared" si="16"/>
        <v>20271.515890978495</v>
      </c>
      <c r="N37" s="62">
        <f t="shared" si="17"/>
        <v>19687.78073288942</v>
      </c>
      <c r="O37" s="62">
        <f t="shared" si="18"/>
        <v>19220.313412303854</v>
      </c>
      <c r="P37" s="62">
        <f t="shared" si="19"/>
        <v>18863.615099016799</v>
      </c>
      <c r="Q37" s="62">
        <f t="shared" si="20"/>
        <v>18601.413231504735</v>
      </c>
      <c r="R37" s="62">
        <f t="shared" si="21"/>
        <v>18413.942689420019</v>
      </c>
      <c r="S37" s="62">
        <f t="shared" si="22"/>
        <v>18282.553525002768</v>
      </c>
      <c r="T37" s="62">
        <f t="shared" si="23"/>
        <v>18191.755536581266</v>
      </c>
      <c r="U37" s="62">
        <f t="shared" si="24"/>
        <v>18129.617948467116</v>
      </c>
      <c r="V37" s="62">
        <f t="shared" si="25"/>
        <v>18087.377924512868</v>
      </c>
      <c r="W37" s="62">
        <f t="shared" si="26"/>
        <v>18058.794570324873</v>
      </c>
      <c r="X37" s="62">
        <f t="shared" si="27"/>
        <v>18039.512209748045</v>
      </c>
      <c r="Y37" s="62">
        <f t="shared" si="28"/>
        <v>18026.531420394364</v>
      </c>
      <c r="Z37" s="62">
        <f t="shared" si="29"/>
        <v>18017.805089717345</v>
      </c>
      <c r="AA37" s="62">
        <f t="shared" si="30"/>
        <v>18011.94435896385</v>
      </c>
      <c r="AB37" s="62">
        <f t="shared" si="31"/>
        <v>18008.010705203578</v>
      </c>
      <c r="AC37" s="62">
        <f t="shared" si="32"/>
        <v>18005.371608019701</v>
      </c>
    </row>
    <row r="38" spans="1:29" x14ac:dyDescent="0.25">
      <c r="A38" s="30" t="str">
        <f t="shared" si="4"/>
        <v>Opex var (mode-fees)</v>
      </c>
      <c r="B38" s="62">
        <f t="shared" si="5"/>
        <v>0.11</v>
      </c>
      <c r="C38" s="62">
        <f t="shared" si="6"/>
        <v>0.11</v>
      </c>
      <c r="D38" s="62">
        <f t="shared" si="7"/>
        <v>0.11</v>
      </c>
      <c r="E38" s="62">
        <f t="shared" si="8"/>
        <v>0.11</v>
      </c>
      <c r="F38" s="62">
        <f t="shared" si="9"/>
        <v>0.11</v>
      </c>
      <c r="G38" s="62">
        <f t="shared" si="10"/>
        <v>0.11</v>
      </c>
      <c r="H38" s="62">
        <f t="shared" si="11"/>
        <v>0.11</v>
      </c>
      <c r="I38" s="62">
        <f t="shared" si="12"/>
        <v>0.11</v>
      </c>
      <c r="J38" s="62">
        <f t="shared" si="13"/>
        <v>0.11</v>
      </c>
      <c r="K38" s="62">
        <f t="shared" si="14"/>
        <v>0.11</v>
      </c>
      <c r="L38" s="62">
        <f t="shared" si="15"/>
        <v>0.11</v>
      </c>
      <c r="M38" s="62">
        <f t="shared" si="16"/>
        <v>0.11</v>
      </c>
      <c r="N38" s="62">
        <f t="shared" si="17"/>
        <v>0.11</v>
      </c>
      <c r="O38" s="62">
        <f t="shared" si="18"/>
        <v>0.11</v>
      </c>
      <c r="P38" s="62">
        <f t="shared" si="19"/>
        <v>0.11</v>
      </c>
      <c r="Q38" s="62">
        <f t="shared" si="20"/>
        <v>0.11</v>
      </c>
      <c r="R38" s="62">
        <f t="shared" si="21"/>
        <v>0.11</v>
      </c>
      <c r="S38" s="62">
        <f t="shared" si="22"/>
        <v>0.11</v>
      </c>
      <c r="T38" s="62">
        <f t="shared" si="23"/>
        <v>0.11</v>
      </c>
      <c r="U38" s="62">
        <f t="shared" si="24"/>
        <v>0.11</v>
      </c>
      <c r="V38" s="62">
        <f t="shared" si="25"/>
        <v>0.11</v>
      </c>
      <c r="W38" s="62">
        <f t="shared" si="26"/>
        <v>0.11</v>
      </c>
      <c r="X38" s="62">
        <f t="shared" si="27"/>
        <v>0.11</v>
      </c>
      <c r="Y38" s="62">
        <f t="shared" si="28"/>
        <v>0.11</v>
      </c>
      <c r="Z38" s="62">
        <f t="shared" si="29"/>
        <v>0.11</v>
      </c>
      <c r="AA38" s="62">
        <f t="shared" si="30"/>
        <v>0.11</v>
      </c>
      <c r="AB38" s="62">
        <f t="shared" si="31"/>
        <v>0.11</v>
      </c>
      <c r="AC38" s="62">
        <f t="shared" si="32"/>
        <v>0.11</v>
      </c>
    </row>
    <row r="39" spans="1:29" x14ac:dyDescent="0.25">
      <c r="A39" s="30" t="str">
        <f t="shared" si="4"/>
        <v>Fuel Economy</v>
      </c>
      <c r="B39" s="62">
        <f t="shared" si="5"/>
        <v>2.5017133827957863</v>
      </c>
      <c r="C39" s="62">
        <f t="shared" si="6"/>
        <v>2.4899274249507841</v>
      </c>
      <c r="D39" s="62">
        <f t="shared" si="7"/>
        <v>2.473540665111047</v>
      </c>
      <c r="E39" s="62">
        <f t="shared" si="8"/>
        <v>2.4510750304006725</v>
      </c>
      <c r="F39" s="62">
        <f t="shared" si="9"/>
        <v>2.4208836246700196</v>
      </c>
      <c r="G39" s="62">
        <f t="shared" si="10"/>
        <v>2.3814176248294165</v>
      </c>
      <c r="H39" s="62">
        <f t="shared" si="11"/>
        <v>2.3317168686499508</v>
      </c>
      <c r="I39" s="62">
        <f t="shared" si="12"/>
        <v>2.2720773878950213</v>
      </c>
      <c r="J39" s="62">
        <f t="shared" si="13"/>
        <v>2.2046386343182869</v>
      </c>
      <c r="K39" s="62">
        <f t="shared" si="14"/>
        <v>2.1334438188615716</v>
      </c>
      <c r="L39" s="62">
        <f t="shared" si="15"/>
        <v>2.0636499842068772</v>
      </c>
      <c r="M39" s="62">
        <f t="shared" si="16"/>
        <v>2.0001152199155108</v>
      </c>
      <c r="N39" s="62">
        <f t="shared" si="17"/>
        <v>1.9461197177922713</v>
      </c>
      <c r="O39" s="62">
        <f t="shared" si="18"/>
        <v>1.9028789906381067</v>
      </c>
      <c r="P39" s="62">
        <f t="shared" si="19"/>
        <v>1.8698843966590539</v>
      </c>
      <c r="Q39" s="62">
        <f t="shared" si="20"/>
        <v>1.845630723914188</v>
      </c>
      <c r="R39" s="62">
        <f t="shared" si="21"/>
        <v>1.8282896987713517</v>
      </c>
      <c r="S39" s="62">
        <f t="shared" si="22"/>
        <v>1.816136201062756</v>
      </c>
      <c r="T39" s="62">
        <f t="shared" si="23"/>
        <v>1.8077373871337672</v>
      </c>
      <c r="U39" s="62">
        <f t="shared" si="24"/>
        <v>1.8019896602332084</v>
      </c>
      <c r="V39" s="62">
        <f t="shared" si="25"/>
        <v>1.7980824580174404</v>
      </c>
      <c r="W39" s="62">
        <f t="shared" si="26"/>
        <v>1.7954384977550508</v>
      </c>
      <c r="X39" s="62">
        <f t="shared" si="27"/>
        <v>1.7936548794016942</v>
      </c>
      <c r="Y39" s="62">
        <f t="shared" si="28"/>
        <v>1.7924541563864786</v>
      </c>
      <c r="Z39" s="62">
        <f t="shared" si="29"/>
        <v>1.7916469707988543</v>
      </c>
      <c r="AA39" s="62">
        <f t="shared" si="30"/>
        <v>1.791104853204156</v>
      </c>
      <c r="AB39" s="62">
        <f t="shared" si="31"/>
        <v>1.7907409902313312</v>
      </c>
      <c r="AC39" s="62">
        <f t="shared" si="32"/>
        <v>1.7904968737418223</v>
      </c>
    </row>
    <row r="40" spans="1:29" x14ac:dyDescent="0.25">
      <c r="A40" s="30" t="str">
        <f t="shared" si="4"/>
        <v>Fuel Cost</v>
      </c>
      <c r="B40" s="62">
        <f>$B20+($C20-$B20)*(1-Q20)</f>
        <v>0.21482257834535914</v>
      </c>
      <c r="C40" s="62">
        <f>$B20+($C20-$B20)*(1-R20)</f>
        <v>0.21417522499855654</v>
      </c>
      <c r="D40" s="62">
        <f>$B20+($C20-$B20)*(1-S20)</f>
        <v>0.21325607604535665</v>
      </c>
      <c r="E40" s="62">
        <f t="shared" ref="E40:AC40" si="33">$B20+($C20-$B20)*(1-T20)</f>
        <v>0.21195694732458373</v>
      </c>
      <c r="F40" s="62">
        <f t="shared" si="33"/>
        <v>0.21013299403884214</v>
      </c>
      <c r="G40" s="62">
        <f t="shared" si="33"/>
        <v>0.20759703685611555</v>
      </c>
      <c r="H40" s="62">
        <f t="shared" si="33"/>
        <v>0.20412033442894431</v>
      </c>
      <c r="I40" s="62">
        <f t="shared" si="33"/>
        <v>0.19944801891519662</v>
      </c>
      <c r="J40" s="62">
        <f t="shared" si="33"/>
        <v>0.19334039991375346</v>
      </c>
      <c r="K40" s="62">
        <f t="shared" si="33"/>
        <v>0.18564888610303532</v>
      </c>
      <c r="L40" s="62">
        <f t="shared" si="33"/>
        <v>0.17641929031511205</v>
      </c>
      <c r="M40" s="62">
        <f t="shared" si="33"/>
        <v>0.16598270656093206</v>
      </c>
      <c r="N40" s="62">
        <f t="shared" si="33"/>
        <v>0.15496484791186993</v>
      </c>
      <c r="O40" s="62">
        <f t="shared" si="33"/>
        <v>0.14416380011269478</v>
      </c>
      <c r="P40" s="62">
        <f t="shared" si="33"/>
        <v>0.13433138397714983</v>
      </c>
      <c r="Q40" s="62">
        <f t="shared" si="33"/>
        <v>0.12597523042491984</v>
      </c>
      <c r="R40" s="62">
        <f t="shared" si="33"/>
        <v>0.11928344793189689</v>
      </c>
      <c r="S40" s="62">
        <f t="shared" si="33"/>
        <v>0.11417732088721881</v>
      </c>
      <c r="T40" s="62">
        <f t="shared" si="33"/>
        <v>0.11042390799739947</v>
      </c>
      <c r="U40" s="62">
        <f t="shared" si="33"/>
        <v>0.10774027208054308</v>
      </c>
      <c r="V40" s="62">
        <f t="shared" si="33"/>
        <v>0.10585943962124107</v>
      </c>
      <c r="W40" s="62">
        <f t="shared" si="33"/>
        <v>0.10455966878686571</v>
      </c>
      <c r="X40" s="62">
        <f t="shared" si="33"/>
        <v>0.10367017083483761</v>
      </c>
      <c r="Y40" s="62">
        <f t="shared" si="33"/>
        <v>0.10306550599442084</v>
      </c>
      <c r="Z40" s="62">
        <f t="shared" si="33"/>
        <v>0.10265633602526128</v>
      </c>
      <c r="AA40" s="62">
        <f t="shared" si="33"/>
        <v>0.10238030953688443</v>
      </c>
      <c r="AB40" s="62">
        <f t="shared" si="33"/>
        <v>0.10219448987609238</v>
      </c>
      <c r="AC40" s="62">
        <f t="shared" si="33"/>
        <v>0.10206957268021295</v>
      </c>
    </row>
    <row r="41" spans="1:29" x14ac:dyDescent="0.25">
      <c r="A41" s="30" t="str">
        <f t="shared" ref="A41" si="34">A21</f>
        <v>Emission Cost</v>
      </c>
      <c r="B41" s="66">
        <f>$B21+($C21-$B21)*(1-Q21)</f>
        <v>0</v>
      </c>
      <c r="C41" s="66">
        <f t="shared" ref="C41:AC41" si="35">$B21+($C21-$B21)*(1-R21)</f>
        <v>0</v>
      </c>
      <c r="D41" s="66">
        <f t="shared" si="35"/>
        <v>0</v>
      </c>
      <c r="E41" s="66">
        <f t="shared" si="35"/>
        <v>0</v>
      </c>
      <c r="F41" s="66">
        <f t="shared" si="35"/>
        <v>0</v>
      </c>
      <c r="G41" s="66">
        <f t="shared" si="35"/>
        <v>0</v>
      </c>
      <c r="H41" s="66">
        <f t="shared" si="35"/>
        <v>0</v>
      </c>
      <c r="I41" s="66">
        <f t="shared" si="35"/>
        <v>0</v>
      </c>
      <c r="J41" s="66">
        <f t="shared" si="35"/>
        <v>0</v>
      </c>
      <c r="K41" s="66">
        <f t="shared" si="35"/>
        <v>0</v>
      </c>
      <c r="L41" s="66">
        <f t="shared" si="35"/>
        <v>0</v>
      </c>
      <c r="M41" s="66">
        <f t="shared" si="35"/>
        <v>0</v>
      </c>
      <c r="N41" s="66">
        <f t="shared" si="35"/>
        <v>0</v>
      </c>
      <c r="O41" s="66">
        <f t="shared" si="35"/>
        <v>0</v>
      </c>
      <c r="P41" s="66">
        <f t="shared" si="35"/>
        <v>0</v>
      </c>
      <c r="Q41" s="66">
        <f t="shared" si="35"/>
        <v>0</v>
      </c>
      <c r="R41" s="66">
        <f t="shared" si="35"/>
        <v>0</v>
      </c>
      <c r="S41" s="66">
        <f t="shared" si="35"/>
        <v>0</v>
      </c>
      <c r="T41" s="66">
        <f t="shared" si="35"/>
        <v>0</v>
      </c>
      <c r="U41" s="66">
        <f t="shared" si="35"/>
        <v>0</v>
      </c>
      <c r="V41" s="66">
        <f t="shared" si="35"/>
        <v>0</v>
      </c>
      <c r="W41" s="66">
        <f t="shared" si="35"/>
        <v>0</v>
      </c>
      <c r="X41" s="66">
        <f t="shared" si="35"/>
        <v>0</v>
      </c>
      <c r="Y41" s="66">
        <f t="shared" si="35"/>
        <v>0</v>
      </c>
      <c r="Z41" s="66">
        <f t="shared" si="35"/>
        <v>0</v>
      </c>
      <c r="AA41" s="66">
        <f t="shared" si="35"/>
        <v>0</v>
      </c>
      <c r="AB41" s="66">
        <f t="shared" si="35"/>
        <v>0</v>
      </c>
      <c r="AC41" s="66">
        <f t="shared" si="35"/>
        <v>0</v>
      </c>
    </row>
    <row r="42" spans="1:29" x14ac:dyDescent="0.25">
      <c r="A42" s="30" t="str">
        <f>A22</f>
        <v>Lifetime vehicle</v>
      </c>
      <c r="B42" s="62">
        <f>$B22+($C22-$B22)*(1-Q22)</f>
        <v>8</v>
      </c>
      <c r="C42" s="62">
        <f t="shared" ref="C42:L44" si="36">$B22+($C22-$B22)*(1-R22)</f>
        <v>8</v>
      </c>
      <c r="D42" s="62">
        <f t="shared" si="36"/>
        <v>8</v>
      </c>
      <c r="E42" s="62">
        <f t="shared" si="36"/>
        <v>8</v>
      </c>
      <c r="F42" s="62">
        <f t="shared" si="36"/>
        <v>8</v>
      </c>
      <c r="G42" s="62">
        <f t="shared" si="36"/>
        <v>8</v>
      </c>
      <c r="H42" s="62">
        <f t="shared" si="36"/>
        <v>8</v>
      </c>
      <c r="I42" s="62">
        <f t="shared" si="36"/>
        <v>8</v>
      </c>
      <c r="J42" s="62">
        <f t="shared" si="36"/>
        <v>8</v>
      </c>
      <c r="K42" s="62">
        <f t="shared" si="36"/>
        <v>8</v>
      </c>
      <c r="L42" s="62">
        <f t="shared" si="36"/>
        <v>8</v>
      </c>
      <c r="M42" s="62">
        <f t="shared" ref="M42:V44" si="37">$B22+($C22-$B22)*(1-AB22)</f>
        <v>8</v>
      </c>
      <c r="N42" s="62">
        <f t="shared" si="37"/>
        <v>8</v>
      </c>
      <c r="O42" s="62">
        <f t="shared" si="37"/>
        <v>8</v>
      </c>
      <c r="P42" s="62">
        <f t="shared" si="37"/>
        <v>8</v>
      </c>
      <c r="Q42" s="62">
        <f t="shared" si="37"/>
        <v>8</v>
      </c>
      <c r="R42" s="62">
        <f t="shared" si="37"/>
        <v>8</v>
      </c>
      <c r="S42" s="62">
        <f t="shared" si="37"/>
        <v>8</v>
      </c>
      <c r="T42" s="62">
        <f t="shared" si="37"/>
        <v>8</v>
      </c>
      <c r="U42" s="62">
        <f t="shared" si="37"/>
        <v>8</v>
      </c>
      <c r="V42" s="62">
        <f t="shared" si="37"/>
        <v>8</v>
      </c>
      <c r="W42" s="62">
        <f t="shared" ref="W42:AC44" si="38">$B22+($C22-$B22)*(1-AL22)</f>
        <v>8</v>
      </c>
      <c r="X42" s="62">
        <f t="shared" si="38"/>
        <v>8</v>
      </c>
      <c r="Y42" s="62">
        <f t="shared" si="38"/>
        <v>8</v>
      </c>
      <c r="Z42" s="62">
        <f t="shared" si="38"/>
        <v>8</v>
      </c>
      <c r="AA42" s="62">
        <f t="shared" si="38"/>
        <v>8</v>
      </c>
      <c r="AB42" s="62">
        <f t="shared" si="38"/>
        <v>8</v>
      </c>
      <c r="AC42" s="62">
        <f t="shared" si="38"/>
        <v>8</v>
      </c>
    </row>
    <row r="43" spans="1:29" x14ac:dyDescent="0.25">
      <c r="A43" s="30" t="str">
        <f>A23</f>
        <v>Lifetime costumization</v>
      </c>
      <c r="B43" s="62">
        <f>$B23+($C23-$B23)*(1-Q23)</f>
        <v>10</v>
      </c>
      <c r="C43" s="62">
        <f t="shared" si="36"/>
        <v>10</v>
      </c>
      <c r="D43" s="62">
        <f t="shared" si="36"/>
        <v>10</v>
      </c>
      <c r="E43" s="62">
        <f t="shared" si="36"/>
        <v>10</v>
      </c>
      <c r="F43" s="62">
        <f t="shared" si="36"/>
        <v>10</v>
      </c>
      <c r="G43" s="62">
        <f t="shared" si="36"/>
        <v>10</v>
      </c>
      <c r="H43" s="62">
        <f t="shared" si="36"/>
        <v>10</v>
      </c>
      <c r="I43" s="62">
        <f t="shared" si="36"/>
        <v>10</v>
      </c>
      <c r="J43" s="62">
        <f t="shared" si="36"/>
        <v>10</v>
      </c>
      <c r="K43" s="62">
        <f t="shared" si="36"/>
        <v>10</v>
      </c>
      <c r="L43" s="62">
        <f t="shared" si="36"/>
        <v>10</v>
      </c>
      <c r="M43" s="62">
        <f t="shared" si="37"/>
        <v>10</v>
      </c>
      <c r="N43" s="62">
        <f t="shared" si="37"/>
        <v>10</v>
      </c>
      <c r="O43" s="62">
        <f t="shared" si="37"/>
        <v>10</v>
      </c>
      <c r="P43" s="62">
        <f t="shared" si="37"/>
        <v>10</v>
      </c>
      <c r="Q43" s="62">
        <f t="shared" si="37"/>
        <v>10</v>
      </c>
      <c r="R43" s="62">
        <f t="shared" si="37"/>
        <v>10</v>
      </c>
      <c r="S43" s="62">
        <f t="shared" si="37"/>
        <v>10</v>
      </c>
      <c r="T43" s="62">
        <f t="shared" si="37"/>
        <v>10</v>
      </c>
      <c r="U43" s="62">
        <f t="shared" si="37"/>
        <v>10</v>
      </c>
      <c r="V43" s="62">
        <f t="shared" si="37"/>
        <v>10</v>
      </c>
      <c r="W43" s="62">
        <f t="shared" si="38"/>
        <v>10</v>
      </c>
      <c r="X43" s="62">
        <f t="shared" si="38"/>
        <v>10</v>
      </c>
      <c r="Y43" s="62">
        <f t="shared" si="38"/>
        <v>10</v>
      </c>
      <c r="Z43" s="62">
        <f t="shared" si="38"/>
        <v>10</v>
      </c>
      <c r="AA43" s="62">
        <f t="shared" si="38"/>
        <v>10</v>
      </c>
      <c r="AB43" s="62">
        <f t="shared" si="38"/>
        <v>10</v>
      </c>
      <c r="AC43" s="62">
        <f t="shared" si="38"/>
        <v>10</v>
      </c>
    </row>
    <row r="44" spans="1:29" x14ac:dyDescent="0.25">
      <c r="A44" s="30" t="str">
        <f>A24</f>
        <v>Tonnage .</v>
      </c>
      <c r="B44" s="62">
        <f>$B24+($C24-$B24)*(1-Q24)</f>
        <v>25</v>
      </c>
      <c r="C44" s="62">
        <f t="shared" si="36"/>
        <v>25</v>
      </c>
      <c r="D44" s="62">
        <f t="shared" si="36"/>
        <v>25</v>
      </c>
      <c r="E44" s="62">
        <f t="shared" si="36"/>
        <v>25</v>
      </c>
      <c r="F44" s="62">
        <f t="shared" si="36"/>
        <v>25</v>
      </c>
      <c r="G44" s="62">
        <f t="shared" si="36"/>
        <v>25</v>
      </c>
      <c r="H44" s="62">
        <f t="shared" si="36"/>
        <v>25</v>
      </c>
      <c r="I44" s="62">
        <f t="shared" si="36"/>
        <v>25</v>
      </c>
      <c r="J44" s="62">
        <f t="shared" si="36"/>
        <v>25</v>
      </c>
      <c r="K44" s="62">
        <f t="shared" si="36"/>
        <v>25</v>
      </c>
      <c r="L44" s="62">
        <f t="shared" si="36"/>
        <v>25</v>
      </c>
      <c r="M44" s="62">
        <f t="shared" si="37"/>
        <v>25</v>
      </c>
      <c r="N44" s="62">
        <f t="shared" si="37"/>
        <v>25</v>
      </c>
      <c r="O44" s="62">
        <f t="shared" si="37"/>
        <v>25</v>
      </c>
      <c r="P44" s="62">
        <f t="shared" si="37"/>
        <v>25</v>
      </c>
      <c r="Q44" s="62">
        <f t="shared" si="37"/>
        <v>25</v>
      </c>
      <c r="R44" s="62">
        <f t="shared" si="37"/>
        <v>25</v>
      </c>
      <c r="S44" s="62">
        <f t="shared" si="37"/>
        <v>25</v>
      </c>
      <c r="T44" s="62">
        <f t="shared" si="37"/>
        <v>25</v>
      </c>
      <c r="U44" s="62">
        <f t="shared" si="37"/>
        <v>25</v>
      </c>
      <c r="V44" s="62">
        <f t="shared" si="37"/>
        <v>25</v>
      </c>
      <c r="W44" s="62">
        <f t="shared" si="38"/>
        <v>25</v>
      </c>
      <c r="X44" s="62">
        <f t="shared" si="38"/>
        <v>25</v>
      </c>
      <c r="Y44" s="62">
        <f t="shared" si="38"/>
        <v>25</v>
      </c>
      <c r="Z44" s="62">
        <f t="shared" si="38"/>
        <v>25</v>
      </c>
      <c r="AA44" s="62">
        <f t="shared" si="38"/>
        <v>25</v>
      </c>
      <c r="AB44" s="62">
        <f t="shared" si="38"/>
        <v>25</v>
      </c>
      <c r="AC44" s="62">
        <f t="shared" si="38"/>
        <v>25</v>
      </c>
    </row>
    <row r="45" spans="1:29" x14ac:dyDescent="0.25">
      <c r="A45" s="30" t="str">
        <f>A25</f>
        <v>Market failure (av. utilization)</v>
      </c>
      <c r="B45" s="62">
        <f t="shared" ref="B45:K46" si="39">($B25+($C25-$B25)*(1-Q25))*B$44</f>
        <v>10.5</v>
      </c>
      <c r="C45" s="62">
        <f t="shared" si="39"/>
        <v>10.5</v>
      </c>
      <c r="D45" s="62">
        <f t="shared" si="39"/>
        <v>10.5</v>
      </c>
      <c r="E45" s="62">
        <f t="shared" si="39"/>
        <v>10.5</v>
      </c>
      <c r="F45" s="62">
        <f t="shared" si="39"/>
        <v>10.5</v>
      </c>
      <c r="G45" s="62">
        <f t="shared" si="39"/>
        <v>10.5</v>
      </c>
      <c r="H45" s="62">
        <f t="shared" si="39"/>
        <v>10.5</v>
      </c>
      <c r="I45" s="62">
        <f t="shared" si="39"/>
        <v>10.5</v>
      </c>
      <c r="J45" s="62">
        <f t="shared" si="39"/>
        <v>10.5</v>
      </c>
      <c r="K45" s="62">
        <f t="shared" si="39"/>
        <v>10.5</v>
      </c>
      <c r="L45" s="62">
        <f t="shared" ref="L45:U46" si="40">($B25+($C25-$B25)*(1-AA25))*L$44</f>
        <v>10.5</v>
      </c>
      <c r="M45" s="62">
        <f t="shared" si="40"/>
        <v>10.5</v>
      </c>
      <c r="N45" s="62">
        <f t="shared" si="40"/>
        <v>10.5</v>
      </c>
      <c r="O45" s="62">
        <f t="shared" si="40"/>
        <v>10.5</v>
      </c>
      <c r="P45" s="62">
        <f t="shared" si="40"/>
        <v>10.5</v>
      </c>
      <c r="Q45" s="62">
        <f t="shared" si="40"/>
        <v>10.5</v>
      </c>
      <c r="R45" s="62">
        <f t="shared" si="40"/>
        <v>10.5</v>
      </c>
      <c r="S45" s="62">
        <f t="shared" si="40"/>
        <v>10.5</v>
      </c>
      <c r="T45" s="62">
        <f t="shared" si="40"/>
        <v>10.5</v>
      </c>
      <c r="U45" s="62">
        <f t="shared" si="40"/>
        <v>10.5</v>
      </c>
      <c r="V45" s="62">
        <f t="shared" ref="V45:AC46" si="41">($B25+($C25-$B25)*(1-AK25))*V$44</f>
        <v>10.5</v>
      </c>
      <c r="W45" s="62">
        <f t="shared" si="41"/>
        <v>10.5</v>
      </c>
      <c r="X45" s="62">
        <f t="shared" si="41"/>
        <v>10.5</v>
      </c>
      <c r="Y45" s="62">
        <f t="shared" si="41"/>
        <v>10.5</v>
      </c>
      <c r="Z45" s="62">
        <f t="shared" si="41"/>
        <v>10.5</v>
      </c>
      <c r="AA45" s="62">
        <f t="shared" si="41"/>
        <v>10.5</v>
      </c>
      <c r="AB45" s="62">
        <f t="shared" si="41"/>
        <v>10.5</v>
      </c>
      <c r="AC45" s="62">
        <f t="shared" si="41"/>
        <v>10.5</v>
      </c>
    </row>
    <row r="46" spans="1:29" x14ac:dyDescent="0.25">
      <c r="A46" s="30" t="s">
        <v>73</v>
      </c>
      <c r="B46" s="62">
        <f t="shared" si="39"/>
        <v>1.240098396181128</v>
      </c>
      <c r="C46" s="62">
        <f t="shared" si="39"/>
        <v>1.2358588232214369</v>
      </c>
      <c r="D46" s="62">
        <f t="shared" si="39"/>
        <v>1.2298392373690403</v>
      </c>
      <c r="E46" s="62">
        <f t="shared" si="39"/>
        <v>1.2213311312119457</v>
      </c>
      <c r="F46" s="62">
        <f t="shared" si="39"/>
        <v>1.2093859036663352</v>
      </c>
      <c r="G46" s="62">
        <f t="shared" si="39"/>
        <v>1.1927777011260612</v>
      </c>
      <c r="H46" s="62">
        <f t="shared" si="39"/>
        <v>1.1700084767574384</v>
      </c>
      <c r="I46" s="62">
        <f t="shared" si="39"/>
        <v>1.1394090790574525</v>
      </c>
      <c r="J46" s="62">
        <f t="shared" si="39"/>
        <v>1.0994097548946793</v>
      </c>
      <c r="K46" s="62">
        <f t="shared" si="39"/>
        <v>1.0490373668749504</v>
      </c>
      <c r="L46" s="62">
        <f t="shared" si="40"/>
        <v>0.98859194719090016</v>
      </c>
      <c r="M46" s="62">
        <f t="shared" si="40"/>
        <v>0.92024185910637191</v>
      </c>
      <c r="N46" s="62">
        <f t="shared" si="40"/>
        <v>0.84808495154888996</v>
      </c>
      <c r="O46" s="62">
        <f t="shared" si="40"/>
        <v>0.77734795696642955</v>
      </c>
      <c r="P46" s="62">
        <f t="shared" si="40"/>
        <v>0.71295461477923405</v>
      </c>
      <c r="Q46" s="62">
        <f t="shared" si="40"/>
        <v>0.65822944370838299</v>
      </c>
      <c r="R46" s="62">
        <f t="shared" si="40"/>
        <v>0.61440438240348649</v>
      </c>
      <c r="S46" s="62">
        <f t="shared" si="40"/>
        <v>0.580963915532825</v>
      </c>
      <c r="T46" s="62">
        <f t="shared" si="40"/>
        <v>0.55638249045356891</v>
      </c>
      <c r="U46" s="62">
        <f t="shared" si="40"/>
        <v>0.53880712713312673</v>
      </c>
      <c r="V46" s="62">
        <f t="shared" si="41"/>
        <v>0.52648939296900943</v>
      </c>
      <c r="W46" s="62">
        <f t="shared" si="41"/>
        <v>0.51797708155449362</v>
      </c>
      <c r="X46" s="62">
        <f t="shared" si="41"/>
        <v>0.5121516826687923</v>
      </c>
      <c r="Y46" s="62">
        <f t="shared" si="41"/>
        <v>0.50819168042308127</v>
      </c>
      <c r="Z46" s="62">
        <f t="shared" si="41"/>
        <v>0.50551199096795685</v>
      </c>
      <c r="AA46" s="62">
        <f t="shared" si="41"/>
        <v>0.50370426966387927</v>
      </c>
      <c r="AB46" s="62">
        <f t="shared" si="41"/>
        <v>0.50248732066197166</v>
      </c>
      <c r="AC46" s="62">
        <f t="shared" si="41"/>
        <v>0.50166922716100104</v>
      </c>
    </row>
    <row r="47" spans="1:29" x14ac:dyDescent="0.25">
      <c r="A47" s="30" t="str">
        <f>A27</f>
        <v>Annual Mileage</v>
      </c>
      <c r="B47" s="62">
        <f t="shared" ref="B47:AC47" si="42">$B27+($C27-$B27)*(1-Q27)</f>
        <v>55000</v>
      </c>
      <c r="C47" s="62">
        <f t="shared" si="42"/>
        <v>55000</v>
      </c>
      <c r="D47" s="62">
        <f t="shared" si="42"/>
        <v>55000</v>
      </c>
      <c r="E47" s="62">
        <f t="shared" si="42"/>
        <v>55000</v>
      </c>
      <c r="F47" s="62">
        <f t="shared" si="42"/>
        <v>55000</v>
      </c>
      <c r="G47" s="62">
        <f t="shared" si="42"/>
        <v>55000</v>
      </c>
      <c r="H47" s="62">
        <f t="shared" si="42"/>
        <v>55000</v>
      </c>
      <c r="I47" s="62">
        <f t="shared" si="42"/>
        <v>55000</v>
      </c>
      <c r="J47" s="62">
        <f t="shared" si="42"/>
        <v>55000</v>
      </c>
      <c r="K47" s="62">
        <f t="shared" si="42"/>
        <v>55000</v>
      </c>
      <c r="L47" s="62">
        <f t="shared" si="42"/>
        <v>55000</v>
      </c>
      <c r="M47" s="62">
        <f t="shared" si="42"/>
        <v>55000</v>
      </c>
      <c r="N47" s="62">
        <f t="shared" si="42"/>
        <v>55000</v>
      </c>
      <c r="O47" s="62">
        <f t="shared" si="42"/>
        <v>55000</v>
      </c>
      <c r="P47" s="62">
        <f t="shared" si="42"/>
        <v>55000</v>
      </c>
      <c r="Q47" s="62">
        <f t="shared" si="42"/>
        <v>55000</v>
      </c>
      <c r="R47" s="62">
        <f t="shared" si="42"/>
        <v>55000</v>
      </c>
      <c r="S47" s="62">
        <f t="shared" si="42"/>
        <v>55000</v>
      </c>
      <c r="T47" s="62">
        <f t="shared" si="42"/>
        <v>55000</v>
      </c>
      <c r="U47" s="62">
        <f t="shared" si="42"/>
        <v>55000</v>
      </c>
      <c r="V47" s="62">
        <f t="shared" si="42"/>
        <v>55000</v>
      </c>
      <c r="W47" s="62">
        <f t="shared" si="42"/>
        <v>55000</v>
      </c>
      <c r="X47" s="62">
        <f t="shared" si="42"/>
        <v>55000</v>
      </c>
      <c r="Y47" s="62">
        <f t="shared" si="42"/>
        <v>55000</v>
      </c>
      <c r="Z47" s="62">
        <f t="shared" si="42"/>
        <v>55000</v>
      </c>
      <c r="AA47" s="62">
        <f t="shared" si="42"/>
        <v>55000</v>
      </c>
      <c r="AB47" s="62">
        <f t="shared" si="42"/>
        <v>55000</v>
      </c>
      <c r="AC47" s="62">
        <f t="shared" si="42"/>
        <v>55000</v>
      </c>
    </row>
    <row r="48" spans="1:29" ht="15.75" thickBot="1" x14ac:dyDescent="0.3">
      <c r="AC48" s="32"/>
    </row>
    <row r="49" spans="1:29" ht="15.75" thickBot="1" x14ac:dyDescent="0.3">
      <c r="A49" s="26" t="s">
        <v>208</v>
      </c>
      <c r="B49" s="27">
        <v>2023</v>
      </c>
      <c r="C49" s="27">
        <v>2024</v>
      </c>
      <c r="D49" s="27">
        <v>2025</v>
      </c>
      <c r="E49" s="27">
        <v>2026</v>
      </c>
      <c r="F49" s="27">
        <v>2027</v>
      </c>
      <c r="G49" s="27">
        <v>2028</v>
      </c>
      <c r="H49" s="27">
        <v>2029</v>
      </c>
      <c r="I49" s="27">
        <v>2030</v>
      </c>
      <c r="J49" s="27">
        <v>2031</v>
      </c>
      <c r="K49" s="27">
        <v>2032</v>
      </c>
      <c r="L49" s="27">
        <v>2033</v>
      </c>
      <c r="M49" s="27">
        <v>2034</v>
      </c>
      <c r="N49" s="27">
        <v>2035</v>
      </c>
      <c r="O49" s="27">
        <v>2036</v>
      </c>
      <c r="P49" s="27">
        <v>2037</v>
      </c>
      <c r="Q49" s="27">
        <v>2038</v>
      </c>
      <c r="R49" s="27">
        <v>2039</v>
      </c>
      <c r="S49" s="27">
        <v>2040</v>
      </c>
      <c r="T49" s="27">
        <v>2041</v>
      </c>
      <c r="U49" s="27">
        <v>2042</v>
      </c>
      <c r="V49" s="27">
        <v>2043</v>
      </c>
      <c r="W49" s="27">
        <v>2044</v>
      </c>
      <c r="X49" s="27">
        <v>2045</v>
      </c>
      <c r="Y49" s="27">
        <v>2046</v>
      </c>
      <c r="Z49" s="27">
        <v>2047</v>
      </c>
      <c r="AA49" s="27">
        <v>2048</v>
      </c>
      <c r="AB49" s="27">
        <v>2049</v>
      </c>
      <c r="AC49" s="28">
        <v>2050</v>
      </c>
    </row>
    <row r="50" spans="1:29" x14ac:dyDescent="0.25">
      <c r="A50" s="29" t="str">
        <f>A31</f>
        <v>Capex vehicle</v>
      </c>
      <c r="B50" s="63">
        <f>((1+B35)^B42)*B35/(((1+B35)^B42)-1)*(B31)</f>
        <v>61357.445895655808</v>
      </c>
      <c r="C50" s="63">
        <f t="shared" ref="C50:AC50" si="43">((1+C35)^C42)*C35/(((1+C35)^C42)-1)*(C31)</f>
        <v>60754.714455896952</v>
      </c>
      <c r="D50" s="63">
        <f t="shared" si="43"/>
        <v>59916.698956344211</v>
      </c>
      <c r="E50" s="63">
        <f t="shared" si="43"/>
        <v>58767.811056679595</v>
      </c>
      <c r="F50" s="63">
        <f t="shared" si="43"/>
        <v>57223.828829380502</v>
      </c>
      <c r="G50" s="63">
        <f t="shared" si="43"/>
        <v>55205.54578287054</v>
      </c>
      <c r="H50" s="63">
        <f t="shared" si="43"/>
        <v>52663.859419902983</v>
      </c>
      <c r="I50" s="63">
        <f t="shared" si="43"/>
        <v>49613.908743460379</v>
      </c>
      <c r="J50" s="63">
        <f t="shared" si="43"/>
        <v>46165.10487249765</v>
      </c>
      <c r="K50" s="63">
        <f t="shared" si="43"/>
        <v>42524.216776008514</v>
      </c>
      <c r="L50" s="63">
        <f t="shared" si="43"/>
        <v>38954.974547168116</v>
      </c>
      <c r="M50" s="63">
        <f t="shared" si="43"/>
        <v>35705.819878562834</v>
      </c>
      <c r="N50" s="63">
        <f t="shared" si="43"/>
        <v>32944.501098770794</v>
      </c>
      <c r="O50" s="63">
        <f t="shared" si="43"/>
        <v>30733.179280332359</v>
      </c>
      <c r="P50" s="63">
        <f t="shared" si="43"/>
        <v>29045.842587397736</v>
      </c>
      <c r="Q50" s="63">
        <f t="shared" si="43"/>
        <v>27805.514793492392</v>
      </c>
      <c r="R50" s="63">
        <f t="shared" si="43"/>
        <v>26918.698364255953</v>
      </c>
      <c r="S50" s="63">
        <f t="shared" si="43"/>
        <v>26297.171012101549</v>
      </c>
      <c r="T50" s="63">
        <f t="shared" si="43"/>
        <v>25867.657409706244</v>
      </c>
      <c r="U50" s="63">
        <f t="shared" si="43"/>
        <v>25573.719848103356</v>
      </c>
      <c r="V50" s="63">
        <f t="shared" si="43"/>
        <v>25373.906337151635</v>
      </c>
      <c r="W50" s="63">
        <f t="shared" si="43"/>
        <v>25238.694757696427</v>
      </c>
      <c r="X50" s="63">
        <f t="shared" si="43"/>
        <v>25147.480885032299</v>
      </c>
      <c r="Y50" s="63">
        <f t="shared" si="43"/>
        <v>25086.076159066874</v>
      </c>
      <c r="Z50" s="63">
        <f t="shared" si="43"/>
        <v>25044.796855527889</v>
      </c>
      <c r="AA50" s="63">
        <f t="shared" si="43"/>
        <v>25017.073074171451</v>
      </c>
      <c r="AB50" s="63">
        <f t="shared" si="43"/>
        <v>24998.465197207195</v>
      </c>
      <c r="AC50" s="63">
        <f t="shared" si="43"/>
        <v>24985.981130564032</v>
      </c>
    </row>
    <row r="51" spans="1:29" x14ac:dyDescent="0.25">
      <c r="A51" s="30" t="str">
        <f>A32</f>
        <v>Residual value (vehicle)</v>
      </c>
      <c r="B51" s="62">
        <f>((1+B35)^B42)*B35/(((1+B35)^B42)-1)*(B32)</f>
        <v>-9299.0290627537943</v>
      </c>
      <c r="C51" s="62">
        <f t="shared" ref="C51:AC51" si="44">((1+C35)^C42)*C35/(((1+C35)^C42)-1)*(C32)</f>
        <v>-9248.373973667678</v>
      </c>
      <c r="D51" s="62">
        <f t="shared" si="44"/>
        <v>-9177.9450114712236</v>
      </c>
      <c r="E51" s="62">
        <f t="shared" si="44"/>
        <v>-9081.3895390526031</v>
      </c>
      <c r="F51" s="62">
        <f t="shared" si="44"/>
        <v>-8951.6293305881045</v>
      </c>
      <c r="G51" s="62">
        <f t="shared" si="44"/>
        <v>-8782.0076702963088</v>
      </c>
      <c r="H51" s="62">
        <f t="shared" si="44"/>
        <v>-8568.3978589405251</v>
      </c>
      <c r="I51" s="62">
        <f t="shared" si="44"/>
        <v>-8312.0722169841792</v>
      </c>
      <c r="J51" s="62">
        <f t="shared" si="44"/>
        <v>-8022.2259342117786</v>
      </c>
      <c r="K51" s="62">
        <f t="shared" si="44"/>
        <v>-7716.2364026983305</v>
      </c>
      <c r="L51" s="62">
        <f t="shared" si="44"/>
        <v>-7416.2681728277021</v>
      </c>
      <c r="M51" s="62">
        <f t="shared" si="44"/>
        <v>-7143.2009187640651</v>
      </c>
      <c r="N51" s="62">
        <f t="shared" si="44"/>
        <v>-6911.1326383347341</v>
      </c>
      <c r="O51" s="62">
        <f t="shared" si="44"/>
        <v>-6725.2875067851219</v>
      </c>
      <c r="P51" s="62">
        <f t="shared" si="44"/>
        <v>-6583.4794230172129</v>
      </c>
      <c r="Q51" s="62">
        <f t="shared" si="44"/>
        <v>-6479.2391084230394</v>
      </c>
      <c r="R51" s="62">
        <f t="shared" si="44"/>
        <v>-6404.7087914978501</v>
      </c>
      <c r="S51" s="62">
        <f t="shared" si="44"/>
        <v>-6352.4740459444474</v>
      </c>
      <c r="T51" s="62">
        <f t="shared" si="44"/>
        <v>-6316.3766261686715</v>
      </c>
      <c r="U51" s="62">
        <f t="shared" si="44"/>
        <v>-6291.6733630126846</v>
      </c>
      <c r="V51" s="62">
        <f t="shared" si="44"/>
        <v>-6274.8805253901455</v>
      </c>
      <c r="W51" s="62">
        <f t="shared" si="44"/>
        <v>-6263.5169990316763</v>
      </c>
      <c r="X51" s="62">
        <f t="shared" si="44"/>
        <v>-6255.8511522865001</v>
      </c>
      <c r="Y51" s="62">
        <f t="shared" si="44"/>
        <v>-6250.6905423383423</v>
      </c>
      <c r="Z51" s="62">
        <f t="shared" si="44"/>
        <v>-6247.2213242749585</v>
      </c>
      <c r="AA51" s="62">
        <f t="shared" si="44"/>
        <v>-6244.8913469056415</v>
      </c>
      <c r="AB51" s="62">
        <f t="shared" si="44"/>
        <v>-6243.3274934160918</v>
      </c>
      <c r="AC51" s="62">
        <f t="shared" si="44"/>
        <v>-6242.278300581188</v>
      </c>
    </row>
    <row r="52" spans="1:29" x14ac:dyDescent="0.25">
      <c r="A52" s="30" t="str">
        <f>A33</f>
        <v>Capex costumization</v>
      </c>
      <c r="B52" s="62">
        <f>((1+B35)^B43)*B35/(((1+B35)^B43)-1)*(B33)</f>
        <v>5434.7183288153492</v>
      </c>
      <c r="C52" s="62">
        <f t="shared" ref="C52:AC52" si="45">((1+C35)^C43)*C35/(((1+C35)^C43)-1)*(C33)</f>
        <v>5434.7183288153492</v>
      </c>
      <c r="D52" s="62">
        <f t="shared" si="45"/>
        <v>5434.7183288153492</v>
      </c>
      <c r="E52" s="62">
        <f t="shared" si="45"/>
        <v>5434.7183288153492</v>
      </c>
      <c r="F52" s="62">
        <f t="shared" si="45"/>
        <v>5434.7183288153492</v>
      </c>
      <c r="G52" s="62">
        <f t="shared" si="45"/>
        <v>5434.7183288153492</v>
      </c>
      <c r="H52" s="62">
        <f t="shared" si="45"/>
        <v>5434.7183288153492</v>
      </c>
      <c r="I52" s="62">
        <f t="shared" si="45"/>
        <v>5434.7183288153492</v>
      </c>
      <c r="J52" s="62">
        <f t="shared" si="45"/>
        <v>5434.7183288153492</v>
      </c>
      <c r="K52" s="62">
        <f t="shared" si="45"/>
        <v>5434.7183288153492</v>
      </c>
      <c r="L52" s="62">
        <f t="shared" si="45"/>
        <v>5434.7183288153492</v>
      </c>
      <c r="M52" s="62">
        <f t="shared" si="45"/>
        <v>5434.7183288153492</v>
      </c>
      <c r="N52" s="62">
        <f t="shared" si="45"/>
        <v>5434.7183288153492</v>
      </c>
      <c r="O52" s="62">
        <f t="shared" si="45"/>
        <v>5434.7183288153492</v>
      </c>
      <c r="P52" s="62">
        <f t="shared" si="45"/>
        <v>5434.7183288153492</v>
      </c>
      <c r="Q52" s="62">
        <f t="shared" si="45"/>
        <v>5434.7183288153492</v>
      </c>
      <c r="R52" s="62">
        <f t="shared" si="45"/>
        <v>5434.7183288153492</v>
      </c>
      <c r="S52" s="62">
        <f t="shared" si="45"/>
        <v>5434.7183288153492</v>
      </c>
      <c r="T52" s="62">
        <f t="shared" si="45"/>
        <v>5434.7183288153492</v>
      </c>
      <c r="U52" s="62">
        <f t="shared" si="45"/>
        <v>5434.7183288153492</v>
      </c>
      <c r="V52" s="62">
        <f t="shared" si="45"/>
        <v>5434.7183288153492</v>
      </c>
      <c r="W52" s="62">
        <f t="shared" si="45"/>
        <v>5434.7183288153492</v>
      </c>
      <c r="X52" s="62">
        <f t="shared" si="45"/>
        <v>5434.7183288153492</v>
      </c>
      <c r="Y52" s="62">
        <f t="shared" si="45"/>
        <v>5434.7183288153492</v>
      </c>
      <c r="Z52" s="62">
        <f t="shared" si="45"/>
        <v>5434.7183288153492</v>
      </c>
      <c r="AA52" s="62">
        <f t="shared" si="45"/>
        <v>5434.7183288153492</v>
      </c>
      <c r="AB52" s="62">
        <f t="shared" si="45"/>
        <v>5434.7183288153492</v>
      </c>
      <c r="AC52" s="62">
        <f t="shared" si="45"/>
        <v>5434.7183288153492</v>
      </c>
    </row>
    <row r="53" spans="1:29" x14ac:dyDescent="0.25">
      <c r="A53" s="30" t="str">
        <f>A34</f>
        <v>Residual value (costumization)</v>
      </c>
      <c r="B53" s="62">
        <f>((1+B35)^B43)*B35/(((1+B35)^B43)-1)*(B34)</f>
        <v>-1358.6795822038373</v>
      </c>
      <c r="C53" s="62">
        <f t="shared" ref="C53:AC53" si="46">((1+C35)^C43)*C35/(((1+C35)^C43)-1)*(C34)</f>
        <v>-1358.6795822038373</v>
      </c>
      <c r="D53" s="62">
        <f t="shared" si="46"/>
        <v>-1358.6795822038373</v>
      </c>
      <c r="E53" s="62">
        <f t="shared" si="46"/>
        <v>-1358.6795822038373</v>
      </c>
      <c r="F53" s="62">
        <f t="shared" si="46"/>
        <v>-1358.6795822038373</v>
      </c>
      <c r="G53" s="62">
        <f t="shared" si="46"/>
        <v>-1358.6795822038373</v>
      </c>
      <c r="H53" s="62">
        <f t="shared" si="46"/>
        <v>-1358.6795822038373</v>
      </c>
      <c r="I53" s="62">
        <f t="shared" si="46"/>
        <v>-1358.6795822038373</v>
      </c>
      <c r="J53" s="62">
        <f t="shared" si="46"/>
        <v>-1358.6795822038373</v>
      </c>
      <c r="K53" s="62">
        <f t="shared" si="46"/>
        <v>-1358.6795822038373</v>
      </c>
      <c r="L53" s="62">
        <f t="shared" si="46"/>
        <v>-1358.6795822038373</v>
      </c>
      <c r="M53" s="62">
        <f t="shared" si="46"/>
        <v>-1358.6795822038373</v>
      </c>
      <c r="N53" s="62">
        <f t="shared" si="46"/>
        <v>-1358.6795822038373</v>
      </c>
      <c r="O53" s="62">
        <f t="shared" si="46"/>
        <v>-1358.6795822038373</v>
      </c>
      <c r="P53" s="62">
        <f t="shared" si="46"/>
        <v>-1358.6795822038373</v>
      </c>
      <c r="Q53" s="62">
        <f t="shared" si="46"/>
        <v>-1358.6795822038373</v>
      </c>
      <c r="R53" s="62">
        <f t="shared" si="46"/>
        <v>-1358.6795822038373</v>
      </c>
      <c r="S53" s="62">
        <f t="shared" si="46"/>
        <v>-1358.6795822038373</v>
      </c>
      <c r="T53" s="62">
        <f t="shared" si="46"/>
        <v>-1358.6795822038373</v>
      </c>
      <c r="U53" s="62">
        <f t="shared" si="46"/>
        <v>-1358.6795822038373</v>
      </c>
      <c r="V53" s="62">
        <f t="shared" si="46"/>
        <v>-1358.6795822038373</v>
      </c>
      <c r="W53" s="62">
        <f t="shared" si="46"/>
        <v>-1358.6795822038373</v>
      </c>
      <c r="X53" s="62">
        <f t="shared" si="46"/>
        <v>-1358.6795822038373</v>
      </c>
      <c r="Y53" s="62">
        <f t="shared" si="46"/>
        <v>-1358.6795822038373</v>
      </c>
      <c r="Z53" s="62">
        <f t="shared" si="46"/>
        <v>-1358.6795822038373</v>
      </c>
      <c r="AA53" s="62">
        <f t="shared" si="46"/>
        <v>-1358.6795822038373</v>
      </c>
      <c r="AB53" s="62">
        <f t="shared" si="46"/>
        <v>-1358.6795822038373</v>
      </c>
      <c r="AC53" s="62">
        <f t="shared" si="46"/>
        <v>-1358.6795822038373</v>
      </c>
    </row>
    <row r="54" spans="1:29" x14ac:dyDescent="0.25">
      <c r="A54" s="30" t="str">
        <f t="shared" ref="A54:AC54" si="47">A36</f>
        <v>Opex fix (admin, crew, insurance)</v>
      </c>
      <c r="B54" s="62">
        <f t="shared" si="47"/>
        <v>70000</v>
      </c>
      <c r="C54" s="62">
        <f t="shared" si="47"/>
        <v>70000</v>
      </c>
      <c r="D54" s="62">
        <f t="shared" si="47"/>
        <v>70000</v>
      </c>
      <c r="E54" s="62">
        <f t="shared" si="47"/>
        <v>70000</v>
      </c>
      <c r="F54" s="62">
        <f t="shared" si="47"/>
        <v>70000</v>
      </c>
      <c r="G54" s="62">
        <f t="shared" si="47"/>
        <v>70000</v>
      </c>
      <c r="H54" s="62">
        <f t="shared" si="47"/>
        <v>70000</v>
      </c>
      <c r="I54" s="62">
        <f t="shared" si="47"/>
        <v>70000</v>
      </c>
      <c r="J54" s="62">
        <f t="shared" si="47"/>
        <v>70000</v>
      </c>
      <c r="K54" s="62">
        <f t="shared" si="47"/>
        <v>70000</v>
      </c>
      <c r="L54" s="62">
        <f t="shared" si="47"/>
        <v>70000</v>
      </c>
      <c r="M54" s="62">
        <f t="shared" si="47"/>
        <v>70000</v>
      </c>
      <c r="N54" s="62">
        <f t="shared" si="47"/>
        <v>70000</v>
      </c>
      <c r="O54" s="62">
        <f t="shared" si="47"/>
        <v>70000</v>
      </c>
      <c r="P54" s="62">
        <f t="shared" si="47"/>
        <v>70000</v>
      </c>
      <c r="Q54" s="62">
        <f t="shared" si="47"/>
        <v>70000</v>
      </c>
      <c r="R54" s="62">
        <f t="shared" si="47"/>
        <v>70000</v>
      </c>
      <c r="S54" s="62">
        <f t="shared" si="47"/>
        <v>70000</v>
      </c>
      <c r="T54" s="62">
        <f t="shared" si="47"/>
        <v>70000</v>
      </c>
      <c r="U54" s="62">
        <f t="shared" si="47"/>
        <v>70000</v>
      </c>
      <c r="V54" s="62">
        <f t="shared" si="47"/>
        <v>70000</v>
      </c>
      <c r="W54" s="62">
        <f t="shared" si="47"/>
        <v>70000</v>
      </c>
      <c r="X54" s="62">
        <f t="shared" si="47"/>
        <v>70000</v>
      </c>
      <c r="Y54" s="62">
        <f t="shared" si="47"/>
        <v>70000</v>
      </c>
      <c r="Z54" s="62">
        <f t="shared" si="47"/>
        <v>70000</v>
      </c>
      <c r="AA54" s="62">
        <f t="shared" si="47"/>
        <v>70000</v>
      </c>
      <c r="AB54" s="62">
        <f t="shared" si="47"/>
        <v>70000</v>
      </c>
      <c r="AC54" s="62">
        <f t="shared" si="47"/>
        <v>70000</v>
      </c>
    </row>
    <row r="55" spans="1:29" x14ac:dyDescent="0.25">
      <c r="A55" s="30" t="str">
        <f t="shared" ref="A55:AC55" si="48">A37</f>
        <v>Opex maintenance &amp; repair</v>
      </c>
      <c r="B55" s="62">
        <f t="shared" si="48"/>
        <v>25694.198732927423</v>
      </c>
      <c r="C55" s="62">
        <f t="shared" si="48"/>
        <v>25566.782972440909</v>
      </c>
      <c r="D55" s="62">
        <f t="shared" si="48"/>
        <v>25389.62881201132</v>
      </c>
      <c r="E55" s="62">
        <f t="shared" si="48"/>
        <v>25146.757085412675</v>
      </c>
      <c r="F55" s="62">
        <f t="shared" si="48"/>
        <v>24820.363509946161</v>
      </c>
      <c r="G55" s="62">
        <f t="shared" si="48"/>
        <v>24393.704052209912</v>
      </c>
      <c r="H55" s="62">
        <f t="shared" si="48"/>
        <v>23856.39857999947</v>
      </c>
      <c r="I55" s="62">
        <f t="shared" si="48"/>
        <v>23211.647436702937</v>
      </c>
      <c r="J55" s="62">
        <f t="shared" si="48"/>
        <v>22482.579830467967</v>
      </c>
      <c r="K55" s="62">
        <f t="shared" si="48"/>
        <v>21712.906149854825</v>
      </c>
      <c r="L55" s="62">
        <f t="shared" si="48"/>
        <v>20958.378207641916</v>
      </c>
      <c r="M55" s="62">
        <f t="shared" si="48"/>
        <v>20271.515890978495</v>
      </c>
      <c r="N55" s="62">
        <f t="shared" si="48"/>
        <v>19687.78073288942</v>
      </c>
      <c r="O55" s="62">
        <f t="shared" si="48"/>
        <v>19220.313412303854</v>
      </c>
      <c r="P55" s="62">
        <f t="shared" si="48"/>
        <v>18863.615099016799</v>
      </c>
      <c r="Q55" s="62">
        <f t="shared" si="48"/>
        <v>18601.413231504735</v>
      </c>
      <c r="R55" s="62">
        <f t="shared" si="48"/>
        <v>18413.942689420019</v>
      </c>
      <c r="S55" s="62">
        <f t="shared" si="48"/>
        <v>18282.553525002768</v>
      </c>
      <c r="T55" s="62">
        <f t="shared" si="48"/>
        <v>18191.755536581266</v>
      </c>
      <c r="U55" s="62">
        <f t="shared" si="48"/>
        <v>18129.617948467116</v>
      </c>
      <c r="V55" s="62">
        <f t="shared" si="48"/>
        <v>18087.377924512868</v>
      </c>
      <c r="W55" s="62">
        <f t="shared" si="48"/>
        <v>18058.794570324873</v>
      </c>
      <c r="X55" s="62">
        <f t="shared" si="48"/>
        <v>18039.512209748045</v>
      </c>
      <c r="Y55" s="62">
        <f t="shared" si="48"/>
        <v>18026.531420394364</v>
      </c>
      <c r="Z55" s="62">
        <f t="shared" si="48"/>
        <v>18017.805089717345</v>
      </c>
      <c r="AA55" s="62">
        <f t="shared" si="48"/>
        <v>18011.94435896385</v>
      </c>
      <c r="AB55" s="62">
        <f t="shared" si="48"/>
        <v>18008.010705203578</v>
      </c>
      <c r="AC55" s="62">
        <f t="shared" si="48"/>
        <v>18005.371608019701</v>
      </c>
    </row>
    <row r="56" spans="1:29" x14ac:dyDescent="0.25">
      <c r="A56" s="30" t="str">
        <f>A38</f>
        <v>Opex var (mode-fees)</v>
      </c>
      <c r="B56" s="62">
        <f>B38*B47</f>
        <v>6050</v>
      </c>
      <c r="C56" s="62">
        <f t="shared" ref="C56:AC56" si="49">C38*C47</f>
        <v>6050</v>
      </c>
      <c r="D56" s="62">
        <f t="shared" si="49"/>
        <v>6050</v>
      </c>
      <c r="E56" s="62">
        <f t="shared" si="49"/>
        <v>6050</v>
      </c>
      <c r="F56" s="62">
        <f t="shared" si="49"/>
        <v>6050</v>
      </c>
      <c r="G56" s="62">
        <f t="shared" si="49"/>
        <v>6050</v>
      </c>
      <c r="H56" s="62">
        <f t="shared" si="49"/>
        <v>6050</v>
      </c>
      <c r="I56" s="62">
        <f t="shared" si="49"/>
        <v>6050</v>
      </c>
      <c r="J56" s="62">
        <f t="shared" si="49"/>
        <v>6050</v>
      </c>
      <c r="K56" s="62">
        <f t="shared" si="49"/>
        <v>6050</v>
      </c>
      <c r="L56" s="62">
        <f t="shared" si="49"/>
        <v>6050</v>
      </c>
      <c r="M56" s="62">
        <f t="shared" si="49"/>
        <v>6050</v>
      </c>
      <c r="N56" s="62">
        <f t="shared" si="49"/>
        <v>6050</v>
      </c>
      <c r="O56" s="62">
        <f t="shared" si="49"/>
        <v>6050</v>
      </c>
      <c r="P56" s="62">
        <f t="shared" si="49"/>
        <v>6050</v>
      </c>
      <c r="Q56" s="62">
        <f t="shared" si="49"/>
        <v>6050</v>
      </c>
      <c r="R56" s="62">
        <f t="shared" si="49"/>
        <v>6050</v>
      </c>
      <c r="S56" s="62">
        <f t="shared" si="49"/>
        <v>6050</v>
      </c>
      <c r="T56" s="62">
        <f t="shared" si="49"/>
        <v>6050</v>
      </c>
      <c r="U56" s="62">
        <f t="shared" si="49"/>
        <v>6050</v>
      </c>
      <c r="V56" s="62">
        <f t="shared" si="49"/>
        <v>6050</v>
      </c>
      <c r="W56" s="62">
        <f t="shared" si="49"/>
        <v>6050</v>
      </c>
      <c r="X56" s="62">
        <f t="shared" si="49"/>
        <v>6050</v>
      </c>
      <c r="Y56" s="62">
        <f t="shared" si="49"/>
        <v>6050</v>
      </c>
      <c r="Z56" s="62">
        <f t="shared" si="49"/>
        <v>6050</v>
      </c>
      <c r="AA56" s="62">
        <f t="shared" si="49"/>
        <v>6050</v>
      </c>
      <c r="AB56" s="62">
        <f t="shared" si="49"/>
        <v>6050</v>
      </c>
      <c r="AC56" s="62">
        <f t="shared" si="49"/>
        <v>6050</v>
      </c>
    </row>
    <row r="57" spans="1:29" x14ac:dyDescent="0.25">
      <c r="A57" s="30" t="str">
        <f>A40</f>
        <v>Fuel Cost</v>
      </c>
      <c r="B57" s="62">
        <f>B39*B40*B47</f>
        <v>29558.348554530468</v>
      </c>
      <c r="C57" s="62">
        <f t="shared" ref="C57:AC57" si="50">C39*C40*C47</f>
        <v>29330.442155790086</v>
      </c>
      <c r="D57" s="62">
        <f t="shared" si="50"/>
        <v>29012.366689911196</v>
      </c>
      <c r="E57" s="62">
        <f t="shared" si="50"/>
        <v>28573.73096089808</v>
      </c>
      <c r="F57" s="62">
        <f t="shared" si="50"/>
        <v>27978.913834933366</v>
      </c>
      <c r="G57" s="62">
        <f t="shared" si="50"/>
        <v>27190.638333733354</v>
      </c>
      <c r="H57" s="62">
        <f t="shared" si="50"/>
        <v>26177.295486234132</v>
      </c>
      <c r="I57" s="62">
        <f t="shared" si="50"/>
        <v>24923.873361072223</v>
      </c>
      <c r="J57" s="62">
        <f t="shared" si="50"/>
        <v>23443.514337342487</v>
      </c>
      <c r="K57" s="62">
        <f t="shared" si="50"/>
        <v>21783.930769428112</v>
      </c>
      <c r="L57" s="62">
        <f t="shared" si="50"/>
        <v>20023.721611991321</v>
      </c>
      <c r="M57" s="62">
        <f t="shared" si="50"/>
        <v>18259.149569940968</v>
      </c>
      <c r="N57" s="62">
        <f t="shared" si="50"/>
        <v>16586.908034728382</v>
      </c>
      <c r="O57" s="62">
        <f t="shared" si="50"/>
        <v>15087.944654474913</v>
      </c>
      <c r="P57" s="62">
        <f t="shared" si="50"/>
        <v>13815.128738426867</v>
      </c>
      <c r="Q57" s="62">
        <f t="shared" si="50"/>
        <v>12787.706564842081</v>
      </c>
      <c r="R57" s="62">
        <f t="shared" si="50"/>
        <v>11994.65844982988</v>
      </c>
      <c r="S57" s="62">
        <f t="shared" si="50"/>
        <v>11404.886119200026</v>
      </c>
      <c r="T57" s="62">
        <f t="shared" si="50"/>
        <v>10978.958480617513</v>
      </c>
      <c r="U57" s="62">
        <f t="shared" si="50"/>
        <v>10678.07709539182</v>
      </c>
      <c r="V57" s="62">
        <f t="shared" si="50"/>
        <v>10468.920076918048</v>
      </c>
      <c r="W57" s="62">
        <f t="shared" si="50"/>
        <v>10325.17500588507</v>
      </c>
      <c r="X57" s="62">
        <f t="shared" si="50"/>
        <v>10227.167927147253</v>
      </c>
      <c r="Y57" s="62">
        <f t="shared" si="50"/>
        <v>10160.710702987635</v>
      </c>
      <c r="Z57" s="62">
        <f t="shared" si="50"/>
        <v>10115.815241013277</v>
      </c>
      <c r="AA57" s="62">
        <f t="shared" si="50"/>
        <v>10085.56281062316</v>
      </c>
      <c r="AB57" s="62">
        <f t="shared" si="50"/>
        <v>10065.212409829468</v>
      </c>
      <c r="AC57" s="62">
        <f t="shared" si="50"/>
        <v>10051.538793344675</v>
      </c>
    </row>
    <row r="58" spans="1:29" ht="15.75" thickBot="1" x14ac:dyDescent="0.3">
      <c r="A58" s="59" t="str">
        <f>A21</f>
        <v>Emission Cost</v>
      </c>
      <c r="B58" s="62">
        <f>B41*B47</f>
        <v>0</v>
      </c>
      <c r="C58" s="62">
        <f t="shared" ref="C58:AC58" si="51">C41*C47</f>
        <v>0</v>
      </c>
      <c r="D58" s="62">
        <f t="shared" si="51"/>
        <v>0</v>
      </c>
      <c r="E58" s="62">
        <f t="shared" si="51"/>
        <v>0</v>
      </c>
      <c r="F58" s="62">
        <f t="shared" si="51"/>
        <v>0</v>
      </c>
      <c r="G58" s="62">
        <f t="shared" si="51"/>
        <v>0</v>
      </c>
      <c r="H58" s="62">
        <f t="shared" si="51"/>
        <v>0</v>
      </c>
      <c r="I58" s="62">
        <f t="shared" si="51"/>
        <v>0</v>
      </c>
      <c r="J58" s="62">
        <f t="shared" si="51"/>
        <v>0</v>
      </c>
      <c r="K58" s="62">
        <f t="shared" si="51"/>
        <v>0</v>
      </c>
      <c r="L58" s="62">
        <f t="shared" si="51"/>
        <v>0</v>
      </c>
      <c r="M58" s="62">
        <f t="shared" si="51"/>
        <v>0</v>
      </c>
      <c r="N58" s="62">
        <f t="shared" si="51"/>
        <v>0</v>
      </c>
      <c r="O58" s="62">
        <f t="shared" si="51"/>
        <v>0</v>
      </c>
      <c r="P58" s="62">
        <f t="shared" si="51"/>
        <v>0</v>
      </c>
      <c r="Q58" s="62">
        <f t="shared" si="51"/>
        <v>0</v>
      </c>
      <c r="R58" s="62">
        <f t="shared" si="51"/>
        <v>0</v>
      </c>
      <c r="S58" s="62">
        <f t="shared" si="51"/>
        <v>0</v>
      </c>
      <c r="T58" s="62">
        <f t="shared" si="51"/>
        <v>0</v>
      </c>
      <c r="U58" s="62">
        <f t="shared" si="51"/>
        <v>0</v>
      </c>
      <c r="V58" s="62">
        <f t="shared" si="51"/>
        <v>0</v>
      </c>
      <c r="W58" s="62">
        <f t="shared" si="51"/>
        <v>0</v>
      </c>
      <c r="X58" s="62">
        <f t="shared" si="51"/>
        <v>0</v>
      </c>
      <c r="Y58" s="62">
        <f t="shared" si="51"/>
        <v>0</v>
      </c>
      <c r="Z58" s="62">
        <f t="shared" si="51"/>
        <v>0</v>
      </c>
      <c r="AA58" s="62">
        <f t="shared" si="51"/>
        <v>0</v>
      </c>
      <c r="AB58" s="62">
        <f t="shared" si="51"/>
        <v>0</v>
      </c>
      <c r="AC58" s="62">
        <f t="shared" si="51"/>
        <v>0</v>
      </c>
    </row>
    <row r="59" spans="1:29" ht="15.75" thickBot="1" x14ac:dyDescent="0.3">
      <c r="A59" s="31" t="s">
        <v>209</v>
      </c>
      <c r="B59" s="64">
        <f>B50+B51+B52+B53+B54+B55+B56+B57+B58</f>
        <v>187437.00286697142</v>
      </c>
      <c r="C59" s="64">
        <f t="shared" ref="C59:AC59" si="52">C50+C51+C52+C53+C54+C55+C56+C57+C58</f>
        <v>186529.60435707177</v>
      </c>
      <c r="D59" s="64">
        <f t="shared" si="52"/>
        <v>185266.78819340703</v>
      </c>
      <c r="E59" s="64">
        <f t="shared" si="52"/>
        <v>183532.94831054925</v>
      </c>
      <c r="F59" s="64">
        <f t="shared" si="52"/>
        <v>181197.51559028344</v>
      </c>
      <c r="G59" s="64">
        <f t="shared" si="52"/>
        <v>178133.91924512899</v>
      </c>
      <c r="H59" s="64">
        <f t="shared" si="52"/>
        <v>174255.19437380758</v>
      </c>
      <c r="I59" s="64">
        <f t="shared" si="52"/>
        <v>169563.39607086286</v>
      </c>
      <c r="J59" s="64">
        <f t="shared" si="52"/>
        <v>164195.01185270783</v>
      </c>
      <c r="K59" s="64">
        <f t="shared" si="52"/>
        <v>158430.85603920463</v>
      </c>
      <c r="L59" s="64">
        <f t="shared" si="52"/>
        <v>152646.84494058517</v>
      </c>
      <c r="M59" s="64">
        <f t="shared" si="52"/>
        <v>147219.32316732974</v>
      </c>
      <c r="N59" s="64">
        <f t="shared" si="52"/>
        <v>142434.09597466537</v>
      </c>
      <c r="O59" s="64">
        <f t="shared" si="52"/>
        <v>138442.18858693753</v>
      </c>
      <c r="P59" s="64">
        <f t="shared" si="52"/>
        <v>135267.14574843569</v>
      </c>
      <c r="Q59" s="64">
        <f t="shared" si="52"/>
        <v>132841.43422802768</v>
      </c>
      <c r="R59" s="64">
        <f t="shared" si="52"/>
        <v>131048.62945861951</v>
      </c>
      <c r="S59" s="64">
        <f t="shared" si="52"/>
        <v>129758.17535697142</v>
      </c>
      <c r="T59" s="64">
        <f t="shared" si="52"/>
        <v>128848.03354734786</v>
      </c>
      <c r="U59" s="64">
        <f t="shared" si="52"/>
        <v>128215.78027556113</v>
      </c>
      <c r="V59" s="64">
        <f t="shared" si="52"/>
        <v>127781.36255980392</v>
      </c>
      <c r="W59" s="64">
        <f t="shared" si="52"/>
        <v>127485.18608148622</v>
      </c>
      <c r="X59" s="64">
        <f t="shared" si="52"/>
        <v>127284.34861625261</v>
      </c>
      <c r="Y59" s="64">
        <f t="shared" si="52"/>
        <v>127148.66648672205</v>
      </c>
      <c r="Z59" s="64">
        <f t="shared" si="52"/>
        <v>127057.23460859506</v>
      </c>
      <c r="AA59" s="64">
        <f t="shared" si="52"/>
        <v>126995.72764346434</v>
      </c>
      <c r="AB59" s="64">
        <f t="shared" si="52"/>
        <v>126954.39956543567</v>
      </c>
      <c r="AC59" s="64">
        <f t="shared" si="52"/>
        <v>126926.65197795874</v>
      </c>
    </row>
    <row r="60" spans="1:29" ht="15.75" thickBot="1" x14ac:dyDescent="0.3">
      <c r="AC60" s="32"/>
    </row>
    <row r="61" spans="1:29" ht="15.75" thickBot="1" x14ac:dyDescent="0.3">
      <c r="A61" s="26" t="s">
        <v>208</v>
      </c>
      <c r="B61" s="27">
        <v>2023</v>
      </c>
      <c r="C61" s="27">
        <v>2024</v>
      </c>
      <c r="D61" s="27">
        <v>2025</v>
      </c>
      <c r="E61" s="27">
        <v>2026</v>
      </c>
      <c r="F61" s="27">
        <v>2027</v>
      </c>
      <c r="G61" s="27">
        <v>2028</v>
      </c>
      <c r="H61" s="27">
        <v>2029</v>
      </c>
      <c r="I61" s="27">
        <v>2030</v>
      </c>
      <c r="J61" s="27">
        <v>2031</v>
      </c>
      <c r="K61" s="27">
        <v>2032</v>
      </c>
      <c r="L61" s="27">
        <v>2033</v>
      </c>
      <c r="M61" s="27">
        <v>2034</v>
      </c>
      <c r="N61" s="27">
        <v>2035</v>
      </c>
      <c r="O61" s="27">
        <v>2036</v>
      </c>
      <c r="P61" s="27">
        <v>2037</v>
      </c>
      <c r="Q61" s="27">
        <v>2038</v>
      </c>
      <c r="R61" s="27">
        <v>2039</v>
      </c>
      <c r="S61" s="27">
        <v>2040</v>
      </c>
      <c r="T61" s="27">
        <v>2041</v>
      </c>
      <c r="U61" s="27">
        <v>2042</v>
      </c>
      <c r="V61" s="27">
        <v>2043</v>
      </c>
      <c r="W61" s="27">
        <v>2044</v>
      </c>
      <c r="X61" s="27">
        <v>2045</v>
      </c>
      <c r="Y61" s="27">
        <v>2046</v>
      </c>
      <c r="Z61" s="27">
        <v>2047</v>
      </c>
      <c r="AA61" s="27">
        <v>2048</v>
      </c>
      <c r="AB61" s="27">
        <v>2049</v>
      </c>
      <c r="AC61" s="28">
        <v>2050</v>
      </c>
    </row>
    <row r="62" spans="1:29" x14ac:dyDescent="0.25">
      <c r="A62" s="29" t="str">
        <f t="shared" ref="A62:A69" si="53">A50</f>
        <v>Capex vehicle</v>
      </c>
      <c r="B62" s="65">
        <f>((1+B35)^B42)*B35/(((1+B35)^B42)-1)*(B31)/B47</f>
        <v>1.1155899253755601</v>
      </c>
      <c r="C62" s="65">
        <f t="shared" ref="C62:AC62" si="54">((1+C35)^C42)*C35/(((1+C35)^C42)-1)*(C31)/C47</f>
        <v>1.1046311719253992</v>
      </c>
      <c r="D62" s="65">
        <f t="shared" si="54"/>
        <v>1.0893945264789857</v>
      </c>
      <c r="E62" s="65">
        <f t="shared" si="54"/>
        <v>1.0685056555759926</v>
      </c>
      <c r="F62" s="65">
        <f t="shared" si="54"/>
        <v>1.0404332514432819</v>
      </c>
      <c r="G62" s="65">
        <f t="shared" si="54"/>
        <v>1.0037371960521917</v>
      </c>
      <c r="H62" s="65">
        <f t="shared" si="54"/>
        <v>0.95752471672550876</v>
      </c>
      <c r="I62" s="65">
        <f t="shared" si="54"/>
        <v>0.90207106806291593</v>
      </c>
      <c r="J62" s="65">
        <f t="shared" si="54"/>
        <v>0.83936554313632095</v>
      </c>
      <c r="K62" s="65">
        <f t="shared" si="54"/>
        <v>0.77316757774560929</v>
      </c>
      <c r="L62" s="65">
        <f t="shared" si="54"/>
        <v>0.70827226449396574</v>
      </c>
      <c r="M62" s="65">
        <f t="shared" si="54"/>
        <v>0.64919672506477877</v>
      </c>
      <c r="N62" s="65">
        <f t="shared" si="54"/>
        <v>0.59899092906855989</v>
      </c>
      <c r="O62" s="65">
        <f t="shared" si="54"/>
        <v>0.55878507782422471</v>
      </c>
      <c r="P62" s="65">
        <f t="shared" si="54"/>
        <v>0.52810622886177705</v>
      </c>
      <c r="Q62" s="65">
        <f t="shared" si="54"/>
        <v>0.50555481442713435</v>
      </c>
      <c r="R62" s="65">
        <f t="shared" si="54"/>
        <v>0.48943087935010826</v>
      </c>
      <c r="S62" s="65">
        <f t="shared" si="54"/>
        <v>0.47813038203821001</v>
      </c>
      <c r="T62" s="65">
        <f t="shared" si="54"/>
        <v>0.47032104381284079</v>
      </c>
      <c r="U62" s="65">
        <f t="shared" si="54"/>
        <v>0.46497672451097011</v>
      </c>
      <c r="V62" s="65">
        <f t="shared" si="54"/>
        <v>0.46134375158457519</v>
      </c>
      <c r="W62" s="65">
        <f t="shared" si="54"/>
        <v>0.45888535923084411</v>
      </c>
      <c r="X62" s="65">
        <f t="shared" si="54"/>
        <v>0.45722692518240543</v>
      </c>
      <c r="Y62" s="65">
        <f t="shared" si="54"/>
        <v>0.45611047561939771</v>
      </c>
      <c r="Z62" s="65">
        <f t="shared" si="54"/>
        <v>0.45535994282777981</v>
      </c>
      <c r="AA62" s="65">
        <f t="shared" si="54"/>
        <v>0.45485587407584455</v>
      </c>
      <c r="AB62" s="65">
        <f t="shared" si="54"/>
        <v>0.45451754904013081</v>
      </c>
      <c r="AC62" s="65">
        <f t="shared" si="54"/>
        <v>0.45429056601025514</v>
      </c>
    </row>
    <row r="63" spans="1:29" x14ac:dyDescent="0.25">
      <c r="A63" s="30" t="str">
        <f t="shared" si="53"/>
        <v>Residual value (vehicle)</v>
      </c>
      <c r="B63" s="66">
        <f>((1+B35)^B42)*B35/(((1+B35)^B42)-1)*(B32)/B47</f>
        <v>-0.16907325568643261</v>
      </c>
      <c r="C63" s="66">
        <f t="shared" ref="C63:AC63" si="55">((1+C35)^C42)*C35/(((1+C35)^C42)-1)*(C32)/C47</f>
        <v>-0.16815225406668505</v>
      </c>
      <c r="D63" s="66">
        <f t="shared" si="55"/>
        <v>-0.16687172748129497</v>
      </c>
      <c r="E63" s="66">
        <f t="shared" si="55"/>
        <v>-0.16511617343732005</v>
      </c>
      <c r="F63" s="66">
        <f t="shared" si="55"/>
        <v>-0.16275689691978371</v>
      </c>
      <c r="G63" s="66">
        <f t="shared" si="55"/>
        <v>-0.15967286673266015</v>
      </c>
      <c r="H63" s="66">
        <f t="shared" si="55"/>
        <v>-0.15578905198073681</v>
      </c>
      <c r="I63" s="66">
        <f t="shared" si="55"/>
        <v>-0.15112858576334873</v>
      </c>
      <c r="J63" s="66">
        <f t="shared" si="55"/>
        <v>-0.14585865334930506</v>
      </c>
      <c r="K63" s="66">
        <f t="shared" si="55"/>
        <v>-0.14029520732178782</v>
      </c>
      <c r="L63" s="66">
        <f t="shared" si="55"/>
        <v>-0.13484123950595822</v>
      </c>
      <c r="M63" s="66">
        <f t="shared" si="55"/>
        <v>-0.12987638034116483</v>
      </c>
      <c r="N63" s="66">
        <f t="shared" si="55"/>
        <v>-0.12565695706063154</v>
      </c>
      <c r="O63" s="66">
        <f t="shared" si="55"/>
        <v>-0.1222779546688204</v>
      </c>
      <c r="P63" s="66">
        <f t="shared" si="55"/>
        <v>-0.11969962587304023</v>
      </c>
      <c r="Q63" s="66">
        <f t="shared" si="55"/>
        <v>-0.11780434742587344</v>
      </c>
      <c r="R63" s="66">
        <f t="shared" si="55"/>
        <v>-0.11644925075450636</v>
      </c>
      <c r="S63" s="66">
        <f t="shared" si="55"/>
        <v>-0.11549952810808087</v>
      </c>
      <c r="T63" s="66">
        <f t="shared" si="55"/>
        <v>-0.11484321138488493</v>
      </c>
      <c r="U63" s="66">
        <f t="shared" si="55"/>
        <v>-0.11439406114568518</v>
      </c>
      <c r="V63" s="66">
        <f t="shared" si="55"/>
        <v>-0.11408873682527537</v>
      </c>
      <c r="W63" s="66">
        <f t="shared" si="55"/>
        <v>-0.11388212725512138</v>
      </c>
      <c r="X63" s="66">
        <f t="shared" si="55"/>
        <v>-0.11374274822339091</v>
      </c>
      <c r="Y63" s="66">
        <f t="shared" si="55"/>
        <v>-0.11364891895160623</v>
      </c>
      <c r="Z63" s="66">
        <f t="shared" si="55"/>
        <v>-0.1135858422595447</v>
      </c>
      <c r="AA63" s="66">
        <f t="shared" si="55"/>
        <v>-0.11354347903464802</v>
      </c>
      <c r="AB63" s="66">
        <f t="shared" si="55"/>
        <v>-0.11351504533483803</v>
      </c>
      <c r="AC63" s="66">
        <f t="shared" si="55"/>
        <v>-0.11349596910147615</v>
      </c>
    </row>
    <row r="64" spans="1:29" x14ac:dyDescent="0.25">
      <c r="A64" s="30" t="str">
        <f t="shared" si="53"/>
        <v>Capex costumization</v>
      </c>
      <c r="B64" s="66">
        <f>((1+B35)^B43)*B35/(((1+B35)^B43)-1)*(B33)/B47</f>
        <v>9.8813060523915433E-2</v>
      </c>
      <c r="C64" s="66">
        <f t="shared" ref="C64:AC64" si="56">((1+C35)^C43)*C35/(((1+C35)^C43)-1)*(C33)/C47</f>
        <v>9.8813060523915433E-2</v>
      </c>
      <c r="D64" s="66">
        <f t="shared" si="56"/>
        <v>9.8813060523915433E-2</v>
      </c>
      <c r="E64" s="66">
        <f t="shared" si="56"/>
        <v>9.8813060523915433E-2</v>
      </c>
      <c r="F64" s="66">
        <f t="shared" si="56"/>
        <v>9.8813060523915433E-2</v>
      </c>
      <c r="G64" s="66">
        <f t="shared" si="56"/>
        <v>9.8813060523915433E-2</v>
      </c>
      <c r="H64" s="66">
        <f t="shared" si="56"/>
        <v>9.8813060523915433E-2</v>
      </c>
      <c r="I64" s="66">
        <f t="shared" si="56"/>
        <v>9.8813060523915433E-2</v>
      </c>
      <c r="J64" s="66">
        <f t="shared" si="56"/>
        <v>9.8813060523915433E-2</v>
      </c>
      <c r="K64" s="66">
        <f t="shared" si="56"/>
        <v>9.8813060523915433E-2</v>
      </c>
      <c r="L64" s="66">
        <f t="shared" si="56"/>
        <v>9.8813060523915433E-2</v>
      </c>
      <c r="M64" s="66">
        <f t="shared" si="56"/>
        <v>9.8813060523915433E-2</v>
      </c>
      <c r="N64" s="66">
        <f t="shared" si="56"/>
        <v>9.8813060523915433E-2</v>
      </c>
      <c r="O64" s="66">
        <f t="shared" si="56"/>
        <v>9.8813060523915433E-2</v>
      </c>
      <c r="P64" s="66">
        <f t="shared" si="56"/>
        <v>9.8813060523915433E-2</v>
      </c>
      <c r="Q64" s="66">
        <f t="shared" si="56"/>
        <v>9.8813060523915433E-2</v>
      </c>
      <c r="R64" s="66">
        <f t="shared" si="56"/>
        <v>9.8813060523915433E-2</v>
      </c>
      <c r="S64" s="66">
        <f t="shared" si="56"/>
        <v>9.8813060523915433E-2</v>
      </c>
      <c r="T64" s="66">
        <f t="shared" si="56"/>
        <v>9.8813060523915433E-2</v>
      </c>
      <c r="U64" s="66">
        <f t="shared" si="56"/>
        <v>9.8813060523915433E-2</v>
      </c>
      <c r="V64" s="66">
        <f t="shared" si="56"/>
        <v>9.8813060523915433E-2</v>
      </c>
      <c r="W64" s="66">
        <f t="shared" si="56"/>
        <v>9.8813060523915433E-2</v>
      </c>
      <c r="X64" s="66">
        <f t="shared" si="56"/>
        <v>9.8813060523915433E-2</v>
      </c>
      <c r="Y64" s="66">
        <f t="shared" si="56"/>
        <v>9.8813060523915433E-2</v>
      </c>
      <c r="Z64" s="66">
        <f t="shared" si="56"/>
        <v>9.8813060523915433E-2</v>
      </c>
      <c r="AA64" s="66">
        <f t="shared" si="56"/>
        <v>9.8813060523915433E-2</v>
      </c>
      <c r="AB64" s="66">
        <f t="shared" si="56"/>
        <v>9.8813060523915433E-2</v>
      </c>
      <c r="AC64" s="66">
        <f t="shared" si="56"/>
        <v>9.8813060523915433E-2</v>
      </c>
    </row>
    <row r="65" spans="1:29" x14ac:dyDescent="0.25">
      <c r="A65" s="30" t="str">
        <f t="shared" si="53"/>
        <v>Residual value (costumization)</v>
      </c>
      <c r="B65" s="66">
        <f>((1+B35)^B43)*B35/(((1+B35)^B43)-1)*(B34)/B47</f>
        <v>-2.4703265130978858E-2</v>
      </c>
      <c r="C65" s="66">
        <f t="shared" ref="C65:AC65" si="57">((1+C35)^C43)*C35/(((1+C35)^C43)-1)*(C34)/C47</f>
        <v>-2.4703265130978858E-2</v>
      </c>
      <c r="D65" s="66">
        <f t="shared" si="57"/>
        <v>-2.4703265130978858E-2</v>
      </c>
      <c r="E65" s="66">
        <f t="shared" si="57"/>
        <v>-2.4703265130978858E-2</v>
      </c>
      <c r="F65" s="66">
        <f t="shared" si="57"/>
        <v>-2.4703265130978858E-2</v>
      </c>
      <c r="G65" s="66">
        <f t="shared" si="57"/>
        <v>-2.4703265130978858E-2</v>
      </c>
      <c r="H65" s="66">
        <f t="shared" si="57"/>
        <v>-2.4703265130978858E-2</v>
      </c>
      <c r="I65" s="66">
        <f t="shared" si="57"/>
        <v>-2.4703265130978858E-2</v>
      </c>
      <c r="J65" s="66">
        <f t="shared" si="57"/>
        <v>-2.4703265130978858E-2</v>
      </c>
      <c r="K65" s="66">
        <f t="shared" si="57"/>
        <v>-2.4703265130978858E-2</v>
      </c>
      <c r="L65" s="66">
        <f t="shared" si="57"/>
        <v>-2.4703265130978858E-2</v>
      </c>
      <c r="M65" s="66">
        <f t="shared" si="57"/>
        <v>-2.4703265130978858E-2</v>
      </c>
      <c r="N65" s="66">
        <f t="shared" si="57"/>
        <v>-2.4703265130978858E-2</v>
      </c>
      <c r="O65" s="66">
        <f t="shared" si="57"/>
        <v>-2.4703265130978858E-2</v>
      </c>
      <c r="P65" s="66">
        <f t="shared" si="57"/>
        <v>-2.4703265130978858E-2</v>
      </c>
      <c r="Q65" s="66">
        <f t="shared" si="57"/>
        <v>-2.4703265130978858E-2</v>
      </c>
      <c r="R65" s="66">
        <f t="shared" si="57"/>
        <v>-2.4703265130978858E-2</v>
      </c>
      <c r="S65" s="66">
        <f t="shared" si="57"/>
        <v>-2.4703265130978858E-2</v>
      </c>
      <c r="T65" s="66">
        <f t="shared" si="57"/>
        <v>-2.4703265130978858E-2</v>
      </c>
      <c r="U65" s="66">
        <f t="shared" si="57"/>
        <v>-2.4703265130978858E-2</v>
      </c>
      <c r="V65" s="66">
        <f t="shared" si="57"/>
        <v>-2.4703265130978858E-2</v>
      </c>
      <c r="W65" s="66">
        <f t="shared" si="57"/>
        <v>-2.4703265130978858E-2</v>
      </c>
      <c r="X65" s="66">
        <f t="shared" si="57"/>
        <v>-2.4703265130978858E-2</v>
      </c>
      <c r="Y65" s="66">
        <f t="shared" si="57"/>
        <v>-2.4703265130978858E-2</v>
      </c>
      <c r="Z65" s="66">
        <f t="shared" si="57"/>
        <v>-2.4703265130978858E-2</v>
      </c>
      <c r="AA65" s="66">
        <f t="shared" si="57"/>
        <v>-2.4703265130978858E-2</v>
      </c>
      <c r="AB65" s="66">
        <f t="shared" si="57"/>
        <v>-2.4703265130978858E-2</v>
      </c>
      <c r="AC65" s="66">
        <f t="shared" si="57"/>
        <v>-2.4703265130978858E-2</v>
      </c>
    </row>
    <row r="66" spans="1:29" x14ac:dyDescent="0.25">
      <c r="A66" s="30" t="str">
        <f t="shared" si="53"/>
        <v>Opex fix (admin, crew, insurance)</v>
      </c>
      <c r="B66" s="66">
        <f>B36/B47</f>
        <v>1.2727272727272727</v>
      </c>
      <c r="C66" s="66">
        <f t="shared" ref="C66:AC66" si="58">C36/C47</f>
        <v>1.2727272727272727</v>
      </c>
      <c r="D66" s="66">
        <f t="shared" si="58"/>
        <v>1.2727272727272727</v>
      </c>
      <c r="E66" s="66">
        <f t="shared" si="58"/>
        <v>1.2727272727272727</v>
      </c>
      <c r="F66" s="66">
        <f t="shared" si="58"/>
        <v>1.2727272727272727</v>
      </c>
      <c r="G66" s="66">
        <f t="shared" si="58"/>
        <v>1.2727272727272727</v>
      </c>
      <c r="H66" s="66">
        <f t="shared" si="58"/>
        <v>1.2727272727272727</v>
      </c>
      <c r="I66" s="66">
        <f t="shared" si="58"/>
        <v>1.2727272727272727</v>
      </c>
      <c r="J66" s="66">
        <f t="shared" si="58"/>
        <v>1.2727272727272727</v>
      </c>
      <c r="K66" s="66">
        <f t="shared" si="58"/>
        <v>1.2727272727272727</v>
      </c>
      <c r="L66" s="66">
        <f t="shared" si="58"/>
        <v>1.2727272727272727</v>
      </c>
      <c r="M66" s="66">
        <f t="shared" si="58"/>
        <v>1.2727272727272727</v>
      </c>
      <c r="N66" s="66">
        <f t="shared" si="58"/>
        <v>1.2727272727272727</v>
      </c>
      <c r="O66" s="66">
        <f t="shared" si="58"/>
        <v>1.2727272727272727</v>
      </c>
      <c r="P66" s="66">
        <f t="shared" si="58"/>
        <v>1.2727272727272727</v>
      </c>
      <c r="Q66" s="66">
        <f t="shared" si="58"/>
        <v>1.2727272727272727</v>
      </c>
      <c r="R66" s="66">
        <f t="shared" si="58"/>
        <v>1.2727272727272727</v>
      </c>
      <c r="S66" s="66">
        <f t="shared" si="58"/>
        <v>1.2727272727272727</v>
      </c>
      <c r="T66" s="66">
        <f t="shared" si="58"/>
        <v>1.2727272727272727</v>
      </c>
      <c r="U66" s="66">
        <f t="shared" si="58"/>
        <v>1.2727272727272727</v>
      </c>
      <c r="V66" s="66">
        <f t="shared" si="58"/>
        <v>1.2727272727272727</v>
      </c>
      <c r="W66" s="66">
        <f t="shared" si="58"/>
        <v>1.2727272727272727</v>
      </c>
      <c r="X66" s="66">
        <f t="shared" si="58"/>
        <v>1.2727272727272727</v>
      </c>
      <c r="Y66" s="66">
        <f t="shared" si="58"/>
        <v>1.2727272727272727</v>
      </c>
      <c r="Z66" s="66">
        <f t="shared" si="58"/>
        <v>1.2727272727272727</v>
      </c>
      <c r="AA66" s="66">
        <f t="shared" si="58"/>
        <v>1.2727272727272727</v>
      </c>
      <c r="AB66" s="66">
        <f t="shared" si="58"/>
        <v>1.2727272727272727</v>
      </c>
      <c r="AC66" s="66">
        <f t="shared" si="58"/>
        <v>1.2727272727272727</v>
      </c>
    </row>
    <row r="67" spans="1:29" x14ac:dyDescent="0.25">
      <c r="A67" s="30" t="str">
        <f t="shared" si="53"/>
        <v>Opex maintenance &amp; repair</v>
      </c>
      <c r="B67" s="66">
        <f>B37/B47</f>
        <v>0.4671672496895895</v>
      </c>
      <c r="C67" s="66">
        <f t="shared" ref="C67:AC67" si="59">C37/C47</f>
        <v>0.4648505994989256</v>
      </c>
      <c r="D67" s="66">
        <f t="shared" si="59"/>
        <v>0.46162961476384218</v>
      </c>
      <c r="E67" s="66">
        <f t="shared" si="59"/>
        <v>0.45721376518932139</v>
      </c>
      <c r="F67" s="66">
        <f t="shared" si="59"/>
        <v>0.45127933654447566</v>
      </c>
      <c r="G67" s="66">
        <f t="shared" si="59"/>
        <v>0.44352189185836205</v>
      </c>
      <c r="H67" s="66">
        <f t="shared" si="59"/>
        <v>0.43375270145453582</v>
      </c>
      <c r="I67" s="66">
        <f t="shared" si="59"/>
        <v>0.42202995339459887</v>
      </c>
      <c r="J67" s="66">
        <f t="shared" si="59"/>
        <v>0.4087741787357812</v>
      </c>
      <c r="K67" s="66">
        <f t="shared" si="59"/>
        <v>0.39478011181554229</v>
      </c>
      <c r="L67" s="66">
        <f t="shared" si="59"/>
        <v>0.38106142195712572</v>
      </c>
      <c r="M67" s="66">
        <f t="shared" si="59"/>
        <v>0.36857301619960903</v>
      </c>
      <c r="N67" s="66">
        <f t="shared" si="59"/>
        <v>0.35795964968889854</v>
      </c>
      <c r="O67" s="66">
        <f t="shared" si="59"/>
        <v>0.34946024386007007</v>
      </c>
      <c r="P67" s="66">
        <f t="shared" si="59"/>
        <v>0.34297481998212359</v>
      </c>
      <c r="Q67" s="66">
        <f t="shared" si="59"/>
        <v>0.33820751330008608</v>
      </c>
      <c r="R67" s="66">
        <f t="shared" si="59"/>
        <v>0.33479895798945486</v>
      </c>
      <c r="S67" s="66">
        <f t="shared" si="59"/>
        <v>0.33241006409095941</v>
      </c>
      <c r="T67" s="66">
        <f t="shared" si="59"/>
        <v>0.33075919157420486</v>
      </c>
      <c r="U67" s="66">
        <f t="shared" si="59"/>
        <v>0.32962941724485667</v>
      </c>
      <c r="V67" s="66">
        <f t="shared" si="59"/>
        <v>0.32886141680932485</v>
      </c>
      <c r="W67" s="66">
        <f t="shared" si="59"/>
        <v>0.32834171946045226</v>
      </c>
      <c r="X67" s="66">
        <f t="shared" si="59"/>
        <v>0.3279911310863281</v>
      </c>
      <c r="Y67" s="66">
        <f t="shared" si="59"/>
        <v>0.32775511673444296</v>
      </c>
      <c r="Z67" s="66">
        <f t="shared" si="59"/>
        <v>0.32759645617667899</v>
      </c>
      <c r="AA67" s="66">
        <f t="shared" si="59"/>
        <v>0.32748989743570639</v>
      </c>
      <c r="AB67" s="66">
        <f t="shared" si="59"/>
        <v>0.3274183764582469</v>
      </c>
      <c r="AC67" s="66">
        <f t="shared" si="59"/>
        <v>0.32737039287308545</v>
      </c>
    </row>
    <row r="68" spans="1:29" x14ac:dyDescent="0.25">
      <c r="A68" s="30" t="str">
        <f t="shared" si="53"/>
        <v>Opex var (mode-fees)</v>
      </c>
      <c r="B68" s="66">
        <f>B38*B47/B47</f>
        <v>0.11</v>
      </c>
      <c r="C68" s="66">
        <f t="shared" ref="C68:AC68" si="60">C38*C47/C47</f>
        <v>0.11</v>
      </c>
      <c r="D68" s="66">
        <f t="shared" si="60"/>
        <v>0.11</v>
      </c>
      <c r="E68" s="66">
        <f t="shared" si="60"/>
        <v>0.11</v>
      </c>
      <c r="F68" s="66">
        <f t="shared" si="60"/>
        <v>0.11</v>
      </c>
      <c r="G68" s="66">
        <f t="shared" si="60"/>
        <v>0.11</v>
      </c>
      <c r="H68" s="66">
        <f t="shared" si="60"/>
        <v>0.11</v>
      </c>
      <c r="I68" s="66">
        <f t="shared" si="60"/>
        <v>0.11</v>
      </c>
      <c r="J68" s="66">
        <f t="shared" si="60"/>
        <v>0.11</v>
      </c>
      <c r="K68" s="66">
        <f t="shared" si="60"/>
        <v>0.11</v>
      </c>
      <c r="L68" s="66">
        <f t="shared" si="60"/>
        <v>0.11</v>
      </c>
      <c r="M68" s="66">
        <f t="shared" si="60"/>
        <v>0.11</v>
      </c>
      <c r="N68" s="66">
        <f t="shared" si="60"/>
        <v>0.11</v>
      </c>
      <c r="O68" s="66">
        <f t="shared" si="60"/>
        <v>0.11</v>
      </c>
      <c r="P68" s="66">
        <f t="shared" si="60"/>
        <v>0.11</v>
      </c>
      <c r="Q68" s="66">
        <f t="shared" si="60"/>
        <v>0.11</v>
      </c>
      <c r="R68" s="66">
        <f t="shared" si="60"/>
        <v>0.11</v>
      </c>
      <c r="S68" s="66">
        <f t="shared" si="60"/>
        <v>0.11</v>
      </c>
      <c r="T68" s="66">
        <f t="shared" si="60"/>
        <v>0.11</v>
      </c>
      <c r="U68" s="66">
        <f t="shared" si="60"/>
        <v>0.11</v>
      </c>
      <c r="V68" s="66">
        <f t="shared" si="60"/>
        <v>0.11</v>
      </c>
      <c r="W68" s="66">
        <f t="shared" si="60"/>
        <v>0.11</v>
      </c>
      <c r="X68" s="66">
        <f t="shared" si="60"/>
        <v>0.11</v>
      </c>
      <c r="Y68" s="66">
        <f t="shared" si="60"/>
        <v>0.11</v>
      </c>
      <c r="Z68" s="66">
        <f t="shared" si="60"/>
        <v>0.11</v>
      </c>
      <c r="AA68" s="66">
        <f t="shared" si="60"/>
        <v>0.11</v>
      </c>
      <c r="AB68" s="66">
        <f t="shared" si="60"/>
        <v>0.11</v>
      </c>
      <c r="AC68" s="66">
        <f t="shared" si="60"/>
        <v>0.11</v>
      </c>
    </row>
    <row r="69" spans="1:29" x14ac:dyDescent="0.25">
      <c r="A69" s="30" t="str">
        <f t="shared" si="53"/>
        <v>Fuel Cost</v>
      </c>
      <c r="B69" s="66">
        <f>B39*B40*B47/B47</f>
        <v>0.53742451917328127</v>
      </c>
      <c r="C69" s="66">
        <f t="shared" ref="C69:AC69" si="61">C39*C40*C47/C47</f>
        <v>0.53328076646891065</v>
      </c>
      <c r="D69" s="66">
        <f t="shared" si="61"/>
        <v>0.52749757618020354</v>
      </c>
      <c r="E69" s="66">
        <f t="shared" si="61"/>
        <v>0.51952238110723781</v>
      </c>
      <c r="F69" s="66">
        <f t="shared" si="61"/>
        <v>0.50870752427151578</v>
      </c>
      <c r="G69" s="66">
        <f t="shared" si="61"/>
        <v>0.49437524243151554</v>
      </c>
      <c r="H69" s="66">
        <f t="shared" si="61"/>
        <v>0.47595082702243874</v>
      </c>
      <c r="I69" s="66">
        <f t="shared" si="61"/>
        <v>0.45316133383767676</v>
      </c>
      <c r="J69" s="66">
        <f t="shared" si="61"/>
        <v>0.42624571522440885</v>
      </c>
      <c r="K69" s="66">
        <f t="shared" si="61"/>
        <v>0.39607146853505659</v>
      </c>
      <c r="L69" s="66">
        <f t="shared" si="61"/>
        <v>0.36406766567256948</v>
      </c>
      <c r="M69" s="66">
        <f t="shared" si="61"/>
        <v>0.33198453763529034</v>
      </c>
      <c r="N69" s="66">
        <f t="shared" si="61"/>
        <v>0.30158014608597056</v>
      </c>
      <c r="O69" s="66">
        <f t="shared" si="61"/>
        <v>0.27432626644499841</v>
      </c>
      <c r="P69" s="66">
        <f t="shared" si="61"/>
        <v>0.25118415888048851</v>
      </c>
      <c r="Q69" s="66">
        <f t="shared" si="61"/>
        <v>0.23250375572440149</v>
      </c>
      <c r="R69" s="66">
        <f t="shared" si="61"/>
        <v>0.218084699087816</v>
      </c>
      <c r="S69" s="66">
        <f t="shared" si="61"/>
        <v>0.20736156580363682</v>
      </c>
      <c r="T69" s="66">
        <f t="shared" si="61"/>
        <v>0.19961742692031842</v>
      </c>
      <c r="U69" s="66">
        <f t="shared" si="61"/>
        <v>0.19414685627985126</v>
      </c>
      <c r="V69" s="66">
        <f t="shared" si="61"/>
        <v>0.19034400139850996</v>
      </c>
      <c r="W69" s="66">
        <f t="shared" si="61"/>
        <v>0.18773045465245583</v>
      </c>
      <c r="X69" s="66">
        <f t="shared" si="61"/>
        <v>0.18594850776631369</v>
      </c>
      <c r="Y69" s="66">
        <f t="shared" si="61"/>
        <v>0.1847401945997752</v>
      </c>
      <c r="Z69" s="66">
        <f t="shared" si="61"/>
        <v>0.18392391347296869</v>
      </c>
      <c r="AA69" s="66">
        <f t="shared" si="61"/>
        <v>0.18337386928405744</v>
      </c>
      <c r="AB69" s="66">
        <f t="shared" si="61"/>
        <v>0.18300386199689941</v>
      </c>
      <c r="AC69" s="66">
        <f t="shared" si="61"/>
        <v>0.18275525078808499</v>
      </c>
    </row>
    <row r="70" spans="1:29" ht="15.75" thickBot="1" x14ac:dyDescent="0.3">
      <c r="A70" s="59" t="str">
        <f t="shared" ref="A70" si="62">A58</f>
        <v>Emission Cost</v>
      </c>
      <c r="B70" s="66">
        <f>B41</f>
        <v>0</v>
      </c>
      <c r="C70" s="66">
        <f t="shared" ref="C70:AC70" si="63">C41</f>
        <v>0</v>
      </c>
      <c r="D70" s="66">
        <f t="shared" si="63"/>
        <v>0</v>
      </c>
      <c r="E70" s="66">
        <f t="shared" si="63"/>
        <v>0</v>
      </c>
      <c r="F70" s="66">
        <f t="shared" si="63"/>
        <v>0</v>
      </c>
      <c r="G70" s="66">
        <f t="shared" si="63"/>
        <v>0</v>
      </c>
      <c r="H70" s="66">
        <f t="shared" si="63"/>
        <v>0</v>
      </c>
      <c r="I70" s="66">
        <f t="shared" si="63"/>
        <v>0</v>
      </c>
      <c r="J70" s="66">
        <f t="shared" si="63"/>
        <v>0</v>
      </c>
      <c r="K70" s="66">
        <f t="shared" si="63"/>
        <v>0</v>
      </c>
      <c r="L70" s="66">
        <f t="shared" si="63"/>
        <v>0</v>
      </c>
      <c r="M70" s="66">
        <f t="shared" si="63"/>
        <v>0</v>
      </c>
      <c r="N70" s="66">
        <f t="shared" si="63"/>
        <v>0</v>
      </c>
      <c r="O70" s="66">
        <f t="shared" si="63"/>
        <v>0</v>
      </c>
      <c r="P70" s="66">
        <f t="shared" si="63"/>
        <v>0</v>
      </c>
      <c r="Q70" s="66">
        <f t="shared" si="63"/>
        <v>0</v>
      </c>
      <c r="R70" s="66">
        <f t="shared" si="63"/>
        <v>0</v>
      </c>
      <c r="S70" s="66">
        <f t="shared" si="63"/>
        <v>0</v>
      </c>
      <c r="T70" s="66">
        <f t="shared" si="63"/>
        <v>0</v>
      </c>
      <c r="U70" s="66">
        <f t="shared" si="63"/>
        <v>0</v>
      </c>
      <c r="V70" s="66">
        <f t="shared" si="63"/>
        <v>0</v>
      </c>
      <c r="W70" s="66">
        <f t="shared" si="63"/>
        <v>0</v>
      </c>
      <c r="X70" s="66">
        <f t="shared" si="63"/>
        <v>0</v>
      </c>
      <c r="Y70" s="66">
        <f t="shared" si="63"/>
        <v>0</v>
      </c>
      <c r="Z70" s="66">
        <f t="shared" si="63"/>
        <v>0</v>
      </c>
      <c r="AA70" s="66">
        <f t="shared" si="63"/>
        <v>0</v>
      </c>
      <c r="AB70" s="66">
        <f t="shared" si="63"/>
        <v>0</v>
      </c>
      <c r="AC70" s="66">
        <f t="shared" si="63"/>
        <v>0</v>
      </c>
    </row>
    <row r="71" spans="1:29" ht="15.75" thickBot="1" x14ac:dyDescent="0.3">
      <c r="A71" s="31" t="s">
        <v>63</v>
      </c>
      <c r="B71" s="76">
        <f>B62+B63+B64-B65+B66+B67+B68+B69+B70</f>
        <v>3.4573520369341648</v>
      </c>
      <c r="C71" s="76">
        <f t="shared" ref="C71:AC71" si="64">C62+C63+C64-C65+C66+C67+C68+C69+C70</f>
        <v>3.4408538822087174</v>
      </c>
      <c r="D71" s="76">
        <f t="shared" si="64"/>
        <v>3.4178935883239037</v>
      </c>
      <c r="E71" s="76">
        <f t="shared" si="64"/>
        <v>3.3863692268173988</v>
      </c>
      <c r="F71" s="76">
        <f t="shared" si="64"/>
        <v>3.3439068137216568</v>
      </c>
      <c r="G71" s="76">
        <f t="shared" si="64"/>
        <v>3.2882050619915759</v>
      </c>
      <c r="H71" s="76">
        <f t="shared" si="64"/>
        <v>3.2176827916039135</v>
      </c>
      <c r="I71" s="76">
        <f t="shared" si="64"/>
        <v>3.1323773679140099</v>
      </c>
      <c r="J71" s="76">
        <f t="shared" si="64"/>
        <v>3.0347703821293726</v>
      </c>
      <c r="K71" s="76">
        <f t="shared" si="64"/>
        <v>2.9299675491565873</v>
      </c>
      <c r="L71" s="76">
        <f t="shared" si="64"/>
        <v>2.8248037109998694</v>
      </c>
      <c r="M71" s="76">
        <f t="shared" si="64"/>
        <v>2.7261214969406802</v>
      </c>
      <c r="N71" s="76">
        <f t="shared" si="64"/>
        <v>2.6391173661649643</v>
      </c>
      <c r="O71" s="76">
        <f t="shared" si="64"/>
        <v>2.5665372318426396</v>
      </c>
      <c r="P71" s="76">
        <f t="shared" si="64"/>
        <v>2.508809180233516</v>
      </c>
      <c r="Q71" s="76">
        <f t="shared" si="64"/>
        <v>2.4647053344079155</v>
      </c>
      <c r="R71" s="76">
        <f t="shared" si="64"/>
        <v>2.4321088840550393</v>
      </c>
      <c r="S71" s="76">
        <f t="shared" si="64"/>
        <v>2.4086460822068925</v>
      </c>
      <c r="T71" s="76">
        <f t="shared" si="64"/>
        <v>2.392098049304646</v>
      </c>
      <c r="U71" s="76">
        <f t="shared" si="64"/>
        <v>2.38060253527216</v>
      </c>
      <c r="V71" s="76">
        <f t="shared" si="64"/>
        <v>2.3727040313493011</v>
      </c>
      <c r="W71" s="76">
        <f t="shared" si="64"/>
        <v>2.3673190044707977</v>
      </c>
      <c r="X71" s="76">
        <f t="shared" si="64"/>
        <v>2.3636674141938232</v>
      </c>
      <c r="Y71" s="76">
        <f t="shared" si="64"/>
        <v>2.3612004663841764</v>
      </c>
      <c r="Z71" s="76">
        <f t="shared" si="64"/>
        <v>2.3595380686000498</v>
      </c>
      <c r="AA71" s="76">
        <f t="shared" si="64"/>
        <v>2.3584197601431276</v>
      </c>
      <c r="AB71" s="76">
        <f t="shared" si="64"/>
        <v>2.357668340542606</v>
      </c>
      <c r="AC71" s="76">
        <f t="shared" si="64"/>
        <v>2.3571638389521166</v>
      </c>
    </row>
    <row r="72" spans="1:29" ht="15.75" thickBot="1" x14ac:dyDescent="0.3"/>
    <row r="73" spans="1:29" ht="15.75" thickBot="1" x14ac:dyDescent="0.3">
      <c r="A73" s="26" t="s">
        <v>208</v>
      </c>
      <c r="B73" s="27">
        <v>2023</v>
      </c>
      <c r="C73" s="27">
        <v>2024</v>
      </c>
      <c r="D73" s="27">
        <v>2025</v>
      </c>
      <c r="E73" s="27">
        <v>2026</v>
      </c>
      <c r="F73" s="27">
        <v>2027</v>
      </c>
      <c r="G73" s="27">
        <v>2028</v>
      </c>
      <c r="H73" s="27">
        <v>2029</v>
      </c>
      <c r="I73" s="27">
        <v>2030</v>
      </c>
      <c r="J73" s="27">
        <v>2031</v>
      </c>
      <c r="K73" s="27">
        <v>2032</v>
      </c>
      <c r="L73" s="27">
        <v>2033</v>
      </c>
      <c r="M73" s="27">
        <v>2034</v>
      </c>
      <c r="N73" s="27">
        <v>2035</v>
      </c>
      <c r="O73" s="27">
        <v>2036</v>
      </c>
      <c r="P73" s="27">
        <v>2037</v>
      </c>
      <c r="Q73" s="27">
        <v>2038</v>
      </c>
      <c r="R73" s="27">
        <v>2039</v>
      </c>
      <c r="S73" s="27">
        <v>2040</v>
      </c>
      <c r="T73" s="27">
        <v>2041</v>
      </c>
      <c r="U73" s="27">
        <v>2042</v>
      </c>
      <c r="V73" s="27">
        <v>2043</v>
      </c>
      <c r="W73" s="27">
        <v>2044</v>
      </c>
      <c r="X73" s="27">
        <v>2045</v>
      </c>
      <c r="Y73" s="27">
        <v>2046</v>
      </c>
      <c r="Z73" s="27">
        <v>2047</v>
      </c>
      <c r="AA73" s="27">
        <v>2048</v>
      </c>
      <c r="AB73" s="27">
        <v>2049</v>
      </c>
      <c r="AC73" s="28">
        <v>2050</v>
      </c>
    </row>
    <row r="74" spans="1:29" x14ac:dyDescent="0.25">
      <c r="A74" s="29" t="str">
        <f t="shared" ref="A74:A81" si="65">A50</f>
        <v>Capex vehicle</v>
      </c>
      <c r="B74" s="65">
        <f>((1+B35)^B42)*B35/(((1+B35)^B42)-1)*(B31)/B47/(B44)</f>
        <v>4.4623597015022408E-2</v>
      </c>
      <c r="C74" s="65">
        <f t="shared" ref="C74:AC74" si="66">((1+C35)^C42)*C35/(((1+C35)^C42)-1)*(C31)/C47/(C44)</f>
        <v>4.4185246877015964E-2</v>
      </c>
      <c r="D74" s="65">
        <f t="shared" si="66"/>
        <v>4.3575781059159428E-2</v>
      </c>
      <c r="E74" s="65">
        <f t="shared" si="66"/>
        <v>4.2740226223039704E-2</v>
      </c>
      <c r="F74" s="65">
        <f t="shared" si="66"/>
        <v>4.1617330057731279E-2</v>
      </c>
      <c r="G74" s="65">
        <f t="shared" si="66"/>
        <v>4.0149487842087668E-2</v>
      </c>
      <c r="H74" s="65">
        <f t="shared" si="66"/>
        <v>3.8300988669020347E-2</v>
      </c>
      <c r="I74" s="65">
        <f t="shared" si="66"/>
        <v>3.6082842722516634E-2</v>
      </c>
      <c r="J74" s="65">
        <f t="shared" si="66"/>
        <v>3.3574621725452836E-2</v>
      </c>
      <c r="K74" s="65">
        <f t="shared" si="66"/>
        <v>3.0926703109824372E-2</v>
      </c>
      <c r="L74" s="65">
        <f t="shared" si="66"/>
        <v>2.8330890579758631E-2</v>
      </c>
      <c r="M74" s="65">
        <f t="shared" si="66"/>
        <v>2.5967869002591151E-2</v>
      </c>
      <c r="N74" s="65">
        <f t="shared" si="66"/>
        <v>2.3959637162742395E-2</v>
      </c>
      <c r="O74" s="65">
        <f t="shared" si="66"/>
        <v>2.2351403112968987E-2</v>
      </c>
      <c r="P74" s="65">
        <f t="shared" si="66"/>
        <v>2.1124249154471083E-2</v>
      </c>
      <c r="Q74" s="65">
        <f t="shared" si="66"/>
        <v>2.0222192577085372E-2</v>
      </c>
      <c r="R74" s="65">
        <f t="shared" si="66"/>
        <v>1.957723517400433E-2</v>
      </c>
      <c r="S74" s="65">
        <f t="shared" si="66"/>
        <v>1.9125215281528399E-2</v>
      </c>
      <c r="T74" s="65">
        <f t="shared" si="66"/>
        <v>1.8812841752513632E-2</v>
      </c>
      <c r="U74" s="65">
        <f t="shared" si="66"/>
        <v>1.8599068980438803E-2</v>
      </c>
      <c r="V74" s="65">
        <f t="shared" si="66"/>
        <v>1.8453750063383009E-2</v>
      </c>
      <c r="W74" s="65">
        <f t="shared" si="66"/>
        <v>1.8355414369233766E-2</v>
      </c>
      <c r="X74" s="65">
        <f t="shared" si="66"/>
        <v>1.8289077007296217E-2</v>
      </c>
      <c r="Y74" s="65">
        <f t="shared" si="66"/>
        <v>1.8244419024775908E-2</v>
      </c>
      <c r="Z74" s="65">
        <f t="shared" si="66"/>
        <v>1.8214397713111192E-2</v>
      </c>
      <c r="AA74" s="65">
        <f t="shared" si="66"/>
        <v>1.8194234963033781E-2</v>
      </c>
      <c r="AB74" s="65">
        <f t="shared" si="66"/>
        <v>1.8180701961605233E-2</v>
      </c>
      <c r="AC74" s="65">
        <f t="shared" si="66"/>
        <v>1.8171622640410206E-2</v>
      </c>
    </row>
    <row r="75" spans="1:29" x14ac:dyDescent="0.25">
      <c r="A75" s="30" t="str">
        <f t="shared" si="65"/>
        <v>Residual value (vehicle)</v>
      </c>
      <c r="B75" s="68">
        <f>((1+B35)^B42)*B35/(((1+B35)^B42)-1)*(B32)/B47/(B44)</f>
        <v>-6.7629302274573042E-3</v>
      </c>
      <c r="C75" s="68">
        <f t="shared" ref="C75:AC75" si="67">((1+C35)^C42)*C35/(((1+C35)^C42)-1)*(C32)/C47/(C44)</f>
        <v>-6.7260901626674018E-3</v>
      </c>
      <c r="D75" s="68">
        <f t="shared" si="67"/>
        <v>-6.6748690992517986E-3</v>
      </c>
      <c r="E75" s="68">
        <f t="shared" si="67"/>
        <v>-6.6046469374928017E-3</v>
      </c>
      <c r="F75" s="68">
        <f t="shared" si="67"/>
        <v>-6.5102758767913481E-3</v>
      </c>
      <c r="G75" s="68">
        <f t="shared" si="67"/>
        <v>-6.3869146693064059E-3</v>
      </c>
      <c r="H75" s="68">
        <f t="shared" si="67"/>
        <v>-6.2315620792294723E-3</v>
      </c>
      <c r="I75" s="68">
        <f t="shared" si="67"/>
        <v>-6.045143430533949E-3</v>
      </c>
      <c r="J75" s="68">
        <f t="shared" si="67"/>
        <v>-5.8343461339722021E-3</v>
      </c>
      <c r="K75" s="68">
        <f t="shared" si="67"/>
        <v>-5.6118082928715129E-3</v>
      </c>
      <c r="L75" s="68">
        <f t="shared" si="67"/>
        <v>-5.3936495802383291E-3</v>
      </c>
      <c r="M75" s="68">
        <f t="shared" si="67"/>
        <v>-5.1950552136465931E-3</v>
      </c>
      <c r="N75" s="68">
        <f t="shared" si="67"/>
        <v>-5.0262782824252615E-3</v>
      </c>
      <c r="O75" s="68">
        <f t="shared" si="67"/>
        <v>-4.8911181867528162E-3</v>
      </c>
      <c r="P75" s="68">
        <f t="shared" si="67"/>
        <v>-4.7879850349216088E-3</v>
      </c>
      <c r="Q75" s="68">
        <f t="shared" si="67"/>
        <v>-4.7121738970349377E-3</v>
      </c>
      <c r="R75" s="68">
        <f t="shared" si="67"/>
        <v>-4.657970030180255E-3</v>
      </c>
      <c r="S75" s="68">
        <f t="shared" si="67"/>
        <v>-4.6199811243232344E-3</v>
      </c>
      <c r="T75" s="68">
        <f t="shared" si="67"/>
        <v>-4.5937284553953968E-3</v>
      </c>
      <c r="U75" s="68">
        <f t="shared" si="67"/>
        <v>-4.5757624458274068E-3</v>
      </c>
      <c r="V75" s="68">
        <f t="shared" si="67"/>
        <v>-4.563549473011015E-3</v>
      </c>
      <c r="W75" s="68">
        <f t="shared" si="67"/>
        <v>-4.5552850902048549E-3</v>
      </c>
      <c r="X75" s="68">
        <f t="shared" si="67"/>
        <v>-4.5497099289356366E-3</v>
      </c>
      <c r="Y75" s="68">
        <f t="shared" si="67"/>
        <v>-4.5459567580642488E-3</v>
      </c>
      <c r="Z75" s="68">
        <f t="shared" si="67"/>
        <v>-4.5434336903817877E-3</v>
      </c>
      <c r="AA75" s="68">
        <f t="shared" si="67"/>
        <v>-4.5417391613859206E-3</v>
      </c>
      <c r="AB75" s="68">
        <f t="shared" si="67"/>
        <v>-4.540601813393521E-3</v>
      </c>
      <c r="AC75" s="68">
        <f t="shared" si="67"/>
        <v>-4.5398387640590461E-3</v>
      </c>
    </row>
    <row r="76" spans="1:29" x14ac:dyDescent="0.25">
      <c r="A76" s="30" t="str">
        <f t="shared" si="65"/>
        <v>Capex costumization</v>
      </c>
      <c r="B76" s="66">
        <f>((1+B35)^B43)*B35/(((1+B35)^B43)-1)*(B33)/B47/(B44)</f>
        <v>3.9525224209566176E-3</v>
      </c>
      <c r="C76" s="66">
        <f t="shared" ref="C76:AC76" si="68">((1+C35)^C43)*C35/(((1+C35)^C43)-1)*(C33)/C47/(C44)</f>
        <v>3.9525224209566176E-3</v>
      </c>
      <c r="D76" s="66">
        <f t="shared" si="68"/>
        <v>3.9525224209566176E-3</v>
      </c>
      <c r="E76" s="66">
        <f t="shared" si="68"/>
        <v>3.9525224209566176E-3</v>
      </c>
      <c r="F76" s="66">
        <f t="shared" si="68"/>
        <v>3.9525224209566176E-3</v>
      </c>
      <c r="G76" s="66">
        <f t="shared" si="68"/>
        <v>3.9525224209566176E-3</v>
      </c>
      <c r="H76" s="66">
        <f t="shared" si="68"/>
        <v>3.9525224209566176E-3</v>
      </c>
      <c r="I76" s="66">
        <f t="shared" si="68"/>
        <v>3.9525224209566176E-3</v>
      </c>
      <c r="J76" s="66">
        <f t="shared" si="68"/>
        <v>3.9525224209566176E-3</v>
      </c>
      <c r="K76" s="66">
        <f t="shared" si="68"/>
        <v>3.9525224209566176E-3</v>
      </c>
      <c r="L76" s="66">
        <f t="shared" si="68"/>
        <v>3.9525224209566176E-3</v>
      </c>
      <c r="M76" s="66">
        <f t="shared" si="68"/>
        <v>3.9525224209566176E-3</v>
      </c>
      <c r="N76" s="66">
        <f t="shared" si="68"/>
        <v>3.9525224209566176E-3</v>
      </c>
      <c r="O76" s="66">
        <f t="shared" si="68"/>
        <v>3.9525224209566176E-3</v>
      </c>
      <c r="P76" s="66">
        <f t="shared" si="68"/>
        <v>3.9525224209566176E-3</v>
      </c>
      <c r="Q76" s="66">
        <f t="shared" si="68"/>
        <v>3.9525224209566176E-3</v>
      </c>
      <c r="R76" s="66">
        <f t="shared" si="68"/>
        <v>3.9525224209566176E-3</v>
      </c>
      <c r="S76" s="66">
        <f t="shared" si="68"/>
        <v>3.9525224209566176E-3</v>
      </c>
      <c r="T76" s="66">
        <f t="shared" si="68"/>
        <v>3.9525224209566176E-3</v>
      </c>
      <c r="U76" s="66">
        <f t="shared" si="68"/>
        <v>3.9525224209566176E-3</v>
      </c>
      <c r="V76" s="66">
        <f t="shared" si="68"/>
        <v>3.9525224209566176E-3</v>
      </c>
      <c r="W76" s="66">
        <f t="shared" si="68"/>
        <v>3.9525224209566176E-3</v>
      </c>
      <c r="X76" s="66">
        <f t="shared" si="68"/>
        <v>3.9525224209566176E-3</v>
      </c>
      <c r="Y76" s="66">
        <f t="shared" si="68"/>
        <v>3.9525224209566176E-3</v>
      </c>
      <c r="Z76" s="66">
        <f t="shared" si="68"/>
        <v>3.9525224209566176E-3</v>
      </c>
      <c r="AA76" s="66">
        <f t="shared" si="68"/>
        <v>3.9525224209566176E-3</v>
      </c>
      <c r="AB76" s="66">
        <f t="shared" si="68"/>
        <v>3.9525224209566176E-3</v>
      </c>
      <c r="AC76" s="66">
        <f t="shared" si="68"/>
        <v>3.9525224209566176E-3</v>
      </c>
    </row>
    <row r="77" spans="1:29" x14ac:dyDescent="0.25">
      <c r="A77" s="30" t="str">
        <f t="shared" si="65"/>
        <v>Residual value (costumization)</v>
      </c>
      <c r="B77" s="69">
        <f>((1+B35)^B43)*B35/(((1+B35)^B43)-1)*(B34)/B47/(B44)</f>
        <v>-9.8813060523915441E-4</v>
      </c>
      <c r="C77" s="69">
        <f t="shared" ref="C77:AC77" si="69">((1+C35)^C43)*C35/(((1+C35)^C43)-1)*(C34)/C47/(C44)</f>
        <v>-9.8813060523915441E-4</v>
      </c>
      <c r="D77" s="69">
        <f t="shared" si="69"/>
        <v>-9.8813060523915441E-4</v>
      </c>
      <c r="E77" s="69">
        <f t="shared" si="69"/>
        <v>-9.8813060523915441E-4</v>
      </c>
      <c r="F77" s="69">
        <f t="shared" si="69"/>
        <v>-9.8813060523915441E-4</v>
      </c>
      <c r="G77" s="69">
        <f t="shared" si="69"/>
        <v>-9.8813060523915441E-4</v>
      </c>
      <c r="H77" s="69">
        <f t="shared" si="69"/>
        <v>-9.8813060523915441E-4</v>
      </c>
      <c r="I77" s="69">
        <f t="shared" si="69"/>
        <v>-9.8813060523915441E-4</v>
      </c>
      <c r="J77" s="69">
        <f t="shared" si="69"/>
        <v>-9.8813060523915441E-4</v>
      </c>
      <c r="K77" s="69">
        <f t="shared" si="69"/>
        <v>-9.8813060523915441E-4</v>
      </c>
      <c r="L77" s="69">
        <f t="shared" si="69"/>
        <v>-9.8813060523915441E-4</v>
      </c>
      <c r="M77" s="69">
        <f t="shared" si="69"/>
        <v>-9.8813060523915441E-4</v>
      </c>
      <c r="N77" s="69">
        <f t="shared" si="69"/>
        <v>-9.8813060523915441E-4</v>
      </c>
      <c r="O77" s="69">
        <f t="shared" si="69"/>
        <v>-9.8813060523915441E-4</v>
      </c>
      <c r="P77" s="69">
        <f t="shared" si="69"/>
        <v>-9.8813060523915441E-4</v>
      </c>
      <c r="Q77" s="69">
        <f t="shared" si="69"/>
        <v>-9.8813060523915441E-4</v>
      </c>
      <c r="R77" s="69">
        <f t="shared" si="69"/>
        <v>-9.8813060523915441E-4</v>
      </c>
      <c r="S77" s="69">
        <f t="shared" si="69"/>
        <v>-9.8813060523915441E-4</v>
      </c>
      <c r="T77" s="69">
        <f t="shared" si="69"/>
        <v>-9.8813060523915441E-4</v>
      </c>
      <c r="U77" s="69">
        <f t="shared" si="69"/>
        <v>-9.8813060523915441E-4</v>
      </c>
      <c r="V77" s="69">
        <f t="shared" si="69"/>
        <v>-9.8813060523915441E-4</v>
      </c>
      <c r="W77" s="69">
        <f t="shared" si="69"/>
        <v>-9.8813060523915441E-4</v>
      </c>
      <c r="X77" s="69">
        <f t="shared" si="69"/>
        <v>-9.8813060523915441E-4</v>
      </c>
      <c r="Y77" s="69">
        <f t="shared" si="69"/>
        <v>-9.8813060523915441E-4</v>
      </c>
      <c r="Z77" s="69">
        <f t="shared" si="69"/>
        <v>-9.8813060523915441E-4</v>
      </c>
      <c r="AA77" s="69">
        <f t="shared" si="69"/>
        <v>-9.8813060523915441E-4</v>
      </c>
      <c r="AB77" s="69">
        <f t="shared" si="69"/>
        <v>-9.8813060523915441E-4</v>
      </c>
      <c r="AC77" s="69">
        <f t="shared" si="69"/>
        <v>-9.8813060523915441E-4</v>
      </c>
    </row>
    <row r="78" spans="1:29" x14ac:dyDescent="0.25">
      <c r="A78" s="30" t="str">
        <f t="shared" si="65"/>
        <v>Opex fix (admin, crew, insurance)</v>
      </c>
      <c r="B78" s="66">
        <f>B36/B47/(B44)</f>
        <v>5.0909090909090911E-2</v>
      </c>
      <c r="C78" s="66">
        <f t="shared" ref="C78:AC78" si="70">C36/C47/(C44)</f>
        <v>5.0909090909090911E-2</v>
      </c>
      <c r="D78" s="66">
        <f t="shared" si="70"/>
        <v>5.0909090909090911E-2</v>
      </c>
      <c r="E78" s="66">
        <f t="shared" si="70"/>
        <v>5.0909090909090911E-2</v>
      </c>
      <c r="F78" s="66">
        <f t="shared" si="70"/>
        <v>5.0909090909090911E-2</v>
      </c>
      <c r="G78" s="66">
        <f t="shared" si="70"/>
        <v>5.0909090909090911E-2</v>
      </c>
      <c r="H78" s="66">
        <f t="shared" si="70"/>
        <v>5.0909090909090911E-2</v>
      </c>
      <c r="I78" s="66">
        <f t="shared" si="70"/>
        <v>5.0909090909090911E-2</v>
      </c>
      <c r="J78" s="66">
        <f t="shared" si="70"/>
        <v>5.0909090909090911E-2</v>
      </c>
      <c r="K78" s="66">
        <f t="shared" si="70"/>
        <v>5.0909090909090911E-2</v>
      </c>
      <c r="L78" s="66">
        <f t="shared" si="70"/>
        <v>5.0909090909090911E-2</v>
      </c>
      <c r="M78" s="66">
        <f t="shared" si="70"/>
        <v>5.0909090909090911E-2</v>
      </c>
      <c r="N78" s="66">
        <f t="shared" si="70"/>
        <v>5.0909090909090911E-2</v>
      </c>
      <c r="O78" s="66">
        <f t="shared" si="70"/>
        <v>5.0909090909090911E-2</v>
      </c>
      <c r="P78" s="66">
        <f t="shared" si="70"/>
        <v>5.0909090909090911E-2</v>
      </c>
      <c r="Q78" s="66">
        <f t="shared" si="70"/>
        <v>5.0909090909090911E-2</v>
      </c>
      <c r="R78" s="66">
        <f t="shared" si="70"/>
        <v>5.0909090909090911E-2</v>
      </c>
      <c r="S78" s="66">
        <f t="shared" si="70"/>
        <v>5.0909090909090911E-2</v>
      </c>
      <c r="T78" s="66">
        <f t="shared" si="70"/>
        <v>5.0909090909090911E-2</v>
      </c>
      <c r="U78" s="66">
        <f t="shared" si="70"/>
        <v>5.0909090909090911E-2</v>
      </c>
      <c r="V78" s="66">
        <f t="shared" si="70"/>
        <v>5.0909090909090911E-2</v>
      </c>
      <c r="W78" s="66">
        <f t="shared" si="70"/>
        <v>5.0909090909090911E-2</v>
      </c>
      <c r="X78" s="66">
        <f t="shared" si="70"/>
        <v>5.0909090909090911E-2</v>
      </c>
      <c r="Y78" s="66">
        <f t="shared" si="70"/>
        <v>5.0909090909090911E-2</v>
      </c>
      <c r="Z78" s="66">
        <f t="shared" si="70"/>
        <v>5.0909090909090911E-2</v>
      </c>
      <c r="AA78" s="66">
        <f t="shared" si="70"/>
        <v>5.0909090909090911E-2</v>
      </c>
      <c r="AB78" s="66">
        <f t="shared" si="70"/>
        <v>5.0909090909090911E-2</v>
      </c>
      <c r="AC78" s="66">
        <f t="shared" si="70"/>
        <v>5.0909090909090911E-2</v>
      </c>
    </row>
    <row r="79" spans="1:29" x14ac:dyDescent="0.25">
      <c r="A79" s="30" t="str">
        <f t="shared" si="65"/>
        <v>Opex maintenance &amp; repair</v>
      </c>
      <c r="B79" s="66">
        <f>B37/B47/(B44)</f>
        <v>1.868668998758358E-2</v>
      </c>
      <c r="C79" s="66">
        <f t="shared" ref="C79:AC79" si="71">C37/C47/(C44)</f>
        <v>1.8594023979957023E-2</v>
      </c>
      <c r="D79" s="66">
        <f t="shared" si="71"/>
        <v>1.8465184590553688E-2</v>
      </c>
      <c r="E79" s="66">
        <f t="shared" si="71"/>
        <v>1.8288550607572854E-2</v>
      </c>
      <c r="F79" s="66">
        <f t="shared" si="71"/>
        <v>1.8051173461779025E-2</v>
      </c>
      <c r="G79" s="66">
        <f t="shared" si="71"/>
        <v>1.774087567433448E-2</v>
      </c>
      <c r="H79" s="66">
        <f t="shared" si="71"/>
        <v>1.7350108058181431E-2</v>
      </c>
      <c r="I79" s="66">
        <f t="shared" si="71"/>
        <v>1.6881198135783954E-2</v>
      </c>
      <c r="J79" s="66">
        <f t="shared" si="71"/>
        <v>1.635096714943125E-2</v>
      </c>
      <c r="K79" s="66">
        <f t="shared" si="71"/>
        <v>1.5791204472621691E-2</v>
      </c>
      <c r="L79" s="66">
        <f t="shared" si="71"/>
        <v>1.5242456878285029E-2</v>
      </c>
      <c r="M79" s="66">
        <f t="shared" si="71"/>
        <v>1.474292064798436E-2</v>
      </c>
      <c r="N79" s="66">
        <f t="shared" si="71"/>
        <v>1.4318385987555941E-2</v>
      </c>
      <c r="O79" s="66">
        <f t="shared" si="71"/>
        <v>1.3978409754402803E-2</v>
      </c>
      <c r="P79" s="66">
        <f t="shared" si="71"/>
        <v>1.3718992799284943E-2</v>
      </c>
      <c r="Q79" s="66">
        <f t="shared" si="71"/>
        <v>1.3528300532003443E-2</v>
      </c>
      <c r="R79" s="66">
        <f t="shared" si="71"/>
        <v>1.3391958319578194E-2</v>
      </c>
      <c r="S79" s="66">
        <f t="shared" si="71"/>
        <v>1.3296402563638376E-2</v>
      </c>
      <c r="T79" s="66">
        <f t="shared" si="71"/>
        <v>1.3230367662968194E-2</v>
      </c>
      <c r="U79" s="66">
        <f t="shared" si="71"/>
        <v>1.3185176689794267E-2</v>
      </c>
      <c r="V79" s="66">
        <f t="shared" si="71"/>
        <v>1.3154456672372994E-2</v>
      </c>
      <c r="W79" s="66">
        <f t="shared" si="71"/>
        <v>1.313366877841809E-2</v>
      </c>
      <c r="X79" s="66">
        <f t="shared" si="71"/>
        <v>1.3119645243453125E-2</v>
      </c>
      <c r="Y79" s="66">
        <f t="shared" si="71"/>
        <v>1.3110204669377718E-2</v>
      </c>
      <c r="Z79" s="66">
        <f t="shared" si="71"/>
        <v>1.310385824706716E-2</v>
      </c>
      <c r="AA79" s="66">
        <f t="shared" si="71"/>
        <v>1.3099595897428255E-2</v>
      </c>
      <c r="AB79" s="66">
        <f t="shared" si="71"/>
        <v>1.3096735058329876E-2</v>
      </c>
      <c r="AC79" s="66">
        <f t="shared" si="71"/>
        <v>1.3094815714923418E-2</v>
      </c>
    </row>
    <row r="80" spans="1:29" x14ac:dyDescent="0.25">
      <c r="A80" s="30" t="str">
        <f t="shared" si="65"/>
        <v>Opex var (mode-fees)</v>
      </c>
      <c r="B80" s="66">
        <f>B38*B47/B47/(B44)</f>
        <v>4.4000000000000003E-3</v>
      </c>
      <c r="C80" s="66">
        <f t="shared" ref="C80:AC80" si="72">C38*C47/C47/(C44)</f>
        <v>4.4000000000000003E-3</v>
      </c>
      <c r="D80" s="66">
        <f t="shared" si="72"/>
        <v>4.4000000000000003E-3</v>
      </c>
      <c r="E80" s="66">
        <f t="shared" si="72"/>
        <v>4.4000000000000003E-3</v>
      </c>
      <c r="F80" s="66">
        <f t="shared" si="72"/>
        <v>4.4000000000000003E-3</v>
      </c>
      <c r="G80" s="66">
        <f t="shared" si="72"/>
        <v>4.4000000000000003E-3</v>
      </c>
      <c r="H80" s="66">
        <f t="shared" si="72"/>
        <v>4.4000000000000003E-3</v>
      </c>
      <c r="I80" s="66">
        <f t="shared" si="72"/>
        <v>4.4000000000000003E-3</v>
      </c>
      <c r="J80" s="66">
        <f t="shared" si="72"/>
        <v>4.4000000000000003E-3</v>
      </c>
      <c r="K80" s="66">
        <f t="shared" si="72"/>
        <v>4.4000000000000003E-3</v>
      </c>
      <c r="L80" s="66">
        <f t="shared" si="72"/>
        <v>4.4000000000000003E-3</v>
      </c>
      <c r="M80" s="66">
        <f t="shared" si="72"/>
        <v>4.4000000000000003E-3</v>
      </c>
      <c r="N80" s="66">
        <f t="shared" si="72"/>
        <v>4.4000000000000003E-3</v>
      </c>
      <c r="O80" s="66">
        <f t="shared" si="72"/>
        <v>4.4000000000000003E-3</v>
      </c>
      <c r="P80" s="66">
        <f t="shared" si="72"/>
        <v>4.4000000000000003E-3</v>
      </c>
      <c r="Q80" s="66">
        <f t="shared" si="72"/>
        <v>4.4000000000000003E-3</v>
      </c>
      <c r="R80" s="66">
        <f t="shared" si="72"/>
        <v>4.4000000000000003E-3</v>
      </c>
      <c r="S80" s="66">
        <f t="shared" si="72"/>
        <v>4.4000000000000003E-3</v>
      </c>
      <c r="T80" s="66">
        <f t="shared" si="72"/>
        <v>4.4000000000000003E-3</v>
      </c>
      <c r="U80" s="66">
        <f t="shared" si="72"/>
        <v>4.4000000000000003E-3</v>
      </c>
      <c r="V80" s="66">
        <f t="shared" si="72"/>
        <v>4.4000000000000003E-3</v>
      </c>
      <c r="W80" s="66">
        <f t="shared" si="72"/>
        <v>4.4000000000000003E-3</v>
      </c>
      <c r="X80" s="66">
        <f t="shared" si="72"/>
        <v>4.4000000000000003E-3</v>
      </c>
      <c r="Y80" s="66">
        <f t="shared" si="72"/>
        <v>4.4000000000000003E-3</v>
      </c>
      <c r="Z80" s="66">
        <f t="shared" si="72"/>
        <v>4.4000000000000003E-3</v>
      </c>
      <c r="AA80" s="66">
        <f t="shared" si="72"/>
        <v>4.4000000000000003E-3</v>
      </c>
      <c r="AB80" s="66">
        <f t="shared" si="72"/>
        <v>4.4000000000000003E-3</v>
      </c>
      <c r="AC80" s="66">
        <f t="shared" si="72"/>
        <v>4.4000000000000003E-3</v>
      </c>
    </row>
    <row r="81" spans="1:29" x14ac:dyDescent="0.25">
      <c r="A81" s="30" t="str">
        <f t="shared" si="65"/>
        <v>Fuel Cost</v>
      </c>
      <c r="B81" s="66">
        <f>B39*B40*B47/B47/(B44)</f>
        <v>2.149698076693125E-2</v>
      </c>
      <c r="C81" s="66">
        <f t="shared" ref="C81:AC81" si="73">C39*C40*C47/C47/(C44)</f>
        <v>2.1331230658756428E-2</v>
      </c>
      <c r="D81" s="66">
        <f t="shared" si="73"/>
        <v>2.1099903047208143E-2</v>
      </c>
      <c r="E81" s="66">
        <f t="shared" si="73"/>
        <v>2.0780895244289513E-2</v>
      </c>
      <c r="F81" s="66">
        <f t="shared" si="73"/>
        <v>2.0348300970860631E-2</v>
      </c>
      <c r="G81" s="66">
        <f t="shared" si="73"/>
        <v>1.977500969726062E-2</v>
      </c>
      <c r="H81" s="66">
        <f t="shared" si="73"/>
        <v>1.9038033080897548E-2</v>
      </c>
      <c r="I81" s="66">
        <f t="shared" si="73"/>
        <v>1.8126453353507072E-2</v>
      </c>
      <c r="J81" s="66">
        <f t="shared" si="73"/>
        <v>1.7049828608976355E-2</v>
      </c>
      <c r="K81" s="66">
        <f t="shared" si="73"/>
        <v>1.5842858741402264E-2</v>
      </c>
      <c r="L81" s="66">
        <f t="shared" si="73"/>
        <v>1.456270662690278E-2</v>
      </c>
      <c r="M81" s="66">
        <f t="shared" si="73"/>
        <v>1.3279381505411613E-2</v>
      </c>
      <c r="N81" s="66">
        <f t="shared" si="73"/>
        <v>1.2063205843438823E-2</v>
      </c>
      <c r="O81" s="66">
        <f t="shared" si="73"/>
        <v>1.0973050657799936E-2</v>
      </c>
      <c r="P81" s="66">
        <f t="shared" si="73"/>
        <v>1.004736635521954E-2</v>
      </c>
      <c r="Q81" s="66">
        <f t="shared" si="73"/>
        <v>9.3001502289760604E-3</v>
      </c>
      <c r="R81" s="66">
        <f t="shared" si="73"/>
        <v>8.7233879635126403E-3</v>
      </c>
      <c r="S81" s="66">
        <f t="shared" si="73"/>
        <v>8.2944626321454721E-3</v>
      </c>
      <c r="T81" s="66">
        <f t="shared" si="73"/>
        <v>7.9846970768127374E-3</v>
      </c>
      <c r="U81" s="66">
        <f t="shared" si="73"/>
        <v>7.7658742511940507E-3</v>
      </c>
      <c r="V81" s="66">
        <f t="shared" si="73"/>
        <v>7.6137600559403988E-3</v>
      </c>
      <c r="W81" s="66">
        <f t="shared" si="73"/>
        <v>7.509218186098233E-3</v>
      </c>
      <c r="X81" s="66">
        <f t="shared" si="73"/>
        <v>7.4379403106525476E-3</v>
      </c>
      <c r="Y81" s="66">
        <f t="shared" si="73"/>
        <v>7.3896077839910078E-3</v>
      </c>
      <c r="Z81" s="66">
        <f t="shared" si="73"/>
        <v>7.3569565389187477E-3</v>
      </c>
      <c r="AA81" s="66">
        <f t="shared" si="73"/>
        <v>7.3349547713622973E-3</v>
      </c>
      <c r="AB81" s="66">
        <f t="shared" si="73"/>
        <v>7.3201544798759764E-3</v>
      </c>
      <c r="AC81" s="66">
        <f t="shared" si="73"/>
        <v>7.3102100315233995E-3</v>
      </c>
    </row>
    <row r="82" spans="1:29" x14ac:dyDescent="0.25">
      <c r="A82" s="59" t="str">
        <f>A45</f>
        <v>Market failure (av. utilization)</v>
      </c>
      <c r="B82" s="66">
        <f t="shared" ref="B82:AC82" si="74">B71/B45-B71/B44</f>
        <v>0.19097754108779197</v>
      </c>
      <c r="C82" s="66">
        <f t="shared" si="74"/>
        <v>0.19006621444581487</v>
      </c>
      <c r="D82" s="66">
        <f t="shared" si="74"/>
        <v>0.18879793154551086</v>
      </c>
      <c r="E82" s="66">
        <f t="shared" si="74"/>
        <v>0.18705658586229443</v>
      </c>
      <c r="F82" s="66">
        <f t="shared" si="74"/>
        <v>0.18471104304367245</v>
      </c>
      <c r="G82" s="66">
        <f t="shared" si="74"/>
        <v>0.18163418437667753</v>
      </c>
      <c r="H82" s="66">
        <f t="shared" si="74"/>
        <v>0.17773866848859712</v>
      </c>
      <c r="I82" s="66">
        <f t="shared" si="74"/>
        <v>0.17302655937048819</v>
      </c>
      <c r="J82" s="66">
        <f t="shared" si="74"/>
        <v>0.16763493539381294</v>
      </c>
      <c r="K82" s="66">
        <f t="shared" si="74"/>
        <v>0.16184582652484009</v>
      </c>
      <c r="L82" s="66">
        <f t="shared" si="74"/>
        <v>0.15603677641713565</v>
      </c>
      <c r="M82" s="66">
        <f t="shared" si="74"/>
        <v>0.15058575887862807</v>
      </c>
      <c r="N82" s="66">
        <f t="shared" si="74"/>
        <v>0.14577981641673138</v>
      </c>
      <c r="O82" s="66">
        <f t="shared" si="74"/>
        <v>0.14177062804464105</v>
      </c>
      <c r="P82" s="66">
        <f t="shared" si="74"/>
        <v>0.1385818404319466</v>
      </c>
      <c r="Q82" s="66">
        <f t="shared" si="74"/>
        <v>0.1361456279958658</v>
      </c>
      <c r="R82" s="66">
        <f t="shared" si="74"/>
        <v>0.13434506216684977</v>
      </c>
      <c r="S82" s="66">
        <f t="shared" si="74"/>
        <v>0.1330490216838093</v>
      </c>
      <c r="T82" s="66">
        <f t="shared" si="74"/>
        <v>0.13213493986635189</v>
      </c>
      <c r="U82" s="66">
        <f t="shared" si="74"/>
        <v>0.13149994956741456</v>
      </c>
      <c r="V82" s="66">
        <f t="shared" si="74"/>
        <v>0.13106365125548519</v>
      </c>
      <c r="W82" s="66">
        <f t="shared" si="74"/>
        <v>0.13076619262791073</v>
      </c>
      <c r="X82" s="66">
        <f t="shared" si="74"/>
        <v>0.13056448573642071</v>
      </c>
      <c r="Y82" s="66">
        <f t="shared" si="74"/>
        <v>0.13042821623836401</v>
      </c>
      <c r="Z82" s="66">
        <f t="shared" si="74"/>
        <v>0.13033638855124083</v>
      </c>
      <c r="AA82" s="66">
        <f t="shared" si="74"/>
        <v>0.13027461532219181</v>
      </c>
      <c r="AB82" s="66">
        <f t="shared" si="74"/>
        <v>0.13023310833473445</v>
      </c>
      <c r="AC82" s="66">
        <f t="shared" si="74"/>
        <v>0.1302052406278312</v>
      </c>
    </row>
    <row r="83" spans="1:29" x14ac:dyDescent="0.25">
      <c r="A83" s="59" t="str">
        <f>A46</f>
        <v>Payload loss (fuel)</v>
      </c>
      <c r="B83" s="66">
        <f>B71/(B44-B46)-B71/B44</f>
        <v>7.2179704908314768E-3</v>
      </c>
      <c r="C83" s="66">
        <f t="shared" ref="C83:AC83" si="75">C71/(C44-C46)-C71/C44</f>
        <v>7.1576912426335459E-3</v>
      </c>
      <c r="D83" s="66">
        <f t="shared" si="75"/>
        <v>7.0735064622382549E-3</v>
      </c>
      <c r="E83" s="66">
        <f t="shared" si="75"/>
        <v>6.9572913123307489E-3</v>
      </c>
      <c r="F83" s="66">
        <f t="shared" si="75"/>
        <v>6.7994440955805313E-3</v>
      </c>
      <c r="G83" s="66">
        <f t="shared" si="75"/>
        <v>6.5897610824743602E-3</v>
      </c>
      <c r="H83" s="66">
        <f t="shared" si="75"/>
        <v>6.3192907777935292E-3</v>
      </c>
      <c r="I83" s="66">
        <f t="shared" si="75"/>
        <v>5.983186625780873E-3</v>
      </c>
      <c r="J83" s="66">
        <f t="shared" si="75"/>
        <v>5.5838891471088614E-3</v>
      </c>
      <c r="K83" s="66">
        <f t="shared" si="75"/>
        <v>5.1332307429603208E-3</v>
      </c>
      <c r="L83" s="66">
        <f t="shared" si="75"/>
        <v>4.6520857001765697E-3</v>
      </c>
      <c r="M83" s="66">
        <f t="shared" si="75"/>
        <v>4.1673028438506399E-3</v>
      </c>
      <c r="N83" s="66">
        <f t="shared" si="75"/>
        <v>3.706862530984914E-3</v>
      </c>
      <c r="O83" s="66">
        <f t="shared" si="75"/>
        <v>3.2945896594752805E-3</v>
      </c>
      <c r="P83" s="66">
        <f t="shared" si="75"/>
        <v>2.9458784372947133E-3</v>
      </c>
      <c r="Q83" s="66">
        <f t="shared" si="75"/>
        <v>2.6659385641987776E-3</v>
      </c>
      <c r="R83" s="66">
        <f t="shared" si="75"/>
        <v>2.4511164382100825E-3</v>
      </c>
      <c r="S83" s="66">
        <f t="shared" si="75"/>
        <v>2.2922058908653176E-3</v>
      </c>
      <c r="T83" s="66">
        <f t="shared" si="75"/>
        <v>2.1779451745412987E-3</v>
      </c>
      <c r="U83" s="66">
        <f t="shared" si="75"/>
        <v>2.0975029624145936E-3</v>
      </c>
      <c r="V83" s="66">
        <f t="shared" si="75"/>
        <v>2.0417234375869758E-3</v>
      </c>
      <c r="W83" s="66">
        <f t="shared" si="75"/>
        <v>2.0034569743342667E-3</v>
      </c>
      <c r="X83" s="66">
        <f t="shared" si="75"/>
        <v>1.9773991210031983E-3</v>
      </c>
      <c r="Y83" s="66">
        <f t="shared" si="75"/>
        <v>1.9597449354009366E-3</v>
      </c>
      <c r="Z83" s="66">
        <f t="shared" si="75"/>
        <v>1.9478256273540023E-3</v>
      </c>
      <c r="AA83" s="66">
        <f t="shared" si="75"/>
        <v>1.9397971283839494E-3</v>
      </c>
      <c r="AB83" s="66">
        <f t="shared" si="75"/>
        <v>1.934397933302065E-3</v>
      </c>
      <c r="AC83" s="66">
        <f t="shared" si="75"/>
        <v>1.9307708306233046E-3</v>
      </c>
    </row>
    <row r="84" spans="1:29" ht="15.75" thickBot="1" x14ac:dyDescent="0.3">
      <c r="A84" s="59" t="str">
        <f>A21</f>
        <v>Emission Cost</v>
      </c>
      <c r="B84" s="68">
        <f>B41*B47/B47/(B44)</f>
        <v>0</v>
      </c>
      <c r="C84" s="68">
        <f t="shared" ref="C84:AC84" si="76">C41*C47/C47/(C44)</f>
        <v>0</v>
      </c>
      <c r="D84" s="68">
        <f t="shared" si="76"/>
        <v>0</v>
      </c>
      <c r="E84" s="68">
        <f t="shared" si="76"/>
        <v>0</v>
      </c>
      <c r="F84" s="68">
        <f t="shared" si="76"/>
        <v>0</v>
      </c>
      <c r="G84" s="68">
        <f t="shared" si="76"/>
        <v>0</v>
      </c>
      <c r="H84" s="68">
        <f t="shared" si="76"/>
        <v>0</v>
      </c>
      <c r="I84" s="68">
        <f t="shared" si="76"/>
        <v>0</v>
      </c>
      <c r="J84" s="68">
        <f t="shared" si="76"/>
        <v>0</v>
      </c>
      <c r="K84" s="68">
        <f t="shared" si="76"/>
        <v>0</v>
      </c>
      <c r="L84" s="68">
        <f t="shared" si="76"/>
        <v>0</v>
      </c>
      <c r="M84" s="68">
        <f t="shared" si="76"/>
        <v>0</v>
      </c>
      <c r="N84" s="68">
        <f t="shared" si="76"/>
        <v>0</v>
      </c>
      <c r="O84" s="68">
        <f t="shared" si="76"/>
        <v>0</v>
      </c>
      <c r="P84" s="68">
        <f t="shared" si="76"/>
        <v>0</v>
      </c>
      <c r="Q84" s="68">
        <f t="shared" si="76"/>
        <v>0</v>
      </c>
      <c r="R84" s="68">
        <f t="shared" si="76"/>
        <v>0</v>
      </c>
      <c r="S84" s="68">
        <f t="shared" si="76"/>
        <v>0</v>
      </c>
      <c r="T84" s="68">
        <f t="shared" si="76"/>
        <v>0</v>
      </c>
      <c r="U84" s="68">
        <f t="shared" si="76"/>
        <v>0</v>
      </c>
      <c r="V84" s="68">
        <f t="shared" si="76"/>
        <v>0</v>
      </c>
      <c r="W84" s="68">
        <f t="shared" si="76"/>
        <v>0</v>
      </c>
      <c r="X84" s="68">
        <f t="shared" si="76"/>
        <v>0</v>
      </c>
      <c r="Y84" s="68">
        <f t="shared" si="76"/>
        <v>0</v>
      </c>
      <c r="Z84" s="68">
        <f t="shared" si="76"/>
        <v>0</v>
      </c>
      <c r="AA84" s="68">
        <f t="shared" si="76"/>
        <v>0</v>
      </c>
      <c r="AB84" s="68">
        <f t="shared" si="76"/>
        <v>0</v>
      </c>
      <c r="AC84" s="68">
        <f t="shared" si="76"/>
        <v>0</v>
      </c>
    </row>
    <row r="85" spans="1:29" ht="15.75" thickBot="1" x14ac:dyDescent="0.3">
      <c r="A85" s="31" t="s">
        <v>210</v>
      </c>
      <c r="B85" s="67">
        <f>B74+B75+B76+B77+B78+B79+B80+B81+B82+B83+B84</f>
        <v>0.3345133318455118</v>
      </c>
      <c r="C85" s="67">
        <f t="shared" ref="C85:AC85" si="77">C74+C75+C76+C77+C78+C79+C80+C81+C82+C83+C84</f>
        <v>0.33288179976631882</v>
      </c>
      <c r="D85" s="67">
        <f t="shared" si="77"/>
        <v>0.33061092033022699</v>
      </c>
      <c r="E85" s="67">
        <f t="shared" si="77"/>
        <v>0.3274923850368428</v>
      </c>
      <c r="F85" s="67">
        <f t="shared" si="77"/>
        <v>0.32329049847764091</v>
      </c>
      <c r="G85" s="67">
        <f t="shared" si="77"/>
        <v>0.31777588672833657</v>
      </c>
      <c r="H85" s="67">
        <f t="shared" si="77"/>
        <v>0.3107890097200689</v>
      </c>
      <c r="I85" s="67">
        <f t="shared" si="77"/>
        <v>0.30232857950235115</v>
      </c>
      <c r="J85" s="67">
        <f t="shared" si="77"/>
        <v>0.29263337861561844</v>
      </c>
      <c r="K85" s="67">
        <f t="shared" si="77"/>
        <v>0.28220149802358563</v>
      </c>
      <c r="L85" s="67">
        <f t="shared" si="77"/>
        <v>0.2717047493468287</v>
      </c>
      <c r="M85" s="67">
        <f t="shared" si="77"/>
        <v>0.26182166038962762</v>
      </c>
      <c r="N85" s="67">
        <f t="shared" si="77"/>
        <v>0.25307511238383656</v>
      </c>
      <c r="O85" s="67">
        <f t="shared" si="77"/>
        <v>0.24575044576734362</v>
      </c>
      <c r="P85" s="67">
        <f t="shared" si="77"/>
        <v>0.23990382486810363</v>
      </c>
      <c r="Q85" s="67">
        <f t="shared" si="77"/>
        <v>0.23542351872590289</v>
      </c>
      <c r="R85" s="67">
        <f t="shared" si="77"/>
        <v>0.23210427275678314</v>
      </c>
      <c r="S85" s="67">
        <f t="shared" si="77"/>
        <v>0.22971080965247201</v>
      </c>
      <c r="T85" s="67">
        <f t="shared" si="77"/>
        <v>0.22802054580260073</v>
      </c>
      <c r="U85" s="67">
        <f t="shared" si="77"/>
        <v>0.22684529273023726</v>
      </c>
      <c r="V85" s="67">
        <f t="shared" si="77"/>
        <v>0.22603727473656593</v>
      </c>
      <c r="W85" s="67">
        <f t="shared" si="77"/>
        <v>0.22548614857059859</v>
      </c>
      <c r="X85" s="67">
        <f t="shared" si="77"/>
        <v>0.22511232021469854</v>
      </c>
      <c r="Y85" s="67">
        <f t="shared" si="77"/>
        <v>0.2248597186186537</v>
      </c>
      <c r="Z85" s="67">
        <f t="shared" si="77"/>
        <v>0.2246894757121185</v>
      </c>
      <c r="AA85" s="67">
        <f t="shared" si="77"/>
        <v>0.22457494164582253</v>
      </c>
      <c r="AB85" s="67">
        <f t="shared" si="77"/>
        <v>0.22449797867926247</v>
      </c>
      <c r="AC85" s="67">
        <f t="shared" si="77"/>
        <v>0.22444630380606084</v>
      </c>
    </row>
    <row r="87" spans="1:29" x14ac:dyDescent="0.25">
      <c r="B87" s="40"/>
    </row>
    <row r="107" spans="1:2" s="3" customFormat="1" ht="21" x14ac:dyDescent="0.35">
      <c r="A107" s="2" t="str">
        <f>'Parameter Input'!A19</f>
        <v>Road long-haul: Liquid bulk</v>
      </c>
    </row>
    <row r="108" spans="1:2" s="3" customFormat="1" ht="21" x14ac:dyDescent="0.35">
      <c r="A108" s="2" t="s">
        <v>103</v>
      </c>
    </row>
    <row r="109" spans="1:2" x14ac:dyDescent="0.25">
      <c r="A109" s="33" t="s">
        <v>195</v>
      </c>
    </row>
    <row r="110" spans="1:2" x14ac:dyDescent="0.25">
      <c r="A110" s="33" t="s">
        <v>196</v>
      </c>
    </row>
    <row r="111" spans="1:2" ht="15.75" thickBot="1" x14ac:dyDescent="0.3">
      <c r="A111" s="34" t="s">
        <v>197</v>
      </c>
      <c r="B111" s="34"/>
    </row>
    <row r="112" spans="1:2" ht="15.75" thickBot="1" x14ac:dyDescent="0.3">
      <c r="A112" s="39" t="s">
        <v>198</v>
      </c>
      <c r="B112" s="35"/>
    </row>
    <row r="113" spans="1:44" ht="15.75" thickBot="1" x14ac:dyDescent="0.3">
      <c r="A113" s="38" t="s">
        <v>199</v>
      </c>
      <c r="B113" s="36"/>
    </row>
    <row r="114" spans="1:44" ht="15.75" thickBot="1" x14ac:dyDescent="0.3"/>
    <row r="115" spans="1:44" x14ac:dyDescent="0.25">
      <c r="A115" s="5" t="s">
        <v>200</v>
      </c>
      <c r="B115" s="6">
        <v>2023</v>
      </c>
      <c r="C115" s="6">
        <v>2050</v>
      </c>
      <c r="D115" s="7"/>
      <c r="E115" s="5" t="s">
        <v>201</v>
      </c>
      <c r="F115" s="8"/>
      <c r="G115" s="8"/>
      <c r="H115" s="8"/>
      <c r="I115" s="8"/>
      <c r="J115" s="8"/>
      <c r="K115" s="9"/>
      <c r="L115" s="10" t="s">
        <v>2</v>
      </c>
      <c r="M115" s="11"/>
      <c r="N115" s="11"/>
      <c r="O115" s="11"/>
      <c r="P115" s="12"/>
      <c r="Q115" s="13">
        <v>0</v>
      </c>
      <c r="R115" s="13">
        <v>1</v>
      </c>
      <c r="S115" s="13">
        <v>2</v>
      </c>
      <c r="T115" s="13">
        <v>3</v>
      </c>
      <c r="U115" s="13">
        <v>4</v>
      </c>
      <c r="V115" s="13">
        <v>5</v>
      </c>
      <c r="W115" s="13">
        <v>6</v>
      </c>
      <c r="X115" s="13">
        <v>7</v>
      </c>
      <c r="Y115" s="13">
        <v>8</v>
      </c>
      <c r="Z115" s="13">
        <v>9</v>
      </c>
      <c r="AA115" s="13">
        <v>10</v>
      </c>
      <c r="AB115" s="13">
        <v>11</v>
      </c>
      <c r="AC115" s="13">
        <v>12</v>
      </c>
      <c r="AD115" s="13">
        <v>13</v>
      </c>
      <c r="AE115" s="13">
        <v>14</v>
      </c>
      <c r="AF115" s="13">
        <v>15</v>
      </c>
      <c r="AG115" s="13">
        <v>16</v>
      </c>
      <c r="AH115" s="13">
        <v>17</v>
      </c>
      <c r="AI115" s="13">
        <v>18</v>
      </c>
      <c r="AJ115" s="13">
        <v>19</v>
      </c>
      <c r="AK115" s="13">
        <v>20</v>
      </c>
      <c r="AL115" s="13">
        <v>21</v>
      </c>
      <c r="AM115" s="13">
        <v>22</v>
      </c>
      <c r="AN115" s="13">
        <v>23</v>
      </c>
      <c r="AO115" s="13">
        <v>24</v>
      </c>
      <c r="AP115" s="13">
        <v>25</v>
      </c>
      <c r="AQ115" s="13">
        <v>26</v>
      </c>
      <c r="AR115" s="14">
        <v>27</v>
      </c>
    </row>
    <row r="116" spans="1:44" ht="15.75" thickBot="1" x14ac:dyDescent="0.3">
      <c r="A116" s="15"/>
      <c r="B116" s="3" t="s">
        <v>202</v>
      </c>
      <c r="C116" s="3" t="s">
        <v>203</v>
      </c>
      <c r="D116" s="16" t="s">
        <v>5</v>
      </c>
      <c r="E116" s="17"/>
      <c r="F116" s="18"/>
      <c r="G116" s="18"/>
      <c r="H116" s="18"/>
      <c r="I116" s="18"/>
      <c r="J116" s="18"/>
      <c r="K116" s="19"/>
      <c r="L116" s="20" t="s">
        <v>8</v>
      </c>
      <c r="M116" s="20" t="s">
        <v>204</v>
      </c>
      <c r="N116" s="20" t="s">
        <v>205</v>
      </c>
      <c r="O116" s="20" t="s">
        <v>9</v>
      </c>
      <c r="P116" s="21" t="s">
        <v>10</v>
      </c>
      <c r="Q116" s="22">
        <v>2023</v>
      </c>
      <c r="R116" s="22">
        <v>2024</v>
      </c>
      <c r="S116" s="22">
        <v>2025</v>
      </c>
      <c r="T116" s="22">
        <v>2026</v>
      </c>
      <c r="U116" s="22">
        <v>2027</v>
      </c>
      <c r="V116" s="22">
        <v>2028</v>
      </c>
      <c r="W116" s="22">
        <v>2029</v>
      </c>
      <c r="X116" s="22">
        <v>2030</v>
      </c>
      <c r="Y116" s="22">
        <v>2031</v>
      </c>
      <c r="Z116" s="22">
        <v>2032</v>
      </c>
      <c r="AA116" s="22">
        <v>2033</v>
      </c>
      <c r="AB116" s="22">
        <v>2034</v>
      </c>
      <c r="AC116" s="22">
        <v>2035</v>
      </c>
      <c r="AD116" s="22">
        <v>2036</v>
      </c>
      <c r="AE116" s="22">
        <v>2037</v>
      </c>
      <c r="AF116" s="22">
        <v>2038</v>
      </c>
      <c r="AG116" s="22">
        <v>2039</v>
      </c>
      <c r="AH116" s="22">
        <v>2040</v>
      </c>
      <c r="AI116" s="22">
        <v>2041</v>
      </c>
      <c r="AJ116" s="22">
        <v>2042</v>
      </c>
      <c r="AK116" s="22">
        <v>2043</v>
      </c>
      <c r="AL116" s="22">
        <v>2044</v>
      </c>
      <c r="AM116" s="22">
        <v>2045</v>
      </c>
      <c r="AN116" s="22">
        <v>2046</v>
      </c>
      <c r="AO116" s="22">
        <v>2047</v>
      </c>
      <c r="AP116" s="22">
        <v>2048</v>
      </c>
      <c r="AQ116" s="22">
        <v>2049</v>
      </c>
      <c r="AR116" s="23">
        <v>2050</v>
      </c>
    </row>
    <row r="117" spans="1:44" x14ac:dyDescent="0.25">
      <c r="A117" s="24" t="s">
        <v>18</v>
      </c>
      <c r="B117" s="41">
        <f>'Parameter Input'!$L$32</f>
        <v>390000</v>
      </c>
      <c r="C117" s="42">
        <f>'Parameter Input'!$M$32</f>
        <v>155000</v>
      </c>
      <c r="D117" s="1" t="s">
        <v>15</v>
      </c>
      <c r="L117" s="51">
        <f>'Parameter Input'!$O$32</f>
        <v>9</v>
      </c>
      <c r="M117" s="52">
        <v>0</v>
      </c>
      <c r="N117" s="52">
        <v>1</v>
      </c>
      <c r="O117" s="52">
        <f>'Parameter Input'!$P$32</f>
        <v>0.9</v>
      </c>
      <c r="P117" s="53">
        <f>'Parameter Input'!$Q$32</f>
        <v>0.4</v>
      </c>
      <c r="Q117" s="4">
        <f t="shared" ref="Q117:AR126" si="78">$N117+($M117-$N117)*((1/(1+EXP(-$P117*(Q$9-$L117)))^$O117))</f>
        <v>0.96177484161592774</v>
      </c>
      <c r="R117" s="4">
        <f t="shared" si="78"/>
        <v>0.94584787155511363</v>
      </c>
      <c r="S117" s="4">
        <f t="shared" si="78"/>
        <v>0.92370360150141495</v>
      </c>
      <c r="T117" s="4">
        <f t="shared" si="78"/>
        <v>0.89334463567658451</v>
      </c>
      <c r="U117" s="4">
        <f t="shared" si="78"/>
        <v>0.85254543874327005</v>
      </c>
      <c r="V117" s="4">
        <f t="shared" si="78"/>
        <v>0.79921300652623883</v>
      </c>
      <c r="W117" s="4">
        <f t="shared" si="78"/>
        <v>0.73204982249993378</v>
      </c>
      <c r="X117" s="4">
        <f t="shared" si="78"/>
        <v>0.65145592958786691</v>
      </c>
      <c r="Y117" s="4">
        <f t="shared" si="78"/>
        <v>0.56032247880849573</v>
      </c>
      <c r="Z117" s="4">
        <f t="shared" si="78"/>
        <v>0.46411326873185343</v>
      </c>
      <c r="AA117" s="4">
        <f t="shared" si="78"/>
        <v>0.36979727595523937</v>
      </c>
      <c r="AB117" s="4">
        <f t="shared" si="78"/>
        <v>0.28393948637231203</v>
      </c>
      <c r="AC117" s="4">
        <f t="shared" si="78"/>
        <v>0.21097259161117732</v>
      </c>
      <c r="AD117" s="4">
        <f t="shared" si="78"/>
        <v>0.15253917653798199</v>
      </c>
      <c r="AE117" s="4">
        <f t="shared" si="78"/>
        <v>0.10795188737709993</v>
      </c>
      <c r="AF117" s="4">
        <f t="shared" si="78"/>
        <v>7.5176653938091809E-2</v>
      </c>
      <c r="AG117" s="4">
        <f t="shared" si="78"/>
        <v>5.1742836177502194E-2</v>
      </c>
      <c r="AH117" s="4">
        <f t="shared" si="78"/>
        <v>3.5319190625345942E-2</v>
      </c>
      <c r="AI117" s="4">
        <f t="shared" si="78"/>
        <v>2.3969442072658165E-2</v>
      </c>
      <c r="AJ117" s="4">
        <f t="shared" si="78"/>
        <v>1.6202243558389728E-2</v>
      </c>
      <c r="AK117" s="4">
        <f t="shared" si="78"/>
        <v>1.0922240564108399E-2</v>
      </c>
      <c r="AL117" s="4">
        <f t="shared" si="78"/>
        <v>7.3493212906090566E-3</v>
      </c>
      <c r="AM117" s="4">
        <f t="shared" si="78"/>
        <v>4.9390262185057265E-3</v>
      </c>
      <c r="AN117" s="4">
        <f t="shared" si="78"/>
        <v>3.3164275492956197E-3</v>
      </c>
      <c r="AO117" s="4">
        <f t="shared" si="78"/>
        <v>2.2256362146679809E-3</v>
      </c>
      <c r="AP117" s="4">
        <f t="shared" si="78"/>
        <v>1.4930448704811861E-3</v>
      </c>
      <c r="AQ117" s="4">
        <f t="shared" si="78"/>
        <v>1.0013381504474506E-3</v>
      </c>
      <c r="AR117" s="4">
        <f t="shared" si="78"/>
        <v>6.7145100246257527E-4</v>
      </c>
    </row>
    <row r="118" spans="1:44" x14ac:dyDescent="0.25">
      <c r="A118" s="24" t="s">
        <v>28</v>
      </c>
      <c r="B118" s="60">
        <f>'Parameter Input'!$L$33</f>
        <v>-58500</v>
      </c>
      <c r="C118" s="61">
        <f>'Parameter Input'!$M$33</f>
        <v>-38750</v>
      </c>
      <c r="D118" s="1" t="s">
        <v>15</v>
      </c>
      <c r="L118" s="54">
        <f>'Parameter Input'!$O$33</f>
        <v>9</v>
      </c>
      <c r="M118" s="37">
        <v>0</v>
      </c>
      <c r="N118" s="37">
        <v>1</v>
      </c>
      <c r="O118" s="37">
        <f>'Parameter Input'!$P$33</f>
        <v>0.9</v>
      </c>
      <c r="P118" s="55">
        <f>'Parameter Input'!$Q$33</f>
        <v>0.4</v>
      </c>
      <c r="Q118" s="4">
        <f t="shared" si="78"/>
        <v>0.96177484161592774</v>
      </c>
      <c r="R118" s="4">
        <f t="shared" si="78"/>
        <v>0.94584787155511363</v>
      </c>
      <c r="S118" s="4">
        <f t="shared" si="78"/>
        <v>0.92370360150141495</v>
      </c>
      <c r="T118" s="4">
        <f t="shared" si="78"/>
        <v>0.89334463567658451</v>
      </c>
      <c r="U118" s="4">
        <f t="shared" si="78"/>
        <v>0.85254543874327005</v>
      </c>
      <c r="V118" s="4">
        <f t="shared" si="78"/>
        <v>0.79921300652623883</v>
      </c>
      <c r="W118" s="4">
        <f t="shared" si="78"/>
        <v>0.73204982249993378</v>
      </c>
      <c r="X118" s="4">
        <f t="shared" si="78"/>
        <v>0.65145592958786691</v>
      </c>
      <c r="Y118" s="4">
        <f t="shared" si="78"/>
        <v>0.56032247880849573</v>
      </c>
      <c r="Z118" s="4">
        <f t="shared" si="78"/>
        <v>0.46411326873185343</v>
      </c>
      <c r="AA118" s="4">
        <f t="shared" si="78"/>
        <v>0.36979727595523937</v>
      </c>
      <c r="AB118" s="4">
        <f t="shared" si="78"/>
        <v>0.28393948637231203</v>
      </c>
      <c r="AC118" s="4">
        <f t="shared" si="78"/>
        <v>0.21097259161117732</v>
      </c>
      <c r="AD118" s="4">
        <f t="shared" si="78"/>
        <v>0.15253917653798199</v>
      </c>
      <c r="AE118" s="4">
        <f t="shared" si="78"/>
        <v>0.10795188737709993</v>
      </c>
      <c r="AF118" s="4">
        <f t="shared" si="78"/>
        <v>7.5176653938091809E-2</v>
      </c>
      <c r="AG118" s="4">
        <f t="shared" si="78"/>
        <v>5.1742836177502194E-2</v>
      </c>
      <c r="AH118" s="4">
        <f t="shared" si="78"/>
        <v>3.5319190625345942E-2</v>
      </c>
      <c r="AI118" s="4">
        <f t="shared" si="78"/>
        <v>2.3969442072658165E-2</v>
      </c>
      <c r="AJ118" s="4">
        <f t="shared" si="78"/>
        <v>1.6202243558389728E-2</v>
      </c>
      <c r="AK118" s="4">
        <f t="shared" si="78"/>
        <v>1.0922240564108399E-2</v>
      </c>
      <c r="AL118" s="4">
        <f t="shared" si="78"/>
        <v>7.3493212906090566E-3</v>
      </c>
      <c r="AM118" s="4">
        <f t="shared" si="78"/>
        <v>4.9390262185057265E-3</v>
      </c>
      <c r="AN118" s="4">
        <f t="shared" si="78"/>
        <v>3.3164275492956197E-3</v>
      </c>
      <c r="AO118" s="4">
        <f t="shared" si="78"/>
        <v>2.2256362146679809E-3</v>
      </c>
      <c r="AP118" s="4">
        <f t="shared" si="78"/>
        <v>1.4930448704811861E-3</v>
      </c>
      <c r="AQ118" s="4">
        <f t="shared" si="78"/>
        <v>1.0013381504474506E-3</v>
      </c>
      <c r="AR118" s="4">
        <f t="shared" si="78"/>
        <v>6.7145100246257527E-4</v>
      </c>
    </row>
    <row r="119" spans="1:44" x14ac:dyDescent="0.25">
      <c r="A119" s="24" t="s">
        <v>14</v>
      </c>
      <c r="B119" s="60">
        <f>'Parameter Input'!B20</f>
        <v>60000</v>
      </c>
      <c r="C119" s="61">
        <f>'Parameter Input'!C20</f>
        <v>60000</v>
      </c>
      <c r="D119" s="1" t="s">
        <v>15</v>
      </c>
      <c r="L119" s="54">
        <f>'Parameter Input'!E20</f>
        <v>12</v>
      </c>
      <c r="M119" s="37">
        <v>0</v>
      </c>
      <c r="N119" s="37">
        <v>1</v>
      </c>
      <c r="O119" s="37">
        <f>'Parameter Input'!F20</f>
        <v>0.9</v>
      </c>
      <c r="P119" s="55">
        <f>'Parameter Input'!G20</f>
        <v>0.4</v>
      </c>
      <c r="Q119" s="4">
        <f t="shared" si="78"/>
        <v>0.9867978615748374</v>
      </c>
      <c r="R119" s="4">
        <f t="shared" si="78"/>
        <v>0.98114509762858249</v>
      </c>
      <c r="S119" s="4">
        <f t="shared" si="78"/>
        <v>0.97311898315872036</v>
      </c>
      <c r="T119" s="4">
        <f t="shared" si="78"/>
        <v>0.96177484161592774</v>
      </c>
      <c r="U119" s="4">
        <f t="shared" si="78"/>
        <v>0.94584787155511363</v>
      </c>
      <c r="V119" s="4">
        <f t="shared" si="78"/>
        <v>0.92370360150141495</v>
      </c>
      <c r="W119" s="4">
        <f t="shared" si="78"/>
        <v>0.89334463567658451</v>
      </c>
      <c r="X119" s="4">
        <f t="shared" si="78"/>
        <v>0.85254543874327005</v>
      </c>
      <c r="Y119" s="4">
        <f t="shared" si="78"/>
        <v>0.79921300652623883</v>
      </c>
      <c r="Z119" s="4">
        <f t="shared" si="78"/>
        <v>0.73204982249993378</v>
      </c>
      <c r="AA119" s="4">
        <f t="shared" si="78"/>
        <v>0.65145592958786691</v>
      </c>
      <c r="AB119" s="4">
        <f t="shared" si="78"/>
        <v>0.56032247880849573</v>
      </c>
      <c r="AC119" s="4">
        <f t="shared" si="78"/>
        <v>0.46411326873185343</v>
      </c>
      <c r="AD119" s="4">
        <f t="shared" si="78"/>
        <v>0.36979727595523937</v>
      </c>
      <c r="AE119" s="4">
        <f t="shared" si="78"/>
        <v>0.28393948637231203</v>
      </c>
      <c r="AF119" s="4">
        <f t="shared" si="78"/>
        <v>0.21097259161117732</v>
      </c>
      <c r="AG119" s="4">
        <f t="shared" si="78"/>
        <v>0.15253917653798199</v>
      </c>
      <c r="AH119" s="4">
        <f t="shared" si="78"/>
        <v>0.10795188737709993</v>
      </c>
      <c r="AI119" s="4">
        <f t="shared" si="78"/>
        <v>7.5176653938091809E-2</v>
      </c>
      <c r="AJ119" s="4">
        <f t="shared" si="78"/>
        <v>5.1742836177502194E-2</v>
      </c>
      <c r="AK119" s="4">
        <f t="shared" si="78"/>
        <v>3.5319190625345942E-2</v>
      </c>
      <c r="AL119" s="4">
        <f t="shared" si="78"/>
        <v>2.3969442072658165E-2</v>
      </c>
      <c r="AM119" s="4">
        <f t="shared" si="78"/>
        <v>1.6202243558389728E-2</v>
      </c>
      <c r="AN119" s="4">
        <f t="shared" si="78"/>
        <v>1.0922240564108399E-2</v>
      </c>
      <c r="AO119" s="4">
        <f t="shared" si="78"/>
        <v>7.3493212906090566E-3</v>
      </c>
      <c r="AP119" s="4">
        <f t="shared" si="78"/>
        <v>4.9390262185057265E-3</v>
      </c>
      <c r="AQ119" s="4">
        <f t="shared" si="78"/>
        <v>3.3164275492956197E-3</v>
      </c>
      <c r="AR119" s="4">
        <f t="shared" si="78"/>
        <v>2.2256362146679809E-3</v>
      </c>
    </row>
    <row r="120" spans="1:44" x14ac:dyDescent="0.25">
      <c r="A120" s="24" t="s">
        <v>25</v>
      </c>
      <c r="B120" s="60">
        <f>'Parameter Input'!B21</f>
        <v>-15000</v>
      </c>
      <c r="C120" s="61">
        <f>'Parameter Input'!C21</f>
        <v>-15000</v>
      </c>
      <c r="D120" s="1" t="s">
        <v>15</v>
      </c>
      <c r="L120" s="54">
        <f>'Parameter Input'!E21</f>
        <v>12</v>
      </c>
      <c r="M120" s="37">
        <v>0</v>
      </c>
      <c r="N120" s="37">
        <v>1</v>
      </c>
      <c r="O120" s="37">
        <f>'Parameter Input'!F21</f>
        <v>0.9</v>
      </c>
      <c r="P120" s="55">
        <f>'Parameter Input'!G21</f>
        <v>0.4</v>
      </c>
      <c r="Q120" s="4">
        <f t="shared" si="78"/>
        <v>0.9867978615748374</v>
      </c>
      <c r="R120" s="4">
        <f t="shared" si="78"/>
        <v>0.98114509762858249</v>
      </c>
      <c r="S120" s="4">
        <f t="shared" si="78"/>
        <v>0.97311898315872036</v>
      </c>
      <c r="T120" s="4">
        <f t="shared" si="78"/>
        <v>0.96177484161592774</v>
      </c>
      <c r="U120" s="4">
        <f t="shared" si="78"/>
        <v>0.94584787155511363</v>
      </c>
      <c r="V120" s="4">
        <f t="shared" si="78"/>
        <v>0.92370360150141495</v>
      </c>
      <c r="W120" s="4">
        <f t="shared" si="78"/>
        <v>0.89334463567658451</v>
      </c>
      <c r="X120" s="4">
        <f t="shared" si="78"/>
        <v>0.85254543874327005</v>
      </c>
      <c r="Y120" s="4">
        <f t="shared" si="78"/>
        <v>0.79921300652623883</v>
      </c>
      <c r="Z120" s="4">
        <f t="shared" si="78"/>
        <v>0.73204982249993378</v>
      </c>
      <c r="AA120" s="4">
        <f t="shared" si="78"/>
        <v>0.65145592958786691</v>
      </c>
      <c r="AB120" s="4">
        <f t="shared" si="78"/>
        <v>0.56032247880849573</v>
      </c>
      <c r="AC120" s="4">
        <f t="shared" si="78"/>
        <v>0.46411326873185343</v>
      </c>
      <c r="AD120" s="4">
        <f t="shared" si="78"/>
        <v>0.36979727595523937</v>
      </c>
      <c r="AE120" s="4">
        <f t="shared" si="78"/>
        <v>0.28393948637231203</v>
      </c>
      <c r="AF120" s="4">
        <f t="shared" si="78"/>
        <v>0.21097259161117732</v>
      </c>
      <c r="AG120" s="4">
        <f t="shared" si="78"/>
        <v>0.15253917653798199</v>
      </c>
      <c r="AH120" s="4">
        <f t="shared" si="78"/>
        <v>0.10795188737709993</v>
      </c>
      <c r="AI120" s="4">
        <f t="shared" si="78"/>
        <v>7.5176653938091809E-2</v>
      </c>
      <c r="AJ120" s="4">
        <f t="shared" si="78"/>
        <v>5.1742836177502194E-2</v>
      </c>
      <c r="AK120" s="4">
        <f t="shared" si="78"/>
        <v>3.5319190625345942E-2</v>
      </c>
      <c r="AL120" s="4">
        <f t="shared" si="78"/>
        <v>2.3969442072658165E-2</v>
      </c>
      <c r="AM120" s="4">
        <f t="shared" si="78"/>
        <v>1.6202243558389728E-2</v>
      </c>
      <c r="AN120" s="4">
        <f t="shared" si="78"/>
        <v>1.0922240564108399E-2</v>
      </c>
      <c r="AO120" s="4">
        <f t="shared" si="78"/>
        <v>7.3493212906090566E-3</v>
      </c>
      <c r="AP120" s="4">
        <f t="shared" si="78"/>
        <v>4.9390262185057265E-3</v>
      </c>
      <c r="AQ120" s="4">
        <f t="shared" si="78"/>
        <v>3.3164275492956197E-3</v>
      </c>
      <c r="AR120" s="4">
        <f t="shared" si="78"/>
        <v>2.2256362146679809E-3</v>
      </c>
    </row>
    <row r="121" spans="1:44" x14ac:dyDescent="0.25">
      <c r="A121" s="24" t="s">
        <v>79</v>
      </c>
      <c r="B121" s="45">
        <f>'Parameter Input'!$L$39</f>
        <v>0.06</v>
      </c>
      <c r="C121" s="46">
        <f>'Parameter Input'!$M$39</f>
        <v>0.06</v>
      </c>
      <c r="D121" s="1" t="s">
        <v>57</v>
      </c>
      <c r="L121" s="54">
        <f>'Parameter Input'!$O$39</f>
        <v>12</v>
      </c>
      <c r="M121" s="37">
        <v>0</v>
      </c>
      <c r="N121" s="37">
        <v>1</v>
      </c>
      <c r="O121" s="37">
        <f>'Parameter Input'!$P$39</f>
        <v>0.9</v>
      </c>
      <c r="P121" s="55">
        <f>'Parameter Input'!$Q$39</f>
        <v>0.4</v>
      </c>
      <c r="Q121" s="4">
        <f t="shared" si="78"/>
        <v>0.9867978615748374</v>
      </c>
      <c r="R121" s="4">
        <f t="shared" si="78"/>
        <v>0.98114509762858249</v>
      </c>
      <c r="S121" s="4">
        <f t="shared" si="78"/>
        <v>0.97311898315872036</v>
      </c>
      <c r="T121" s="4">
        <f t="shared" si="78"/>
        <v>0.96177484161592774</v>
      </c>
      <c r="U121" s="4">
        <f t="shared" si="78"/>
        <v>0.94584787155511363</v>
      </c>
      <c r="V121" s="4">
        <f t="shared" si="78"/>
        <v>0.92370360150141495</v>
      </c>
      <c r="W121" s="4">
        <f t="shared" si="78"/>
        <v>0.89334463567658451</v>
      </c>
      <c r="X121" s="4">
        <f t="shared" si="78"/>
        <v>0.85254543874327005</v>
      </c>
      <c r="Y121" s="4">
        <f t="shared" si="78"/>
        <v>0.79921300652623883</v>
      </c>
      <c r="Z121" s="4">
        <f t="shared" si="78"/>
        <v>0.73204982249993378</v>
      </c>
      <c r="AA121" s="4">
        <f t="shared" si="78"/>
        <v>0.65145592958786691</v>
      </c>
      <c r="AB121" s="4">
        <f t="shared" si="78"/>
        <v>0.56032247880849573</v>
      </c>
      <c r="AC121" s="4">
        <f t="shared" si="78"/>
        <v>0.46411326873185343</v>
      </c>
      <c r="AD121" s="4">
        <f t="shared" si="78"/>
        <v>0.36979727595523937</v>
      </c>
      <c r="AE121" s="4">
        <f t="shared" si="78"/>
        <v>0.28393948637231203</v>
      </c>
      <c r="AF121" s="4">
        <f t="shared" si="78"/>
        <v>0.21097259161117732</v>
      </c>
      <c r="AG121" s="4">
        <f t="shared" si="78"/>
        <v>0.15253917653798199</v>
      </c>
      <c r="AH121" s="4">
        <f t="shared" si="78"/>
        <v>0.10795188737709993</v>
      </c>
      <c r="AI121" s="4">
        <f t="shared" si="78"/>
        <v>7.5176653938091809E-2</v>
      </c>
      <c r="AJ121" s="4">
        <f t="shared" si="78"/>
        <v>5.1742836177502194E-2</v>
      </c>
      <c r="AK121" s="4">
        <f t="shared" si="78"/>
        <v>3.5319190625345942E-2</v>
      </c>
      <c r="AL121" s="4">
        <f t="shared" si="78"/>
        <v>2.3969442072658165E-2</v>
      </c>
      <c r="AM121" s="4">
        <f t="shared" si="78"/>
        <v>1.6202243558389728E-2</v>
      </c>
      <c r="AN121" s="4">
        <f t="shared" si="78"/>
        <v>1.0922240564108399E-2</v>
      </c>
      <c r="AO121" s="4">
        <f t="shared" si="78"/>
        <v>7.3493212906090566E-3</v>
      </c>
      <c r="AP121" s="4">
        <f t="shared" si="78"/>
        <v>4.9390262185057265E-3</v>
      </c>
      <c r="AQ121" s="4">
        <f t="shared" si="78"/>
        <v>3.3164275492956197E-3</v>
      </c>
      <c r="AR121" s="4">
        <f t="shared" si="78"/>
        <v>2.2256362146679809E-3</v>
      </c>
    </row>
    <row r="122" spans="1:44" x14ac:dyDescent="0.25">
      <c r="A122" s="24" t="s">
        <v>37</v>
      </c>
      <c r="B122" s="60">
        <f>'Parameter Input'!B22</f>
        <v>70000</v>
      </c>
      <c r="C122" s="61">
        <f>'Parameter Input'!C22</f>
        <v>70000</v>
      </c>
      <c r="D122" s="1" t="s">
        <v>38</v>
      </c>
      <c r="L122" s="54">
        <f>'Parameter Input'!E22</f>
        <v>12</v>
      </c>
      <c r="M122" s="37">
        <v>0</v>
      </c>
      <c r="N122" s="37">
        <v>1</v>
      </c>
      <c r="O122" s="37">
        <f>'Parameter Input'!F22</f>
        <v>0.9</v>
      </c>
      <c r="P122" s="55">
        <f>'Parameter Input'!G22</f>
        <v>0.4</v>
      </c>
      <c r="Q122" s="4">
        <f t="shared" si="78"/>
        <v>0.9867978615748374</v>
      </c>
      <c r="R122" s="4">
        <f t="shared" si="78"/>
        <v>0.98114509762858249</v>
      </c>
      <c r="S122" s="4">
        <f t="shared" si="78"/>
        <v>0.97311898315872036</v>
      </c>
      <c r="T122" s="4">
        <f t="shared" si="78"/>
        <v>0.96177484161592774</v>
      </c>
      <c r="U122" s="4">
        <f t="shared" si="78"/>
        <v>0.94584787155511363</v>
      </c>
      <c r="V122" s="4">
        <f t="shared" si="78"/>
        <v>0.92370360150141495</v>
      </c>
      <c r="W122" s="4">
        <f t="shared" si="78"/>
        <v>0.89334463567658451</v>
      </c>
      <c r="X122" s="4">
        <f t="shared" si="78"/>
        <v>0.85254543874327005</v>
      </c>
      <c r="Y122" s="4">
        <f t="shared" si="78"/>
        <v>0.79921300652623883</v>
      </c>
      <c r="Z122" s="4">
        <f t="shared" si="78"/>
        <v>0.73204982249993378</v>
      </c>
      <c r="AA122" s="4">
        <f t="shared" si="78"/>
        <v>0.65145592958786691</v>
      </c>
      <c r="AB122" s="4">
        <f t="shared" si="78"/>
        <v>0.56032247880849573</v>
      </c>
      <c r="AC122" s="4">
        <f t="shared" si="78"/>
        <v>0.46411326873185343</v>
      </c>
      <c r="AD122" s="4">
        <f t="shared" si="78"/>
        <v>0.36979727595523937</v>
      </c>
      <c r="AE122" s="4">
        <f t="shared" si="78"/>
        <v>0.28393948637231203</v>
      </c>
      <c r="AF122" s="4">
        <f t="shared" si="78"/>
        <v>0.21097259161117732</v>
      </c>
      <c r="AG122" s="4">
        <f t="shared" si="78"/>
        <v>0.15253917653798199</v>
      </c>
      <c r="AH122" s="4">
        <f t="shared" si="78"/>
        <v>0.10795188737709993</v>
      </c>
      <c r="AI122" s="4">
        <f t="shared" si="78"/>
        <v>7.5176653938091809E-2</v>
      </c>
      <c r="AJ122" s="4">
        <f t="shared" si="78"/>
        <v>5.1742836177502194E-2</v>
      </c>
      <c r="AK122" s="4">
        <f t="shared" si="78"/>
        <v>3.5319190625345942E-2</v>
      </c>
      <c r="AL122" s="4">
        <f t="shared" si="78"/>
        <v>2.3969442072658165E-2</v>
      </c>
      <c r="AM122" s="4">
        <f t="shared" si="78"/>
        <v>1.6202243558389728E-2</v>
      </c>
      <c r="AN122" s="4">
        <f t="shared" si="78"/>
        <v>1.0922240564108399E-2</v>
      </c>
      <c r="AO122" s="4">
        <f t="shared" si="78"/>
        <v>7.3493212906090566E-3</v>
      </c>
      <c r="AP122" s="4">
        <f t="shared" si="78"/>
        <v>4.9390262185057265E-3</v>
      </c>
      <c r="AQ122" s="4">
        <f t="shared" si="78"/>
        <v>3.3164275492956197E-3</v>
      </c>
      <c r="AR122" s="4">
        <f t="shared" si="78"/>
        <v>2.2256362146679809E-3</v>
      </c>
    </row>
    <row r="123" spans="1:44" x14ac:dyDescent="0.25">
      <c r="A123" s="24" t="s">
        <v>52</v>
      </c>
      <c r="B123" s="43">
        <f>'Parameter Input'!$L$35</f>
        <v>26000</v>
      </c>
      <c r="C123" s="44">
        <f>'Parameter Input'!$M$35</f>
        <v>18000</v>
      </c>
      <c r="D123" s="1" t="s">
        <v>38</v>
      </c>
      <c r="L123" s="54">
        <f>'Parameter Input'!$O$35</f>
        <v>9</v>
      </c>
      <c r="M123" s="37">
        <v>0</v>
      </c>
      <c r="N123" s="37">
        <v>1</v>
      </c>
      <c r="O123" s="37">
        <f>'Parameter Input'!$P$35</f>
        <v>0.9</v>
      </c>
      <c r="P123" s="55">
        <f>'Parameter Input'!$Q$35</f>
        <v>0.4</v>
      </c>
      <c r="Q123" s="4">
        <f t="shared" si="78"/>
        <v>0.96177484161592774</v>
      </c>
      <c r="R123" s="4">
        <f t="shared" si="78"/>
        <v>0.94584787155511363</v>
      </c>
      <c r="S123" s="4">
        <f t="shared" si="78"/>
        <v>0.92370360150141495</v>
      </c>
      <c r="T123" s="4">
        <f t="shared" si="78"/>
        <v>0.89334463567658451</v>
      </c>
      <c r="U123" s="4">
        <f t="shared" si="78"/>
        <v>0.85254543874327005</v>
      </c>
      <c r="V123" s="4">
        <f t="shared" si="78"/>
        <v>0.79921300652623883</v>
      </c>
      <c r="W123" s="4">
        <f t="shared" si="78"/>
        <v>0.73204982249993378</v>
      </c>
      <c r="X123" s="4">
        <f t="shared" si="78"/>
        <v>0.65145592958786691</v>
      </c>
      <c r="Y123" s="4">
        <f t="shared" si="78"/>
        <v>0.56032247880849573</v>
      </c>
      <c r="Z123" s="4">
        <f t="shared" si="78"/>
        <v>0.46411326873185343</v>
      </c>
      <c r="AA123" s="4">
        <f t="shared" si="78"/>
        <v>0.36979727595523937</v>
      </c>
      <c r="AB123" s="4">
        <f t="shared" si="78"/>
        <v>0.28393948637231203</v>
      </c>
      <c r="AC123" s="4">
        <f t="shared" si="78"/>
        <v>0.21097259161117732</v>
      </c>
      <c r="AD123" s="4">
        <f t="shared" si="78"/>
        <v>0.15253917653798199</v>
      </c>
      <c r="AE123" s="4">
        <f t="shared" si="78"/>
        <v>0.10795188737709993</v>
      </c>
      <c r="AF123" s="4">
        <f t="shared" si="78"/>
        <v>7.5176653938091809E-2</v>
      </c>
      <c r="AG123" s="4">
        <f t="shared" si="78"/>
        <v>5.1742836177502194E-2</v>
      </c>
      <c r="AH123" s="4">
        <f t="shared" si="78"/>
        <v>3.5319190625345942E-2</v>
      </c>
      <c r="AI123" s="4">
        <f t="shared" si="78"/>
        <v>2.3969442072658165E-2</v>
      </c>
      <c r="AJ123" s="4">
        <f t="shared" si="78"/>
        <v>1.6202243558389728E-2</v>
      </c>
      <c r="AK123" s="4">
        <f t="shared" si="78"/>
        <v>1.0922240564108399E-2</v>
      </c>
      <c r="AL123" s="4">
        <f t="shared" si="78"/>
        <v>7.3493212906090566E-3</v>
      </c>
      <c r="AM123" s="4">
        <f t="shared" si="78"/>
        <v>4.9390262185057265E-3</v>
      </c>
      <c r="AN123" s="4">
        <f t="shared" si="78"/>
        <v>3.3164275492956197E-3</v>
      </c>
      <c r="AO123" s="4">
        <f t="shared" si="78"/>
        <v>2.2256362146679809E-3</v>
      </c>
      <c r="AP123" s="4">
        <f t="shared" si="78"/>
        <v>1.4930448704811861E-3</v>
      </c>
      <c r="AQ123" s="4">
        <f t="shared" si="78"/>
        <v>1.0013381504474506E-3</v>
      </c>
      <c r="AR123" s="4">
        <f t="shared" si="78"/>
        <v>6.7145100246257527E-4</v>
      </c>
    </row>
    <row r="124" spans="1:44" x14ac:dyDescent="0.25">
      <c r="A124" s="24" t="s">
        <v>273</v>
      </c>
      <c r="B124" s="60">
        <f>'Parameter Input'!B27</f>
        <v>0.11</v>
      </c>
      <c r="C124" s="61">
        <f>'Parameter Input'!C27</f>
        <v>0.11</v>
      </c>
      <c r="D124" s="1" t="s">
        <v>76</v>
      </c>
      <c r="L124" s="54">
        <f>'Parameter Input'!E27</f>
        <v>12</v>
      </c>
      <c r="M124" s="37">
        <v>0</v>
      </c>
      <c r="N124" s="37">
        <v>1</v>
      </c>
      <c r="O124" s="37">
        <f>'Parameter Input'!F27</f>
        <v>0.9</v>
      </c>
      <c r="P124" s="55">
        <f>'Parameter Input'!G27</f>
        <v>0.4</v>
      </c>
      <c r="Q124" s="4">
        <f t="shared" si="78"/>
        <v>0.9867978615748374</v>
      </c>
      <c r="R124" s="4">
        <f t="shared" si="78"/>
        <v>0.98114509762858249</v>
      </c>
      <c r="S124" s="4">
        <f t="shared" si="78"/>
        <v>0.97311898315872036</v>
      </c>
      <c r="T124" s="4">
        <f t="shared" si="78"/>
        <v>0.96177484161592774</v>
      </c>
      <c r="U124" s="4">
        <f t="shared" si="78"/>
        <v>0.94584787155511363</v>
      </c>
      <c r="V124" s="4">
        <f t="shared" si="78"/>
        <v>0.92370360150141495</v>
      </c>
      <c r="W124" s="4">
        <f t="shared" si="78"/>
        <v>0.89334463567658451</v>
      </c>
      <c r="X124" s="4">
        <f t="shared" si="78"/>
        <v>0.85254543874327005</v>
      </c>
      <c r="Y124" s="4">
        <f t="shared" si="78"/>
        <v>0.79921300652623883</v>
      </c>
      <c r="Z124" s="4">
        <f t="shared" si="78"/>
        <v>0.73204982249993378</v>
      </c>
      <c r="AA124" s="4">
        <f t="shared" si="78"/>
        <v>0.65145592958786691</v>
      </c>
      <c r="AB124" s="4">
        <f t="shared" si="78"/>
        <v>0.56032247880849573</v>
      </c>
      <c r="AC124" s="4">
        <f t="shared" si="78"/>
        <v>0.46411326873185343</v>
      </c>
      <c r="AD124" s="4">
        <f t="shared" si="78"/>
        <v>0.36979727595523937</v>
      </c>
      <c r="AE124" s="4">
        <f t="shared" si="78"/>
        <v>0.28393948637231203</v>
      </c>
      <c r="AF124" s="4">
        <f t="shared" si="78"/>
        <v>0.21097259161117732</v>
      </c>
      <c r="AG124" s="4">
        <f t="shared" si="78"/>
        <v>0.15253917653798199</v>
      </c>
      <c r="AH124" s="4">
        <f t="shared" si="78"/>
        <v>0.10795188737709993</v>
      </c>
      <c r="AI124" s="4">
        <f t="shared" si="78"/>
        <v>7.5176653938091809E-2</v>
      </c>
      <c r="AJ124" s="4">
        <f t="shared" si="78"/>
        <v>5.1742836177502194E-2</v>
      </c>
      <c r="AK124" s="4">
        <f t="shared" si="78"/>
        <v>3.5319190625345942E-2</v>
      </c>
      <c r="AL124" s="4">
        <f t="shared" si="78"/>
        <v>2.3969442072658165E-2</v>
      </c>
      <c r="AM124" s="4">
        <f t="shared" si="78"/>
        <v>1.6202243558389728E-2</v>
      </c>
      <c r="AN124" s="4">
        <f t="shared" si="78"/>
        <v>1.0922240564108399E-2</v>
      </c>
      <c r="AO124" s="4">
        <f t="shared" si="78"/>
        <v>7.3493212906090566E-3</v>
      </c>
      <c r="AP124" s="4">
        <f t="shared" si="78"/>
        <v>4.9390262185057265E-3</v>
      </c>
      <c r="AQ124" s="4">
        <f t="shared" si="78"/>
        <v>3.3164275492956197E-3</v>
      </c>
      <c r="AR124" s="4">
        <f t="shared" si="78"/>
        <v>2.2256362146679809E-3</v>
      </c>
    </row>
    <row r="125" spans="1:44" x14ac:dyDescent="0.25">
      <c r="A125" s="24" t="s">
        <v>59</v>
      </c>
      <c r="B125" s="47">
        <f>'Parameter Input'!$L$36</f>
        <v>2.5299999999999998</v>
      </c>
      <c r="C125" s="48">
        <f>'Parameter Input'!$M$36</f>
        <v>1.79</v>
      </c>
      <c r="D125" s="1" t="s">
        <v>60</v>
      </c>
      <c r="L125" s="54">
        <f>'Parameter Input'!$O$36</f>
        <v>9</v>
      </c>
      <c r="M125" s="37">
        <v>0</v>
      </c>
      <c r="N125" s="37">
        <v>1</v>
      </c>
      <c r="O125" s="37">
        <f>'Parameter Input'!$P$36</f>
        <v>0.9</v>
      </c>
      <c r="P125" s="55">
        <f>'Parameter Input'!$Q$36</f>
        <v>0.4</v>
      </c>
      <c r="Q125" s="4">
        <f t="shared" si="78"/>
        <v>0.96177484161592774</v>
      </c>
      <c r="R125" s="4">
        <f t="shared" si="78"/>
        <v>0.94584787155511363</v>
      </c>
      <c r="S125" s="4">
        <f t="shared" si="78"/>
        <v>0.92370360150141495</v>
      </c>
      <c r="T125" s="4">
        <f t="shared" si="78"/>
        <v>0.89334463567658451</v>
      </c>
      <c r="U125" s="4">
        <f t="shared" si="78"/>
        <v>0.85254543874327005</v>
      </c>
      <c r="V125" s="4">
        <f t="shared" si="78"/>
        <v>0.79921300652623883</v>
      </c>
      <c r="W125" s="4">
        <f t="shared" si="78"/>
        <v>0.73204982249993378</v>
      </c>
      <c r="X125" s="4">
        <f t="shared" si="78"/>
        <v>0.65145592958786691</v>
      </c>
      <c r="Y125" s="4">
        <f t="shared" si="78"/>
        <v>0.56032247880849573</v>
      </c>
      <c r="Z125" s="4">
        <f t="shared" si="78"/>
        <v>0.46411326873185343</v>
      </c>
      <c r="AA125" s="4">
        <f t="shared" si="78"/>
        <v>0.36979727595523937</v>
      </c>
      <c r="AB125" s="4">
        <f t="shared" si="78"/>
        <v>0.28393948637231203</v>
      </c>
      <c r="AC125" s="4">
        <f t="shared" si="78"/>
        <v>0.21097259161117732</v>
      </c>
      <c r="AD125" s="4">
        <f t="shared" si="78"/>
        <v>0.15253917653798199</v>
      </c>
      <c r="AE125" s="4">
        <f t="shared" si="78"/>
        <v>0.10795188737709993</v>
      </c>
      <c r="AF125" s="4">
        <f t="shared" si="78"/>
        <v>7.5176653938091809E-2</v>
      </c>
      <c r="AG125" s="4">
        <f t="shared" si="78"/>
        <v>5.1742836177502194E-2</v>
      </c>
      <c r="AH125" s="4">
        <f t="shared" si="78"/>
        <v>3.5319190625345942E-2</v>
      </c>
      <c r="AI125" s="4">
        <f t="shared" si="78"/>
        <v>2.3969442072658165E-2</v>
      </c>
      <c r="AJ125" s="4">
        <f t="shared" si="78"/>
        <v>1.6202243558389728E-2</v>
      </c>
      <c r="AK125" s="4">
        <f t="shared" si="78"/>
        <v>1.0922240564108399E-2</v>
      </c>
      <c r="AL125" s="4">
        <f t="shared" si="78"/>
        <v>7.3493212906090566E-3</v>
      </c>
      <c r="AM125" s="4">
        <f t="shared" si="78"/>
        <v>4.9390262185057265E-3</v>
      </c>
      <c r="AN125" s="4">
        <f t="shared" si="78"/>
        <v>3.3164275492956197E-3</v>
      </c>
      <c r="AO125" s="4">
        <f t="shared" si="78"/>
        <v>2.2256362146679809E-3</v>
      </c>
      <c r="AP125" s="4">
        <f t="shared" si="78"/>
        <v>1.4930448704811861E-3</v>
      </c>
      <c r="AQ125" s="4">
        <f t="shared" si="78"/>
        <v>1.0013381504474506E-3</v>
      </c>
      <c r="AR125" s="4">
        <f t="shared" si="78"/>
        <v>6.7145100246257527E-4</v>
      </c>
    </row>
    <row r="126" spans="1:44" x14ac:dyDescent="0.25">
      <c r="A126" s="24" t="s">
        <v>67</v>
      </c>
      <c r="B126" s="45">
        <f>'Parameter Input'!$L$37</f>
        <v>0.21633448448114301</v>
      </c>
      <c r="C126" s="46">
        <f>'Parameter Input'!$M$37</f>
        <v>0.101814693285632</v>
      </c>
      <c r="D126" s="1" t="s">
        <v>68</v>
      </c>
      <c r="L126" s="54">
        <f>'Parameter Input'!$O$37</f>
        <v>12</v>
      </c>
      <c r="M126" s="37">
        <v>0</v>
      </c>
      <c r="N126" s="37">
        <v>1</v>
      </c>
      <c r="O126" s="37">
        <f>'Parameter Input'!$P$37</f>
        <v>0.9</v>
      </c>
      <c r="P126" s="55">
        <f>'Parameter Input'!$Q$37</f>
        <v>0.4</v>
      </c>
      <c r="Q126" s="4">
        <f t="shared" si="78"/>
        <v>0.9867978615748374</v>
      </c>
      <c r="R126" s="4">
        <f t="shared" si="78"/>
        <v>0.98114509762858249</v>
      </c>
      <c r="S126" s="4">
        <f t="shared" si="78"/>
        <v>0.97311898315872036</v>
      </c>
      <c r="T126" s="4">
        <f t="shared" ref="T126:AI133" si="79">$N126+($M126-$N126)*((1/(1+EXP(-$P126*(T$9-$L126)))^$O126))</f>
        <v>0.96177484161592774</v>
      </c>
      <c r="U126" s="4">
        <f t="shared" si="79"/>
        <v>0.94584787155511363</v>
      </c>
      <c r="V126" s="4">
        <f t="shared" si="79"/>
        <v>0.92370360150141495</v>
      </c>
      <c r="W126" s="4">
        <f t="shared" si="79"/>
        <v>0.89334463567658451</v>
      </c>
      <c r="X126" s="4">
        <f t="shared" si="79"/>
        <v>0.85254543874327005</v>
      </c>
      <c r="Y126" s="4">
        <f t="shared" si="79"/>
        <v>0.79921300652623883</v>
      </c>
      <c r="Z126" s="4">
        <f t="shared" si="79"/>
        <v>0.73204982249993378</v>
      </c>
      <c r="AA126" s="4">
        <f t="shared" si="79"/>
        <v>0.65145592958786691</v>
      </c>
      <c r="AB126" s="4">
        <f t="shared" si="79"/>
        <v>0.56032247880849573</v>
      </c>
      <c r="AC126" s="4">
        <f t="shared" si="79"/>
        <v>0.46411326873185343</v>
      </c>
      <c r="AD126" s="4">
        <f t="shared" si="79"/>
        <v>0.36979727595523937</v>
      </c>
      <c r="AE126" s="4">
        <f t="shared" si="79"/>
        <v>0.28393948637231203</v>
      </c>
      <c r="AF126" s="4">
        <f t="shared" si="79"/>
        <v>0.21097259161117732</v>
      </c>
      <c r="AG126" s="4">
        <f t="shared" si="79"/>
        <v>0.15253917653798199</v>
      </c>
      <c r="AH126" s="4">
        <f t="shared" si="79"/>
        <v>0.10795188737709993</v>
      </c>
      <c r="AI126" s="4">
        <f t="shared" si="79"/>
        <v>7.5176653938091809E-2</v>
      </c>
      <c r="AJ126" s="4">
        <f t="shared" ref="AJ126:AR133" si="80">$N126+($M126-$N126)*((1/(1+EXP(-$P126*(AJ$9-$L126)))^$O126))</f>
        <v>5.1742836177502194E-2</v>
      </c>
      <c r="AK126" s="4">
        <f t="shared" si="80"/>
        <v>3.5319190625345942E-2</v>
      </c>
      <c r="AL126" s="4">
        <f t="shared" si="80"/>
        <v>2.3969442072658165E-2</v>
      </c>
      <c r="AM126" s="4">
        <f t="shared" si="80"/>
        <v>1.6202243558389728E-2</v>
      </c>
      <c r="AN126" s="4">
        <f t="shared" si="80"/>
        <v>1.0922240564108399E-2</v>
      </c>
      <c r="AO126" s="4">
        <f t="shared" si="80"/>
        <v>7.3493212906090566E-3</v>
      </c>
      <c r="AP126" s="4">
        <f t="shared" si="80"/>
        <v>4.9390262185057265E-3</v>
      </c>
      <c r="AQ126" s="4">
        <f t="shared" si="80"/>
        <v>3.3164275492956197E-3</v>
      </c>
      <c r="AR126" s="4">
        <f t="shared" si="80"/>
        <v>2.2256362146679809E-3</v>
      </c>
    </row>
    <row r="127" spans="1:44" x14ac:dyDescent="0.25">
      <c r="A127" s="24" t="s">
        <v>206</v>
      </c>
      <c r="B127" s="115">
        <f>'Parameter Input'!$L$40</f>
        <v>0</v>
      </c>
      <c r="C127" s="116">
        <f>'Parameter Input'!$M$40</f>
        <v>0</v>
      </c>
      <c r="D127" s="1" t="s">
        <v>76</v>
      </c>
      <c r="L127" s="54">
        <f>'Parameter Input'!$O$40</f>
        <v>17</v>
      </c>
      <c r="M127" s="37">
        <v>0</v>
      </c>
      <c r="N127" s="37">
        <v>1</v>
      </c>
      <c r="O127" s="37">
        <f>'Parameter Input'!$P$40</f>
        <v>0.9</v>
      </c>
      <c r="P127" s="55">
        <f>'Parameter Input'!$Q$40</f>
        <v>0.4</v>
      </c>
      <c r="Q127" s="4">
        <f t="shared" ref="Q127:AR127" si="81">$N127+($M127-$N127)*((1/(1+EXP(-$P127*(Q$9-$L127)))^$O127))</f>
        <v>0.99780374543478534</v>
      </c>
      <c r="R127" s="4">
        <f t="shared" si="81"/>
        <v>0.99685359315256394</v>
      </c>
      <c r="S127" s="4">
        <f t="shared" si="81"/>
        <v>0.99549347132349975</v>
      </c>
      <c r="T127" s="4">
        <f t="shared" si="81"/>
        <v>0.99354772139898062</v>
      </c>
      <c r="U127" s="4">
        <f t="shared" si="81"/>
        <v>0.99076681540580536</v>
      </c>
      <c r="V127" s="4">
        <f t="shared" si="81"/>
        <v>0.9867978615748374</v>
      </c>
      <c r="W127" s="4">
        <f t="shared" si="81"/>
        <v>0.98114509762858249</v>
      </c>
      <c r="X127" s="4">
        <f t="shared" si="81"/>
        <v>0.97311898315872036</v>
      </c>
      <c r="Y127" s="4">
        <f t="shared" si="81"/>
        <v>0.96177484161592774</v>
      </c>
      <c r="Z127" s="4">
        <f t="shared" si="81"/>
        <v>0.94584787155511363</v>
      </c>
      <c r="AA127" s="4">
        <f t="shared" si="81"/>
        <v>0.92370360150141495</v>
      </c>
      <c r="AB127" s="4">
        <f t="shared" si="81"/>
        <v>0.89334463567658451</v>
      </c>
      <c r="AC127" s="4">
        <f t="shared" si="81"/>
        <v>0.85254543874327005</v>
      </c>
      <c r="AD127" s="4">
        <f t="shared" si="81"/>
        <v>0.79921300652623883</v>
      </c>
      <c r="AE127" s="4">
        <f t="shared" si="81"/>
        <v>0.73204982249993378</v>
      </c>
      <c r="AF127" s="4">
        <f t="shared" si="81"/>
        <v>0.65145592958786691</v>
      </c>
      <c r="AG127" s="4">
        <f t="shared" si="81"/>
        <v>0.56032247880849573</v>
      </c>
      <c r="AH127" s="4">
        <f t="shared" si="81"/>
        <v>0.46411326873185343</v>
      </c>
      <c r="AI127" s="4">
        <f t="shared" si="81"/>
        <v>0.36979727595523937</v>
      </c>
      <c r="AJ127" s="4">
        <f t="shared" si="81"/>
        <v>0.28393948637231203</v>
      </c>
      <c r="AK127" s="4">
        <f t="shared" si="81"/>
        <v>0.21097259161117732</v>
      </c>
      <c r="AL127" s="4">
        <f t="shared" si="81"/>
        <v>0.15253917653798199</v>
      </c>
      <c r="AM127" s="4">
        <f t="shared" si="81"/>
        <v>0.10795188737709993</v>
      </c>
      <c r="AN127" s="4">
        <f t="shared" si="81"/>
        <v>7.5176653938091809E-2</v>
      </c>
      <c r="AO127" s="4">
        <f t="shared" si="81"/>
        <v>5.1742836177502194E-2</v>
      </c>
      <c r="AP127" s="4">
        <f t="shared" si="81"/>
        <v>3.5319190625345942E-2</v>
      </c>
      <c r="AQ127" s="4">
        <f t="shared" si="81"/>
        <v>2.3969442072658165E-2</v>
      </c>
      <c r="AR127" s="4">
        <f t="shared" si="81"/>
        <v>1.6202243558389728E-2</v>
      </c>
    </row>
    <row r="128" spans="1:44" x14ac:dyDescent="0.25">
      <c r="A128" s="24" t="s">
        <v>41</v>
      </c>
      <c r="B128" s="43">
        <f>'Parameter Input'!$L$34</f>
        <v>8</v>
      </c>
      <c r="C128" s="44">
        <f>'Parameter Input'!$M$34</f>
        <v>8</v>
      </c>
      <c r="D128" s="1" t="s">
        <v>42</v>
      </c>
      <c r="L128" s="54">
        <f>'Parameter Input'!$O$34</f>
        <v>9</v>
      </c>
      <c r="M128" s="37">
        <v>0</v>
      </c>
      <c r="N128" s="37">
        <v>1</v>
      </c>
      <c r="O128" s="37">
        <f>'Parameter Input'!$P$34</f>
        <v>0.9</v>
      </c>
      <c r="P128" s="55">
        <f>'Parameter Input'!$Q$34</f>
        <v>0.4</v>
      </c>
      <c r="Q128" s="4">
        <f t="shared" ref="Q128:AF133" si="82">$N128+($M128-$N128)*((1/(1+EXP(-$P128*(Q$9-$L128)))^$O128))</f>
        <v>0.96177484161592774</v>
      </c>
      <c r="R128" s="4">
        <f t="shared" si="82"/>
        <v>0.94584787155511363</v>
      </c>
      <c r="S128" s="4">
        <f t="shared" si="82"/>
        <v>0.92370360150141495</v>
      </c>
      <c r="T128" s="4">
        <f t="shared" si="82"/>
        <v>0.89334463567658451</v>
      </c>
      <c r="U128" s="4">
        <f t="shared" si="82"/>
        <v>0.85254543874327005</v>
      </c>
      <c r="V128" s="4">
        <f t="shared" si="82"/>
        <v>0.79921300652623883</v>
      </c>
      <c r="W128" s="4">
        <f t="shared" si="82"/>
        <v>0.73204982249993378</v>
      </c>
      <c r="X128" s="4">
        <f t="shared" si="82"/>
        <v>0.65145592958786691</v>
      </c>
      <c r="Y128" s="4">
        <f t="shared" si="82"/>
        <v>0.56032247880849573</v>
      </c>
      <c r="Z128" s="4">
        <f t="shared" si="82"/>
        <v>0.46411326873185343</v>
      </c>
      <c r="AA128" s="4">
        <f t="shared" si="82"/>
        <v>0.36979727595523937</v>
      </c>
      <c r="AB128" s="4">
        <f t="shared" si="82"/>
        <v>0.28393948637231203</v>
      </c>
      <c r="AC128" s="4">
        <f t="shared" si="82"/>
        <v>0.21097259161117732</v>
      </c>
      <c r="AD128" s="4">
        <f t="shared" si="82"/>
        <v>0.15253917653798199</v>
      </c>
      <c r="AE128" s="4">
        <f t="shared" si="82"/>
        <v>0.10795188737709993</v>
      </c>
      <c r="AF128" s="4">
        <f t="shared" si="82"/>
        <v>7.5176653938091809E-2</v>
      </c>
      <c r="AG128" s="4">
        <f t="shared" si="79"/>
        <v>5.1742836177502194E-2</v>
      </c>
      <c r="AH128" s="4">
        <f t="shared" si="79"/>
        <v>3.5319190625345942E-2</v>
      </c>
      <c r="AI128" s="4">
        <f t="shared" si="79"/>
        <v>2.3969442072658165E-2</v>
      </c>
      <c r="AJ128" s="4">
        <f t="shared" si="80"/>
        <v>1.6202243558389728E-2</v>
      </c>
      <c r="AK128" s="4">
        <f t="shared" si="80"/>
        <v>1.0922240564108399E-2</v>
      </c>
      <c r="AL128" s="4">
        <f t="shared" si="80"/>
        <v>7.3493212906090566E-3</v>
      </c>
      <c r="AM128" s="4">
        <f t="shared" si="80"/>
        <v>4.9390262185057265E-3</v>
      </c>
      <c r="AN128" s="4">
        <f t="shared" si="80"/>
        <v>3.3164275492956197E-3</v>
      </c>
      <c r="AO128" s="4">
        <f t="shared" si="80"/>
        <v>2.2256362146679809E-3</v>
      </c>
      <c r="AP128" s="4">
        <f t="shared" si="80"/>
        <v>1.4930448704811861E-3</v>
      </c>
      <c r="AQ128" s="4">
        <f t="shared" si="80"/>
        <v>1.0013381504474506E-3</v>
      </c>
      <c r="AR128" s="4">
        <f t="shared" si="80"/>
        <v>6.7145100246257527E-4</v>
      </c>
    </row>
    <row r="129" spans="1:44" x14ac:dyDescent="0.25">
      <c r="A129" s="24" t="s">
        <v>70</v>
      </c>
      <c r="B129" s="60">
        <f>'Parameter Input'!B26</f>
        <v>10</v>
      </c>
      <c r="C129" s="61">
        <f>'Parameter Input'!C26</f>
        <v>10</v>
      </c>
      <c r="D129" s="1" t="s">
        <v>42</v>
      </c>
      <c r="L129" s="54">
        <f>'Parameter Input'!E26</f>
        <v>12</v>
      </c>
      <c r="M129" s="37">
        <v>0</v>
      </c>
      <c r="N129" s="37">
        <v>1</v>
      </c>
      <c r="O129" s="37">
        <f>'Parameter Input'!F26</f>
        <v>0.9</v>
      </c>
      <c r="P129" s="55">
        <f>'Parameter Input'!G26</f>
        <v>0.4</v>
      </c>
      <c r="Q129" s="4">
        <f t="shared" si="82"/>
        <v>0.9867978615748374</v>
      </c>
      <c r="R129" s="4">
        <f t="shared" si="82"/>
        <v>0.98114509762858249</v>
      </c>
      <c r="S129" s="4">
        <f t="shared" si="82"/>
        <v>0.97311898315872036</v>
      </c>
      <c r="T129" s="4">
        <f t="shared" si="82"/>
        <v>0.96177484161592774</v>
      </c>
      <c r="U129" s="4">
        <f t="shared" si="82"/>
        <v>0.94584787155511363</v>
      </c>
      <c r="V129" s="4">
        <f t="shared" si="82"/>
        <v>0.92370360150141495</v>
      </c>
      <c r="W129" s="4">
        <f t="shared" si="82"/>
        <v>0.89334463567658451</v>
      </c>
      <c r="X129" s="4">
        <f t="shared" si="82"/>
        <v>0.85254543874327005</v>
      </c>
      <c r="Y129" s="4">
        <f t="shared" si="82"/>
        <v>0.79921300652623883</v>
      </c>
      <c r="Z129" s="4">
        <f t="shared" si="82"/>
        <v>0.73204982249993378</v>
      </c>
      <c r="AA129" s="4">
        <f t="shared" si="82"/>
        <v>0.65145592958786691</v>
      </c>
      <c r="AB129" s="4">
        <f t="shared" si="82"/>
        <v>0.56032247880849573</v>
      </c>
      <c r="AC129" s="4">
        <f t="shared" si="82"/>
        <v>0.46411326873185343</v>
      </c>
      <c r="AD129" s="4">
        <f t="shared" si="82"/>
        <v>0.36979727595523937</v>
      </c>
      <c r="AE129" s="4">
        <f t="shared" si="82"/>
        <v>0.28393948637231203</v>
      </c>
      <c r="AF129" s="4">
        <f t="shared" si="82"/>
        <v>0.21097259161117732</v>
      </c>
      <c r="AG129" s="4">
        <f t="shared" si="79"/>
        <v>0.15253917653798199</v>
      </c>
      <c r="AH129" s="4">
        <f t="shared" si="79"/>
        <v>0.10795188737709993</v>
      </c>
      <c r="AI129" s="4">
        <f t="shared" si="79"/>
        <v>7.5176653938091809E-2</v>
      </c>
      <c r="AJ129" s="4">
        <f t="shared" si="80"/>
        <v>5.1742836177502194E-2</v>
      </c>
      <c r="AK129" s="4">
        <f t="shared" si="80"/>
        <v>3.5319190625345942E-2</v>
      </c>
      <c r="AL129" s="4">
        <f t="shared" si="80"/>
        <v>2.3969442072658165E-2</v>
      </c>
      <c r="AM129" s="4">
        <f t="shared" si="80"/>
        <v>1.6202243558389728E-2</v>
      </c>
      <c r="AN129" s="4">
        <f t="shared" si="80"/>
        <v>1.0922240564108399E-2</v>
      </c>
      <c r="AO129" s="4">
        <f t="shared" si="80"/>
        <v>7.3493212906090566E-3</v>
      </c>
      <c r="AP129" s="4">
        <f t="shared" si="80"/>
        <v>4.9390262185057265E-3</v>
      </c>
      <c r="AQ129" s="4">
        <f t="shared" si="80"/>
        <v>3.3164275492956197E-3</v>
      </c>
      <c r="AR129" s="4">
        <f t="shared" si="80"/>
        <v>2.2256362146679809E-3</v>
      </c>
    </row>
    <row r="130" spans="1:44" x14ac:dyDescent="0.25">
      <c r="A130" s="24" t="s">
        <v>207</v>
      </c>
      <c r="B130" s="43">
        <f>'Parameter Input'!B23</f>
        <v>25</v>
      </c>
      <c r="C130" s="44">
        <f>'Parameter Input'!C23</f>
        <v>25</v>
      </c>
      <c r="D130" s="1" t="s">
        <v>49</v>
      </c>
      <c r="L130" s="54">
        <f>'Parameter Input'!E23</f>
        <v>12</v>
      </c>
      <c r="M130" s="37">
        <v>0</v>
      </c>
      <c r="N130" s="37">
        <v>1</v>
      </c>
      <c r="O130" s="37">
        <f>'Parameter Input'!F23</f>
        <v>0.9</v>
      </c>
      <c r="P130" s="55">
        <f>'Parameter Input'!G23</f>
        <v>0.4</v>
      </c>
      <c r="Q130" s="4">
        <f t="shared" si="82"/>
        <v>0.9867978615748374</v>
      </c>
      <c r="R130" s="4">
        <f t="shared" si="82"/>
        <v>0.98114509762858249</v>
      </c>
      <c r="S130" s="4">
        <f t="shared" si="82"/>
        <v>0.97311898315872036</v>
      </c>
      <c r="T130" s="4">
        <f t="shared" si="82"/>
        <v>0.96177484161592774</v>
      </c>
      <c r="U130" s="4">
        <f t="shared" si="82"/>
        <v>0.94584787155511363</v>
      </c>
      <c r="V130" s="4">
        <f t="shared" si="82"/>
        <v>0.92370360150141495</v>
      </c>
      <c r="W130" s="4">
        <f t="shared" si="82"/>
        <v>0.89334463567658451</v>
      </c>
      <c r="X130" s="4">
        <f t="shared" si="82"/>
        <v>0.85254543874327005</v>
      </c>
      <c r="Y130" s="4">
        <f t="shared" si="82"/>
        <v>0.79921300652623883</v>
      </c>
      <c r="Z130" s="4">
        <f t="shared" si="82"/>
        <v>0.73204982249993378</v>
      </c>
      <c r="AA130" s="4">
        <f t="shared" si="82"/>
        <v>0.65145592958786691</v>
      </c>
      <c r="AB130" s="4">
        <f t="shared" si="82"/>
        <v>0.56032247880849573</v>
      </c>
      <c r="AC130" s="4">
        <f t="shared" si="82"/>
        <v>0.46411326873185343</v>
      </c>
      <c r="AD130" s="4">
        <f t="shared" si="82"/>
        <v>0.36979727595523937</v>
      </c>
      <c r="AE130" s="4">
        <f t="shared" si="82"/>
        <v>0.28393948637231203</v>
      </c>
      <c r="AF130" s="4">
        <f t="shared" si="82"/>
        <v>0.21097259161117732</v>
      </c>
      <c r="AG130" s="4">
        <f t="shared" si="79"/>
        <v>0.15253917653798199</v>
      </c>
      <c r="AH130" s="4">
        <f t="shared" si="79"/>
        <v>0.10795188737709993</v>
      </c>
      <c r="AI130" s="4">
        <f t="shared" si="79"/>
        <v>7.5176653938091809E-2</v>
      </c>
      <c r="AJ130" s="4">
        <f t="shared" si="80"/>
        <v>5.1742836177502194E-2</v>
      </c>
      <c r="AK130" s="4">
        <f t="shared" si="80"/>
        <v>3.5319190625345942E-2</v>
      </c>
      <c r="AL130" s="4">
        <f t="shared" si="80"/>
        <v>2.3969442072658165E-2</v>
      </c>
      <c r="AM130" s="4">
        <f t="shared" si="80"/>
        <v>1.6202243558389728E-2</v>
      </c>
      <c r="AN130" s="4">
        <f t="shared" si="80"/>
        <v>1.0922240564108399E-2</v>
      </c>
      <c r="AO130" s="4">
        <f t="shared" si="80"/>
        <v>7.3493212906090566E-3</v>
      </c>
      <c r="AP130" s="4">
        <f t="shared" si="80"/>
        <v>4.9390262185057265E-3</v>
      </c>
      <c r="AQ130" s="4">
        <f t="shared" si="80"/>
        <v>3.3164275492956197E-3</v>
      </c>
      <c r="AR130" s="4">
        <f t="shared" si="80"/>
        <v>2.2256362146679809E-3</v>
      </c>
    </row>
    <row r="131" spans="1:44" x14ac:dyDescent="0.25">
      <c r="A131" s="24" t="s">
        <v>56</v>
      </c>
      <c r="B131" s="45">
        <f>'Parameter Input'!B24</f>
        <v>0.48</v>
      </c>
      <c r="C131" s="46">
        <f>'Parameter Input'!C24</f>
        <v>0.48</v>
      </c>
      <c r="D131" s="1" t="s">
        <v>57</v>
      </c>
      <c r="L131" s="54">
        <f>'Parameter Input'!E24</f>
        <v>12</v>
      </c>
      <c r="M131" s="37">
        <v>0</v>
      </c>
      <c r="N131" s="37">
        <v>1</v>
      </c>
      <c r="O131" s="37">
        <f>'Parameter Input'!F24</f>
        <v>0.9</v>
      </c>
      <c r="P131" s="55">
        <f>'Parameter Input'!G24</f>
        <v>0.4</v>
      </c>
      <c r="Q131" s="4">
        <f t="shared" si="82"/>
        <v>0.9867978615748374</v>
      </c>
      <c r="R131" s="4">
        <f t="shared" si="82"/>
        <v>0.98114509762858249</v>
      </c>
      <c r="S131" s="4">
        <f t="shared" si="82"/>
        <v>0.97311898315872036</v>
      </c>
      <c r="T131" s="4">
        <f t="shared" si="82"/>
        <v>0.96177484161592774</v>
      </c>
      <c r="U131" s="4">
        <f t="shared" si="82"/>
        <v>0.94584787155511363</v>
      </c>
      <c r="V131" s="4">
        <f t="shared" si="82"/>
        <v>0.92370360150141495</v>
      </c>
      <c r="W131" s="4">
        <f t="shared" si="82"/>
        <v>0.89334463567658451</v>
      </c>
      <c r="X131" s="4">
        <f t="shared" si="82"/>
        <v>0.85254543874327005</v>
      </c>
      <c r="Y131" s="4">
        <f t="shared" si="82"/>
        <v>0.79921300652623883</v>
      </c>
      <c r="Z131" s="4">
        <f t="shared" si="82"/>
        <v>0.73204982249993378</v>
      </c>
      <c r="AA131" s="4">
        <f t="shared" si="82"/>
        <v>0.65145592958786691</v>
      </c>
      <c r="AB131" s="4">
        <f t="shared" si="82"/>
        <v>0.56032247880849573</v>
      </c>
      <c r="AC131" s="4">
        <f t="shared" si="82"/>
        <v>0.46411326873185343</v>
      </c>
      <c r="AD131" s="4">
        <f t="shared" si="82"/>
        <v>0.36979727595523937</v>
      </c>
      <c r="AE131" s="4">
        <f t="shared" si="82"/>
        <v>0.28393948637231203</v>
      </c>
      <c r="AF131" s="4">
        <f t="shared" si="82"/>
        <v>0.21097259161117732</v>
      </c>
      <c r="AG131" s="4">
        <f t="shared" si="79"/>
        <v>0.15253917653798199</v>
      </c>
      <c r="AH131" s="4">
        <f t="shared" si="79"/>
        <v>0.10795188737709993</v>
      </c>
      <c r="AI131" s="4">
        <f t="shared" si="79"/>
        <v>7.5176653938091809E-2</v>
      </c>
      <c r="AJ131" s="4">
        <f t="shared" si="80"/>
        <v>5.1742836177502194E-2</v>
      </c>
      <c r="AK131" s="4">
        <f t="shared" si="80"/>
        <v>3.5319190625345942E-2</v>
      </c>
      <c r="AL131" s="4">
        <f t="shared" si="80"/>
        <v>2.3969442072658165E-2</v>
      </c>
      <c r="AM131" s="4">
        <f t="shared" si="80"/>
        <v>1.6202243558389728E-2</v>
      </c>
      <c r="AN131" s="4">
        <f t="shared" si="80"/>
        <v>1.0922240564108399E-2</v>
      </c>
      <c r="AO131" s="4">
        <f t="shared" si="80"/>
        <v>7.3493212906090566E-3</v>
      </c>
      <c r="AP131" s="4">
        <f t="shared" si="80"/>
        <v>4.9390262185057265E-3</v>
      </c>
      <c r="AQ131" s="4">
        <f t="shared" si="80"/>
        <v>3.3164275492956197E-3</v>
      </c>
      <c r="AR131" s="4">
        <f t="shared" si="80"/>
        <v>2.2256362146679809E-3</v>
      </c>
    </row>
    <row r="132" spans="1:44" x14ac:dyDescent="0.25">
      <c r="A132" s="24" t="s">
        <v>73</v>
      </c>
      <c r="B132" s="72">
        <f>'Parameter Input'!$L$38</f>
        <v>0.05</v>
      </c>
      <c r="C132" s="73">
        <f>'Parameter Input'!$M$38</f>
        <v>0.02</v>
      </c>
      <c r="D132" s="1" t="s">
        <v>57</v>
      </c>
      <c r="L132" s="54">
        <f>'Parameter Input'!$O$38</f>
        <v>12</v>
      </c>
      <c r="M132" s="37">
        <v>0</v>
      </c>
      <c r="N132" s="37">
        <v>1</v>
      </c>
      <c r="O132" s="37">
        <f>'Parameter Input'!$P$38</f>
        <v>0.9</v>
      </c>
      <c r="P132" s="55">
        <f>'Parameter Input'!$Q$38</f>
        <v>0.4</v>
      </c>
      <c r="Q132" s="4">
        <f t="shared" si="82"/>
        <v>0.9867978615748374</v>
      </c>
      <c r="R132" s="4">
        <f t="shared" si="82"/>
        <v>0.98114509762858249</v>
      </c>
      <c r="S132" s="4">
        <f t="shared" si="82"/>
        <v>0.97311898315872036</v>
      </c>
      <c r="T132" s="4">
        <f t="shared" si="82"/>
        <v>0.96177484161592774</v>
      </c>
      <c r="U132" s="4">
        <f t="shared" si="82"/>
        <v>0.94584787155511363</v>
      </c>
      <c r="V132" s="4">
        <f t="shared" si="82"/>
        <v>0.92370360150141495</v>
      </c>
      <c r="W132" s="4">
        <f t="shared" si="82"/>
        <v>0.89334463567658451</v>
      </c>
      <c r="X132" s="4">
        <f t="shared" si="82"/>
        <v>0.85254543874327005</v>
      </c>
      <c r="Y132" s="4">
        <f t="shared" si="82"/>
        <v>0.79921300652623883</v>
      </c>
      <c r="Z132" s="4">
        <f t="shared" si="82"/>
        <v>0.73204982249993378</v>
      </c>
      <c r="AA132" s="4">
        <f t="shared" si="82"/>
        <v>0.65145592958786691</v>
      </c>
      <c r="AB132" s="4">
        <f t="shared" si="82"/>
        <v>0.56032247880849573</v>
      </c>
      <c r="AC132" s="4">
        <f t="shared" si="82"/>
        <v>0.46411326873185343</v>
      </c>
      <c r="AD132" s="4">
        <f t="shared" si="82"/>
        <v>0.36979727595523937</v>
      </c>
      <c r="AE132" s="4">
        <f t="shared" si="82"/>
        <v>0.28393948637231203</v>
      </c>
      <c r="AF132" s="4">
        <f t="shared" si="82"/>
        <v>0.21097259161117732</v>
      </c>
      <c r="AG132" s="4">
        <f t="shared" si="79"/>
        <v>0.15253917653798199</v>
      </c>
      <c r="AH132" s="4">
        <f t="shared" si="79"/>
        <v>0.10795188737709993</v>
      </c>
      <c r="AI132" s="4">
        <f t="shared" si="79"/>
        <v>7.5176653938091809E-2</v>
      </c>
      <c r="AJ132" s="4">
        <f t="shared" si="80"/>
        <v>5.1742836177502194E-2</v>
      </c>
      <c r="AK132" s="4">
        <f t="shared" si="80"/>
        <v>3.5319190625345942E-2</v>
      </c>
      <c r="AL132" s="4">
        <f t="shared" si="80"/>
        <v>2.3969442072658165E-2</v>
      </c>
      <c r="AM132" s="4">
        <f t="shared" si="80"/>
        <v>1.6202243558389728E-2</v>
      </c>
      <c r="AN132" s="4">
        <f t="shared" si="80"/>
        <v>1.0922240564108399E-2</v>
      </c>
      <c r="AO132" s="4">
        <f t="shared" si="80"/>
        <v>7.3493212906090566E-3</v>
      </c>
      <c r="AP132" s="4">
        <f t="shared" si="80"/>
        <v>4.9390262185057265E-3</v>
      </c>
      <c r="AQ132" s="4">
        <f t="shared" si="80"/>
        <v>3.3164275492956197E-3</v>
      </c>
      <c r="AR132" s="4">
        <f t="shared" si="80"/>
        <v>2.2256362146679809E-3</v>
      </c>
    </row>
    <row r="133" spans="1:44" ht="15.75" thickBot="1" x14ac:dyDescent="0.3">
      <c r="A133" s="24" t="s">
        <v>64</v>
      </c>
      <c r="B133" s="49">
        <f>'Parameter Input'!B25</f>
        <v>110000</v>
      </c>
      <c r="C133" s="50">
        <f>'Parameter Input'!C25</f>
        <v>110000</v>
      </c>
      <c r="D133" s="1" t="s">
        <v>65</v>
      </c>
      <c r="L133" s="56">
        <f>'Parameter Input'!E25</f>
        <v>12</v>
      </c>
      <c r="M133" s="57">
        <v>0</v>
      </c>
      <c r="N133" s="57">
        <v>1</v>
      </c>
      <c r="O133" s="57">
        <f>'Parameter Input'!F25</f>
        <v>0.9</v>
      </c>
      <c r="P133" s="58">
        <f>'Parameter Input'!G25</f>
        <v>0.4</v>
      </c>
      <c r="Q133" s="4">
        <f t="shared" si="82"/>
        <v>0.9867978615748374</v>
      </c>
      <c r="R133" s="4">
        <f t="shared" si="82"/>
        <v>0.98114509762858249</v>
      </c>
      <c r="S133" s="4">
        <f t="shared" si="82"/>
        <v>0.97311898315872036</v>
      </c>
      <c r="T133" s="4">
        <f t="shared" si="82"/>
        <v>0.96177484161592774</v>
      </c>
      <c r="U133" s="4">
        <f t="shared" si="82"/>
        <v>0.94584787155511363</v>
      </c>
      <c r="V133" s="4">
        <f t="shared" si="82"/>
        <v>0.92370360150141495</v>
      </c>
      <c r="W133" s="4">
        <f t="shared" si="82"/>
        <v>0.89334463567658451</v>
      </c>
      <c r="X133" s="4">
        <f t="shared" si="82"/>
        <v>0.85254543874327005</v>
      </c>
      <c r="Y133" s="4">
        <f t="shared" si="82"/>
        <v>0.79921300652623883</v>
      </c>
      <c r="Z133" s="4">
        <f t="shared" si="82"/>
        <v>0.73204982249993378</v>
      </c>
      <c r="AA133" s="4">
        <f t="shared" si="82"/>
        <v>0.65145592958786691</v>
      </c>
      <c r="AB133" s="4">
        <f t="shared" si="82"/>
        <v>0.56032247880849573</v>
      </c>
      <c r="AC133" s="4">
        <f t="shared" si="82"/>
        <v>0.46411326873185343</v>
      </c>
      <c r="AD133" s="4">
        <f t="shared" si="82"/>
        <v>0.36979727595523937</v>
      </c>
      <c r="AE133" s="4">
        <f t="shared" si="82"/>
        <v>0.28393948637231203</v>
      </c>
      <c r="AF133" s="4">
        <f t="shared" si="82"/>
        <v>0.21097259161117732</v>
      </c>
      <c r="AG133" s="4">
        <f t="shared" si="79"/>
        <v>0.15253917653798199</v>
      </c>
      <c r="AH133" s="4">
        <f t="shared" si="79"/>
        <v>0.10795188737709993</v>
      </c>
      <c r="AI133" s="4">
        <f t="shared" si="79"/>
        <v>7.5176653938091809E-2</v>
      </c>
      <c r="AJ133" s="4">
        <f t="shared" si="80"/>
        <v>5.1742836177502194E-2</v>
      </c>
      <c r="AK133" s="4">
        <f t="shared" si="80"/>
        <v>3.5319190625345942E-2</v>
      </c>
      <c r="AL133" s="4">
        <f t="shared" si="80"/>
        <v>2.3969442072658165E-2</v>
      </c>
      <c r="AM133" s="4">
        <f t="shared" si="80"/>
        <v>1.6202243558389728E-2</v>
      </c>
      <c r="AN133" s="4">
        <f t="shared" si="80"/>
        <v>1.0922240564108399E-2</v>
      </c>
      <c r="AO133" s="4">
        <f t="shared" si="80"/>
        <v>7.3493212906090566E-3</v>
      </c>
      <c r="AP133" s="4">
        <f t="shared" si="80"/>
        <v>4.9390262185057265E-3</v>
      </c>
      <c r="AQ133" s="4">
        <f t="shared" si="80"/>
        <v>3.3164275492956197E-3</v>
      </c>
      <c r="AR133" s="4">
        <f t="shared" si="80"/>
        <v>2.2256362146679809E-3</v>
      </c>
    </row>
    <row r="134" spans="1:44" x14ac:dyDescent="0.25">
      <c r="A134" s="25"/>
      <c r="B134" s="40"/>
    </row>
    <row r="135" spans="1:44" ht="15.75" thickBot="1" x14ac:dyDescent="0.3"/>
    <row r="136" spans="1:44" ht="15.75" thickBot="1" x14ac:dyDescent="0.3">
      <c r="A136" s="26" t="s">
        <v>208</v>
      </c>
      <c r="B136" s="27">
        <v>2023</v>
      </c>
      <c r="C136" s="27">
        <v>2024</v>
      </c>
      <c r="D136" s="27">
        <v>2025</v>
      </c>
      <c r="E136" s="27">
        <v>2026</v>
      </c>
      <c r="F136" s="27">
        <v>2027</v>
      </c>
      <c r="G136" s="27">
        <v>2028</v>
      </c>
      <c r="H136" s="27">
        <v>2029</v>
      </c>
      <c r="I136" s="27">
        <v>2030</v>
      </c>
      <c r="J136" s="27">
        <v>2031</v>
      </c>
      <c r="K136" s="27">
        <v>2032</v>
      </c>
      <c r="L136" s="27">
        <v>2033</v>
      </c>
      <c r="M136" s="27">
        <v>2034</v>
      </c>
      <c r="N136" s="27">
        <v>2035</v>
      </c>
      <c r="O136" s="27">
        <v>2036</v>
      </c>
      <c r="P136" s="27">
        <v>2037</v>
      </c>
      <c r="Q136" s="27">
        <v>2038</v>
      </c>
      <c r="R136" s="27">
        <v>2039</v>
      </c>
      <c r="S136" s="27">
        <v>2040</v>
      </c>
      <c r="T136" s="27">
        <v>2041</v>
      </c>
      <c r="U136" s="27">
        <v>2042</v>
      </c>
      <c r="V136" s="27">
        <v>2043</v>
      </c>
      <c r="W136" s="27">
        <v>2044</v>
      </c>
      <c r="X136" s="27">
        <v>2045</v>
      </c>
      <c r="Y136" s="27">
        <v>2046</v>
      </c>
      <c r="Z136" s="27">
        <v>2047</v>
      </c>
      <c r="AA136" s="27">
        <v>2048</v>
      </c>
      <c r="AB136" s="27">
        <v>2049</v>
      </c>
      <c r="AC136" s="28">
        <v>2050</v>
      </c>
    </row>
    <row r="137" spans="1:44" x14ac:dyDescent="0.25">
      <c r="A137" s="29" t="str">
        <f t="shared" ref="A137:A146" si="83">A117</f>
        <v>Capex vehicle</v>
      </c>
      <c r="B137" s="62">
        <f t="shared" ref="B137:B146" si="84">$B117+($C117-$B117)*(1-Q117)</f>
        <v>381017.08777974301</v>
      </c>
      <c r="C137" s="62">
        <f t="shared" ref="C137:C146" si="85">$B117+($C117-$B117)*(1-R117)</f>
        <v>377274.24981545168</v>
      </c>
      <c r="D137" s="62">
        <f t="shared" ref="D137:D146" si="86">$B117+($C117-$B117)*(1-S117)</f>
        <v>372070.34635283251</v>
      </c>
      <c r="E137" s="62">
        <f t="shared" ref="E137:E146" si="87">$B117+($C117-$B117)*(1-T117)</f>
        <v>364935.98938399734</v>
      </c>
      <c r="F137" s="62">
        <f t="shared" ref="F137:F146" si="88">$B117+($C117-$B117)*(1-U117)</f>
        <v>355348.17810466845</v>
      </c>
      <c r="G137" s="62">
        <f t="shared" ref="G137:G146" si="89">$B117+($C117-$B117)*(1-V117)</f>
        <v>342815.05653366609</v>
      </c>
      <c r="H137" s="62">
        <f t="shared" ref="H137:H146" si="90">$B117+($C117-$B117)*(1-W117)</f>
        <v>327031.70828748442</v>
      </c>
      <c r="I137" s="62">
        <f t="shared" ref="I137:I146" si="91">$B117+($C117-$B117)*(1-X117)</f>
        <v>308092.14345314872</v>
      </c>
      <c r="J137" s="62">
        <f t="shared" ref="J137:J146" si="92">$B117+($C117-$B117)*(1-Y117)</f>
        <v>286675.78251999652</v>
      </c>
      <c r="K137" s="62">
        <f t="shared" ref="K137:K146" si="93">$B117+($C117-$B117)*(1-Z117)</f>
        <v>264066.61815198557</v>
      </c>
      <c r="L137" s="62">
        <f t="shared" ref="L137:L146" si="94">$B117+($C117-$B117)*(1-AA117)</f>
        <v>241902.35984948126</v>
      </c>
      <c r="M137" s="62">
        <f t="shared" ref="M137:M146" si="95">$B117+($C117-$B117)*(1-AB117)</f>
        <v>221725.77929749334</v>
      </c>
      <c r="N137" s="62">
        <f t="shared" ref="N137:N146" si="96">$B117+($C117-$B117)*(1-AC117)</f>
        <v>204578.55902862668</v>
      </c>
      <c r="O137" s="62">
        <f t="shared" ref="O137:O146" si="97">$B117+($C117-$B117)*(1-AD117)</f>
        <v>190846.70648642577</v>
      </c>
      <c r="P137" s="62">
        <f t="shared" ref="P137:P146" si="98">$B117+($C117-$B117)*(1-AE117)</f>
        <v>180368.6935336185</v>
      </c>
      <c r="Q137" s="62">
        <f t="shared" ref="Q137:Q146" si="99">$B117+($C117-$B117)*(1-AF117)</f>
        <v>172666.51367545157</v>
      </c>
      <c r="R137" s="62">
        <f t="shared" ref="R137:R146" si="100">$B117+($C117-$B117)*(1-AG117)</f>
        <v>167159.56650171301</v>
      </c>
      <c r="S137" s="62">
        <f t="shared" ref="S137:S146" si="101">$B117+($C117-$B117)*(1-AH117)</f>
        <v>163300.00979695629</v>
      </c>
      <c r="T137" s="62">
        <f t="shared" ref="T137:T146" si="102">$B117+($C117-$B117)*(1-AI117)</f>
        <v>160632.81888707468</v>
      </c>
      <c r="U137" s="62">
        <f t="shared" ref="U137:U146" si="103">$B117+($C117-$B117)*(1-AJ117)</f>
        <v>158807.52723622159</v>
      </c>
      <c r="V137" s="62">
        <f t="shared" ref="V137:V146" si="104">$B117+($C117-$B117)*(1-AK117)</f>
        <v>157566.72653256549</v>
      </c>
      <c r="W137" s="62">
        <f t="shared" ref="W137:W146" si="105">$B117+($C117-$B117)*(1-AL117)</f>
        <v>156727.09050329312</v>
      </c>
      <c r="X137" s="62">
        <f t="shared" ref="X137:X146" si="106">$B117+($C117-$B117)*(1-AM117)</f>
        <v>156160.67116134884</v>
      </c>
      <c r="Y137" s="62">
        <f t="shared" ref="Y137:Y146" si="107">$B117+($C117-$B117)*(1-AN117)</f>
        <v>155779.36047408447</v>
      </c>
      <c r="Z137" s="62">
        <f t="shared" ref="Z137:Z146" si="108">$B117+($C117-$B117)*(1-AO117)</f>
        <v>155523.02451044696</v>
      </c>
      <c r="AA137" s="62">
        <f t="shared" ref="AA137:AA146" si="109">$B117+($C117-$B117)*(1-AP117)</f>
        <v>155350.86554456307</v>
      </c>
      <c r="AB137" s="62">
        <f t="shared" ref="AB137:AB146" si="110">$B117+($C117-$B117)*(1-AQ117)</f>
        <v>155235.31446535516</v>
      </c>
      <c r="AC137" s="62">
        <f t="shared" ref="AC137:AC146" si="111">$B117+($C117-$B117)*(1-AR117)</f>
        <v>155157.7909855787</v>
      </c>
    </row>
    <row r="138" spans="1:44" x14ac:dyDescent="0.25">
      <c r="A138" s="30" t="str">
        <f t="shared" si="83"/>
        <v>Residual value (vehicle)</v>
      </c>
      <c r="B138" s="62">
        <f t="shared" si="84"/>
        <v>-57745.053121914571</v>
      </c>
      <c r="C138" s="62">
        <f t="shared" si="85"/>
        <v>-57430.49546321349</v>
      </c>
      <c r="D138" s="62">
        <f t="shared" si="86"/>
        <v>-56993.146129652945</v>
      </c>
      <c r="E138" s="62">
        <f t="shared" si="87"/>
        <v>-56393.556554612544</v>
      </c>
      <c r="F138" s="62">
        <f t="shared" si="88"/>
        <v>-55587.772415179585</v>
      </c>
      <c r="G138" s="62">
        <f t="shared" si="89"/>
        <v>-54534.456878893216</v>
      </c>
      <c r="H138" s="62">
        <f t="shared" si="90"/>
        <v>-53207.983994373695</v>
      </c>
      <c r="I138" s="62">
        <f t="shared" si="91"/>
        <v>-51616.254609360374</v>
      </c>
      <c r="J138" s="62">
        <f t="shared" si="92"/>
        <v>-49816.368956467792</v>
      </c>
      <c r="K138" s="62">
        <f t="shared" si="93"/>
        <v>-47916.237057454106</v>
      </c>
      <c r="L138" s="62">
        <f t="shared" si="94"/>
        <v>-46053.49620011598</v>
      </c>
      <c r="M138" s="62">
        <f t="shared" si="95"/>
        <v>-44357.804855853159</v>
      </c>
      <c r="N138" s="62">
        <f t="shared" si="96"/>
        <v>-42916.708684320751</v>
      </c>
      <c r="O138" s="62">
        <f t="shared" si="97"/>
        <v>-41762.648736625146</v>
      </c>
      <c r="P138" s="62">
        <f t="shared" si="98"/>
        <v>-40882.049775697727</v>
      </c>
      <c r="Q138" s="62">
        <f t="shared" si="99"/>
        <v>-40234.73891527731</v>
      </c>
      <c r="R138" s="62">
        <f t="shared" si="100"/>
        <v>-39771.921014505671</v>
      </c>
      <c r="S138" s="62">
        <f t="shared" si="101"/>
        <v>-39447.554014850582</v>
      </c>
      <c r="T138" s="62">
        <f t="shared" si="102"/>
        <v>-39223.396480935</v>
      </c>
      <c r="U138" s="62">
        <f t="shared" si="103"/>
        <v>-39069.994310278198</v>
      </c>
      <c r="V138" s="62">
        <f t="shared" si="104"/>
        <v>-38965.714251141137</v>
      </c>
      <c r="W138" s="62">
        <f t="shared" si="105"/>
        <v>-38895.149095489527</v>
      </c>
      <c r="X138" s="62">
        <f t="shared" si="106"/>
        <v>-38847.545767815493</v>
      </c>
      <c r="Y138" s="62">
        <f t="shared" si="107"/>
        <v>-38815.49944409859</v>
      </c>
      <c r="Z138" s="62">
        <f t="shared" si="108"/>
        <v>-38793.956315239688</v>
      </c>
      <c r="AA138" s="62">
        <f t="shared" si="109"/>
        <v>-38779.487636192003</v>
      </c>
      <c r="AB138" s="62">
        <f t="shared" si="110"/>
        <v>-38769.776428471334</v>
      </c>
      <c r="AC138" s="62">
        <f t="shared" si="111"/>
        <v>-38763.261157298635</v>
      </c>
    </row>
    <row r="139" spans="1:44" x14ac:dyDescent="0.25">
      <c r="A139" s="30" t="str">
        <f t="shared" si="83"/>
        <v>Capex costumization</v>
      </c>
      <c r="B139" s="62">
        <f t="shared" si="84"/>
        <v>60000</v>
      </c>
      <c r="C139" s="62">
        <f t="shared" si="85"/>
        <v>60000</v>
      </c>
      <c r="D139" s="62">
        <f t="shared" si="86"/>
        <v>60000</v>
      </c>
      <c r="E139" s="62">
        <f t="shared" si="87"/>
        <v>60000</v>
      </c>
      <c r="F139" s="62">
        <f t="shared" si="88"/>
        <v>60000</v>
      </c>
      <c r="G139" s="62">
        <f t="shared" si="89"/>
        <v>60000</v>
      </c>
      <c r="H139" s="62">
        <f t="shared" si="90"/>
        <v>60000</v>
      </c>
      <c r="I139" s="62">
        <f t="shared" si="91"/>
        <v>60000</v>
      </c>
      <c r="J139" s="62">
        <f t="shared" si="92"/>
        <v>60000</v>
      </c>
      <c r="K139" s="62">
        <f t="shared" si="93"/>
        <v>60000</v>
      </c>
      <c r="L139" s="62">
        <f t="shared" si="94"/>
        <v>60000</v>
      </c>
      <c r="M139" s="62">
        <f t="shared" si="95"/>
        <v>60000</v>
      </c>
      <c r="N139" s="62">
        <f t="shared" si="96"/>
        <v>60000</v>
      </c>
      <c r="O139" s="62">
        <f t="shared" si="97"/>
        <v>60000</v>
      </c>
      <c r="P139" s="62">
        <f t="shared" si="98"/>
        <v>60000</v>
      </c>
      <c r="Q139" s="62">
        <f t="shared" si="99"/>
        <v>60000</v>
      </c>
      <c r="R139" s="62">
        <f t="shared" si="100"/>
        <v>60000</v>
      </c>
      <c r="S139" s="62">
        <f t="shared" si="101"/>
        <v>60000</v>
      </c>
      <c r="T139" s="62">
        <f t="shared" si="102"/>
        <v>60000</v>
      </c>
      <c r="U139" s="62">
        <f t="shared" si="103"/>
        <v>60000</v>
      </c>
      <c r="V139" s="62">
        <f t="shared" si="104"/>
        <v>60000</v>
      </c>
      <c r="W139" s="62">
        <f t="shared" si="105"/>
        <v>60000</v>
      </c>
      <c r="X139" s="62">
        <f t="shared" si="106"/>
        <v>60000</v>
      </c>
      <c r="Y139" s="62">
        <f t="shared" si="107"/>
        <v>60000</v>
      </c>
      <c r="Z139" s="62">
        <f t="shared" si="108"/>
        <v>60000</v>
      </c>
      <c r="AA139" s="62">
        <f t="shared" si="109"/>
        <v>60000</v>
      </c>
      <c r="AB139" s="62">
        <f t="shared" si="110"/>
        <v>60000</v>
      </c>
      <c r="AC139" s="62">
        <f t="shared" si="111"/>
        <v>60000</v>
      </c>
    </row>
    <row r="140" spans="1:44" x14ac:dyDescent="0.25">
      <c r="A140" s="30" t="str">
        <f t="shared" si="83"/>
        <v>Residual value (costumization)</v>
      </c>
      <c r="B140" s="62">
        <f t="shared" si="84"/>
        <v>-15000</v>
      </c>
      <c r="C140" s="62">
        <f t="shared" si="85"/>
        <v>-15000</v>
      </c>
      <c r="D140" s="62">
        <f t="shared" si="86"/>
        <v>-15000</v>
      </c>
      <c r="E140" s="62">
        <f t="shared" si="87"/>
        <v>-15000</v>
      </c>
      <c r="F140" s="62">
        <f t="shared" si="88"/>
        <v>-15000</v>
      </c>
      <c r="G140" s="62">
        <f t="shared" si="89"/>
        <v>-15000</v>
      </c>
      <c r="H140" s="62">
        <f t="shared" si="90"/>
        <v>-15000</v>
      </c>
      <c r="I140" s="62">
        <f t="shared" si="91"/>
        <v>-15000</v>
      </c>
      <c r="J140" s="62">
        <f t="shared" si="92"/>
        <v>-15000</v>
      </c>
      <c r="K140" s="62">
        <f t="shared" si="93"/>
        <v>-15000</v>
      </c>
      <c r="L140" s="62">
        <f t="shared" si="94"/>
        <v>-15000</v>
      </c>
      <c r="M140" s="62">
        <f t="shared" si="95"/>
        <v>-15000</v>
      </c>
      <c r="N140" s="62">
        <f t="shared" si="96"/>
        <v>-15000</v>
      </c>
      <c r="O140" s="62">
        <f t="shared" si="97"/>
        <v>-15000</v>
      </c>
      <c r="P140" s="62">
        <f t="shared" si="98"/>
        <v>-15000</v>
      </c>
      <c r="Q140" s="62">
        <f t="shared" si="99"/>
        <v>-15000</v>
      </c>
      <c r="R140" s="62">
        <f t="shared" si="100"/>
        <v>-15000</v>
      </c>
      <c r="S140" s="62">
        <f t="shared" si="101"/>
        <v>-15000</v>
      </c>
      <c r="T140" s="62">
        <f t="shared" si="102"/>
        <v>-15000</v>
      </c>
      <c r="U140" s="62">
        <f t="shared" si="103"/>
        <v>-15000</v>
      </c>
      <c r="V140" s="62">
        <f t="shared" si="104"/>
        <v>-15000</v>
      </c>
      <c r="W140" s="62">
        <f t="shared" si="105"/>
        <v>-15000</v>
      </c>
      <c r="X140" s="62">
        <f t="shared" si="106"/>
        <v>-15000</v>
      </c>
      <c r="Y140" s="62">
        <f t="shared" si="107"/>
        <v>-15000</v>
      </c>
      <c r="Z140" s="62">
        <f t="shared" si="108"/>
        <v>-15000</v>
      </c>
      <c r="AA140" s="62">
        <f t="shared" si="109"/>
        <v>-15000</v>
      </c>
      <c r="AB140" s="62">
        <f t="shared" si="110"/>
        <v>-15000</v>
      </c>
      <c r="AC140" s="62">
        <f t="shared" si="111"/>
        <v>-15000</v>
      </c>
    </row>
    <row r="141" spans="1:44" x14ac:dyDescent="0.25">
      <c r="A141" s="30" t="str">
        <f t="shared" si="83"/>
        <v>WACC</v>
      </c>
      <c r="B141" s="62">
        <f t="shared" si="84"/>
        <v>0.06</v>
      </c>
      <c r="C141" s="62">
        <f t="shared" si="85"/>
        <v>0.06</v>
      </c>
      <c r="D141" s="62">
        <f t="shared" si="86"/>
        <v>0.06</v>
      </c>
      <c r="E141" s="62">
        <f t="shared" si="87"/>
        <v>0.06</v>
      </c>
      <c r="F141" s="62">
        <f t="shared" si="88"/>
        <v>0.06</v>
      </c>
      <c r="G141" s="62">
        <f t="shared" si="89"/>
        <v>0.06</v>
      </c>
      <c r="H141" s="62">
        <f t="shared" si="90"/>
        <v>0.06</v>
      </c>
      <c r="I141" s="62">
        <f t="shared" si="91"/>
        <v>0.06</v>
      </c>
      <c r="J141" s="62">
        <f t="shared" si="92"/>
        <v>0.06</v>
      </c>
      <c r="K141" s="62">
        <f t="shared" si="93"/>
        <v>0.06</v>
      </c>
      <c r="L141" s="62">
        <f t="shared" si="94"/>
        <v>0.06</v>
      </c>
      <c r="M141" s="62">
        <f t="shared" si="95"/>
        <v>0.06</v>
      </c>
      <c r="N141" s="62">
        <f t="shared" si="96"/>
        <v>0.06</v>
      </c>
      <c r="O141" s="62">
        <f t="shared" si="97"/>
        <v>0.06</v>
      </c>
      <c r="P141" s="62">
        <f t="shared" si="98"/>
        <v>0.06</v>
      </c>
      <c r="Q141" s="62">
        <f t="shared" si="99"/>
        <v>0.06</v>
      </c>
      <c r="R141" s="62">
        <f t="shared" si="100"/>
        <v>0.06</v>
      </c>
      <c r="S141" s="62">
        <f t="shared" si="101"/>
        <v>0.06</v>
      </c>
      <c r="T141" s="62">
        <f t="shared" si="102"/>
        <v>0.06</v>
      </c>
      <c r="U141" s="62">
        <f t="shared" si="103"/>
        <v>0.06</v>
      </c>
      <c r="V141" s="62">
        <f t="shared" si="104"/>
        <v>0.06</v>
      </c>
      <c r="W141" s="62">
        <f t="shared" si="105"/>
        <v>0.06</v>
      </c>
      <c r="X141" s="62">
        <f t="shared" si="106"/>
        <v>0.06</v>
      </c>
      <c r="Y141" s="62">
        <f t="shared" si="107"/>
        <v>0.06</v>
      </c>
      <c r="Z141" s="62">
        <f t="shared" si="108"/>
        <v>0.06</v>
      </c>
      <c r="AA141" s="62">
        <f t="shared" si="109"/>
        <v>0.06</v>
      </c>
      <c r="AB141" s="62">
        <f t="shared" si="110"/>
        <v>0.06</v>
      </c>
      <c r="AC141" s="62">
        <f t="shared" si="111"/>
        <v>0.06</v>
      </c>
    </row>
    <row r="142" spans="1:44" x14ac:dyDescent="0.25">
      <c r="A142" s="30" t="str">
        <f t="shared" si="83"/>
        <v>Opex fix (admin, crew, insurance)</v>
      </c>
      <c r="B142" s="62">
        <f t="shared" si="84"/>
        <v>70000</v>
      </c>
      <c r="C142" s="62">
        <f t="shared" si="85"/>
        <v>70000</v>
      </c>
      <c r="D142" s="62">
        <f t="shared" si="86"/>
        <v>70000</v>
      </c>
      <c r="E142" s="62">
        <f t="shared" si="87"/>
        <v>70000</v>
      </c>
      <c r="F142" s="62">
        <f t="shared" si="88"/>
        <v>70000</v>
      </c>
      <c r="G142" s="62">
        <f t="shared" si="89"/>
        <v>70000</v>
      </c>
      <c r="H142" s="62">
        <f t="shared" si="90"/>
        <v>70000</v>
      </c>
      <c r="I142" s="62">
        <f t="shared" si="91"/>
        <v>70000</v>
      </c>
      <c r="J142" s="62">
        <f t="shared" si="92"/>
        <v>70000</v>
      </c>
      <c r="K142" s="62">
        <f t="shared" si="93"/>
        <v>70000</v>
      </c>
      <c r="L142" s="62">
        <f t="shared" si="94"/>
        <v>70000</v>
      </c>
      <c r="M142" s="62">
        <f t="shared" si="95"/>
        <v>70000</v>
      </c>
      <c r="N142" s="62">
        <f t="shared" si="96"/>
        <v>70000</v>
      </c>
      <c r="O142" s="62">
        <f t="shared" si="97"/>
        <v>70000</v>
      </c>
      <c r="P142" s="62">
        <f t="shared" si="98"/>
        <v>70000</v>
      </c>
      <c r="Q142" s="62">
        <f t="shared" si="99"/>
        <v>70000</v>
      </c>
      <c r="R142" s="62">
        <f t="shared" si="100"/>
        <v>70000</v>
      </c>
      <c r="S142" s="62">
        <f t="shared" si="101"/>
        <v>70000</v>
      </c>
      <c r="T142" s="62">
        <f t="shared" si="102"/>
        <v>70000</v>
      </c>
      <c r="U142" s="62">
        <f t="shared" si="103"/>
        <v>70000</v>
      </c>
      <c r="V142" s="62">
        <f t="shared" si="104"/>
        <v>70000</v>
      </c>
      <c r="W142" s="62">
        <f t="shared" si="105"/>
        <v>70000</v>
      </c>
      <c r="X142" s="62">
        <f t="shared" si="106"/>
        <v>70000</v>
      </c>
      <c r="Y142" s="62">
        <f t="shared" si="107"/>
        <v>70000</v>
      </c>
      <c r="Z142" s="62">
        <f t="shared" si="108"/>
        <v>70000</v>
      </c>
      <c r="AA142" s="62">
        <f t="shared" si="109"/>
        <v>70000</v>
      </c>
      <c r="AB142" s="62">
        <f t="shared" si="110"/>
        <v>70000</v>
      </c>
      <c r="AC142" s="62">
        <f t="shared" si="111"/>
        <v>70000</v>
      </c>
    </row>
    <row r="143" spans="1:44" x14ac:dyDescent="0.25">
      <c r="A143" s="30" t="str">
        <f t="shared" si="83"/>
        <v>Opex maintenance &amp; repair</v>
      </c>
      <c r="B143" s="62">
        <f t="shared" si="84"/>
        <v>25694.198732927423</v>
      </c>
      <c r="C143" s="62">
        <f t="shared" si="85"/>
        <v>25566.782972440909</v>
      </c>
      <c r="D143" s="62">
        <f t="shared" si="86"/>
        <v>25389.62881201132</v>
      </c>
      <c r="E143" s="62">
        <f t="shared" si="87"/>
        <v>25146.757085412675</v>
      </c>
      <c r="F143" s="62">
        <f t="shared" si="88"/>
        <v>24820.363509946161</v>
      </c>
      <c r="G143" s="62">
        <f t="shared" si="89"/>
        <v>24393.704052209912</v>
      </c>
      <c r="H143" s="62">
        <f t="shared" si="90"/>
        <v>23856.39857999947</v>
      </c>
      <c r="I143" s="62">
        <f t="shared" si="91"/>
        <v>23211.647436702937</v>
      </c>
      <c r="J143" s="62">
        <f t="shared" si="92"/>
        <v>22482.579830467967</v>
      </c>
      <c r="K143" s="62">
        <f t="shared" si="93"/>
        <v>21712.906149854825</v>
      </c>
      <c r="L143" s="62">
        <f t="shared" si="94"/>
        <v>20958.378207641916</v>
      </c>
      <c r="M143" s="62">
        <f t="shared" si="95"/>
        <v>20271.515890978495</v>
      </c>
      <c r="N143" s="62">
        <f t="shared" si="96"/>
        <v>19687.78073288942</v>
      </c>
      <c r="O143" s="62">
        <f t="shared" si="97"/>
        <v>19220.313412303854</v>
      </c>
      <c r="P143" s="62">
        <f t="shared" si="98"/>
        <v>18863.615099016799</v>
      </c>
      <c r="Q143" s="62">
        <f t="shared" si="99"/>
        <v>18601.413231504735</v>
      </c>
      <c r="R143" s="62">
        <f t="shared" si="100"/>
        <v>18413.942689420019</v>
      </c>
      <c r="S143" s="62">
        <f t="shared" si="101"/>
        <v>18282.553525002768</v>
      </c>
      <c r="T143" s="62">
        <f t="shared" si="102"/>
        <v>18191.755536581266</v>
      </c>
      <c r="U143" s="62">
        <f t="shared" si="103"/>
        <v>18129.617948467116</v>
      </c>
      <c r="V143" s="62">
        <f t="shared" si="104"/>
        <v>18087.377924512868</v>
      </c>
      <c r="W143" s="62">
        <f t="shared" si="105"/>
        <v>18058.794570324873</v>
      </c>
      <c r="X143" s="62">
        <f t="shared" si="106"/>
        <v>18039.512209748045</v>
      </c>
      <c r="Y143" s="62">
        <f t="shared" si="107"/>
        <v>18026.531420394364</v>
      </c>
      <c r="Z143" s="62">
        <f t="shared" si="108"/>
        <v>18017.805089717345</v>
      </c>
      <c r="AA143" s="62">
        <f t="shared" si="109"/>
        <v>18011.94435896385</v>
      </c>
      <c r="AB143" s="62">
        <f t="shared" si="110"/>
        <v>18008.010705203578</v>
      </c>
      <c r="AC143" s="62">
        <f t="shared" si="111"/>
        <v>18005.371608019701</v>
      </c>
    </row>
    <row r="144" spans="1:44" x14ac:dyDescent="0.25">
      <c r="A144" s="30" t="str">
        <f t="shared" si="83"/>
        <v>Opex var (mode-fees)</v>
      </c>
      <c r="B144" s="62">
        <f t="shared" si="84"/>
        <v>0.11</v>
      </c>
      <c r="C144" s="62">
        <f t="shared" si="85"/>
        <v>0.11</v>
      </c>
      <c r="D144" s="62">
        <f t="shared" si="86"/>
        <v>0.11</v>
      </c>
      <c r="E144" s="62">
        <f t="shared" si="87"/>
        <v>0.11</v>
      </c>
      <c r="F144" s="62">
        <f t="shared" si="88"/>
        <v>0.11</v>
      </c>
      <c r="G144" s="62">
        <f t="shared" si="89"/>
        <v>0.11</v>
      </c>
      <c r="H144" s="62">
        <f t="shared" si="90"/>
        <v>0.11</v>
      </c>
      <c r="I144" s="62">
        <f t="shared" si="91"/>
        <v>0.11</v>
      </c>
      <c r="J144" s="62">
        <f t="shared" si="92"/>
        <v>0.11</v>
      </c>
      <c r="K144" s="62">
        <f t="shared" si="93"/>
        <v>0.11</v>
      </c>
      <c r="L144" s="62">
        <f t="shared" si="94"/>
        <v>0.11</v>
      </c>
      <c r="M144" s="62">
        <f t="shared" si="95"/>
        <v>0.11</v>
      </c>
      <c r="N144" s="62">
        <f t="shared" si="96"/>
        <v>0.11</v>
      </c>
      <c r="O144" s="62">
        <f t="shared" si="97"/>
        <v>0.11</v>
      </c>
      <c r="P144" s="62">
        <f t="shared" si="98"/>
        <v>0.11</v>
      </c>
      <c r="Q144" s="62">
        <f t="shared" si="99"/>
        <v>0.11</v>
      </c>
      <c r="R144" s="62">
        <f t="shared" si="100"/>
        <v>0.11</v>
      </c>
      <c r="S144" s="62">
        <f t="shared" si="101"/>
        <v>0.11</v>
      </c>
      <c r="T144" s="62">
        <f t="shared" si="102"/>
        <v>0.11</v>
      </c>
      <c r="U144" s="62">
        <f t="shared" si="103"/>
        <v>0.11</v>
      </c>
      <c r="V144" s="62">
        <f t="shared" si="104"/>
        <v>0.11</v>
      </c>
      <c r="W144" s="62">
        <f t="shared" si="105"/>
        <v>0.11</v>
      </c>
      <c r="X144" s="62">
        <f t="shared" si="106"/>
        <v>0.11</v>
      </c>
      <c r="Y144" s="62">
        <f t="shared" si="107"/>
        <v>0.11</v>
      </c>
      <c r="Z144" s="62">
        <f t="shared" si="108"/>
        <v>0.11</v>
      </c>
      <c r="AA144" s="62">
        <f t="shared" si="109"/>
        <v>0.11</v>
      </c>
      <c r="AB144" s="62">
        <f t="shared" si="110"/>
        <v>0.11</v>
      </c>
      <c r="AC144" s="62">
        <f t="shared" si="111"/>
        <v>0.11</v>
      </c>
    </row>
    <row r="145" spans="1:29" x14ac:dyDescent="0.25">
      <c r="A145" s="30" t="str">
        <f t="shared" si="83"/>
        <v>Fuel Economy</v>
      </c>
      <c r="B145" s="62">
        <f t="shared" si="84"/>
        <v>2.5017133827957863</v>
      </c>
      <c r="C145" s="62">
        <f t="shared" si="85"/>
        <v>2.4899274249507841</v>
      </c>
      <c r="D145" s="62">
        <f t="shared" si="86"/>
        <v>2.473540665111047</v>
      </c>
      <c r="E145" s="62">
        <f t="shared" si="87"/>
        <v>2.4510750304006725</v>
      </c>
      <c r="F145" s="62">
        <f t="shared" si="88"/>
        <v>2.4208836246700196</v>
      </c>
      <c r="G145" s="62">
        <f t="shared" si="89"/>
        <v>2.3814176248294165</v>
      </c>
      <c r="H145" s="62">
        <f t="shared" si="90"/>
        <v>2.3317168686499508</v>
      </c>
      <c r="I145" s="62">
        <f t="shared" si="91"/>
        <v>2.2720773878950213</v>
      </c>
      <c r="J145" s="62">
        <f t="shared" si="92"/>
        <v>2.2046386343182869</v>
      </c>
      <c r="K145" s="62">
        <f t="shared" si="93"/>
        <v>2.1334438188615716</v>
      </c>
      <c r="L145" s="62">
        <f t="shared" si="94"/>
        <v>2.0636499842068772</v>
      </c>
      <c r="M145" s="62">
        <f t="shared" si="95"/>
        <v>2.0001152199155108</v>
      </c>
      <c r="N145" s="62">
        <f t="shared" si="96"/>
        <v>1.9461197177922713</v>
      </c>
      <c r="O145" s="62">
        <f t="shared" si="97"/>
        <v>1.9028789906381067</v>
      </c>
      <c r="P145" s="62">
        <f t="shared" si="98"/>
        <v>1.8698843966590539</v>
      </c>
      <c r="Q145" s="62">
        <f t="shared" si="99"/>
        <v>1.845630723914188</v>
      </c>
      <c r="R145" s="62">
        <f t="shared" si="100"/>
        <v>1.8282896987713517</v>
      </c>
      <c r="S145" s="62">
        <f t="shared" si="101"/>
        <v>1.816136201062756</v>
      </c>
      <c r="T145" s="62">
        <f t="shared" si="102"/>
        <v>1.8077373871337672</v>
      </c>
      <c r="U145" s="62">
        <f t="shared" si="103"/>
        <v>1.8019896602332084</v>
      </c>
      <c r="V145" s="62">
        <f t="shared" si="104"/>
        <v>1.7980824580174404</v>
      </c>
      <c r="W145" s="62">
        <f t="shared" si="105"/>
        <v>1.7954384977550508</v>
      </c>
      <c r="X145" s="62">
        <f t="shared" si="106"/>
        <v>1.7936548794016942</v>
      </c>
      <c r="Y145" s="62">
        <f t="shared" si="107"/>
        <v>1.7924541563864786</v>
      </c>
      <c r="Z145" s="62">
        <f t="shared" si="108"/>
        <v>1.7916469707988543</v>
      </c>
      <c r="AA145" s="62">
        <f t="shared" si="109"/>
        <v>1.791104853204156</v>
      </c>
      <c r="AB145" s="62">
        <f t="shared" si="110"/>
        <v>1.7907409902313312</v>
      </c>
      <c r="AC145" s="62">
        <f t="shared" si="111"/>
        <v>1.7904968737418223</v>
      </c>
    </row>
    <row r="146" spans="1:29" x14ac:dyDescent="0.25">
      <c r="A146" s="30" t="str">
        <f t="shared" si="83"/>
        <v>Fuel Cost</v>
      </c>
      <c r="B146" s="62">
        <f t="shared" si="84"/>
        <v>0.21482257834535914</v>
      </c>
      <c r="C146" s="62">
        <f t="shared" si="85"/>
        <v>0.21417522499855654</v>
      </c>
      <c r="D146" s="62">
        <f t="shared" si="86"/>
        <v>0.21325607604535665</v>
      </c>
      <c r="E146" s="62">
        <f t="shared" si="87"/>
        <v>0.21195694732458373</v>
      </c>
      <c r="F146" s="62">
        <f t="shared" si="88"/>
        <v>0.21013299403884214</v>
      </c>
      <c r="G146" s="62">
        <f t="shared" si="89"/>
        <v>0.20759703685611555</v>
      </c>
      <c r="H146" s="62">
        <f t="shared" si="90"/>
        <v>0.20412033442894431</v>
      </c>
      <c r="I146" s="62">
        <f t="shared" si="91"/>
        <v>0.19944801891519662</v>
      </c>
      <c r="J146" s="62">
        <f t="shared" si="92"/>
        <v>0.19334039991375346</v>
      </c>
      <c r="K146" s="62">
        <f t="shared" si="93"/>
        <v>0.18564888610303532</v>
      </c>
      <c r="L146" s="62">
        <f t="shared" si="94"/>
        <v>0.17641929031511205</v>
      </c>
      <c r="M146" s="62">
        <f t="shared" si="95"/>
        <v>0.16598270656093206</v>
      </c>
      <c r="N146" s="62">
        <f t="shared" si="96"/>
        <v>0.15496484791186993</v>
      </c>
      <c r="O146" s="62">
        <f t="shared" si="97"/>
        <v>0.14416380011269478</v>
      </c>
      <c r="P146" s="62">
        <f t="shared" si="98"/>
        <v>0.13433138397714983</v>
      </c>
      <c r="Q146" s="62">
        <f t="shared" si="99"/>
        <v>0.12597523042491984</v>
      </c>
      <c r="R146" s="62">
        <f t="shared" si="100"/>
        <v>0.11928344793189689</v>
      </c>
      <c r="S146" s="62">
        <f t="shared" si="101"/>
        <v>0.11417732088721881</v>
      </c>
      <c r="T146" s="62">
        <f t="shared" si="102"/>
        <v>0.11042390799739947</v>
      </c>
      <c r="U146" s="62">
        <f t="shared" si="103"/>
        <v>0.10774027208054308</v>
      </c>
      <c r="V146" s="62">
        <f t="shared" si="104"/>
        <v>0.10585943962124107</v>
      </c>
      <c r="W146" s="62">
        <f t="shared" si="105"/>
        <v>0.10455966878686571</v>
      </c>
      <c r="X146" s="62">
        <f t="shared" si="106"/>
        <v>0.10367017083483761</v>
      </c>
      <c r="Y146" s="62">
        <f t="shared" si="107"/>
        <v>0.10306550599442084</v>
      </c>
      <c r="Z146" s="62">
        <f t="shared" si="108"/>
        <v>0.10265633602526128</v>
      </c>
      <c r="AA146" s="62">
        <f t="shared" si="109"/>
        <v>0.10238030953688443</v>
      </c>
      <c r="AB146" s="62">
        <f t="shared" si="110"/>
        <v>0.10219448987609238</v>
      </c>
      <c r="AC146" s="62">
        <f t="shared" si="111"/>
        <v>0.10206957268021295</v>
      </c>
    </row>
    <row r="147" spans="1:29" x14ac:dyDescent="0.25">
      <c r="A147" s="30" t="str">
        <f t="shared" ref="A147" si="112">A127</f>
        <v>Emission Cost</v>
      </c>
      <c r="B147" s="66">
        <f>$B127+($C127-$B127)*(1-Q127)</f>
        <v>0</v>
      </c>
      <c r="C147" s="66">
        <f t="shared" ref="C147:AC147" si="113">$B127+($C127-$B127)*(1-R127)</f>
        <v>0</v>
      </c>
      <c r="D147" s="66">
        <f t="shared" si="113"/>
        <v>0</v>
      </c>
      <c r="E147" s="66">
        <f t="shared" si="113"/>
        <v>0</v>
      </c>
      <c r="F147" s="66">
        <f t="shared" si="113"/>
        <v>0</v>
      </c>
      <c r="G147" s="66">
        <f t="shared" si="113"/>
        <v>0</v>
      </c>
      <c r="H147" s="66">
        <f t="shared" si="113"/>
        <v>0</v>
      </c>
      <c r="I147" s="66">
        <f t="shared" si="113"/>
        <v>0</v>
      </c>
      <c r="J147" s="66">
        <f t="shared" si="113"/>
        <v>0</v>
      </c>
      <c r="K147" s="66">
        <f t="shared" si="113"/>
        <v>0</v>
      </c>
      <c r="L147" s="66">
        <f t="shared" si="113"/>
        <v>0</v>
      </c>
      <c r="M147" s="66">
        <f t="shared" si="113"/>
        <v>0</v>
      </c>
      <c r="N147" s="66">
        <f t="shared" si="113"/>
        <v>0</v>
      </c>
      <c r="O147" s="66">
        <f t="shared" si="113"/>
        <v>0</v>
      </c>
      <c r="P147" s="66">
        <f t="shared" si="113"/>
        <v>0</v>
      </c>
      <c r="Q147" s="66">
        <f t="shared" si="113"/>
        <v>0</v>
      </c>
      <c r="R147" s="66">
        <f t="shared" si="113"/>
        <v>0</v>
      </c>
      <c r="S147" s="66">
        <f t="shared" si="113"/>
        <v>0</v>
      </c>
      <c r="T147" s="66">
        <f t="shared" si="113"/>
        <v>0</v>
      </c>
      <c r="U147" s="66">
        <f t="shared" si="113"/>
        <v>0</v>
      </c>
      <c r="V147" s="66">
        <f t="shared" si="113"/>
        <v>0</v>
      </c>
      <c r="W147" s="66">
        <f t="shared" si="113"/>
        <v>0</v>
      </c>
      <c r="X147" s="66">
        <f t="shared" si="113"/>
        <v>0</v>
      </c>
      <c r="Y147" s="66">
        <f t="shared" si="113"/>
        <v>0</v>
      </c>
      <c r="Z147" s="66">
        <f t="shared" si="113"/>
        <v>0</v>
      </c>
      <c r="AA147" s="66">
        <f t="shared" si="113"/>
        <v>0</v>
      </c>
      <c r="AB147" s="66">
        <f t="shared" si="113"/>
        <v>0</v>
      </c>
      <c r="AC147" s="66">
        <f t="shared" si="113"/>
        <v>0</v>
      </c>
    </row>
    <row r="148" spans="1:29" x14ac:dyDescent="0.25">
      <c r="A148" s="30" t="str">
        <f>A128</f>
        <v>Lifetime vehicle</v>
      </c>
      <c r="B148" s="62">
        <f>$B128+($C128-$B128)*(1-Q128)</f>
        <v>8</v>
      </c>
      <c r="C148" s="62">
        <f t="shared" ref="C148:L150" si="114">$B128+($C128-$B128)*(1-R128)</f>
        <v>8</v>
      </c>
      <c r="D148" s="62">
        <f t="shared" si="114"/>
        <v>8</v>
      </c>
      <c r="E148" s="62">
        <f t="shared" si="114"/>
        <v>8</v>
      </c>
      <c r="F148" s="62">
        <f t="shared" si="114"/>
        <v>8</v>
      </c>
      <c r="G148" s="62">
        <f t="shared" si="114"/>
        <v>8</v>
      </c>
      <c r="H148" s="62">
        <f t="shared" si="114"/>
        <v>8</v>
      </c>
      <c r="I148" s="62">
        <f t="shared" si="114"/>
        <v>8</v>
      </c>
      <c r="J148" s="62">
        <f t="shared" si="114"/>
        <v>8</v>
      </c>
      <c r="K148" s="62">
        <f t="shared" si="114"/>
        <v>8</v>
      </c>
      <c r="L148" s="62">
        <f t="shared" si="114"/>
        <v>8</v>
      </c>
      <c r="M148" s="62">
        <f t="shared" ref="M148:V150" si="115">$B128+($C128-$B128)*(1-AB128)</f>
        <v>8</v>
      </c>
      <c r="N148" s="62">
        <f t="shared" si="115"/>
        <v>8</v>
      </c>
      <c r="O148" s="62">
        <f t="shared" si="115"/>
        <v>8</v>
      </c>
      <c r="P148" s="62">
        <f t="shared" si="115"/>
        <v>8</v>
      </c>
      <c r="Q148" s="62">
        <f t="shared" si="115"/>
        <v>8</v>
      </c>
      <c r="R148" s="62">
        <f t="shared" si="115"/>
        <v>8</v>
      </c>
      <c r="S148" s="62">
        <f t="shared" si="115"/>
        <v>8</v>
      </c>
      <c r="T148" s="62">
        <f t="shared" si="115"/>
        <v>8</v>
      </c>
      <c r="U148" s="62">
        <f t="shared" si="115"/>
        <v>8</v>
      </c>
      <c r="V148" s="62">
        <f t="shared" si="115"/>
        <v>8</v>
      </c>
      <c r="W148" s="62">
        <f t="shared" ref="W148:AC150" si="116">$B128+($C128-$B128)*(1-AL128)</f>
        <v>8</v>
      </c>
      <c r="X148" s="62">
        <f t="shared" si="116"/>
        <v>8</v>
      </c>
      <c r="Y148" s="62">
        <f t="shared" si="116"/>
        <v>8</v>
      </c>
      <c r="Z148" s="62">
        <f t="shared" si="116"/>
        <v>8</v>
      </c>
      <c r="AA148" s="62">
        <f t="shared" si="116"/>
        <v>8</v>
      </c>
      <c r="AB148" s="62">
        <f t="shared" si="116"/>
        <v>8</v>
      </c>
      <c r="AC148" s="62">
        <f t="shared" si="116"/>
        <v>8</v>
      </c>
    </row>
    <row r="149" spans="1:29" x14ac:dyDescent="0.25">
      <c r="A149" s="30" t="str">
        <f>A129</f>
        <v>Lifetime costumization</v>
      </c>
      <c r="B149" s="62">
        <f>$B129+($C129-$B129)*(1-Q129)</f>
        <v>10</v>
      </c>
      <c r="C149" s="62">
        <f t="shared" si="114"/>
        <v>10</v>
      </c>
      <c r="D149" s="62">
        <f t="shared" si="114"/>
        <v>10</v>
      </c>
      <c r="E149" s="62">
        <f t="shared" si="114"/>
        <v>10</v>
      </c>
      <c r="F149" s="62">
        <f t="shared" si="114"/>
        <v>10</v>
      </c>
      <c r="G149" s="62">
        <f t="shared" si="114"/>
        <v>10</v>
      </c>
      <c r="H149" s="62">
        <f t="shared" si="114"/>
        <v>10</v>
      </c>
      <c r="I149" s="62">
        <f t="shared" si="114"/>
        <v>10</v>
      </c>
      <c r="J149" s="62">
        <f t="shared" si="114"/>
        <v>10</v>
      </c>
      <c r="K149" s="62">
        <f t="shared" si="114"/>
        <v>10</v>
      </c>
      <c r="L149" s="62">
        <f t="shared" si="114"/>
        <v>10</v>
      </c>
      <c r="M149" s="62">
        <f t="shared" si="115"/>
        <v>10</v>
      </c>
      <c r="N149" s="62">
        <f t="shared" si="115"/>
        <v>10</v>
      </c>
      <c r="O149" s="62">
        <f t="shared" si="115"/>
        <v>10</v>
      </c>
      <c r="P149" s="62">
        <f t="shared" si="115"/>
        <v>10</v>
      </c>
      <c r="Q149" s="62">
        <f t="shared" si="115"/>
        <v>10</v>
      </c>
      <c r="R149" s="62">
        <f t="shared" si="115"/>
        <v>10</v>
      </c>
      <c r="S149" s="62">
        <f t="shared" si="115"/>
        <v>10</v>
      </c>
      <c r="T149" s="62">
        <f t="shared" si="115"/>
        <v>10</v>
      </c>
      <c r="U149" s="62">
        <f t="shared" si="115"/>
        <v>10</v>
      </c>
      <c r="V149" s="62">
        <f t="shared" si="115"/>
        <v>10</v>
      </c>
      <c r="W149" s="62">
        <f t="shared" si="116"/>
        <v>10</v>
      </c>
      <c r="X149" s="62">
        <f t="shared" si="116"/>
        <v>10</v>
      </c>
      <c r="Y149" s="62">
        <f t="shared" si="116"/>
        <v>10</v>
      </c>
      <c r="Z149" s="62">
        <f t="shared" si="116"/>
        <v>10</v>
      </c>
      <c r="AA149" s="62">
        <f t="shared" si="116"/>
        <v>10</v>
      </c>
      <c r="AB149" s="62">
        <f t="shared" si="116"/>
        <v>10</v>
      </c>
      <c r="AC149" s="62">
        <f t="shared" si="116"/>
        <v>10</v>
      </c>
    </row>
    <row r="150" spans="1:29" x14ac:dyDescent="0.25">
      <c r="A150" s="30" t="str">
        <f>A130</f>
        <v>Tonnage .</v>
      </c>
      <c r="B150" s="62">
        <f>$B130+($C130-$B130)*(1-Q130)</f>
        <v>25</v>
      </c>
      <c r="C150" s="62">
        <f t="shared" si="114"/>
        <v>25</v>
      </c>
      <c r="D150" s="62">
        <f t="shared" si="114"/>
        <v>25</v>
      </c>
      <c r="E150" s="62">
        <f t="shared" si="114"/>
        <v>25</v>
      </c>
      <c r="F150" s="62">
        <f t="shared" si="114"/>
        <v>25</v>
      </c>
      <c r="G150" s="62">
        <f t="shared" si="114"/>
        <v>25</v>
      </c>
      <c r="H150" s="62">
        <f t="shared" si="114"/>
        <v>25</v>
      </c>
      <c r="I150" s="62">
        <f t="shared" si="114"/>
        <v>25</v>
      </c>
      <c r="J150" s="62">
        <f t="shared" si="114"/>
        <v>25</v>
      </c>
      <c r="K150" s="62">
        <f t="shared" si="114"/>
        <v>25</v>
      </c>
      <c r="L150" s="62">
        <f t="shared" si="114"/>
        <v>25</v>
      </c>
      <c r="M150" s="62">
        <f t="shared" si="115"/>
        <v>25</v>
      </c>
      <c r="N150" s="62">
        <f t="shared" si="115"/>
        <v>25</v>
      </c>
      <c r="O150" s="62">
        <f t="shared" si="115"/>
        <v>25</v>
      </c>
      <c r="P150" s="62">
        <f t="shared" si="115"/>
        <v>25</v>
      </c>
      <c r="Q150" s="62">
        <f t="shared" si="115"/>
        <v>25</v>
      </c>
      <c r="R150" s="62">
        <f t="shared" si="115"/>
        <v>25</v>
      </c>
      <c r="S150" s="62">
        <f t="shared" si="115"/>
        <v>25</v>
      </c>
      <c r="T150" s="62">
        <f t="shared" si="115"/>
        <v>25</v>
      </c>
      <c r="U150" s="62">
        <f t="shared" si="115"/>
        <v>25</v>
      </c>
      <c r="V150" s="62">
        <f t="shared" si="115"/>
        <v>25</v>
      </c>
      <c r="W150" s="62">
        <f t="shared" si="116"/>
        <v>25</v>
      </c>
      <c r="X150" s="62">
        <f t="shared" si="116"/>
        <v>25</v>
      </c>
      <c r="Y150" s="62">
        <f t="shared" si="116"/>
        <v>25</v>
      </c>
      <c r="Z150" s="62">
        <f t="shared" si="116"/>
        <v>25</v>
      </c>
      <c r="AA150" s="62">
        <f t="shared" si="116"/>
        <v>25</v>
      </c>
      <c r="AB150" s="62">
        <f t="shared" si="116"/>
        <v>25</v>
      </c>
      <c r="AC150" s="62">
        <f t="shared" si="116"/>
        <v>25</v>
      </c>
    </row>
    <row r="151" spans="1:29" x14ac:dyDescent="0.25">
      <c r="A151" s="30" t="str">
        <f>A131</f>
        <v>Market failure (av. utilization)</v>
      </c>
      <c r="B151" s="62">
        <f t="shared" ref="B151:K152" si="117">($B131+($C131-$B131)*(1-Q131))*B$44</f>
        <v>12</v>
      </c>
      <c r="C151" s="62">
        <f t="shared" si="117"/>
        <v>12</v>
      </c>
      <c r="D151" s="62">
        <f t="shared" si="117"/>
        <v>12</v>
      </c>
      <c r="E151" s="62">
        <f t="shared" si="117"/>
        <v>12</v>
      </c>
      <c r="F151" s="62">
        <f t="shared" si="117"/>
        <v>12</v>
      </c>
      <c r="G151" s="62">
        <f t="shared" si="117"/>
        <v>12</v>
      </c>
      <c r="H151" s="62">
        <f t="shared" si="117"/>
        <v>12</v>
      </c>
      <c r="I151" s="62">
        <f t="shared" si="117"/>
        <v>12</v>
      </c>
      <c r="J151" s="62">
        <f t="shared" si="117"/>
        <v>12</v>
      </c>
      <c r="K151" s="62">
        <f t="shared" si="117"/>
        <v>12</v>
      </c>
      <c r="L151" s="62">
        <f t="shared" ref="L151:U152" si="118">($B131+($C131-$B131)*(1-AA131))*L$44</f>
        <v>12</v>
      </c>
      <c r="M151" s="62">
        <f t="shared" si="118"/>
        <v>12</v>
      </c>
      <c r="N151" s="62">
        <f t="shared" si="118"/>
        <v>12</v>
      </c>
      <c r="O151" s="62">
        <f t="shared" si="118"/>
        <v>12</v>
      </c>
      <c r="P151" s="62">
        <f t="shared" si="118"/>
        <v>12</v>
      </c>
      <c r="Q151" s="62">
        <f t="shared" si="118"/>
        <v>12</v>
      </c>
      <c r="R151" s="62">
        <f t="shared" si="118"/>
        <v>12</v>
      </c>
      <c r="S151" s="62">
        <f t="shared" si="118"/>
        <v>12</v>
      </c>
      <c r="T151" s="62">
        <f t="shared" si="118"/>
        <v>12</v>
      </c>
      <c r="U151" s="62">
        <f t="shared" si="118"/>
        <v>12</v>
      </c>
      <c r="V151" s="62">
        <f t="shared" ref="V151:AC152" si="119">($B131+($C131-$B131)*(1-AK131))*V$44</f>
        <v>12</v>
      </c>
      <c r="W151" s="62">
        <f t="shared" si="119"/>
        <v>12</v>
      </c>
      <c r="X151" s="62">
        <f t="shared" si="119"/>
        <v>12</v>
      </c>
      <c r="Y151" s="62">
        <f t="shared" si="119"/>
        <v>12</v>
      </c>
      <c r="Z151" s="62">
        <f t="shared" si="119"/>
        <v>12</v>
      </c>
      <c r="AA151" s="62">
        <f t="shared" si="119"/>
        <v>12</v>
      </c>
      <c r="AB151" s="62">
        <f t="shared" si="119"/>
        <v>12</v>
      </c>
      <c r="AC151" s="62">
        <f t="shared" si="119"/>
        <v>12</v>
      </c>
    </row>
    <row r="152" spans="1:29" x14ac:dyDescent="0.25">
      <c r="A152" s="30" t="s">
        <v>73</v>
      </c>
      <c r="B152" s="62">
        <f t="shared" si="117"/>
        <v>1.240098396181128</v>
      </c>
      <c r="C152" s="62">
        <f t="shared" si="117"/>
        <v>1.2358588232214369</v>
      </c>
      <c r="D152" s="62">
        <f t="shared" si="117"/>
        <v>1.2298392373690403</v>
      </c>
      <c r="E152" s="62">
        <f t="shared" si="117"/>
        <v>1.2213311312119457</v>
      </c>
      <c r="F152" s="62">
        <f t="shared" si="117"/>
        <v>1.2093859036663352</v>
      </c>
      <c r="G152" s="62">
        <f t="shared" si="117"/>
        <v>1.1927777011260612</v>
      </c>
      <c r="H152" s="62">
        <f t="shared" si="117"/>
        <v>1.1700084767574384</v>
      </c>
      <c r="I152" s="62">
        <f t="shared" si="117"/>
        <v>1.1394090790574525</v>
      </c>
      <c r="J152" s="62">
        <f t="shared" si="117"/>
        <v>1.0994097548946793</v>
      </c>
      <c r="K152" s="62">
        <f t="shared" si="117"/>
        <v>1.0490373668749504</v>
      </c>
      <c r="L152" s="62">
        <f t="shared" si="118"/>
        <v>0.98859194719090016</v>
      </c>
      <c r="M152" s="62">
        <f t="shared" si="118"/>
        <v>0.92024185910637191</v>
      </c>
      <c r="N152" s="62">
        <f t="shared" si="118"/>
        <v>0.84808495154888996</v>
      </c>
      <c r="O152" s="62">
        <f t="shared" si="118"/>
        <v>0.77734795696642955</v>
      </c>
      <c r="P152" s="62">
        <f t="shared" si="118"/>
        <v>0.71295461477923405</v>
      </c>
      <c r="Q152" s="62">
        <f t="shared" si="118"/>
        <v>0.65822944370838299</v>
      </c>
      <c r="R152" s="62">
        <f t="shared" si="118"/>
        <v>0.61440438240348649</v>
      </c>
      <c r="S152" s="62">
        <f t="shared" si="118"/>
        <v>0.580963915532825</v>
      </c>
      <c r="T152" s="62">
        <f t="shared" si="118"/>
        <v>0.55638249045356891</v>
      </c>
      <c r="U152" s="62">
        <f t="shared" si="118"/>
        <v>0.53880712713312673</v>
      </c>
      <c r="V152" s="62">
        <f t="shared" si="119"/>
        <v>0.52648939296900943</v>
      </c>
      <c r="W152" s="62">
        <f t="shared" si="119"/>
        <v>0.51797708155449362</v>
      </c>
      <c r="X152" s="62">
        <f t="shared" si="119"/>
        <v>0.5121516826687923</v>
      </c>
      <c r="Y152" s="62">
        <f t="shared" si="119"/>
        <v>0.50819168042308127</v>
      </c>
      <c r="Z152" s="62">
        <f t="shared" si="119"/>
        <v>0.50551199096795685</v>
      </c>
      <c r="AA152" s="62">
        <f t="shared" si="119"/>
        <v>0.50370426966387927</v>
      </c>
      <c r="AB152" s="62">
        <f t="shared" si="119"/>
        <v>0.50248732066197166</v>
      </c>
      <c r="AC152" s="62">
        <f t="shared" si="119"/>
        <v>0.50166922716100104</v>
      </c>
    </row>
    <row r="153" spans="1:29" x14ac:dyDescent="0.25">
      <c r="A153" s="30" t="str">
        <f>A133</f>
        <v>Annual Mileage</v>
      </c>
      <c r="B153" s="62">
        <f t="shared" ref="B153:AC153" si="120">$B133+($C133-$B133)*(1-Q133)</f>
        <v>110000</v>
      </c>
      <c r="C153" s="62">
        <f t="shared" si="120"/>
        <v>110000</v>
      </c>
      <c r="D153" s="62">
        <f t="shared" si="120"/>
        <v>110000</v>
      </c>
      <c r="E153" s="62">
        <f t="shared" si="120"/>
        <v>110000</v>
      </c>
      <c r="F153" s="62">
        <f t="shared" si="120"/>
        <v>110000</v>
      </c>
      <c r="G153" s="62">
        <f t="shared" si="120"/>
        <v>110000</v>
      </c>
      <c r="H153" s="62">
        <f t="shared" si="120"/>
        <v>110000</v>
      </c>
      <c r="I153" s="62">
        <f t="shared" si="120"/>
        <v>110000</v>
      </c>
      <c r="J153" s="62">
        <f t="shared" si="120"/>
        <v>110000</v>
      </c>
      <c r="K153" s="62">
        <f t="shared" si="120"/>
        <v>110000</v>
      </c>
      <c r="L153" s="62">
        <f t="shared" si="120"/>
        <v>110000</v>
      </c>
      <c r="M153" s="62">
        <f t="shared" si="120"/>
        <v>110000</v>
      </c>
      <c r="N153" s="62">
        <f t="shared" si="120"/>
        <v>110000</v>
      </c>
      <c r="O153" s="62">
        <f t="shared" si="120"/>
        <v>110000</v>
      </c>
      <c r="P153" s="62">
        <f t="shared" si="120"/>
        <v>110000</v>
      </c>
      <c r="Q153" s="62">
        <f t="shared" si="120"/>
        <v>110000</v>
      </c>
      <c r="R153" s="62">
        <f t="shared" si="120"/>
        <v>110000</v>
      </c>
      <c r="S153" s="62">
        <f t="shared" si="120"/>
        <v>110000</v>
      </c>
      <c r="T153" s="62">
        <f t="shared" si="120"/>
        <v>110000</v>
      </c>
      <c r="U153" s="62">
        <f t="shared" si="120"/>
        <v>110000</v>
      </c>
      <c r="V153" s="62">
        <f t="shared" si="120"/>
        <v>110000</v>
      </c>
      <c r="W153" s="62">
        <f t="shared" si="120"/>
        <v>110000</v>
      </c>
      <c r="X153" s="62">
        <f t="shared" si="120"/>
        <v>110000</v>
      </c>
      <c r="Y153" s="62">
        <f t="shared" si="120"/>
        <v>110000</v>
      </c>
      <c r="Z153" s="62">
        <f t="shared" si="120"/>
        <v>110000</v>
      </c>
      <c r="AA153" s="62">
        <f t="shared" si="120"/>
        <v>110000</v>
      </c>
      <c r="AB153" s="62">
        <f t="shared" si="120"/>
        <v>110000</v>
      </c>
      <c r="AC153" s="62">
        <f t="shared" si="120"/>
        <v>110000</v>
      </c>
    </row>
    <row r="154" spans="1:29" ht="15.75" thickBot="1" x14ac:dyDescent="0.3">
      <c r="AC154" s="32"/>
    </row>
    <row r="155" spans="1:29" ht="15.75" thickBot="1" x14ac:dyDescent="0.3">
      <c r="A155" s="26" t="s">
        <v>208</v>
      </c>
      <c r="B155" s="27">
        <v>2023</v>
      </c>
      <c r="C155" s="27">
        <v>2024</v>
      </c>
      <c r="D155" s="27">
        <v>2025</v>
      </c>
      <c r="E155" s="27">
        <v>2026</v>
      </c>
      <c r="F155" s="27">
        <v>2027</v>
      </c>
      <c r="G155" s="27">
        <v>2028</v>
      </c>
      <c r="H155" s="27">
        <v>2029</v>
      </c>
      <c r="I155" s="27">
        <v>2030</v>
      </c>
      <c r="J155" s="27">
        <v>2031</v>
      </c>
      <c r="K155" s="27">
        <v>2032</v>
      </c>
      <c r="L155" s="27">
        <v>2033</v>
      </c>
      <c r="M155" s="27">
        <v>2034</v>
      </c>
      <c r="N155" s="27">
        <v>2035</v>
      </c>
      <c r="O155" s="27">
        <v>2036</v>
      </c>
      <c r="P155" s="27">
        <v>2037</v>
      </c>
      <c r="Q155" s="27">
        <v>2038</v>
      </c>
      <c r="R155" s="27">
        <v>2039</v>
      </c>
      <c r="S155" s="27">
        <v>2040</v>
      </c>
      <c r="T155" s="27">
        <v>2041</v>
      </c>
      <c r="U155" s="27">
        <v>2042</v>
      </c>
      <c r="V155" s="27">
        <v>2043</v>
      </c>
      <c r="W155" s="27">
        <v>2044</v>
      </c>
      <c r="X155" s="27">
        <v>2045</v>
      </c>
      <c r="Y155" s="27">
        <v>2046</v>
      </c>
      <c r="Z155" s="27">
        <v>2047</v>
      </c>
      <c r="AA155" s="27">
        <v>2048</v>
      </c>
      <c r="AB155" s="27">
        <v>2049</v>
      </c>
      <c r="AC155" s="28">
        <v>2050</v>
      </c>
    </row>
    <row r="156" spans="1:29" x14ac:dyDescent="0.25">
      <c r="A156" s="29" t="str">
        <f>A137</f>
        <v>Capex vehicle</v>
      </c>
      <c r="B156" s="63">
        <f>((1+B141)^B148)*B141/(((1+B141)^B148)-1)*(B137)</f>
        <v>61357.445895655808</v>
      </c>
      <c r="C156" s="63">
        <f t="shared" ref="C156:AC156" si="121">((1+C141)^C148)*C141/(((1+C141)^C148)-1)*(C137)</f>
        <v>60754.714455896952</v>
      </c>
      <c r="D156" s="63">
        <f t="shared" si="121"/>
        <v>59916.698956344211</v>
      </c>
      <c r="E156" s="63">
        <f t="shared" si="121"/>
        <v>58767.811056679595</v>
      </c>
      <c r="F156" s="63">
        <f t="shared" si="121"/>
        <v>57223.828829380502</v>
      </c>
      <c r="G156" s="63">
        <f t="shared" si="121"/>
        <v>55205.54578287054</v>
      </c>
      <c r="H156" s="63">
        <f t="shared" si="121"/>
        <v>52663.859419902983</v>
      </c>
      <c r="I156" s="63">
        <f t="shared" si="121"/>
        <v>49613.908743460379</v>
      </c>
      <c r="J156" s="63">
        <f t="shared" si="121"/>
        <v>46165.10487249765</v>
      </c>
      <c r="K156" s="63">
        <f t="shared" si="121"/>
        <v>42524.216776008514</v>
      </c>
      <c r="L156" s="63">
        <f t="shared" si="121"/>
        <v>38954.974547168116</v>
      </c>
      <c r="M156" s="63">
        <f t="shared" si="121"/>
        <v>35705.819878562834</v>
      </c>
      <c r="N156" s="63">
        <f t="shared" si="121"/>
        <v>32944.501098770794</v>
      </c>
      <c r="O156" s="63">
        <f t="shared" si="121"/>
        <v>30733.179280332359</v>
      </c>
      <c r="P156" s="63">
        <f t="shared" si="121"/>
        <v>29045.842587397736</v>
      </c>
      <c r="Q156" s="63">
        <f t="shared" si="121"/>
        <v>27805.514793492392</v>
      </c>
      <c r="R156" s="63">
        <f t="shared" si="121"/>
        <v>26918.698364255953</v>
      </c>
      <c r="S156" s="63">
        <f t="shared" si="121"/>
        <v>26297.171012101549</v>
      </c>
      <c r="T156" s="63">
        <f t="shared" si="121"/>
        <v>25867.657409706244</v>
      </c>
      <c r="U156" s="63">
        <f t="shared" si="121"/>
        <v>25573.719848103356</v>
      </c>
      <c r="V156" s="63">
        <f t="shared" si="121"/>
        <v>25373.906337151635</v>
      </c>
      <c r="W156" s="63">
        <f t="shared" si="121"/>
        <v>25238.694757696427</v>
      </c>
      <c r="X156" s="63">
        <f t="shared" si="121"/>
        <v>25147.480885032299</v>
      </c>
      <c r="Y156" s="63">
        <f t="shared" si="121"/>
        <v>25086.076159066874</v>
      </c>
      <c r="Z156" s="63">
        <f t="shared" si="121"/>
        <v>25044.796855527889</v>
      </c>
      <c r="AA156" s="63">
        <f t="shared" si="121"/>
        <v>25017.073074171451</v>
      </c>
      <c r="AB156" s="63">
        <f t="shared" si="121"/>
        <v>24998.465197207195</v>
      </c>
      <c r="AC156" s="63">
        <f t="shared" si="121"/>
        <v>24985.981130564032</v>
      </c>
    </row>
    <row r="157" spans="1:29" x14ac:dyDescent="0.25">
      <c r="A157" s="30" t="str">
        <f>A138</f>
        <v>Residual value (vehicle)</v>
      </c>
      <c r="B157" s="62">
        <f>((1+B141)^B148)*B141/(((1+B141)^B148)-1)*(B138)</f>
        <v>-9299.0290627537943</v>
      </c>
      <c r="C157" s="62">
        <f t="shared" ref="C157:AC157" si="122">((1+C141)^C148)*C141/(((1+C141)^C148)-1)*(C138)</f>
        <v>-9248.373973667678</v>
      </c>
      <c r="D157" s="62">
        <f t="shared" si="122"/>
        <v>-9177.9450114712236</v>
      </c>
      <c r="E157" s="62">
        <f t="shared" si="122"/>
        <v>-9081.3895390526031</v>
      </c>
      <c r="F157" s="62">
        <f t="shared" si="122"/>
        <v>-8951.6293305881045</v>
      </c>
      <c r="G157" s="62">
        <f t="shared" si="122"/>
        <v>-8782.0076702963088</v>
      </c>
      <c r="H157" s="62">
        <f t="shared" si="122"/>
        <v>-8568.3978589405251</v>
      </c>
      <c r="I157" s="62">
        <f t="shared" si="122"/>
        <v>-8312.0722169841792</v>
      </c>
      <c r="J157" s="62">
        <f t="shared" si="122"/>
        <v>-8022.2259342117786</v>
      </c>
      <c r="K157" s="62">
        <f t="shared" si="122"/>
        <v>-7716.2364026983305</v>
      </c>
      <c r="L157" s="62">
        <f t="shared" si="122"/>
        <v>-7416.2681728277021</v>
      </c>
      <c r="M157" s="62">
        <f t="shared" si="122"/>
        <v>-7143.2009187640651</v>
      </c>
      <c r="N157" s="62">
        <f t="shared" si="122"/>
        <v>-6911.1326383347341</v>
      </c>
      <c r="O157" s="62">
        <f t="shared" si="122"/>
        <v>-6725.2875067851219</v>
      </c>
      <c r="P157" s="62">
        <f t="shared" si="122"/>
        <v>-6583.4794230172129</v>
      </c>
      <c r="Q157" s="62">
        <f t="shared" si="122"/>
        <v>-6479.2391084230394</v>
      </c>
      <c r="R157" s="62">
        <f t="shared" si="122"/>
        <v>-6404.7087914978501</v>
      </c>
      <c r="S157" s="62">
        <f t="shared" si="122"/>
        <v>-6352.4740459444474</v>
      </c>
      <c r="T157" s="62">
        <f t="shared" si="122"/>
        <v>-6316.3766261686715</v>
      </c>
      <c r="U157" s="62">
        <f t="shared" si="122"/>
        <v>-6291.6733630126846</v>
      </c>
      <c r="V157" s="62">
        <f t="shared" si="122"/>
        <v>-6274.8805253901455</v>
      </c>
      <c r="W157" s="62">
        <f t="shared" si="122"/>
        <v>-6263.5169990316763</v>
      </c>
      <c r="X157" s="62">
        <f t="shared" si="122"/>
        <v>-6255.8511522865001</v>
      </c>
      <c r="Y157" s="62">
        <f t="shared" si="122"/>
        <v>-6250.6905423383423</v>
      </c>
      <c r="Z157" s="62">
        <f t="shared" si="122"/>
        <v>-6247.2213242749585</v>
      </c>
      <c r="AA157" s="62">
        <f t="shared" si="122"/>
        <v>-6244.8913469056415</v>
      </c>
      <c r="AB157" s="62">
        <f t="shared" si="122"/>
        <v>-6243.3274934160918</v>
      </c>
      <c r="AC157" s="62">
        <f t="shared" si="122"/>
        <v>-6242.278300581188</v>
      </c>
    </row>
    <row r="158" spans="1:29" x14ac:dyDescent="0.25">
      <c r="A158" s="30" t="str">
        <f>A139</f>
        <v>Capex costumization</v>
      </c>
      <c r="B158" s="62">
        <f>((1+B141)^B149)*B141/(((1+B141)^B149)-1)*(B139)</f>
        <v>8152.0774932230233</v>
      </c>
      <c r="C158" s="62">
        <f t="shared" ref="C158:AC158" si="123">((1+C141)^C149)*C141/(((1+C141)^C149)-1)*(C139)</f>
        <v>8152.0774932230233</v>
      </c>
      <c r="D158" s="62">
        <f t="shared" si="123"/>
        <v>8152.0774932230233</v>
      </c>
      <c r="E158" s="62">
        <f t="shared" si="123"/>
        <v>8152.0774932230233</v>
      </c>
      <c r="F158" s="62">
        <f t="shared" si="123"/>
        <v>8152.0774932230233</v>
      </c>
      <c r="G158" s="62">
        <f t="shared" si="123"/>
        <v>8152.0774932230233</v>
      </c>
      <c r="H158" s="62">
        <f t="shared" si="123"/>
        <v>8152.0774932230233</v>
      </c>
      <c r="I158" s="62">
        <f t="shared" si="123"/>
        <v>8152.0774932230233</v>
      </c>
      <c r="J158" s="62">
        <f t="shared" si="123"/>
        <v>8152.0774932230233</v>
      </c>
      <c r="K158" s="62">
        <f t="shared" si="123"/>
        <v>8152.0774932230233</v>
      </c>
      <c r="L158" s="62">
        <f t="shared" si="123"/>
        <v>8152.0774932230233</v>
      </c>
      <c r="M158" s="62">
        <f t="shared" si="123"/>
        <v>8152.0774932230233</v>
      </c>
      <c r="N158" s="62">
        <f t="shared" si="123"/>
        <v>8152.0774932230233</v>
      </c>
      <c r="O158" s="62">
        <f t="shared" si="123"/>
        <v>8152.0774932230233</v>
      </c>
      <c r="P158" s="62">
        <f t="shared" si="123"/>
        <v>8152.0774932230233</v>
      </c>
      <c r="Q158" s="62">
        <f t="shared" si="123"/>
        <v>8152.0774932230233</v>
      </c>
      <c r="R158" s="62">
        <f t="shared" si="123"/>
        <v>8152.0774932230233</v>
      </c>
      <c r="S158" s="62">
        <f t="shared" si="123"/>
        <v>8152.0774932230233</v>
      </c>
      <c r="T158" s="62">
        <f t="shared" si="123"/>
        <v>8152.0774932230233</v>
      </c>
      <c r="U158" s="62">
        <f t="shared" si="123"/>
        <v>8152.0774932230233</v>
      </c>
      <c r="V158" s="62">
        <f t="shared" si="123"/>
        <v>8152.0774932230233</v>
      </c>
      <c r="W158" s="62">
        <f t="shared" si="123"/>
        <v>8152.0774932230233</v>
      </c>
      <c r="X158" s="62">
        <f t="shared" si="123"/>
        <v>8152.0774932230233</v>
      </c>
      <c r="Y158" s="62">
        <f t="shared" si="123"/>
        <v>8152.0774932230233</v>
      </c>
      <c r="Z158" s="62">
        <f t="shared" si="123"/>
        <v>8152.0774932230233</v>
      </c>
      <c r="AA158" s="62">
        <f t="shared" si="123"/>
        <v>8152.0774932230233</v>
      </c>
      <c r="AB158" s="62">
        <f t="shared" si="123"/>
        <v>8152.0774932230233</v>
      </c>
      <c r="AC158" s="62">
        <f t="shared" si="123"/>
        <v>8152.0774932230233</v>
      </c>
    </row>
    <row r="159" spans="1:29" x14ac:dyDescent="0.25">
      <c r="A159" s="30" t="str">
        <f>A140</f>
        <v>Residual value (costumization)</v>
      </c>
      <c r="B159" s="62">
        <f>((1+B141)^B149)*B141/(((1+B141)^B149)-1)*(B140)</f>
        <v>-2038.0193733057558</v>
      </c>
      <c r="C159" s="62">
        <f t="shared" ref="C159:AC159" si="124">((1+C141)^C149)*C141/(((1+C141)^C149)-1)*(C140)</f>
        <v>-2038.0193733057558</v>
      </c>
      <c r="D159" s="62">
        <f t="shared" si="124"/>
        <v>-2038.0193733057558</v>
      </c>
      <c r="E159" s="62">
        <f t="shared" si="124"/>
        <v>-2038.0193733057558</v>
      </c>
      <c r="F159" s="62">
        <f t="shared" si="124"/>
        <v>-2038.0193733057558</v>
      </c>
      <c r="G159" s="62">
        <f t="shared" si="124"/>
        <v>-2038.0193733057558</v>
      </c>
      <c r="H159" s="62">
        <f t="shared" si="124"/>
        <v>-2038.0193733057558</v>
      </c>
      <c r="I159" s="62">
        <f t="shared" si="124"/>
        <v>-2038.0193733057558</v>
      </c>
      <c r="J159" s="62">
        <f t="shared" si="124"/>
        <v>-2038.0193733057558</v>
      </c>
      <c r="K159" s="62">
        <f t="shared" si="124"/>
        <v>-2038.0193733057558</v>
      </c>
      <c r="L159" s="62">
        <f t="shared" si="124"/>
        <v>-2038.0193733057558</v>
      </c>
      <c r="M159" s="62">
        <f t="shared" si="124"/>
        <v>-2038.0193733057558</v>
      </c>
      <c r="N159" s="62">
        <f t="shared" si="124"/>
        <v>-2038.0193733057558</v>
      </c>
      <c r="O159" s="62">
        <f t="shared" si="124"/>
        <v>-2038.0193733057558</v>
      </c>
      <c r="P159" s="62">
        <f t="shared" si="124"/>
        <v>-2038.0193733057558</v>
      </c>
      <c r="Q159" s="62">
        <f t="shared" si="124"/>
        <v>-2038.0193733057558</v>
      </c>
      <c r="R159" s="62">
        <f t="shared" si="124"/>
        <v>-2038.0193733057558</v>
      </c>
      <c r="S159" s="62">
        <f t="shared" si="124"/>
        <v>-2038.0193733057558</v>
      </c>
      <c r="T159" s="62">
        <f t="shared" si="124"/>
        <v>-2038.0193733057558</v>
      </c>
      <c r="U159" s="62">
        <f t="shared" si="124"/>
        <v>-2038.0193733057558</v>
      </c>
      <c r="V159" s="62">
        <f t="shared" si="124"/>
        <v>-2038.0193733057558</v>
      </c>
      <c r="W159" s="62">
        <f t="shared" si="124"/>
        <v>-2038.0193733057558</v>
      </c>
      <c r="X159" s="62">
        <f t="shared" si="124"/>
        <v>-2038.0193733057558</v>
      </c>
      <c r="Y159" s="62">
        <f t="shared" si="124"/>
        <v>-2038.0193733057558</v>
      </c>
      <c r="Z159" s="62">
        <f t="shared" si="124"/>
        <v>-2038.0193733057558</v>
      </c>
      <c r="AA159" s="62">
        <f t="shared" si="124"/>
        <v>-2038.0193733057558</v>
      </c>
      <c r="AB159" s="62">
        <f t="shared" si="124"/>
        <v>-2038.0193733057558</v>
      </c>
      <c r="AC159" s="62">
        <f t="shared" si="124"/>
        <v>-2038.0193733057558</v>
      </c>
    </row>
    <row r="160" spans="1:29" x14ac:dyDescent="0.25">
      <c r="A160" s="30" t="str">
        <f t="shared" ref="A160:AC160" si="125">A142</f>
        <v>Opex fix (admin, crew, insurance)</v>
      </c>
      <c r="B160" s="62">
        <f t="shared" si="125"/>
        <v>70000</v>
      </c>
      <c r="C160" s="62">
        <f t="shared" si="125"/>
        <v>70000</v>
      </c>
      <c r="D160" s="62">
        <f t="shared" si="125"/>
        <v>70000</v>
      </c>
      <c r="E160" s="62">
        <f t="shared" si="125"/>
        <v>70000</v>
      </c>
      <c r="F160" s="62">
        <f t="shared" si="125"/>
        <v>70000</v>
      </c>
      <c r="G160" s="62">
        <f t="shared" si="125"/>
        <v>70000</v>
      </c>
      <c r="H160" s="62">
        <f t="shared" si="125"/>
        <v>70000</v>
      </c>
      <c r="I160" s="62">
        <f t="shared" si="125"/>
        <v>70000</v>
      </c>
      <c r="J160" s="62">
        <f t="shared" si="125"/>
        <v>70000</v>
      </c>
      <c r="K160" s="62">
        <f t="shared" si="125"/>
        <v>70000</v>
      </c>
      <c r="L160" s="62">
        <f t="shared" si="125"/>
        <v>70000</v>
      </c>
      <c r="M160" s="62">
        <f t="shared" si="125"/>
        <v>70000</v>
      </c>
      <c r="N160" s="62">
        <f t="shared" si="125"/>
        <v>70000</v>
      </c>
      <c r="O160" s="62">
        <f t="shared" si="125"/>
        <v>70000</v>
      </c>
      <c r="P160" s="62">
        <f t="shared" si="125"/>
        <v>70000</v>
      </c>
      <c r="Q160" s="62">
        <f t="shared" si="125"/>
        <v>70000</v>
      </c>
      <c r="R160" s="62">
        <f t="shared" si="125"/>
        <v>70000</v>
      </c>
      <c r="S160" s="62">
        <f t="shared" si="125"/>
        <v>70000</v>
      </c>
      <c r="T160" s="62">
        <f t="shared" si="125"/>
        <v>70000</v>
      </c>
      <c r="U160" s="62">
        <f t="shared" si="125"/>
        <v>70000</v>
      </c>
      <c r="V160" s="62">
        <f t="shared" si="125"/>
        <v>70000</v>
      </c>
      <c r="W160" s="62">
        <f t="shared" si="125"/>
        <v>70000</v>
      </c>
      <c r="X160" s="62">
        <f t="shared" si="125"/>
        <v>70000</v>
      </c>
      <c r="Y160" s="62">
        <f t="shared" si="125"/>
        <v>70000</v>
      </c>
      <c r="Z160" s="62">
        <f t="shared" si="125"/>
        <v>70000</v>
      </c>
      <c r="AA160" s="62">
        <f t="shared" si="125"/>
        <v>70000</v>
      </c>
      <c r="AB160" s="62">
        <f t="shared" si="125"/>
        <v>70000</v>
      </c>
      <c r="AC160" s="62">
        <f t="shared" si="125"/>
        <v>70000</v>
      </c>
    </row>
    <row r="161" spans="1:29" x14ac:dyDescent="0.25">
      <c r="A161" s="30" t="str">
        <f t="shared" ref="A161:AC161" si="126">A143</f>
        <v>Opex maintenance &amp; repair</v>
      </c>
      <c r="B161" s="62">
        <f t="shared" si="126"/>
        <v>25694.198732927423</v>
      </c>
      <c r="C161" s="62">
        <f t="shared" si="126"/>
        <v>25566.782972440909</v>
      </c>
      <c r="D161" s="62">
        <f t="shared" si="126"/>
        <v>25389.62881201132</v>
      </c>
      <c r="E161" s="62">
        <f t="shared" si="126"/>
        <v>25146.757085412675</v>
      </c>
      <c r="F161" s="62">
        <f t="shared" si="126"/>
        <v>24820.363509946161</v>
      </c>
      <c r="G161" s="62">
        <f t="shared" si="126"/>
        <v>24393.704052209912</v>
      </c>
      <c r="H161" s="62">
        <f t="shared" si="126"/>
        <v>23856.39857999947</v>
      </c>
      <c r="I161" s="62">
        <f t="shared" si="126"/>
        <v>23211.647436702937</v>
      </c>
      <c r="J161" s="62">
        <f t="shared" si="126"/>
        <v>22482.579830467967</v>
      </c>
      <c r="K161" s="62">
        <f t="shared" si="126"/>
        <v>21712.906149854825</v>
      </c>
      <c r="L161" s="62">
        <f t="shared" si="126"/>
        <v>20958.378207641916</v>
      </c>
      <c r="M161" s="62">
        <f t="shared" si="126"/>
        <v>20271.515890978495</v>
      </c>
      <c r="N161" s="62">
        <f t="shared" si="126"/>
        <v>19687.78073288942</v>
      </c>
      <c r="O161" s="62">
        <f t="shared" si="126"/>
        <v>19220.313412303854</v>
      </c>
      <c r="P161" s="62">
        <f t="shared" si="126"/>
        <v>18863.615099016799</v>
      </c>
      <c r="Q161" s="62">
        <f t="shared" si="126"/>
        <v>18601.413231504735</v>
      </c>
      <c r="R161" s="62">
        <f t="shared" si="126"/>
        <v>18413.942689420019</v>
      </c>
      <c r="S161" s="62">
        <f t="shared" si="126"/>
        <v>18282.553525002768</v>
      </c>
      <c r="T161" s="62">
        <f t="shared" si="126"/>
        <v>18191.755536581266</v>
      </c>
      <c r="U161" s="62">
        <f t="shared" si="126"/>
        <v>18129.617948467116</v>
      </c>
      <c r="V161" s="62">
        <f t="shared" si="126"/>
        <v>18087.377924512868</v>
      </c>
      <c r="W161" s="62">
        <f t="shared" si="126"/>
        <v>18058.794570324873</v>
      </c>
      <c r="X161" s="62">
        <f t="shared" si="126"/>
        <v>18039.512209748045</v>
      </c>
      <c r="Y161" s="62">
        <f t="shared" si="126"/>
        <v>18026.531420394364</v>
      </c>
      <c r="Z161" s="62">
        <f t="shared" si="126"/>
        <v>18017.805089717345</v>
      </c>
      <c r="AA161" s="62">
        <f t="shared" si="126"/>
        <v>18011.94435896385</v>
      </c>
      <c r="AB161" s="62">
        <f t="shared" si="126"/>
        <v>18008.010705203578</v>
      </c>
      <c r="AC161" s="62">
        <f t="shared" si="126"/>
        <v>18005.371608019701</v>
      </c>
    </row>
    <row r="162" spans="1:29" x14ac:dyDescent="0.25">
      <c r="A162" s="30" t="str">
        <f>A144</f>
        <v>Opex var (mode-fees)</v>
      </c>
      <c r="B162" s="62">
        <f>B144*B153</f>
        <v>12100</v>
      </c>
      <c r="C162" s="62">
        <f t="shared" ref="C162:AC162" si="127">C144*C153</f>
        <v>12100</v>
      </c>
      <c r="D162" s="62">
        <f t="shared" si="127"/>
        <v>12100</v>
      </c>
      <c r="E162" s="62">
        <f t="shared" si="127"/>
        <v>12100</v>
      </c>
      <c r="F162" s="62">
        <f t="shared" si="127"/>
        <v>12100</v>
      </c>
      <c r="G162" s="62">
        <f t="shared" si="127"/>
        <v>12100</v>
      </c>
      <c r="H162" s="62">
        <f t="shared" si="127"/>
        <v>12100</v>
      </c>
      <c r="I162" s="62">
        <f t="shared" si="127"/>
        <v>12100</v>
      </c>
      <c r="J162" s="62">
        <f t="shared" si="127"/>
        <v>12100</v>
      </c>
      <c r="K162" s="62">
        <f t="shared" si="127"/>
        <v>12100</v>
      </c>
      <c r="L162" s="62">
        <f t="shared" si="127"/>
        <v>12100</v>
      </c>
      <c r="M162" s="62">
        <f t="shared" si="127"/>
        <v>12100</v>
      </c>
      <c r="N162" s="62">
        <f t="shared" si="127"/>
        <v>12100</v>
      </c>
      <c r="O162" s="62">
        <f t="shared" si="127"/>
        <v>12100</v>
      </c>
      <c r="P162" s="62">
        <f t="shared" si="127"/>
        <v>12100</v>
      </c>
      <c r="Q162" s="62">
        <f t="shared" si="127"/>
        <v>12100</v>
      </c>
      <c r="R162" s="62">
        <f t="shared" si="127"/>
        <v>12100</v>
      </c>
      <c r="S162" s="62">
        <f t="shared" si="127"/>
        <v>12100</v>
      </c>
      <c r="T162" s="62">
        <f t="shared" si="127"/>
        <v>12100</v>
      </c>
      <c r="U162" s="62">
        <f t="shared" si="127"/>
        <v>12100</v>
      </c>
      <c r="V162" s="62">
        <f t="shared" si="127"/>
        <v>12100</v>
      </c>
      <c r="W162" s="62">
        <f t="shared" si="127"/>
        <v>12100</v>
      </c>
      <c r="X162" s="62">
        <f t="shared" si="127"/>
        <v>12100</v>
      </c>
      <c r="Y162" s="62">
        <f t="shared" si="127"/>
        <v>12100</v>
      </c>
      <c r="Z162" s="62">
        <f t="shared" si="127"/>
        <v>12100</v>
      </c>
      <c r="AA162" s="62">
        <f t="shared" si="127"/>
        <v>12100</v>
      </c>
      <c r="AB162" s="62">
        <f t="shared" si="127"/>
        <v>12100</v>
      </c>
      <c r="AC162" s="62">
        <f t="shared" si="127"/>
        <v>12100</v>
      </c>
    </row>
    <row r="163" spans="1:29" x14ac:dyDescent="0.25">
      <c r="A163" s="30" t="str">
        <f>A146</f>
        <v>Fuel Cost</v>
      </c>
      <c r="B163" s="62">
        <f>B145*B146*B153</f>
        <v>59116.697109060937</v>
      </c>
      <c r="C163" s="62">
        <f t="shared" ref="C163:AC163" si="128">C145*C146*C153</f>
        <v>58660.884311580172</v>
      </c>
      <c r="D163" s="62">
        <f t="shared" si="128"/>
        <v>58024.733379822392</v>
      </c>
      <c r="E163" s="62">
        <f t="shared" si="128"/>
        <v>57147.461921796159</v>
      </c>
      <c r="F163" s="62">
        <f t="shared" si="128"/>
        <v>55957.827669866732</v>
      </c>
      <c r="G163" s="62">
        <f t="shared" si="128"/>
        <v>54381.276667466707</v>
      </c>
      <c r="H163" s="62">
        <f t="shared" si="128"/>
        <v>52354.590972468264</v>
      </c>
      <c r="I163" s="62">
        <f t="shared" si="128"/>
        <v>49847.746722144446</v>
      </c>
      <c r="J163" s="62">
        <f t="shared" si="128"/>
        <v>46887.028674684974</v>
      </c>
      <c r="K163" s="62">
        <f t="shared" si="128"/>
        <v>43567.861538856225</v>
      </c>
      <c r="L163" s="62">
        <f t="shared" si="128"/>
        <v>40047.443223982642</v>
      </c>
      <c r="M163" s="62">
        <f t="shared" si="128"/>
        <v>36518.299139881936</v>
      </c>
      <c r="N163" s="62">
        <f t="shared" si="128"/>
        <v>33173.816069456763</v>
      </c>
      <c r="O163" s="62">
        <f t="shared" si="128"/>
        <v>30175.889308949827</v>
      </c>
      <c r="P163" s="62">
        <f t="shared" si="128"/>
        <v>27630.257476853734</v>
      </c>
      <c r="Q163" s="62">
        <f t="shared" si="128"/>
        <v>25575.413129684162</v>
      </c>
      <c r="R163" s="62">
        <f t="shared" si="128"/>
        <v>23989.31689965976</v>
      </c>
      <c r="S163" s="62">
        <f t="shared" si="128"/>
        <v>22809.772238400052</v>
      </c>
      <c r="T163" s="62">
        <f t="shared" si="128"/>
        <v>21957.916961235027</v>
      </c>
      <c r="U163" s="62">
        <f t="shared" si="128"/>
        <v>21356.15419078364</v>
      </c>
      <c r="V163" s="62">
        <f t="shared" si="128"/>
        <v>20937.840153836096</v>
      </c>
      <c r="W163" s="62">
        <f t="shared" si="128"/>
        <v>20650.350011770141</v>
      </c>
      <c r="X163" s="62">
        <f t="shared" si="128"/>
        <v>20454.335854294506</v>
      </c>
      <c r="Y163" s="62">
        <f t="shared" si="128"/>
        <v>20321.42140597527</v>
      </c>
      <c r="Z163" s="62">
        <f t="shared" si="128"/>
        <v>20231.630482026554</v>
      </c>
      <c r="AA163" s="62">
        <f t="shared" si="128"/>
        <v>20171.125621246319</v>
      </c>
      <c r="AB163" s="62">
        <f t="shared" si="128"/>
        <v>20130.424819658936</v>
      </c>
      <c r="AC163" s="62">
        <f t="shared" si="128"/>
        <v>20103.077586689349</v>
      </c>
    </row>
    <row r="164" spans="1:29" ht="15.75" thickBot="1" x14ac:dyDescent="0.3">
      <c r="A164" s="59" t="str">
        <f>A127</f>
        <v>Emission Cost</v>
      </c>
      <c r="B164" s="62">
        <f>B147*B153</f>
        <v>0</v>
      </c>
      <c r="C164" s="62">
        <f t="shared" ref="C164:AC164" si="129">C147*C153</f>
        <v>0</v>
      </c>
      <c r="D164" s="62">
        <f t="shared" si="129"/>
        <v>0</v>
      </c>
      <c r="E164" s="62">
        <f t="shared" si="129"/>
        <v>0</v>
      </c>
      <c r="F164" s="62">
        <f t="shared" si="129"/>
        <v>0</v>
      </c>
      <c r="G164" s="62">
        <f t="shared" si="129"/>
        <v>0</v>
      </c>
      <c r="H164" s="62">
        <f t="shared" si="129"/>
        <v>0</v>
      </c>
      <c r="I164" s="62">
        <f t="shared" si="129"/>
        <v>0</v>
      </c>
      <c r="J164" s="62">
        <f t="shared" si="129"/>
        <v>0</v>
      </c>
      <c r="K164" s="62">
        <f t="shared" si="129"/>
        <v>0</v>
      </c>
      <c r="L164" s="62">
        <f t="shared" si="129"/>
        <v>0</v>
      </c>
      <c r="M164" s="62">
        <f t="shared" si="129"/>
        <v>0</v>
      </c>
      <c r="N164" s="62">
        <f t="shared" si="129"/>
        <v>0</v>
      </c>
      <c r="O164" s="62">
        <f t="shared" si="129"/>
        <v>0</v>
      </c>
      <c r="P164" s="62">
        <f t="shared" si="129"/>
        <v>0</v>
      </c>
      <c r="Q164" s="62">
        <f t="shared" si="129"/>
        <v>0</v>
      </c>
      <c r="R164" s="62">
        <f t="shared" si="129"/>
        <v>0</v>
      </c>
      <c r="S164" s="62">
        <f t="shared" si="129"/>
        <v>0</v>
      </c>
      <c r="T164" s="62">
        <f t="shared" si="129"/>
        <v>0</v>
      </c>
      <c r="U164" s="62">
        <f t="shared" si="129"/>
        <v>0</v>
      </c>
      <c r="V164" s="62">
        <f t="shared" si="129"/>
        <v>0</v>
      </c>
      <c r="W164" s="62">
        <f t="shared" si="129"/>
        <v>0</v>
      </c>
      <c r="X164" s="62">
        <f t="shared" si="129"/>
        <v>0</v>
      </c>
      <c r="Y164" s="62">
        <f t="shared" si="129"/>
        <v>0</v>
      </c>
      <c r="Z164" s="62">
        <f t="shared" si="129"/>
        <v>0</v>
      </c>
      <c r="AA164" s="62">
        <f t="shared" si="129"/>
        <v>0</v>
      </c>
      <c r="AB164" s="62">
        <f t="shared" si="129"/>
        <v>0</v>
      </c>
      <c r="AC164" s="62">
        <f t="shared" si="129"/>
        <v>0</v>
      </c>
    </row>
    <row r="165" spans="1:29" ht="15.75" thickBot="1" x14ac:dyDescent="0.3">
      <c r="A165" s="31" t="s">
        <v>209</v>
      </c>
      <c r="B165" s="64">
        <f>B156+B157+B158+B159+B160+B161+B162+B163+B164</f>
        <v>225083.37079480765</v>
      </c>
      <c r="C165" s="64">
        <f t="shared" ref="C165:AC165" si="130">C156+C157+C158+C159+C160+C161+C162+C163+C164</f>
        <v>223948.06588616763</v>
      </c>
      <c r="D165" s="64">
        <f t="shared" si="130"/>
        <v>222367.17425662398</v>
      </c>
      <c r="E165" s="64">
        <f t="shared" si="130"/>
        <v>220194.69864475308</v>
      </c>
      <c r="F165" s="64">
        <f t="shared" si="130"/>
        <v>217264.44879852256</v>
      </c>
      <c r="G165" s="64">
        <f t="shared" si="130"/>
        <v>213412.57695216811</v>
      </c>
      <c r="H165" s="64">
        <f t="shared" si="130"/>
        <v>208520.50923334746</v>
      </c>
      <c r="I165" s="64">
        <f t="shared" si="130"/>
        <v>202575.28880524085</v>
      </c>
      <c r="J165" s="64">
        <f t="shared" si="130"/>
        <v>195726.54556335608</v>
      </c>
      <c r="K165" s="64">
        <f t="shared" si="130"/>
        <v>188302.8061819385</v>
      </c>
      <c r="L165" s="64">
        <f t="shared" si="130"/>
        <v>180758.58592588225</v>
      </c>
      <c r="M165" s="64">
        <f t="shared" si="130"/>
        <v>173566.49211057648</v>
      </c>
      <c r="N165" s="64">
        <f t="shared" si="130"/>
        <v>167109.02338269952</v>
      </c>
      <c r="O165" s="64">
        <f t="shared" si="130"/>
        <v>161618.15261471819</v>
      </c>
      <c r="P165" s="64">
        <f t="shared" si="130"/>
        <v>157170.29386016831</v>
      </c>
      <c r="Q165" s="64">
        <f t="shared" si="130"/>
        <v>153717.16016617551</v>
      </c>
      <c r="R165" s="64">
        <f t="shared" si="130"/>
        <v>151131.30728175514</v>
      </c>
      <c r="S165" s="64">
        <f t="shared" si="130"/>
        <v>149251.08084947721</v>
      </c>
      <c r="T165" s="64">
        <f t="shared" si="130"/>
        <v>147915.01140127113</v>
      </c>
      <c r="U165" s="64">
        <f t="shared" si="130"/>
        <v>146981.87674425871</v>
      </c>
      <c r="V165" s="64">
        <f t="shared" si="130"/>
        <v>146338.30201002772</v>
      </c>
      <c r="W165" s="64">
        <f t="shared" si="130"/>
        <v>145898.38046067703</v>
      </c>
      <c r="X165" s="64">
        <f t="shared" si="130"/>
        <v>145599.53591670562</v>
      </c>
      <c r="Y165" s="64">
        <f t="shared" si="130"/>
        <v>145397.39656301544</v>
      </c>
      <c r="Z165" s="64">
        <f t="shared" si="130"/>
        <v>145261.06922291408</v>
      </c>
      <c r="AA165" s="64">
        <f t="shared" si="130"/>
        <v>145169.30982739327</v>
      </c>
      <c r="AB165" s="64">
        <f t="shared" si="130"/>
        <v>145107.6313485709</v>
      </c>
      <c r="AC165" s="64">
        <f t="shared" si="130"/>
        <v>145066.21014460915</v>
      </c>
    </row>
    <row r="166" spans="1:29" ht="15.75" thickBot="1" x14ac:dyDescent="0.3">
      <c r="AC166" s="32"/>
    </row>
    <row r="167" spans="1:29" ht="15.75" thickBot="1" x14ac:dyDescent="0.3">
      <c r="A167" s="26" t="s">
        <v>208</v>
      </c>
      <c r="B167" s="27">
        <v>2023</v>
      </c>
      <c r="C167" s="27">
        <v>2024</v>
      </c>
      <c r="D167" s="27">
        <v>2025</v>
      </c>
      <c r="E167" s="27">
        <v>2026</v>
      </c>
      <c r="F167" s="27">
        <v>2027</v>
      </c>
      <c r="G167" s="27">
        <v>2028</v>
      </c>
      <c r="H167" s="27">
        <v>2029</v>
      </c>
      <c r="I167" s="27">
        <v>2030</v>
      </c>
      <c r="J167" s="27">
        <v>2031</v>
      </c>
      <c r="K167" s="27">
        <v>2032</v>
      </c>
      <c r="L167" s="27">
        <v>2033</v>
      </c>
      <c r="M167" s="27">
        <v>2034</v>
      </c>
      <c r="N167" s="27">
        <v>2035</v>
      </c>
      <c r="O167" s="27">
        <v>2036</v>
      </c>
      <c r="P167" s="27">
        <v>2037</v>
      </c>
      <c r="Q167" s="27">
        <v>2038</v>
      </c>
      <c r="R167" s="27">
        <v>2039</v>
      </c>
      <c r="S167" s="27">
        <v>2040</v>
      </c>
      <c r="T167" s="27">
        <v>2041</v>
      </c>
      <c r="U167" s="27">
        <v>2042</v>
      </c>
      <c r="V167" s="27">
        <v>2043</v>
      </c>
      <c r="W167" s="27">
        <v>2044</v>
      </c>
      <c r="X167" s="27">
        <v>2045</v>
      </c>
      <c r="Y167" s="27">
        <v>2046</v>
      </c>
      <c r="Z167" s="27">
        <v>2047</v>
      </c>
      <c r="AA167" s="27">
        <v>2048</v>
      </c>
      <c r="AB167" s="27">
        <v>2049</v>
      </c>
      <c r="AC167" s="28">
        <v>2050</v>
      </c>
    </row>
    <row r="168" spans="1:29" x14ac:dyDescent="0.25">
      <c r="A168" s="29" t="str">
        <f t="shared" ref="A168:A175" si="131">A156</f>
        <v>Capex vehicle</v>
      </c>
      <c r="B168" s="65">
        <f>((1+B141)^B148)*B141/(((1+B141)^B148)-1)*(B137)/B153</f>
        <v>0.55779496268778006</v>
      </c>
      <c r="C168" s="65">
        <f t="shared" ref="C168:AC168" si="132">((1+C141)^C148)*C141/(((1+C141)^C148)-1)*(C137)/C153</f>
        <v>0.55231558596269958</v>
      </c>
      <c r="D168" s="65">
        <f t="shared" si="132"/>
        <v>0.54469726323949286</v>
      </c>
      <c r="E168" s="65">
        <f t="shared" si="132"/>
        <v>0.53425282778799632</v>
      </c>
      <c r="F168" s="65">
        <f t="shared" si="132"/>
        <v>0.52021662572164096</v>
      </c>
      <c r="G168" s="65">
        <f t="shared" si="132"/>
        <v>0.50186859802609585</v>
      </c>
      <c r="H168" s="65">
        <f t="shared" si="132"/>
        <v>0.47876235836275438</v>
      </c>
      <c r="I168" s="65">
        <f t="shared" si="132"/>
        <v>0.45103553403145796</v>
      </c>
      <c r="J168" s="65">
        <f t="shared" si="132"/>
        <v>0.41968277156816047</v>
      </c>
      <c r="K168" s="65">
        <f t="shared" si="132"/>
        <v>0.38658378887280465</v>
      </c>
      <c r="L168" s="65">
        <f t="shared" si="132"/>
        <v>0.35413613224698287</v>
      </c>
      <c r="M168" s="65">
        <f t="shared" si="132"/>
        <v>0.32459836253238938</v>
      </c>
      <c r="N168" s="65">
        <f t="shared" si="132"/>
        <v>0.29949546453427994</v>
      </c>
      <c r="O168" s="65">
        <f t="shared" si="132"/>
        <v>0.27939253891211235</v>
      </c>
      <c r="P168" s="65">
        <f t="shared" si="132"/>
        <v>0.26405311443088852</v>
      </c>
      <c r="Q168" s="65">
        <f t="shared" si="132"/>
        <v>0.25277740721356717</v>
      </c>
      <c r="R168" s="65">
        <f t="shared" si="132"/>
        <v>0.24471543967505413</v>
      </c>
      <c r="S168" s="65">
        <f t="shared" si="132"/>
        <v>0.23906519101910501</v>
      </c>
      <c r="T168" s="65">
        <f t="shared" si="132"/>
        <v>0.23516052190642039</v>
      </c>
      <c r="U168" s="65">
        <f t="shared" si="132"/>
        <v>0.23248836225548505</v>
      </c>
      <c r="V168" s="65">
        <f t="shared" si="132"/>
        <v>0.2306718757922876</v>
      </c>
      <c r="W168" s="65">
        <f t="shared" si="132"/>
        <v>0.22944267961542206</v>
      </c>
      <c r="X168" s="65">
        <f t="shared" si="132"/>
        <v>0.22861346259120272</v>
      </c>
      <c r="Y168" s="65">
        <f t="shared" si="132"/>
        <v>0.22805523780969886</v>
      </c>
      <c r="Z168" s="65">
        <f t="shared" si="132"/>
        <v>0.2276799714138899</v>
      </c>
      <c r="AA168" s="65">
        <f t="shared" si="132"/>
        <v>0.22742793703792227</v>
      </c>
      <c r="AB168" s="65">
        <f t="shared" si="132"/>
        <v>0.2272587745200654</v>
      </c>
      <c r="AC168" s="65">
        <f t="shared" si="132"/>
        <v>0.22714528300512757</v>
      </c>
    </row>
    <row r="169" spans="1:29" x14ac:dyDescent="0.25">
      <c r="A169" s="30" t="str">
        <f t="shared" si="131"/>
        <v>Residual value (vehicle)</v>
      </c>
      <c r="B169" s="66">
        <f>((1+B141)^B148)*B141/(((1+B141)^B148)-1)*(B138)/B153</f>
        <v>-8.4536627843216305E-2</v>
      </c>
      <c r="C169" s="66">
        <f t="shared" ref="C169:AC169" si="133">((1+C141)^C148)*C141/(((1+C141)^C148)-1)*(C138)/C153</f>
        <v>-8.4076127033342524E-2</v>
      </c>
      <c r="D169" s="66">
        <f t="shared" si="133"/>
        <v>-8.3435863740647487E-2</v>
      </c>
      <c r="E169" s="66">
        <f t="shared" si="133"/>
        <v>-8.2558086718660023E-2</v>
      </c>
      <c r="F169" s="66">
        <f t="shared" si="133"/>
        <v>-8.1378448459891853E-2</v>
      </c>
      <c r="G169" s="66">
        <f t="shared" si="133"/>
        <v>-7.9836433366330076E-2</v>
      </c>
      <c r="H169" s="66">
        <f t="shared" si="133"/>
        <v>-7.7894525990368405E-2</v>
      </c>
      <c r="I169" s="66">
        <f t="shared" si="133"/>
        <v>-7.5564292881674364E-2</v>
      </c>
      <c r="J169" s="66">
        <f t="shared" si="133"/>
        <v>-7.2929326674652531E-2</v>
      </c>
      <c r="K169" s="66">
        <f t="shared" si="133"/>
        <v>-7.0147603660893912E-2</v>
      </c>
      <c r="L169" s="66">
        <f t="shared" si="133"/>
        <v>-6.7420619752979111E-2</v>
      </c>
      <c r="M169" s="66">
        <f t="shared" si="133"/>
        <v>-6.4938190170582416E-2</v>
      </c>
      <c r="N169" s="66">
        <f t="shared" si="133"/>
        <v>-6.2828478530315771E-2</v>
      </c>
      <c r="O169" s="66">
        <f t="shared" si="133"/>
        <v>-6.1138977334410198E-2</v>
      </c>
      <c r="P169" s="66">
        <f t="shared" si="133"/>
        <v>-5.9849812936520114E-2</v>
      </c>
      <c r="Q169" s="66">
        <f t="shared" si="133"/>
        <v>-5.8902173712936719E-2</v>
      </c>
      <c r="R169" s="66">
        <f t="shared" si="133"/>
        <v>-5.8224625377253182E-2</v>
      </c>
      <c r="S169" s="66">
        <f t="shared" si="133"/>
        <v>-5.7749764054040434E-2</v>
      </c>
      <c r="T169" s="66">
        <f t="shared" si="133"/>
        <v>-5.7421605692442465E-2</v>
      </c>
      <c r="U169" s="66">
        <f t="shared" si="133"/>
        <v>-5.7197030572842589E-2</v>
      </c>
      <c r="V169" s="66">
        <f t="shared" si="133"/>
        <v>-5.7044368412637686E-2</v>
      </c>
      <c r="W169" s="66">
        <f t="shared" si="133"/>
        <v>-5.6941063627560691E-2</v>
      </c>
      <c r="X169" s="66">
        <f t="shared" si="133"/>
        <v>-5.6871374111695454E-2</v>
      </c>
      <c r="Y169" s="66">
        <f t="shared" si="133"/>
        <v>-5.6824459475803113E-2</v>
      </c>
      <c r="Z169" s="66">
        <f t="shared" si="133"/>
        <v>-5.6792921129772349E-2</v>
      </c>
      <c r="AA169" s="66">
        <f t="shared" si="133"/>
        <v>-5.6771739517324012E-2</v>
      </c>
      <c r="AB169" s="66">
        <f t="shared" si="133"/>
        <v>-5.6757522667419014E-2</v>
      </c>
      <c r="AC169" s="66">
        <f t="shared" si="133"/>
        <v>-5.6747984550738075E-2</v>
      </c>
    </row>
    <row r="170" spans="1:29" x14ac:dyDescent="0.25">
      <c r="A170" s="30" t="str">
        <f t="shared" si="131"/>
        <v>Capex costumization</v>
      </c>
      <c r="B170" s="66">
        <f>((1+B141)^B149)*B141/(((1+B141)^B149)-1)*(B139)/B153</f>
        <v>7.4109795392936578E-2</v>
      </c>
      <c r="C170" s="66">
        <f t="shared" ref="C170:AC170" si="134">((1+C141)^C149)*C141/(((1+C141)^C149)-1)*(C139)/C153</f>
        <v>7.4109795392936578E-2</v>
      </c>
      <c r="D170" s="66">
        <f t="shared" si="134"/>
        <v>7.4109795392936578E-2</v>
      </c>
      <c r="E170" s="66">
        <f t="shared" si="134"/>
        <v>7.4109795392936578E-2</v>
      </c>
      <c r="F170" s="66">
        <f t="shared" si="134"/>
        <v>7.4109795392936578E-2</v>
      </c>
      <c r="G170" s="66">
        <f t="shared" si="134"/>
        <v>7.4109795392936578E-2</v>
      </c>
      <c r="H170" s="66">
        <f t="shared" si="134"/>
        <v>7.4109795392936578E-2</v>
      </c>
      <c r="I170" s="66">
        <f t="shared" si="134"/>
        <v>7.4109795392936578E-2</v>
      </c>
      <c r="J170" s="66">
        <f t="shared" si="134"/>
        <v>7.4109795392936578E-2</v>
      </c>
      <c r="K170" s="66">
        <f t="shared" si="134"/>
        <v>7.4109795392936578E-2</v>
      </c>
      <c r="L170" s="66">
        <f t="shared" si="134"/>
        <v>7.4109795392936578E-2</v>
      </c>
      <c r="M170" s="66">
        <f t="shared" si="134"/>
        <v>7.4109795392936578E-2</v>
      </c>
      <c r="N170" s="66">
        <f t="shared" si="134"/>
        <v>7.4109795392936578E-2</v>
      </c>
      <c r="O170" s="66">
        <f t="shared" si="134"/>
        <v>7.4109795392936578E-2</v>
      </c>
      <c r="P170" s="66">
        <f t="shared" si="134"/>
        <v>7.4109795392936578E-2</v>
      </c>
      <c r="Q170" s="66">
        <f t="shared" si="134"/>
        <v>7.4109795392936578E-2</v>
      </c>
      <c r="R170" s="66">
        <f t="shared" si="134"/>
        <v>7.4109795392936578E-2</v>
      </c>
      <c r="S170" s="66">
        <f t="shared" si="134"/>
        <v>7.4109795392936578E-2</v>
      </c>
      <c r="T170" s="66">
        <f t="shared" si="134"/>
        <v>7.4109795392936578E-2</v>
      </c>
      <c r="U170" s="66">
        <f t="shared" si="134"/>
        <v>7.4109795392936578E-2</v>
      </c>
      <c r="V170" s="66">
        <f t="shared" si="134"/>
        <v>7.4109795392936578E-2</v>
      </c>
      <c r="W170" s="66">
        <f t="shared" si="134"/>
        <v>7.4109795392936578E-2</v>
      </c>
      <c r="X170" s="66">
        <f t="shared" si="134"/>
        <v>7.4109795392936578E-2</v>
      </c>
      <c r="Y170" s="66">
        <f t="shared" si="134"/>
        <v>7.4109795392936578E-2</v>
      </c>
      <c r="Z170" s="66">
        <f t="shared" si="134"/>
        <v>7.4109795392936578E-2</v>
      </c>
      <c r="AA170" s="66">
        <f t="shared" si="134"/>
        <v>7.4109795392936578E-2</v>
      </c>
      <c r="AB170" s="66">
        <f t="shared" si="134"/>
        <v>7.4109795392936578E-2</v>
      </c>
      <c r="AC170" s="66">
        <f t="shared" si="134"/>
        <v>7.4109795392936578E-2</v>
      </c>
    </row>
    <row r="171" spans="1:29" x14ac:dyDescent="0.25">
      <c r="A171" s="30" t="str">
        <f t="shared" si="131"/>
        <v>Residual value (costumization)</v>
      </c>
      <c r="B171" s="66">
        <f>((1+B141)^B149)*B141/(((1+B141)^B149)-1)*(B140)/B153</f>
        <v>-1.8527448848234145E-2</v>
      </c>
      <c r="C171" s="66">
        <f t="shared" ref="C171:AC171" si="135">((1+C141)^C149)*C141/(((1+C141)^C149)-1)*(C140)/C153</f>
        <v>-1.8527448848234145E-2</v>
      </c>
      <c r="D171" s="66">
        <f t="shared" si="135"/>
        <v>-1.8527448848234145E-2</v>
      </c>
      <c r="E171" s="66">
        <f t="shared" si="135"/>
        <v>-1.8527448848234145E-2</v>
      </c>
      <c r="F171" s="66">
        <f t="shared" si="135"/>
        <v>-1.8527448848234145E-2</v>
      </c>
      <c r="G171" s="66">
        <f t="shared" si="135"/>
        <v>-1.8527448848234145E-2</v>
      </c>
      <c r="H171" s="66">
        <f t="shared" si="135"/>
        <v>-1.8527448848234145E-2</v>
      </c>
      <c r="I171" s="66">
        <f t="shared" si="135"/>
        <v>-1.8527448848234145E-2</v>
      </c>
      <c r="J171" s="66">
        <f t="shared" si="135"/>
        <v>-1.8527448848234145E-2</v>
      </c>
      <c r="K171" s="66">
        <f t="shared" si="135"/>
        <v>-1.8527448848234145E-2</v>
      </c>
      <c r="L171" s="66">
        <f t="shared" si="135"/>
        <v>-1.8527448848234145E-2</v>
      </c>
      <c r="M171" s="66">
        <f t="shared" si="135"/>
        <v>-1.8527448848234145E-2</v>
      </c>
      <c r="N171" s="66">
        <f t="shared" si="135"/>
        <v>-1.8527448848234145E-2</v>
      </c>
      <c r="O171" s="66">
        <f t="shared" si="135"/>
        <v>-1.8527448848234145E-2</v>
      </c>
      <c r="P171" s="66">
        <f t="shared" si="135"/>
        <v>-1.8527448848234145E-2</v>
      </c>
      <c r="Q171" s="66">
        <f t="shared" si="135"/>
        <v>-1.8527448848234145E-2</v>
      </c>
      <c r="R171" s="66">
        <f t="shared" si="135"/>
        <v>-1.8527448848234145E-2</v>
      </c>
      <c r="S171" s="66">
        <f t="shared" si="135"/>
        <v>-1.8527448848234145E-2</v>
      </c>
      <c r="T171" s="66">
        <f t="shared" si="135"/>
        <v>-1.8527448848234145E-2</v>
      </c>
      <c r="U171" s="66">
        <f t="shared" si="135"/>
        <v>-1.8527448848234145E-2</v>
      </c>
      <c r="V171" s="66">
        <f t="shared" si="135"/>
        <v>-1.8527448848234145E-2</v>
      </c>
      <c r="W171" s="66">
        <f t="shared" si="135"/>
        <v>-1.8527448848234145E-2</v>
      </c>
      <c r="X171" s="66">
        <f t="shared" si="135"/>
        <v>-1.8527448848234145E-2</v>
      </c>
      <c r="Y171" s="66">
        <f t="shared" si="135"/>
        <v>-1.8527448848234145E-2</v>
      </c>
      <c r="Z171" s="66">
        <f t="shared" si="135"/>
        <v>-1.8527448848234145E-2</v>
      </c>
      <c r="AA171" s="66">
        <f t="shared" si="135"/>
        <v>-1.8527448848234145E-2</v>
      </c>
      <c r="AB171" s="66">
        <f t="shared" si="135"/>
        <v>-1.8527448848234145E-2</v>
      </c>
      <c r="AC171" s="66">
        <f t="shared" si="135"/>
        <v>-1.8527448848234145E-2</v>
      </c>
    </row>
    <row r="172" spans="1:29" x14ac:dyDescent="0.25">
      <c r="A172" s="30" t="str">
        <f t="shared" si="131"/>
        <v>Opex fix (admin, crew, insurance)</v>
      </c>
      <c r="B172" s="66">
        <f>B142/B153</f>
        <v>0.63636363636363635</v>
      </c>
      <c r="C172" s="66">
        <f t="shared" ref="C172:AC172" si="136">C142/C153</f>
        <v>0.63636363636363635</v>
      </c>
      <c r="D172" s="66">
        <f t="shared" si="136"/>
        <v>0.63636363636363635</v>
      </c>
      <c r="E172" s="66">
        <f t="shared" si="136"/>
        <v>0.63636363636363635</v>
      </c>
      <c r="F172" s="66">
        <f t="shared" si="136"/>
        <v>0.63636363636363635</v>
      </c>
      <c r="G172" s="66">
        <f t="shared" si="136"/>
        <v>0.63636363636363635</v>
      </c>
      <c r="H172" s="66">
        <f t="shared" si="136"/>
        <v>0.63636363636363635</v>
      </c>
      <c r="I172" s="66">
        <f t="shared" si="136"/>
        <v>0.63636363636363635</v>
      </c>
      <c r="J172" s="66">
        <f t="shared" si="136"/>
        <v>0.63636363636363635</v>
      </c>
      <c r="K172" s="66">
        <f t="shared" si="136"/>
        <v>0.63636363636363635</v>
      </c>
      <c r="L172" s="66">
        <f t="shared" si="136"/>
        <v>0.63636363636363635</v>
      </c>
      <c r="M172" s="66">
        <f t="shared" si="136"/>
        <v>0.63636363636363635</v>
      </c>
      <c r="N172" s="66">
        <f t="shared" si="136"/>
        <v>0.63636363636363635</v>
      </c>
      <c r="O172" s="66">
        <f t="shared" si="136"/>
        <v>0.63636363636363635</v>
      </c>
      <c r="P172" s="66">
        <f t="shared" si="136"/>
        <v>0.63636363636363635</v>
      </c>
      <c r="Q172" s="66">
        <f t="shared" si="136"/>
        <v>0.63636363636363635</v>
      </c>
      <c r="R172" s="66">
        <f t="shared" si="136"/>
        <v>0.63636363636363635</v>
      </c>
      <c r="S172" s="66">
        <f t="shared" si="136"/>
        <v>0.63636363636363635</v>
      </c>
      <c r="T172" s="66">
        <f t="shared" si="136"/>
        <v>0.63636363636363635</v>
      </c>
      <c r="U172" s="66">
        <f t="shared" si="136"/>
        <v>0.63636363636363635</v>
      </c>
      <c r="V172" s="66">
        <f t="shared" si="136"/>
        <v>0.63636363636363635</v>
      </c>
      <c r="W172" s="66">
        <f t="shared" si="136"/>
        <v>0.63636363636363635</v>
      </c>
      <c r="X172" s="66">
        <f t="shared" si="136"/>
        <v>0.63636363636363635</v>
      </c>
      <c r="Y172" s="66">
        <f t="shared" si="136"/>
        <v>0.63636363636363635</v>
      </c>
      <c r="Z172" s="66">
        <f t="shared" si="136"/>
        <v>0.63636363636363635</v>
      </c>
      <c r="AA172" s="66">
        <f t="shared" si="136"/>
        <v>0.63636363636363635</v>
      </c>
      <c r="AB172" s="66">
        <f t="shared" si="136"/>
        <v>0.63636363636363635</v>
      </c>
      <c r="AC172" s="66">
        <f t="shared" si="136"/>
        <v>0.63636363636363635</v>
      </c>
    </row>
    <row r="173" spans="1:29" x14ac:dyDescent="0.25">
      <c r="A173" s="30" t="str">
        <f t="shared" si="131"/>
        <v>Opex maintenance &amp; repair</v>
      </c>
      <c r="B173" s="66">
        <f>B143/B153</f>
        <v>0.23358362484479475</v>
      </c>
      <c r="C173" s="66">
        <f t="shared" ref="C173:AC173" si="137">C143/C153</f>
        <v>0.2324252997494628</v>
      </c>
      <c r="D173" s="66">
        <f t="shared" si="137"/>
        <v>0.23081480738192109</v>
      </c>
      <c r="E173" s="66">
        <f t="shared" si="137"/>
        <v>0.22860688259466069</v>
      </c>
      <c r="F173" s="66">
        <f t="shared" si="137"/>
        <v>0.22563966827223783</v>
      </c>
      <c r="G173" s="66">
        <f t="shared" si="137"/>
        <v>0.22176094592918102</v>
      </c>
      <c r="H173" s="66">
        <f t="shared" si="137"/>
        <v>0.21687635072726791</v>
      </c>
      <c r="I173" s="66">
        <f t="shared" si="137"/>
        <v>0.21101497669729943</v>
      </c>
      <c r="J173" s="66">
        <f t="shared" si="137"/>
        <v>0.2043870893678906</v>
      </c>
      <c r="K173" s="66">
        <f t="shared" si="137"/>
        <v>0.19739005590777114</v>
      </c>
      <c r="L173" s="66">
        <f t="shared" si="137"/>
        <v>0.19053071097856286</v>
      </c>
      <c r="M173" s="66">
        <f t="shared" si="137"/>
        <v>0.18428650809980451</v>
      </c>
      <c r="N173" s="66">
        <f t="shared" si="137"/>
        <v>0.17897982484444927</v>
      </c>
      <c r="O173" s="66">
        <f t="shared" si="137"/>
        <v>0.17473012193003504</v>
      </c>
      <c r="P173" s="66">
        <f t="shared" si="137"/>
        <v>0.1714874099910618</v>
      </c>
      <c r="Q173" s="66">
        <f t="shared" si="137"/>
        <v>0.16910375665004304</v>
      </c>
      <c r="R173" s="66">
        <f t="shared" si="137"/>
        <v>0.16739947899472743</v>
      </c>
      <c r="S173" s="66">
        <f t="shared" si="137"/>
        <v>0.16620503204547971</v>
      </c>
      <c r="T173" s="66">
        <f t="shared" si="137"/>
        <v>0.16537959578710243</v>
      </c>
      <c r="U173" s="66">
        <f t="shared" si="137"/>
        <v>0.16481470862242834</v>
      </c>
      <c r="V173" s="66">
        <f t="shared" si="137"/>
        <v>0.16443070840466242</v>
      </c>
      <c r="W173" s="66">
        <f t="shared" si="137"/>
        <v>0.16417085973022613</v>
      </c>
      <c r="X173" s="66">
        <f t="shared" si="137"/>
        <v>0.16399556554316405</v>
      </c>
      <c r="Y173" s="66">
        <f t="shared" si="137"/>
        <v>0.16387755836722148</v>
      </c>
      <c r="Z173" s="66">
        <f t="shared" si="137"/>
        <v>0.16379822808833949</v>
      </c>
      <c r="AA173" s="66">
        <f t="shared" si="137"/>
        <v>0.16374494871785319</v>
      </c>
      <c r="AB173" s="66">
        <f t="shared" si="137"/>
        <v>0.16370918822912345</v>
      </c>
      <c r="AC173" s="66">
        <f t="shared" si="137"/>
        <v>0.16368519643654272</v>
      </c>
    </row>
    <row r="174" spans="1:29" x14ac:dyDescent="0.25">
      <c r="A174" s="30" t="str">
        <f t="shared" si="131"/>
        <v>Opex var (mode-fees)</v>
      </c>
      <c r="B174" s="66">
        <f>B144*B153/B153</f>
        <v>0.11</v>
      </c>
      <c r="C174" s="66">
        <f t="shared" ref="C174:AC174" si="138">C144*C153/C153</f>
        <v>0.11</v>
      </c>
      <c r="D174" s="66">
        <f t="shared" si="138"/>
        <v>0.11</v>
      </c>
      <c r="E174" s="66">
        <f t="shared" si="138"/>
        <v>0.11</v>
      </c>
      <c r="F174" s="66">
        <f t="shared" si="138"/>
        <v>0.11</v>
      </c>
      <c r="G174" s="66">
        <f t="shared" si="138"/>
        <v>0.11</v>
      </c>
      <c r="H174" s="66">
        <f t="shared" si="138"/>
        <v>0.11</v>
      </c>
      <c r="I174" s="66">
        <f t="shared" si="138"/>
        <v>0.11</v>
      </c>
      <c r="J174" s="66">
        <f t="shared" si="138"/>
        <v>0.11</v>
      </c>
      <c r="K174" s="66">
        <f t="shared" si="138"/>
        <v>0.11</v>
      </c>
      <c r="L174" s="66">
        <f t="shared" si="138"/>
        <v>0.11</v>
      </c>
      <c r="M174" s="66">
        <f t="shared" si="138"/>
        <v>0.11</v>
      </c>
      <c r="N174" s="66">
        <f t="shared" si="138"/>
        <v>0.11</v>
      </c>
      <c r="O174" s="66">
        <f t="shared" si="138"/>
        <v>0.11</v>
      </c>
      <c r="P174" s="66">
        <f t="shared" si="138"/>
        <v>0.11</v>
      </c>
      <c r="Q174" s="66">
        <f t="shared" si="138"/>
        <v>0.11</v>
      </c>
      <c r="R174" s="66">
        <f t="shared" si="138"/>
        <v>0.11</v>
      </c>
      <c r="S174" s="66">
        <f t="shared" si="138"/>
        <v>0.11</v>
      </c>
      <c r="T174" s="66">
        <f t="shared" si="138"/>
        <v>0.11</v>
      </c>
      <c r="U174" s="66">
        <f t="shared" si="138"/>
        <v>0.11</v>
      </c>
      <c r="V174" s="66">
        <f t="shared" si="138"/>
        <v>0.11</v>
      </c>
      <c r="W174" s="66">
        <f t="shared" si="138"/>
        <v>0.11</v>
      </c>
      <c r="X174" s="66">
        <f t="shared" si="138"/>
        <v>0.11</v>
      </c>
      <c r="Y174" s="66">
        <f t="shared" si="138"/>
        <v>0.11</v>
      </c>
      <c r="Z174" s="66">
        <f t="shared" si="138"/>
        <v>0.11</v>
      </c>
      <c r="AA174" s="66">
        <f t="shared" si="138"/>
        <v>0.11</v>
      </c>
      <c r="AB174" s="66">
        <f t="shared" si="138"/>
        <v>0.11</v>
      </c>
      <c r="AC174" s="66">
        <f t="shared" si="138"/>
        <v>0.11</v>
      </c>
    </row>
    <row r="175" spans="1:29" x14ac:dyDescent="0.25">
      <c r="A175" s="30" t="str">
        <f t="shared" si="131"/>
        <v>Fuel Cost</v>
      </c>
      <c r="B175" s="66">
        <f>B145*B146*B153/B153</f>
        <v>0.53742451917328127</v>
      </c>
      <c r="C175" s="66">
        <f t="shared" ref="C175:AC175" si="139">C145*C146*C153/C153</f>
        <v>0.53328076646891065</v>
      </c>
      <c r="D175" s="66">
        <f t="shared" si="139"/>
        <v>0.52749757618020354</v>
      </c>
      <c r="E175" s="66">
        <f t="shared" si="139"/>
        <v>0.51952238110723781</v>
      </c>
      <c r="F175" s="66">
        <f t="shared" si="139"/>
        <v>0.50870752427151578</v>
      </c>
      <c r="G175" s="66">
        <f t="shared" si="139"/>
        <v>0.49437524243151554</v>
      </c>
      <c r="H175" s="66">
        <f t="shared" si="139"/>
        <v>0.47595082702243874</v>
      </c>
      <c r="I175" s="66">
        <f t="shared" si="139"/>
        <v>0.45316133383767676</v>
      </c>
      <c r="J175" s="66">
        <f t="shared" si="139"/>
        <v>0.42624571522440885</v>
      </c>
      <c r="K175" s="66">
        <f t="shared" si="139"/>
        <v>0.39607146853505659</v>
      </c>
      <c r="L175" s="66">
        <f t="shared" si="139"/>
        <v>0.36406766567256948</v>
      </c>
      <c r="M175" s="66">
        <f t="shared" si="139"/>
        <v>0.33198453763529034</v>
      </c>
      <c r="N175" s="66">
        <f t="shared" si="139"/>
        <v>0.30158014608597056</v>
      </c>
      <c r="O175" s="66">
        <f t="shared" si="139"/>
        <v>0.27432626644499841</v>
      </c>
      <c r="P175" s="66">
        <f t="shared" si="139"/>
        <v>0.25118415888048851</v>
      </c>
      <c r="Q175" s="66">
        <f t="shared" si="139"/>
        <v>0.23250375572440149</v>
      </c>
      <c r="R175" s="66">
        <f t="shared" si="139"/>
        <v>0.218084699087816</v>
      </c>
      <c r="S175" s="66">
        <f t="shared" si="139"/>
        <v>0.20736156580363682</v>
      </c>
      <c r="T175" s="66">
        <f t="shared" si="139"/>
        <v>0.19961742692031842</v>
      </c>
      <c r="U175" s="66">
        <f t="shared" si="139"/>
        <v>0.19414685627985126</v>
      </c>
      <c r="V175" s="66">
        <f t="shared" si="139"/>
        <v>0.19034400139850996</v>
      </c>
      <c r="W175" s="66">
        <f t="shared" si="139"/>
        <v>0.18773045465245583</v>
      </c>
      <c r="X175" s="66">
        <f t="shared" si="139"/>
        <v>0.18594850776631369</v>
      </c>
      <c r="Y175" s="66">
        <f t="shared" si="139"/>
        <v>0.1847401945997752</v>
      </c>
      <c r="Z175" s="66">
        <f t="shared" si="139"/>
        <v>0.18392391347296869</v>
      </c>
      <c r="AA175" s="66">
        <f t="shared" si="139"/>
        <v>0.18337386928405744</v>
      </c>
      <c r="AB175" s="66">
        <f t="shared" si="139"/>
        <v>0.18300386199689941</v>
      </c>
      <c r="AC175" s="66">
        <f t="shared" si="139"/>
        <v>0.18275525078808499</v>
      </c>
    </row>
    <row r="176" spans="1:29" ht="15.75" thickBot="1" x14ac:dyDescent="0.3">
      <c r="A176" s="59" t="str">
        <f t="shared" ref="A176" si="140">A164</f>
        <v>Emission Cost</v>
      </c>
      <c r="B176" s="66">
        <f>B147</f>
        <v>0</v>
      </c>
      <c r="C176" s="66">
        <f t="shared" ref="C176:AC176" si="141">C147</f>
        <v>0</v>
      </c>
      <c r="D176" s="66">
        <f t="shared" si="141"/>
        <v>0</v>
      </c>
      <c r="E176" s="66">
        <f t="shared" si="141"/>
        <v>0</v>
      </c>
      <c r="F176" s="66">
        <f t="shared" si="141"/>
        <v>0</v>
      </c>
      <c r="G176" s="66">
        <f t="shared" si="141"/>
        <v>0</v>
      </c>
      <c r="H176" s="66">
        <f t="shared" si="141"/>
        <v>0</v>
      </c>
      <c r="I176" s="66">
        <f t="shared" si="141"/>
        <v>0</v>
      </c>
      <c r="J176" s="66">
        <f t="shared" si="141"/>
        <v>0</v>
      </c>
      <c r="K176" s="66">
        <f t="shared" si="141"/>
        <v>0</v>
      </c>
      <c r="L176" s="66">
        <f t="shared" si="141"/>
        <v>0</v>
      </c>
      <c r="M176" s="66">
        <f t="shared" si="141"/>
        <v>0</v>
      </c>
      <c r="N176" s="66">
        <f t="shared" si="141"/>
        <v>0</v>
      </c>
      <c r="O176" s="66">
        <f t="shared" si="141"/>
        <v>0</v>
      </c>
      <c r="P176" s="66">
        <f t="shared" si="141"/>
        <v>0</v>
      </c>
      <c r="Q176" s="66">
        <f t="shared" si="141"/>
        <v>0</v>
      </c>
      <c r="R176" s="66">
        <f t="shared" si="141"/>
        <v>0</v>
      </c>
      <c r="S176" s="66">
        <f t="shared" si="141"/>
        <v>0</v>
      </c>
      <c r="T176" s="66">
        <f t="shared" si="141"/>
        <v>0</v>
      </c>
      <c r="U176" s="66">
        <f t="shared" si="141"/>
        <v>0</v>
      </c>
      <c r="V176" s="66">
        <f t="shared" si="141"/>
        <v>0</v>
      </c>
      <c r="W176" s="66">
        <f t="shared" si="141"/>
        <v>0</v>
      </c>
      <c r="X176" s="66">
        <f t="shared" si="141"/>
        <v>0</v>
      </c>
      <c r="Y176" s="66">
        <f t="shared" si="141"/>
        <v>0</v>
      </c>
      <c r="Z176" s="66">
        <f t="shared" si="141"/>
        <v>0</v>
      </c>
      <c r="AA176" s="66">
        <f t="shared" si="141"/>
        <v>0</v>
      </c>
      <c r="AB176" s="66">
        <f t="shared" si="141"/>
        <v>0</v>
      </c>
      <c r="AC176" s="66">
        <f t="shared" si="141"/>
        <v>0</v>
      </c>
    </row>
    <row r="177" spans="1:29" ht="15.75" thickBot="1" x14ac:dyDescent="0.3">
      <c r="A177" s="31" t="s">
        <v>63</v>
      </c>
      <c r="B177" s="76">
        <f>B168+B169+B170-B171+B172+B173+B174+B175+B176</f>
        <v>2.0832673594674467</v>
      </c>
      <c r="C177" s="76">
        <f t="shared" ref="C177:AC177" si="142">C168+C169+C170-C171+C172+C173+C174+C175+C176</f>
        <v>2.0729464057525377</v>
      </c>
      <c r="D177" s="76">
        <f t="shared" si="142"/>
        <v>2.0585746636657771</v>
      </c>
      <c r="E177" s="76">
        <f t="shared" si="142"/>
        <v>2.0388248853760418</v>
      </c>
      <c r="F177" s="76">
        <f t="shared" si="142"/>
        <v>2.0121862504103101</v>
      </c>
      <c r="G177" s="76">
        <f t="shared" si="142"/>
        <v>1.9771692336252695</v>
      </c>
      <c r="H177" s="76">
        <f t="shared" si="142"/>
        <v>1.9326958907269001</v>
      </c>
      <c r="I177" s="76">
        <f t="shared" si="142"/>
        <v>1.8786484322895671</v>
      </c>
      <c r="J177" s="76">
        <f t="shared" si="142"/>
        <v>1.8163871300906145</v>
      </c>
      <c r="K177" s="76">
        <f t="shared" si="142"/>
        <v>1.7488985902595455</v>
      </c>
      <c r="L177" s="76">
        <f t="shared" si="142"/>
        <v>1.6803147697499432</v>
      </c>
      <c r="M177" s="76">
        <f t="shared" si="142"/>
        <v>1.6149320987017088</v>
      </c>
      <c r="N177" s="76">
        <f t="shared" si="142"/>
        <v>1.5562278375391911</v>
      </c>
      <c r="O177" s="76">
        <f t="shared" si="142"/>
        <v>1.5063108305575428</v>
      </c>
      <c r="P177" s="76">
        <f t="shared" si="142"/>
        <v>1.4658757509707256</v>
      </c>
      <c r="Q177" s="76">
        <f t="shared" si="142"/>
        <v>1.4344836264798821</v>
      </c>
      <c r="R177" s="76">
        <f t="shared" si="142"/>
        <v>1.4109758729851516</v>
      </c>
      <c r="S177" s="76">
        <f t="shared" si="142"/>
        <v>1.3938829054189883</v>
      </c>
      <c r="T177" s="76">
        <f t="shared" si="142"/>
        <v>1.3817368195262059</v>
      </c>
      <c r="U177" s="76">
        <f t="shared" si="142"/>
        <v>1.3732537771897291</v>
      </c>
      <c r="V177" s="76">
        <f t="shared" si="142"/>
        <v>1.3674030977876295</v>
      </c>
      <c r="W177" s="76">
        <f t="shared" si="142"/>
        <v>1.3634038109753506</v>
      </c>
      <c r="X177" s="76">
        <f t="shared" si="142"/>
        <v>1.360687042393792</v>
      </c>
      <c r="Y177" s="76">
        <f t="shared" si="142"/>
        <v>1.3588494119056995</v>
      </c>
      <c r="Z177" s="76">
        <f t="shared" si="142"/>
        <v>1.3576100724502329</v>
      </c>
      <c r="AA177" s="76">
        <f t="shared" si="142"/>
        <v>1.3567758961273162</v>
      </c>
      <c r="AB177" s="76">
        <f t="shared" si="142"/>
        <v>1.3562151826834765</v>
      </c>
      <c r="AC177" s="76">
        <f t="shared" si="142"/>
        <v>1.3558386262838242</v>
      </c>
    </row>
    <row r="178" spans="1:29" ht="15.75" thickBot="1" x14ac:dyDescent="0.3"/>
    <row r="179" spans="1:29" ht="15.75" thickBot="1" x14ac:dyDescent="0.3">
      <c r="A179" s="26" t="s">
        <v>208</v>
      </c>
      <c r="B179" s="27">
        <v>2023</v>
      </c>
      <c r="C179" s="27">
        <v>2024</v>
      </c>
      <c r="D179" s="27">
        <v>2025</v>
      </c>
      <c r="E179" s="27">
        <v>2026</v>
      </c>
      <c r="F179" s="27">
        <v>2027</v>
      </c>
      <c r="G179" s="27">
        <v>2028</v>
      </c>
      <c r="H179" s="27">
        <v>2029</v>
      </c>
      <c r="I179" s="27">
        <v>2030</v>
      </c>
      <c r="J179" s="27">
        <v>2031</v>
      </c>
      <c r="K179" s="27">
        <v>2032</v>
      </c>
      <c r="L179" s="27">
        <v>2033</v>
      </c>
      <c r="M179" s="27">
        <v>2034</v>
      </c>
      <c r="N179" s="27">
        <v>2035</v>
      </c>
      <c r="O179" s="27">
        <v>2036</v>
      </c>
      <c r="P179" s="27">
        <v>2037</v>
      </c>
      <c r="Q179" s="27">
        <v>2038</v>
      </c>
      <c r="R179" s="27">
        <v>2039</v>
      </c>
      <c r="S179" s="27">
        <v>2040</v>
      </c>
      <c r="T179" s="27">
        <v>2041</v>
      </c>
      <c r="U179" s="27">
        <v>2042</v>
      </c>
      <c r="V179" s="27">
        <v>2043</v>
      </c>
      <c r="W179" s="27">
        <v>2044</v>
      </c>
      <c r="X179" s="27">
        <v>2045</v>
      </c>
      <c r="Y179" s="27">
        <v>2046</v>
      </c>
      <c r="Z179" s="27">
        <v>2047</v>
      </c>
      <c r="AA179" s="27">
        <v>2048</v>
      </c>
      <c r="AB179" s="27">
        <v>2049</v>
      </c>
      <c r="AC179" s="28">
        <v>2050</v>
      </c>
    </row>
    <row r="180" spans="1:29" x14ac:dyDescent="0.25">
      <c r="A180" s="29" t="str">
        <f t="shared" ref="A180:A187" si="143">A156</f>
        <v>Capex vehicle</v>
      </c>
      <c r="B180" s="65">
        <f>((1+B141)^B148)*B141/(((1+B141)^B148)-1)*(B137)/B153/(B150)</f>
        <v>2.2311798507511204E-2</v>
      </c>
      <c r="C180" s="65">
        <f t="shared" ref="C180:AC180" si="144">((1+C141)^C148)*C141/(((1+C141)^C148)-1)*(C137)/C153/(C150)</f>
        <v>2.2092623438507982E-2</v>
      </c>
      <c r="D180" s="65">
        <f t="shared" si="144"/>
        <v>2.1787890529579714E-2</v>
      </c>
      <c r="E180" s="65">
        <f t="shared" si="144"/>
        <v>2.1370113111519852E-2</v>
      </c>
      <c r="F180" s="65">
        <f t="shared" si="144"/>
        <v>2.080866502886564E-2</v>
      </c>
      <c r="G180" s="65">
        <f t="shared" si="144"/>
        <v>2.0074743921043834E-2</v>
      </c>
      <c r="H180" s="65">
        <f t="shared" si="144"/>
        <v>1.9150494334510174E-2</v>
      </c>
      <c r="I180" s="65">
        <f t="shared" si="144"/>
        <v>1.8041421361258317E-2</v>
      </c>
      <c r="J180" s="65">
        <f t="shared" si="144"/>
        <v>1.6787310862726418E-2</v>
      </c>
      <c r="K180" s="65">
        <f t="shared" si="144"/>
        <v>1.5463351554912186E-2</v>
      </c>
      <c r="L180" s="65">
        <f t="shared" si="144"/>
        <v>1.4165445289879315E-2</v>
      </c>
      <c r="M180" s="65">
        <f t="shared" si="144"/>
        <v>1.2983934501295575E-2</v>
      </c>
      <c r="N180" s="65">
        <f t="shared" si="144"/>
        <v>1.1979818581371197E-2</v>
      </c>
      <c r="O180" s="65">
        <f t="shared" si="144"/>
        <v>1.1175701556484494E-2</v>
      </c>
      <c r="P180" s="65">
        <f t="shared" si="144"/>
        <v>1.0562124577235541E-2</v>
      </c>
      <c r="Q180" s="65">
        <f t="shared" si="144"/>
        <v>1.0111096288542686E-2</v>
      </c>
      <c r="R180" s="65">
        <f t="shared" si="144"/>
        <v>9.7886175870021651E-3</v>
      </c>
      <c r="S180" s="65">
        <f t="shared" si="144"/>
        <v>9.5626076407641994E-3</v>
      </c>
      <c r="T180" s="65">
        <f t="shared" si="144"/>
        <v>9.4064208762568158E-3</v>
      </c>
      <c r="U180" s="65">
        <f t="shared" si="144"/>
        <v>9.2995344902194015E-3</v>
      </c>
      <c r="V180" s="65">
        <f t="shared" si="144"/>
        <v>9.2268750316915043E-3</v>
      </c>
      <c r="W180" s="65">
        <f t="shared" si="144"/>
        <v>9.1777071846168828E-3</v>
      </c>
      <c r="X180" s="65">
        <f t="shared" si="144"/>
        <v>9.1445385036481083E-3</v>
      </c>
      <c r="Y180" s="65">
        <f t="shared" si="144"/>
        <v>9.1222095123879542E-3</v>
      </c>
      <c r="Z180" s="65">
        <f t="shared" si="144"/>
        <v>9.1071988565555959E-3</v>
      </c>
      <c r="AA180" s="65">
        <f t="shared" si="144"/>
        <v>9.0971174815168906E-3</v>
      </c>
      <c r="AB180" s="65">
        <f t="shared" si="144"/>
        <v>9.0903509808026167E-3</v>
      </c>
      <c r="AC180" s="65">
        <f t="shared" si="144"/>
        <v>9.0858113202051029E-3</v>
      </c>
    </row>
    <row r="181" spans="1:29" x14ac:dyDescent="0.25">
      <c r="A181" s="30" t="str">
        <f t="shared" si="143"/>
        <v>Residual value (vehicle)</v>
      </c>
      <c r="B181" s="68">
        <f>((1+B141)^B148)*B141/(((1+B141)^B148)-1)*(B138)/B153/(B150)</f>
        <v>-3.3814651137286521E-3</v>
      </c>
      <c r="C181" s="68">
        <f t="shared" ref="C181:AC181" si="145">((1+C141)^C148)*C141/(((1+C141)^C148)-1)*(C138)/C153/(C150)</f>
        <v>-3.3630450813337009E-3</v>
      </c>
      <c r="D181" s="68">
        <f t="shared" si="145"/>
        <v>-3.3374345496258993E-3</v>
      </c>
      <c r="E181" s="68">
        <f t="shared" si="145"/>
        <v>-3.3023234687464009E-3</v>
      </c>
      <c r="F181" s="68">
        <f t="shared" si="145"/>
        <v>-3.2551379383956741E-3</v>
      </c>
      <c r="G181" s="68">
        <f t="shared" si="145"/>
        <v>-3.193457334653203E-3</v>
      </c>
      <c r="H181" s="68">
        <f t="shared" si="145"/>
        <v>-3.1157810396147362E-3</v>
      </c>
      <c r="I181" s="68">
        <f t="shared" si="145"/>
        <v>-3.0225717152669745E-3</v>
      </c>
      <c r="J181" s="68">
        <f t="shared" si="145"/>
        <v>-2.917173066986101E-3</v>
      </c>
      <c r="K181" s="68">
        <f t="shared" si="145"/>
        <v>-2.8059041464357564E-3</v>
      </c>
      <c r="L181" s="68">
        <f t="shared" si="145"/>
        <v>-2.6968247901191645E-3</v>
      </c>
      <c r="M181" s="68">
        <f t="shared" si="145"/>
        <v>-2.5975276068232966E-3</v>
      </c>
      <c r="N181" s="68">
        <f t="shared" si="145"/>
        <v>-2.5131391412126307E-3</v>
      </c>
      <c r="O181" s="68">
        <f t="shared" si="145"/>
        <v>-2.4455590933764081E-3</v>
      </c>
      <c r="P181" s="68">
        <f t="shared" si="145"/>
        <v>-2.3939925174608044E-3</v>
      </c>
      <c r="Q181" s="68">
        <f t="shared" si="145"/>
        <v>-2.3560869485174689E-3</v>
      </c>
      <c r="R181" s="68">
        <f t="shared" si="145"/>
        <v>-2.3289850150901275E-3</v>
      </c>
      <c r="S181" s="68">
        <f t="shared" si="145"/>
        <v>-2.3099905621616172E-3</v>
      </c>
      <c r="T181" s="68">
        <f t="shared" si="145"/>
        <v>-2.2968642276976984E-3</v>
      </c>
      <c r="U181" s="68">
        <f t="shared" si="145"/>
        <v>-2.2878812229137034E-3</v>
      </c>
      <c r="V181" s="68">
        <f t="shared" si="145"/>
        <v>-2.2817747365055075E-3</v>
      </c>
      <c r="W181" s="68">
        <f t="shared" si="145"/>
        <v>-2.2776425451024275E-3</v>
      </c>
      <c r="X181" s="68">
        <f t="shared" si="145"/>
        <v>-2.2748549644678183E-3</v>
      </c>
      <c r="Y181" s="68">
        <f t="shared" si="145"/>
        <v>-2.2729783790321244E-3</v>
      </c>
      <c r="Z181" s="68">
        <f t="shared" si="145"/>
        <v>-2.2717168451908938E-3</v>
      </c>
      <c r="AA181" s="68">
        <f t="shared" si="145"/>
        <v>-2.2708695806929603E-3</v>
      </c>
      <c r="AB181" s="68">
        <f t="shared" si="145"/>
        <v>-2.2703009066967605E-3</v>
      </c>
      <c r="AC181" s="68">
        <f t="shared" si="145"/>
        <v>-2.2699193820295231E-3</v>
      </c>
    </row>
    <row r="182" spans="1:29" x14ac:dyDescent="0.25">
      <c r="A182" s="30" t="str">
        <f t="shared" si="143"/>
        <v>Capex costumization</v>
      </c>
      <c r="B182" s="66">
        <f>((1+B141)^B149)*B141/(((1+B141)^B149)-1)*(B139)/B153/(B150)</f>
        <v>2.964391815717463E-3</v>
      </c>
      <c r="C182" s="66">
        <f t="shared" ref="C182:AC182" si="146">((1+C141)^C149)*C141/(((1+C141)^C149)-1)*(C139)/C153/(C150)</f>
        <v>2.964391815717463E-3</v>
      </c>
      <c r="D182" s="66">
        <f t="shared" si="146"/>
        <v>2.964391815717463E-3</v>
      </c>
      <c r="E182" s="66">
        <f t="shared" si="146"/>
        <v>2.964391815717463E-3</v>
      </c>
      <c r="F182" s="66">
        <f t="shared" si="146"/>
        <v>2.964391815717463E-3</v>
      </c>
      <c r="G182" s="66">
        <f t="shared" si="146"/>
        <v>2.964391815717463E-3</v>
      </c>
      <c r="H182" s="66">
        <f t="shared" si="146"/>
        <v>2.964391815717463E-3</v>
      </c>
      <c r="I182" s="66">
        <f t="shared" si="146"/>
        <v>2.964391815717463E-3</v>
      </c>
      <c r="J182" s="66">
        <f t="shared" si="146"/>
        <v>2.964391815717463E-3</v>
      </c>
      <c r="K182" s="66">
        <f t="shared" si="146"/>
        <v>2.964391815717463E-3</v>
      </c>
      <c r="L182" s="66">
        <f t="shared" si="146"/>
        <v>2.964391815717463E-3</v>
      </c>
      <c r="M182" s="66">
        <f t="shared" si="146"/>
        <v>2.964391815717463E-3</v>
      </c>
      <c r="N182" s="66">
        <f t="shared" si="146"/>
        <v>2.964391815717463E-3</v>
      </c>
      <c r="O182" s="66">
        <f t="shared" si="146"/>
        <v>2.964391815717463E-3</v>
      </c>
      <c r="P182" s="66">
        <f t="shared" si="146"/>
        <v>2.964391815717463E-3</v>
      </c>
      <c r="Q182" s="66">
        <f t="shared" si="146"/>
        <v>2.964391815717463E-3</v>
      </c>
      <c r="R182" s="66">
        <f t="shared" si="146"/>
        <v>2.964391815717463E-3</v>
      </c>
      <c r="S182" s="66">
        <f t="shared" si="146"/>
        <v>2.964391815717463E-3</v>
      </c>
      <c r="T182" s="66">
        <f t="shared" si="146"/>
        <v>2.964391815717463E-3</v>
      </c>
      <c r="U182" s="66">
        <f t="shared" si="146"/>
        <v>2.964391815717463E-3</v>
      </c>
      <c r="V182" s="66">
        <f t="shared" si="146"/>
        <v>2.964391815717463E-3</v>
      </c>
      <c r="W182" s="66">
        <f t="shared" si="146"/>
        <v>2.964391815717463E-3</v>
      </c>
      <c r="X182" s="66">
        <f t="shared" si="146"/>
        <v>2.964391815717463E-3</v>
      </c>
      <c r="Y182" s="66">
        <f t="shared" si="146"/>
        <v>2.964391815717463E-3</v>
      </c>
      <c r="Z182" s="66">
        <f t="shared" si="146"/>
        <v>2.964391815717463E-3</v>
      </c>
      <c r="AA182" s="66">
        <f t="shared" si="146"/>
        <v>2.964391815717463E-3</v>
      </c>
      <c r="AB182" s="66">
        <f t="shared" si="146"/>
        <v>2.964391815717463E-3</v>
      </c>
      <c r="AC182" s="66">
        <f t="shared" si="146"/>
        <v>2.964391815717463E-3</v>
      </c>
    </row>
    <row r="183" spans="1:29" x14ac:dyDescent="0.25">
      <c r="A183" s="30" t="str">
        <f t="shared" si="143"/>
        <v>Residual value (costumization)</v>
      </c>
      <c r="B183" s="69">
        <f>((1+B141)^B149)*B141/(((1+B141)^B149)-1)*(B140)/B153/(B150)</f>
        <v>-7.4109795392936575E-4</v>
      </c>
      <c r="C183" s="69">
        <f t="shared" ref="C183:AC183" si="147">((1+C141)^C149)*C141/(((1+C141)^C149)-1)*(C140)/C153/(C150)</f>
        <v>-7.4109795392936575E-4</v>
      </c>
      <c r="D183" s="69">
        <f t="shared" si="147"/>
        <v>-7.4109795392936575E-4</v>
      </c>
      <c r="E183" s="69">
        <f t="shared" si="147"/>
        <v>-7.4109795392936575E-4</v>
      </c>
      <c r="F183" s="69">
        <f t="shared" si="147"/>
        <v>-7.4109795392936575E-4</v>
      </c>
      <c r="G183" s="69">
        <f t="shared" si="147"/>
        <v>-7.4109795392936575E-4</v>
      </c>
      <c r="H183" s="69">
        <f t="shared" si="147"/>
        <v>-7.4109795392936575E-4</v>
      </c>
      <c r="I183" s="69">
        <f t="shared" si="147"/>
        <v>-7.4109795392936575E-4</v>
      </c>
      <c r="J183" s="69">
        <f t="shared" si="147"/>
        <v>-7.4109795392936575E-4</v>
      </c>
      <c r="K183" s="69">
        <f t="shared" si="147"/>
        <v>-7.4109795392936575E-4</v>
      </c>
      <c r="L183" s="69">
        <f t="shared" si="147"/>
        <v>-7.4109795392936575E-4</v>
      </c>
      <c r="M183" s="69">
        <f t="shared" si="147"/>
        <v>-7.4109795392936575E-4</v>
      </c>
      <c r="N183" s="69">
        <f t="shared" si="147"/>
        <v>-7.4109795392936575E-4</v>
      </c>
      <c r="O183" s="69">
        <f t="shared" si="147"/>
        <v>-7.4109795392936575E-4</v>
      </c>
      <c r="P183" s="69">
        <f t="shared" si="147"/>
        <v>-7.4109795392936575E-4</v>
      </c>
      <c r="Q183" s="69">
        <f t="shared" si="147"/>
        <v>-7.4109795392936575E-4</v>
      </c>
      <c r="R183" s="69">
        <f t="shared" si="147"/>
        <v>-7.4109795392936575E-4</v>
      </c>
      <c r="S183" s="69">
        <f t="shared" si="147"/>
        <v>-7.4109795392936575E-4</v>
      </c>
      <c r="T183" s="69">
        <f t="shared" si="147"/>
        <v>-7.4109795392936575E-4</v>
      </c>
      <c r="U183" s="69">
        <f t="shared" si="147"/>
        <v>-7.4109795392936575E-4</v>
      </c>
      <c r="V183" s="69">
        <f t="shared" si="147"/>
        <v>-7.4109795392936575E-4</v>
      </c>
      <c r="W183" s="69">
        <f t="shared" si="147"/>
        <v>-7.4109795392936575E-4</v>
      </c>
      <c r="X183" s="69">
        <f t="shared" si="147"/>
        <v>-7.4109795392936575E-4</v>
      </c>
      <c r="Y183" s="69">
        <f t="shared" si="147"/>
        <v>-7.4109795392936575E-4</v>
      </c>
      <c r="Z183" s="69">
        <f t="shared" si="147"/>
        <v>-7.4109795392936575E-4</v>
      </c>
      <c r="AA183" s="69">
        <f t="shared" si="147"/>
        <v>-7.4109795392936575E-4</v>
      </c>
      <c r="AB183" s="69">
        <f t="shared" si="147"/>
        <v>-7.4109795392936575E-4</v>
      </c>
      <c r="AC183" s="69">
        <f t="shared" si="147"/>
        <v>-7.4109795392936575E-4</v>
      </c>
    </row>
    <row r="184" spans="1:29" x14ac:dyDescent="0.25">
      <c r="A184" s="30" t="str">
        <f t="shared" si="143"/>
        <v>Opex fix (admin, crew, insurance)</v>
      </c>
      <c r="B184" s="66">
        <f>B142/B153/(B150)</f>
        <v>2.5454545454545455E-2</v>
      </c>
      <c r="C184" s="66">
        <f t="shared" ref="C184:AC184" si="148">C142/C153/(C150)</f>
        <v>2.5454545454545455E-2</v>
      </c>
      <c r="D184" s="66">
        <f t="shared" si="148"/>
        <v>2.5454545454545455E-2</v>
      </c>
      <c r="E184" s="66">
        <f t="shared" si="148"/>
        <v>2.5454545454545455E-2</v>
      </c>
      <c r="F184" s="66">
        <f t="shared" si="148"/>
        <v>2.5454545454545455E-2</v>
      </c>
      <c r="G184" s="66">
        <f t="shared" si="148"/>
        <v>2.5454545454545455E-2</v>
      </c>
      <c r="H184" s="66">
        <f t="shared" si="148"/>
        <v>2.5454545454545455E-2</v>
      </c>
      <c r="I184" s="66">
        <f t="shared" si="148"/>
        <v>2.5454545454545455E-2</v>
      </c>
      <c r="J184" s="66">
        <f t="shared" si="148"/>
        <v>2.5454545454545455E-2</v>
      </c>
      <c r="K184" s="66">
        <f t="shared" si="148"/>
        <v>2.5454545454545455E-2</v>
      </c>
      <c r="L184" s="66">
        <f t="shared" si="148"/>
        <v>2.5454545454545455E-2</v>
      </c>
      <c r="M184" s="66">
        <f t="shared" si="148"/>
        <v>2.5454545454545455E-2</v>
      </c>
      <c r="N184" s="66">
        <f t="shared" si="148"/>
        <v>2.5454545454545455E-2</v>
      </c>
      <c r="O184" s="66">
        <f t="shared" si="148"/>
        <v>2.5454545454545455E-2</v>
      </c>
      <c r="P184" s="66">
        <f t="shared" si="148"/>
        <v>2.5454545454545455E-2</v>
      </c>
      <c r="Q184" s="66">
        <f t="shared" si="148"/>
        <v>2.5454545454545455E-2</v>
      </c>
      <c r="R184" s="66">
        <f t="shared" si="148"/>
        <v>2.5454545454545455E-2</v>
      </c>
      <c r="S184" s="66">
        <f t="shared" si="148"/>
        <v>2.5454545454545455E-2</v>
      </c>
      <c r="T184" s="66">
        <f t="shared" si="148"/>
        <v>2.5454545454545455E-2</v>
      </c>
      <c r="U184" s="66">
        <f t="shared" si="148"/>
        <v>2.5454545454545455E-2</v>
      </c>
      <c r="V184" s="66">
        <f t="shared" si="148"/>
        <v>2.5454545454545455E-2</v>
      </c>
      <c r="W184" s="66">
        <f t="shared" si="148"/>
        <v>2.5454545454545455E-2</v>
      </c>
      <c r="X184" s="66">
        <f t="shared" si="148"/>
        <v>2.5454545454545455E-2</v>
      </c>
      <c r="Y184" s="66">
        <f t="shared" si="148"/>
        <v>2.5454545454545455E-2</v>
      </c>
      <c r="Z184" s="66">
        <f t="shared" si="148"/>
        <v>2.5454545454545455E-2</v>
      </c>
      <c r="AA184" s="66">
        <f t="shared" si="148"/>
        <v>2.5454545454545455E-2</v>
      </c>
      <c r="AB184" s="66">
        <f t="shared" si="148"/>
        <v>2.5454545454545455E-2</v>
      </c>
      <c r="AC184" s="66">
        <f t="shared" si="148"/>
        <v>2.5454545454545455E-2</v>
      </c>
    </row>
    <row r="185" spans="1:29" x14ac:dyDescent="0.25">
      <c r="A185" s="30" t="str">
        <f t="shared" si="143"/>
        <v>Opex maintenance &amp; repair</v>
      </c>
      <c r="B185" s="66">
        <f>B143/B153/(B150)</f>
        <v>9.3433449937917901E-3</v>
      </c>
      <c r="C185" s="66">
        <f t="shared" ref="C185:AC185" si="149">C143/C153/(C150)</f>
        <v>9.2970119899785115E-3</v>
      </c>
      <c r="D185" s="66">
        <f t="shared" si="149"/>
        <v>9.2325922952768442E-3</v>
      </c>
      <c r="E185" s="66">
        <f t="shared" si="149"/>
        <v>9.1442753037864269E-3</v>
      </c>
      <c r="F185" s="66">
        <f t="shared" si="149"/>
        <v>9.0255867308895125E-3</v>
      </c>
      <c r="G185" s="66">
        <f t="shared" si="149"/>
        <v>8.8704378371672402E-3</v>
      </c>
      <c r="H185" s="66">
        <f t="shared" si="149"/>
        <v>8.6750540290907157E-3</v>
      </c>
      <c r="I185" s="66">
        <f t="shared" si="149"/>
        <v>8.4405990678919768E-3</v>
      </c>
      <c r="J185" s="66">
        <f t="shared" si="149"/>
        <v>8.1754835747156248E-3</v>
      </c>
      <c r="K185" s="66">
        <f t="shared" si="149"/>
        <v>7.8956022363108457E-3</v>
      </c>
      <c r="L185" s="66">
        <f t="shared" si="149"/>
        <v>7.6212284391425147E-3</v>
      </c>
      <c r="M185" s="66">
        <f t="shared" si="149"/>
        <v>7.3714603239921801E-3</v>
      </c>
      <c r="N185" s="66">
        <f t="shared" si="149"/>
        <v>7.1591929937779705E-3</v>
      </c>
      <c r="O185" s="66">
        <f t="shared" si="149"/>
        <v>6.9892048772014015E-3</v>
      </c>
      <c r="P185" s="66">
        <f t="shared" si="149"/>
        <v>6.8594963996424715E-3</v>
      </c>
      <c r="Q185" s="66">
        <f t="shared" si="149"/>
        <v>6.7641502660017215E-3</v>
      </c>
      <c r="R185" s="66">
        <f t="shared" si="149"/>
        <v>6.6959791597890972E-3</v>
      </c>
      <c r="S185" s="66">
        <f t="shared" si="149"/>
        <v>6.6482012818191881E-3</v>
      </c>
      <c r="T185" s="66">
        <f t="shared" si="149"/>
        <v>6.615183831484097E-3</v>
      </c>
      <c r="U185" s="66">
        <f t="shared" si="149"/>
        <v>6.5925883448971333E-3</v>
      </c>
      <c r="V185" s="66">
        <f t="shared" si="149"/>
        <v>6.5772283361864971E-3</v>
      </c>
      <c r="W185" s="66">
        <f t="shared" si="149"/>
        <v>6.5668343892090449E-3</v>
      </c>
      <c r="X185" s="66">
        <f t="shared" si="149"/>
        <v>6.5598226217265625E-3</v>
      </c>
      <c r="Y185" s="66">
        <f t="shared" si="149"/>
        <v>6.5551023346888592E-3</v>
      </c>
      <c r="Z185" s="66">
        <f t="shared" si="149"/>
        <v>6.5519291235335798E-3</v>
      </c>
      <c r="AA185" s="66">
        <f t="shared" si="149"/>
        <v>6.5497979487141277E-3</v>
      </c>
      <c r="AB185" s="66">
        <f t="shared" si="149"/>
        <v>6.5483675291649378E-3</v>
      </c>
      <c r="AC185" s="66">
        <f t="shared" si="149"/>
        <v>6.5474078574617092E-3</v>
      </c>
    </row>
    <row r="186" spans="1:29" x14ac:dyDescent="0.25">
      <c r="A186" s="30" t="str">
        <f t="shared" si="143"/>
        <v>Opex var (mode-fees)</v>
      </c>
      <c r="B186" s="66">
        <f>B144*B153/B153/(B150)</f>
        <v>4.4000000000000003E-3</v>
      </c>
      <c r="C186" s="66">
        <f t="shared" ref="C186:AC186" si="150">C144*C153/C153/(C150)</f>
        <v>4.4000000000000003E-3</v>
      </c>
      <c r="D186" s="66">
        <f t="shared" si="150"/>
        <v>4.4000000000000003E-3</v>
      </c>
      <c r="E186" s="66">
        <f t="shared" si="150"/>
        <v>4.4000000000000003E-3</v>
      </c>
      <c r="F186" s="66">
        <f t="shared" si="150"/>
        <v>4.4000000000000003E-3</v>
      </c>
      <c r="G186" s="66">
        <f t="shared" si="150"/>
        <v>4.4000000000000003E-3</v>
      </c>
      <c r="H186" s="66">
        <f t="shared" si="150"/>
        <v>4.4000000000000003E-3</v>
      </c>
      <c r="I186" s="66">
        <f t="shared" si="150"/>
        <v>4.4000000000000003E-3</v>
      </c>
      <c r="J186" s="66">
        <f t="shared" si="150"/>
        <v>4.4000000000000003E-3</v>
      </c>
      <c r="K186" s="66">
        <f t="shared" si="150"/>
        <v>4.4000000000000003E-3</v>
      </c>
      <c r="L186" s="66">
        <f t="shared" si="150"/>
        <v>4.4000000000000003E-3</v>
      </c>
      <c r="M186" s="66">
        <f t="shared" si="150"/>
        <v>4.4000000000000003E-3</v>
      </c>
      <c r="N186" s="66">
        <f t="shared" si="150"/>
        <v>4.4000000000000003E-3</v>
      </c>
      <c r="O186" s="66">
        <f t="shared" si="150"/>
        <v>4.4000000000000003E-3</v>
      </c>
      <c r="P186" s="66">
        <f t="shared" si="150"/>
        <v>4.4000000000000003E-3</v>
      </c>
      <c r="Q186" s="66">
        <f t="shared" si="150"/>
        <v>4.4000000000000003E-3</v>
      </c>
      <c r="R186" s="66">
        <f t="shared" si="150"/>
        <v>4.4000000000000003E-3</v>
      </c>
      <c r="S186" s="66">
        <f t="shared" si="150"/>
        <v>4.4000000000000003E-3</v>
      </c>
      <c r="T186" s="66">
        <f t="shared" si="150"/>
        <v>4.4000000000000003E-3</v>
      </c>
      <c r="U186" s="66">
        <f t="shared" si="150"/>
        <v>4.4000000000000003E-3</v>
      </c>
      <c r="V186" s="66">
        <f t="shared" si="150"/>
        <v>4.4000000000000003E-3</v>
      </c>
      <c r="W186" s="66">
        <f t="shared" si="150"/>
        <v>4.4000000000000003E-3</v>
      </c>
      <c r="X186" s="66">
        <f t="shared" si="150"/>
        <v>4.4000000000000003E-3</v>
      </c>
      <c r="Y186" s="66">
        <f t="shared" si="150"/>
        <v>4.4000000000000003E-3</v>
      </c>
      <c r="Z186" s="66">
        <f t="shared" si="150"/>
        <v>4.4000000000000003E-3</v>
      </c>
      <c r="AA186" s="66">
        <f t="shared" si="150"/>
        <v>4.4000000000000003E-3</v>
      </c>
      <c r="AB186" s="66">
        <f t="shared" si="150"/>
        <v>4.4000000000000003E-3</v>
      </c>
      <c r="AC186" s="66">
        <f t="shared" si="150"/>
        <v>4.4000000000000003E-3</v>
      </c>
    </row>
    <row r="187" spans="1:29" x14ac:dyDescent="0.25">
      <c r="A187" s="30" t="str">
        <f t="shared" si="143"/>
        <v>Fuel Cost</v>
      </c>
      <c r="B187" s="66">
        <f>B145*B146*B153/B153/(B150)</f>
        <v>2.149698076693125E-2</v>
      </c>
      <c r="C187" s="66">
        <f t="shared" ref="C187:AC187" si="151">C145*C146*C153/C153/(C150)</f>
        <v>2.1331230658756428E-2</v>
      </c>
      <c r="D187" s="66">
        <f t="shared" si="151"/>
        <v>2.1099903047208143E-2</v>
      </c>
      <c r="E187" s="66">
        <f t="shared" si="151"/>
        <v>2.0780895244289513E-2</v>
      </c>
      <c r="F187" s="66">
        <f t="shared" si="151"/>
        <v>2.0348300970860631E-2</v>
      </c>
      <c r="G187" s="66">
        <f t="shared" si="151"/>
        <v>1.977500969726062E-2</v>
      </c>
      <c r="H187" s="66">
        <f t="shared" si="151"/>
        <v>1.9038033080897548E-2</v>
      </c>
      <c r="I187" s="66">
        <f t="shared" si="151"/>
        <v>1.8126453353507072E-2</v>
      </c>
      <c r="J187" s="66">
        <f t="shared" si="151"/>
        <v>1.7049828608976355E-2</v>
      </c>
      <c r="K187" s="66">
        <f t="shared" si="151"/>
        <v>1.5842858741402264E-2</v>
      </c>
      <c r="L187" s="66">
        <f t="shared" si="151"/>
        <v>1.456270662690278E-2</v>
      </c>
      <c r="M187" s="66">
        <f t="shared" si="151"/>
        <v>1.3279381505411613E-2</v>
      </c>
      <c r="N187" s="66">
        <f t="shared" si="151"/>
        <v>1.2063205843438823E-2</v>
      </c>
      <c r="O187" s="66">
        <f t="shared" si="151"/>
        <v>1.0973050657799936E-2</v>
      </c>
      <c r="P187" s="66">
        <f t="shared" si="151"/>
        <v>1.004736635521954E-2</v>
      </c>
      <c r="Q187" s="66">
        <f t="shared" si="151"/>
        <v>9.3001502289760604E-3</v>
      </c>
      <c r="R187" s="66">
        <f t="shared" si="151"/>
        <v>8.7233879635126403E-3</v>
      </c>
      <c r="S187" s="66">
        <f t="shared" si="151"/>
        <v>8.2944626321454721E-3</v>
      </c>
      <c r="T187" s="66">
        <f t="shared" si="151"/>
        <v>7.9846970768127374E-3</v>
      </c>
      <c r="U187" s="66">
        <f t="shared" si="151"/>
        <v>7.7658742511940507E-3</v>
      </c>
      <c r="V187" s="66">
        <f t="shared" si="151"/>
        <v>7.6137600559403988E-3</v>
      </c>
      <c r="W187" s="66">
        <f t="shared" si="151"/>
        <v>7.509218186098233E-3</v>
      </c>
      <c r="X187" s="66">
        <f t="shared" si="151"/>
        <v>7.4379403106525476E-3</v>
      </c>
      <c r="Y187" s="66">
        <f t="shared" si="151"/>
        <v>7.3896077839910078E-3</v>
      </c>
      <c r="Z187" s="66">
        <f t="shared" si="151"/>
        <v>7.3569565389187477E-3</v>
      </c>
      <c r="AA187" s="66">
        <f t="shared" si="151"/>
        <v>7.3349547713622973E-3</v>
      </c>
      <c r="AB187" s="66">
        <f t="shared" si="151"/>
        <v>7.3201544798759764E-3</v>
      </c>
      <c r="AC187" s="66">
        <f t="shared" si="151"/>
        <v>7.3102100315233995E-3</v>
      </c>
    </row>
    <row r="188" spans="1:29" x14ac:dyDescent="0.25">
      <c r="A188" s="59" t="str">
        <f>A151</f>
        <v>Market failure (av. utilization)</v>
      </c>
      <c r="B188" s="66">
        <f t="shared" ref="B188:AC188" si="152">B177/B151-B177/B150</f>
        <v>9.0274918910256019E-2</v>
      </c>
      <c r="C188" s="66">
        <f t="shared" si="152"/>
        <v>8.9827677582609983E-2</v>
      </c>
      <c r="D188" s="66">
        <f t="shared" si="152"/>
        <v>8.920490209218368E-2</v>
      </c>
      <c r="E188" s="66">
        <f t="shared" si="152"/>
        <v>8.8349078366295145E-2</v>
      </c>
      <c r="F188" s="66">
        <f t="shared" si="152"/>
        <v>8.7194737517780105E-2</v>
      </c>
      <c r="G188" s="66">
        <f t="shared" si="152"/>
        <v>8.5677333457095009E-2</v>
      </c>
      <c r="H188" s="66">
        <f t="shared" si="152"/>
        <v>8.3750155264832343E-2</v>
      </c>
      <c r="I188" s="66">
        <f t="shared" si="152"/>
        <v>8.1408098732547909E-2</v>
      </c>
      <c r="J188" s="66">
        <f t="shared" si="152"/>
        <v>7.8710108970593301E-2</v>
      </c>
      <c r="K188" s="66">
        <f t="shared" si="152"/>
        <v>7.5785605577913639E-2</v>
      </c>
      <c r="L188" s="66">
        <f t="shared" si="152"/>
        <v>7.2813640022497544E-2</v>
      </c>
      <c r="M188" s="66">
        <f t="shared" si="152"/>
        <v>6.9980390943740728E-2</v>
      </c>
      <c r="N188" s="66">
        <f t="shared" si="152"/>
        <v>6.7436539626698294E-2</v>
      </c>
      <c r="O188" s="66">
        <f t="shared" si="152"/>
        <v>6.5273469324160185E-2</v>
      </c>
      <c r="P188" s="66">
        <f t="shared" si="152"/>
        <v>6.352128254206478E-2</v>
      </c>
      <c r="Q188" s="66">
        <f t="shared" si="152"/>
        <v>6.216095714746156E-2</v>
      </c>
      <c r="R188" s="66">
        <f t="shared" si="152"/>
        <v>6.1142287829356573E-2</v>
      </c>
      <c r="S188" s="66">
        <f t="shared" si="152"/>
        <v>6.0401592568156158E-2</v>
      </c>
      <c r="T188" s="66">
        <f t="shared" si="152"/>
        <v>5.9875262179468917E-2</v>
      </c>
      <c r="U188" s="66">
        <f t="shared" si="152"/>
        <v>5.9507663678221599E-2</v>
      </c>
      <c r="V188" s="66">
        <f t="shared" si="152"/>
        <v>5.9254134237463951E-2</v>
      </c>
      <c r="W188" s="66">
        <f t="shared" si="152"/>
        <v>5.9080831808931852E-2</v>
      </c>
      <c r="X188" s="66">
        <f t="shared" si="152"/>
        <v>5.8963105170397656E-2</v>
      </c>
      <c r="Y188" s="66">
        <f t="shared" si="152"/>
        <v>5.8883474515913643E-2</v>
      </c>
      <c r="Z188" s="66">
        <f t="shared" si="152"/>
        <v>5.8829769806176761E-2</v>
      </c>
      <c r="AA188" s="66">
        <f t="shared" si="152"/>
        <v>5.8793622165517027E-2</v>
      </c>
      <c r="AB188" s="66">
        <f t="shared" si="152"/>
        <v>5.8769324582950644E-2</v>
      </c>
      <c r="AC188" s="66">
        <f t="shared" si="152"/>
        <v>5.875300713896571E-2</v>
      </c>
    </row>
    <row r="189" spans="1:29" x14ac:dyDescent="0.25">
      <c r="A189" s="59" t="str">
        <f>A152</f>
        <v>Payload loss (fuel)</v>
      </c>
      <c r="B189" s="66">
        <f>B177/(B150-B152)-B177/B150</f>
        <v>4.3492713974486313E-3</v>
      </c>
      <c r="C189" s="66">
        <f t="shared" ref="C189:AC189" si="153">C177/(C150-C152)-C177/C150</f>
        <v>4.3121593775378025E-3</v>
      </c>
      <c r="D189" s="66">
        <f t="shared" si="153"/>
        <v>4.2603260780803148E-3</v>
      </c>
      <c r="E189" s="66">
        <f t="shared" si="153"/>
        <v>4.1887631596869979E-3</v>
      </c>
      <c r="F189" s="66">
        <f t="shared" si="153"/>
        <v>4.0915458120477366E-3</v>
      </c>
      <c r="G189" s="66">
        <f t="shared" si="153"/>
        <v>3.9623662829951778E-3</v>
      </c>
      <c r="H189" s="66">
        <f t="shared" si="153"/>
        <v>3.7956716399822621E-3</v>
      </c>
      <c r="I189" s="66">
        <f t="shared" si="153"/>
        <v>3.5884259316126266E-3</v>
      </c>
      <c r="J189" s="66">
        <f t="shared" si="153"/>
        <v>3.3420994360517653E-3</v>
      </c>
      <c r="K189" s="66">
        <f t="shared" si="153"/>
        <v>3.0640271126635837E-3</v>
      </c>
      <c r="L189" s="66">
        <f t="shared" si="153"/>
        <v>2.7672607061898502E-3</v>
      </c>
      <c r="M189" s="66">
        <f t="shared" si="153"/>
        <v>2.4686761522176442E-3</v>
      </c>
      <c r="N189" s="66">
        <f t="shared" si="153"/>
        <v>2.1858530183644503E-3</v>
      </c>
      <c r="O189" s="66">
        <f t="shared" si="153"/>
        <v>1.9336076736932994E-3</v>
      </c>
      <c r="P189" s="66">
        <f t="shared" si="153"/>
        <v>1.7212515804553574E-3</v>
      </c>
      <c r="Q189" s="66">
        <f t="shared" si="153"/>
        <v>1.5516034173160553E-3</v>
      </c>
      <c r="R189" s="66">
        <f t="shared" si="153"/>
        <v>1.4220030109940857E-3</v>
      </c>
      <c r="S189" s="66">
        <f t="shared" si="153"/>
        <v>1.3264989948421277E-3</v>
      </c>
      <c r="T189" s="66">
        <f t="shared" si="153"/>
        <v>1.2580366592614897E-3</v>
      </c>
      <c r="U189" s="66">
        <f t="shared" si="153"/>
        <v>1.2099474074840424E-3</v>
      </c>
      <c r="V189" s="66">
        <f t="shared" si="153"/>
        <v>1.1766570615191208E-3</v>
      </c>
      <c r="W189" s="66">
        <f t="shared" si="153"/>
        <v>1.1538457084887474E-3</v>
      </c>
      <c r="X189" s="66">
        <f t="shared" si="153"/>
        <v>1.1383248529098292E-3</v>
      </c>
      <c r="Y189" s="66">
        <f t="shared" si="153"/>
        <v>1.127815401897124E-3</v>
      </c>
      <c r="Z189" s="66">
        <f t="shared" si="153"/>
        <v>1.1207226220518035E-3</v>
      </c>
      <c r="AA189" s="66">
        <f t="shared" si="153"/>
        <v>1.1159463771659578E-3</v>
      </c>
      <c r="AB189" s="66">
        <f t="shared" si="153"/>
        <v>1.1127349005721487E-3</v>
      </c>
      <c r="AC189" s="66">
        <f t="shared" si="153"/>
        <v>1.1105777321889221E-3</v>
      </c>
    </row>
    <row r="190" spans="1:29" ht="15.75" thickBot="1" x14ac:dyDescent="0.3">
      <c r="A190" s="59" t="str">
        <f>A127</f>
        <v>Emission Cost</v>
      </c>
      <c r="B190" s="68">
        <f>B147*B153/B153/(B150)</f>
        <v>0</v>
      </c>
      <c r="C190" s="68">
        <f t="shared" ref="C190:AC190" si="154">C147*C153/C153/(C150)</f>
        <v>0</v>
      </c>
      <c r="D190" s="68">
        <f t="shared" si="154"/>
        <v>0</v>
      </c>
      <c r="E190" s="68">
        <f t="shared" si="154"/>
        <v>0</v>
      </c>
      <c r="F190" s="68">
        <f t="shared" si="154"/>
        <v>0</v>
      </c>
      <c r="G190" s="68">
        <f t="shared" si="154"/>
        <v>0</v>
      </c>
      <c r="H190" s="68">
        <f t="shared" si="154"/>
        <v>0</v>
      </c>
      <c r="I190" s="68">
        <f t="shared" si="154"/>
        <v>0</v>
      </c>
      <c r="J190" s="68">
        <f t="shared" si="154"/>
        <v>0</v>
      </c>
      <c r="K190" s="68">
        <f t="shared" si="154"/>
        <v>0</v>
      </c>
      <c r="L190" s="68">
        <f t="shared" si="154"/>
        <v>0</v>
      </c>
      <c r="M190" s="68">
        <f t="shared" si="154"/>
        <v>0</v>
      </c>
      <c r="N190" s="68">
        <f t="shared" si="154"/>
        <v>0</v>
      </c>
      <c r="O190" s="68">
        <f t="shared" si="154"/>
        <v>0</v>
      </c>
      <c r="P190" s="68">
        <f t="shared" si="154"/>
        <v>0</v>
      </c>
      <c r="Q190" s="68">
        <f t="shared" si="154"/>
        <v>0</v>
      </c>
      <c r="R190" s="68">
        <f t="shared" si="154"/>
        <v>0</v>
      </c>
      <c r="S190" s="68">
        <f t="shared" si="154"/>
        <v>0</v>
      </c>
      <c r="T190" s="68">
        <f t="shared" si="154"/>
        <v>0</v>
      </c>
      <c r="U190" s="68">
        <f t="shared" si="154"/>
        <v>0</v>
      </c>
      <c r="V190" s="68">
        <f t="shared" si="154"/>
        <v>0</v>
      </c>
      <c r="W190" s="68">
        <f t="shared" si="154"/>
        <v>0</v>
      </c>
      <c r="X190" s="68">
        <f t="shared" si="154"/>
        <v>0</v>
      </c>
      <c r="Y190" s="68">
        <f t="shared" si="154"/>
        <v>0</v>
      </c>
      <c r="Z190" s="68">
        <f t="shared" si="154"/>
        <v>0</v>
      </c>
      <c r="AA190" s="68">
        <f t="shared" si="154"/>
        <v>0</v>
      </c>
      <c r="AB190" s="68">
        <f t="shared" si="154"/>
        <v>0</v>
      </c>
      <c r="AC190" s="68">
        <f t="shared" si="154"/>
        <v>0</v>
      </c>
    </row>
    <row r="191" spans="1:29" ht="15.75" thickBot="1" x14ac:dyDescent="0.3">
      <c r="A191" s="31" t="s">
        <v>210</v>
      </c>
      <c r="B191" s="67">
        <f>B180+B181+B182+B183+B184+B185+B186+B187+B188+B189+B190</f>
        <v>0.17647268877854377</v>
      </c>
      <c r="C191" s="67">
        <f t="shared" ref="C191:AC191" si="155">C180+C181+C182+C183+C184+C185+C186+C187+C188+C189+C190</f>
        <v>0.17557549728239058</v>
      </c>
      <c r="D191" s="67">
        <f t="shared" si="155"/>
        <v>0.17432601880903636</v>
      </c>
      <c r="E191" s="67">
        <f t="shared" si="155"/>
        <v>0.17260864103316506</v>
      </c>
      <c r="F191" s="67">
        <f t="shared" si="155"/>
        <v>0.17029153743838149</v>
      </c>
      <c r="G191" s="67">
        <f t="shared" si="155"/>
        <v>0.16724427317724222</v>
      </c>
      <c r="H191" s="67">
        <f t="shared" si="155"/>
        <v>0.16337146662603186</v>
      </c>
      <c r="I191" s="67">
        <f t="shared" si="155"/>
        <v>0.15866026604788447</v>
      </c>
      <c r="J191" s="67">
        <f t="shared" si="155"/>
        <v>0.15322549770241092</v>
      </c>
      <c r="K191" s="67">
        <f t="shared" si="155"/>
        <v>0.14732338039310033</v>
      </c>
      <c r="L191" s="67">
        <f t="shared" si="155"/>
        <v>0.14131129561082639</v>
      </c>
      <c r="M191" s="67">
        <f t="shared" si="155"/>
        <v>0.13556415513616799</v>
      </c>
      <c r="N191" s="67">
        <f t="shared" si="155"/>
        <v>0.13038931023877165</v>
      </c>
      <c r="O191" s="67">
        <f t="shared" si="155"/>
        <v>0.12597731431229647</v>
      </c>
      <c r="P191" s="67">
        <f t="shared" si="155"/>
        <v>0.12239536825349044</v>
      </c>
      <c r="Q191" s="67">
        <f t="shared" si="155"/>
        <v>0.11960970971611418</v>
      </c>
      <c r="R191" s="67">
        <f t="shared" si="155"/>
        <v>0.11752112985189798</v>
      </c>
      <c r="S191" s="67">
        <f t="shared" si="155"/>
        <v>0.11600121187189907</v>
      </c>
      <c r="T191" s="67">
        <f t="shared" si="155"/>
        <v>0.11492057571191991</v>
      </c>
      <c r="U191" s="67">
        <f t="shared" si="155"/>
        <v>0.11416556626543609</v>
      </c>
      <c r="V191" s="67">
        <f t="shared" si="155"/>
        <v>0.11364471930262952</v>
      </c>
      <c r="W191" s="67">
        <f t="shared" si="155"/>
        <v>0.11328863404857589</v>
      </c>
      <c r="X191" s="67">
        <f t="shared" si="155"/>
        <v>0.11304671581120043</v>
      </c>
      <c r="Y191" s="67">
        <f t="shared" si="155"/>
        <v>0.11288307048618001</v>
      </c>
      <c r="Z191" s="67">
        <f t="shared" si="155"/>
        <v>0.11277269941837915</v>
      </c>
      <c r="AA191" s="67">
        <f t="shared" si="155"/>
        <v>0.1126984084799169</v>
      </c>
      <c r="AB191" s="67">
        <f t="shared" si="155"/>
        <v>0.11264847088300312</v>
      </c>
      <c r="AC191" s="67">
        <f t="shared" si="155"/>
        <v>0.11261493401464888</v>
      </c>
    </row>
    <row r="193" spans="2:2" x14ac:dyDescent="0.25">
      <c r="B193" s="40"/>
    </row>
    <row r="215" spans="1:44" s="3" customFormat="1" ht="21" x14ac:dyDescent="0.35">
      <c r="A215" s="2" t="str">
        <f>'Parameter Input'!A32</f>
        <v>Road long-haul: Container</v>
      </c>
    </row>
    <row r="216" spans="1:44" s="3" customFormat="1" ht="21" x14ac:dyDescent="0.35">
      <c r="A216" s="2" t="s">
        <v>103</v>
      </c>
    </row>
    <row r="217" spans="1:44" x14ac:dyDescent="0.25">
      <c r="A217" s="33" t="s">
        <v>195</v>
      </c>
    </row>
    <row r="218" spans="1:44" x14ac:dyDescent="0.25">
      <c r="A218" s="33" t="s">
        <v>196</v>
      </c>
    </row>
    <row r="219" spans="1:44" ht="15.75" thickBot="1" x14ac:dyDescent="0.3">
      <c r="A219" s="34" t="s">
        <v>197</v>
      </c>
      <c r="B219" s="34"/>
    </row>
    <row r="220" spans="1:44" ht="15.75" thickBot="1" x14ac:dyDescent="0.3">
      <c r="A220" s="39" t="s">
        <v>198</v>
      </c>
      <c r="B220" s="35"/>
    </row>
    <row r="221" spans="1:44" ht="15.75" thickBot="1" x14ac:dyDescent="0.3">
      <c r="A221" s="38" t="s">
        <v>199</v>
      </c>
      <c r="B221" s="36"/>
    </row>
    <row r="222" spans="1:44" ht="15.75" thickBot="1" x14ac:dyDescent="0.3"/>
    <row r="223" spans="1:44" x14ac:dyDescent="0.25">
      <c r="A223" s="5" t="s">
        <v>200</v>
      </c>
      <c r="B223" s="6">
        <v>2023</v>
      </c>
      <c r="C223" s="6">
        <v>2050</v>
      </c>
      <c r="D223" s="7"/>
      <c r="E223" s="5" t="s">
        <v>201</v>
      </c>
      <c r="F223" s="8"/>
      <c r="G223" s="8"/>
      <c r="H223" s="8"/>
      <c r="I223" s="8"/>
      <c r="J223" s="8"/>
      <c r="K223" s="9"/>
      <c r="L223" s="10" t="s">
        <v>2</v>
      </c>
      <c r="M223" s="11"/>
      <c r="N223" s="11"/>
      <c r="O223" s="11"/>
      <c r="P223" s="12"/>
      <c r="Q223" s="13">
        <v>0</v>
      </c>
      <c r="R223" s="13">
        <v>1</v>
      </c>
      <c r="S223" s="13">
        <v>2</v>
      </c>
      <c r="T223" s="13">
        <v>3</v>
      </c>
      <c r="U223" s="13">
        <v>4</v>
      </c>
      <c r="V223" s="13">
        <v>5</v>
      </c>
      <c r="W223" s="13">
        <v>6</v>
      </c>
      <c r="X223" s="13">
        <v>7</v>
      </c>
      <c r="Y223" s="13">
        <v>8</v>
      </c>
      <c r="Z223" s="13">
        <v>9</v>
      </c>
      <c r="AA223" s="13">
        <v>10</v>
      </c>
      <c r="AB223" s="13">
        <v>11</v>
      </c>
      <c r="AC223" s="13">
        <v>12</v>
      </c>
      <c r="AD223" s="13">
        <v>13</v>
      </c>
      <c r="AE223" s="13">
        <v>14</v>
      </c>
      <c r="AF223" s="13">
        <v>15</v>
      </c>
      <c r="AG223" s="13">
        <v>16</v>
      </c>
      <c r="AH223" s="13">
        <v>17</v>
      </c>
      <c r="AI223" s="13">
        <v>18</v>
      </c>
      <c r="AJ223" s="13">
        <v>19</v>
      </c>
      <c r="AK223" s="13">
        <v>20</v>
      </c>
      <c r="AL223" s="13">
        <v>21</v>
      </c>
      <c r="AM223" s="13">
        <v>22</v>
      </c>
      <c r="AN223" s="13">
        <v>23</v>
      </c>
      <c r="AO223" s="13">
        <v>24</v>
      </c>
      <c r="AP223" s="13">
        <v>25</v>
      </c>
      <c r="AQ223" s="13">
        <v>26</v>
      </c>
      <c r="AR223" s="14">
        <v>27</v>
      </c>
    </row>
    <row r="224" spans="1:44" ht="15.75" thickBot="1" x14ac:dyDescent="0.3">
      <c r="A224" s="15"/>
      <c r="B224" s="3" t="s">
        <v>202</v>
      </c>
      <c r="C224" s="3" t="s">
        <v>203</v>
      </c>
      <c r="D224" s="16" t="s">
        <v>5</v>
      </c>
      <c r="E224" s="17"/>
      <c r="F224" s="18"/>
      <c r="G224" s="18"/>
      <c r="H224" s="18"/>
      <c r="I224" s="18"/>
      <c r="J224" s="18"/>
      <c r="K224" s="19"/>
      <c r="L224" s="20" t="s">
        <v>8</v>
      </c>
      <c r="M224" s="20" t="s">
        <v>204</v>
      </c>
      <c r="N224" s="20" t="s">
        <v>205</v>
      </c>
      <c r="O224" s="20" t="s">
        <v>9</v>
      </c>
      <c r="P224" s="21" t="s">
        <v>10</v>
      </c>
      <c r="Q224" s="22">
        <v>2023</v>
      </c>
      <c r="R224" s="22">
        <v>2024</v>
      </c>
      <c r="S224" s="22">
        <v>2025</v>
      </c>
      <c r="T224" s="22">
        <v>2026</v>
      </c>
      <c r="U224" s="22">
        <v>2027</v>
      </c>
      <c r="V224" s="22">
        <v>2028</v>
      </c>
      <c r="W224" s="22">
        <v>2029</v>
      </c>
      <c r="X224" s="22">
        <v>2030</v>
      </c>
      <c r="Y224" s="22">
        <v>2031</v>
      </c>
      <c r="Z224" s="22">
        <v>2032</v>
      </c>
      <c r="AA224" s="22">
        <v>2033</v>
      </c>
      <c r="AB224" s="22">
        <v>2034</v>
      </c>
      <c r="AC224" s="22">
        <v>2035</v>
      </c>
      <c r="AD224" s="22">
        <v>2036</v>
      </c>
      <c r="AE224" s="22">
        <v>2037</v>
      </c>
      <c r="AF224" s="22">
        <v>2038</v>
      </c>
      <c r="AG224" s="22">
        <v>2039</v>
      </c>
      <c r="AH224" s="22">
        <v>2040</v>
      </c>
      <c r="AI224" s="22">
        <v>2041</v>
      </c>
      <c r="AJ224" s="22">
        <v>2042</v>
      </c>
      <c r="AK224" s="22">
        <v>2043</v>
      </c>
      <c r="AL224" s="22">
        <v>2044</v>
      </c>
      <c r="AM224" s="22">
        <v>2045</v>
      </c>
      <c r="AN224" s="22">
        <v>2046</v>
      </c>
      <c r="AO224" s="22">
        <v>2047</v>
      </c>
      <c r="AP224" s="22">
        <v>2048</v>
      </c>
      <c r="AQ224" s="22">
        <v>2049</v>
      </c>
      <c r="AR224" s="23">
        <v>2050</v>
      </c>
    </row>
    <row r="225" spans="1:44" x14ac:dyDescent="0.25">
      <c r="A225" s="24" t="s">
        <v>18</v>
      </c>
      <c r="B225" s="41">
        <f>'Parameter Input'!$L$32</f>
        <v>390000</v>
      </c>
      <c r="C225" s="42">
        <f>'Parameter Input'!$M$32</f>
        <v>155000</v>
      </c>
      <c r="D225" s="1" t="s">
        <v>15</v>
      </c>
      <c r="L225" s="51">
        <f>'Parameter Input'!$O$32</f>
        <v>9</v>
      </c>
      <c r="M225" s="52">
        <v>0</v>
      </c>
      <c r="N225" s="52">
        <v>1</v>
      </c>
      <c r="O225" s="52">
        <f>'Parameter Input'!$P$32</f>
        <v>0.9</v>
      </c>
      <c r="P225" s="53">
        <f>'Parameter Input'!$Q$32</f>
        <v>0.4</v>
      </c>
      <c r="Q225" s="4">
        <f t="shared" ref="Q225:AR234" si="156">$N225+($M225-$N225)*((1/(1+EXP(-$P225*(Q$9-$L225)))^$O225))</f>
        <v>0.96177484161592774</v>
      </c>
      <c r="R225" s="4">
        <f t="shared" si="156"/>
        <v>0.94584787155511363</v>
      </c>
      <c r="S225" s="4">
        <f t="shared" si="156"/>
        <v>0.92370360150141495</v>
      </c>
      <c r="T225" s="4">
        <f t="shared" si="156"/>
        <v>0.89334463567658451</v>
      </c>
      <c r="U225" s="4">
        <f t="shared" si="156"/>
        <v>0.85254543874327005</v>
      </c>
      <c r="V225" s="4">
        <f t="shared" si="156"/>
        <v>0.79921300652623883</v>
      </c>
      <c r="W225" s="4">
        <f t="shared" si="156"/>
        <v>0.73204982249993378</v>
      </c>
      <c r="X225" s="4">
        <f t="shared" si="156"/>
        <v>0.65145592958786691</v>
      </c>
      <c r="Y225" s="4">
        <f t="shared" si="156"/>
        <v>0.56032247880849573</v>
      </c>
      <c r="Z225" s="4">
        <f t="shared" si="156"/>
        <v>0.46411326873185343</v>
      </c>
      <c r="AA225" s="4">
        <f t="shared" si="156"/>
        <v>0.36979727595523937</v>
      </c>
      <c r="AB225" s="4">
        <f t="shared" si="156"/>
        <v>0.28393948637231203</v>
      </c>
      <c r="AC225" s="4">
        <f t="shared" si="156"/>
        <v>0.21097259161117732</v>
      </c>
      <c r="AD225" s="4">
        <f t="shared" si="156"/>
        <v>0.15253917653798199</v>
      </c>
      <c r="AE225" s="4">
        <f t="shared" si="156"/>
        <v>0.10795188737709993</v>
      </c>
      <c r="AF225" s="4">
        <f t="shared" si="156"/>
        <v>7.5176653938091809E-2</v>
      </c>
      <c r="AG225" s="4">
        <f t="shared" si="156"/>
        <v>5.1742836177502194E-2</v>
      </c>
      <c r="AH225" s="4">
        <f t="shared" si="156"/>
        <v>3.5319190625345942E-2</v>
      </c>
      <c r="AI225" s="4">
        <f t="shared" si="156"/>
        <v>2.3969442072658165E-2</v>
      </c>
      <c r="AJ225" s="4">
        <f t="shared" si="156"/>
        <v>1.6202243558389728E-2</v>
      </c>
      <c r="AK225" s="4">
        <f t="shared" si="156"/>
        <v>1.0922240564108399E-2</v>
      </c>
      <c r="AL225" s="4">
        <f t="shared" si="156"/>
        <v>7.3493212906090566E-3</v>
      </c>
      <c r="AM225" s="4">
        <f t="shared" si="156"/>
        <v>4.9390262185057265E-3</v>
      </c>
      <c r="AN225" s="4">
        <f t="shared" si="156"/>
        <v>3.3164275492956197E-3</v>
      </c>
      <c r="AO225" s="4">
        <f t="shared" si="156"/>
        <v>2.2256362146679809E-3</v>
      </c>
      <c r="AP225" s="4">
        <f t="shared" si="156"/>
        <v>1.4930448704811861E-3</v>
      </c>
      <c r="AQ225" s="4">
        <f t="shared" si="156"/>
        <v>1.0013381504474506E-3</v>
      </c>
      <c r="AR225" s="4">
        <f t="shared" si="156"/>
        <v>6.7145100246257527E-4</v>
      </c>
    </row>
    <row r="226" spans="1:44" x14ac:dyDescent="0.25">
      <c r="A226" s="24" t="s">
        <v>28</v>
      </c>
      <c r="B226" s="60">
        <f>'Parameter Input'!$L$33</f>
        <v>-58500</v>
      </c>
      <c r="C226" s="61">
        <f>'Parameter Input'!$M$33</f>
        <v>-38750</v>
      </c>
      <c r="D226" s="1" t="s">
        <v>15</v>
      </c>
      <c r="L226" s="54">
        <f>'Parameter Input'!$O$33</f>
        <v>9</v>
      </c>
      <c r="M226" s="37">
        <v>0</v>
      </c>
      <c r="N226" s="37">
        <v>1</v>
      </c>
      <c r="O226" s="37">
        <f>'Parameter Input'!$P$33</f>
        <v>0.9</v>
      </c>
      <c r="P226" s="55">
        <f>'Parameter Input'!$Q$33</f>
        <v>0.4</v>
      </c>
      <c r="Q226" s="4">
        <f t="shared" si="156"/>
        <v>0.96177484161592774</v>
      </c>
      <c r="R226" s="4">
        <f t="shared" si="156"/>
        <v>0.94584787155511363</v>
      </c>
      <c r="S226" s="4">
        <f t="shared" si="156"/>
        <v>0.92370360150141495</v>
      </c>
      <c r="T226" s="4">
        <f t="shared" si="156"/>
        <v>0.89334463567658451</v>
      </c>
      <c r="U226" s="4">
        <f t="shared" si="156"/>
        <v>0.85254543874327005</v>
      </c>
      <c r="V226" s="4">
        <f t="shared" si="156"/>
        <v>0.79921300652623883</v>
      </c>
      <c r="W226" s="4">
        <f t="shared" si="156"/>
        <v>0.73204982249993378</v>
      </c>
      <c r="X226" s="4">
        <f t="shared" si="156"/>
        <v>0.65145592958786691</v>
      </c>
      <c r="Y226" s="4">
        <f t="shared" si="156"/>
        <v>0.56032247880849573</v>
      </c>
      <c r="Z226" s="4">
        <f t="shared" si="156"/>
        <v>0.46411326873185343</v>
      </c>
      <c r="AA226" s="4">
        <f t="shared" si="156"/>
        <v>0.36979727595523937</v>
      </c>
      <c r="AB226" s="4">
        <f t="shared" si="156"/>
        <v>0.28393948637231203</v>
      </c>
      <c r="AC226" s="4">
        <f t="shared" si="156"/>
        <v>0.21097259161117732</v>
      </c>
      <c r="AD226" s="4">
        <f t="shared" si="156"/>
        <v>0.15253917653798199</v>
      </c>
      <c r="AE226" s="4">
        <f t="shared" si="156"/>
        <v>0.10795188737709993</v>
      </c>
      <c r="AF226" s="4">
        <f t="shared" si="156"/>
        <v>7.5176653938091809E-2</v>
      </c>
      <c r="AG226" s="4">
        <f t="shared" si="156"/>
        <v>5.1742836177502194E-2</v>
      </c>
      <c r="AH226" s="4">
        <f t="shared" si="156"/>
        <v>3.5319190625345942E-2</v>
      </c>
      <c r="AI226" s="4">
        <f t="shared" si="156"/>
        <v>2.3969442072658165E-2</v>
      </c>
      <c r="AJ226" s="4">
        <f t="shared" si="156"/>
        <v>1.6202243558389728E-2</v>
      </c>
      <c r="AK226" s="4">
        <f t="shared" si="156"/>
        <v>1.0922240564108399E-2</v>
      </c>
      <c r="AL226" s="4">
        <f t="shared" si="156"/>
        <v>7.3493212906090566E-3</v>
      </c>
      <c r="AM226" s="4">
        <f t="shared" si="156"/>
        <v>4.9390262185057265E-3</v>
      </c>
      <c r="AN226" s="4">
        <f t="shared" si="156"/>
        <v>3.3164275492956197E-3</v>
      </c>
      <c r="AO226" s="4">
        <f t="shared" si="156"/>
        <v>2.2256362146679809E-3</v>
      </c>
      <c r="AP226" s="4">
        <f t="shared" si="156"/>
        <v>1.4930448704811861E-3</v>
      </c>
      <c r="AQ226" s="4">
        <f t="shared" si="156"/>
        <v>1.0013381504474506E-3</v>
      </c>
      <c r="AR226" s="4">
        <f t="shared" si="156"/>
        <v>6.7145100246257527E-4</v>
      </c>
    </row>
    <row r="227" spans="1:44" x14ac:dyDescent="0.25">
      <c r="A227" s="24" t="s">
        <v>14</v>
      </c>
      <c r="B227" s="60">
        <f>'Parameter Input'!B33</f>
        <v>30000</v>
      </c>
      <c r="C227" s="61">
        <f>'Parameter Input'!C33</f>
        <v>30000</v>
      </c>
      <c r="D227" s="1" t="s">
        <v>15</v>
      </c>
      <c r="L227" s="54">
        <f>'Parameter Input'!E33</f>
        <v>12</v>
      </c>
      <c r="M227" s="37">
        <v>0</v>
      </c>
      <c r="N227" s="37">
        <v>1</v>
      </c>
      <c r="O227" s="37">
        <f>'Parameter Input'!F33</f>
        <v>0.9</v>
      </c>
      <c r="P227" s="55">
        <f>'Parameter Input'!G33</f>
        <v>0.4</v>
      </c>
      <c r="Q227" s="4">
        <f t="shared" si="156"/>
        <v>0.9867978615748374</v>
      </c>
      <c r="R227" s="4">
        <f t="shared" si="156"/>
        <v>0.98114509762858249</v>
      </c>
      <c r="S227" s="4">
        <f t="shared" si="156"/>
        <v>0.97311898315872036</v>
      </c>
      <c r="T227" s="4">
        <f t="shared" si="156"/>
        <v>0.96177484161592774</v>
      </c>
      <c r="U227" s="4">
        <f t="shared" si="156"/>
        <v>0.94584787155511363</v>
      </c>
      <c r="V227" s="4">
        <f t="shared" si="156"/>
        <v>0.92370360150141495</v>
      </c>
      <c r="W227" s="4">
        <f t="shared" si="156"/>
        <v>0.89334463567658451</v>
      </c>
      <c r="X227" s="4">
        <f t="shared" si="156"/>
        <v>0.85254543874327005</v>
      </c>
      <c r="Y227" s="4">
        <f t="shared" si="156"/>
        <v>0.79921300652623883</v>
      </c>
      <c r="Z227" s="4">
        <f t="shared" si="156"/>
        <v>0.73204982249993378</v>
      </c>
      <c r="AA227" s="4">
        <f t="shared" si="156"/>
        <v>0.65145592958786691</v>
      </c>
      <c r="AB227" s="4">
        <f t="shared" si="156"/>
        <v>0.56032247880849573</v>
      </c>
      <c r="AC227" s="4">
        <f t="shared" si="156"/>
        <v>0.46411326873185343</v>
      </c>
      <c r="AD227" s="4">
        <f t="shared" si="156"/>
        <v>0.36979727595523937</v>
      </c>
      <c r="AE227" s="4">
        <f t="shared" si="156"/>
        <v>0.28393948637231203</v>
      </c>
      <c r="AF227" s="4">
        <f t="shared" si="156"/>
        <v>0.21097259161117732</v>
      </c>
      <c r="AG227" s="4">
        <f t="shared" si="156"/>
        <v>0.15253917653798199</v>
      </c>
      <c r="AH227" s="4">
        <f t="shared" si="156"/>
        <v>0.10795188737709993</v>
      </c>
      <c r="AI227" s="4">
        <f t="shared" si="156"/>
        <v>7.5176653938091809E-2</v>
      </c>
      <c r="AJ227" s="4">
        <f t="shared" si="156"/>
        <v>5.1742836177502194E-2</v>
      </c>
      <c r="AK227" s="4">
        <f t="shared" si="156"/>
        <v>3.5319190625345942E-2</v>
      </c>
      <c r="AL227" s="4">
        <f t="shared" si="156"/>
        <v>2.3969442072658165E-2</v>
      </c>
      <c r="AM227" s="4">
        <f t="shared" si="156"/>
        <v>1.6202243558389728E-2</v>
      </c>
      <c r="AN227" s="4">
        <f t="shared" si="156"/>
        <v>1.0922240564108399E-2</v>
      </c>
      <c r="AO227" s="4">
        <f t="shared" si="156"/>
        <v>7.3493212906090566E-3</v>
      </c>
      <c r="AP227" s="4">
        <f t="shared" si="156"/>
        <v>4.9390262185057265E-3</v>
      </c>
      <c r="AQ227" s="4">
        <f t="shared" si="156"/>
        <v>3.3164275492956197E-3</v>
      </c>
      <c r="AR227" s="4">
        <f t="shared" si="156"/>
        <v>2.2256362146679809E-3</v>
      </c>
    </row>
    <row r="228" spans="1:44" x14ac:dyDescent="0.25">
      <c r="A228" s="24" t="s">
        <v>25</v>
      </c>
      <c r="B228" s="60">
        <f>'Parameter Input'!B34</f>
        <v>-7500</v>
      </c>
      <c r="C228" s="61">
        <f>'Parameter Input'!C34</f>
        <v>-7500</v>
      </c>
      <c r="D228" s="1" t="s">
        <v>15</v>
      </c>
      <c r="L228" s="54">
        <f>'Parameter Input'!E34</f>
        <v>12</v>
      </c>
      <c r="M228" s="37">
        <v>0</v>
      </c>
      <c r="N228" s="37">
        <v>1</v>
      </c>
      <c r="O228" s="37">
        <f>'Parameter Input'!F21</f>
        <v>0.9</v>
      </c>
      <c r="P228" s="55">
        <f>'Parameter Input'!G21</f>
        <v>0.4</v>
      </c>
      <c r="Q228" s="4">
        <f t="shared" si="156"/>
        <v>0.9867978615748374</v>
      </c>
      <c r="R228" s="4">
        <f t="shared" si="156"/>
        <v>0.98114509762858249</v>
      </c>
      <c r="S228" s="4">
        <f t="shared" si="156"/>
        <v>0.97311898315872036</v>
      </c>
      <c r="T228" s="4">
        <f t="shared" si="156"/>
        <v>0.96177484161592774</v>
      </c>
      <c r="U228" s="4">
        <f t="shared" si="156"/>
        <v>0.94584787155511363</v>
      </c>
      <c r="V228" s="4">
        <f t="shared" si="156"/>
        <v>0.92370360150141495</v>
      </c>
      <c r="W228" s="4">
        <f t="shared" si="156"/>
        <v>0.89334463567658451</v>
      </c>
      <c r="X228" s="4">
        <f t="shared" si="156"/>
        <v>0.85254543874327005</v>
      </c>
      <c r="Y228" s="4">
        <f t="shared" si="156"/>
        <v>0.79921300652623883</v>
      </c>
      <c r="Z228" s="4">
        <f t="shared" si="156"/>
        <v>0.73204982249993378</v>
      </c>
      <c r="AA228" s="4">
        <f t="shared" si="156"/>
        <v>0.65145592958786691</v>
      </c>
      <c r="AB228" s="4">
        <f t="shared" si="156"/>
        <v>0.56032247880849573</v>
      </c>
      <c r="AC228" s="4">
        <f t="shared" si="156"/>
        <v>0.46411326873185343</v>
      </c>
      <c r="AD228" s="4">
        <f t="shared" si="156"/>
        <v>0.36979727595523937</v>
      </c>
      <c r="AE228" s="4">
        <f t="shared" si="156"/>
        <v>0.28393948637231203</v>
      </c>
      <c r="AF228" s="4">
        <f t="shared" si="156"/>
        <v>0.21097259161117732</v>
      </c>
      <c r="AG228" s="4">
        <f t="shared" si="156"/>
        <v>0.15253917653798199</v>
      </c>
      <c r="AH228" s="4">
        <f t="shared" si="156"/>
        <v>0.10795188737709993</v>
      </c>
      <c r="AI228" s="4">
        <f t="shared" si="156"/>
        <v>7.5176653938091809E-2</v>
      </c>
      <c r="AJ228" s="4">
        <f t="shared" si="156"/>
        <v>5.1742836177502194E-2</v>
      </c>
      <c r="AK228" s="4">
        <f t="shared" si="156"/>
        <v>3.5319190625345942E-2</v>
      </c>
      <c r="AL228" s="4">
        <f t="shared" si="156"/>
        <v>2.3969442072658165E-2</v>
      </c>
      <c r="AM228" s="4">
        <f t="shared" si="156"/>
        <v>1.6202243558389728E-2</v>
      </c>
      <c r="AN228" s="4">
        <f t="shared" si="156"/>
        <v>1.0922240564108399E-2</v>
      </c>
      <c r="AO228" s="4">
        <f t="shared" si="156"/>
        <v>7.3493212906090566E-3</v>
      </c>
      <c r="AP228" s="4">
        <f t="shared" si="156"/>
        <v>4.9390262185057265E-3</v>
      </c>
      <c r="AQ228" s="4">
        <f t="shared" si="156"/>
        <v>3.3164275492956197E-3</v>
      </c>
      <c r="AR228" s="4">
        <f t="shared" si="156"/>
        <v>2.2256362146679809E-3</v>
      </c>
    </row>
    <row r="229" spans="1:44" x14ac:dyDescent="0.25">
      <c r="A229" s="24" t="s">
        <v>79</v>
      </c>
      <c r="B229" s="45">
        <f>'Parameter Input'!$L$39</f>
        <v>0.06</v>
      </c>
      <c r="C229" s="46">
        <f>'Parameter Input'!$M$39</f>
        <v>0.06</v>
      </c>
      <c r="D229" s="1" t="s">
        <v>57</v>
      </c>
      <c r="L229" s="54">
        <f>'Parameter Input'!$O$39</f>
        <v>12</v>
      </c>
      <c r="M229" s="37">
        <v>0</v>
      </c>
      <c r="N229" s="37">
        <v>1</v>
      </c>
      <c r="O229" s="37">
        <f>'Parameter Input'!$P$39</f>
        <v>0.9</v>
      </c>
      <c r="P229" s="55">
        <f>'Parameter Input'!$Q$39</f>
        <v>0.4</v>
      </c>
      <c r="Q229" s="4">
        <f t="shared" si="156"/>
        <v>0.9867978615748374</v>
      </c>
      <c r="R229" s="4">
        <f t="shared" si="156"/>
        <v>0.98114509762858249</v>
      </c>
      <c r="S229" s="4">
        <f t="shared" si="156"/>
        <v>0.97311898315872036</v>
      </c>
      <c r="T229" s="4">
        <f t="shared" si="156"/>
        <v>0.96177484161592774</v>
      </c>
      <c r="U229" s="4">
        <f t="shared" si="156"/>
        <v>0.94584787155511363</v>
      </c>
      <c r="V229" s="4">
        <f t="shared" si="156"/>
        <v>0.92370360150141495</v>
      </c>
      <c r="W229" s="4">
        <f t="shared" si="156"/>
        <v>0.89334463567658451</v>
      </c>
      <c r="X229" s="4">
        <f t="shared" si="156"/>
        <v>0.85254543874327005</v>
      </c>
      <c r="Y229" s="4">
        <f t="shared" si="156"/>
        <v>0.79921300652623883</v>
      </c>
      <c r="Z229" s="4">
        <f t="shared" si="156"/>
        <v>0.73204982249993378</v>
      </c>
      <c r="AA229" s="4">
        <f t="shared" si="156"/>
        <v>0.65145592958786691</v>
      </c>
      <c r="AB229" s="4">
        <f t="shared" si="156"/>
        <v>0.56032247880849573</v>
      </c>
      <c r="AC229" s="4">
        <f t="shared" si="156"/>
        <v>0.46411326873185343</v>
      </c>
      <c r="AD229" s="4">
        <f t="shared" si="156"/>
        <v>0.36979727595523937</v>
      </c>
      <c r="AE229" s="4">
        <f t="shared" si="156"/>
        <v>0.28393948637231203</v>
      </c>
      <c r="AF229" s="4">
        <f t="shared" si="156"/>
        <v>0.21097259161117732</v>
      </c>
      <c r="AG229" s="4">
        <f t="shared" si="156"/>
        <v>0.15253917653798199</v>
      </c>
      <c r="AH229" s="4">
        <f t="shared" si="156"/>
        <v>0.10795188737709993</v>
      </c>
      <c r="AI229" s="4">
        <f t="shared" si="156"/>
        <v>7.5176653938091809E-2</v>
      </c>
      <c r="AJ229" s="4">
        <f t="shared" si="156"/>
        <v>5.1742836177502194E-2</v>
      </c>
      <c r="AK229" s="4">
        <f t="shared" si="156"/>
        <v>3.5319190625345942E-2</v>
      </c>
      <c r="AL229" s="4">
        <f t="shared" si="156"/>
        <v>2.3969442072658165E-2</v>
      </c>
      <c r="AM229" s="4">
        <f t="shared" si="156"/>
        <v>1.6202243558389728E-2</v>
      </c>
      <c r="AN229" s="4">
        <f t="shared" si="156"/>
        <v>1.0922240564108399E-2</v>
      </c>
      <c r="AO229" s="4">
        <f t="shared" si="156"/>
        <v>7.3493212906090566E-3</v>
      </c>
      <c r="AP229" s="4">
        <f t="shared" si="156"/>
        <v>4.9390262185057265E-3</v>
      </c>
      <c r="AQ229" s="4">
        <f t="shared" si="156"/>
        <v>3.3164275492956197E-3</v>
      </c>
      <c r="AR229" s="4">
        <f t="shared" si="156"/>
        <v>2.2256362146679809E-3</v>
      </c>
    </row>
    <row r="230" spans="1:44" x14ac:dyDescent="0.25">
      <c r="A230" s="24" t="s">
        <v>37</v>
      </c>
      <c r="B230" s="60">
        <f>'Parameter Input'!B35</f>
        <v>70000</v>
      </c>
      <c r="C230" s="61">
        <f>'Parameter Input'!C35</f>
        <v>70000</v>
      </c>
      <c r="D230" s="1" t="s">
        <v>38</v>
      </c>
      <c r="L230" s="54">
        <f>'Parameter Input'!E35</f>
        <v>12</v>
      </c>
      <c r="M230" s="37">
        <v>0</v>
      </c>
      <c r="N230" s="37">
        <v>1</v>
      </c>
      <c r="O230" s="37">
        <f>'Parameter Input'!F35</f>
        <v>0.9</v>
      </c>
      <c r="P230" s="55">
        <f>'Parameter Input'!G35</f>
        <v>0.4</v>
      </c>
      <c r="Q230" s="4">
        <f t="shared" si="156"/>
        <v>0.9867978615748374</v>
      </c>
      <c r="R230" s="4">
        <f t="shared" si="156"/>
        <v>0.98114509762858249</v>
      </c>
      <c r="S230" s="4">
        <f t="shared" si="156"/>
        <v>0.97311898315872036</v>
      </c>
      <c r="T230" s="4">
        <f t="shared" si="156"/>
        <v>0.96177484161592774</v>
      </c>
      <c r="U230" s="4">
        <f t="shared" si="156"/>
        <v>0.94584787155511363</v>
      </c>
      <c r="V230" s="4">
        <f t="shared" si="156"/>
        <v>0.92370360150141495</v>
      </c>
      <c r="W230" s="4">
        <f t="shared" si="156"/>
        <v>0.89334463567658451</v>
      </c>
      <c r="X230" s="4">
        <f t="shared" si="156"/>
        <v>0.85254543874327005</v>
      </c>
      <c r="Y230" s="4">
        <f t="shared" si="156"/>
        <v>0.79921300652623883</v>
      </c>
      <c r="Z230" s="4">
        <f t="shared" si="156"/>
        <v>0.73204982249993378</v>
      </c>
      <c r="AA230" s="4">
        <f t="shared" si="156"/>
        <v>0.65145592958786691</v>
      </c>
      <c r="AB230" s="4">
        <f t="shared" si="156"/>
        <v>0.56032247880849573</v>
      </c>
      <c r="AC230" s="4">
        <f t="shared" si="156"/>
        <v>0.46411326873185343</v>
      </c>
      <c r="AD230" s="4">
        <f t="shared" si="156"/>
        <v>0.36979727595523937</v>
      </c>
      <c r="AE230" s="4">
        <f t="shared" si="156"/>
        <v>0.28393948637231203</v>
      </c>
      <c r="AF230" s="4">
        <f t="shared" si="156"/>
        <v>0.21097259161117732</v>
      </c>
      <c r="AG230" s="4">
        <f t="shared" si="156"/>
        <v>0.15253917653798199</v>
      </c>
      <c r="AH230" s="4">
        <f t="shared" si="156"/>
        <v>0.10795188737709993</v>
      </c>
      <c r="AI230" s="4">
        <f t="shared" si="156"/>
        <v>7.5176653938091809E-2</v>
      </c>
      <c r="AJ230" s="4">
        <f t="shared" si="156"/>
        <v>5.1742836177502194E-2</v>
      </c>
      <c r="AK230" s="4">
        <f t="shared" si="156"/>
        <v>3.5319190625345942E-2</v>
      </c>
      <c r="AL230" s="4">
        <f t="shared" si="156"/>
        <v>2.3969442072658165E-2</v>
      </c>
      <c r="AM230" s="4">
        <f t="shared" si="156"/>
        <v>1.6202243558389728E-2</v>
      </c>
      <c r="AN230" s="4">
        <f t="shared" si="156"/>
        <v>1.0922240564108399E-2</v>
      </c>
      <c r="AO230" s="4">
        <f t="shared" si="156"/>
        <v>7.3493212906090566E-3</v>
      </c>
      <c r="AP230" s="4">
        <f t="shared" si="156"/>
        <v>4.9390262185057265E-3</v>
      </c>
      <c r="AQ230" s="4">
        <f t="shared" si="156"/>
        <v>3.3164275492956197E-3</v>
      </c>
      <c r="AR230" s="4">
        <f t="shared" si="156"/>
        <v>2.2256362146679809E-3</v>
      </c>
    </row>
    <row r="231" spans="1:44" x14ac:dyDescent="0.25">
      <c r="A231" s="24" t="s">
        <v>52</v>
      </c>
      <c r="B231" s="43">
        <f>'Parameter Input'!$L$35</f>
        <v>26000</v>
      </c>
      <c r="C231" s="44">
        <f>'Parameter Input'!$M$35</f>
        <v>18000</v>
      </c>
      <c r="D231" s="1" t="s">
        <v>38</v>
      </c>
      <c r="L231" s="54">
        <f>'Parameter Input'!$O$35</f>
        <v>9</v>
      </c>
      <c r="M231" s="37">
        <v>0</v>
      </c>
      <c r="N231" s="37">
        <v>1</v>
      </c>
      <c r="O231" s="37">
        <f>'Parameter Input'!$P$35</f>
        <v>0.9</v>
      </c>
      <c r="P231" s="55">
        <f>'Parameter Input'!$Q$35</f>
        <v>0.4</v>
      </c>
      <c r="Q231" s="4">
        <f t="shared" si="156"/>
        <v>0.96177484161592774</v>
      </c>
      <c r="R231" s="4">
        <f t="shared" si="156"/>
        <v>0.94584787155511363</v>
      </c>
      <c r="S231" s="4">
        <f t="shared" si="156"/>
        <v>0.92370360150141495</v>
      </c>
      <c r="T231" s="4">
        <f t="shared" si="156"/>
        <v>0.89334463567658451</v>
      </c>
      <c r="U231" s="4">
        <f t="shared" si="156"/>
        <v>0.85254543874327005</v>
      </c>
      <c r="V231" s="4">
        <f t="shared" si="156"/>
        <v>0.79921300652623883</v>
      </c>
      <c r="W231" s="4">
        <f t="shared" si="156"/>
        <v>0.73204982249993378</v>
      </c>
      <c r="X231" s="4">
        <f t="shared" si="156"/>
        <v>0.65145592958786691</v>
      </c>
      <c r="Y231" s="4">
        <f t="shared" si="156"/>
        <v>0.56032247880849573</v>
      </c>
      <c r="Z231" s="4">
        <f t="shared" si="156"/>
        <v>0.46411326873185343</v>
      </c>
      <c r="AA231" s="4">
        <f t="shared" si="156"/>
        <v>0.36979727595523937</v>
      </c>
      <c r="AB231" s="4">
        <f t="shared" si="156"/>
        <v>0.28393948637231203</v>
      </c>
      <c r="AC231" s="4">
        <f t="shared" si="156"/>
        <v>0.21097259161117732</v>
      </c>
      <c r="AD231" s="4">
        <f t="shared" si="156"/>
        <v>0.15253917653798199</v>
      </c>
      <c r="AE231" s="4">
        <f t="shared" si="156"/>
        <v>0.10795188737709993</v>
      </c>
      <c r="AF231" s="4">
        <f t="shared" si="156"/>
        <v>7.5176653938091809E-2</v>
      </c>
      <c r="AG231" s="4">
        <f t="shared" si="156"/>
        <v>5.1742836177502194E-2</v>
      </c>
      <c r="AH231" s="4">
        <f t="shared" si="156"/>
        <v>3.5319190625345942E-2</v>
      </c>
      <c r="AI231" s="4">
        <f t="shared" si="156"/>
        <v>2.3969442072658165E-2</v>
      </c>
      <c r="AJ231" s="4">
        <f t="shared" si="156"/>
        <v>1.6202243558389728E-2</v>
      </c>
      <c r="AK231" s="4">
        <f t="shared" si="156"/>
        <v>1.0922240564108399E-2</v>
      </c>
      <c r="AL231" s="4">
        <f t="shared" si="156"/>
        <v>7.3493212906090566E-3</v>
      </c>
      <c r="AM231" s="4">
        <f t="shared" si="156"/>
        <v>4.9390262185057265E-3</v>
      </c>
      <c r="AN231" s="4">
        <f t="shared" si="156"/>
        <v>3.3164275492956197E-3</v>
      </c>
      <c r="AO231" s="4">
        <f t="shared" si="156"/>
        <v>2.2256362146679809E-3</v>
      </c>
      <c r="AP231" s="4">
        <f t="shared" si="156"/>
        <v>1.4930448704811861E-3</v>
      </c>
      <c r="AQ231" s="4">
        <f t="shared" si="156"/>
        <v>1.0013381504474506E-3</v>
      </c>
      <c r="AR231" s="4">
        <f t="shared" si="156"/>
        <v>6.7145100246257527E-4</v>
      </c>
    </row>
    <row r="232" spans="1:44" x14ac:dyDescent="0.25">
      <c r="A232" s="24" t="s">
        <v>273</v>
      </c>
      <c r="B232" s="60">
        <f>'Parameter Input'!B40</f>
        <v>0.11</v>
      </c>
      <c r="C232" s="61">
        <f>'Parameter Input'!C40</f>
        <v>0.11</v>
      </c>
      <c r="D232" s="1" t="s">
        <v>76</v>
      </c>
      <c r="L232" s="54">
        <f>'Parameter Input'!E40</f>
        <v>12</v>
      </c>
      <c r="M232" s="37">
        <v>0</v>
      </c>
      <c r="N232" s="37">
        <v>1</v>
      </c>
      <c r="O232" s="37">
        <f>'Parameter Input'!F40</f>
        <v>0.9</v>
      </c>
      <c r="P232" s="55">
        <f>'Parameter Input'!G40</f>
        <v>0.4</v>
      </c>
      <c r="Q232" s="4">
        <f t="shared" si="156"/>
        <v>0.9867978615748374</v>
      </c>
      <c r="R232" s="4">
        <f t="shared" si="156"/>
        <v>0.98114509762858249</v>
      </c>
      <c r="S232" s="4">
        <f t="shared" si="156"/>
        <v>0.97311898315872036</v>
      </c>
      <c r="T232" s="4">
        <f t="shared" si="156"/>
        <v>0.96177484161592774</v>
      </c>
      <c r="U232" s="4">
        <f t="shared" si="156"/>
        <v>0.94584787155511363</v>
      </c>
      <c r="V232" s="4">
        <f t="shared" si="156"/>
        <v>0.92370360150141495</v>
      </c>
      <c r="W232" s="4">
        <f t="shared" si="156"/>
        <v>0.89334463567658451</v>
      </c>
      <c r="X232" s="4">
        <f t="shared" si="156"/>
        <v>0.85254543874327005</v>
      </c>
      <c r="Y232" s="4">
        <f t="shared" si="156"/>
        <v>0.79921300652623883</v>
      </c>
      <c r="Z232" s="4">
        <f t="shared" si="156"/>
        <v>0.73204982249993378</v>
      </c>
      <c r="AA232" s="4">
        <f t="shared" si="156"/>
        <v>0.65145592958786691</v>
      </c>
      <c r="AB232" s="4">
        <f t="shared" si="156"/>
        <v>0.56032247880849573</v>
      </c>
      <c r="AC232" s="4">
        <f t="shared" si="156"/>
        <v>0.46411326873185343</v>
      </c>
      <c r="AD232" s="4">
        <f t="shared" si="156"/>
        <v>0.36979727595523937</v>
      </c>
      <c r="AE232" s="4">
        <f t="shared" si="156"/>
        <v>0.28393948637231203</v>
      </c>
      <c r="AF232" s="4">
        <f t="shared" si="156"/>
        <v>0.21097259161117732</v>
      </c>
      <c r="AG232" s="4">
        <f t="shared" si="156"/>
        <v>0.15253917653798199</v>
      </c>
      <c r="AH232" s="4">
        <f t="shared" si="156"/>
        <v>0.10795188737709993</v>
      </c>
      <c r="AI232" s="4">
        <f t="shared" si="156"/>
        <v>7.5176653938091809E-2</v>
      </c>
      <c r="AJ232" s="4">
        <f t="shared" si="156"/>
        <v>5.1742836177502194E-2</v>
      </c>
      <c r="AK232" s="4">
        <f t="shared" si="156"/>
        <v>3.5319190625345942E-2</v>
      </c>
      <c r="AL232" s="4">
        <f t="shared" si="156"/>
        <v>2.3969442072658165E-2</v>
      </c>
      <c r="AM232" s="4">
        <f t="shared" si="156"/>
        <v>1.6202243558389728E-2</v>
      </c>
      <c r="AN232" s="4">
        <f t="shared" si="156"/>
        <v>1.0922240564108399E-2</v>
      </c>
      <c r="AO232" s="4">
        <f t="shared" si="156"/>
        <v>7.3493212906090566E-3</v>
      </c>
      <c r="AP232" s="4">
        <f t="shared" si="156"/>
        <v>4.9390262185057265E-3</v>
      </c>
      <c r="AQ232" s="4">
        <f t="shared" si="156"/>
        <v>3.3164275492956197E-3</v>
      </c>
      <c r="AR232" s="4">
        <f t="shared" si="156"/>
        <v>2.2256362146679809E-3</v>
      </c>
    </row>
    <row r="233" spans="1:44" x14ac:dyDescent="0.25">
      <c r="A233" s="24" t="s">
        <v>59</v>
      </c>
      <c r="B233" s="47">
        <f>'Parameter Input'!$L$36</f>
        <v>2.5299999999999998</v>
      </c>
      <c r="C233" s="48">
        <f>'Parameter Input'!$M$36</f>
        <v>1.79</v>
      </c>
      <c r="D233" s="1" t="s">
        <v>60</v>
      </c>
      <c r="L233" s="54">
        <f>'Parameter Input'!$O$36</f>
        <v>9</v>
      </c>
      <c r="M233" s="37">
        <v>0</v>
      </c>
      <c r="N233" s="37">
        <v>1</v>
      </c>
      <c r="O233" s="37">
        <f>'Parameter Input'!$P$36</f>
        <v>0.9</v>
      </c>
      <c r="P233" s="55">
        <f>'Parameter Input'!$Q$36</f>
        <v>0.4</v>
      </c>
      <c r="Q233" s="4">
        <f t="shared" si="156"/>
        <v>0.96177484161592774</v>
      </c>
      <c r="R233" s="4">
        <f t="shared" si="156"/>
        <v>0.94584787155511363</v>
      </c>
      <c r="S233" s="4">
        <f t="shared" si="156"/>
        <v>0.92370360150141495</v>
      </c>
      <c r="T233" s="4">
        <f t="shared" si="156"/>
        <v>0.89334463567658451</v>
      </c>
      <c r="U233" s="4">
        <f t="shared" si="156"/>
        <v>0.85254543874327005</v>
      </c>
      <c r="V233" s="4">
        <f t="shared" si="156"/>
        <v>0.79921300652623883</v>
      </c>
      <c r="W233" s="4">
        <f t="shared" si="156"/>
        <v>0.73204982249993378</v>
      </c>
      <c r="X233" s="4">
        <f t="shared" si="156"/>
        <v>0.65145592958786691</v>
      </c>
      <c r="Y233" s="4">
        <f t="shared" si="156"/>
        <v>0.56032247880849573</v>
      </c>
      <c r="Z233" s="4">
        <f t="shared" si="156"/>
        <v>0.46411326873185343</v>
      </c>
      <c r="AA233" s="4">
        <f t="shared" si="156"/>
        <v>0.36979727595523937</v>
      </c>
      <c r="AB233" s="4">
        <f t="shared" si="156"/>
        <v>0.28393948637231203</v>
      </c>
      <c r="AC233" s="4">
        <f t="shared" si="156"/>
        <v>0.21097259161117732</v>
      </c>
      <c r="AD233" s="4">
        <f t="shared" si="156"/>
        <v>0.15253917653798199</v>
      </c>
      <c r="AE233" s="4">
        <f t="shared" si="156"/>
        <v>0.10795188737709993</v>
      </c>
      <c r="AF233" s="4">
        <f t="shared" si="156"/>
        <v>7.5176653938091809E-2</v>
      </c>
      <c r="AG233" s="4">
        <f t="shared" si="156"/>
        <v>5.1742836177502194E-2</v>
      </c>
      <c r="AH233" s="4">
        <f t="shared" si="156"/>
        <v>3.5319190625345942E-2</v>
      </c>
      <c r="AI233" s="4">
        <f t="shared" si="156"/>
        <v>2.3969442072658165E-2</v>
      </c>
      <c r="AJ233" s="4">
        <f t="shared" si="156"/>
        <v>1.6202243558389728E-2</v>
      </c>
      <c r="AK233" s="4">
        <f t="shared" si="156"/>
        <v>1.0922240564108399E-2</v>
      </c>
      <c r="AL233" s="4">
        <f t="shared" si="156"/>
        <v>7.3493212906090566E-3</v>
      </c>
      <c r="AM233" s="4">
        <f t="shared" si="156"/>
        <v>4.9390262185057265E-3</v>
      </c>
      <c r="AN233" s="4">
        <f t="shared" si="156"/>
        <v>3.3164275492956197E-3</v>
      </c>
      <c r="AO233" s="4">
        <f t="shared" si="156"/>
        <v>2.2256362146679809E-3</v>
      </c>
      <c r="AP233" s="4">
        <f t="shared" si="156"/>
        <v>1.4930448704811861E-3</v>
      </c>
      <c r="AQ233" s="4">
        <f t="shared" si="156"/>
        <v>1.0013381504474506E-3</v>
      </c>
      <c r="AR233" s="4">
        <f t="shared" si="156"/>
        <v>6.7145100246257527E-4</v>
      </c>
    </row>
    <row r="234" spans="1:44" x14ac:dyDescent="0.25">
      <c r="A234" s="24" t="s">
        <v>67</v>
      </c>
      <c r="B234" s="45">
        <f>'Parameter Input'!$L$37</f>
        <v>0.21633448448114301</v>
      </c>
      <c r="C234" s="46">
        <f>'Parameter Input'!$M$37</f>
        <v>0.101814693285632</v>
      </c>
      <c r="D234" s="1" t="s">
        <v>68</v>
      </c>
      <c r="L234" s="54">
        <f>'Parameter Input'!$O$37</f>
        <v>12</v>
      </c>
      <c r="M234" s="37">
        <v>0</v>
      </c>
      <c r="N234" s="37">
        <v>1</v>
      </c>
      <c r="O234" s="37">
        <f>'Parameter Input'!$P$37</f>
        <v>0.9</v>
      </c>
      <c r="P234" s="55">
        <f>'Parameter Input'!$Q$37</f>
        <v>0.4</v>
      </c>
      <c r="Q234" s="4">
        <f t="shared" si="156"/>
        <v>0.9867978615748374</v>
      </c>
      <c r="R234" s="4">
        <f t="shared" si="156"/>
        <v>0.98114509762858249</v>
      </c>
      <c r="S234" s="4">
        <f t="shared" si="156"/>
        <v>0.97311898315872036</v>
      </c>
      <c r="T234" s="4">
        <f t="shared" ref="T234:AI241" si="157">$N234+($M234-$N234)*((1/(1+EXP(-$P234*(T$9-$L234)))^$O234))</f>
        <v>0.96177484161592774</v>
      </c>
      <c r="U234" s="4">
        <f t="shared" si="157"/>
        <v>0.94584787155511363</v>
      </c>
      <c r="V234" s="4">
        <f t="shared" si="157"/>
        <v>0.92370360150141495</v>
      </c>
      <c r="W234" s="4">
        <f t="shared" si="157"/>
        <v>0.89334463567658451</v>
      </c>
      <c r="X234" s="4">
        <f t="shared" si="157"/>
        <v>0.85254543874327005</v>
      </c>
      <c r="Y234" s="4">
        <f t="shared" si="157"/>
        <v>0.79921300652623883</v>
      </c>
      <c r="Z234" s="4">
        <f t="shared" si="157"/>
        <v>0.73204982249993378</v>
      </c>
      <c r="AA234" s="4">
        <f t="shared" si="157"/>
        <v>0.65145592958786691</v>
      </c>
      <c r="AB234" s="4">
        <f t="shared" si="157"/>
        <v>0.56032247880849573</v>
      </c>
      <c r="AC234" s="4">
        <f t="shared" si="157"/>
        <v>0.46411326873185343</v>
      </c>
      <c r="AD234" s="4">
        <f t="shared" si="157"/>
        <v>0.36979727595523937</v>
      </c>
      <c r="AE234" s="4">
        <f t="shared" si="157"/>
        <v>0.28393948637231203</v>
      </c>
      <c r="AF234" s="4">
        <f t="shared" si="157"/>
        <v>0.21097259161117732</v>
      </c>
      <c r="AG234" s="4">
        <f t="shared" si="157"/>
        <v>0.15253917653798199</v>
      </c>
      <c r="AH234" s="4">
        <f t="shared" si="157"/>
        <v>0.10795188737709993</v>
      </c>
      <c r="AI234" s="4">
        <f t="shared" si="157"/>
        <v>7.5176653938091809E-2</v>
      </c>
      <c r="AJ234" s="4">
        <f t="shared" ref="AJ234:AR241" si="158">$N234+($M234-$N234)*((1/(1+EXP(-$P234*(AJ$9-$L234)))^$O234))</f>
        <v>5.1742836177502194E-2</v>
      </c>
      <c r="AK234" s="4">
        <f t="shared" si="158"/>
        <v>3.5319190625345942E-2</v>
      </c>
      <c r="AL234" s="4">
        <f t="shared" si="158"/>
        <v>2.3969442072658165E-2</v>
      </c>
      <c r="AM234" s="4">
        <f t="shared" si="158"/>
        <v>1.6202243558389728E-2</v>
      </c>
      <c r="AN234" s="4">
        <f t="shared" si="158"/>
        <v>1.0922240564108399E-2</v>
      </c>
      <c r="AO234" s="4">
        <f t="shared" si="158"/>
        <v>7.3493212906090566E-3</v>
      </c>
      <c r="AP234" s="4">
        <f t="shared" si="158"/>
        <v>4.9390262185057265E-3</v>
      </c>
      <c r="AQ234" s="4">
        <f t="shared" si="158"/>
        <v>3.3164275492956197E-3</v>
      </c>
      <c r="AR234" s="4">
        <f t="shared" si="158"/>
        <v>2.2256362146679809E-3</v>
      </c>
    </row>
    <row r="235" spans="1:44" x14ac:dyDescent="0.25">
      <c r="A235" s="24" t="s">
        <v>206</v>
      </c>
      <c r="B235" s="115">
        <f>'Parameter Input'!$L$40</f>
        <v>0</v>
      </c>
      <c r="C235" s="116">
        <f>'Parameter Input'!$M$40</f>
        <v>0</v>
      </c>
      <c r="D235" s="1" t="s">
        <v>76</v>
      </c>
      <c r="L235" s="54">
        <f>'Parameter Input'!$O$40</f>
        <v>17</v>
      </c>
      <c r="M235" s="37">
        <v>0</v>
      </c>
      <c r="N235" s="37">
        <v>1</v>
      </c>
      <c r="O235" s="37">
        <f>'Parameter Input'!$P$40</f>
        <v>0.9</v>
      </c>
      <c r="P235" s="55">
        <f>'Parameter Input'!$Q$40</f>
        <v>0.4</v>
      </c>
      <c r="Q235" s="4">
        <f t="shared" ref="Q235:AR235" si="159">$N235+($M235-$N235)*((1/(1+EXP(-$P235*(Q$9-$L235)))^$O235))</f>
        <v>0.99780374543478534</v>
      </c>
      <c r="R235" s="4">
        <f t="shared" si="159"/>
        <v>0.99685359315256394</v>
      </c>
      <c r="S235" s="4">
        <f t="shared" si="159"/>
        <v>0.99549347132349975</v>
      </c>
      <c r="T235" s="4">
        <f t="shared" si="159"/>
        <v>0.99354772139898062</v>
      </c>
      <c r="U235" s="4">
        <f t="shared" si="159"/>
        <v>0.99076681540580536</v>
      </c>
      <c r="V235" s="4">
        <f t="shared" si="159"/>
        <v>0.9867978615748374</v>
      </c>
      <c r="W235" s="4">
        <f t="shared" si="159"/>
        <v>0.98114509762858249</v>
      </c>
      <c r="X235" s="4">
        <f t="shared" si="159"/>
        <v>0.97311898315872036</v>
      </c>
      <c r="Y235" s="4">
        <f t="shared" si="159"/>
        <v>0.96177484161592774</v>
      </c>
      <c r="Z235" s="4">
        <f t="shared" si="159"/>
        <v>0.94584787155511363</v>
      </c>
      <c r="AA235" s="4">
        <f t="shared" si="159"/>
        <v>0.92370360150141495</v>
      </c>
      <c r="AB235" s="4">
        <f t="shared" si="159"/>
        <v>0.89334463567658451</v>
      </c>
      <c r="AC235" s="4">
        <f t="shared" si="159"/>
        <v>0.85254543874327005</v>
      </c>
      <c r="AD235" s="4">
        <f t="shared" si="159"/>
        <v>0.79921300652623883</v>
      </c>
      <c r="AE235" s="4">
        <f t="shared" si="159"/>
        <v>0.73204982249993378</v>
      </c>
      <c r="AF235" s="4">
        <f t="shared" si="159"/>
        <v>0.65145592958786691</v>
      </c>
      <c r="AG235" s="4">
        <f t="shared" si="159"/>
        <v>0.56032247880849573</v>
      </c>
      <c r="AH235" s="4">
        <f t="shared" si="159"/>
        <v>0.46411326873185343</v>
      </c>
      <c r="AI235" s="4">
        <f t="shared" si="159"/>
        <v>0.36979727595523937</v>
      </c>
      <c r="AJ235" s="4">
        <f t="shared" si="159"/>
        <v>0.28393948637231203</v>
      </c>
      <c r="AK235" s="4">
        <f t="shared" si="159"/>
        <v>0.21097259161117732</v>
      </c>
      <c r="AL235" s="4">
        <f t="shared" si="159"/>
        <v>0.15253917653798199</v>
      </c>
      <c r="AM235" s="4">
        <f t="shared" si="159"/>
        <v>0.10795188737709993</v>
      </c>
      <c r="AN235" s="4">
        <f t="shared" si="159"/>
        <v>7.5176653938091809E-2</v>
      </c>
      <c r="AO235" s="4">
        <f t="shared" si="159"/>
        <v>5.1742836177502194E-2</v>
      </c>
      <c r="AP235" s="4">
        <f t="shared" si="159"/>
        <v>3.5319190625345942E-2</v>
      </c>
      <c r="AQ235" s="4">
        <f t="shared" si="159"/>
        <v>2.3969442072658165E-2</v>
      </c>
      <c r="AR235" s="4">
        <f t="shared" si="159"/>
        <v>1.6202243558389728E-2</v>
      </c>
    </row>
    <row r="236" spans="1:44" x14ac:dyDescent="0.25">
      <c r="A236" s="24" t="s">
        <v>41</v>
      </c>
      <c r="B236" s="43">
        <f>'Parameter Input'!$L$34</f>
        <v>8</v>
      </c>
      <c r="C236" s="44">
        <f>'Parameter Input'!$M$34</f>
        <v>8</v>
      </c>
      <c r="D236" s="1" t="s">
        <v>42</v>
      </c>
      <c r="L236" s="54">
        <f>'Parameter Input'!$O$34</f>
        <v>9</v>
      </c>
      <c r="M236" s="37">
        <v>0</v>
      </c>
      <c r="N236" s="37">
        <v>1</v>
      </c>
      <c r="O236" s="37">
        <f>'Parameter Input'!$P$34</f>
        <v>0.9</v>
      </c>
      <c r="P236" s="55">
        <f>'Parameter Input'!$Q$34</f>
        <v>0.4</v>
      </c>
      <c r="Q236" s="4">
        <f t="shared" ref="Q236:AF241" si="160">$N236+($M236-$N236)*((1/(1+EXP(-$P236*(Q$9-$L236)))^$O236))</f>
        <v>0.96177484161592774</v>
      </c>
      <c r="R236" s="4">
        <f t="shared" si="160"/>
        <v>0.94584787155511363</v>
      </c>
      <c r="S236" s="4">
        <f t="shared" si="160"/>
        <v>0.92370360150141495</v>
      </c>
      <c r="T236" s="4">
        <f t="shared" si="160"/>
        <v>0.89334463567658451</v>
      </c>
      <c r="U236" s="4">
        <f t="shared" si="160"/>
        <v>0.85254543874327005</v>
      </c>
      <c r="V236" s="4">
        <f t="shared" si="160"/>
        <v>0.79921300652623883</v>
      </c>
      <c r="W236" s="4">
        <f t="shared" si="160"/>
        <v>0.73204982249993378</v>
      </c>
      <c r="X236" s="4">
        <f t="shared" si="160"/>
        <v>0.65145592958786691</v>
      </c>
      <c r="Y236" s="4">
        <f t="shared" si="160"/>
        <v>0.56032247880849573</v>
      </c>
      <c r="Z236" s="4">
        <f t="shared" si="160"/>
        <v>0.46411326873185343</v>
      </c>
      <c r="AA236" s="4">
        <f t="shared" si="160"/>
        <v>0.36979727595523937</v>
      </c>
      <c r="AB236" s="4">
        <f t="shared" si="160"/>
        <v>0.28393948637231203</v>
      </c>
      <c r="AC236" s="4">
        <f t="shared" si="160"/>
        <v>0.21097259161117732</v>
      </c>
      <c r="AD236" s="4">
        <f t="shared" si="160"/>
        <v>0.15253917653798199</v>
      </c>
      <c r="AE236" s="4">
        <f t="shared" si="160"/>
        <v>0.10795188737709993</v>
      </c>
      <c r="AF236" s="4">
        <f t="shared" si="160"/>
        <v>7.5176653938091809E-2</v>
      </c>
      <c r="AG236" s="4">
        <f t="shared" si="157"/>
        <v>5.1742836177502194E-2</v>
      </c>
      <c r="AH236" s="4">
        <f t="shared" si="157"/>
        <v>3.5319190625345942E-2</v>
      </c>
      <c r="AI236" s="4">
        <f t="shared" si="157"/>
        <v>2.3969442072658165E-2</v>
      </c>
      <c r="AJ236" s="4">
        <f t="shared" si="158"/>
        <v>1.6202243558389728E-2</v>
      </c>
      <c r="AK236" s="4">
        <f t="shared" si="158"/>
        <v>1.0922240564108399E-2</v>
      </c>
      <c r="AL236" s="4">
        <f t="shared" si="158"/>
        <v>7.3493212906090566E-3</v>
      </c>
      <c r="AM236" s="4">
        <f t="shared" si="158"/>
        <v>4.9390262185057265E-3</v>
      </c>
      <c r="AN236" s="4">
        <f t="shared" si="158"/>
        <v>3.3164275492956197E-3</v>
      </c>
      <c r="AO236" s="4">
        <f t="shared" si="158"/>
        <v>2.2256362146679809E-3</v>
      </c>
      <c r="AP236" s="4">
        <f t="shared" si="158"/>
        <v>1.4930448704811861E-3</v>
      </c>
      <c r="AQ236" s="4">
        <f t="shared" si="158"/>
        <v>1.0013381504474506E-3</v>
      </c>
      <c r="AR236" s="4">
        <f t="shared" si="158"/>
        <v>6.7145100246257527E-4</v>
      </c>
    </row>
    <row r="237" spans="1:44" x14ac:dyDescent="0.25">
      <c r="A237" s="24" t="s">
        <v>70</v>
      </c>
      <c r="B237" s="60">
        <f>'Parameter Input'!B39</f>
        <v>10</v>
      </c>
      <c r="C237" s="61">
        <f>'Parameter Input'!C39</f>
        <v>10</v>
      </c>
      <c r="D237" s="1" t="s">
        <v>42</v>
      </c>
      <c r="L237" s="54">
        <f>'Parameter Input'!E39</f>
        <v>12</v>
      </c>
      <c r="M237" s="37">
        <v>0</v>
      </c>
      <c r="N237" s="37">
        <v>1</v>
      </c>
      <c r="O237" s="37">
        <f>'Parameter Input'!F39</f>
        <v>0.9</v>
      </c>
      <c r="P237" s="55">
        <f>'Parameter Input'!G39</f>
        <v>0.4</v>
      </c>
      <c r="Q237" s="4">
        <f t="shared" si="160"/>
        <v>0.9867978615748374</v>
      </c>
      <c r="R237" s="4">
        <f t="shared" si="160"/>
        <v>0.98114509762858249</v>
      </c>
      <c r="S237" s="4">
        <f t="shared" si="160"/>
        <v>0.97311898315872036</v>
      </c>
      <c r="T237" s="4">
        <f t="shared" si="160"/>
        <v>0.96177484161592774</v>
      </c>
      <c r="U237" s="4">
        <f t="shared" si="160"/>
        <v>0.94584787155511363</v>
      </c>
      <c r="V237" s="4">
        <f t="shared" si="160"/>
        <v>0.92370360150141495</v>
      </c>
      <c r="W237" s="4">
        <f t="shared" si="160"/>
        <v>0.89334463567658451</v>
      </c>
      <c r="X237" s="4">
        <f t="shared" si="160"/>
        <v>0.85254543874327005</v>
      </c>
      <c r="Y237" s="4">
        <f t="shared" si="160"/>
        <v>0.79921300652623883</v>
      </c>
      <c r="Z237" s="4">
        <f t="shared" si="160"/>
        <v>0.73204982249993378</v>
      </c>
      <c r="AA237" s="4">
        <f t="shared" si="160"/>
        <v>0.65145592958786691</v>
      </c>
      <c r="AB237" s="4">
        <f t="shared" si="160"/>
        <v>0.56032247880849573</v>
      </c>
      <c r="AC237" s="4">
        <f t="shared" si="160"/>
        <v>0.46411326873185343</v>
      </c>
      <c r="AD237" s="4">
        <f t="shared" si="160"/>
        <v>0.36979727595523937</v>
      </c>
      <c r="AE237" s="4">
        <f t="shared" si="160"/>
        <v>0.28393948637231203</v>
      </c>
      <c r="AF237" s="4">
        <f t="shared" si="160"/>
        <v>0.21097259161117732</v>
      </c>
      <c r="AG237" s="4">
        <f t="shared" si="157"/>
        <v>0.15253917653798199</v>
      </c>
      <c r="AH237" s="4">
        <f t="shared" si="157"/>
        <v>0.10795188737709993</v>
      </c>
      <c r="AI237" s="4">
        <f t="shared" si="157"/>
        <v>7.5176653938091809E-2</v>
      </c>
      <c r="AJ237" s="4">
        <f t="shared" si="158"/>
        <v>5.1742836177502194E-2</v>
      </c>
      <c r="AK237" s="4">
        <f t="shared" si="158"/>
        <v>3.5319190625345942E-2</v>
      </c>
      <c r="AL237" s="4">
        <f t="shared" si="158"/>
        <v>2.3969442072658165E-2</v>
      </c>
      <c r="AM237" s="4">
        <f t="shared" si="158"/>
        <v>1.6202243558389728E-2</v>
      </c>
      <c r="AN237" s="4">
        <f t="shared" si="158"/>
        <v>1.0922240564108399E-2</v>
      </c>
      <c r="AO237" s="4">
        <f t="shared" si="158"/>
        <v>7.3493212906090566E-3</v>
      </c>
      <c r="AP237" s="4">
        <f t="shared" si="158"/>
        <v>4.9390262185057265E-3</v>
      </c>
      <c r="AQ237" s="4">
        <f t="shared" si="158"/>
        <v>3.3164275492956197E-3</v>
      </c>
      <c r="AR237" s="4">
        <f t="shared" si="158"/>
        <v>2.2256362146679809E-3</v>
      </c>
    </row>
    <row r="238" spans="1:44" x14ac:dyDescent="0.25">
      <c r="A238" s="24" t="s">
        <v>207</v>
      </c>
      <c r="B238" s="43">
        <f>'Parameter Input'!B36</f>
        <v>25</v>
      </c>
      <c r="C238" s="44">
        <f>'Parameter Input'!C36</f>
        <v>25</v>
      </c>
      <c r="D238" s="1" t="s">
        <v>49</v>
      </c>
      <c r="L238" s="54">
        <f>'Parameter Input'!E36</f>
        <v>12</v>
      </c>
      <c r="M238" s="37">
        <v>0</v>
      </c>
      <c r="N238" s="37">
        <v>1</v>
      </c>
      <c r="O238" s="37">
        <f>'Parameter Input'!F36</f>
        <v>0.9</v>
      </c>
      <c r="P238" s="55">
        <f>'Parameter Input'!G36</f>
        <v>0.4</v>
      </c>
      <c r="Q238" s="4">
        <f t="shared" si="160"/>
        <v>0.9867978615748374</v>
      </c>
      <c r="R238" s="4">
        <f t="shared" si="160"/>
        <v>0.98114509762858249</v>
      </c>
      <c r="S238" s="4">
        <f t="shared" si="160"/>
        <v>0.97311898315872036</v>
      </c>
      <c r="T238" s="4">
        <f t="shared" si="160"/>
        <v>0.96177484161592774</v>
      </c>
      <c r="U238" s="4">
        <f t="shared" si="160"/>
        <v>0.94584787155511363</v>
      </c>
      <c r="V238" s="4">
        <f t="shared" si="160"/>
        <v>0.92370360150141495</v>
      </c>
      <c r="W238" s="4">
        <f t="shared" si="160"/>
        <v>0.89334463567658451</v>
      </c>
      <c r="X238" s="4">
        <f t="shared" si="160"/>
        <v>0.85254543874327005</v>
      </c>
      <c r="Y238" s="4">
        <f t="shared" si="160"/>
        <v>0.79921300652623883</v>
      </c>
      <c r="Z238" s="4">
        <f t="shared" si="160"/>
        <v>0.73204982249993378</v>
      </c>
      <c r="AA238" s="4">
        <f t="shared" si="160"/>
        <v>0.65145592958786691</v>
      </c>
      <c r="AB238" s="4">
        <f t="shared" si="160"/>
        <v>0.56032247880849573</v>
      </c>
      <c r="AC238" s="4">
        <f t="shared" si="160"/>
        <v>0.46411326873185343</v>
      </c>
      <c r="AD238" s="4">
        <f t="shared" si="160"/>
        <v>0.36979727595523937</v>
      </c>
      <c r="AE238" s="4">
        <f t="shared" si="160"/>
        <v>0.28393948637231203</v>
      </c>
      <c r="AF238" s="4">
        <f t="shared" si="160"/>
        <v>0.21097259161117732</v>
      </c>
      <c r="AG238" s="4">
        <f t="shared" si="157"/>
        <v>0.15253917653798199</v>
      </c>
      <c r="AH238" s="4">
        <f t="shared" si="157"/>
        <v>0.10795188737709993</v>
      </c>
      <c r="AI238" s="4">
        <f t="shared" si="157"/>
        <v>7.5176653938091809E-2</v>
      </c>
      <c r="AJ238" s="4">
        <f t="shared" si="158"/>
        <v>5.1742836177502194E-2</v>
      </c>
      <c r="AK238" s="4">
        <f t="shared" si="158"/>
        <v>3.5319190625345942E-2</v>
      </c>
      <c r="AL238" s="4">
        <f t="shared" si="158"/>
        <v>2.3969442072658165E-2</v>
      </c>
      <c r="AM238" s="4">
        <f t="shared" si="158"/>
        <v>1.6202243558389728E-2</v>
      </c>
      <c r="AN238" s="4">
        <f t="shared" si="158"/>
        <v>1.0922240564108399E-2</v>
      </c>
      <c r="AO238" s="4">
        <f t="shared" si="158"/>
        <v>7.3493212906090566E-3</v>
      </c>
      <c r="AP238" s="4">
        <f t="shared" si="158"/>
        <v>4.9390262185057265E-3</v>
      </c>
      <c r="AQ238" s="4">
        <f t="shared" si="158"/>
        <v>3.3164275492956197E-3</v>
      </c>
      <c r="AR238" s="4">
        <f t="shared" si="158"/>
        <v>2.2256362146679809E-3</v>
      </c>
    </row>
    <row r="239" spans="1:44" x14ac:dyDescent="0.25">
      <c r="A239" s="24" t="s">
        <v>56</v>
      </c>
      <c r="B239" s="45">
        <f>'Parameter Input'!B37</f>
        <v>0.46</v>
      </c>
      <c r="C239" s="46">
        <f>'Parameter Input'!C37</f>
        <v>0.46</v>
      </c>
      <c r="D239" s="1" t="s">
        <v>57</v>
      </c>
      <c r="L239" s="54">
        <f>'Parameter Input'!E37</f>
        <v>12</v>
      </c>
      <c r="M239" s="37">
        <v>0</v>
      </c>
      <c r="N239" s="37">
        <v>1</v>
      </c>
      <c r="O239" s="37">
        <f>'Parameter Input'!F37</f>
        <v>0.9</v>
      </c>
      <c r="P239" s="55">
        <f>'Parameter Input'!G37</f>
        <v>0.4</v>
      </c>
      <c r="Q239" s="4">
        <f t="shared" si="160"/>
        <v>0.9867978615748374</v>
      </c>
      <c r="R239" s="4">
        <f t="shared" si="160"/>
        <v>0.98114509762858249</v>
      </c>
      <c r="S239" s="4">
        <f t="shared" si="160"/>
        <v>0.97311898315872036</v>
      </c>
      <c r="T239" s="4">
        <f t="shared" si="160"/>
        <v>0.96177484161592774</v>
      </c>
      <c r="U239" s="4">
        <f t="shared" si="160"/>
        <v>0.94584787155511363</v>
      </c>
      <c r="V239" s="4">
        <f t="shared" si="160"/>
        <v>0.92370360150141495</v>
      </c>
      <c r="W239" s="4">
        <f t="shared" si="160"/>
        <v>0.89334463567658451</v>
      </c>
      <c r="X239" s="4">
        <f t="shared" si="160"/>
        <v>0.85254543874327005</v>
      </c>
      <c r="Y239" s="4">
        <f t="shared" si="160"/>
        <v>0.79921300652623883</v>
      </c>
      <c r="Z239" s="4">
        <f t="shared" si="160"/>
        <v>0.73204982249993378</v>
      </c>
      <c r="AA239" s="4">
        <f t="shared" si="160"/>
        <v>0.65145592958786691</v>
      </c>
      <c r="AB239" s="4">
        <f t="shared" si="160"/>
        <v>0.56032247880849573</v>
      </c>
      <c r="AC239" s="4">
        <f t="shared" si="160"/>
        <v>0.46411326873185343</v>
      </c>
      <c r="AD239" s="4">
        <f t="shared" si="160"/>
        <v>0.36979727595523937</v>
      </c>
      <c r="AE239" s="4">
        <f t="shared" si="160"/>
        <v>0.28393948637231203</v>
      </c>
      <c r="AF239" s="4">
        <f t="shared" si="160"/>
        <v>0.21097259161117732</v>
      </c>
      <c r="AG239" s="4">
        <f t="shared" si="157"/>
        <v>0.15253917653798199</v>
      </c>
      <c r="AH239" s="4">
        <f t="shared" si="157"/>
        <v>0.10795188737709993</v>
      </c>
      <c r="AI239" s="4">
        <f t="shared" si="157"/>
        <v>7.5176653938091809E-2</v>
      </c>
      <c r="AJ239" s="4">
        <f t="shared" si="158"/>
        <v>5.1742836177502194E-2</v>
      </c>
      <c r="AK239" s="4">
        <f t="shared" si="158"/>
        <v>3.5319190625345942E-2</v>
      </c>
      <c r="AL239" s="4">
        <f t="shared" si="158"/>
        <v>2.3969442072658165E-2</v>
      </c>
      <c r="AM239" s="4">
        <f t="shared" si="158"/>
        <v>1.6202243558389728E-2</v>
      </c>
      <c r="AN239" s="4">
        <f t="shared" si="158"/>
        <v>1.0922240564108399E-2</v>
      </c>
      <c r="AO239" s="4">
        <f t="shared" si="158"/>
        <v>7.3493212906090566E-3</v>
      </c>
      <c r="AP239" s="4">
        <f t="shared" si="158"/>
        <v>4.9390262185057265E-3</v>
      </c>
      <c r="AQ239" s="4">
        <f t="shared" si="158"/>
        <v>3.3164275492956197E-3</v>
      </c>
      <c r="AR239" s="4">
        <f t="shared" si="158"/>
        <v>2.2256362146679809E-3</v>
      </c>
    </row>
    <row r="240" spans="1:44" x14ac:dyDescent="0.25">
      <c r="A240" s="24" t="s">
        <v>73</v>
      </c>
      <c r="B240" s="72">
        <f>'Parameter Input'!$L$38</f>
        <v>0.05</v>
      </c>
      <c r="C240" s="73">
        <f>'Parameter Input'!$M$38</f>
        <v>0.02</v>
      </c>
      <c r="D240" s="1" t="s">
        <v>57</v>
      </c>
      <c r="L240" s="54">
        <f>'Parameter Input'!$O$38</f>
        <v>12</v>
      </c>
      <c r="M240" s="37">
        <v>0</v>
      </c>
      <c r="N240" s="37">
        <v>1</v>
      </c>
      <c r="O240" s="37">
        <f>'Parameter Input'!$P$38</f>
        <v>0.9</v>
      </c>
      <c r="P240" s="55">
        <f>'Parameter Input'!$Q$38</f>
        <v>0.4</v>
      </c>
      <c r="Q240" s="4">
        <f t="shared" si="160"/>
        <v>0.9867978615748374</v>
      </c>
      <c r="R240" s="4">
        <f t="shared" si="160"/>
        <v>0.98114509762858249</v>
      </c>
      <c r="S240" s="4">
        <f t="shared" si="160"/>
        <v>0.97311898315872036</v>
      </c>
      <c r="T240" s="4">
        <f t="shared" si="160"/>
        <v>0.96177484161592774</v>
      </c>
      <c r="U240" s="4">
        <f t="shared" si="160"/>
        <v>0.94584787155511363</v>
      </c>
      <c r="V240" s="4">
        <f t="shared" si="160"/>
        <v>0.92370360150141495</v>
      </c>
      <c r="W240" s="4">
        <f t="shared" si="160"/>
        <v>0.89334463567658451</v>
      </c>
      <c r="X240" s="4">
        <f t="shared" si="160"/>
        <v>0.85254543874327005</v>
      </c>
      <c r="Y240" s="4">
        <f t="shared" si="160"/>
        <v>0.79921300652623883</v>
      </c>
      <c r="Z240" s="4">
        <f t="shared" si="160"/>
        <v>0.73204982249993378</v>
      </c>
      <c r="AA240" s="4">
        <f t="shared" si="160"/>
        <v>0.65145592958786691</v>
      </c>
      <c r="AB240" s="4">
        <f t="shared" si="160"/>
        <v>0.56032247880849573</v>
      </c>
      <c r="AC240" s="4">
        <f t="shared" si="160"/>
        <v>0.46411326873185343</v>
      </c>
      <c r="AD240" s="4">
        <f t="shared" si="160"/>
        <v>0.36979727595523937</v>
      </c>
      <c r="AE240" s="4">
        <f t="shared" si="160"/>
        <v>0.28393948637231203</v>
      </c>
      <c r="AF240" s="4">
        <f t="shared" si="160"/>
        <v>0.21097259161117732</v>
      </c>
      <c r="AG240" s="4">
        <f t="shared" si="157"/>
        <v>0.15253917653798199</v>
      </c>
      <c r="AH240" s="4">
        <f t="shared" si="157"/>
        <v>0.10795188737709993</v>
      </c>
      <c r="AI240" s="4">
        <f t="shared" si="157"/>
        <v>7.5176653938091809E-2</v>
      </c>
      <c r="AJ240" s="4">
        <f t="shared" si="158"/>
        <v>5.1742836177502194E-2</v>
      </c>
      <c r="AK240" s="4">
        <f t="shared" si="158"/>
        <v>3.5319190625345942E-2</v>
      </c>
      <c r="AL240" s="4">
        <f t="shared" si="158"/>
        <v>2.3969442072658165E-2</v>
      </c>
      <c r="AM240" s="4">
        <f t="shared" si="158"/>
        <v>1.6202243558389728E-2</v>
      </c>
      <c r="AN240" s="4">
        <f t="shared" si="158"/>
        <v>1.0922240564108399E-2</v>
      </c>
      <c r="AO240" s="4">
        <f t="shared" si="158"/>
        <v>7.3493212906090566E-3</v>
      </c>
      <c r="AP240" s="4">
        <f t="shared" si="158"/>
        <v>4.9390262185057265E-3</v>
      </c>
      <c r="AQ240" s="4">
        <f t="shared" si="158"/>
        <v>3.3164275492956197E-3</v>
      </c>
      <c r="AR240" s="4">
        <f t="shared" si="158"/>
        <v>2.2256362146679809E-3</v>
      </c>
    </row>
    <row r="241" spans="1:44" ht="15.75" thickBot="1" x14ac:dyDescent="0.3">
      <c r="A241" s="24" t="s">
        <v>64</v>
      </c>
      <c r="B241" s="49">
        <f>'Parameter Input'!B38</f>
        <v>105000</v>
      </c>
      <c r="C241" s="50">
        <f>'Parameter Input'!C38</f>
        <v>105000</v>
      </c>
      <c r="D241" s="1" t="s">
        <v>65</v>
      </c>
      <c r="L241" s="56">
        <f>'Parameter Input'!E38</f>
        <v>12</v>
      </c>
      <c r="M241" s="57">
        <v>0</v>
      </c>
      <c r="N241" s="57">
        <v>1</v>
      </c>
      <c r="O241" s="57">
        <f>'Parameter Input'!F38</f>
        <v>0.9</v>
      </c>
      <c r="P241" s="58">
        <f>'Parameter Input'!G38</f>
        <v>0.4</v>
      </c>
      <c r="Q241" s="4">
        <f t="shared" si="160"/>
        <v>0.9867978615748374</v>
      </c>
      <c r="R241" s="4">
        <f t="shared" si="160"/>
        <v>0.98114509762858249</v>
      </c>
      <c r="S241" s="4">
        <f t="shared" si="160"/>
        <v>0.97311898315872036</v>
      </c>
      <c r="T241" s="4">
        <f t="shared" si="160"/>
        <v>0.96177484161592774</v>
      </c>
      <c r="U241" s="4">
        <f t="shared" si="160"/>
        <v>0.94584787155511363</v>
      </c>
      <c r="V241" s="4">
        <f t="shared" si="160"/>
        <v>0.92370360150141495</v>
      </c>
      <c r="W241" s="4">
        <f t="shared" si="160"/>
        <v>0.89334463567658451</v>
      </c>
      <c r="X241" s="4">
        <f t="shared" si="160"/>
        <v>0.85254543874327005</v>
      </c>
      <c r="Y241" s="4">
        <f t="shared" si="160"/>
        <v>0.79921300652623883</v>
      </c>
      <c r="Z241" s="4">
        <f t="shared" si="160"/>
        <v>0.73204982249993378</v>
      </c>
      <c r="AA241" s="4">
        <f t="shared" si="160"/>
        <v>0.65145592958786691</v>
      </c>
      <c r="AB241" s="4">
        <f t="shared" si="160"/>
        <v>0.56032247880849573</v>
      </c>
      <c r="AC241" s="4">
        <f t="shared" si="160"/>
        <v>0.46411326873185343</v>
      </c>
      <c r="AD241" s="4">
        <f t="shared" si="160"/>
        <v>0.36979727595523937</v>
      </c>
      <c r="AE241" s="4">
        <f t="shared" si="160"/>
        <v>0.28393948637231203</v>
      </c>
      <c r="AF241" s="4">
        <f t="shared" si="160"/>
        <v>0.21097259161117732</v>
      </c>
      <c r="AG241" s="4">
        <f t="shared" si="157"/>
        <v>0.15253917653798199</v>
      </c>
      <c r="AH241" s="4">
        <f t="shared" si="157"/>
        <v>0.10795188737709993</v>
      </c>
      <c r="AI241" s="4">
        <f t="shared" si="157"/>
        <v>7.5176653938091809E-2</v>
      </c>
      <c r="AJ241" s="4">
        <f t="shared" si="158"/>
        <v>5.1742836177502194E-2</v>
      </c>
      <c r="AK241" s="4">
        <f t="shared" si="158"/>
        <v>3.5319190625345942E-2</v>
      </c>
      <c r="AL241" s="4">
        <f t="shared" si="158"/>
        <v>2.3969442072658165E-2</v>
      </c>
      <c r="AM241" s="4">
        <f t="shared" si="158"/>
        <v>1.6202243558389728E-2</v>
      </c>
      <c r="AN241" s="4">
        <f t="shared" si="158"/>
        <v>1.0922240564108399E-2</v>
      </c>
      <c r="AO241" s="4">
        <f t="shared" si="158"/>
        <v>7.3493212906090566E-3</v>
      </c>
      <c r="AP241" s="4">
        <f t="shared" si="158"/>
        <v>4.9390262185057265E-3</v>
      </c>
      <c r="AQ241" s="4">
        <f t="shared" si="158"/>
        <v>3.3164275492956197E-3</v>
      </c>
      <c r="AR241" s="4">
        <f t="shared" si="158"/>
        <v>2.2256362146679809E-3</v>
      </c>
    </row>
    <row r="242" spans="1:44" x14ac:dyDescent="0.25">
      <c r="A242" s="25"/>
      <c r="B242" s="40"/>
    </row>
    <row r="243" spans="1:44" ht="15.75" thickBot="1" x14ac:dyDescent="0.3"/>
    <row r="244" spans="1:44" ht="15.75" thickBot="1" x14ac:dyDescent="0.3">
      <c r="A244" s="26" t="s">
        <v>208</v>
      </c>
      <c r="B244" s="27">
        <v>2023</v>
      </c>
      <c r="C244" s="27">
        <v>2024</v>
      </c>
      <c r="D244" s="27">
        <v>2025</v>
      </c>
      <c r="E244" s="27">
        <v>2026</v>
      </c>
      <c r="F244" s="27">
        <v>2027</v>
      </c>
      <c r="G244" s="27">
        <v>2028</v>
      </c>
      <c r="H244" s="27">
        <v>2029</v>
      </c>
      <c r="I244" s="27">
        <v>2030</v>
      </c>
      <c r="J244" s="27">
        <v>2031</v>
      </c>
      <c r="K244" s="27">
        <v>2032</v>
      </c>
      <c r="L244" s="27">
        <v>2033</v>
      </c>
      <c r="M244" s="27">
        <v>2034</v>
      </c>
      <c r="N244" s="27">
        <v>2035</v>
      </c>
      <c r="O244" s="27">
        <v>2036</v>
      </c>
      <c r="P244" s="27">
        <v>2037</v>
      </c>
      <c r="Q244" s="27">
        <v>2038</v>
      </c>
      <c r="R244" s="27">
        <v>2039</v>
      </c>
      <c r="S244" s="27">
        <v>2040</v>
      </c>
      <c r="T244" s="27">
        <v>2041</v>
      </c>
      <c r="U244" s="27">
        <v>2042</v>
      </c>
      <c r="V244" s="27">
        <v>2043</v>
      </c>
      <c r="W244" s="27">
        <v>2044</v>
      </c>
      <c r="X244" s="27">
        <v>2045</v>
      </c>
      <c r="Y244" s="27">
        <v>2046</v>
      </c>
      <c r="Z244" s="27">
        <v>2047</v>
      </c>
      <c r="AA244" s="27">
        <v>2048</v>
      </c>
      <c r="AB244" s="27">
        <v>2049</v>
      </c>
      <c r="AC244" s="28">
        <v>2050</v>
      </c>
    </row>
    <row r="245" spans="1:44" x14ac:dyDescent="0.25">
      <c r="A245" s="29" t="str">
        <f t="shared" ref="A245:A254" si="161">A225</f>
        <v>Capex vehicle</v>
      </c>
      <c r="B245" s="62">
        <f t="shared" ref="B245:B254" si="162">$B225+($C225-$B225)*(1-Q225)</f>
        <v>381017.08777974301</v>
      </c>
      <c r="C245" s="62">
        <f t="shared" ref="C245:C254" si="163">$B225+($C225-$B225)*(1-R225)</f>
        <v>377274.24981545168</v>
      </c>
      <c r="D245" s="62">
        <f t="shared" ref="D245:D254" si="164">$B225+($C225-$B225)*(1-S225)</f>
        <v>372070.34635283251</v>
      </c>
      <c r="E245" s="62">
        <f t="shared" ref="E245:E254" si="165">$B225+($C225-$B225)*(1-T225)</f>
        <v>364935.98938399734</v>
      </c>
      <c r="F245" s="62">
        <f t="shared" ref="F245:F254" si="166">$B225+($C225-$B225)*(1-U225)</f>
        <v>355348.17810466845</v>
      </c>
      <c r="G245" s="62">
        <f t="shared" ref="G245:G254" si="167">$B225+($C225-$B225)*(1-V225)</f>
        <v>342815.05653366609</v>
      </c>
      <c r="H245" s="62">
        <f t="shared" ref="H245:H254" si="168">$B225+($C225-$B225)*(1-W225)</f>
        <v>327031.70828748442</v>
      </c>
      <c r="I245" s="62">
        <f t="shared" ref="I245:I254" si="169">$B225+($C225-$B225)*(1-X225)</f>
        <v>308092.14345314872</v>
      </c>
      <c r="J245" s="62">
        <f t="shared" ref="J245:J254" si="170">$B225+($C225-$B225)*(1-Y225)</f>
        <v>286675.78251999652</v>
      </c>
      <c r="K245" s="62">
        <f t="shared" ref="K245:K254" si="171">$B225+($C225-$B225)*(1-Z225)</f>
        <v>264066.61815198557</v>
      </c>
      <c r="L245" s="62">
        <f t="shared" ref="L245:L254" si="172">$B225+($C225-$B225)*(1-AA225)</f>
        <v>241902.35984948126</v>
      </c>
      <c r="M245" s="62">
        <f t="shared" ref="M245:M254" si="173">$B225+($C225-$B225)*(1-AB225)</f>
        <v>221725.77929749334</v>
      </c>
      <c r="N245" s="62">
        <f t="shared" ref="N245:N254" si="174">$B225+($C225-$B225)*(1-AC225)</f>
        <v>204578.55902862668</v>
      </c>
      <c r="O245" s="62">
        <f t="shared" ref="O245:O254" si="175">$B225+($C225-$B225)*(1-AD225)</f>
        <v>190846.70648642577</v>
      </c>
      <c r="P245" s="62">
        <f t="shared" ref="P245:P254" si="176">$B225+($C225-$B225)*(1-AE225)</f>
        <v>180368.6935336185</v>
      </c>
      <c r="Q245" s="62">
        <f t="shared" ref="Q245:Q254" si="177">$B225+($C225-$B225)*(1-AF225)</f>
        <v>172666.51367545157</v>
      </c>
      <c r="R245" s="62">
        <f t="shared" ref="R245:R254" si="178">$B225+($C225-$B225)*(1-AG225)</f>
        <v>167159.56650171301</v>
      </c>
      <c r="S245" s="62">
        <f t="shared" ref="S245:S254" si="179">$B225+($C225-$B225)*(1-AH225)</f>
        <v>163300.00979695629</v>
      </c>
      <c r="T245" s="62">
        <f t="shared" ref="T245:T254" si="180">$B225+($C225-$B225)*(1-AI225)</f>
        <v>160632.81888707468</v>
      </c>
      <c r="U245" s="62">
        <f t="shared" ref="U245:U254" si="181">$B225+($C225-$B225)*(1-AJ225)</f>
        <v>158807.52723622159</v>
      </c>
      <c r="V245" s="62">
        <f t="shared" ref="V245:V254" si="182">$B225+($C225-$B225)*(1-AK225)</f>
        <v>157566.72653256549</v>
      </c>
      <c r="W245" s="62">
        <f t="shared" ref="W245:W254" si="183">$B225+($C225-$B225)*(1-AL225)</f>
        <v>156727.09050329312</v>
      </c>
      <c r="X245" s="62">
        <f t="shared" ref="X245:X254" si="184">$B225+($C225-$B225)*(1-AM225)</f>
        <v>156160.67116134884</v>
      </c>
      <c r="Y245" s="62">
        <f t="shared" ref="Y245:Y254" si="185">$B225+($C225-$B225)*(1-AN225)</f>
        <v>155779.36047408447</v>
      </c>
      <c r="Z245" s="62">
        <f t="shared" ref="Z245:Z254" si="186">$B225+($C225-$B225)*(1-AO225)</f>
        <v>155523.02451044696</v>
      </c>
      <c r="AA245" s="62">
        <f t="shared" ref="AA245:AA254" si="187">$B225+($C225-$B225)*(1-AP225)</f>
        <v>155350.86554456307</v>
      </c>
      <c r="AB245" s="62">
        <f t="shared" ref="AB245:AB254" si="188">$B225+($C225-$B225)*(1-AQ225)</f>
        <v>155235.31446535516</v>
      </c>
      <c r="AC245" s="62">
        <f t="shared" ref="AC245:AC254" si="189">$B225+($C225-$B225)*(1-AR225)</f>
        <v>155157.7909855787</v>
      </c>
    </row>
    <row r="246" spans="1:44" x14ac:dyDescent="0.25">
      <c r="A246" s="30" t="str">
        <f t="shared" si="161"/>
        <v>Residual value (vehicle)</v>
      </c>
      <c r="B246" s="62">
        <f t="shared" si="162"/>
        <v>-57745.053121914571</v>
      </c>
      <c r="C246" s="62">
        <f t="shared" si="163"/>
        <v>-57430.49546321349</v>
      </c>
      <c r="D246" s="62">
        <f t="shared" si="164"/>
        <v>-56993.146129652945</v>
      </c>
      <c r="E246" s="62">
        <f t="shared" si="165"/>
        <v>-56393.556554612544</v>
      </c>
      <c r="F246" s="62">
        <f t="shared" si="166"/>
        <v>-55587.772415179585</v>
      </c>
      <c r="G246" s="62">
        <f t="shared" si="167"/>
        <v>-54534.456878893216</v>
      </c>
      <c r="H246" s="62">
        <f t="shared" si="168"/>
        <v>-53207.983994373695</v>
      </c>
      <c r="I246" s="62">
        <f t="shared" si="169"/>
        <v>-51616.254609360374</v>
      </c>
      <c r="J246" s="62">
        <f t="shared" si="170"/>
        <v>-49816.368956467792</v>
      </c>
      <c r="K246" s="62">
        <f t="shared" si="171"/>
        <v>-47916.237057454106</v>
      </c>
      <c r="L246" s="62">
        <f t="shared" si="172"/>
        <v>-46053.49620011598</v>
      </c>
      <c r="M246" s="62">
        <f t="shared" si="173"/>
        <v>-44357.804855853159</v>
      </c>
      <c r="N246" s="62">
        <f t="shared" si="174"/>
        <v>-42916.708684320751</v>
      </c>
      <c r="O246" s="62">
        <f t="shared" si="175"/>
        <v>-41762.648736625146</v>
      </c>
      <c r="P246" s="62">
        <f t="shared" si="176"/>
        <v>-40882.049775697727</v>
      </c>
      <c r="Q246" s="62">
        <f t="shared" si="177"/>
        <v>-40234.73891527731</v>
      </c>
      <c r="R246" s="62">
        <f t="shared" si="178"/>
        <v>-39771.921014505671</v>
      </c>
      <c r="S246" s="62">
        <f t="shared" si="179"/>
        <v>-39447.554014850582</v>
      </c>
      <c r="T246" s="62">
        <f t="shared" si="180"/>
        <v>-39223.396480935</v>
      </c>
      <c r="U246" s="62">
        <f t="shared" si="181"/>
        <v>-39069.994310278198</v>
      </c>
      <c r="V246" s="62">
        <f t="shared" si="182"/>
        <v>-38965.714251141137</v>
      </c>
      <c r="W246" s="62">
        <f t="shared" si="183"/>
        <v>-38895.149095489527</v>
      </c>
      <c r="X246" s="62">
        <f t="shared" si="184"/>
        <v>-38847.545767815493</v>
      </c>
      <c r="Y246" s="62">
        <f t="shared" si="185"/>
        <v>-38815.49944409859</v>
      </c>
      <c r="Z246" s="62">
        <f t="shared" si="186"/>
        <v>-38793.956315239688</v>
      </c>
      <c r="AA246" s="62">
        <f t="shared" si="187"/>
        <v>-38779.487636192003</v>
      </c>
      <c r="AB246" s="62">
        <f t="shared" si="188"/>
        <v>-38769.776428471334</v>
      </c>
      <c r="AC246" s="62">
        <f t="shared" si="189"/>
        <v>-38763.261157298635</v>
      </c>
    </row>
    <row r="247" spans="1:44" x14ac:dyDescent="0.25">
      <c r="A247" s="30" t="str">
        <f t="shared" si="161"/>
        <v>Capex costumization</v>
      </c>
      <c r="B247" s="62">
        <f t="shared" si="162"/>
        <v>30000</v>
      </c>
      <c r="C247" s="62">
        <f t="shared" si="163"/>
        <v>30000</v>
      </c>
      <c r="D247" s="62">
        <f t="shared" si="164"/>
        <v>30000</v>
      </c>
      <c r="E247" s="62">
        <f t="shared" si="165"/>
        <v>30000</v>
      </c>
      <c r="F247" s="62">
        <f t="shared" si="166"/>
        <v>30000</v>
      </c>
      <c r="G247" s="62">
        <f t="shared" si="167"/>
        <v>30000</v>
      </c>
      <c r="H247" s="62">
        <f t="shared" si="168"/>
        <v>30000</v>
      </c>
      <c r="I247" s="62">
        <f t="shared" si="169"/>
        <v>30000</v>
      </c>
      <c r="J247" s="62">
        <f t="shared" si="170"/>
        <v>30000</v>
      </c>
      <c r="K247" s="62">
        <f t="shared" si="171"/>
        <v>30000</v>
      </c>
      <c r="L247" s="62">
        <f t="shared" si="172"/>
        <v>30000</v>
      </c>
      <c r="M247" s="62">
        <f t="shared" si="173"/>
        <v>30000</v>
      </c>
      <c r="N247" s="62">
        <f t="shared" si="174"/>
        <v>30000</v>
      </c>
      <c r="O247" s="62">
        <f t="shared" si="175"/>
        <v>30000</v>
      </c>
      <c r="P247" s="62">
        <f t="shared" si="176"/>
        <v>30000</v>
      </c>
      <c r="Q247" s="62">
        <f t="shared" si="177"/>
        <v>30000</v>
      </c>
      <c r="R247" s="62">
        <f t="shared" si="178"/>
        <v>30000</v>
      </c>
      <c r="S247" s="62">
        <f t="shared" si="179"/>
        <v>30000</v>
      </c>
      <c r="T247" s="62">
        <f t="shared" si="180"/>
        <v>30000</v>
      </c>
      <c r="U247" s="62">
        <f t="shared" si="181"/>
        <v>30000</v>
      </c>
      <c r="V247" s="62">
        <f t="shared" si="182"/>
        <v>30000</v>
      </c>
      <c r="W247" s="62">
        <f t="shared" si="183"/>
        <v>30000</v>
      </c>
      <c r="X247" s="62">
        <f t="shared" si="184"/>
        <v>30000</v>
      </c>
      <c r="Y247" s="62">
        <f t="shared" si="185"/>
        <v>30000</v>
      </c>
      <c r="Z247" s="62">
        <f t="shared" si="186"/>
        <v>30000</v>
      </c>
      <c r="AA247" s="62">
        <f t="shared" si="187"/>
        <v>30000</v>
      </c>
      <c r="AB247" s="62">
        <f t="shared" si="188"/>
        <v>30000</v>
      </c>
      <c r="AC247" s="62">
        <f t="shared" si="189"/>
        <v>30000</v>
      </c>
    </row>
    <row r="248" spans="1:44" x14ac:dyDescent="0.25">
      <c r="A248" s="30" t="str">
        <f t="shared" si="161"/>
        <v>Residual value (costumization)</v>
      </c>
      <c r="B248" s="62">
        <f t="shared" si="162"/>
        <v>-7500</v>
      </c>
      <c r="C248" s="62">
        <f t="shared" si="163"/>
        <v>-7500</v>
      </c>
      <c r="D248" s="62">
        <f t="shared" si="164"/>
        <v>-7500</v>
      </c>
      <c r="E248" s="62">
        <f t="shared" si="165"/>
        <v>-7500</v>
      </c>
      <c r="F248" s="62">
        <f t="shared" si="166"/>
        <v>-7500</v>
      </c>
      <c r="G248" s="62">
        <f t="shared" si="167"/>
        <v>-7500</v>
      </c>
      <c r="H248" s="62">
        <f t="shared" si="168"/>
        <v>-7500</v>
      </c>
      <c r="I248" s="62">
        <f t="shared" si="169"/>
        <v>-7500</v>
      </c>
      <c r="J248" s="62">
        <f t="shared" si="170"/>
        <v>-7500</v>
      </c>
      <c r="K248" s="62">
        <f t="shared" si="171"/>
        <v>-7500</v>
      </c>
      <c r="L248" s="62">
        <f t="shared" si="172"/>
        <v>-7500</v>
      </c>
      <c r="M248" s="62">
        <f t="shared" si="173"/>
        <v>-7500</v>
      </c>
      <c r="N248" s="62">
        <f t="shared" si="174"/>
        <v>-7500</v>
      </c>
      <c r="O248" s="62">
        <f t="shared" si="175"/>
        <v>-7500</v>
      </c>
      <c r="P248" s="62">
        <f t="shared" si="176"/>
        <v>-7500</v>
      </c>
      <c r="Q248" s="62">
        <f t="shared" si="177"/>
        <v>-7500</v>
      </c>
      <c r="R248" s="62">
        <f t="shared" si="178"/>
        <v>-7500</v>
      </c>
      <c r="S248" s="62">
        <f t="shared" si="179"/>
        <v>-7500</v>
      </c>
      <c r="T248" s="62">
        <f t="shared" si="180"/>
        <v>-7500</v>
      </c>
      <c r="U248" s="62">
        <f t="shared" si="181"/>
        <v>-7500</v>
      </c>
      <c r="V248" s="62">
        <f t="shared" si="182"/>
        <v>-7500</v>
      </c>
      <c r="W248" s="62">
        <f t="shared" si="183"/>
        <v>-7500</v>
      </c>
      <c r="X248" s="62">
        <f t="shared" si="184"/>
        <v>-7500</v>
      </c>
      <c r="Y248" s="62">
        <f t="shared" si="185"/>
        <v>-7500</v>
      </c>
      <c r="Z248" s="62">
        <f t="shared" si="186"/>
        <v>-7500</v>
      </c>
      <c r="AA248" s="62">
        <f t="shared" si="187"/>
        <v>-7500</v>
      </c>
      <c r="AB248" s="62">
        <f t="shared" si="188"/>
        <v>-7500</v>
      </c>
      <c r="AC248" s="62">
        <f t="shared" si="189"/>
        <v>-7500</v>
      </c>
    </row>
    <row r="249" spans="1:44" x14ac:dyDescent="0.25">
      <c r="A249" s="30" t="str">
        <f t="shared" si="161"/>
        <v>WACC</v>
      </c>
      <c r="B249" s="62">
        <f t="shared" si="162"/>
        <v>0.06</v>
      </c>
      <c r="C249" s="62">
        <f t="shared" si="163"/>
        <v>0.06</v>
      </c>
      <c r="D249" s="62">
        <f t="shared" si="164"/>
        <v>0.06</v>
      </c>
      <c r="E249" s="62">
        <f t="shared" si="165"/>
        <v>0.06</v>
      </c>
      <c r="F249" s="62">
        <f t="shared" si="166"/>
        <v>0.06</v>
      </c>
      <c r="G249" s="62">
        <f t="shared" si="167"/>
        <v>0.06</v>
      </c>
      <c r="H249" s="62">
        <f t="shared" si="168"/>
        <v>0.06</v>
      </c>
      <c r="I249" s="62">
        <f t="shared" si="169"/>
        <v>0.06</v>
      </c>
      <c r="J249" s="62">
        <f t="shared" si="170"/>
        <v>0.06</v>
      </c>
      <c r="K249" s="62">
        <f t="shared" si="171"/>
        <v>0.06</v>
      </c>
      <c r="L249" s="62">
        <f t="shared" si="172"/>
        <v>0.06</v>
      </c>
      <c r="M249" s="62">
        <f t="shared" si="173"/>
        <v>0.06</v>
      </c>
      <c r="N249" s="62">
        <f t="shared" si="174"/>
        <v>0.06</v>
      </c>
      <c r="O249" s="62">
        <f t="shared" si="175"/>
        <v>0.06</v>
      </c>
      <c r="P249" s="62">
        <f t="shared" si="176"/>
        <v>0.06</v>
      </c>
      <c r="Q249" s="62">
        <f t="shared" si="177"/>
        <v>0.06</v>
      </c>
      <c r="R249" s="62">
        <f t="shared" si="178"/>
        <v>0.06</v>
      </c>
      <c r="S249" s="62">
        <f t="shared" si="179"/>
        <v>0.06</v>
      </c>
      <c r="T249" s="62">
        <f t="shared" si="180"/>
        <v>0.06</v>
      </c>
      <c r="U249" s="62">
        <f t="shared" si="181"/>
        <v>0.06</v>
      </c>
      <c r="V249" s="62">
        <f t="shared" si="182"/>
        <v>0.06</v>
      </c>
      <c r="W249" s="62">
        <f t="shared" si="183"/>
        <v>0.06</v>
      </c>
      <c r="X249" s="62">
        <f t="shared" si="184"/>
        <v>0.06</v>
      </c>
      <c r="Y249" s="62">
        <f t="shared" si="185"/>
        <v>0.06</v>
      </c>
      <c r="Z249" s="62">
        <f t="shared" si="186"/>
        <v>0.06</v>
      </c>
      <c r="AA249" s="62">
        <f t="shared" si="187"/>
        <v>0.06</v>
      </c>
      <c r="AB249" s="62">
        <f t="shared" si="188"/>
        <v>0.06</v>
      </c>
      <c r="AC249" s="62">
        <f t="shared" si="189"/>
        <v>0.06</v>
      </c>
    </row>
    <row r="250" spans="1:44" x14ac:dyDescent="0.25">
      <c r="A250" s="30" t="str">
        <f t="shared" si="161"/>
        <v>Opex fix (admin, crew, insurance)</v>
      </c>
      <c r="B250" s="62">
        <f t="shared" si="162"/>
        <v>70000</v>
      </c>
      <c r="C250" s="62">
        <f t="shared" si="163"/>
        <v>70000</v>
      </c>
      <c r="D250" s="62">
        <f t="shared" si="164"/>
        <v>70000</v>
      </c>
      <c r="E250" s="62">
        <f t="shared" si="165"/>
        <v>70000</v>
      </c>
      <c r="F250" s="62">
        <f t="shared" si="166"/>
        <v>70000</v>
      </c>
      <c r="G250" s="62">
        <f t="shared" si="167"/>
        <v>70000</v>
      </c>
      <c r="H250" s="62">
        <f t="shared" si="168"/>
        <v>70000</v>
      </c>
      <c r="I250" s="62">
        <f t="shared" si="169"/>
        <v>70000</v>
      </c>
      <c r="J250" s="62">
        <f t="shared" si="170"/>
        <v>70000</v>
      </c>
      <c r="K250" s="62">
        <f t="shared" si="171"/>
        <v>70000</v>
      </c>
      <c r="L250" s="62">
        <f t="shared" si="172"/>
        <v>70000</v>
      </c>
      <c r="M250" s="62">
        <f t="shared" si="173"/>
        <v>70000</v>
      </c>
      <c r="N250" s="62">
        <f t="shared" si="174"/>
        <v>70000</v>
      </c>
      <c r="O250" s="62">
        <f t="shared" si="175"/>
        <v>70000</v>
      </c>
      <c r="P250" s="62">
        <f t="shared" si="176"/>
        <v>70000</v>
      </c>
      <c r="Q250" s="62">
        <f t="shared" si="177"/>
        <v>70000</v>
      </c>
      <c r="R250" s="62">
        <f t="shared" si="178"/>
        <v>70000</v>
      </c>
      <c r="S250" s="62">
        <f t="shared" si="179"/>
        <v>70000</v>
      </c>
      <c r="T250" s="62">
        <f t="shared" si="180"/>
        <v>70000</v>
      </c>
      <c r="U250" s="62">
        <f t="shared" si="181"/>
        <v>70000</v>
      </c>
      <c r="V250" s="62">
        <f t="shared" si="182"/>
        <v>70000</v>
      </c>
      <c r="W250" s="62">
        <f t="shared" si="183"/>
        <v>70000</v>
      </c>
      <c r="X250" s="62">
        <f t="shared" si="184"/>
        <v>70000</v>
      </c>
      <c r="Y250" s="62">
        <f t="shared" si="185"/>
        <v>70000</v>
      </c>
      <c r="Z250" s="62">
        <f t="shared" si="186"/>
        <v>70000</v>
      </c>
      <c r="AA250" s="62">
        <f t="shared" si="187"/>
        <v>70000</v>
      </c>
      <c r="AB250" s="62">
        <f t="shared" si="188"/>
        <v>70000</v>
      </c>
      <c r="AC250" s="62">
        <f t="shared" si="189"/>
        <v>70000</v>
      </c>
    </row>
    <row r="251" spans="1:44" x14ac:dyDescent="0.25">
      <c r="A251" s="30" t="str">
        <f t="shared" si="161"/>
        <v>Opex maintenance &amp; repair</v>
      </c>
      <c r="B251" s="62">
        <f t="shared" si="162"/>
        <v>25694.198732927423</v>
      </c>
      <c r="C251" s="62">
        <f t="shared" si="163"/>
        <v>25566.782972440909</v>
      </c>
      <c r="D251" s="62">
        <f t="shared" si="164"/>
        <v>25389.62881201132</v>
      </c>
      <c r="E251" s="62">
        <f t="shared" si="165"/>
        <v>25146.757085412675</v>
      </c>
      <c r="F251" s="62">
        <f t="shared" si="166"/>
        <v>24820.363509946161</v>
      </c>
      <c r="G251" s="62">
        <f t="shared" si="167"/>
        <v>24393.704052209912</v>
      </c>
      <c r="H251" s="62">
        <f t="shared" si="168"/>
        <v>23856.39857999947</v>
      </c>
      <c r="I251" s="62">
        <f t="shared" si="169"/>
        <v>23211.647436702937</v>
      </c>
      <c r="J251" s="62">
        <f t="shared" si="170"/>
        <v>22482.579830467967</v>
      </c>
      <c r="K251" s="62">
        <f t="shared" si="171"/>
        <v>21712.906149854825</v>
      </c>
      <c r="L251" s="62">
        <f t="shared" si="172"/>
        <v>20958.378207641916</v>
      </c>
      <c r="M251" s="62">
        <f t="shared" si="173"/>
        <v>20271.515890978495</v>
      </c>
      <c r="N251" s="62">
        <f t="shared" si="174"/>
        <v>19687.78073288942</v>
      </c>
      <c r="O251" s="62">
        <f t="shared" si="175"/>
        <v>19220.313412303854</v>
      </c>
      <c r="P251" s="62">
        <f t="shared" si="176"/>
        <v>18863.615099016799</v>
      </c>
      <c r="Q251" s="62">
        <f t="shared" si="177"/>
        <v>18601.413231504735</v>
      </c>
      <c r="R251" s="62">
        <f t="shared" si="178"/>
        <v>18413.942689420019</v>
      </c>
      <c r="S251" s="62">
        <f t="shared" si="179"/>
        <v>18282.553525002768</v>
      </c>
      <c r="T251" s="62">
        <f t="shared" si="180"/>
        <v>18191.755536581266</v>
      </c>
      <c r="U251" s="62">
        <f t="shared" si="181"/>
        <v>18129.617948467116</v>
      </c>
      <c r="V251" s="62">
        <f t="shared" si="182"/>
        <v>18087.377924512868</v>
      </c>
      <c r="W251" s="62">
        <f t="shared" si="183"/>
        <v>18058.794570324873</v>
      </c>
      <c r="X251" s="62">
        <f t="shared" si="184"/>
        <v>18039.512209748045</v>
      </c>
      <c r="Y251" s="62">
        <f t="shared" si="185"/>
        <v>18026.531420394364</v>
      </c>
      <c r="Z251" s="62">
        <f t="shared" si="186"/>
        <v>18017.805089717345</v>
      </c>
      <c r="AA251" s="62">
        <f t="shared" si="187"/>
        <v>18011.94435896385</v>
      </c>
      <c r="AB251" s="62">
        <f t="shared" si="188"/>
        <v>18008.010705203578</v>
      </c>
      <c r="AC251" s="62">
        <f t="shared" si="189"/>
        <v>18005.371608019701</v>
      </c>
    </row>
    <row r="252" spans="1:44" x14ac:dyDescent="0.25">
      <c r="A252" s="30" t="str">
        <f t="shared" si="161"/>
        <v>Opex var (mode-fees)</v>
      </c>
      <c r="B252" s="62">
        <f t="shared" si="162"/>
        <v>0.11</v>
      </c>
      <c r="C252" s="62">
        <f t="shared" si="163"/>
        <v>0.11</v>
      </c>
      <c r="D252" s="62">
        <f t="shared" si="164"/>
        <v>0.11</v>
      </c>
      <c r="E252" s="62">
        <f t="shared" si="165"/>
        <v>0.11</v>
      </c>
      <c r="F252" s="62">
        <f t="shared" si="166"/>
        <v>0.11</v>
      </c>
      <c r="G252" s="62">
        <f t="shared" si="167"/>
        <v>0.11</v>
      </c>
      <c r="H252" s="62">
        <f t="shared" si="168"/>
        <v>0.11</v>
      </c>
      <c r="I252" s="62">
        <f t="shared" si="169"/>
        <v>0.11</v>
      </c>
      <c r="J252" s="62">
        <f t="shared" si="170"/>
        <v>0.11</v>
      </c>
      <c r="K252" s="62">
        <f t="shared" si="171"/>
        <v>0.11</v>
      </c>
      <c r="L252" s="62">
        <f t="shared" si="172"/>
        <v>0.11</v>
      </c>
      <c r="M252" s="62">
        <f t="shared" si="173"/>
        <v>0.11</v>
      </c>
      <c r="N252" s="62">
        <f t="shared" si="174"/>
        <v>0.11</v>
      </c>
      <c r="O252" s="62">
        <f t="shared" si="175"/>
        <v>0.11</v>
      </c>
      <c r="P252" s="62">
        <f t="shared" si="176"/>
        <v>0.11</v>
      </c>
      <c r="Q252" s="62">
        <f t="shared" si="177"/>
        <v>0.11</v>
      </c>
      <c r="R252" s="62">
        <f t="shared" si="178"/>
        <v>0.11</v>
      </c>
      <c r="S252" s="62">
        <f t="shared" si="179"/>
        <v>0.11</v>
      </c>
      <c r="T252" s="62">
        <f t="shared" si="180"/>
        <v>0.11</v>
      </c>
      <c r="U252" s="62">
        <f t="shared" si="181"/>
        <v>0.11</v>
      </c>
      <c r="V252" s="62">
        <f t="shared" si="182"/>
        <v>0.11</v>
      </c>
      <c r="W252" s="62">
        <f t="shared" si="183"/>
        <v>0.11</v>
      </c>
      <c r="X252" s="62">
        <f t="shared" si="184"/>
        <v>0.11</v>
      </c>
      <c r="Y252" s="62">
        <f t="shared" si="185"/>
        <v>0.11</v>
      </c>
      <c r="Z252" s="62">
        <f t="shared" si="186"/>
        <v>0.11</v>
      </c>
      <c r="AA252" s="62">
        <f t="shared" si="187"/>
        <v>0.11</v>
      </c>
      <c r="AB252" s="62">
        <f t="shared" si="188"/>
        <v>0.11</v>
      </c>
      <c r="AC252" s="62">
        <f t="shared" si="189"/>
        <v>0.11</v>
      </c>
    </row>
    <row r="253" spans="1:44" x14ac:dyDescent="0.25">
      <c r="A253" s="30" t="str">
        <f t="shared" si="161"/>
        <v>Fuel Economy</v>
      </c>
      <c r="B253" s="62">
        <f t="shared" si="162"/>
        <v>2.5017133827957863</v>
      </c>
      <c r="C253" s="62">
        <f t="shared" si="163"/>
        <v>2.4899274249507841</v>
      </c>
      <c r="D253" s="62">
        <f t="shared" si="164"/>
        <v>2.473540665111047</v>
      </c>
      <c r="E253" s="62">
        <f t="shared" si="165"/>
        <v>2.4510750304006725</v>
      </c>
      <c r="F253" s="62">
        <f t="shared" si="166"/>
        <v>2.4208836246700196</v>
      </c>
      <c r="G253" s="62">
        <f t="shared" si="167"/>
        <v>2.3814176248294165</v>
      </c>
      <c r="H253" s="62">
        <f t="shared" si="168"/>
        <v>2.3317168686499508</v>
      </c>
      <c r="I253" s="62">
        <f t="shared" si="169"/>
        <v>2.2720773878950213</v>
      </c>
      <c r="J253" s="62">
        <f t="shared" si="170"/>
        <v>2.2046386343182869</v>
      </c>
      <c r="K253" s="62">
        <f t="shared" si="171"/>
        <v>2.1334438188615716</v>
      </c>
      <c r="L253" s="62">
        <f t="shared" si="172"/>
        <v>2.0636499842068772</v>
      </c>
      <c r="M253" s="62">
        <f t="shared" si="173"/>
        <v>2.0001152199155108</v>
      </c>
      <c r="N253" s="62">
        <f t="shared" si="174"/>
        <v>1.9461197177922713</v>
      </c>
      <c r="O253" s="62">
        <f t="shared" si="175"/>
        <v>1.9028789906381067</v>
      </c>
      <c r="P253" s="62">
        <f t="shared" si="176"/>
        <v>1.8698843966590539</v>
      </c>
      <c r="Q253" s="62">
        <f t="shared" si="177"/>
        <v>1.845630723914188</v>
      </c>
      <c r="R253" s="62">
        <f t="shared" si="178"/>
        <v>1.8282896987713517</v>
      </c>
      <c r="S253" s="62">
        <f t="shared" si="179"/>
        <v>1.816136201062756</v>
      </c>
      <c r="T253" s="62">
        <f t="shared" si="180"/>
        <v>1.8077373871337672</v>
      </c>
      <c r="U253" s="62">
        <f t="shared" si="181"/>
        <v>1.8019896602332084</v>
      </c>
      <c r="V253" s="62">
        <f t="shared" si="182"/>
        <v>1.7980824580174404</v>
      </c>
      <c r="W253" s="62">
        <f t="shared" si="183"/>
        <v>1.7954384977550508</v>
      </c>
      <c r="X253" s="62">
        <f t="shared" si="184"/>
        <v>1.7936548794016942</v>
      </c>
      <c r="Y253" s="62">
        <f t="shared" si="185"/>
        <v>1.7924541563864786</v>
      </c>
      <c r="Z253" s="62">
        <f t="shared" si="186"/>
        <v>1.7916469707988543</v>
      </c>
      <c r="AA253" s="62">
        <f t="shared" si="187"/>
        <v>1.791104853204156</v>
      </c>
      <c r="AB253" s="62">
        <f t="shared" si="188"/>
        <v>1.7907409902313312</v>
      </c>
      <c r="AC253" s="62">
        <f t="shared" si="189"/>
        <v>1.7904968737418223</v>
      </c>
    </row>
    <row r="254" spans="1:44" x14ac:dyDescent="0.25">
      <c r="A254" s="30" t="str">
        <f t="shared" si="161"/>
        <v>Fuel Cost</v>
      </c>
      <c r="B254" s="62">
        <f t="shared" si="162"/>
        <v>0.21482257834535914</v>
      </c>
      <c r="C254" s="62">
        <f t="shared" si="163"/>
        <v>0.21417522499855654</v>
      </c>
      <c r="D254" s="62">
        <f t="shared" si="164"/>
        <v>0.21325607604535665</v>
      </c>
      <c r="E254" s="62">
        <f t="shared" si="165"/>
        <v>0.21195694732458373</v>
      </c>
      <c r="F254" s="62">
        <f t="shared" si="166"/>
        <v>0.21013299403884214</v>
      </c>
      <c r="G254" s="62">
        <f t="shared" si="167"/>
        <v>0.20759703685611555</v>
      </c>
      <c r="H254" s="62">
        <f t="shared" si="168"/>
        <v>0.20412033442894431</v>
      </c>
      <c r="I254" s="62">
        <f t="shared" si="169"/>
        <v>0.19944801891519662</v>
      </c>
      <c r="J254" s="62">
        <f t="shared" si="170"/>
        <v>0.19334039991375346</v>
      </c>
      <c r="K254" s="62">
        <f t="shared" si="171"/>
        <v>0.18564888610303532</v>
      </c>
      <c r="L254" s="62">
        <f t="shared" si="172"/>
        <v>0.17641929031511205</v>
      </c>
      <c r="M254" s="62">
        <f t="shared" si="173"/>
        <v>0.16598270656093206</v>
      </c>
      <c r="N254" s="62">
        <f t="shared" si="174"/>
        <v>0.15496484791186993</v>
      </c>
      <c r="O254" s="62">
        <f t="shared" si="175"/>
        <v>0.14416380011269478</v>
      </c>
      <c r="P254" s="62">
        <f t="shared" si="176"/>
        <v>0.13433138397714983</v>
      </c>
      <c r="Q254" s="62">
        <f t="shared" si="177"/>
        <v>0.12597523042491984</v>
      </c>
      <c r="R254" s="62">
        <f t="shared" si="178"/>
        <v>0.11928344793189689</v>
      </c>
      <c r="S254" s="62">
        <f t="shared" si="179"/>
        <v>0.11417732088721881</v>
      </c>
      <c r="T254" s="62">
        <f t="shared" si="180"/>
        <v>0.11042390799739947</v>
      </c>
      <c r="U254" s="62">
        <f t="shared" si="181"/>
        <v>0.10774027208054308</v>
      </c>
      <c r="V254" s="62">
        <f t="shared" si="182"/>
        <v>0.10585943962124107</v>
      </c>
      <c r="W254" s="62">
        <f t="shared" si="183"/>
        <v>0.10455966878686571</v>
      </c>
      <c r="X254" s="62">
        <f t="shared" si="184"/>
        <v>0.10367017083483761</v>
      </c>
      <c r="Y254" s="62">
        <f t="shared" si="185"/>
        <v>0.10306550599442084</v>
      </c>
      <c r="Z254" s="62">
        <f t="shared" si="186"/>
        <v>0.10265633602526128</v>
      </c>
      <c r="AA254" s="62">
        <f t="shared" si="187"/>
        <v>0.10238030953688443</v>
      </c>
      <c r="AB254" s="62">
        <f t="shared" si="188"/>
        <v>0.10219448987609238</v>
      </c>
      <c r="AC254" s="62">
        <f t="shared" si="189"/>
        <v>0.10206957268021295</v>
      </c>
    </row>
    <row r="255" spans="1:44" x14ac:dyDescent="0.25">
      <c r="A255" s="30" t="str">
        <f t="shared" ref="A255" si="190">A235</f>
        <v>Emission Cost</v>
      </c>
      <c r="B255" s="66">
        <f>$B235+($C235-$B235)*(1-Q235)</f>
        <v>0</v>
      </c>
      <c r="C255" s="66">
        <f t="shared" ref="C255:AC255" si="191">$B235+($C235-$B235)*(1-R235)</f>
        <v>0</v>
      </c>
      <c r="D255" s="66">
        <f t="shared" si="191"/>
        <v>0</v>
      </c>
      <c r="E255" s="66">
        <f t="shared" si="191"/>
        <v>0</v>
      </c>
      <c r="F255" s="66">
        <f t="shared" si="191"/>
        <v>0</v>
      </c>
      <c r="G255" s="66">
        <f t="shared" si="191"/>
        <v>0</v>
      </c>
      <c r="H255" s="66">
        <f t="shared" si="191"/>
        <v>0</v>
      </c>
      <c r="I255" s="66">
        <f t="shared" si="191"/>
        <v>0</v>
      </c>
      <c r="J255" s="66">
        <f t="shared" si="191"/>
        <v>0</v>
      </c>
      <c r="K255" s="66">
        <f t="shared" si="191"/>
        <v>0</v>
      </c>
      <c r="L255" s="66">
        <f t="shared" si="191"/>
        <v>0</v>
      </c>
      <c r="M255" s="66">
        <f t="shared" si="191"/>
        <v>0</v>
      </c>
      <c r="N255" s="66">
        <f t="shared" si="191"/>
        <v>0</v>
      </c>
      <c r="O255" s="66">
        <f t="shared" si="191"/>
        <v>0</v>
      </c>
      <c r="P255" s="66">
        <f t="shared" si="191"/>
        <v>0</v>
      </c>
      <c r="Q255" s="66">
        <f t="shared" si="191"/>
        <v>0</v>
      </c>
      <c r="R255" s="66">
        <f t="shared" si="191"/>
        <v>0</v>
      </c>
      <c r="S255" s="66">
        <f t="shared" si="191"/>
        <v>0</v>
      </c>
      <c r="T255" s="66">
        <f t="shared" si="191"/>
        <v>0</v>
      </c>
      <c r="U255" s="66">
        <f t="shared" si="191"/>
        <v>0</v>
      </c>
      <c r="V255" s="66">
        <f t="shared" si="191"/>
        <v>0</v>
      </c>
      <c r="W255" s="66">
        <f t="shared" si="191"/>
        <v>0</v>
      </c>
      <c r="X255" s="66">
        <f t="shared" si="191"/>
        <v>0</v>
      </c>
      <c r="Y255" s="66">
        <f t="shared" si="191"/>
        <v>0</v>
      </c>
      <c r="Z255" s="66">
        <f t="shared" si="191"/>
        <v>0</v>
      </c>
      <c r="AA255" s="66">
        <f t="shared" si="191"/>
        <v>0</v>
      </c>
      <c r="AB255" s="66">
        <f t="shared" si="191"/>
        <v>0</v>
      </c>
      <c r="AC255" s="66">
        <f t="shared" si="191"/>
        <v>0</v>
      </c>
    </row>
    <row r="256" spans="1:44" x14ac:dyDescent="0.25">
      <c r="A256" s="30" t="str">
        <f>A236</f>
        <v>Lifetime vehicle</v>
      </c>
      <c r="B256" s="62">
        <f>$B236+($C236-$B236)*(1-Q236)</f>
        <v>8</v>
      </c>
      <c r="C256" s="62">
        <f t="shared" ref="C256:L258" si="192">$B236+($C236-$B236)*(1-R236)</f>
        <v>8</v>
      </c>
      <c r="D256" s="62">
        <f t="shared" si="192"/>
        <v>8</v>
      </c>
      <c r="E256" s="62">
        <f t="shared" si="192"/>
        <v>8</v>
      </c>
      <c r="F256" s="62">
        <f t="shared" si="192"/>
        <v>8</v>
      </c>
      <c r="G256" s="62">
        <f t="shared" si="192"/>
        <v>8</v>
      </c>
      <c r="H256" s="62">
        <f t="shared" si="192"/>
        <v>8</v>
      </c>
      <c r="I256" s="62">
        <f t="shared" si="192"/>
        <v>8</v>
      </c>
      <c r="J256" s="62">
        <f t="shared" si="192"/>
        <v>8</v>
      </c>
      <c r="K256" s="62">
        <f t="shared" si="192"/>
        <v>8</v>
      </c>
      <c r="L256" s="62">
        <f t="shared" si="192"/>
        <v>8</v>
      </c>
      <c r="M256" s="62">
        <f t="shared" ref="M256:V258" si="193">$B236+($C236-$B236)*(1-AB236)</f>
        <v>8</v>
      </c>
      <c r="N256" s="62">
        <f t="shared" si="193"/>
        <v>8</v>
      </c>
      <c r="O256" s="62">
        <f t="shared" si="193"/>
        <v>8</v>
      </c>
      <c r="P256" s="62">
        <f t="shared" si="193"/>
        <v>8</v>
      </c>
      <c r="Q256" s="62">
        <f t="shared" si="193"/>
        <v>8</v>
      </c>
      <c r="R256" s="62">
        <f t="shared" si="193"/>
        <v>8</v>
      </c>
      <c r="S256" s="62">
        <f t="shared" si="193"/>
        <v>8</v>
      </c>
      <c r="T256" s="62">
        <f t="shared" si="193"/>
        <v>8</v>
      </c>
      <c r="U256" s="62">
        <f t="shared" si="193"/>
        <v>8</v>
      </c>
      <c r="V256" s="62">
        <f t="shared" si="193"/>
        <v>8</v>
      </c>
      <c r="W256" s="62">
        <f t="shared" ref="W256:AC258" si="194">$B236+($C236-$B236)*(1-AL236)</f>
        <v>8</v>
      </c>
      <c r="X256" s="62">
        <f t="shared" si="194"/>
        <v>8</v>
      </c>
      <c r="Y256" s="62">
        <f t="shared" si="194"/>
        <v>8</v>
      </c>
      <c r="Z256" s="62">
        <f t="shared" si="194"/>
        <v>8</v>
      </c>
      <c r="AA256" s="62">
        <f t="shared" si="194"/>
        <v>8</v>
      </c>
      <c r="AB256" s="62">
        <f t="shared" si="194"/>
        <v>8</v>
      </c>
      <c r="AC256" s="62">
        <f t="shared" si="194"/>
        <v>8</v>
      </c>
    </row>
    <row r="257" spans="1:29" x14ac:dyDescent="0.25">
      <c r="A257" s="30" t="str">
        <f>A237</f>
        <v>Lifetime costumization</v>
      </c>
      <c r="B257" s="62">
        <f>$B237+($C237-$B237)*(1-Q237)</f>
        <v>10</v>
      </c>
      <c r="C257" s="62">
        <f t="shared" si="192"/>
        <v>10</v>
      </c>
      <c r="D257" s="62">
        <f t="shared" si="192"/>
        <v>10</v>
      </c>
      <c r="E257" s="62">
        <f t="shared" si="192"/>
        <v>10</v>
      </c>
      <c r="F257" s="62">
        <f t="shared" si="192"/>
        <v>10</v>
      </c>
      <c r="G257" s="62">
        <f t="shared" si="192"/>
        <v>10</v>
      </c>
      <c r="H257" s="62">
        <f t="shared" si="192"/>
        <v>10</v>
      </c>
      <c r="I257" s="62">
        <f t="shared" si="192"/>
        <v>10</v>
      </c>
      <c r="J257" s="62">
        <f t="shared" si="192"/>
        <v>10</v>
      </c>
      <c r="K257" s="62">
        <f t="shared" si="192"/>
        <v>10</v>
      </c>
      <c r="L257" s="62">
        <f t="shared" si="192"/>
        <v>10</v>
      </c>
      <c r="M257" s="62">
        <f t="shared" si="193"/>
        <v>10</v>
      </c>
      <c r="N257" s="62">
        <f t="shared" si="193"/>
        <v>10</v>
      </c>
      <c r="O257" s="62">
        <f t="shared" si="193"/>
        <v>10</v>
      </c>
      <c r="P257" s="62">
        <f t="shared" si="193"/>
        <v>10</v>
      </c>
      <c r="Q257" s="62">
        <f t="shared" si="193"/>
        <v>10</v>
      </c>
      <c r="R257" s="62">
        <f t="shared" si="193"/>
        <v>10</v>
      </c>
      <c r="S257" s="62">
        <f t="shared" si="193"/>
        <v>10</v>
      </c>
      <c r="T257" s="62">
        <f t="shared" si="193"/>
        <v>10</v>
      </c>
      <c r="U257" s="62">
        <f t="shared" si="193"/>
        <v>10</v>
      </c>
      <c r="V257" s="62">
        <f t="shared" si="193"/>
        <v>10</v>
      </c>
      <c r="W257" s="62">
        <f t="shared" si="194"/>
        <v>10</v>
      </c>
      <c r="X257" s="62">
        <f t="shared" si="194"/>
        <v>10</v>
      </c>
      <c r="Y257" s="62">
        <f t="shared" si="194"/>
        <v>10</v>
      </c>
      <c r="Z257" s="62">
        <f t="shared" si="194"/>
        <v>10</v>
      </c>
      <c r="AA257" s="62">
        <f t="shared" si="194"/>
        <v>10</v>
      </c>
      <c r="AB257" s="62">
        <f t="shared" si="194"/>
        <v>10</v>
      </c>
      <c r="AC257" s="62">
        <f t="shared" si="194"/>
        <v>10</v>
      </c>
    </row>
    <row r="258" spans="1:29" x14ac:dyDescent="0.25">
      <c r="A258" s="30" t="str">
        <f>A238</f>
        <v>Tonnage .</v>
      </c>
      <c r="B258" s="62">
        <f>$B238+($C238-$B238)*(1-Q238)</f>
        <v>25</v>
      </c>
      <c r="C258" s="62">
        <f t="shared" si="192"/>
        <v>25</v>
      </c>
      <c r="D258" s="62">
        <f t="shared" si="192"/>
        <v>25</v>
      </c>
      <c r="E258" s="62">
        <f t="shared" si="192"/>
        <v>25</v>
      </c>
      <c r="F258" s="62">
        <f t="shared" si="192"/>
        <v>25</v>
      </c>
      <c r="G258" s="62">
        <f t="shared" si="192"/>
        <v>25</v>
      </c>
      <c r="H258" s="62">
        <f t="shared" si="192"/>
        <v>25</v>
      </c>
      <c r="I258" s="62">
        <f t="shared" si="192"/>
        <v>25</v>
      </c>
      <c r="J258" s="62">
        <f t="shared" si="192"/>
        <v>25</v>
      </c>
      <c r="K258" s="62">
        <f t="shared" si="192"/>
        <v>25</v>
      </c>
      <c r="L258" s="62">
        <f t="shared" si="192"/>
        <v>25</v>
      </c>
      <c r="M258" s="62">
        <f t="shared" si="193"/>
        <v>25</v>
      </c>
      <c r="N258" s="62">
        <f t="shared" si="193"/>
        <v>25</v>
      </c>
      <c r="O258" s="62">
        <f t="shared" si="193"/>
        <v>25</v>
      </c>
      <c r="P258" s="62">
        <f t="shared" si="193"/>
        <v>25</v>
      </c>
      <c r="Q258" s="62">
        <f t="shared" si="193"/>
        <v>25</v>
      </c>
      <c r="R258" s="62">
        <f t="shared" si="193"/>
        <v>25</v>
      </c>
      <c r="S258" s="62">
        <f t="shared" si="193"/>
        <v>25</v>
      </c>
      <c r="T258" s="62">
        <f t="shared" si="193"/>
        <v>25</v>
      </c>
      <c r="U258" s="62">
        <f t="shared" si="193"/>
        <v>25</v>
      </c>
      <c r="V258" s="62">
        <f t="shared" si="193"/>
        <v>25</v>
      </c>
      <c r="W258" s="62">
        <f t="shared" si="194"/>
        <v>25</v>
      </c>
      <c r="X258" s="62">
        <f t="shared" si="194"/>
        <v>25</v>
      </c>
      <c r="Y258" s="62">
        <f t="shared" si="194"/>
        <v>25</v>
      </c>
      <c r="Z258" s="62">
        <f t="shared" si="194"/>
        <v>25</v>
      </c>
      <c r="AA258" s="62">
        <f t="shared" si="194"/>
        <v>25</v>
      </c>
      <c r="AB258" s="62">
        <f t="shared" si="194"/>
        <v>25</v>
      </c>
      <c r="AC258" s="62">
        <f t="shared" si="194"/>
        <v>25</v>
      </c>
    </row>
    <row r="259" spans="1:29" x14ac:dyDescent="0.25">
      <c r="A259" s="30" t="str">
        <f>A239</f>
        <v>Market failure (av. utilization)</v>
      </c>
      <c r="B259" s="62">
        <f t="shared" ref="B259:K260" si="195">($B239+($C239-$B239)*(1-Q239))*B$44</f>
        <v>11.5</v>
      </c>
      <c r="C259" s="62">
        <f t="shared" si="195"/>
        <v>11.5</v>
      </c>
      <c r="D259" s="62">
        <f t="shared" si="195"/>
        <v>11.5</v>
      </c>
      <c r="E259" s="62">
        <f t="shared" si="195"/>
        <v>11.5</v>
      </c>
      <c r="F259" s="62">
        <f t="shared" si="195"/>
        <v>11.5</v>
      </c>
      <c r="G259" s="62">
        <f t="shared" si="195"/>
        <v>11.5</v>
      </c>
      <c r="H259" s="62">
        <f t="shared" si="195"/>
        <v>11.5</v>
      </c>
      <c r="I259" s="62">
        <f t="shared" si="195"/>
        <v>11.5</v>
      </c>
      <c r="J259" s="62">
        <f t="shared" si="195"/>
        <v>11.5</v>
      </c>
      <c r="K259" s="62">
        <f t="shared" si="195"/>
        <v>11.5</v>
      </c>
      <c r="L259" s="62">
        <f t="shared" ref="L259:U260" si="196">($B239+($C239-$B239)*(1-AA239))*L$44</f>
        <v>11.5</v>
      </c>
      <c r="M259" s="62">
        <f t="shared" si="196"/>
        <v>11.5</v>
      </c>
      <c r="N259" s="62">
        <f t="shared" si="196"/>
        <v>11.5</v>
      </c>
      <c r="O259" s="62">
        <f t="shared" si="196"/>
        <v>11.5</v>
      </c>
      <c r="P259" s="62">
        <f t="shared" si="196"/>
        <v>11.5</v>
      </c>
      <c r="Q259" s="62">
        <f t="shared" si="196"/>
        <v>11.5</v>
      </c>
      <c r="R259" s="62">
        <f t="shared" si="196"/>
        <v>11.5</v>
      </c>
      <c r="S259" s="62">
        <f t="shared" si="196"/>
        <v>11.5</v>
      </c>
      <c r="T259" s="62">
        <f t="shared" si="196"/>
        <v>11.5</v>
      </c>
      <c r="U259" s="62">
        <f t="shared" si="196"/>
        <v>11.5</v>
      </c>
      <c r="V259" s="62">
        <f t="shared" ref="V259:AC260" si="197">($B239+($C239-$B239)*(1-AK239))*V$44</f>
        <v>11.5</v>
      </c>
      <c r="W259" s="62">
        <f t="shared" si="197"/>
        <v>11.5</v>
      </c>
      <c r="X259" s="62">
        <f t="shared" si="197"/>
        <v>11.5</v>
      </c>
      <c r="Y259" s="62">
        <f t="shared" si="197"/>
        <v>11.5</v>
      </c>
      <c r="Z259" s="62">
        <f t="shared" si="197"/>
        <v>11.5</v>
      </c>
      <c r="AA259" s="62">
        <f t="shared" si="197"/>
        <v>11.5</v>
      </c>
      <c r="AB259" s="62">
        <f t="shared" si="197"/>
        <v>11.5</v>
      </c>
      <c r="AC259" s="62">
        <f t="shared" si="197"/>
        <v>11.5</v>
      </c>
    </row>
    <row r="260" spans="1:29" x14ac:dyDescent="0.25">
      <c r="A260" s="30" t="s">
        <v>73</v>
      </c>
      <c r="B260" s="62">
        <f t="shared" si="195"/>
        <v>1.240098396181128</v>
      </c>
      <c r="C260" s="62">
        <f t="shared" si="195"/>
        <v>1.2358588232214369</v>
      </c>
      <c r="D260" s="62">
        <f t="shared" si="195"/>
        <v>1.2298392373690403</v>
      </c>
      <c r="E260" s="62">
        <f t="shared" si="195"/>
        <v>1.2213311312119457</v>
      </c>
      <c r="F260" s="62">
        <f t="shared" si="195"/>
        <v>1.2093859036663352</v>
      </c>
      <c r="G260" s="62">
        <f t="shared" si="195"/>
        <v>1.1927777011260612</v>
      </c>
      <c r="H260" s="62">
        <f t="shared" si="195"/>
        <v>1.1700084767574384</v>
      </c>
      <c r="I260" s="62">
        <f t="shared" si="195"/>
        <v>1.1394090790574525</v>
      </c>
      <c r="J260" s="62">
        <f t="shared" si="195"/>
        <v>1.0994097548946793</v>
      </c>
      <c r="K260" s="62">
        <f t="shared" si="195"/>
        <v>1.0490373668749504</v>
      </c>
      <c r="L260" s="62">
        <f t="shared" si="196"/>
        <v>0.98859194719090016</v>
      </c>
      <c r="M260" s="62">
        <f t="shared" si="196"/>
        <v>0.92024185910637191</v>
      </c>
      <c r="N260" s="62">
        <f t="shared" si="196"/>
        <v>0.84808495154888996</v>
      </c>
      <c r="O260" s="62">
        <f t="shared" si="196"/>
        <v>0.77734795696642955</v>
      </c>
      <c r="P260" s="62">
        <f t="shared" si="196"/>
        <v>0.71295461477923405</v>
      </c>
      <c r="Q260" s="62">
        <f t="shared" si="196"/>
        <v>0.65822944370838299</v>
      </c>
      <c r="R260" s="62">
        <f t="shared" si="196"/>
        <v>0.61440438240348649</v>
      </c>
      <c r="S260" s="62">
        <f t="shared" si="196"/>
        <v>0.580963915532825</v>
      </c>
      <c r="T260" s="62">
        <f t="shared" si="196"/>
        <v>0.55638249045356891</v>
      </c>
      <c r="U260" s="62">
        <f t="shared" si="196"/>
        <v>0.53880712713312673</v>
      </c>
      <c r="V260" s="62">
        <f t="shared" si="197"/>
        <v>0.52648939296900943</v>
      </c>
      <c r="W260" s="62">
        <f t="shared" si="197"/>
        <v>0.51797708155449362</v>
      </c>
      <c r="X260" s="62">
        <f t="shared" si="197"/>
        <v>0.5121516826687923</v>
      </c>
      <c r="Y260" s="62">
        <f t="shared" si="197"/>
        <v>0.50819168042308127</v>
      </c>
      <c r="Z260" s="62">
        <f t="shared" si="197"/>
        <v>0.50551199096795685</v>
      </c>
      <c r="AA260" s="62">
        <f t="shared" si="197"/>
        <v>0.50370426966387927</v>
      </c>
      <c r="AB260" s="62">
        <f t="shared" si="197"/>
        <v>0.50248732066197166</v>
      </c>
      <c r="AC260" s="62">
        <f t="shared" si="197"/>
        <v>0.50166922716100104</v>
      </c>
    </row>
    <row r="261" spans="1:29" x14ac:dyDescent="0.25">
      <c r="A261" s="30" t="str">
        <f>A241</f>
        <v>Annual Mileage</v>
      </c>
      <c r="B261" s="62">
        <f t="shared" ref="B261:AC261" si="198">$B241+($C241-$B241)*(1-Q241)</f>
        <v>105000</v>
      </c>
      <c r="C261" s="62">
        <f t="shared" si="198"/>
        <v>105000</v>
      </c>
      <c r="D261" s="62">
        <f t="shared" si="198"/>
        <v>105000</v>
      </c>
      <c r="E261" s="62">
        <f t="shared" si="198"/>
        <v>105000</v>
      </c>
      <c r="F261" s="62">
        <f t="shared" si="198"/>
        <v>105000</v>
      </c>
      <c r="G261" s="62">
        <f t="shared" si="198"/>
        <v>105000</v>
      </c>
      <c r="H261" s="62">
        <f t="shared" si="198"/>
        <v>105000</v>
      </c>
      <c r="I261" s="62">
        <f t="shared" si="198"/>
        <v>105000</v>
      </c>
      <c r="J261" s="62">
        <f t="shared" si="198"/>
        <v>105000</v>
      </c>
      <c r="K261" s="62">
        <f t="shared" si="198"/>
        <v>105000</v>
      </c>
      <c r="L261" s="62">
        <f t="shared" si="198"/>
        <v>105000</v>
      </c>
      <c r="M261" s="62">
        <f t="shared" si="198"/>
        <v>105000</v>
      </c>
      <c r="N261" s="62">
        <f t="shared" si="198"/>
        <v>105000</v>
      </c>
      <c r="O261" s="62">
        <f t="shared" si="198"/>
        <v>105000</v>
      </c>
      <c r="P261" s="62">
        <f t="shared" si="198"/>
        <v>105000</v>
      </c>
      <c r="Q261" s="62">
        <f t="shared" si="198"/>
        <v>105000</v>
      </c>
      <c r="R261" s="62">
        <f t="shared" si="198"/>
        <v>105000</v>
      </c>
      <c r="S261" s="62">
        <f t="shared" si="198"/>
        <v>105000</v>
      </c>
      <c r="T261" s="62">
        <f t="shared" si="198"/>
        <v>105000</v>
      </c>
      <c r="U261" s="62">
        <f t="shared" si="198"/>
        <v>105000</v>
      </c>
      <c r="V261" s="62">
        <f t="shared" si="198"/>
        <v>105000</v>
      </c>
      <c r="W261" s="62">
        <f t="shared" si="198"/>
        <v>105000</v>
      </c>
      <c r="X261" s="62">
        <f t="shared" si="198"/>
        <v>105000</v>
      </c>
      <c r="Y261" s="62">
        <f t="shared" si="198"/>
        <v>105000</v>
      </c>
      <c r="Z261" s="62">
        <f t="shared" si="198"/>
        <v>105000</v>
      </c>
      <c r="AA261" s="62">
        <f t="shared" si="198"/>
        <v>105000</v>
      </c>
      <c r="AB261" s="62">
        <f t="shared" si="198"/>
        <v>105000</v>
      </c>
      <c r="AC261" s="62">
        <f t="shared" si="198"/>
        <v>105000</v>
      </c>
    </row>
    <row r="262" spans="1:29" ht="15.75" thickBot="1" x14ac:dyDescent="0.3">
      <c r="AC262" s="32"/>
    </row>
    <row r="263" spans="1:29" ht="15.75" thickBot="1" x14ac:dyDescent="0.3">
      <c r="A263" s="26" t="s">
        <v>208</v>
      </c>
      <c r="B263" s="27">
        <v>2023</v>
      </c>
      <c r="C263" s="27">
        <v>2024</v>
      </c>
      <c r="D263" s="27">
        <v>2025</v>
      </c>
      <c r="E263" s="27">
        <v>2026</v>
      </c>
      <c r="F263" s="27">
        <v>2027</v>
      </c>
      <c r="G263" s="27">
        <v>2028</v>
      </c>
      <c r="H263" s="27">
        <v>2029</v>
      </c>
      <c r="I263" s="27">
        <v>2030</v>
      </c>
      <c r="J263" s="27">
        <v>2031</v>
      </c>
      <c r="K263" s="27">
        <v>2032</v>
      </c>
      <c r="L263" s="27">
        <v>2033</v>
      </c>
      <c r="M263" s="27">
        <v>2034</v>
      </c>
      <c r="N263" s="27">
        <v>2035</v>
      </c>
      <c r="O263" s="27">
        <v>2036</v>
      </c>
      <c r="P263" s="27">
        <v>2037</v>
      </c>
      <c r="Q263" s="27">
        <v>2038</v>
      </c>
      <c r="R263" s="27">
        <v>2039</v>
      </c>
      <c r="S263" s="27">
        <v>2040</v>
      </c>
      <c r="T263" s="27">
        <v>2041</v>
      </c>
      <c r="U263" s="27">
        <v>2042</v>
      </c>
      <c r="V263" s="27">
        <v>2043</v>
      </c>
      <c r="W263" s="27">
        <v>2044</v>
      </c>
      <c r="X263" s="27">
        <v>2045</v>
      </c>
      <c r="Y263" s="27">
        <v>2046</v>
      </c>
      <c r="Z263" s="27">
        <v>2047</v>
      </c>
      <c r="AA263" s="27">
        <v>2048</v>
      </c>
      <c r="AB263" s="27">
        <v>2049</v>
      </c>
      <c r="AC263" s="28">
        <v>2050</v>
      </c>
    </row>
    <row r="264" spans="1:29" x14ac:dyDescent="0.25">
      <c r="A264" s="29" t="str">
        <f>A245</f>
        <v>Capex vehicle</v>
      </c>
      <c r="B264" s="63">
        <f>((1+B249)^B256)*B249/(((1+B249)^B256)-1)*(B245)</f>
        <v>61357.445895655808</v>
      </c>
      <c r="C264" s="63">
        <f t="shared" ref="C264:AC264" si="199">((1+C249)^C256)*C249/(((1+C249)^C256)-1)*(C245)</f>
        <v>60754.714455896952</v>
      </c>
      <c r="D264" s="63">
        <f t="shared" si="199"/>
        <v>59916.698956344211</v>
      </c>
      <c r="E264" s="63">
        <f t="shared" si="199"/>
        <v>58767.811056679595</v>
      </c>
      <c r="F264" s="63">
        <f t="shared" si="199"/>
        <v>57223.828829380502</v>
      </c>
      <c r="G264" s="63">
        <f t="shared" si="199"/>
        <v>55205.54578287054</v>
      </c>
      <c r="H264" s="63">
        <f t="shared" si="199"/>
        <v>52663.859419902983</v>
      </c>
      <c r="I264" s="63">
        <f t="shared" si="199"/>
        <v>49613.908743460379</v>
      </c>
      <c r="J264" s="63">
        <f t="shared" si="199"/>
        <v>46165.10487249765</v>
      </c>
      <c r="K264" s="63">
        <f t="shared" si="199"/>
        <v>42524.216776008514</v>
      </c>
      <c r="L264" s="63">
        <f t="shared" si="199"/>
        <v>38954.974547168116</v>
      </c>
      <c r="M264" s="63">
        <f t="shared" si="199"/>
        <v>35705.819878562834</v>
      </c>
      <c r="N264" s="63">
        <f t="shared" si="199"/>
        <v>32944.501098770794</v>
      </c>
      <c r="O264" s="63">
        <f t="shared" si="199"/>
        <v>30733.179280332359</v>
      </c>
      <c r="P264" s="63">
        <f t="shared" si="199"/>
        <v>29045.842587397736</v>
      </c>
      <c r="Q264" s="63">
        <f t="shared" si="199"/>
        <v>27805.514793492392</v>
      </c>
      <c r="R264" s="63">
        <f t="shared" si="199"/>
        <v>26918.698364255953</v>
      </c>
      <c r="S264" s="63">
        <f t="shared" si="199"/>
        <v>26297.171012101549</v>
      </c>
      <c r="T264" s="63">
        <f t="shared" si="199"/>
        <v>25867.657409706244</v>
      </c>
      <c r="U264" s="63">
        <f t="shared" si="199"/>
        <v>25573.719848103356</v>
      </c>
      <c r="V264" s="63">
        <f t="shared" si="199"/>
        <v>25373.906337151635</v>
      </c>
      <c r="W264" s="63">
        <f t="shared" si="199"/>
        <v>25238.694757696427</v>
      </c>
      <c r="X264" s="63">
        <f t="shared" si="199"/>
        <v>25147.480885032299</v>
      </c>
      <c r="Y264" s="63">
        <f t="shared" si="199"/>
        <v>25086.076159066874</v>
      </c>
      <c r="Z264" s="63">
        <f t="shared" si="199"/>
        <v>25044.796855527889</v>
      </c>
      <c r="AA264" s="63">
        <f t="shared" si="199"/>
        <v>25017.073074171451</v>
      </c>
      <c r="AB264" s="63">
        <f t="shared" si="199"/>
        <v>24998.465197207195</v>
      </c>
      <c r="AC264" s="63">
        <f t="shared" si="199"/>
        <v>24985.981130564032</v>
      </c>
    </row>
    <row r="265" spans="1:29" x14ac:dyDescent="0.25">
      <c r="A265" s="30" t="str">
        <f>A246</f>
        <v>Residual value (vehicle)</v>
      </c>
      <c r="B265" s="62">
        <f>((1+B249)^B256)*B249/(((1+B249)^B256)-1)*(B246)</f>
        <v>-9299.0290627537943</v>
      </c>
      <c r="C265" s="62">
        <f t="shared" ref="C265:AC265" si="200">((1+C249)^C256)*C249/(((1+C249)^C256)-1)*(C246)</f>
        <v>-9248.373973667678</v>
      </c>
      <c r="D265" s="62">
        <f t="shared" si="200"/>
        <v>-9177.9450114712236</v>
      </c>
      <c r="E265" s="62">
        <f t="shared" si="200"/>
        <v>-9081.3895390526031</v>
      </c>
      <c r="F265" s="62">
        <f t="shared" si="200"/>
        <v>-8951.6293305881045</v>
      </c>
      <c r="G265" s="62">
        <f t="shared" si="200"/>
        <v>-8782.0076702963088</v>
      </c>
      <c r="H265" s="62">
        <f t="shared" si="200"/>
        <v>-8568.3978589405251</v>
      </c>
      <c r="I265" s="62">
        <f t="shared" si="200"/>
        <v>-8312.0722169841792</v>
      </c>
      <c r="J265" s="62">
        <f t="shared" si="200"/>
        <v>-8022.2259342117786</v>
      </c>
      <c r="K265" s="62">
        <f t="shared" si="200"/>
        <v>-7716.2364026983305</v>
      </c>
      <c r="L265" s="62">
        <f t="shared" si="200"/>
        <v>-7416.2681728277021</v>
      </c>
      <c r="M265" s="62">
        <f t="shared" si="200"/>
        <v>-7143.2009187640651</v>
      </c>
      <c r="N265" s="62">
        <f t="shared" si="200"/>
        <v>-6911.1326383347341</v>
      </c>
      <c r="O265" s="62">
        <f t="shared" si="200"/>
        <v>-6725.2875067851219</v>
      </c>
      <c r="P265" s="62">
        <f t="shared" si="200"/>
        <v>-6583.4794230172129</v>
      </c>
      <c r="Q265" s="62">
        <f t="shared" si="200"/>
        <v>-6479.2391084230394</v>
      </c>
      <c r="R265" s="62">
        <f t="shared" si="200"/>
        <v>-6404.7087914978501</v>
      </c>
      <c r="S265" s="62">
        <f t="shared" si="200"/>
        <v>-6352.4740459444474</v>
      </c>
      <c r="T265" s="62">
        <f t="shared" si="200"/>
        <v>-6316.3766261686715</v>
      </c>
      <c r="U265" s="62">
        <f t="shared" si="200"/>
        <v>-6291.6733630126846</v>
      </c>
      <c r="V265" s="62">
        <f t="shared" si="200"/>
        <v>-6274.8805253901455</v>
      </c>
      <c r="W265" s="62">
        <f t="shared" si="200"/>
        <v>-6263.5169990316763</v>
      </c>
      <c r="X265" s="62">
        <f t="shared" si="200"/>
        <v>-6255.8511522865001</v>
      </c>
      <c r="Y265" s="62">
        <f t="shared" si="200"/>
        <v>-6250.6905423383423</v>
      </c>
      <c r="Z265" s="62">
        <f t="shared" si="200"/>
        <v>-6247.2213242749585</v>
      </c>
      <c r="AA265" s="62">
        <f t="shared" si="200"/>
        <v>-6244.8913469056415</v>
      </c>
      <c r="AB265" s="62">
        <f t="shared" si="200"/>
        <v>-6243.3274934160918</v>
      </c>
      <c r="AC265" s="62">
        <f t="shared" si="200"/>
        <v>-6242.278300581188</v>
      </c>
    </row>
    <row r="266" spans="1:29" x14ac:dyDescent="0.25">
      <c r="A266" s="30" t="str">
        <f>A247</f>
        <v>Capex costumization</v>
      </c>
      <c r="B266" s="62">
        <f>((1+B249)^B257)*B249/(((1+B249)^B257)-1)*(B247)</f>
        <v>4076.0387466115117</v>
      </c>
      <c r="C266" s="62">
        <f t="shared" ref="C266:AC266" si="201">((1+C249)^C257)*C249/(((1+C249)^C257)-1)*(C247)</f>
        <v>4076.0387466115117</v>
      </c>
      <c r="D266" s="62">
        <f t="shared" si="201"/>
        <v>4076.0387466115117</v>
      </c>
      <c r="E266" s="62">
        <f t="shared" si="201"/>
        <v>4076.0387466115117</v>
      </c>
      <c r="F266" s="62">
        <f t="shared" si="201"/>
        <v>4076.0387466115117</v>
      </c>
      <c r="G266" s="62">
        <f t="shared" si="201"/>
        <v>4076.0387466115117</v>
      </c>
      <c r="H266" s="62">
        <f t="shared" si="201"/>
        <v>4076.0387466115117</v>
      </c>
      <c r="I266" s="62">
        <f t="shared" si="201"/>
        <v>4076.0387466115117</v>
      </c>
      <c r="J266" s="62">
        <f t="shared" si="201"/>
        <v>4076.0387466115117</v>
      </c>
      <c r="K266" s="62">
        <f t="shared" si="201"/>
        <v>4076.0387466115117</v>
      </c>
      <c r="L266" s="62">
        <f t="shared" si="201"/>
        <v>4076.0387466115117</v>
      </c>
      <c r="M266" s="62">
        <f t="shared" si="201"/>
        <v>4076.0387466115117</v>
      </c>
      <c r="N266" s="62">
        <f t="shared" si="201"/>
        <v>4076.0387466115117</v>
      </c>
      <c r="O266" s="62">
        <f t="shared" si="201"/>
        <v>4076.0387466115117</v>
      </c>
      <c r="P266" s="62">
        <f t="shared" si="201"/>
        <v>4076.0387466115117</v>
      </c>
      <c r="Q266" s="62">
        <f t="shared" si="201"/>
        <v>4076.0387466115117</v>
      </c>
      <c r="R266" s="62">
        <f t="shared" si="201"/>
        <v>4076.0387466115117</v>
      </c>
      <c r="S266" s="62">
        <f t="shared" si="201"/>
        <v>4076.0387466115117</v>
      </c>
      <c r="T266" s="62">
        <f t="shared" si="201"/>
        <v>4076.0387466115117</v>
      </c>
      <c r="U266" s="62">
        <f t="shared" si="201"/>
        <v>4076.0387466115117</v>
      </c>
      <c r="V266" s="62">
        <f t="shared" si="201"/>
        <v>4076.0387466115117</v>
      </c>
      <c r="W266" s="62">
        <f t="shared" si="201"/>
        <v>4076.0387466115117</v>
      </c>
      <c r="X266" s="62">
        <f t="shared" si="201"/>
        <v>4076.0387466115117</v>
      </c>
      <c r="Y266" s="62">
        <f t="shared" si="201"/>
        <v>4076.0387466115117</v>
      </c>
      <c r="Z266" s="62">
        <f t="shared" si="201"/>
        <v>4076.0387466115117</v>
      </c>
      <c r="AA266" s="62">
        <f t="shared" si="201"/>
        <v>4076.0387466115117</v>
      </c>
      <c r="AB266" s="62">
        <f t="shared" si="201"/>
        <v>4076.0387466115117</v>
      </c>
      <c r="AC266" s="62">
        <f t="shared" si="201"/>
        <v>4076.0387466115117</v>
      </c>
    </row>
    <row r="267" spans="1:29" x14ac:dyDescent="0.25">
      <c r="A267" s="30" t="str">
        <f>A248</f>
        <v>Residual value (costumization)</v>
      </c>
      <c r="B267" s="62">
        <f>((1+B249)^B257)*B249/(((1+B249)^B257)-1)*(B248)</f>
        <v>-1019.0096866528779</v>
      </c>
      <c r="C267" s="62">
        <f t="shared" ref="C267:AC267" si="202">((1+C249)^C257)*C249/(((1+C249)^C257)-1)*(C248)</f>
        <v>-1019.0096866528779</v>
      </c>
      <c r="D267" s="62">
        <f t="shared" si="202"/>
        <v>-1019.0096866528779</v>
      </c>
      <c r="E267" s="62">
        <f t="shared" si="202"/>
        <v>-1019.0096866528779</v>
      </c>
      <c r="F267" s="62">
        <f t="shared" si="202"/>
        <v>-1019.0096866528779</v>
      </c>
      <c r="G267" s="62">
        <f t="shared" si="202"/>
        <v>-1019.0096866528779</v>
      </c>
      <c r="H267" s="62">
        <f t="shared" si="202"/>
        <v>-1019.0096866528779</v>
      </c>
      <c r="I267" s="62">
        <f t="shared" si="202"/>
        <v>-1019.0096866528779</v>
      </c>
      <c r="J267" s="62">
        <f t="shared" si="202"/>
        <v>-1019.0096866528779</v>
      </c>
      <c r="K267" s="62">
        <f t="shared" si="202"/>
        <v>-1019.0096866528779</v>
      </c>
      <c r="L267" s="62">
        <f t="shared" si="202"/>
        <v>-1019.0096866528779</v>
      </c>
      <c r="M267" s="62">
        <f t="shared" si="202"/>
        <v>-1019.0096866528779</v>
      </c>
      <c r="N267" s="62">
        <f t="shared" si="202"/>
        <v>-1019.0096866528779</v>
      </c>
      <c r="O267" s="62">
        <f t="shared" si="202"/>
        <v>-1019.0096866528779</v>
      </c>
      <c r="P267" s="62">
        <f t="shared" si="202"/>
        <v>-1019.0096866528779</v>
      </c>
      <c r="Q267" s="62">
        <f t="shared" si="202"/>
        <v>-1019.0096866528779</v>
      </c>
      <c r="R267" s="62">
        <f t="shared" si="202"/>
        <v>-1019.0096866528779</v>
      </c>
      <c r="S267" s="62">
        <f t="shared" si="202"/>
        <v>-1019.0096866528779</v>
      </c>
      <c r="T267" s="62">
        <f t="shared" si="202"/>
        <v>-1019.0096866528779</v>
      </c>
      <c r="U267" s="62">
        <f t="shared" si="202"/>
        <v>-1019.0096866528779</v>
      </c>
      <c r="V267" s="62">
        <f t="shared" si="202"/>
        <v>-1019.0096866528779</v>
      </c>
      <c r="W267" s="62">
        <f t="shared" si="202"/>
        <v>-1019.0096866528779</v>
      </c>
      <c r="X267" s="62">
        <f t="shared" si="202"/>
        <v>-1019.0096866528779</v>
      </c>
      <c r="Y267" s="62">
        <f t="shared" si="202"/>
        <v>-1019.0096866528779</v>
      </c>
      <c r="Z267" s="62">
        <f t="shared" si="202"/>
        <v>-1019.0096866528779</v>
      </c>
      <c r="AA267" s="62">
        <f t="shared" si="202"/>
        <v>-1019.0096866528779</v>
      </c>
      <c r="AB267" s="62">
        <f t="shared" si="202"/>
        <v>-1019.0096866528779</v>
      </c>
      <c r="AC267" s="62">
        <f t="shared" si="202"/>
        <v>-1019.0096866528779</v>
      </c>
    </row>
    <row r="268" spans="1:29" x14ac:dyDescent="0.25">
      <c r="A268" s="30" t="str">
        <f t="shared" ref="A268:AC268" si="203">A250</f>
        <v>Opex fix (admin, crew, insurance)</v>
      </c>
      <c r="B268" s="62">
        <f t="shared" si="203"/>
        <v>70000</v>
      </c>
      <c r="C268" s="62">
        <f t="shared" si="203"/>
        <v>70000</v>
      </c>
      <c r="D268" s="62">
        <f t="shared" si="203"/>
        <v>70000</v>
      </c>
      <c r="E268" s="62">
        <f t="shared" si="203"/>
        <v>70000</v>
      </c>
      <c r="F268" s="62">
        <f t="shared" si="203"/>
        <v>70000</v>
      </c>
      <c r="G268" s="62">
        <f t="shared" si="203"/>
        <v>70000</v>
      </c>
      <c r="H268" s="62">
        <f t="shared" si="203"/>
        <v>70000</v>
      </c>
      <c r="I268" s="62">
        <f t="shared" si="203"/>
        <v>70000</v>
      </c>
      <c r="J268" s="62">
        <f t="shared" si="203"/>
        <v>70000</v>
      </c>
      <c r="K268" s="62">
        <f t="shared" si="203"/>
        <v>70000</v>
      </c>
      <c r="L268" s="62">
        <f t="shared" si="203"/>
        <v>70000</v>
      </c>
      <c r="M268" s="62">
        <f t="shared" si="203"/>
        <v>70000</v>
      </c>
      <c r="N268" s="62">
        <f t="shared" si="203"/>
        <v>70000</v>
      </c>
      <c r="O268" s="62">
        <f t="shared" si="203"/>
        <v>70000</v>
      </c>
      <c r="P268" s="62">
        <f t="shared" si="203"/>
        <v>70000</v>
      </c>
      <c r="Q268" s="62">
        <f t="shared" si="203"/>
        <v>70000</v>
      </c>
      <c r="R268" s="62">
        <f t="shared" si="203"/>
        <v>70000</v>
      </c>
      <c r="S268" s="62">
        <f t="shared" si="203"/>
        <v>70000</v>
      </c>
      <c r="T268" s="62">
        <f t="shared" si="203"/>
        <v>70000</v>
      </c>
      <c r="U268" s="62">
        <f t="shared" si="203"/>
        <v>70000</v>
      </c>
      <c r="V268" s="62">
        <f t="shared" si="203"/>
        <v>70000</v>
      </c>
      <c r="W268" s="62">
        <f t="shared" si="203"/>
        <v>70000</v>
      </c>
      <c r="X268" s="62">
        <f t="shared" si="203"/>
        <v>70000</v>
      </c>
      <c r="Y268" s="62">
        <f t="shared" si="203"/>
        <v>70000</v>
      </c>
      <c r="Z268" s="62">
        <f t="shared" si="203"/>
        <v>70000</v>
      </c>
      <c r="AA268" s="62">
        <f t="shared" si="203"/>
        <v>70000</v>
      </c>
      <c r="AB268" s="62">
        <f t="shared" si="203"/>
        <v>70000</v>
      </c>
      <c r="AC268" s="62">
        <f t="shared" si="203"/>
        <v>70000</v>
      </c>
    </row>
    <row r="269" spans="1:29" x14ac:dyDescent="0.25">
      <c r="A269" s="30" t="str">
        <f t="shared" ref="A269:AC269" si="204">A251</f>
        <v>Opex maintenance &amp; repair</v>
      </c>
      <c r="B269" s="62">
        <f t="shared" si="204"/>
        <v>25694.198732927423</v>
      </c>
      <c r="C269" s="62">
        <f t="shared" si="204"/>
        <v>25566.782972440909</v>
      </c>
      <c r="D269" s="62">
        <f t="shared" si="204"/>
        <v>25389.62881201132</v>
      </c>
      <c r="E269" s="62">
        <f t="shared" si="204"/>
        <v>25146.757085412675</v>
      </c>
      <c r="F269" s="62">
        <f t="shared" si="204"/>
        <v>24820.363509946161</v>
      </c>
      <c r="G269" s="62">
        <f t="shared" si="204"/>
        <v>24393.704052209912</v>
      </c>
      <c r="H269" s="62">
        <f t="shared" si="204"/>
        <v>23856.39857999947</v>
      </c>
      <c r="I269" s="62">
        <f t="shared" si="204"/>
        <v>23211.647436702937</v>
      </c>
      <c r="J269" s="62">
        <f t="shared" si="204"/>
        <v>22482.579830467967</v>
      </c>
      <c r="K269" s="62">
        <f t="shared" si="204"/>
        <v>21712.906149854825</v>
      </c>
      <c r="L269" s="62">
        <f t="shared" si="204"/>
        <v>20958.378207641916</v>
      </c>
      <c r="M269" s="62">
        <f t="shared" si="204"/>
        <v>20271.515890978495</v>
      </c>
      <c r="N269" s="62">
        <f t="shared" si="204"/>
        <v>19687.78073288942</v>
      </c>
      <c r="O269" s="62">
        <f t="shared" si="204"/>
        <v>19220.313412303854</v>
      </c>
      <c r="P269" s="62">
        <f t="shared" si="204"/>
        <v>18863.615099016799</v>
      </c>
      <c r="Q269" s="62">
        <f t="shared" si="204"/>
        <v>18601.413231504735</v>
      </c>
      <c r="R269" s="62">
        <f t="shared" si="204"/>
        <v>18413.942689420019</v>
      </c>
      <c r="S269" s="62">
        <f t="shared" si="204"/>
        <v>18282.553525002768</v>
      </c>
      <c r="T269" s="62">
        <f t="shared" si="204"/>
        <v>18191.755536581266</v>
      </c>
      <c r="U269" s="62">
        <f t="shared" si="204"/>
        <v>18129.617948467116</v>
      </c>
      <c r="V269" s="62">
        <f t="shared" si="204"/>
        <v>18087.377924512868</v>
      </c>
      <c r="W269" s="62">
        <f t="shared" si="204"/>
        <v>18058.794570324873</v>
      </c>
      <c r="X269" s="62">
        <f t="shared" si="204"/>
        <v>18039.512209748045</v>
      </c>
      <c r="Y269" s="62">
        <f t="shared" si="204"/>
        <v>18026.531420394364</v>
      </c>
      <c r="Z269" s="62">
        <f t="shared" si="204"/>
        <v>18017.805089717345</v>
      </c>
      <c r="AA269" s="62">
        <f t="shared" si="204"/>
        <v>18011.94435896385</v>
      </c>
      <c r="AB269" s="62">
        <f t="shared" si="204"/>
        <v>18008.010705203578</v>
      </c>
      <c r="AC269" s="62">
        <f t="shared" si="204"/>
        <v>18005.371608019701</v>
      </c>
    </row>
    <row r="270" spans="1:29" x14ac:dyDescent="0.25">
      <c r="A270" s="30" t="str">
        <f>A252</f>
        <v>Opex var (mode-fees)</v>
      </c>
      <c r="B270" s="62">
        <f>B252*B261</f>
        <v>11550</v>
      </c>
      <c r="C270" s="62">
        <f t="shared" ref="C270:AC270" si="205">C252*C261</f>
        <v>11550</v>
      </c>
      <c r="D270" s="62">
        <f t="shared" si="205"/>
        <v>11550</v>
      </c>
      <c r="E270" s="62">
        <f t="shared" si="205"/>
        <v>11550</v>
      </c>
      <c r="F270" s="62">
        <f t="shared" si="205"/>
        <v>11550</v>
      </c>
      <c r="G270" s="62">
        <f t="shared" si="205"/>
        <v>11550</v>
      </c>
      <c r="H270" s="62">
        <f t="shared" si="205"/>
        <v>11550</v>
      </c>
      <c r="I270" s="62">
        <f t="shared" si="205"/>
        <v>11550</v>
      </c>
      <c r="J270" s="62">
        <f t="shared" si="205"/>
        <v>11550</v>
      </c>
      <c r="K270" s="62">
        <f t="shared" si="205"/>
        <v>11550</v>
      </c>
      <c r="L270" s="62">
        <f t="shared" si="205"/>
        <v>11550</v>
      </c>
      <c r="M270" s="62">
        <f t="shared" si="205"/>
        <v>11550</v>
      </c>
      <c r="N270" s="62">
        <f t="shared" si="205"/>
        <v>11550</v>
      </c>
      <c r="O270" s="62">
        <f t="shared" si="205"/>
        <v>11550</v>
      </c>
      <c r="P270" s="62">
        <f t="shared" si="205"/>
        <v>11550</v>
      </c>
      <c r="Q270" s="62">
        <f t="shared" si="205"/>
        <v>11550</v>
      </c>
      <c r="R270" s="62">
        <f t="shared" si="205"/>
        <v>11550</v>
      </c>
      <c r="S270" s="62">
        <f t="shared" si="205"/>
        <v>11550</v>
      </c>
      <c r="T270" s="62">
        <f t="shared" si="205"/>
        <v>11550</v>
      </c>
      <c r="U270" s="62">
        <f t="shared" si="205"/>
        <v>11550</v>
      </c>
      <c r="V270" s="62">
        <f t="shared" si="205"/>
        <v>11550</v>
      </c>
      <c r="W270" s="62">
        <f t="shared" si="205"/>
        <v>11550</v>
      </c>
      <c r="X270" s="62">
        <f t="shared" si="205"/>
        <v>11550</v>
      </c>
      <c r="Y270" s="62">
        <f t="shared" si="205"/>
        <v>11550</v>
      </c>
      <c r="Z270" s="62">
        <f t="shared" si="205"/>
        <v>11550</v>
      </c>
      <c r="AA270" s="62">
        <f t="shared" si="205"/>
        <v>11550</v>
      </c>
      <c r="AB270" s="62">
        <f t="shared" si="205"/>
        <v>11550</v>
      </c>
      <c r="AC270" s="62">
        <f t="shared" si="205"/>
        <v>11550</v>
      </c>
    </row>
    <row r="271" spans="1:29" x14ac:dyDescent="0.25">
      <c r="A271" s="30" t="str">
        <f>A254</f>
        <v>Fuel Cost</v>
      </c>
      <c r="B271" s="62">
        <f>B253*B254*B261</f>
        <v>56429.57451319453</v>
      </c>
      <c r="C271" s="62">
        <f t="shared" ref="C271:AC271" si="206">C253*C254*C261</f>
        <v>55994.480479235615</v>
      </c>
      <c r="D271" s="62">
        <f t="shared" si="206"/>
        <v>55387.245498921373</v>
      </c>
      <c r="E271" s="62">
        <f t="shared" si="206"/>
        <v>54549.850016259967</v>
      </c>
      <c r="F271" s="62">
        <f t="shared" si="206"/>
        <v>53414.29004850916</v>
      </c>
      <c r="G271" s="62">
        <f t="shared" si="206"/>
        <v>51909.400455309129</v>
      </c>
      <c r="H271" s="62">
        <f t="shared" si="206"/>
        <v>49974.836837356066</v>
      </c>
      <c r="I271" s="62">
        <f t="shared" si="206"/>
        <v>47581.940052956059</v>
      </c>
      <c r="J271" s="62">
        <f t="shared" si="206"/>
        <v>44755.800098562926</v>
      </c>
      <c r="K271" s="62">
        <f t="shared" si="206"/>
        <v>41587.50419618094</v>
      </c>
      <c r="L271" s="62">
        <f t="shared" si="206"/>
        <v>38227.104895619799</v>
      </c>
      <c r="M271" s="62">
        <f t="shared" si="206"/>
        <v>34858.376451705488</v>
      </c>
      <c r="N271" s="62">
        <f t="shared" si="206"/>
        <v>31665.915339026909</v>
      </c>
      <c r="O271" s="62">
        <f t="shared" si="206"/>
        <v>28804.257976724832</v>
      </c>
      <c r="P271" s="62">
        <f t="shared" si="206"/>
        <v>26374.336682451292</v>
      </c>
      <c r="Q271" s="62">
        <f t="shared" si="206"/>
        <v>24412.894351062154</v>
      </c>
      <c r="R271" s="62">
        <f t="shared" si="206"/>
        <v>22898.893404220678</v>
      </c>
      <c r="S271" s="62">
        <f t="shared" si="206"/>
        <v>21772.964409381868</v>
      </c>
      <c r="T271" s="62">
        <f t="shared" si="206"/>
        <v>20959.829826633435</v>
      </c>
      <c r="U271" s="62">
        <f t="shared" si="206"/>
        <v>20385.419909384382</v>
      </c>
      <c r="V271" s="62">
        <f t="shared" si="206"/>
        <v>19986.120146843547</v>
      </c>
      <c r="W271" s="62">
        <f t="shared" si="206"/>
        <v>19711.697738507861</v>
      </c>
      <c r="X271" s="62">
        <f t="shared" si="206"/>
        <v>19524.593315462938</v>
      </c>
      <c r="Y271" s="62">
        <f t="shared" si="206"/>
        <v>19397.720432976392</v>
      </c>
      <c r="Z271" s="62">
        <f t="shared" si="206"/>
        <v>19312.010914661711</v>
      </c>
      <c r="AA271" s="62">
        <f t="shared" si="206"/>
        <v>19254.256274826032</v>
      </c>
      <c r="AB271" s="62">
        <f t="shared" si="206"/>
        <v>19215.405509674438</v>
      </c>
      <c r="AC271" s="62">
        <f t="shared" si="206"/>
        <v>19189.301332748924</v>
      </c>
    </row>
    <row r="272" spans="1:29" ht="15.75" thickBot="1" x14ac:dyDescent="0.3">
      <c r="A272" s="59" t="str">
        <f>A235</f>
        <v>Emission Cost</v>
      </c>
      <c r="B272" s="62">
        <f>B255*B261</f>
        <v>0</v>
      </c>
      <c r="C272" s="62">
        <f t="shared" ref="C272:AC272" si="207">C255*C261</f>
        <v>0</v>
      </c>
      <c r="D272" s="62">
        <f t="shared" si="207"/>
        <v>0</v>
      </c>
      <c r="E272" s="62">
        <f t="shared" si="207"/>
        <v>0</v>
      </c>
      <c r="F272" s="62">
        <f t="shared" si="207"/>
        <v>0</v>
      </c>
      <c r="G272" s="62">
        <f t="shared" si="207"/>
        <v>0</v>
      </c>
      <c r="H272" s="62">
        <f t="shared" si="207"/>
        <v>0</v>
      </c>
      <c r="I272" s="62">
        <f t="shared" si="207"/>
        <v>0</v>
      </c>
      <c r="J272" s="62">
        <f t="shared" si="207"/>
        <v>0</v>
      </c>
      <c r="K272" s="62">
        <f t="shared" si="207"/>
        <v>0</v>
      </c>
      <c r="L272" s="62">
        <f t="shared" si="207"/>
        <v>0</v>
      </c>
      <c r="M272" s="62">
        <f t="shared" si="207"/>
        <v>0</v>
      </c>
      <c r="N272" s="62">
        <f t="shared" si="207"/>
        <v>0</v>
      </c>
      <c r="O272" s="62">
        <f t="shared" si="207"/>
        <v>0</v>
      </c>
      <c r="P272" s="62">
        <f t="shared" si="207"/>
        <v>0</v>
      </c>
      <c r="Q272" s="62">
        <f t="shared" si="207"/>
        <v>0</v>
      </c>
      <c r="R272" s="62">
        <f t="shared" si="207"/>
        <v>0</v>
      </c>
      <c r="S272" s="62">
        <f t="shared" si="207"/>
        <v>0</v>
      </c>
      <c r="T272" s="62">
        <f t="shared" si="207"/>
        <v>0</v>
      </c>
      <c r="U272" s="62">
        <f t="shared" si="207"/>
        <v>0</v>
      </c>
      <c r="V272" s="62">
        <f t="shared" si="207"/>
        <v>0</v>
      </c>
      <c r="W272" s="62">
        <f t="shared" si="207"/>
        <v>0</v>
      </c>
      <c r="X272" s="62">
        <f t="shared" si="207"/>
        <v>0</v>
      </c>
      <c r="Y272" s="62">
        <f t="shared" si="207"/>
        <v>0</v>
      </c>
      <c r="Z272" s="62">
        <f t="shared" si="207"/>
        <v>0</v>
      </c>
      <c r="AA272" s="62">
        <f t="shared" si="207"/>
        <v>0</v>
      </c>
      <c r="AB272" s="62">
        <f t="shared" si="207"/>
        <v>0</v>
      </c>
      <c r="AC272" s="62">
        <f t="shared" si="207"/>
        <v>0</v>
      </c>
    </row>
    <row r="273" spans="1:29" ht="15.75" thickBot="1" x14ac:dyDescent="0.3">
      <c r="A273" s="31" t="s">
        <v>209</v>
      </c>
      <c r="B273" s="64">
        <f>B264+B265+B266+B267+B268+B269+B270+B271+B272</f>
        <v>218789.21913898259</v>
      </c>
      <c r="C273" s="64">
        <f t="shared" ref="C273:AC273" si="208">C264+C265+C266+C267+C268+C269+C270+C271+C272</f>
        <v>217674.63299386445</v>
      </c>
      <c r="D273" s="64">
        <f t="shared" si="208"/>
        <v>216122.65731576431</v>
      </c>
      <c r="E273" s="64">
        <f t="shared" si="208"/>
        <v>213990.05767925829</v>
      </c>
      <c r="F273" s="64">
        <f t="shared" si="208"/>
        <v>211113.88211720635</v>
      </c>
      <c r="G273" s="64">
        <f t="shared" si="208"/>
        <v>207333.67168005192</v>
      </c>
      <c r="H273" s="64">
        <f t="shared" si="208"/>
        <v>202533.72603827665</v>
      </c>
      <c r="I273" s="64">
        <f t="shared" si="208"/>
        <v>196702.45307609384</v>
      </c>
      <c r="J273" s="64">
        <f t="shared" si="208"/>
        <v>189988.28792727541</v>
      </c>
      <c r="K273" s="64">
        <f t="shared" si="208"/>
        <v>182715.41977930459</v>
      </c>
      <c r="L273" s="64">
        <f t="shared" si="208"/>
        <v>175331.21853756075</v>
      </c>
      <c r="M273" s="64">
        <f t="shared" si="208"/>
        <v>168299.54036244142</v>
      </c>
      <c r="N273" s="64">
        <f t="shared" si="208"/>
        <v>161994.09359231105</v>
      </c>
      <c r="O273" s="64">
        <f t="shared" si="208"/>
        <v>156639.49222253455</v>
      </c>
      <c r="P273" s="64">
        <f t="shared" si="208"/>
        <v>152307.34400580724</v>
      </c>
      <c r="Q273" s="64">
        <f t="shared" si="208"/>
        <v>148947.61232759486</v>
      </c>
      <c r="R273" s="64">
        <f t="shared" si="208"/>
        <v>146433.85472635741</v>
      </c>
      <c r="S273" s="64">
        <f t="shared" si="208"/>
        <v>144607.24396050037</v>
      </c>
      <c r="T273" s="64">
        <f t="shared" si="208"/>
        <v>143309.89520671093</v>
      </c>
      <c r="U273" s="64">
        <f t="shared" si="208"/>
        <v>142404.11340290081</v>
      </c>
      <c r="V273" s="64">
        <f t="shared" si="208"/>
        <v>141779.55294307653</v>
      </c>
      <c r="W273" s="64">
        <f t="shared" si="208"/>
        <v>141352.69912745612</v>
      </c>
      <c r="X273" s="64">
        <f t="shared" si="208"/>
        <v>141062.76431791543</v>
      </c>
      <c r="Y273" s="64">
        <f t="shared" si="208"/>
        <v>140866.6665300579</v>
      </c>
      <c r="Z273" s="64">
        <f t="shared" si="208"/>
        <v>140734.42059559064</v>
      </c>
      <c r="AA273" s="64">
        <f t="shared" si="208"/>
        <v>140645.41142101432</v>
      </c>
      <c r="AB273" s="64">
        <f t="shared" si="208"/>
        <v>140585.58297862773</v>
      </c>
      <c r="AC273" s="64">
        <f t="shared" si="208"/>
        <v>140545.40483071012</v>
      </c>
    </row>
    <row r="274" spans="1:29" ht="15.75" thickBot="1" x14ac:dyDescent="0.3">
      <c r="AC274" s="32"/>
    </row>
    <row r="275" spans="1:29" ht="15.75" thickBot="1" x14ac:dyDescent="0.3">
      <c r="A275" s="26" t="s">
        <v>208</v>
      </c>
      <c r="B275" s="27">
        <v>2023</v>
      </c>
      <c r="C275" s="27">
        <v>2024</v>
      </c>
      <c r="D275" s="27">
        <v>2025</v>
      </c>
      <c r="E275" s="27">
        <v>2026</v>
      </c>
      <c r="F275" s="27">
        <v>2027</v>
      </c>
      <c r="G275" s="27">
        <v>2028</v>
      </c>
      <c r="H275" s="27">
        <v>2029</v>
      </c>
      <c r="I275" s="27">
        <v>2030</v>
      </c>
      <c r="J275" s="27">
        <v>2031</v>
      </c>
      <c r="K275" s="27">
        <v>2032</v>
      </c>
      <c r="L275" s="27">
        <v>2033</v>
      </c>
      <c r="M275" s="27">
        <v>2034</v>
      </c>
      <c r="N275" s="27">
        <v>2035</v>
      </c>
      <c r="O275" s="27">
        <v>2036</v>
      </c>
      <c r="P275" s="27">
        <v>2037</v>
      </c>
      <c r="Q275" s="27">
        <v>2038</v>
      </c>
      <c r="R275" s="27">
        <v>2039</v>
      </c>
      <c r="S275" s="27">
        <v>2040</v>
      </c>
      <c r="T275" s="27">
        <v>2041</v>
      </c>
      <c r="U275" s="27">
        <v>2042</v>
      </c>
      <c r="V275" s="27">
        <v>2043</v>
      </c>
      <c r="W275" s="27">
        <v>2044</v>
      </c>
      <c r="X275" s="27">
        <v>2045</v>
      </c>
      <c r="Y275" s="27">
        <v>2046</v>
      </c>
      <c r="Z275" s="27">
        <v>2047</v>
      </c>
      <c r="AA275" s="27">
        <v>2048</v>
      </c>
      <c r="AB275" s="27">
        <v>2049</v>
      </c>
      <c r="AC275" s="28">
        <v>2050</v>
      </c>
    </row>
    <row r="276" spans="1:29" x14ac:dyDescent="0.25">
      <c r="A276" s="29" t="str">
        <f t="shared" ref="A276:A283" si="209">A264</f>
        <v>Capex vehicle</v>
      </c>
      <c r="B276" s="65">
        <f>((1+B249)^B256)*B249/(((1+B249)^B256)-1)*(B245)/B261</f>
        <v>0.58435662757767437</v>
      </c>
      <c r="C276" s="65">
        <f t="shared" ref="C276:AC276" si="210">((1+C249)^C256)*C249/(((1+C249)^C256)-1)*(C245)/C261</f>
        <v>0.57861632815139952</v>
      </c>
      <c r="D276" s="65">
        <f t="shared" si="210"/>
        <v>0.57063522815565915</v>
      </c>
      <c r="E276" s="65">
        <f t="shared" si="210"/>
        <v>0.55969343863504373</v>
      </c>
      <c r="F276" s="65">
        <f t="shared" si="210"/>
        <v>0.54498884599410002</v>
      </c>
      <c r="G276" s="65">
        <f t="shared" si="210"/>
        <v>0.52576710269400517</v>
      </c>
      <c r="H276" s="65">
        <f t="shared" si="210"/>
        <v>0.50156056590383791</v>
      </c>
      <c r="I276" s="65">
        <f t="shared" si="210"/>
        <v>0.47251341660438456</v>
      </c>
      <c r="J276" s="65">
        <f t="shared" si="210"/>
        <v>0.43966766545235858</v>
      </c>
      <c r="K276" s="65">
        <f t="shared" si="210"/>
        <v>0.40499254072389063</v>
      </c>
      <c r="L276" s="65">
        <f t="shared" si="210"/>
        <v>0.37099975759207732</v>
      </c>
      <c r="M276" s="65">
        <f t="shared" si="210"/>
        <v>0.34005542741488415</v>
      </c>
      <c r="N276" s="65">
        <f t="shared" si="210"/>
        <v>0.31375715332162663</v>
      </c>
      <c r="O276" s="65">
        <f t="shared" si="210"/>
        <v>0.29269694552697484</v>
      </c>
      <c r="P276" s="65">
        <f t="shared" si="210"/>
        <v>0.27662707226093081</v>
      </c>
      <c r="Q276" s="65">
        <f t="shared" si="210"/>
        <v>0.26481442660468946</v>
      </c>
      <c r="R276" s="65">
        <f t="shared" si="210"/>
        <v>0.25636855585005669</v>
      </c>
      <c r="S276" s="65">
        <f t="shared" si="210"/>
        <v>0.2504492477343005</v>
      </c>
      <c r="T276" s="65">
        <f t="shared" si="210"/>
        <v>0.24635864199720231</v>
      </c>
      <c r="U276" s="65">
        <f t="shared" si="210"/>
        <v>0.24355923664860338</v>
      </c>
      <c r="V276" s="65">
        <f t="shared" si="210"/>
        <v>0.24165625083001557</v>
      </c>
      <c r="W276" s="65">
        <f t="shared" si="210"/>
        <v>0.24036852150187074</v>
      </c>
      <c r="X276" s="65">
        <f t="shared" si="210"/>
        <v>0.23949981795268857</v>
      </c>
      <c r="Y276" s="65">
        <f t="shared" si="210"/>
        <v>0.23891501103873214</v>
      </c>
      <c r="Z276" s="65">
        <f t="shared" si="210"/>
        <v>0.23852187481455134</v>
      </c>
      <c r="AA276" s="65">
        <f t="shared" si="210"/>
        <v>0.23825783880163287</v>
      </c>
      <c r="AB276" s="65">
        <f t="shared" si="210"/>
        <v>0.2380806209257828</v>
      </c>
      <c r="AC276" s="65">
        <f t="shared" si="210"/>
        <v>0.23796172505299079</v>
      </c>
    </row>
    <row r="277" spans="1:29" x14ac:dyDescent="0.25">
      <c r="A277" s="30" t="str">
        <f t="shared" si="209"/>
        <v>Residual value (vehicle)</v>
      </c>
      <c r="B277" s="66">
        <f>((1+B249)^B256)*B249/(((1+B249)^B256)-1)*(B246)/B261</f>
        <v>-8.8562181550036131E-2</v>
      </c>
      <c r="C277" s="66">
        <f t="shared" ref="C277:AC277" si="211">((1+C249)^C256)*C249/(((1+C249)^C256)-1)*(C246)/C261</f>
        <v>-8.8079752130168359E-2</v>
      </c>
      <c r="D277" s="66">
        <f t="shared" si="211"/>
        <v>-8.7409000109249749E-2</v>
      </c>
      <c r="E277" s="66">
        <f t="shared" si="211"/>
        <v>-8.6489424181453362E-2</v>
      </c>
      <c r="F277" s="66">
        <f t="shared" si="211"/>
        <v>-8.5253612672267665E-2</v>
      </c>
      <c r="G277" s="66">
        <f t="shared" si="211"/>
        <v>-8.3638168288536277E-2</v>
      </c>
      <c r="H277" s="66">
        <f t="shared" si="211"/>
        <v>-8.1603789132766905E-2</v>
      </c>
      <c r="I277" s="66">
        <f t="shared" si="211"/>
        <v>-7.9162592542706467E-2</v>
      </c>
      <c r="J277" s="66">
        <f t="shared" si="211"/>
        <v>-7.6402151754397893E-2</v>
      </c>
      <c r="K277" s="66">
        <f t="shared" si="211"/>
        <v>-7.3487965739984104E-2</v>
      </c>
      <c r="L277" s="66">
        <f t="shared" si="211"/>
        <v>-7.0631125455501931E-2</v>
      </c>
      <c r="M277" s="66">
        <f t="shared" si="211"/>
        <v>-6.8030484940610148E-2</v>
      </c>
      <c r="N277" s="66">
        <f t="shared" si="211"/>
        <v>-6.5820310841283189E-2</v>
      </c>
      <c r="O277" s="66">
        <f t="shared" si="211"/>
        <v>-6.4050357207477357E-2</v>
      </c>
      <c r="P277" s="66">
        <f t="shared" si="211"/>
        <v>-6.2699804028735359E-2</v>
      </c>
      <c r="Q277" s="66">
        <f t="shared" si="211"/>
        <v>-6.1707039127838467E-2</v>
      </c>
      <c r="R277" s="66">
        <f t="shared" si="211"/>
        <v>-6.0997226585693808E-2</v>
      </c>
      <c r="S277" s="66">
        <f t="shared" si="211"/>
        <v>-6.0499752818518548E-2</v>
      </c>
      <c r="T277" s="66">
        <f t="shared" si="211"/>
        <v>-6.0155967868273062E-2</v>
      </c>
      <c r="U277" s="66">
        <f t="shared" si="211"/>
        <v>-5.9920698695358904E-2</v>
      </c>
      <c r="V277" s="66">
        <f t="shared" si="211"/>
        <v>-5.9760766908477578E-2</v>
      </c>
      <c r="W277" s="66">
        <f t="shared" si="211"/>
        <v>-5.965254284792073E-2</v>
      </c>
      <c r="X277" s="66">
        <f t="shared" si="211"/>
        <v>-5.957953478368095E-2</v>
      </c>
      <c r="Y277" s="66">
        <f t="shared" si="211"/>
        <v>-5.9530386117508022E-2</v>
      </c>
      <c r="Z277" s="66">
        <f t="shared" si="211"/>
        <v>-5.9497345945475795E-2</v>
      </c>
      <c r="AA277" s="66">
        <f t="shared" si="211"/>
        <v>-5.9475155684815637E-2</v>
      </c>
      <c r="AB277" s="66">
        <f t="shared" si="211"/>
        <v>-5.9460261842058014E-2</v>
      </c>
      <c r="AC277" s="66">
        <f t="shared" si="211"/>
        <v>-5.9450269529344645E-2</v>
      </c>
    </row>
    <row r="278" spans="1:29" x14ac:dyDescent="0.25">
      <c r="A278" s="30" t="str">
        <f t="shared" si="209"/>
        <v>Capex costumization</v>
      </c>
      <c r="B278" s="66">
        <f>((1+B249)^B257)*B249/(((1+B249)^B257)-1)*(B247)/B261</f>
        <v>3.8819416634395351E-2</v>
      </c>
      <c r="C278" s="66">
        <f t="shared" ref="C278:AC278" si="212">((1+C249)^C257)*C249/(((1+C249)^C257)-1)*(C247)/C261</f>
        <v>3.8819416634395351E-2</v>
      </c>
      <c r="D278" s="66">
        <f t="shared" si="212"/>
        <v>3.8819416634395351E-2</v>
      </c>
      <c r="E278" s="66">
        <f t="shared" si="212"/>
        <v>3.8819416634395351E-2</v>
      </c>
      <c r="F278" s="66">
        <f t="shared" si="212"/>
        <v>3.8819416634395351E-2</v>
      </c>
      <c r="G278" s="66">
        <f t="shared" si="212"/>
        <v>3.8819416634395351E-2</v>
      </c>
      <c r="H278" s="66">
        <f t="shared" si="212"/>
        <v>3.8819416634395351E-2</v>
      </c>
      <c r="I278" s="66">
        <f t="shared" si="212"/>
        <v>3.8819416634395351E-2</v>
      </c>
      <c r="J278" s="66">
        <f t="shared" si="212"/>
        <v>3.8819416634395351E-2</v>
      </c>
      <c r="K278" s="66">
        <f t="shared" si="212"/>
        <v>3.8819416634395351E-2</v>
      </c>
      <c r="L278" s="66">
        <f t="shared" si="212"/>
        <v>3.8819416634395351E-2</v>
      </c>
      <c r="M278" s="66">
        <f t="shared" si="212"/>
        <v>3.8819416634395351E-2</v>
      </c>
      <c r="N278" s="66">
        <f t="shared" si="212"/>
        <v>3.8819416634395351E-2</v>
      </c>
      <c r="O278" s="66">
        <f t="shared" si="212"/>
        <v>3.8819416634395351E-2</v>
      </c>
      <c r="P278" s="66">
        <f t="shared" si="212"/>
        <v>3.8819416634395351E-2</v>
      </c>
      <c r="Q278" s="66">
        <f t="shared" si="212"/>
        <v>3.8819416634395351E-2</v>
      </c>
      <c r="R278" s="66">
        <f t="shared" si="212"/>
        <v>3.8819416634395351E-2</v>
      </c>
      <c r="S278" s="66">
        <f t="shared" si="212"/>
        <v>3.8819416634395351E-2</v>
      </c>
      <c r="T278" s="66">
        <f t="shared" si="212"/>
        <v>3.8819416634395351E-2</v>
      </c>
      <c r="U278" s="66">
        <f t="shared" si="212"/>
        <v>3.8819416634395351E-2</v>
      </c>
      <c r="V278" s="66">
        <f t="shared" si="212"/>
        <v>3.8819416634395351E-2</v>
      </c>
      <c r="W278" s="66">
        <f t="shared" si="212"/>
        <v>3.8819416634395351E-2</v>
      </c>
      <c r="X278" s="66">
        <f t="shared" si="212"/>
        <v>3.8819416634395351E-2</v>
      </c>
      <c r="Y278" s="66">
        <f t="shared" si="212"/>
        <v>3.8819416634395351E-2</v>
      </c>
      <c r="Z278" s="66">
        <f t="shared" si="212"/>
        <v>3.8819416634395351E-2</v>
      </c>
      <c r="AA278" s="66">
        <f t="shared" si="212"/>
        <v>3.8819416634395351E-2</v>
      </c>
      <c r="AB278" s="66">
        <f t="shared" si="212"/>
        <v>3.8819416634395351E-2</v>
      </c>
      <c r="AC278" s="66">
        <f t="shared" si="212"/>
        <v>3.8819416634395351E-2</v>
      </c>
    </row>
    <row r="279" spans="1:29" x14ac:dyDescent="0.25">
      <c r="A279" s="30" t="str">
        <f t="shared" si="209"/>
        <v>Residual value (costumization)</v>
      </c>
      <c r="B279" s="66">
        <f>((1+B249)^B257)*B249/(((1+B249)^B257)-1)*(B248)/B261</f>
        <v>-9.7048541585988378E-3</v>
      </c>
      <c r="C279" s="66">
        <f t="shared" ref="C279:AC279" si="213">((1+C249)^C257)*C249/(((1+C249)^C257)-1)*(C248)/C261</f>
        <v>-9.7048541585988378E-3</v>
      </c>
      <c r="D279" s="66">
        <f t="shared" si="213"/>
        <v>-9.7048541585988378E-3</v>
      </c>
      <c r="E279" s="66">
        <f t="shared" si="213"/>
        <v>-9.7048541585988378E-3</v>
      </c>
      <c r="F279" s="66">
        <f t="shared" si="213"/>
        <v>-9.7048541585988378E-3</v>
      </c>
      <c r="G279" s="66">
        <f t="shared" si="213"/>
        <v>-9.7048541585988378E-3</v>
      </c>
      <c r="H279" s="66">
        <f t="shared" si="213"/>
        <v>-9.7048541585988378E-3</v>
      </c>
      <c r="I279" s="66">
        <f t="shared" si="213"/>
        <v>-9.7048541585988378E-3</v>
      </c>
      <c r="J279" s="66">
        <f t="shared" si="213"/>
        <v>-9.7048541585988378E-3</v>
      </c>
      <c r="K279" s="66">
        <f t="shared" si="213"/>
        <v>-9.7048541585988378E-3</v>
      </c>
      <c r="L279" s="66">
        <f t="shared" si="213"/>
        <v>-9.7048541585988378E-3</v>
      </c>
      <c r="M279" s="66">
        <f t="shared" si="213"/>
        <v>-9.7048541585988378E-3</v>
      </c>
      <c r="N279" s="66">
        <f t="shared" si="213"/>
        <v>-9.7048541585988378E-3</v>
      </c>
      <c r="O279" s="66">
        <f t="shared" si="213"/>
        <v>-9.7048541585988378E-3</v>
      </c>
      <c r="P279" s="66">
        <f t="shared" si="213"/>
        <v>-9.7048541585988378E-3</v>
      </c>
      <c r="Q279" s="66">
        <f t="shared" si="213"/>
        <v>-9.7048541585988378E-3</v>
      </c>
      <c r="R279" s="66">
        <f t="shared" si="213"/>
        <v>-9.7048541585988378E-3</v>
      </c>
      <c r="S279" s="66">
        <f t="shared" si="213"/>
        <v>-9.7048541585988378E-3</v>
      </c>
      <c r="T279" s="66">
        <f t="shared" si="213"/>
        <v>-9.7048541585988378E-3</v>
      </c>
      <c r="U279" s="66">
        <f t="shared" si="213"/>
        <v>-9.7048541585988378E-3</v>
      </c>
      <c r="V279" s="66">
        <f t="shared" si="213"/>
        <v>-9.7048541585988378E-3</v>
      </c>
      <c r="W279" s="66">
        <f t="shared" si="213"/>
        <v>-9.7048541585988378E-3</v>
      </c>
      <c r="X279" s="66">
        <f t="shared" si="213"/>
        <v>-9.7048541585988378E-3</v>
      </c>
      <c r="Y279" s="66">
        <f t="shared" si="213"/>
        <v>-9.7048541585988378E-3</v>
      </c>
      <c r="Z279" s="66">
        <f t="shared" si="213"/>
        <v>-9.7048541585988378E-3</v>
      </c>
      <c r="AA279" s="66">
        <f t="shared" si="213"/>
        <v>-9.7048541585988378E-3</v>
      </c>
      <c r="AB279" s="66">
        <f t="shared" si="213"/>
        <v>-9.7048541585988378E-3</v>
      </c>
      <c r="AC279" s="66">
        <f t="shared" si="213"/>
        <v>-9.7048541585988378E-3</v>
      </c>
    </row>
    <row r="280" spans="1:29" x14ac:dyDescent="0.25">
      <c r="A280" s="30" t="str">
        <f t="shared" si="209"/>
        <v>Opex fix (admin, crew, insurance)</v>
      </c>
      <c r="B280" s="66">
        <f>B250/B261</f>
        <v>0.66666666666666663</v>
      </c>
      <c r="C280" s="66">
        <f t="shared" ref="C280:AC280" si="214">C250/C261</f>
        <v>0.66666666666666663</v>
      </c>
      <c r="D280" s="66">
        <f t="shared" si="214"/>
        <v>0.66666666666666663</v>
      </c>
      <c r="E280" s="66">
        <f t="shared" si="214"/>
        <v>0.66666666666666663</v>
      </c>
      <c r="F280" s="66">
        <f t="shared" si="214"/>
        <v>0.66666666666666663</v>
      </c>
      <c r="G280" s="66">
        <f t="shared" si="214"/>
        <v>0.66666666666666663</v>
      </c>
      <c r="H280" s="66">
        <f t="shared" si="214"/>
        <v>0.66666666666666663</v>
      </c>
      <c r="I280" s="66">
        <f t="shared" si="214"/>
        <v>0.66666666666666663</v>
      </c>
      <c r="J280" s="66">
        <f t="shared" si="214"/>
        <v>0.66666666666666663</v>
      </c>
      <c r="K280" s="66">
        <f t="shared" si="214"/>
        <v>0.66666666666666663</v>
      </c>
      <c r="L280" s="66">
        <f t="shared" si="214"/>
        <v>0.66666666666666663</v>
      </c>
      <c r="M280" s="66">
        <f t="shared" si="214"/>
        <v>0.66666666666666663</v>
      </c>
      <c r="N280" s="66">
        <f t="shared" si="214"/>
        <v>0.66666666666666663</v>
      </c>
      <c r="O280" s="66">
        <f t="shared" si="214"/>
        <v>0.66666666666666663</v>
      </c>
      <c r="P280" s="66">
        <f t="shared" si="214"/>
        <v>0.66666666666666663</v>
      </c>
      <c r="Q280" s="66">
        <f t="shared" si="214"/>
        <v>0.66666666666666663</v>
      </c>
      <c r="R280" s="66">
        <f t="shared" si="214"/>
        <v>0.66666666666666663</v>
      </c>
      <c r="S280" s="66">
        <f t="shared" si="214"/>
        <v>0.66666666666666663</v>
      </c>
      <c r="T280" s="66">
        <f t="shared" si="214"/>
        <v>0.66666666666666663</v>
      </c>
      <c r="U280" s="66">
        <f t="shared" si="214"/>
        <v>0.66666666666666663</v>
      </c>
      <c r="V280" s="66">
        <f t="shared" si="214"/>
        <v>0.66666666666666663</v>
      </c>
      <c r="W280" s="66">
        <f t="shared" si="214"/>
        <v>0.66666666666666663</v>
      </c>
      <c r="X280" s="66">
        <f t="shared" si="214"/>
        <v>0.66666666666666663</v>
      </c>
      <c r="Y280" s="66">
        <f t="shared" si="214"/>
        <v>0.66666666666666663</v>
      </c>
      <c r="Z280" s="66">
        <f t="shared" si="214"/>
        <v>0.66666666666666663</v>
      </c>
      <c r="AA280" s="66">
        <f t="shared" si="214"/>
        <v>0.66666666666666663</v>
      </c>
      <c r="AB280" s="66">
        <f t="shared" si="214"/>
        <v>0.66666666666666663</v>
      </c>
      <c r="AC280" s="66">
        <f t="shared" si="214"/>
        <v>0.66666666666666663</v>
      </c>
    </row>
    <row r="281" spans="1:29" x14ac:dyDescent="0.25">
      <c r="A281" s="30" t="str">
        <f t="shared" si="209"/>
        <v>Opex maintenance &amp; repair</v>
      </c>
      <c r="B281" s="66">
        <f>B251/B261</f>
        <v>0.24470665459930879</v>
      </c>
      <c r="C281" s="66">
        <f t="shared" ref="C281:AC281" si="215">C251/C261</f>
        <v>0.24349317116610389</v>
      </c>
      <c r="D281" s="66">
        <f t="shared" si="215"/>
        <v>0.24180598868582209</v>
      </c>
      <c r="E281" s="66">
        <f t="shared" si="215"/>
        <v>0.23949292462297786</v>
      </c>
      <c r="F281" s="66">
        <f t="shared" si="215"/>
        <v>0.23638441438043964</v>
      </c>
      <c r="G281" s="66">
        <f t="shared" si="215"/>
        <v>0.23232099097342773</v>
      </c>
      <c r="H281" s="66">
        <f t="shared" si="215"/>
        <v>0.22720379599999496</v>
      </c>
      <c r="I281" s="66">
        <f t="shared" si="215"/>
        <v>0.22106330892098036</v>
      </c>
      <c r="J281" s="66">
        <f t="shared" si="215"/>
        <v>0.21411980790921872</v>
      </c>
      <c r="K281" s="66">
        <f t="shared" si="215"/>
        <v>0.20678958237956976</v>
      </c>
      <c r="L281" s="66">
        <f t="shared" si="215"/>
        <v>0.19960360197754207</v>
      </c>
      <c r="M281" s="66">
        <f t="shared" si="215"/>
        <v>0.19306205610455709</v>
      </c>
      <c r="N281" s="66">
        <f t="shared" si="215"/>
        <v>0.18750267364656589</v>
      </c>
      <c r="O281" s="66">
        <f t="shared" si="215"/>
        <v>0.18305060392670339</v>
      </c>
      <c r="P281" s="66">
        <f t="shared" si="215"/>
        <v>0.17965347713349333</v>
      </c>
      <c r="Q281" s="66">
        <f t="shared" si="215"/>
        <v>0.1771563164905213</v>
      </c>
      <c r="R281" s="66">
        <f t="shared" si="215"/>
        <v>0.17537088275638113</v>
      </c>
      <c r="S281" s="66">
        <f t="shared" si="215"/>
        <v>0.17411955738097873</v>
      </c>
      <c r="T281" s="66">
        <f t="shared" si="215"/>
        <v>0.1732548146341073</v>
      </c>
      <c r="U281" s="66">
        <f t="shared" si="215"/>
        <v>0.17266302808063919</v>
      </c>
      <c r="V281" s="66">
        <f t="shared" si="215"/>
        <v>0.17226074213821779</v>
      </c>
      <c r="W281" s="66">
        <f t="shared" si="215"/>
        <v>0.17198851971737975</v>
      </c>
      <c r="X281" s="66">
        <f t="shared" si="215"/>
        <v>0.17180487818807663</v>
      </c>
      <c r="Y281" s="66">
        <f t="shared" si="215"/>
        <v>0.17168125162280345</v>
      </c>
      <c r="Z281" s="66">
        <f t="shared" si="215"/>
        <v>0.17159814371159376</v>
      </c>
      <c r="AA281" s="66">
        <f t="shared" si="215"/>
        <v>0.17154232722822715</v>
      </c>
      <c r="AB281" s="66">
        <f t="shared" si="215"/>
        <v>0.1715048638590817</v>
      </c>
      <c r="AC281" s="66">
        <f t="shared" si="215"/>
        <v>0.17147972960018762</v>
      </c>
    </row>
    <row r="282" spans="1:29" x14ac:dyDescent="0.25">
      <c r="A282" s="30" t="str">
        <f t="shared" si="209"/>
        <v>Opex var (mode-fees)</v>
      </c>
      <c r="B282" s="66">
        <f>B252*B261/B261</f>
        <v>0.11</v>
      </c>
      <c r="C282" s="66">
        <f t="shared" ref="C282:AC282" si="216">C252*C261/C261</f>
        <v>0.11</v>
      </c>
      <c r="D282" s="66">
        <f t="shared" si="216"/>
        <v>0.11</v>
      </c>
      <c r="E282" s="66">
        <f t="shared" si="216"/>
        <v>0.11</v>
      </c>
      <c r="F282" s="66">
        <f t="shared" si="216"/>
        <v>0.11</v>
      </c>
      <c r="G282" s="66">
        <f t="shared" si="216"/>
        <v>0.11</v>
      </c>
      <c r="H282" s="66">
        <f t="shared" si="216"/>
        <v>0.11</v>
      </c>
      <c r="I282" s="66">
        <f t="shared" si="216"/>
        <v>0.11</v>
      </c>
      <c r="J282" s="66">
        <f t="shared" si="216"/>
        <v>0.11</v>
      </c>
      <c r="K282" s="66">
        <f t="shared" si="216"/>
        <v>0.11</v>
      </c>
      <c r="L282" s="66">
        <f t="shared" si="216"/>
        <v>0.11</v>
      </c>
      <c r="M282" s="66">
        <f t="shared" si="216"/>
        <v>0.11</v>
      </c>
      <c r="N282" s="66">
        <f t="shared" si="216"/>
        <v>0.11</v>
      </c>
      <c r="O282" s="66">
        <f t="shared" si="216"/>
        <v>0.11</v>
      </c>
      <c r="P282" s="66">
        <f t="shared" si="216"/>
        <v>0.11</v>
      </c>
      <c r="Q282" s="66">
        <f t="shared" si="216"/>
        <v>0.11</v>
      </c>
      <c r="R282" s="66">
        <f t="shared" si="216"/>
        <v>0.11</v>
      </c>
      <c r="S282" s="66">
        <f t="shared" si="216"/>
        <v>0.11</v>
      </c>
      <c r="T282" s="66">
        <f t="shared" si="216"/>
        <v>0.11</v>
      </c>
      <c r="U282" s="66">
        <f t="shared" si="216"/>
        <v>0.11</v>
      </c>
      <c r="V282" s="66">
        <f t="shared" si="216"/>
        <v>0.11</v>
      </c>
      <c r="W282" s="66">
        <f t="shared" si="216"/>
        <v>0.11</v>
      </c>
      <c r="X282" s="66">
        <f t="shared" si="216"/>
        <v>0.11</v>
      </c>
      <c r="Y282" s="66">
        <f t="shared" si="216"/>
        <v>0.11</v>
      </c>
      <c r="Z282" s="66">
        <f t="shared" si="216"/>
        <v>0.11</v>
      </c>
      <c r="AA282" s="66">
        <f t="shared" si="216"/>
        <v>0.11</v>
      </c>
      <c r="AB282" s="66">
        <f t="shared" si="216"/>
        <v>0.11</v>
      </c>
      <c r="AC282" s="66">
        <f t="shared" si="216"/>
        <v>0.11</v>
      </c>
    </row>
    <row r="283" spans="1:29" x14ac:dyDescent="0.25">
      <c r="A283" s="30" t="str">
        <f t="shared" si="209"/>
        <v>Fuel Cost</v>
      </c>
      <c r="B283" s="66">
        <f>B253*B254*B261/B261</f>
        <v>0.53742451917328127</v>
      </c>
      <c r="C283" s="66">
        <f t="shared" ref="C283:AC283" si="217">C253*C254*C261/C261</f>
        <v>0.53328076646891065</v>
      </c>
      <c r="D283" s="66">
        <f t="shared" si="217"/>
        <v>0.52749757618020354</v>
      </c>
      <c r="E283" s="66">
        <f t="shared" si="217"/>
        <v>0.51952238110723781</v>
      </c>
      <c r="F283" s="66">
        <f t="shared" si="217"/>
        <v>0.50870752427151578</v>
      </c>
      <c r="G283" s="66">
        <f t="shared" si="217"/>
        <v>0.49437524243151554</v>
      </c>
      <c r="H283" s="66">
        <f t="shared" si="217"/>
        <v>0.47595082702243874</v>
      </c>
      <c r="I283" s="66">
        <f t="shared" si="217"/>
        <v>0.45316133383767676</v>
      </c>
      <c r="J283" s="66">
        <f t="shared" si="217"/>
        <v>0.42624571522440879</v>
      </c>
      <c r="K283" s="66">
        <f t="shared" si="217"/>
        <v>0.39607146853505659</v>
      </c>
      <c r="L283" s="66">
        <f t="shared" si="217"/>
        <v>0.36406766567256954</v>
      </c>
      <c r="M283" s="66">
        <f t="shared" si="217"/>
        <v>0.33198453763529034</v>
      </c>
      <c r="N283" s="66">
        <f t="shared" si="217"/>
        <v>0.30158014608597056</v>
      </c>
      <c r="O283" s="66">
        <f t="shared" si="217"/>
        <v>0.27432626644499841</v>
      </c>
      <c r="P283" s="66">
        <f t="shared" si="217"/>
        <v>0.25118415888048851</v>
      </c>
      <c r="Q283" s="66">
        <f t="shared" si="217"/>
        <v>0.23250375572440146</v>
      </c>
      <c r="R283" s="66">
        <f t="shared" si="217"/>
        <v>0.218084699087816</v>
      </c>
      <c r="S283" s="66">
        <f t="shared" si="217"/>
        <v>0.20736156580363685</v>
      </c>
      <c r="T283" s="66">
        <f t="shared" si="217"/>
        <v>0.19961742692031842</v>
      </c>
      <c r="U283" s="66">
        <f t="shared" si="217"/>
        <v>0.19414685627985126</v>
      </c>
      <c r="V283" s="66">
        <f t="shared" si="217"/>
        <v>0.19034400139850996</v>
      </c>
      <c r="W283" s="66">
        <f t="shared" si="217"/>
        <v>0.18773045465245583</v>
      </c>
      <c r="X283" s="66">
        <f t="shared" si="217"/>
        <v>0.18594850776631369</v>
      </c>
      <c r="Y283" s="66">
        <f t="shared" si="217"/>
        <v>0.18474019459977517</v>
      </c>
      <c r="Z283" s="66">
        <f t="shared" si="217"/>
        <v>0.18392391347296866</v>
      </c>
      <c r="AA283" s="66">
        <f t="shared" si="217"/>
        <v>0.18337386928405744</v>
      </c>
      <c r="AB283" s="66">
        <f t="shared" si="217"/>
        <v>0.18300386199689941</v>
      </c>
      <c r="AC283" s="66">
        <f t="shared" si="217"/>
        <v>0.18275525078808499</v>
      </c>
    </row>
    <row r="284" spans="1:29" ht="15.75" thickBot="1" x14ac:dyDescent="0.3">
      <c r="A284" s="59" t="str">
        <f t="shared" ref="A284" si="218">A272</f>
        <v>Emission Cost</v>
      </c>
      <c r="B284" s="66">
        <f>B255</f>
        <v>0</v>
      </c>
      <c r="C284" s="66">
        <f t="shared" ref="C284:AC284" si="219">C255</f>
        <v>0</v>
      </c>
      <c r="D284" s="66">
        <f t="shared" si="219"/>
        <v>0</v>
      </c>
      <c r="E284" s="66">
        <f t="shared" si="219"/>
        <v>0</v>
      </c>
      <c r="F284" s="66">
        <f t="shared" si="219"/>
        <v>0</v>
      </c>
      <c r="G284" s="66">
        <f t="shared" si="219"/>
        <v>0</v>
      </c>
      <c r="H284" s="66">
        <f t="shared" si="219"/>
        <v>0</v>
      </c>
      <c r="I284" s="66">
        <f t="shared" si="219"/>
        <v>0</v>
      </c>
      <c r="J284" s="66">
        <f t="shared" si="219"/>
        <v>0</v>
      </c>
      <c r="K284" s="66">
        <f t="shared" si="219"/>
        <v>0</v>
      </c>
      <c r="L284" s="66">
        <f t="shared" si="219"/>
        <v>0</v>
      </c>
      <c r="M284" s="66">
        <f t="shared" si="219"/>
        <v>0</v>
      </c>
      <c r="N284" s="66">
        <f t="shared" si="219"/>
        <v>0</v>
      </c>
      <c r="O284" s="66">
        <f t="shared" si="219"/>
        <v>0</v>
      </c>
      <c r="P284" s="66">
        <f t="shared" si="219"/>
        <v>0</v>
      </c>
      <c r="Q284" s="66">
        <f t="shared" si="219"/>
        <v>0</v>
      </c>
      <c r="R284" s="66">
        <f t="shared" si="219"/>
        <v>0</v>
      </c>
      <c r="S284" s="66">
        <f t="shared" si="219"/>
        <v>0</v>
      </c>
      <c r="T284" s="66">
        <f t="shared" si="219"/>
        <v>0</v>
      </c>
      <c r="U284" s="66">
        <f t="shared" si="219"/>
        <v>0</v>
      </c>
      <c r="V284" s="66">
        <f t="shared" si="219"/>
        <v>0</v>
      </c>
      <c r="W284" s="66">
        <f t="shared" si="219"/>
        <v>0</v>
      </c>
      <c r="X284" s="66">
        <f t="shared" si="219"/>
        <v>0</v>
      </c>
      <c r="Y284" s="66">
        <f t="shared" si="219"/>
        <v>0</v>
      </c>
      <c r="Z284" s="66">
        <f t="shared" si="219"/>
        <v>0</v>
      </c>
      <c r="AA284" s="66">
        <f t="shared" si="219"/>
        <v>0</v>
      </c>
      <c r="AB284" s="66">
        <f t="shared" si="219"/>
        <v>0</v>
      </c>
      <c r="AC284" s="66">
        <f t="shared" si="219"/>
        <v>0</v>
      </c>
    </row>
    <row r="285" spans="1:29" ht="15.75" thickBot="1" x14ac:dyDescent="0.3">
      <c r="A285" s="31" t="s">
        <v>63</v>
      </c>
      <c r="B285" s="76">
        <f>B276+B277+B278-B279+B280+B281+B282+B283+B284</f>
        <v>2.1031165572598893</v>
      </c>
      <c r="C285" s="76">
        <f t="shared" ref="C285:AC285" si="220">C276+C277+C278-C279+C280+C281+C282+C283+C284</f>
        <v>2.0925014511159068</v>
      </c>
      <c r="D285" s="76">
        <f t="shared" si="220"/>
        <v>2.0777207303720959</v>
      </c>
      <c r="E285" s="76">
        <f t="shared" si="220"/>
        <v>2.0574102576434665</v>
      </c>
      <c r="F285" s="76">
        <f t="shared" si="220"/>
        <v>2.0300181094334486</v>
      </c>
      <c r="G285" s="76">
        <f t="shared" si="220"/>
        <v>1.9940161052700731</v>
      </c>
      <c r="H285" s="76">
        <f t="shared" si="220"/>
        <v>1.9483023372531658</v>
      </c>
      <c r="I285" s="76">
        <f t="shared" si="220"/>
        <v>1.8927664042799961</v>
      </c>
      <c r="J285" s="76">
        <f t="shared" si="220"/>
        <v>1.8288219742912493</v>
      </c>
      <c r="K285" s="76">
        <f t="shared" si="220"/>
        <v>1.7595565633581938</v>
      </c>
      <c r="L285" s="76">
        <f t="shared" si="220"/>
        <v>1.689230837246348</v>
      </c>
      <c r="M285" s="76">
        <f t="shared" si="220"/>
        <v>1.6222624736737823</v>
      </c>
      <c r="N285" s="76">
        <f t="shared" si="220"/>
        <v>1.5622105996725408</v>
      </c>
      <c r="O285" s="76">
        <f t="shared" si="220"/>
        <v>1.5112143961508602</v>
      </c>
      <c r="P285" s="76">
        <f t="shared" si="220"/>
        <v>1.469955841705838</v>
      </c>
      <c r="Q285" s="76">
        <f t="shared" si="220"/>
        <v>1.4379583971514345</v>
      </c>
      <c r="R285" s="76">
        <f t="shared" si="220"/>
        <v>1.4140178485682209</v>
      </c>
      <c r="S285" s="76">
        <f t="shared" si="220"/>
        <v>1.3966215555600585</v>
      </c>
      <c r="T285" s="76">
        <f t="shared" si="220"/>
        <v>1.3842658531430159</v>
      </c>
      <c r="U285" s="76">
        <f t="shared" si="220"/>
        <v>1.3756393597733958</v>
      </c>
      <c r="V285" s="76">
        <f t="shared" si="220"/>
        <v>1.3696911649179269</v>
      </c>
      <c r="W285" s="76">
        <f t="shared" si="220"/>
        <v>1.3656258904834466</v>
      </c>
      <c r="X285" s="76">
        <f t="shared" si="220"/>
        <v>1.3628646065830587</v>
      </c>
      <c r="Y285" s="76">
        <f t="shared" si="220"/>
        <v>1.3609970086034635</v>
      </c>
      <c r="Z285" s="76">
        <f t="shared" si="220"/>
        <v>1.3597375235132989</v>
      </c>
      <c r="AA285" s="76">
        <f t="shared" si="220"/>
        <v>1.3588898170887629</v>
      </c>
      <c r="AB285" s="76">
        <f t="shared" si="220"/>
        <v>1.3583200223993668</v>
      </c>
      <c r="AC285" s="76">
        <f t="shared" si="220"/>
        <v>1.3579373733715796</v>
      </c>
    </row>
    <row r="286" spans="1:29" ht="15.75" thickBot="1" x14ac:dyDescent="0.3"/>
    <row r="287" spans="1:29" ht="15.75" thickBot="1" x14ac:dyDescent="0.3">
      <c r="A287" s="26" t="s">
        <v>208</v>
      </c>
      <c r="B287" s="27">
        <v>2023</v>
      </c>
      <c r="C287" s="27">
        <v>2024</v>
      </c>
      <c r="D287" s="27">
        <v>2025</v>
      </c>
      <c r="E287" s="27">
        <v>2026</v>
      </c>
      <c r="F287" s="27">
        <v>2027</v>
      </c>
      <c r="G287" s="27">
        <v>2028</v>
      </c>
      <c r="H287" s="27">
        <v>2029</v>
      </c>
      <c r="I287" s="27">
        <v>2030</v>
      </c>
      <c r="J287" s="27">
        <v>2031</v>
      </c>
      <c r="K287" s="27">
        <v>2032</v>
      </c>
      <c r="L287" s="27">
        <v>2033</v>
      </c>
      <c r="M287" s="27">
        <v>2034</v>
      </c>
      <c r="N287" s="27">
        <v>2035</v>
      </c>
      <c r="O287" s="27">
        <v>2036</v>
      </c>
      <c r="P287" s="27">
        <v>2037</v>
      </c>
      <c r="Q287" s="27">
        <v>2038</v>
      </c>
      <c r="R287" s="27">
        <v>2039</v>
      </c>
      <c r="S287" s="27">
        <v>2040</v>
      </c>
      <c r="T287" s="27">
        <v>2041</v>
      </c>
      <c r="U287" s="27">
        <v>2042</v>
      </c>
      <c r="V287" s="27">
        <v>2043</v>
      </c>
      <c r="W287" s="27">
        <v>2044</v>
      </c>
      <c r="X287" s="27">
        <v>2045</v>
      </c>
      <c r="Y287" s="27">
        <v>2046</v>
      </c>
      <c r="Z287" s="27">
        <v>2047</v>
      </c>
      <c r="AA287" s="27">
        <v>2048</v>
      </c>
      <c r="AB287" s="27">
        <v>2049</v>
      </c>
      <c r="AC287" s="28">
        <v>2050</v>
      </c>
    </row>
    <row r="288" spans="1:29" x14ac:dyDescent="0.25">
      <c r="A288" s="29" t="str">
        <f t="shared" ref="A288:A295" si="221">A264</f>
        <v>Capex vehicle</v>
      </c>
      <c r="B288" s="65">
        <f>((1+B249)^B256)*B249/(((1+B249)^B256)-1)*(B245)/B261/(B258)</f>
        <v>2.3374265103106976E-2</v>
      </c>
      <c r="C288" s="65">
        <f t="shared" ref="C288:AC288" si="222">((1+C249)^C256)*C249/(((1+C249)^C256)-1)*(C245)/C261/(C258)</f>
        <v>2.3144653126055979E-2</v>
      </c>
      <c r="D288" s="65">
        <f t="shared" si="222"/>
        <v>2.2825409126226368E-2</v>
      </c>
      <c r="E288" s="65">
        <f t="shared" si="222"/>
        <v>2.2387737545401749E-2</v>
      </c>
      <c r="F288" s="65">
        <f t="shared" si="222"/>
        <v>2.1799553839764001E-2</v>
      </c>
      <c r="G288" s="65">
        <f t="shared" si="222"/>
        <v>2.1030684107760208E-2</v>
      </c>
      <c r="H288" s="65">
        <f t="shared" si="222"/>
        <v>2.0062422636153515E-2</v>
      </c>
      <c r="I288" s="65">
        <f t="shared" si="222"/>
        <v>1.8900536664175384E-2</v>
      </c>
      <c r="J288" s="65">
        <f t="shared" si="222"/>
        <v>1.7586706618094344E-2</v>
      </c>
      <c r="K288" s="65">
        <f t="shared" si="222"/>
        <v>1.6199701628955624E-2</v>
      </c>
      <c r="L288" s="65">
        <f t="shared" si="222"/>
        <v>1.4839990303683093E-2</v>
      </c>
      <c r="M288" s="65">
        <f t="shared" si="222"/>
        <v>1.3602217096595365E-2</v>
      </c>
      <c r="N288" s="65">
        <f t="shared" si="222"/>
        <v>1.2550286132865065E-2</v>
      </c>
      <c r="O288" s="65">
        <f t="shared" si="222"/>
        <v>1.1707877821078993E-2</v>
      </c>
      <c r="P288" s="65">
        <f t="shared" si="222"/>
        <v>1.1065082890437233E-2</v>
      </c>
      <c r="Q288" s="65">
        <f t="shared" si="222"/>
        <v>1.0592577064187578E-2</v>
      </c>
      <c r="R288" s="65">
        <f t="shared" si="222"/>
        <v>1.0254742234002268E-2</v>
      </c>
      <c r="S288" s="65">
        <f t="shared" si="222"/>
        <v>1.001796990937202E-2</v>
      </c>
      <c r="T288" s="65">
        <f t="shared" si="222"/>
        <v>9.8543456798880925E-3</v>
      </c>
      <c r="U288" s="65">
        <f t="shared" si="222"/>
        <v>9.7423694659441347E-3</v>
      </c>
      <c r="V288" s="65">
        <f t="shared" si="222"/>
        <v>9.6662500332006223E-3</v>
      </c>
      <c r="W288" s="65">
        <f t="shared" si="222"/>
        <v>9.6147408600748292E-3</v>
      </c>
      <c r="X288" s="65">
        <f t="shared" si="222"/>
        <v>9.5799927181075429E-3</v>
      </c>
      <c r="Y288" s="65">
        <f t="shared" si="222"/>
        <v>9.5566004415492851E-3</v>
      </c>
      <c r="Z288" s="65">
        <f t="shared" si="222"/>
        <v>9.5408749925820543E-3</v>
      </c>
      <c r="AA288" s="65">
        <f t="shared" si="222"/>
        <v>9.5303135520653157E-3</v>
      </c>
      <c r="AB288" s="65">
        <f t="shared" si="222"/>
        <v>9.5232248370313126E-3</v>
      </c>
      <c r="AC288" s="65">
        <f t="shared" si="222"/>
        <v>9.5184690021196325E-3</v>
      </c>
    </row>
    <row r="289" spans="1:29" x14ac:dyDescent="0.25">
      <c r="A289" s="30" t="str">
        <f t="shared" si="221"/>
        <v>Residual value (vehicle)</v>
      </c>
      <c r="B289" s="68">
        <f>((1+B249)^B256)*B249/(((1+B249)^B256)-1)*(B246)/B261/(B258)</f>
        <v>-3.5424872620014453E-3</v>
      </c>
      <c r="C289" s="68">
        <f t="shared" ref="C289:AC289" si="223">((1+C249)^C256)*C249/(((1+C249)^C256)-1)*(C246)/C261/(C258)</f>
        <v>-3.5231900852067343E-3</v>
      </c>
      <c r="D289" s="68">
        <f t="shared" si="223"/>
        <v>-3.4963600043699901E-3</v>
      </c>
      <c r="E289" s="68">
        <f t="shared" si="223"/>
        <v>-3.4595769672581345E-3</v>
      </c>
      <c r="F289" s="68">
        <f t="shared" si="223"/>
        <v>-3.4101445068907064E-3</v>
      </c>
      <c r="G289" s="68">
        <f t="shared" si="223"/>
        <v>-3.3455267315414513E-3</v>
      </c>
      <c r="H289" s="68">
        <f t="shared" si="223"/>
        <v>-3.2641515653106762E-3</v>
      </c>
      <c r="I289" s="68">
        <f t="shared" si="223"/>
        <v>-3.1665037017082585E-3</v>
      </c>
      <c r="J289" s="68">
        <f t="shared" si="223"/>
        <v>-3.0560860701759158E-3</v>
      </c>
      <c r="K289" s="68">
        <f t="shared" si="223"/>
        <v>-2.9395186295993643E-3</v>
      </c>
      <c r="L289" s="68">
        <f t="shared" si="223"/>
        <v>-2.825245018220077E-3</v>
      </c>
      <c r="M289" s="68">
        <f t="shared" si="223"/>
        <v>-2.721219397624406E-3</v>
      </c>
      <c r="N289" s="68">
        <f t="shared" si="223"/>
        <v>-2.6328124336513275E-3</v>
      </c>
      <c r="O289" s="68">
        <f t="shared" si="223"/>
        <v>-2.5620142882990943E-3</v>
      </c>
      <c r="P289" s="68">
        <f t="shared" si="223"/>
        <v>-2.5079921611494142E-3</v>
      </c>
      <c r="Q289" s="68">
        <f t="shared" si="223"/>
        <v>-2.4682815651135386E-3</v>
      </c>
      <c r="R289" s="68">
        <f t="shared" si="223"/>
        <v>-2.4398890634277524E-3</v>
      </c>
      <c r="S289" s="68">
        <f t="shared" si="223"/>
        <v>-2.419990112740742E-3</v>
      </c>
      <c r="T289" s="68">
        <f t="shared" si="223"/>
        <v>-2.4062387147309227E-3</v>
      </c>
      <c r="U289" s="68">
        <f t="shared" si="223"/>
        <v>-2.3968279478143563E-3</v>
      </c>
      <c r="V289" s="68">
        <f t="shared" si="223"/>
        <v>-2.390430676339103E-3</v>
      </c>
      <c r="W289" s="68">
        <f t="shared" si="223"/>
        <v>-2.3861017139168291E-3</v>
      </c>
      <c r="X289" s="68">
        <f t="shared" si="223"/>
        <v>-2.3831813913472379E-3</v>
      </c>
      <c r="Y289" s="68">
        <f t="shared" si="223"/>
        <v>-2.3812154447003207E-3</v>
      </c>
      <c r="Z289" s="68">
        <f t="shared" si="223"/>
        <v>-2.3798938378190317E-3</v>
      </c>
      <c r="AA289" s="68">
        <f t="shared" si="223"/>
        <v>-2.3790062273926255E-3</v>
      </c>
      <c r="AB289" s="68">
        <f t="shared" si="223"/>
        <v>-2.3784104736823204E-3</v>
      </c>
      <c r="AC289" s="68">
        <f t="shared" si="223"/>
        <v>-2.3780107811737857E-3</v>
      </c>
    </row>
    <row r="290" spans="1:29" x14ac:dyDescent="0.25">
      <c r="A290" s="30" t="str">
        <f t="shared" si="221"/>
        <v>Capex costumization</v>
      </c>
      <c r="B290" s="66">
        <f>((1+B249)^B257)*B249/(((1+B249)^B257)-1)*(B247)/B261/(B258)</f>
        <v>1.552776665375814E-3</v>
      </c>
      <c r="C290" s="66">
        <f t="shared" ref="C290:AC290" si="224">((1+C249)^C257)*C249/(((1+C249)^C257)-1)*(C247)/C261/(C258)</f>
        <v>1.552776665375814E-3</v>
      </c>
      <c r="D290" s="66">
        <f t="shared" si="224"/>
        <v>1.552776665375814E-3</v>
      </c>
      <c r="E290" s="66">
        <f t="shared" si="224"/>
        <v>1.552776665375814E-3</v>
      </c>
      <c r="F290" s="66">
        <f t="shared" si="224"/>
        <v>1.552776665375814E-3</v>
      </c>
      <c r="G290" s="66">
        <f t="shared" si="224"/>
        <v>1.552776665375814E-3</v>
      </c>
      <c r="H290" s="66">
        <f t="shared" si="224"/>
        <v>1.552776665375814E-3</v>
      </c>
      <c r="I290" s="66">
        <f t="shared" si="224"/>
        <v>1.552776665375814E-3</v>
      </c>
      <c r="J290" s="66">
        <f t="shared" si="224"/>
        <v>1.552776665375814E-3</v>
      </c>
      <c r="K290" s="66">
        <f t="shared" si="224"/>
        <v>1.552776665375814E-3</v>
      </c>
      <c r="L290" s="66">
        <f t="shared" si="224"/>
        <v>1.552776665375814E-3</v>
      </c>
      <c r="M290" s="66">
        <f t="shared" si="224"/>
        <v>1.552776665375814E-3</v>
      </c>
      <c r="N290" s="66">
        <f t="shared" si="224"/>
        <v>1.552776665375814E-3</v>
      </c>
      <c r="O290" s="66">
        <f t="shared" si="224"/>
        <v>1.552776665375814E-3</v>
      </c>
      <c r="P290" s="66">
        <f t="shared" si="224"/>
        <v>1.552776665375814E-3</v>
      </c>
      <c r="Q290" s="66">
        <f t="shared" si="224"/>
        <v>1.552776665375814E-3</v>
      </c>
      <c r="R290" s="66">
        <f t="shared" si="224"/>
        <v>1.552776665375814E-3</v>
      </c>
      <c r="S290" s="66">
        <f t="shared" si="224"/>
        <v>1.552776665375814E-3</v>
      </c>
      <c r="T290" s="66">
        <f t="shared" si="224"/>
        <v>1.552776665375814E-3</v>
      </c>
      <c r="U290" s="66">
        <f t="shared" si="224"/>
        <v>1.552776665375814E-3</v>
      </c>
      <c r="V290" s="66">
        <f t="shared" si="224"/>
        <v>1.552776665375814E-3</v>
      </c>
      <c r="W290" s="66">
        <f t="shared" si="224"/>
        <v>1.552776665375814E-3</v>
      </c>
      <c r="X290" s="66">
        <f t="shared" si="224"/>
        <v>1.552776665375814E-3</v>
      </c>
      <c r="Y290" s="66">
        <f t="shared" si="224"/>
        <v>1.552776665375814E-3</v>
      </c>
      <c r="Z290" s="66">
        <f t="shared" si="224"/>
        <v>1.552776665375814E-3</v>
      </c>
      <c r="AA290" s="66">
        <f t="shared" si="224"/>
        <v>1.552776665375814E-3</v>
      </c>
      <c r="AB290" s="66">
        <f t="shared" si="224"/>
        <v>1.552776665375814E-3</v>
      </c>
      <c r="AC290" s="66">
        <f t="shared" si="224"/>
        <v>1.552776665375814E-3</v>
      </c>
    </row>
    <row r="291" spans="1:29" x14ac:dyDescent="0.25">
      <c r="A291" s="30" t="str">
        <f t="shared" si="221"/>
        <v>Residual value (costumization)</v>
      </c>
      <c r="B291" s="69">
        <f>((1+B249)^B257)*B249/(((1+B249)^B257)-1)*(B248)/B261/(B258)</f>
        <v>-3.8819416634395349E-4</v>
      </c>
      <c r="C291" s="69">
        <f t="shared" ref="C291:AC291" si="225">((1+C249)^C257)*C249/(((1+C249)^C257)-1)*(C248)/C261/(C258)</f>
        <v>-3.8819416634395349E-4</v>
      </c>
      <c r="D291" s="69">
        <f t="shared" si="225"/>
        <v>-3.8819416634395349E-4</v>
      </c>
      <c r="E291" s="69">
        <f t="shared" si="225"/>
        <v>-3.8819416634395349E-4</v>
      </c>
      <c r="F291" s="69">
        <f t="shared" si="225"/>
        <v>-3.8819416634395349E-4</v>
      </c>
      <c r="G291" s="69">
        <f t="shared" si="225"/>
        <v>-3.8819416634395349E-4</v>
      </c>
      <c r="H291" s="69">
        <f t="shared" si="225"/>
        <v>-3.8819416634395349E-4</v>
      </c>
      <c r="I291" s="69">
        <f t="shared" si="225"/>
        <v>-3.8819416634395349E-4</v>
      </c>
      <c r="J291" s="69">
        <f t="shared" si="225"/>
        <v>-3.8819416634395349E-4</v>
      </c>
      <c r="K291" s="69">
        <f t="shared" si="225"/>
        <v>-3.8819416634395349E-4</v>
      </c>
      <c r="L291" s="69">
        <f t="shared" si="225"/>
        <v>-3.8819416634395349E-4</v>
      </c>
      <c r="M291" s="69">
        <f t="shared" si="225"/>
        <v>-3.8819416634395349E-4</v>
      </c>
      <c r="N291" s="69">
        <f t="shared" si="225"/>
        <v>-3.8819416634395349E-4</v>
      </c>
      <c r="O291" s="69">
        <f t="shared" si="225"/>
        <v>-3.8819416634395349E-4</v>
      </c>
      <c r="P291" s="69">
        <f t="shared" si="225"/>
        <v>-3.8819416634395349E-4</v>
      </c>
      <c r="Q291" s="69">
        <f t="shared" si="225"/>
        <v>-3.8819416634395349E-4</v>
      </c>
      <c r="R291" s="69">
        <f t="shared" si="225"/>
        <v>-3.8819416634395349E-4</v>
      </c>
      <c r="S291" s="69">
        <f t="shared" si="225"/>
        <v>-3.8819416634395349E-4</v>
      </c>
      <c r="T291" s="69">
        <f t="shared" si="225"/>
        <v>-3.8819416634395349E-4</v>
      </c>
      <c r="U291" s="69">
        <f t="shared" si="225"/>
        <v>-3.8819416634395349E-4</v>
      </c>
      <c r="V291" s="69">
        <f t="shared" si="225"/>
        <v>-3.8819416634395349E-4</v>
      </c>
      <c r="W291" s="69">
        <f t="shared" si="225"/>
        <v>-3.8819416634395349E-4</v>
      </c>
      <c r="X291" s="69">
        <f t="shared" si="225"/>
        <v>-3.8819416634395349E-4</v>
      </c>
      <c r="Y291" s="69">
        <f t="shared" si="225"/>
        <v>-3.8819416634395349E-4</v>
      </c>
      <c r="Z291" s="69">
        <f t="shared" si="225"/>
        <v>-3.8819416634395349E-4</v>
      </c>
      <c r="AA291" s="69">
        <f t="shared" si="225"/>
        <v>-3.8819416634395349E-4</v>
      </c>
      <c r="AB291" s="69">
        <f t="shared" si="225"/>
        <v>-3.8819416634395349E-4</v>
      </c>
      <c r="AC291" s="69">
        <f t="shared" si="225"/>
        <v>-3.8819416634395349E-4</v>
      </c>
    </row>
    <row r="292" spans="1:29" x14ac:dyDescent="0.25">
      <c r="A292" s="30" t="str">
        <f t="shared" si="221"/>
        <v>Opex fix (admin, crew, insurance)</v>
      </c>
      <c r="B292" s="66">
        <f>B250/B261/(B258)</f>
        <v>2.6666666666666665E-2</v>
      </c>
      <c r="C292" s="66">
        <f t="shared" ref="C292:AC292" si="226">C250/C261/(C258)</f>
        <v>2.6666666666666665E-2</v>
      </c>
      <c r="D292" s="66">
        <f t="shared" si="226"/>
        <v>2.6666666666666665E-2</v>
      </c>
      <c r="E292" s="66">
        <f t="shared" si="226"/>
        <v>2.6666666666666665E-2</v>
      </c>
      <c r="F292" s="66">
        <f t="shared" si="226"/>
        <v>2.6666666666666665E-2</v>
      </c>
      <c r="G292" s="66">
        <f t="shared" si="226"/>
        <v>2.6666666666666665E-2</v>
      </c>
      <c r="H292" s="66">
        <f t="shared" si="226"/>
        <v>2.6666666666666665E-2</v>
      </c>
      <c r="I292" s="66">
        <f t="shared" si="226"/>
        <v>2.6666666666666665E-2</v>
      </c>
      <c r="J292" s="66">
        <f t="shared" si="226"/>
        <v>2.6666666666666665E-2</v>
      </c>
      <c r="K292" s="66">
        <f t="shared" si="226"/>
        <v>2.6666666666666665E-2</v>
      </c>
      <c r="L292" s="66">
        <f t="shared" si="226"/>
        <v>2.6666666666666665E-2</v>
      </c>
      <c r="M292" s="66">
        <f t="shared" si="226"/>
        <v>2.6666666666666665E-2</v>
      </c>
      <c r="N292" s="66">
        <f t="shared" si="226"/>
        <v>2.6666666666666665E-2</v>
      </c>
      <c r="O292" s="66">
        <f t="shared" si="226"/>
        <v>2.6666666666666665E-2</v>
      </c>
      <c r="P292" s="66">
        <f t="shared" si="226"/>
        <v>2.6666666666666665E-2</v>
      </c>
      <c r="Q292" s="66">
        <f t="shared" si="226"/>
        <v>2.6666666666666665E-2</v>
      </c>
      <c r="R292" s="66">
        <f t="shared" si="226"/>
        <v>2.6666666666666665E-2</v>
      </c>
      <c r="S292" s="66">
        <f t="shared" si="226"/>
        <v>2.6666666666666665E-2</v>
      </c>
      <c r="T292" s="66">
        <f t="shared" si="226"/>
        <v>2.6666666666666665E-2</v>
      </c>
      <c r="U292" s="66">
        <f t="shared" si="226"/>
        <v>2.6666666666666665E-2</v>
      </c>
      <c r="V292" s="66">
        <f t="shared" si="226"/>
        <v>2.6666666666666665E-2</v>
      </c>
      <c r="W292" s="66">
        <f t="shared" si="226"/>
        <v>2.6666666666666665E-2</v>
      </c>
      <c r="X292" s="66">
        <f t="shared" si="226"/>
        <v>2.6666666666666665E-2</v>
      </c>
      <c r="Y292" s="66">
        <f t="shared" si="226"/>
        <v>2.6666666666666665E-2</v>
      </c>
      <c r="Z292" s="66">
        <f t="shared" si="226"/>
        <v>2.6666666666666665E-2</v>
      </c>
      <c r="AA292" s="66">
        <f t="shared" si="226"/>
        <v>2.6666666666666665E-2</v>
      </c>
      <c r="AB292" s="66">
        <f t="shared" si="226"/>
        <v>2.6666666666666665E-2</v>
      </c>
      <c r="AC292" s="66">
        <f t="shared" si="226"/>
        <v>2.6666666666666665E-2</v>
      </c>
    </row>
    <row r="293" spans="1:29" x14ac:dyDescent="0.25">
      <c r="A293" s="30" t="str">
        <f t="shared" si="221"/>
        <v>Opex maintenance &amp; repair</v>
      </c>
      <c r="B293" s="66">
        <f>B251/B261/(B258)</f>
        <v>9.7882661839723516E-3</v>
      </c>
      <c r="C293" s="66">
        <f t="shared" ref="C293:AC293" si="227">C251/C261/(C258)</f>
        <v>9.7397268466441547E-3</v>
      </c>
      <c r="D293" s="66">
        <f t="shared" si="227"/>
        <v>9.6722395474328829E-3</v>
      </c>
      <c r="E293" s="66">
        <f t="shared" si="227"/>
        <v>9.5797169849191136E-3</v>
      </c>
      <c r="F293" s="66">
        <f t="shared" si="227"/>
        <v>9.4553765752175851E-3</v>
      </c>
      <c r="G293" s="66">
        <f t="shared" si="227"/>
        <v>9.2928396389371087E-3</v>
      </c>
      <c r="H293" s="66">
        <f t="shared" si="227"/>
        <v>9.0881518399997981E-3</v>
      </c>
      <c r="I293" s="66">
        <f t="shared" si="227"/>
        <v>8.8425323568392146E-3</v>
      </c>
      <c r="J293" s="66">
        <f t="shared" si="227"/>
        <v>8.5647923163687488E-3</v>
      </c>
      <c r="K293" s="66">
        <f t="shared" si="227"/>
        <v>8.2715832951827904E-3</v>
      </c>
      <c r="L293" s="66">
        <f t="shared" si="227"/>
        <v>7.9841440791016821E-3</v>
      </c>
      <c r="M293" s="66">
        <f t="shared" si="227"/>
        <v>7.7224822441822839E-3</v>
      </c>
      <c r="N293" s="66">
        <f t="shared" si="227"/>
        <v>7.5001069458626359E-3</v>
      </c>
      <c r="O293" s="66">
        <f t="shared" si="227"/>
        <v>7.3220241570681353E-3</v>
      </c>
      <c r="P293" s="66">
        <f t="shared" si="227"/>
        <v>7.1861390853397329E-3</v>
      </c>
      <c r="Q293" s="66">
        <f t="shared" si="227"/>
        <v>7.0862526596208522E-3</v>
      </c>
      <c r="R293" s="66">
        <f t="shared" si="227"/>
        <v>7.0148353102552456E-3</v>
      </c>
      <c r="S293" s="66">
        <f t="shared" si="227"/>
        <v>6.9647822952391492E-3</v>
      </c>
      <c r="T293" s="66">
        <f t="shared" si="227"/>
        <v>6.9301925853642917E-3</v>
      </c>
      <c r="U293" s="66">
        <f t="shared" si="227"/>
        <v>6.9065211232255674E-3</v>
      </c>
      <c r="V293" s="66">
        <f t="shared" si="227"/>
        <v>6.8904296855287119E-3</v>
      </c>
      <c r="W293" s="66">
        <f t="shared" si="227"/>
        <v>6.8795407886951898E-3</v>
      </c>
      <c r="X293" s="66">
        <f t="shared" si="227"/>
        <v>6.8721951275230652E-3</v>
      </c>
      <c r="Y293" s="66">
        <f t="shared" si="227"/>
        <v>6.8672500649121383E-3</v>
      </c>
      <c r="Z293" s="66">
        <f t="shared" si="227"/>
        <v>6.8639257484637509E-3</v>
      </c>
      <c r="AA293" s="66">
        <f t="shared" si="227"/>
        <v>6.8616930891290864E-3</v>
      </c>
      <c r="AB293" s="66">
        <f t="shared" si="227"/>
        <v>6.860194554363268E-3</v>
      </c>
      <c r="AC293" s="66">
        <f t="shared" si="227"/>
        <v>6.8591891840075045E-3</v>
      </c>
    </row>
    <row r="294" spans="1:29" x14ac:dyDescent="0.25">
      <c r="A294" s="30" t="str">
        <f t="shared" si="221"/>
        <v>Opex var (mode-fees)</v>
      </c>
      <c r="B294" s="66">
        <f>B252*B261/B261/(B258)</f>
        <v>4.4000000000000003E-3</v>
      </c>
      <c r="C294" s="66">
        <f t="shared" ref="C294:AC294" si="228">C252*C261/C261/(C258)</f>
        <v>4.4000000000000003E-3</v>
      </c>
      <c r="D294" s="66">
        <f t="shared" si="228"/>
        <v>4.4000000000000003E-3</v>
      </c>
      <c r="E294" s="66">
        <f t="shared" si="228"/>
        <v>4.4000000000000003E-3</v>
      </c>
      <c r="F294" s="66">
        <f t="shared" si="228"/>
        <v>4.4000000000000003E-3</v>
      </c>
      <c r="G294" s="66">
        <f t="shared" si="228"/>
        <v>4.4000000000000003E-3</v>
      </c>
      <c r="H294" s="66">
        <f t="shared" si="228"/>
        <v>4.4000000000000003E-3</v>
      </c>
      <c r="I294" s="66">
        <f t="shared" si="228"/>
        <v>4.4000000000000003E-3</v>
      </c>
      <c r="J294" s="66">
        <f t="shared" si="228"/>
        <v>4.4000000000000003E-3</v>
      </c>
      <c r="K294" s="66">
        <f t="shared" si="228"/>
        <v>4.4000000000000003E-3</v>
      </c>
      <c r="L294" s="66">
        <f t="shared" si="228"/>
        <v>4.4000000000000003E-3</v>
      </c>
      <c r="M294" s="66">
        <f t="shared" si="228"/>
        <v>4.4000000000000003E-3</v>
      </c>
      <c r="N294" s="66">
        <f t="shared" si="228"/>
        <v>4.4000000000000003E-3</v>
      </c>
      <c r="O294" s="66">
        <f t="shared" si="228"/>
        <v>4.4000000000000003E-3</v>
      </c>
      <c r="P294" s="66">
        <f t="shared" si="228"/>
        <v>4.4000000000000003E-3</v>
      </c>
      <c r="Q294" s="66">
        <f t="shared" si="228"/>
        <v>4.4000000000000003E-3</v>
      </c>
      <c r="R294" s="66">
        <f t="shared" si="228"/>
        <v>4.4000000000000003E-3</v>
      </c>
      <c r="S294" s="66">
        <f t="shared" si="228"/>
        <v>4.4000000000000003E-3</v>
      </c>
      <c r="T294" s="66">
        <f t="shared" si="228"/>
        <v>4.4000000000000003E-3</v>
      </c>
      <c r="U294" s="66">
        <f t="shared" si="228"/>
        <v>4.4000000000000003E-3</v>
      </c>
      <c r="V294" s="66">
        <f t="shared" si="228"/>
        <v>4.4000000000000003E-3</v>
      </c>
      <c r="W294" s="66">
        <f t="shared" si="228"/>
        <v>4.4000000000000003E-3</v>
      </c>
      <c r="X294" s="66">
        <f t="shared" si="228"/>
        <v>4.4000000000000003E-3</v>
      </c>
      <c r="Y294" s="66">
        <f t="shared" si="228"/>
        <v>4.4000000000000003E-3</v>
      </c>
      <c r="Z294" s="66">
        <f t="shared" si="228"/>
        <v>4.4000000000000003E-3</v>
      </c>
      <c r="AA294" s="66">
        <f t="shared" si="228"/>
        <v>4.4000000000000003E-3</v>
      </c>
      <c r="AB294" s="66">
        <f t="shared" si="228"/>
        <v>4.4000000000000003E-3</v>
      </c>
      <c r="AC294" s="66">
        <f t="shared" si="228"/>
        <v>4.4000000000000003E-3</v>
      </c>
    </row>
    <row r="295" spans="1:29" x14ac:dyDescent="0.25">
      <c r="A295" s="30" t="str">
        <f t="shared" si="221"/>
        <v>Fuel Cost</v>
      </c>
      <c r="B295" s="66">
        <f>B253*B254*B261/B261/(B258)</f>
        <v>2.149698076693125E-2</v>
      </c>
      <c r="C295" s="66">
        <f t="shared" ref="C295:AC295" si="229">C253*C254*C261/C261/(C258)</f>
        <v>2.1331230658756428E-2</v>
      </c>
      <c r="D295" s="66">
        <f t="shared" si="229"/>
        <v>2.1099903047208143E-2</v>
      </c>
      <c r="E295" s="66">
        <f t="shared" si="229"/>
        <v>2.0780895244289513E-2</v>
      </c>
      <c r="F295" s="66">
        <f t="shared" si="229"/>
        <v>2.0348300970860631E-2</v>
      </c>
      <c r="G295" s="66">
        <f t="shared" si="229"/>
        <v>1.977500969726062E-2</v>
      </c>
      <c r="H295" s="66">
        <f t="shared" si="229"/>
        <v>1.9038033080897548E-2</v>
      </c>
      <c r="I295" s="66">
        <f t="shared" si="229"/>
        <v>1.8126453353507072E-2</v>
      </c>
      <c r="J295" s="66">
        <f t="shared" si="229"/>
        <v>1.7049828608976351E-2</v>
      </c>
      <c r="K295" s="66">
        <f t="shared" si="229"/>
        <v>1.5842858741402264E-2</v>
      </c>
      <c r="L295" s="66">
        <f t="shared" si="229"/>
        <v>1.4562706626902781E-2</v>
      </c>
      <c r="M295" s="66">
        <f t="shared" si="229"/>
        <v>1.3279381505411613E-2</v>
      </c>
      <c r="N295" s="66">
        <f t="shared" si="229"/>
        <v>1.2063205843438823E-2</v>
      </c>
      <c r="O295" s="66">
        <f t="shared" si="229"/>
        <v>1.0973050657799936E-2</v>
      </c>
      <c r="P295" s="66">
        <f t="shared" si="229"/>
        <v>1.004736635521954E-2</v>
      </c>
      <c r="Q295" s="66">
        <f t="shared" si="229"/>
        <v>9.3001502289760587E-3</v>
      </c>
      <c r="R295" s="66">
        <f t="shared" si="229"/>
        <v>8.7233879635126403E-3</v>
      </c>
      <c r="S295" s="66">
        <f t="shared" si="229"/>
        <v>8.2944626321454738E-3</v>
      </c>
      <c r="T295" s="66">
        <f t="shared" si="229"/>
        <v>7.9846970768127374E-3</v>
      </c>
      <c r="U295" s="66">
        <f t="shared" si="229"/>
        <v>7.7658742511940507E-3</v>
      </c>
      <c r="V295" s="66">
        <f t="shared" si="229"/>
        <v>7.6137600559403988E-3</v>
      </c>
      <c r="W295" s="66">
        <f t="shared" si="229"/>
        <v>7.509218186098233E-3</v>
      </c>
      <c r="X295" s="66">
        <f t="shared" si="229"/>
        <v>7.4379403106525476E-3</v>
      </c>
      <c r="Y295" s="66">
        <f t="shared" si="229"/>
        <v>7.389607783991007E-3</v>
      </c>
      <c r="Z295" s="66">
        <f t="shared" si="229"/>
        <v>7.356956538918746E-3</v>
      </c>
      <c r="AA295" s="66">
        <f t="shared" si="229"/>
        <v>7.3349547713622973E-3</v>
      </c>
      <c r="AB295" s="66">
        <f t="shared" si="229"/>
        <v>7.3201544798759764E-3</v>
      </c>
      <c r="AC295" s="66">
        <f t="shared" si="229"/>
        <v>7.3102100315233995E-3</v>
      </c>
    </row>
    <row r="296" spans="1:29" x14ac:dyDescent="0.25">
      <c r="A296" s="59" t="str">
        <f>A259</f>
        <v>Market failure (av. utilization)</v>
      </c>
      <c r="B296" s="66">
        <f t="shared" ref="B296:AC296" si="230">B285/B259-B285/B258</f>
        <v>9.8755038340899146E-2</v>
      </c>
      <c r="C296" s="66">
        <f t="shared" si="230"/>
        <v>9.8256589878486053E-2</v>
      </c>
      <c r="D296" s="66">
        <f t="shared" si="230"/>
        <v>9.756253864355928E-2</v>
      </c>
      <c r="E296" s="66">
        <f t="shared" si="230"/>
        <v>9.6608829489345391E-2</v>
      </c>
      <c r="F296" s="66">
        <f t="shared" si="230"/>
        <v>9.5322589486440207E-2</v>
      </c>
      <c r="G296" s="66">
        <f t="shared" si="230"/>
        <v>9.3632060595290389E-2</v>
      </c>
      <c r="H296" s="66">
        <f t="shared" si="230"/>
        <v>9.1485501053626919E-2</v>
      </c>
      <c r="I296" s="66">
        <f t="shared" si="230"/>
        <v>8.8877726809669377E-2</v>
      </c>
      <c r="J296" s="66">
        <f t="shared" si="230"/>
        <v>8.5875118792806474E-2</v>
      </c>
      <c r="K296" s="66">
        <f t="shared" si="230"/>
        <v>8.2622656018558671E-2</v>
      </c>
      <c r="L296" s="66">
        <f t="shared" si="230"/>
        <v>7.9320404531567648E-2</v>
      </c>
      <c r="M296" s="66">
        <f t="shared" si="230"/>
        <v>7.617580311163849E-2</v>
      </c>
      <c r="N296" s="66">
        <f t="shared" si="230"/>
        <v>7.335597598462365E-2</v>
      </c>
      <c r="O296" s="66">
        <f t="shared" si="230"/>
        <v>7.0961371645344745E-2</v>
      </c>
      <c r="P296" s="66">
        <f t="shared" si="230"/>
        <v>6.9024013436621956E-2</v>
      </c>
      <c r="Q296" s="66">
        <f t="shared" si="230"/>
        <v>6.7521524735806498E-2</v>
      </c>
      <c r="R296" s="66">
        <f t="shared" si="230"/>
        <v>6.6397359845812104E-2</v>
      </c>
      <c r="S296" s="66">
        <f t="shared" si="230"/>
        <v>6.558049043499406E-2</v>
      </c>
      <c r="T296" s="66">
        <f t="shared" si="230"/>
        <v>6.5000309625845965E-2</v>
      </c>
      <c r="U296" s="66">
        <f t="shared" si="230"/>
        <v>6.4595239502402937E-2</v>
      </c>
      <c r="V296" s="66">
        <f t="shared" si="230"/>
        <v>6.4315932961363523E-2</v>
      </c>
      <c r="W296" s="66">
        <f t="shared" si="230"/>
        <v>6.4125041814005329E-2</v>
      </c>
      <c r="X296" s="66">
        <f t="shared" si="230"/>
        <v>6.3995381526508854E-2</v>
      </c>
      <c r="Y296" s="66">
        <f t="shared" si="230"/>
        <v>6.3907685621380023E-2</v>
      </c>
      <c r="Z296" s="66">
        <f t="shared" si="230"/>
        <v>6.3848544582363609E-2</v>
      </c>
      <c r="AA296" s="66">
        <f t="shared" si="230"/>
        <v>6.3808739237211476E-2</v>
      </c>
      <c r="AB296" s="66">
        <f t="shared" si="230"/>
        <v>6.3781983660492009E-2</v>
      </c>
      <c r="AC296" s="66">
        <f t="shared" si="230"/>
        <v>6.3764015793100259E-2</v>
      </c>
    </row>
    <row r="297" spans="1:29" x14ac:dyDescent="0.25">
      <c r="A297" s="59" t="str">
        <f>A260</f>
        <v>Payload loss (fuel)</v>
      </c>
      <c r="B297" s="66">
        <f>B285/(B258-B260)-B285/B258</f>
        <v>4.3907108928780691E-3</v>
      </c>
      <c r="C297" s="66">
        <f t="shared" ref="C297:AC297" si="231">C285/(C258-C260)-C285/C258</f>
        <v>4.352837936331122E-3</v>
      </c>
      <c r="D297" s="66">
        <f t="shared" si="231"/>
        <v>4.2999498472451048E-3</v>
      </c>
      <c r="E297" s="66">
        <f t="shared" si="231"/>
        <v>4.226946783607452E-3</v>
      </c>
      <c r="F297" s="66">
        <f t="shared" si="231"/>
        <v>4.127804815453745E-3</v>
      </c>
      <c r="G297" s="66">
        <f t="shared" si="231"/>
        <v>3.9961284289177779E-3</v>
      </c>
      <c r="H297" s="66">
        <f t="shared" si="231"/>
        <v>3.8263215455183047E-3</v>
      </c>
      <c r="I297" s="66">
        <f t="shared" si="231"/>
        <v>3.6153928169124494E-3</v>
      </c>
      <c r="J297" s="66">
        <f t="shared" si="231"/>
        <v>3.3649791873458929E-3</v>
      </c>
      <c r="K297" s="66">
        <f t="shared" si="231"/>
        <v>3.0826996181605726E-3</v>
      </c>
      <c r="L297" s="66">
        <f t="shared" si="231"/>
        <v>2.7819443140951611E-3</v>
      </c>
      <c r="M297" s="66">
        <f t="shared" si="231"/>
        <v>2.4798817762156505E-3</v>
      </c>
      <c r="N297" s="66">
        <f t="shared" si="231"/>
        <v>2.1942563114760866E-3</v>
      </c>
      <c r="O297" s="66">
        <f t="shared" si="231"/>
        <v>1.9399022391092535E-3</v>
      </c>
      <c r="P297" s="66">
        <f t="shared" si="231"/>
        <v>1.7260424794258641E-3</v>
      </c>
      <c r="Q297" s="66">
        <f t="shared" si="231"/>
        <v>1.5553618889701387E-3</v>
      </c>
      <c r="R297" s="66">
        <f t="shared" si="231"/>
        <v>1.4250687603958381E-3</v>
      </c>
      <c r="S297" s="66">
        <f t="shared" si="231"/>
        <v>1.3291052515407575E-3</v>
      </c>
      <c r="T297" s="66">
        <f t="shared" si="231"/>
        <v>1.2603392808298516E-3</v>
      </c>
      <c r="U297" s="66">
        <f t="shared" si="231"/>
        <v>1.2120492982710118E-3</v>
      </c>
      <c r="V297" s="66">
        <f t="shared" si="231"/>
        <v>1.1786259544889002E-3</v>
      </c>
      <c r="W297" s="66">
        <f t="shared" si="231"/>
        <v>1.155726249590143E-3</v>
      </c>
      <c r="X297" s="66">
        <f t="shared" si="231"/>
        <v>1.1401465616188988E-3</v>
      </c>
      <c r="Y297" s="66">
        <f t="shared" si="231"/>
        <v>1.1295978603590995E-3</v>
      </c>
      <c r="Z297" s="66">
        <f t="shared" si="231"/>
        <v>1.1224788572050809E-3</v>
      </c>
      <c r="AA297" s="66">
        <f t="shared" si="231"/>
        <v>1.117685074356313E-3</v>
      </c>
      <c r="AB297" s="66">
        <f t="shared" si="231"/>
        <v>1.1144618600118367E-3</v>
      </c>
      <c r="AC297" s="66">
        <f t="shared" si="231"/>
        <v>1.112296831892956E-3</v>
      </c>
    </row>
    <row r="298" spans="1:29" ht="15.75" thickBot="1" x14ac:dyDescent="0.3">
      <c r="A298" s="59" t="str">
        <f>A235</f>
        <v>Emission Cost</v>
      </c>
      <c r="B298" s="68">
        <f>B255*B261/B261/(B258)</f>
        <v>0</v>
      </c>
      <c r="C298" s="68">
        <f t="shared" ref="C298:AC298" si="232">C255*C261/C261/(C258)</f>
        <v>0</v>
      </c>
      <c r="D298" s="68">
        <f t="shared" si="232"/>
        <v>0</v>
      </c>
      <c r="E298" s="68">
        <f t="shared" si="232"/>
        <v>0</v>
      </c>
      <c r="F298" s="68">
        <f t="shared" si="232"/>
        <v>0</v>
      </c>
      <c r="G298" s="68">
        <f t="shared" si="232"/>
        <v>0</v>
      </c>
      <c r="H298" s="68">
        <f t="shared" si="232"/>
        <v>0</v>
      </c>
      <c r="I298" s="68">
        <f t="shared" si="232"/>
        <v>0</v>
      </c>
      <c r="J298" s="68">
        <f t="shared" si="232"/>
        <v>0</v>
      </c>
      <c r="K298" s="68">
        <f t="shared" si="232"/>
        <v>0</v>
      </c>
      <c r="L298" s="68">
        <f t="shared" si="232"/>
        <v>0</v>
      </c>
      <c r="M298" s="68">
        <f t="shared" si="232"/>
        <v>0</v>
      </c>
      <c r="N298" s="68">
        <f t="shared" si="232"/>
        <v>0</v>
      </c>
      <c r="O298" s="68">
        <f t="shared" si="232"/>
        <v>0</v>
      </c>
      <c r="P298" s="68">
        <f t="shared" si="232"/>
        <v>0</v>
      </c>
      <c r="Q298" s="68">
        <f t="shared" si="232"/>
        <v>0</v>
      </c>
      <c r="R298" s="68">
        <f t="shared" si="232"/>
        <v>0</v>
      </c>
      <c r="S298" s="68">
        <f t="shared" si="232"/>
        <v>0</v>
      </c>
      <c r="T298" s="68">
        <f t="shared" si="232"/>
        <v>0</v>
      </c>
      <c r="U298" s="68">
        <f t="shared" si="232"/>
        <v>0</v>
      </c>
      <c r="V298" s="68">
        <f t="shared" si="232"/>
        <v>0</v>
      </c>
      <c r="W298" s="68">
        <f t="shared" si="232"/>
        <v>0</v>
      </c>
      <c r="X298" s="68">
        <f t="shared" si="232"/>
        <v>0</v>
      </c>
      <c r="Y298" s="68">
        <f t="shared" si="232"/>
        <v>0</v>
      </c>
      <c r="Z298" s="68">
        <f t="shared" si="232"/>
        <v>0</v>
      </c>
      <c r="AA298" s="68">
        <f t="shared" si="232"/>
        <v>0</v>
      </c>
      <c r="AB298" s="68">
        <f t="shared" si="232"/>
        <v>0</v>
      </c>
      <c r="AC298" s="68">
        <f t="shared" si="232"/>
        <v>0</v>
      </c>
    </row>
    <row r="299" spans="1:29" ht="15.75" thickBot="1" x14ac:dyDescent="0.3">
      <c r="A299" s="31" t="s">
        <v>210</v>
      </c>
      <c r="B299" s="67">
        <f>B288+B289+B290+B291+B292+B293+B294+B295+B296+B297+B298</f>
        <v>0.18649402319148489</v>
      </c>
      <c r="C299" s="67">
        <f t="shared" ref="C299:AC299" si="233">C288+C289+C290+C291+C292+C293+C294+C295+C296+C297+C298</f>
        <v>0.18553309752676553</v>
      </c>
      <c r="D299" s="67">
        <f t="shared" si="233"/>
        <v>0.18419492937300033</v>
      </c>
      <c r="E299" s="67">
        <f t="shared" si="233"/>
        <v>0.18235579824600362</v>
      </c>
      <c r="F299" s="67">
        <f t="shared" si="233"/>
        <v>0.17987473034654397</v>
      </c>
      <c r="G299" s="67">
        <f t="shared" si="233"/>
        <v>0.1766124449023232</v>
      </c>
      <c r="H299" s="67">
        <f t="shared" si="233"/>
        <v>0.17246752775658392</v>
      </c>
      <c r="I299" s="67">
        <f t="shared" si="233"/>
        <v>0.16742738746509375</v>
      </c>
      <c r="J299" s="67">
        <f t="shared" si="233"/>
        <v>0.16161658861911443</v>
      </c>
      <c r="K299" s="67">
        <f t="shared" si="233"/>
        <v>0.15531122983835907</v>
      </c>
      <c r="L299" s="67">
        <f t="shared" si="233"/>
        <v>0.1488951940028288</v>
      </c>
      <c r="M299" s="67">
        <f t="shared" si="233"/>
        <v>0.14276979550211755</v>
      </c>
      <c r="N299" s="67">
        <f t="shared" si="233"/>
        <v>0.13726226795031343</v>
      </c>
      <c r="O299" s="67">
        <f t="shared" si="233"/>
        <v>0.13257346139780049</v>
      </c>
      <c r="P299" s="67">
        <f t="shared" si="233"/>
        <v>0.12877190125159343</v>
      </c>
      <c r="Q299" s="67">
        <f t="shared" si="233"/>
        <v>0.1258188341781461</v>
      </c>
      <c r="R299" s="67">
        <f t="shared" si="233"/>
        <v>0.12360675421624887</v>
      </c>
      <c r="S299" s="67">
        <f t="shared" si="233"/>
        <v>0.12199806957624924</v>
      </c>
      <c r="T299" s="67">
        <f t="shared" si="233"/>
        <v>0.12085489469970856</v>
      </c>
      <c r="U299" s="67">
        <f t="shared" si="233"/>
        <v>0.12005647485892187</v>
      </c>
      <c r="V299" s="67">
        <f t="shared" si="233"/>
        <v>0.11950581717988157</v>
      </c>
      <c r="W299" s="67">
        <f t="shared" si="233"/>
        <v>0.11912941535024543</v>
      </c>
      <c r="X299" s="67">
        <f t="shared" si="233"/>
        <v>0.1188737240187622</v>
      </c>
      <c r="Y299" s="67">
        <f t="shared" si="233"/>
        <v>0.11870077549318976</v>
      </c>
      <c r="Z299" s="67">
        <f t="shared" si="233"/>
        <v>0.11858413604741273</v>
      </c>
      <c r="AA299" s="67">
        <f t="shared" si="233"/>
        <v>0.11850562866243039</v>
      </c>
      <c r="AB299" s="67">
        <f t="shared" si="233"/>
        <v>0.11845285808379061</v>
      </c>
      <c r="AC299" s="67">
        <f t="shared" si="233"/>
        <v>0.1184174192271685</v>
      </c>
    </row>
    <row r="301" spans="1:29" x14ac:dyDescent="0.25">
      <c r="B301" s="40"/>
    </row>
    <row r="324" spans="1:44" s="3" customFormat="1" ht="21" x14ac:dyDescent="0.35">
      <c r="A324" s="2" t="str">
        <f>'Parameter Input'!A45</f>
        <v>Road long-haul: Break bulk</v>
      </c>
    </row>
    <row r="325" spans="1:44" s="3" customFormat="1" ht="21" x14ac:dyDescent="0.35">
      <c r="A325" s="2" t="s">
        <v>103</v>
      </c>
    </row>
    <row r="326" spans="1:44" x14ac:dyDescent="0.25">
      <c r="A326" s="33" t="s">
        <v>195</v>
      </c>
    </row>
    <row r="327" spans="1:44" x14ac:dyDescent="0.25">
      <c r="A327" s="33" t="s">
        <v>196</v>
      </c>
    </row>
    <row r="328" spans="1:44" ht="15.75" thickBot="1" x14ac:dyDescent="0.3">
      <c r="A328" s="34" t="s">
        <v>197</v>
      </c>
      <c r="B328" s="34"/>
    </row>
    <row r="329" spans="1:44" ht="15.75" thickBot="1" x14ac:dyDescent="0.3">
      <c r="A329" s="39" t="s">
        <v>198</v>
      </c>
      <c r="B329" s="35"/>
    </row>
    <row r="330" spans="1:44" ht="15.75" thickBot="1" x14ac:dyDescent="0.3">
      <c r="A330" s="38" t="s">
        <v>199</v>
      </c>
      <c r="B330" s="36"/>
    </row>
    <row r="331" spans="1:44" ht="15.75" thickBot="1" x14ac:dyDescent="0.3"/>
    <row r="332" spans="1:44" x14ac:dyDescent="0.25">
      <c r="A332" s="5" t="s">
        <v>200</v>
      </c>
      <c r="B332" s="6">
        <v>2023</v>
      </c>
      <c r="C332" s="6">
        <v>2050</v>
      </c>
      <c r="D332" s="7"/>
      <c r="E332" s="5" t="s">
        <v>201</v>
      </c>
      <c r="F332" s="8"/>
      <c r="G332" s="8"/>
      <c r="H332" s="8"/>
      <c r="I332" s="8"/>
      <c r="J332" s="8"/>
      <c r="K332" s="9"/>
      <c r="L332" s="10" t="s">
        <v>2</v>
      </c>
      <c r="M332" s="11"/>
      <c r="N332" s="11"/>
      <c r="O332" s="11"/>
      <c r="P332" s="12"/>
      <c r="Q332" s="13">
        <v>0</v>
      </c>
      <c r="R332" s="13">
        <v>1</v>
      </c>
      <c r="S332" s="13">
        <v>2</v>
      </c>
      <c r="T332" s="13">
        <v>3</v>
      </c>
      <c r="U332" s="13">
        <v>4</v>
      </c>
      <c r="V332" s="13">
        <v>5</v>
      </c>
      <c r="W332" s="13">
        <v>6</v>
      </c>
      <c r="X332" s="13">
        <v>7</v>
      </c>
      <c r="Y332" s="13">
        <v>8</v>
      </c>
      <c r="Z332" s="13">
        <v>9</v>
      </c>
      <c r="AA332" s="13">
        <v>10</v>
      </c>
      <c r="AB332" s="13">
        <v>11</v>
      </c>
      <c r="AC332" s="13">
        <v>12</v>
      </c>
      <c r="AD332" s="13">
        <v>13</v>
      </c>
      <c r="AE332" s="13">
        <v>14</v>
      </c>
      <c r="AF332" s="13">
        <v>15</v>
      </c>
      <c r="AG332" s="13">
        <v>16</v>
      </c>
      <c r="AH332" s="13">
        <v>17</v>
      </c>
      <c r="AI332" s="13">
        <v>18</v>
      </c>
      <c r="AJ332" s="13">
        <v>19</v>
      </c>
      <c r="AK332" s="13">
        <v>20</v>
      </c>
      <c r="AL332" s="13">
        <v>21</v>
      </c>
      <c r="AM332" s="13">
        <v>22</v>
      </c>
      <c r="AN332" s="13">
        <v>23</v>
      </c>
      <c r="AO332" s="13">
        <v>24</v>
      </c>
      <c r="AP332" s="13">
        <v>25</v>
      </c>
      <c r="AQ332" s="13">
        <v>26</v>
      </c>
      <c r="AR332" s="14">
        <v>27</v>
      </c>
    </row>
    <row r="333" spans="1:44" ht="15.75" thickBot="1" x14ac:dyDescent="0.3">
      <c r="A333" s="15"/>
      <c r="B333" s="3" t="s">
        <v>202</v>
      </c>
      <c r="C333" s="3" t="s">
        <v>203</v>
      </c>
      <c r="D333" s="16" t="s">
        <v>5</v>
      </c>
      <c r="E333" s="17"/>
      <c r="F333" s="18"/>
      <c r="G333" s="18"/>
      <c r="H333" s="18"/>
      <c r="I333" s="18"/>
      <c r="J333" s="18"/>
      <c r="K333" s="19"/>
      <c r="L333" s="20" t="s">
        <v>8</v>
      </c>
      <c r="M333" s="20" t="s">
        <v>204</v>
      </c>
      <c r="N333" s="20" t="s">
        <v>205</v>
      </c>
      <c r="O333" s="20" t="s">
        <v>9</v>
      </c>
      <c r="P333" s="21" t="s">
        <v>10</v>
      </c>
      <c r="Q333" s="22">
        <v>2023</v>
      </c>
      <c r="R333" s="22">
        <v>2024</v>
      </c>
      <c r="S333" s="22">
        <v>2025</v>
      </c>
      <c r="T333" s="22">
        <v>2026</v>
      </c>
      <c r="U333" s="22">
        <v>2027</v>
      </c>
      <c r="V333" s="22">
        <v>2028</v>
      </c>
      <c r="W333" s="22">
        <v>2029</v>
      </c>
      <c r="X333" s="22">
        <v>2030</v>
      </c>
      <c r="Y333" s="22">
        <v>2031</v>
      </c>
      <c r="Z333" s="22">
        <v>2032</v>
      </c>
      <c r="AA333" s="22">
        <v>2033</v>
      </c>
      <c r="AB333" s="22">
        <v>2034</v>
      </c>
      <c r="AC333" s="22">
        <v>2035</v>
      </c>
      <c r="AD333" s="22">
        <v>2036</v>
      </c>
      <c r="AE333" s="22">
        <v>2037</v>
      </c>
      <c r="AF333" s="22">
        <v>2038</v>
      </c>
      <c r="AG333" s="22">
        <v>2039</v>
      </c>
      <c r="AH333" s="22">
        <v>2040</v>
      </c>
      <c r="AI333" s="22">
        <v>2041</v>
      </c>
      <c r="AJ333" s="22">
        <v>2042</v>
      </c>
      <c r="AK333" s="22">
        <v>2043</v>
      </c>
      <c r="AL333" s="22">
        <v>2044</v>
      </c>
      <c r="AM333" s="22">
        <v>2045</v>
      </c>
      <c r="AN333" s="22">
        <v>2046</v>
      </c>
      <c r="AO333" s="22">
        <v>2047</v>
      </c>
      <c r="AP333" s="22">
        <v>2048</v>
      </c>
      <c r="AQ333" s="22">
        <v>2049</v>
      </c>
      <c r="AR333" s="23">
        <v>2050</v>
      </c>
    </row>
    <row r="334" spans="1:44" x14ac:dyDescent="0.25">
      <c r="A334" s="24" t="s">
        <v>18</v>
      </c>
      <c r="B334" s="41">
        <f>'Parameter Input'!$L$32</f>
        <v>390000</v>
      </c>
      <c r="C334" s="42">
        <f>'Parameter Input'!$M$32</f>
        <v>155000</v>
      </c>
      <c r="D334" s="1" t="s">
        <v>15</v>
      </c>
      <c r="L334" s="51">
        <f>'Parameter Input'!$O$32</f>
        <v>9</v>
      </c>
      <c r="M334" s="52">
        <v>0</v>
      </c>
      <c r="N334" s="52">
        <v>1</v>
      </c>
      <c r="O334" s="52">
        <f>'Parameter Input'!$P$32</f>
        <v>0.9</v>
      </c>
      <c r="P334" s="53">
        <f>'Parameter Input'!$Q$32</f>
        <v>0.4</v>
      </c>
      <c r="Q334" s="4">
        <f t="shared" ref="Q334:AR343" si="234">$N334+($M334-$N334)*((1/(1+EXP(-$P334*(Q$9-$L334)))^$O334))</f>
        <v>0.96177484161592774</v>
      </c>
      <c r="R334" s="4">
        <f t="shared" si="234"/>
        <v>0.94584787155511363</v>
      </c>
      <c r="S334" s="4">
        <f t="shared" si="234"/>
        <v>0.92370360150141495</v>
      </c>
      <c r="T334" s="4">
        <f t="shared" si="234"/>
        <v>0.89334463567658451</v>
      </c>
      <c r="U334" s="4">
        <f t="shared" si="234"/>
        <v>0.85254543874327005</v>
      </c>
      <c r="V334" s="4">
        <f t="shared" si="234"/>
        <v>0.79921300652623883</v>
      </c>
      <c r="W334" s="4">
        <f t="shared" si="234"/>
        <v>0.73204982249993378</v>
      </c>
      <c r="X334" s="4">
        <f t="shared" si="234"/>
        <v>0.65145592958786691</v>
      </c>
      <c r="Y334" s="4">
        <f t="shared" si="234"/>
        <v>0.56032247880849573</v>
      </c>
      <c r="Z334" s="4">
        <f t="shared" si="234"/>
        <v>0.46411326873185343</v>
      </c>
      <c r="AA334" s="4">
        <f t="shared" si="234"/>
        <v>0.36979727595523937</v>
      </c>
      <c r="AB334" s="4">
        <f t="shared" si="234"/>
        <v>0.28393948637231203</v>
      </c>
      <c r="AC334" s="4">
        <f t="shared" si="234"/>
        <v>0.21097259161117732</v>
      </c>
      <c r="AD334" s="4">
        <f t="shared" si="234"/>
        <v>0.15253917653798199</v>
      </c>
      <c r="AE334" s="4">
        <f t="shared" si="234"/>
        <v>0.10795188737709993</v>
      </c>
      <c r="AF334" s="4">
        <f t="shared" si="234"/>
        <v>7.5176653938091809E-2</v>
      </c>
      <c r="AG334" s="4">
        <f t="shared" si="234"/>
        <v>5.1742836177502194E-2</v>
      </c>
      <c r="AH334" s="4">
        <f t="shared" si="234"/>
        <v>3.5319190625345942E-2</v>
      </c>
      <c r="AI334" s="4">
        <f t="shared" si="234"/>
        <v>2.3969442072658165E-2</v>
      </c>
      <c r="AJ334" s="4">
        <f t="shared" si="234"/>
        <v>1.6202243558389728E-2</v>
      </c>
      <c r="AK334" s="4">
        <f t="shared" si="234"/>
        <v>1.0922240564108399E-2</v>
      </c>
      <c r="AL334" s="4">
        <f t="shared" si="234"/>
        <v>7.3493212906090566E-3</v>
      </c>
      <c r="AM334" s="4">
        <f t="shared" si="234"/>
        <v>4.9390262185057265E-3</v>
      </c>
      <c r="AN334" s="4">
        <f t="shared" si="234"/>
        <v>3.3164275492956197E-3</v>
      </c>
      <c r="AO334" s="4">
        <f t="shared" si="234"/>
        <v>2.2256362146679809E-3</v>
      </c>
      <c r="AP334" s="4">
        <f t="shared" si="234"/>
        <v>1.4930448704811861E-3</v>
      </c>
      <c r="AQ334" s="4">
        <f t="shared" si="234"/>
        <v>1.0013381504474506E-3</v>
      </c>
      <c r="AR334" s="4">
        <f t="shared" si="234"/>
        <v>6.7145100246257527E-4</v>
      </c>
    </row>
    <row r="335" spans="1:44" x14ac:dyDescent="0.25">
      <c r="A335" s="24" t="s">
        <v>28</v>
      </c>
      <c r="B335" s="60">
        <f>'Parameter Input'!$L$33</f>
        <v>-58500</v>
      </c>
      <c r="C335" s="61">
        <f>'Parameter Input'!$M$33</f>
        <v>-38750</v>
      </c>
      <c r="D335" s="1" t="s">
        <v>15</v>
      </c>
      <c r="L335" s="54">
        <f>'Parameter Input'!$O$33</f>
        <v>9</v>
      </c>
      <c r="M335" s="37">
        <v>0</v>
      </c>
      <c r="N335" s="37">
        <v>1</v>
      </c>
      <c r="O335" s="37">
        <f>'Parameter Input'!$P$33</f>
        <v>0.9</v>
      </c>
      <c r="P335" s="55">
        <f>'Parameter Input'!$Q$33</f>
        <v>0.4</v>
      </c>
      <c r="Q335" s="4">
        <f t="shared" si="234"/>
        <v>0.96177484161592774</v>
      </c>
      <c r="R335" s="4">
        <f t="shared" si="234"/>
        <v>0.94584787155511363</v>
      </c>
      <c r="S335" s="4">
        <f t="shared" si="234"/>
        <v>0.92370360150141495</v>
      </c>
      <c r="T335" s="4">
        <f t="shared" si="234"/>
        <v>0.89334463567658451</v>
      </c>
      <c r="U335" s="4">
        <f t="shared" si="234"/>
        <v>0.85254543874327005</v>
      </c>
      <c r="V335" s="4">
        <f t="shared" si="234"/>
        <v>0.79921300652623883</v>
      </c>
      <c r="W335" s="4">
        <f t="shared" si="234"/>
        <v>0.73204982249993378</v>
      </c>
      <c r="X335" s="4">
        <f t="shared" si="234"/>
        <v>0.65145592958786691</v>
      </c>
      <c r="Y335" s="4">
        <f t="shared" si="234"/>
        <v>0.56032247880849573</v>
      </c>
      <c r="Z335" s="4">
        <f t="shared" si="234"/>
        <v>0.46411326873185343</v>
      </c>
      <c r="AA335" s="4">
        <f t="shared" si="234"/>
        <v>0.36979727595523937</v>
      </c>
      <c r="AB335" s="4">
        <f t="shared" si="234"/>
        <v>0.28393948637231203</v>
      </c>
      <c r="AC335" s="4">
        <f t="shared" si="234"/>
        <v>0.21097259161117732</v>
      </c>
      <c r="AD335" s="4">
        <f t="shared" si="234"/>
        <v>0.15253917653798199</v>
      </c>
      <c r="AE335" s="4">
        <f t="shared" si="234"/>
        <v>0.10795188737709993</v>
      </c>
      <c r="AF335" s="4">
        <f t="shared" si="234"/>
        <v>7.5176653938091809E-2</v>
      </c>
      <c r="AG335" s="4">
        <f t="shared" si="234"/>
        <v>5.1742836177502194E-2</v>
      </c>
      <c r="AH335" s="4">
        <f t="shared" si="234"/>
        <v>3.5319190625345942E-2</v>
      </c>
      <c r="AI335" s="4">
        <f t="shared" si="234"/>
        <v>2.3969442072658165E-2</v>
      </c>
      <c r="AJ335" s="4">
        <f t="shared" si="234"/>
        <v>1.6202243558389728E-2</v>
      </c>
      <c r="AK335" s="4">
        <f t="shared" si="234"/>
        <v>1.0922240564108399E-2</v>
      </c>
      <c r="AL335" s="4">
        <f t="shared" si="234"/>
        <v>7.3493212906090566E-3</v>
      </c>
      <c r="AM335" s="4">
        <f t="shared" si="234"/>
        <v>4.9390262185057265E-3</v>
      </c>
      <c r="AN335" s="4">
        <f t="shared" si="234"/>
        <v>3.3164275492956197E-3</v>
      </c>
      <c r="AO335" s="4">
        <f t="shared" si="234"/>
        <v>2.2256362146679809E-3</v>
      </c>
      <c r="AP335" s="4">
        <f t="shared" si="234"/>
        <v>1.4930448704811861E-3</v>
      </c>
      <c r="AQ335" s="4">
        <f t="shared" si="234"/>
        <v>1.0013381504474506E-3</v>
      </c>
      <c r="AR335" s="4">
        <f t="shared" si="234"/>
        <v>6.7145100246257527E-4</v>
      </c>
    </row>
    <row r="336" spans="1:44" x14ac:dyDescent="0.25">
      <c r="A336" s="24" t="s">
        <v>14</v>
      </c>
      <c r="B336" s="60">
        <f>'Parameter Input'!B46</f>
        <v>40000</v>
      </c>
      <c r="C336" s="61">
        <f>'Parameter Input'!C46</f>
        <v>40000</v>
      </c>
      <c r="D336" s="1" t="s">
        <v>15</v>
      </c>
      <c r="L336" s="54">
        <f>'Parameter Input'!E46</f>
        <v>12</v>
      </c>
      <c r="M336" s="37">
        <v>0</v>
      </c>
      <c r="N336" s="37">
        <v>1</v>
      </c>
      <c r="O336" s="37">
        <f>'Parameter Input'!F46</f>
        <v>0.9</v>
      </c>
      <c r="P336" s="55">
        <f>'Parameter Input'!G46</f>
        <v>0.4</v>
      </c>
      <c r="Q336" s="4">
        <f t="shared" si="234"/>
        <v>0.9867978615748374</v>
      </c>
      <c r="R336" s="4">
        <f t="shared" si="234"/>
        <v>0.98114509762858249</v>
      </c>
      <c r="S336" s="4">
        <f t="shared" si="234"/>
        <v>0.97311898315872036</v>
      </c>
      <c r="T336" s="4">
        <f t="shared" si="234"/>
        <v>0.96177484161592774</v>
      </c>
      <c r="U336" s="4">
        <f t="shared" si="234"/>
        <v>0.94584787155511363</v>
      </c>
      <c r="V336" s="4">
        <f t="shared" si="234"/>
        <v>0.92370360150141495</v>
      </c>
      <c r="W336" s="4">
        <f t="shared" si="234"/>
        <v>0.89334463567658451</v>
      </c>
      <c r="X336" s="4">
        <f t="shared" si="234"/>
        <v>0.85254543874327005</v>
      </c>
      <c r="Y336" s="4">
        <f t="shared" si="234"/>
        <v>0.79921300652623883</v>
      </c>
      <c r="Z336" s="4">
        <f t="shared" si="234"/>
        <v>0.73204982249993378</v>
      </c>
      <c r="AA336" s="4">
        <f t="shared" si="234"/>
        <v>0.65145592958786691</v>
      </c>
      <c r="AB336" s="4">
        <f t="shared" si="234"/>
        <v>0.56032247880849573</v>
      </c>
      <c r="AC336" s="4">
        <f t="shared" si="234"/>
        <v>0.46411326873185343</v>
      </c>
      <c r="AD336" s="4">
        <f t="shared" si="234"/>
        <v>0.36979727595523937</v>
      </c>
      <c r="AE336" s="4">
        <f t="shared" si="234"/>
        <v>0.28393948637231203</v>
      </c>
      <c r="AF336" s="4">
        <f t="shared" si="234"/>
        <v>0.21097259161117732</v>
      </c>
      <c r="AG336" s="4">
        <f t="shared" si="234"/>
        <v>0.15253917653798199</v>
      </c>
      <c r="AH336" s="4">
        <f t="shared" si="234"/>
        <v>0.10795188737709993</v>
      </c>
      <c r="AI336" s="4">
        <f t="shared" si="234"/>
        <v>7.5176653938091809E-2</v>
      </c>
      <c r="AJ336" s="4">
        <f t="shared" si="234"/>
        <v>5.1742836177502194E-2</v>
      </c>
      <c r="AK336" s="4">
        <f t="shared" si="234"/>
        <v>3.5319190625345942E-2</v>
      </c>
      <c r="AL336" s="4">
        <f t="shared" si="234"/>
        <v>2.3969442072658165E-2</v>
      </c>
      <c r="AM336" s="4">
        <f t="shared" si="234"/>
        <v>1.6202243558389728E-2</v>
      </c>
      <c r="AN336" s="4">
        <f t="shared" si="234"/>
        <v>1.0922240564108399E-2</v>
      </c>
      <c r="AO336" s="4">
        <f t="shared" si="234"/>
        <v>7.3493212906090566E-3</v>
      </c>
      <c r="AP336" s="4">
        <f t="shared" si="234"/>
        <v>4.9390262185057265E-3</v>
      </c>
      <c r="AQ336" s="4">
        <f t="shared" si="234"/>
        <v>3.3164275492956197E-3</v>
      </c>
      <c r="AR336" s="4">
        <f t="shared" si="234"/>
        <v>2.2256362146679809E-3</v>
      </c>
    </row>
    <row r="337" spans="1:44" x14ac:dyDescent="0.25">
      <c r="A337" s="24" t="s">
        <v>25</v>
      </c>
      <c r="B337" s="60">
        <f>'Parameter Input'!B47</f>
        <v>-10000</v>
      </c>
      <c r="C337" s="61">
        <f>'Parameter Input'!C47</f>
        <v>-10000</v>
      </c>
      <c r="D337" s="1" t="s">
        <v>15</v>
      </c>
      <c r="L337" s="54">
        <f>'Parameter Input'!E47</f>
        <v>12</v>
      </c>
      <c r="M337" s="37">
        <v>0</v>
      </c>
      <c r="N337" s="37">
        <v>1</v>
      </c>
      <c r="O337" s="37">
        <f>'Parameter Input'!F47</f>
        <v>0.9</v>
      </c>
      <c r="P337" s="55">
        <f>'Parameter Input'!G47</f>
        <v>0.4</v>
      </c>
      <c r="Q337" s="4">
        <f t="shared" si="234"/>
        <v>0.9867978615748374</v>
      </c>
      <c r="R337" s="4">
        <f t="shared" si="234"/>
        <v>0.98114509762858249</v>
      </c>
      <c r="S337" s="4">
        <f t="shared" si="234"/>
        <v>0.97311898315872036</v>
      </c>
      <c r="T337" s="4">
        <f t="shared" si="234"/>
        <v>0.96177484161592774</v>
      </c>
      <c r="U337" s="4">
        <f t="shared" si="234"/>
        <v>0.94584787155511363</v>
      </c>
      <c r="V337" s="4">
        <f t="shared" si="234"/>
        <v>0.92370360150141495</v>
      </c>
      <c r="W337" s="4">
        <f t="shared" si="234"/>
        <v>0.89334463567658451</v>
      </c>
      <c r="X337" s="4">
        <f t="shared" si="234"/>
        <v>0.85254543874327005</v>
      </c>
      <c r="Y337" s="4">
        <f t="shared" si="234"/>
        <v>0.79921300652623883</v>
      </c>
      <c r="Z337" s="4">
        <f t="shared" si="234"/>
        <v>0.73204982249993378</v>
      </c>
      <c r="AA337" s="4">
        <f t="shared" si="234"/>
        <v>0.65145592958786691</v>
      </c>
      <c r="AB337" s="4">
        <f t="shared" si="234"/>
        <v>0.56032247880849573</v>
      </c>
      <c r="AC337" s="4">
        <f t="shared" si="234"/>
        <v>0.46411326873185343</v>
      </c>
      <c r="AD337" s="4">
        <f t="shared" si="234"/>
        <v>0.36979727595523937</v>
      </c>
      <c r="AE337" s="4">
        <f t="shared" si="234"/>
        <v>0.28393948637231203</v>
      </c>
      <c r="AF337" s="4">
        <f t="shared" si="234"/>
        <v>0.21097259161117732</v>
      </c>
      <c r="AG337" s="4">
        <f t="shared" si="234"/>
        <v>0.15253917653798199</v>
      </c>
      <c r="AH337" s="4">
        <f t="shared" si="234"/>
        <v>0.10795188737709993</v>
      </c>
      <c r="AI337" s="4">
        <f t="shared" si="234"/>
        <v>7.5176653938091809E-2</v>
      </c>
      <c r="AJ337" s="4">
        <f t="shared" si="234"/>
        <v>5.1742836177502194E-2</v>
      </c>
      <c r="AK337" s="4">
        <f t="shared" si="234"/>
        <v>3.5319190625345942E-2</v>
      </c>
      <c r="AL337" s="4">
        <f t="shared" si="234"/>
        <v>2.3969442072658165E-2</v>
      </c>
      <c r="AM337" s="4">
        <f t="shared" si="234"/>
        <v>1.6202243558389728E-2</v>
      </c>
      <c r="AN337" s="4">
        <f t="shared" si="234"/>
        <v>1.0922240564108399E-2</v>
      </c>
      <c r="AO337" s="4">
        <f t="shared" si="234"/>
        <v>7.3493212906090566E-3</v>
      </c>
      <c r="AP337" s="4">
        <f t="shared" si="234"/>
        <v>4.9390262185057265E-3</v>
      </c>
      <c r="AQ337" s="4">
        <f t="shared" si="234"/>
        <v>3.3164275492956197E-3</v>
      </c>
      <c r="AR337" s="4">
        <f t="shared" si="234"/>
        <v>2.2256362146679809E-3</v>
      </c>
    </row>
    <row r="338" spans="1:44" x14ac:dyDescent="0.25">
      <c r="A338" s="24" t="s">
        <v>79</v>
      </c>
      <c r="B338" s="45">
        <f>'Parameter Input'!$L$39</f>
        <v>0.06</v>
      </c>
      <c r="C338" s="46">
        <f>'Parameter Input'!$M$39</f>
        <v>0.06</v>
      </c>
      <c r="D338" s="1" t="s">
        <v>57</v>
      </c>
      <c r="L338" s="54">
        <f>'Parameter Input'!$O$39</f>
        <v>12</v>
      </c>
      <c r="M338" s="37">
        <v>0</v>
      </c>
      <c r="N338" s="37">
        <v>1</v>
      </c>
      <c r="O338" s="37">
        <f>'Parameter Input'!$P$39</f>
        <v>0.9</v>
      </c>
      <c r="P338" s="55">
        <f>'Parameter Input'!$Q$39</f>
        <v>0.4</v>
      </c>
      <c r="Q338" s="4">
        <f t="shared" si="234"/>
        <v>0.9867978615748374</v>
      </c>
      <c r="R338" s="4">
        <f t="shared" si="234"/>
        <v>0.98114509762858249</v>
      </c>
      <c r="S338" s="4">
        <f t="shared" si="234"/>
        <v>0.97311898315872036</v>
      </c>
      <c r="T338" s="4">
        <f t="shared" si="234"/>
        <v>0.96177484161592774</v>
      </c>
      <c r="U338" s="4">
        <f t="shared" si="234"/>
        <v>0.94584787155511363</v>
      </c>
      <c r="V338" s="4">
        <f t="shared" si="234"/>
        <v>0.92370360150141495</v>
      </c>
      <c r="W338" s="4">
        <f t="shared" si="234"/>
        <v>0.89334463567658451</v>
      </c>
      <c r="X338" s="4">
        <f t="shared" si="234"/>
        <v>0.85254543874327005</v>
      </c>
      <c r="Y338" s="4">
        <f t="shared" si="234"/>
        <v>0.79921300652623883</v>
      </c>
      <c r="Z338" s="4">
        <f t="shared" si="234"/>
        <v>0.73204982249993378</v>
      </c>
      <c r="AA338" s="4">
        <f t="shared" si="234"/>
        <v>0.65145592958786691</v>
      </c>
      <c r="AB338" s="4">
        <f t="shared" si="234"/>
        <v>0.56032247880849573</v>
      </c>
      <c r="AC338" s="4">
        <f t="shared" si="234"/>
        <v>0.46411326873185343</v>
      </c>
      <c r="AD338" s="4">
        <f t="shared" si="234"/>
        <v>0.36979727595523937</v>
      </c>
      <c r="AE338" s="4">
        <f t="shared" si="234"/>
        <v>0.28393948637231203</v>
      </c>
      <c r="AF338" s="4">
        <f t="shared" si="234"/>
        <v>0.21097259161117732</v>
      </c>
      <c r="AG338" s="4">
        <f t="shared" si="234"/>
        <v>0.15253917653798199</v>
      </c>
      <c r="AH338" s="4">
        <f t="shared" si="234"/>
        <v>0.10795188737709993</v>
      </c>
      <c r="AI338" s="4">
        <f t="shared" si="234"/>
        <v>7.5176653938091809E-2</v>
      </c>
      <c r="AJ338" s="4">
        <f t="shared" si="234"/>
        <v>5.1742836177502194E-2</v>
      </c>
      <c r="AK338" s="4">
        <f t="shared" si="234"/>
        <v>3.5319190625345942E-2</v>
      </c>
      <c r="AL338" s="4">
        <f t="shared" si="234"/>
        <v>2.3969442072658165E-2</v>
      </c>
      <c r="AM338" s="4">
        <f t="shared" si="234"/>
        <v>1.6202243558389728E-2</v>
      </c>
      <c r="AN338" s="4">
        <f t="shared" si="234"/>
        <v>1.0922240564108399E-2</v>
      </c>
      <c r="AO338" s="4">
        <f t="shared" si="234"/>
        <v>7.3493212906090566E-3</v>
      </c>
      <c r="AP338" s="4">
        <f t="shared" si="234"/>
        <v>4.9390262185057265E-3</v>
      </c>
      <c r="AQ338" s="4">
        <f t="shared" si="234"/>
        <v>3.3164275492956197E-3</v>
      </c>
      <c r="AR338" s="4">
        <f t="shared" si="234"/>
        <v>2.2256362146679809E-3</v>
      </c>
    </row>
    <row r="339" spans="1:44" x14ac:dyDescent="0.25">
      <c r="A339" s="24" t="s">
        <v>37</v>
      </c>
      <c r="B339" s="60">
        <f>'Parameter Input'!B48</f>
        <v>70000</v>
      </c>
      <c r="C339" s="61">
        <f>'Parameter Input'!C48</f>
        <v>70000</v>
      </c>
      <c r="D339" s="1" t="s">
        <v>38</v>
      </c>
      <c r="L339" s="54">
        <f>'Parameter Input'!E48</f>
        <v>12</v>
      </c>
      <c r="M339" s="37">
        <v>0</v>
      </c>
      <c r="N339" s="37">
        <v>1</v>
      </c>
      <c r="O339" s="37">
        <f>'Parameter Input'!F48</f>
        <v>0.9</v>
      </c>
      <c r="P339" s="55">
        <f>'Parameter Input'!G48</f>
        <v>0.4</v>
      </c>
      <c r="Q339" s="4">
        <f t="shared" si="234"/>
        <v>0.9867978615748374</v>
      </c>
      <c r="R339" s="4">
        <f t="shared" si="234"/>
        <v>0.98114509762858249</v>
      </c>
      <c r="S339" s="4">
        <f t="shared" si="234"/>
        <v>0.97311898315872036</v>
      </c>
      <c r="T339" s="4">
        <f t="shared" si="234"/>
        <v>0.96177484161592774</v>
      </c>
      <c r="U339" s="4">
        <f t="shared" si="234"/>
        <v>0.94584787155511363</v>
      </c>
      <c r="V339" s="4">
        <f t="shared" si="234"/>
        <v>0.92370360150141495</v>
      </c>
      <c r="W339" s="4">
        <f t="shared" si="234"/>
        <v>0.89334463567658451</v>
      </c>
      <c r="X339" s="4">
        <f t="shared" si="234"/>
        <v>0.85254543874327005</v>
      </c>
      <c r="Y339" s="4">
        <f t="shared" si="234"/>
        <v>0.79921300652623883</v>
      </c>
      <c r="Z339" s="4">
        <f t="shared" si="234"/>
        <v>0.73204982249993378</v>
      </c>
      <c r="AA339" s="4">
        <f t="shared" si="234"/>
        <v>0.65145592958786691</v>
      </c>
      <c r="AB339" s="4">
        <f t="shared" si="234"/>
        <v>0.56032247880849573</v>
      </c>
      <c r="AC339" s="4">
        <f t="shared" si="234"/>
        <v>0.46411326873185343</v>
      </c>
      <c r="AD339" s="4">
        <f t="shared" si="234"/>
        <v>0.36979727595523937</v>
      </c>
      <c r="AE339" s="4">
        <f t="shared" si="234"/>
        <v>0.28393948637231203</v>
      </c>
      <c r="AF339" s="4">
        <f t="shared" si="234"/>
        <v>0.21097259161117732</v>
      </c>
      <c r="AG339" s="4">
        <f t="shared" si="234"/>
        <v>0.15253917653798199</v>
      </c>
      <c r="AH339" s="4">
        <f t="shared" si="234"/>
        <v>0.10795188737709993</v>
      </c>
      <c r="AI339" s="4">
        <f t="shared" si="234"/>
        <v>7.5176653938091809E-2</v>
      </c>
      <c r="AJ339" s="4">
        <f t="shared" si="234"/>
        <v>5.1742836177502194E-2</v>
      </c>
      <c r="AK339" s="4">
        <f t="shared" si="234"/>
        <v>3.5319190625345942E-2</v>
      </c>
      <c r="AL339" s="4">
        <f t="shared" si="234"/>
        <v>2.3969442072658165E-2</v>
      </c>
      <c r="AM339" s="4">
        <f t="shared" si="234"/>
        <v>1.6202243558389728E-2</v>
      </c>
      <c r="AN339" s="4">
        <f t="shared" si="234"/>
        <v>1.0922240564108399E-2</v>
      </c>
      <c r="AO339" s="4">
        <f t="shared" si="234"/>
        <v>7.3493212906090566E-3</v>
      </c>
      <c r="AP339" s="4">
        <f t="shared" si="234"/>
        <v>4.9390262185057265E-3</v>
      </c>
      <c r="AQ339" s="4">
        <f t="shared" si="234"/>
        <v>3.3164275492956197E-3</v>
      </c>
      <c r="AR339" s="4">
        <f t="shared" si="234"/>
        <v>2.2256362146679809E-3</v>
      </c>
    </row>
    <row r="340" spans="1:44" x14ac:dyDescent="0.25">
      <c r="A340" s="24" t="s">
        <v>52</v>
      </c>
      <c r="B340" s="43">
        <f>'Parameter Input'!$L$35</f>
        <v>26000</v>
      </c>
      <c r="C340" s="44">
        <f>'Parameter Input'!$M$35</f>
        <v>18000</v>
      </c>
      <c r="D340" s="1" t="s">
        <v>38</v>
      </c>
      <c r="L340" s="54">
        <f>'Parameter Input'!$O$35</f>
        <v>9</v>
      </c>
      <c r="M340" s="37">
        <v>0</v>
      </c>
      <c r="N340" s="37">
        <v>1</v>
      </c>
      <c r="O340" s="37">
        <f>'Parameter Input'!$P$35</f>
        <v>0.9</v>
      </c>
      <c r="P340" s="55">
        <f>'Parameter Input'!$Q$35</f>
        <v>0.4</v>
      </c>
      <c r="Q340" s="4">
        <f t="shared" si="234"/>
        <v>0.96177484161592774</v>
      </c>
      <c r="R340" s="4">
        <f t="shared" si="234"/>
        <v>0.94584787155511363</v>
      </c>
      <c r="S340" s="4">
        <f t="shared" si="234"/>
        <v>0.92370360150141495</v>
      </c>
      <c r="T340" s="4">
        <f t="shared" si="234"/>
        <v>0.89334463567658451</v>
      </c>
      <c r="U340" s="4">
        <f t="shared" si="234"/>
        <v>0.85254543874327005</v>
      </c>
      <c r="V340" s="4">
        <f t="shared" si="234"/>
        <v>0.79921300652623883</v>
      </c>
      <c r="W340" s="4">
        <f t="shared" si="234"/>
        <v>0.73204982249993378</v>
      </c>
      <c r="X340" s="4">
        <f t="shared" si="234"/>
        <v>0.65145592958786691</v>
      </c>
      <c r="Y340" s="4">
        <f t="shared" si="234"/>
        <v>0.56032247880849573</v>
      </c>
      <c r="Z340" s="4">
        <f t="shared" si="234"/>
        <v>0.46411326873185343</v>
      </c>
      <c r="AA340" s="4">
        <f t="shared" si="234"/>
        <v>0.36979727595523937</v>
      </c>
      <c r="AB340" s="4">
        <f t="shared" si="234"/>
        <v>0.28393948637231203</v>
      </c>
      <c r="AC340" s="4">
        <f t="shared" si="234"/>
        <v>0.21097259161117732</v>
      </c>
      <c r="AD340" s="4">
        <f t="shared" si="234"/>
        <v>0.15253917653798199</v>
      </c>
      <c r="AE340" s="4">
        <f t="shared" si="234"/>
        <v>0.10795188737709993</v>
      </c>
      <c r="AF340" s="4">
        <f t="shared" si="234"/>
        <v>7.5176653938091809E-2</v>
      </c>
      <c r="AG340" s="4">
        <f t="shared" si="234"/>
        <v>5.1742836177502194E-2</v>
      </c>
      <c r="AH340" s="4">
        <f t="shared" si="234"/>
        <v>3.5319190625345942E-2</v>
      </c>
      <c r="AI340" s="4">
        <f t="shared" si="234"/>
        <v>2.3969442072658165E-2</v>
      </c>
      <c r="AJ340" s="4">
        <f t="shared" si="234"/>
        <v>1.6202243558389728E-2</v>
      </c>
      <c r="AK340" s="4">
        <f t="shared" si="234"/>
        <v>1.0922240564108399E-2</v>
      </c>
      <c r="AL340" s="4">
        <f t="shared" si="234"/>
        <v>7.3493212906090566E-3</v>
      </c>
      <c r="AM340" s="4">
        <f t="shared" si="234"/>
        <v>4.9390262185057265E-3</v>
      </c>
      <c r="AN340" s="4">
        <f t="shared" si="234"/>
        <v>3.3164275492956197E-3</v>
      </c>
      <c r="AO340" s="4">
        <f t="shared" si="234"/>
        <v>2.2256362146679809E-3</v>
      </c>
      <c r="AP340" s="4">
        <f t="shared" si="234"/>
        <v>1.4930448704811861E-3</v>
      </c>
      <c r="AQ340" s="4">
        <f t="shared" si="234"/>
        <v>1.0013381504474506E-3</v>
      </c>
      <c r="AR340" s="4">
        <f t="shared" si="234"/>
        <v>6.7145100246257527E-4</v>
      </c>
    </row>
    <row r="341" spans="1:44" x14ac:dyDescent="0.25">
      <c r="A341" s="24" t="s">
        <v>273</v>
      </c>
      <c r="B341" s="60">
        <f>'Parameter Input'!B53</f>
        <v>0.11</v>
      </c>
      <c r="C341" s="61">
        <f>'Parameter Input'!C53</f>
        <v>0.11</v>
      </c>
      <c r="D341" s="1" t="s">
        <v>76</v>
      </c>
      <c r="L341" s="54">
        <f>'Parameter Input'!E53</f>
        <v>12</v>
      </c>
      <c r="M341" s="37">
        <v>0</v>
      </c>
      <c r="N341" s="37">
        <v>1</v>
      </c>
      <c r="O341" s="37">
        <f>'Parameter Input'!F53</f>
        <v>0.9</v>
      </c>
      <c r="P341" s="55">
        <f>'Parameter Input'!G53</f>
        <v>0.4</v>
      </c>
      <c r="Q341" s="4">
        <f t="shared" si="234"/>
        <v>0.9867978615748374</v>
      </c>
      <c r="R341" s="4">
        <f t="shared" si="234"/>
        <v>0.98114509762858249</v>
      </c>
      <c r="S341" s="4">
        <f t="shared" si="234"/>
        <v>0.97311898315872036</v>
      </c>
      <c r="T341" s="4">
        <f t="shared" si="234"/>
        <v>0.96177484161592774</v>
      </c>
      <c r="U341" s="4">
        <f t="shared" si="234"/>
        <v>0.94584787155511363</v>
      </c>
      <c r="V341" s="4">
        <f t="shared" si="234"/>
        <v>0.92370360150141495</v>
      </c>
      <c r="W341" s="4">
        <f t="shared" si="234"/>
        <v>0.89334463567658451</v>
      </c>
      <c r="X341" s="4">
        <f t="shared" si="234"/>
        <v>0.85254543874327005</v>
      </c>
      <c r="Y341" s="4">
        <f t="shared" si="234"/>
        <v>0.79921300652623883</v>
      </c>
      <c r="Z341" s="4">
        <f t="shared" si="234"/>
        <v>0.73204982249993378</v>
      </c>
      <c r="AA341" s="4">
        <f t="shared" si="234"/>
        <v>0.65145592958786691</v>
      </c>
      <c r="AB341" s="4">
        <f t="shared" si="234"/>
        <v>0.56032247880849573</v>
      </c>
      <c r="AC341" s="4">
        <f t="shared" si="234"/>
        <v>0.46411326873185343</v>
      </c>
      <c r="AD341" s="4">
        <f t="shared" si="234"/>
        <v>0.36979727595523937</v>
      </c>
      <c r="AE341" s="4">
        <f t="shared" si="234"/>
        <v>0.28393948637231203</v>
      </c>
      <c r="AF341" s="4">
        <f t="shared" si="234"/>
        <v>0.21097259161117732</v>
      </c>
      <c r="AG341" s="4">
        <f t="shared" si="234"/>
        <v>0.15253917653798199</v>
      </c>
      <c r="AH341" s="4">
        <f t="shared" si="234"/>
        <v>0.10795188737709993</v>
      </c>
      <c r="AI341" s="4">
        <f t="shared" si="234"/>
        <v>7.5176653938091809E-2</v>
      </c>
      <c r="AJ341" s="4">
        <f t="shared" si="234"/>
        <v>5.1742836177502194E-2</v>
      </c>
      <c r="AK341" s="4">
        <f t="shared" si="234"/>
        <v>3.5319190625345942E-2</v>
      </c>
      <c r="AL341" s="4">
        <f t="shared" si="234"/>
        <v>2.3969442072658165E-2</v>
      </c>
      <c r="AM341" s="4">
        <f t="shared" si="234"/>
        <v>1.6202243558389728E-2</v>
      </c>
      <c r="AN341" s="4">
        <f t="shared" si="234"/>
        <v>1.0922240564108399E-2</v>
      </c>
      <c r="AO341" s="4">
        <f t="shared" si="234"/>
        <v>7.3493212906090566E-3</v>
      </c>
      <c r="AP341" s="4">
        <f t="shared" si="234"/>
        <v>4.9390262185057265E-3</v>
      </c>
      <c r="AQ341" s="4">
        <f t="shared" si="234"/>
        <v>3.3164275492956197E-3</v>
      </c>
      <c r="AR341" s="4">
        <f t="shared" si="234"/>
        <v>2.2256362146679809E-3</v>
      </c>
    </row>
    <row r="342" spans="1:44" x14ac:dyDescent="0.25">
      <c r="A342" s="24" t="s">
        <v>59</v>
      </c>
      <c r="B342" s="47">
        <f>'Parameter Input'!$L$36</f>
        <v>2.5299999999999998</v>
      </c>
      <c r="C342" s="48">
        <f>'Parameter Input'!$M$36</f>
        <v>1.79</v>
      </c>
      <c r="D342" s="1" t="s">
        <v>60</v>
      </c>
      <c r="L342" s="54">
        <f>'Parameter Input'!$O$36</f>
        <v>9</v>
      </c>
      <c r="M342" s="37">
        <v>0</v>
      </c>
      <c r="N342" s="37">
        <v>1</v>
      </c>
      <c r="O342" s="37">
        <f>'Parameter Input'!$P$36</f>
        <v>0.9</v>
      </c>
      <c r="P342" s="55">
        <f>'Parameter Input'!$Q$36</f>
        <v>0.4</v>
      </c>
      <c r="Q342" s="4">
        <f t="shared" si="234"/>
        <v>0.96177484161592774</v>
      </c>
      <c r="R342" s="4">
        <f t="shared" si="234"/>
        <v>0.94584787155511363</v>
      </c>
      <c r="S342" s="4">
        <f t="shared" si="234"/>
        <v>0.92370360150141495</v>
      </c>
      <c r="T342" s="4">
        <f t="shared" si="234"/>
        <v>0.89334463567658451</v>
      </c>
      <c r="U342" s="4">
        <f t="shared" si="234"/>
        <v>0.85254543874327005</v>
      </c>
      <c r="V342" s="4">
        <f t="shared" si="234"/>
        <v>0.79921300652623883</v>
      </c>
      <c r="W342" s="4">
        <f t="shared" si="234"/>
        <v>0.73204982249993378</v>
      </c>
      <c r="X342" s="4">
        <f t="shared" si="234"/>
        <v>0.65145592958786691</v>
      </c>
      <c r="Y342" s="4">
        <f t="shared" si="234"/>
        <v>0.56032247880849573</v>
      </c>
      <c r="Z342" s="4">
        <f t="shared" si="234"/>
        <v>0.46411326873185343</v>
      </c>
      <c r="AA342" s="4">
        <f t="shared" si="234"/>
        <v>0.36979727595523937</v>
      </c>
      <c r="AB342" s="4">
        <f t="shared" si="234"/>
        <v>0.28393948637231203</v>
      </c>
      <c r="AC342" s="4">
        <f t="shared" si="234"/>
        <v>0.21097259161117732</v>
      </c>
      <c r="AD342" s="4">
        <f t="shared" si="234"/>
        <v>0.15253917653798199</v>
      </c>
      <c r="AE342" s="4">
        <f t="shared" si="234"/>
        <v>0.10795188737709993</v>
      </c>
      <c r="AF342" s="4">
        <f t="shared" si="234"/>
        <v>7.5176653938091809E-2</v>
      </c>
      <c r="AG342" s="4">
        <f t="shared" si="234"/>
        <v>5.1742836177502194E-2</v>
      </c>
      <c r="AH342" s="4">
        <f t="shared" si="234"/>
        <v>3.5319190625345942E-2</v>
      </c>
      <c r="AI342" s="4">
        <f t="shared" si="234"/>
        <v>2.3969442072658165E-2</v>
      </c>
      <c r="AJ342" s="4">
        <f t="shared" si="234"/>
        <v>1.6202243558389728E-2</v>
      </c>
      <c r="AK342" s="4">
        <f t="shared" si="234"/>
        <v>1.0922240564108399E-2</v>
      </c>
      <c r="AL342" s="4">
        <f t="shared" si="234"/>
        <v>7.3493212906090566E-3</v>
      </c>
      <c r="AM342" s="4">
        <f t="shared" si="234"/>
        <v>4.9390262185057265E-3</v>
      </c>
      <c r="AN342" s="4">
        <f t="shared" si="234"/>
        <v>3.3164275492956197E-3</v>
      </c>
      <c r="AO342" s="4">
        <f t="shared" si="234"/>
        <v>2.2256362146679809E-3</v>
      </c>
      <c r="AP342" s="4">
        <f t="shared" si="234"/>
        <v>1.4930448704811861E-3</v>
      </c>
      <c r="AQ342" s="4">
        <f t="shared" si="234"/>
        <v>1.0013381504474506E-3</v>
      </c>
      <c r="AR342" s="4">
        <f t="shared" si="234"/>
        <v>6.7145100246257527E-4</v>
      </c>
    </row>
    <row r="343" spans="1:44" x14ac:dyDescent="0.25">
      <c r="A343" s="24" t="s">
        <v>67</v>
      </c>
      <c r="B343" s="45">
        <f>'Parameter Input'!$L$37</f>
        <v>0.21633448448114301</v>
      </c>
      <c r="C343" s="46">
        <f>'Parameter Input'!$M$37</f>
        <v>0.101814693285632</v>
      </c>
      <c r="D343" s="1" t="s">
        <v>68</v>
      </c>
      <c r="L343" s="54">
        <f>'Parameter Input'!$O$37</f>
        <v>12</v>
      </c>
      <c r="M343" s="37">
        <v>0</v>
      </c>
      <c r="N343" s="37">
        <v>1</v>
      </c>
      <c r="O343" s="37">
        <f>'Parameter Input'!$P$37</f>
        <v>0.9</v>
      </c>
      <c r="P343" s="55">
        <f>'Parameter Input'!$Q$37</f>
        <v>0.4</v>
      </c>
      <c r="Q343" s="4">
        <f t="shared" si="234"/>
        <v>0.9867978615748374</v>
      </c>
      <c r="R343" s="4">
        <f t="shared" si="234"/>
        <v>0.98114509762858249</v>
      </c>
      <c r="S343" s="4">
        <f t="shared" si="234"/>
        <v>0.97311898315872036</v>
      </c>
      <c r="T343" s="4">
        <f t="shared" ref="T343:AI350" si="235">$N343+($M343-$N343)*((1/(1+EXP(-$P343*(T$9-$L343)))^$O343))</f>
        <v>0.96177484161592774</v>
      </c>
      <c r="U343" s="4">
        <f t="shared" si="235"/>
        <v>0.94584787155511363</v>
      </c>
      <c r="V343" s="4">
        <f t="shared" si="235"/>
        <v>0.92370360150141495</v>
      </c>
      <c r="W343" s="4">
        <f t="shared" si="235"/>
        <v>0.89334463567658451</v>
      </c>
      <c r="X343" s="4">
        <f t="shared" si="235"/>
        <v>0.85254543874327005</v>
      </c>
      <c r="Y343" s="4">
        <f t="shared" si="235"/>
        <v>0.79921300652623883</v>
      </c>
      <c r="Z343" s="4">
        <f t="shared" si="235"/>
        <v>0.73204982249993378</v>
      </c>
      <c r="AA343" s="4">
        <f t="shared" si="235"/>
        <v>0.65145592958786691</v>
      </c>
      <c r="AB343" s="4">
        <f t="shared" si="235"/>
        <v>0.56032247880849573</v>
      </c>
      <c r="AC343" s="4">
        <f t="shared" si="235"/>
        <v>0.46411326873185343</v>
      </c>
      <c r="AD343" s="4">
        <f t="shared" si="235"/>
        <v>0.36979727595523937</v>
      </c>
      <c r="AE343" s="4">
        <f t="shared" si="235"/>
        <v>0.28393948637231203</v>
      </c>
      <c r="AF343" s="4">
        <f t="shared" si="235"/>
        <v>0.21097259161117732</v>
      </c>
      <c r="AG343" s="4">
        <f t="shared" si="235"/>
        <v>0.15253917653798199</v>
      </c>
      <c r="AH343" s="4">
        <f t="shared" si="235"/>
        <v>0.10795188737709993</v>
      </c>
      <c r="AI343" s="4">
        <f t="shared" si="235"/>
        <v>7.5176653938091809E-2</v>
      </c>
      <c r="AJ343" s="4">
        <f t="shared" ref="AJ343:AR350" si="236">$N343+($M343-$N343)*((1/(1+EXP(-$P343*(AJ$9-$L343)))^$O343))</f>
        <v>5.1742836177502194E-2</v>
      </c>
      <c r="AK343" s="4">
        <f t="shared" si="236"/>
        <v>3.5319190625345942E-2</v>
      </c>
      <c r="AL343" s="4">
        <f t="shared" si="236"/>
        <v>2.3969442072658165E-2</v>
      </c>
      <c r="AM343" s="4">
        <f t="shared" si="236"/>
        <v>1.6202243558389728E-2</v>
      </c>
      <c r="AN343" s="4">
        <f t="shared" si="236"/>
        <v>1.0922240564108399E-2</v>
      </c>
      <c r="AO343" s="4">
        <f t="shared" si="236"/>
        <v>7.3493212906090566E-3</v>
      </c>
      <c r="AP343" s="4">
        <f t="shared" si="236"/>
        <v>4.9390262185057265E-3</v>
      </c>
      <c r="AQ343" s="4">
        <f t="shared" si="236"/>
        <v>3.3164275492956197E-3</v>
      </c>
      <c r="AR343" s="4">
        <f t="shared" si="236"/>
        <v>2.2256362146679809E-3</v>
      </c>
    </row>
    <row r="344" spans="1:44" x14ac:dyDescent="0.25">
      <c r="A344" s="24" t="s">
        <v>206</v>
      </c>
      <c r="B344" s="115">
        <f>'Parameter Input'!$L$40</f>
        <v>0</v>
      </c>
      <c r="C344" s="116">
        <f>'Parameter Input'!$M$40</f>
        <v>0</v>
      </c>
      <c r="D344" s="1" t="s">
        <v>76</v>
      </c>
      <c r="L344" s="54">
        <f>'Parameter Input'!$O$40</f>
        <v>17</v>
      </c>
      <c r="M344" s="37">
        <v>0</v>
      </c>
      <c r="N344" s="37">
        <v>1</v>
      </c>
      <c r="O344" s="37">
        <f>'Parameter Input'!$P$40</f>
        <v>0.9</v>
      </c>
      <c r="P344" s="55">
        <f>'Parameter Input'!$Q$40</f>
        <v>0.4</v>
      </c>
      <c r="Q344" s="4">
        <f t="shared" ref="Q344:AR344" si="237">$N344+($M344-$N344)*((1/(1+EXP(-$P344*(Q$9-$L344)))^$O344))</f>
        <v>0.99780374543478534</v>
      </c>
      <c r="R344" s="4">
        <f t="shared" si="237"/>
        <v>0.99685359315256394</v>
      </c>
      <c r="S344" s="4">
        <f t="shared" si="237"/>
        <v>0.99549347132349975</v>
      </c>
      <c r="T344" s="4">
        <f t="shared" si="237"/>
        <v>0.99354772139898062</v>
      </c>
      <c r="U344" s="4">
        <f t="shared" si="237"/>
        <v>0.99076681540580536</v>
      </c>
      <c r="V344" s="4">
        <f t="shared" si="237"/>
        <v>0.9867978615748374</v>
      </c>
      <c r="W344" s="4">
        <f t="shared" si="237"/>
        <v>0.98114509762858249</v>
      </c>
      <c r="X344" s="4">
        <f t="shared" si="237"/>
        <v>0.97311898315872036</v>
      </c>
      <c r="Y344" s="4">
        <f t="shared" si="237"/>
        <v>0.96177484161592774</v>
      </c>
      <c r="Z344" s="4">
        <f t="shared" si="237"/>
        <v>0.94584787155511363</v>
      </c>
      <c r="AA344" s="4">
        <f t="shared" si="237"/>
        <v>0.92370360150141495</v>
      </c>
      <c r="AB344" s="4">
        <f t="shared" si="237"/>
        <v>0.89334463567658451</v>
      </c>
      <c r="AC344" s="4">
        <f t="shared" si="237"/>
        <v>0.85254543874327005</v>
      </c>
      <c r="AD344" s="4">
        <f t="shared" si="237"/>
        <v>0.79921300652623883</v>
      </c>
      <c r="AE344" s="4">
        <f t="shared" si="237"/>
        <v>0.73204982249993378</v>
      </c>
      <c r="AF344" s="4">
        <f t="shared" si="237"/>
        <v>0.65145592958786691</v>
      </c>
      <c r="AG344" s="4">
        <f t="shared" si="237"/>
        <v>0.56032247880849573</v>
      </c>
      <c r="AH344" s="4">
        <f t="shared" si="237"/>
        <v>0.46411326873185343</v>
      </c>
      <c r="AI344" s="4">
        <f t="shared" si="237"/>
        <v>0.36979727595523937</v>
      </c>
      <c r="AJ344" s="4">
        <f t="shared" si="237"/>
        <v>0.28393948637231203</v>
      </c>
      <c r="AK344" s="4">
        <f t="shared" si="237"/>
        <v>0.21097259161117732</v>
      </c>
      <c r="AL344" s="4">
        <f t="shared" si="237"/>
        <v>0.15253917653798199</v>
      </c>
      <c r="AM344" s="4">
        <f t="shared" si="237"/>
        <v>0.10795188737709993</v>
      </c>
      <c r="AN344" s="4">
        <f t="shared" si="237"/>
        <v>7.5176653938091809E-2</v>
      </c>
      <c r="AO344" s="4">
        <f t="shared" si="237"/>
        <v>5.1742836177502194E-2</v>
      </c>
      <c r="AP344" s="4">
        <f t="shared" si="237"/>
        <v>3.5319190625345942E-2</v>
      </c>
      <c r="AQ344" s="4">
        <f t="shared" si="237"/>
        <v>2.3969442072658165E-2</v>
      </c>
      <c r="AR344" s="4">
        <f t="shared" si="237"/>
        <v>1.6202243558389728E-2</v>
      </c>
    </row>
    <row r="345" spans="1:44" x14ac:dyDescent="0.25">
      <c r="A345" s="24" t="s">
        <v>41</v>
      </c>
      <c r="B345" s="43">
        <f>'Parameter Input'!$L$34</f>
        <v>8</v>
      </c>
      <c r="C345" s="44">
        <f>'Parameter Input'!$M$34</f>
        <v>8</v>
      </c>
      <c r="D345" s="1" t="s">
        <v>42</v>
      </c>
      <c r="L345" s="54">
        <f>'Parameter Input'!$O$34</f>
        <v>9</v>
      </c>
      <c r="M345" s="37">
        <v>0</v>
      </c>
      <c r="N345" s="37">
        <v>1</v>
      </c>
      <c r="O345" s="37">
        <f>'Parameter Input'!$P$34</f>
        <v>0.9</v>
      </c>
      <c r="P345" s="55">
        <f>'Parameter Input'!$Q$34</f>
        <v>0.4</v>
      </c>
      <c r="Q345" s="4">
        <f t="shared" ref="Q345:AF350" si="238">$N345+($M345-$N345)*((1/(1+EXP(-$P345*(Q$9-$L345)))^$O345))</f>
        <v>0.96177484161592774</v>
      </c>
      <c r="R345" s="4">
        <f t="shared" si="238"/>
        <v>0.94584787155511363</v>
      </c>
      <c r="S345" s="4">
        <f t="shared" si="238"/>
        <v>0.92370360150141495</v>
      </c>
      <c r="T345" s="4">
        <f t="shared" si="238"/>
        <v>0.89334463567658451</v>
      </c>
      <c r="U345" s="4">
        <f t="shared" si="238"/>
        <v>0.85254543874327005</v>
      </c>
      <c r="V345" s="4">
        <f t="shared" si="238"/>
        <v>0.79921300652623883</v>
      </c>
      <c r="W345" s="4">
        <f t="shared" si="238"/>
        <v>0.73204982249993378</v>
      </c>
      <c r="X345" s="4">
        <f t="shared" si="238"/>
        <v>0.65145592958786691</v>
      </c>
      <c r="Y345" s="4">
        <f t="shared" si="238"/>
        <v>0.56032247880849573</v>
      </c>
      <c r="Z345" s="4">
        <f t="shared" si="238"/>
        <v>0.46411326873185343</v>
      </c>
      <c r="AA345" s="4">
        <f t="shared" si="238"/>
        <v>0.36979727595523937</v>
      </c>
      <c r="AB345" s="4">
        <f t="shared" si="238"/>
        <v>0.28393948637231203</v>
      </c>
      <c r="AC345" s="4">
        <f t="shared" si="238"/>
        <v>0.21097259161117732</v>
      </c>
      <c r="AD345" s="4">
        <f t="shared" si="238"/>
        <v>0.15253917653798199</v>
      </c>
      <c r="AE345" s="4">
        <f t="shared" si="238"/>
        <v>0.10795188737709993</v>
      </c>
      <c r="AF345" s="4">
        <f t="shared" si="238"/>
        <v>7.5176653938091809E-2</v>
      </c>
      <c r="AG345" s="4">
        <f t="shared" si="235"/>
        <v>5.1742836177502194E-2</v>
      </c>
      <c r="AH345" s="4">
        <f t="shared" si="235"/>
        <v>3.5319190625345942E-2</v>
      </c>
      <c r="AI345" s="4">
        <f t="shared" si="235"/>
        <v>2.3969442072658165E-2</v>
      </c>
      <c r="AJ345" s="4">
        <f t="shared" si="236"/>
        <v>1.6202243558389728E-2</v>
      </c>
      <c r="AK345" s="4">
        <f t="shared" si="236"/>
        <v>1.0922240564108399E-2</v>
      </c>
      <c r="AL345" s="4">
        <f t="shared" si="236"/>
        <v>7.3493212906090566E-3</v>
      </c>
      <c r="AM345" s="4">
        <f t="shared" si="236"/>
        <v>4.9390262185057265E-3</v>
      </c>
      <c r="AN345" s="4">
        <f t="shared" si="236"/>
        <v>3.3164275492956197E-3</v>
      </c>
      <c r="AO345" s="4">
        <f t="shared" si="236"/>
        <v>2.2256362146679809E-3</v>
      </c>
      <c r="AP345" s="4">
        <f t="shared" si="236"/>
        <v>1.4930448704811861E-3</v>
      </c>
      <c r="AQ345" s="4">
        <f t="shared" si="236"/>
        <v>1.0013381504474506E-3</v>
      </c>
      <c r="AR345" s="4">
        <f t="shared" si="236"/>
        <v>6.7145100246257527E-4</v>
      </c>
    </row>
    <row r="346" spans="1:44" x14ac:dyDescent="0.25">
      <c r="A346" s="24" t="s">
        <v>70</v>
      </c>
      <c r="B346" s="60">
        <f>'Parameter Input'!B52</f>
        <v>10</v>
      </c>
      <c r="C346" s="61">
        <f>'Parameter Input'!C52</f>
        <v>10</v>
      </c>
      <c r="D346" s="1" t="s">
        <v>42</v>
      </c>
      <c r="L346" s="54">
        <f>'Parameter Input'!E52</f>
        <v>12</v>
      </c>
      <c r="M346" s="37">
        <v>0</v>
      </c>
      <c r="N346" s="37">
        <v>1</v>
      </c>
      <c r="O346" s="37">
        <f>'Parameter Input'!F52</f>
        <v>0.9</v>
      </c>
      <c r="P346" s="55">
        <f>'Parameter Input'!G52</f>
        <v>0.4</v>
      </c>
      <c r="Q346" s="4">
        <f t="shared" si="238"/>
        <v>0.9867978615748374</v>
      </c>
      <c r="R346" s="4">
        <f t="shared" si="238"/>
        <v>0.98114509762858249</v>
      </c>
      <c r="S346" s="4">
        <f t="shared" si="238"/>
        <v>0.97311898315872036</v>
      </c>
      <c r="T346" s="4">
        <f t="shared" si="238"/>
        <v>0.96177484161592774</v>
      </c>
      <c r="U346" s="4">
        <f t="shared" si="238"/>
        <v>0.94584787155511363</v>
      </c>
      <c r="V346" s="4">
        <f t="shared" si="238"/>
        <v>0.92370360150141495</v>
      </c>
      <c r="W346" s="4">
        <f t="shared" si="238"/>
        <v>0.89334463567658451</v>
      </c>
      <c r="X346" s="4">
        <f t="shared" si="238"/>
        <v>0.85254543874327005</v>
      </c>
      <c r="Y346" s="4">
        <f t="shared" si="238"/>
        <v>0.79921300652623883</v>
      </c>
      <c r="Z346" s="4">
        <f t="shared" si="238"/>
        <v>0.73204982249993378</v>
      </c>
      <c r="AA346" s="4">
        <f t="shared" si="238"/>
        <v>0.65145592958786691</v>
      </c>
      <c r="AB346" s="4">
        <f t="shared" si="238"/>
        <v>0.56032247880849573</v>
      </c>
      <c r="AC346" s="4">
        <f t="shared" si="238"/>
        <v>0.46411326873185343</v>
      </c>
      <c r="AD346" s="4">
        <f t="shared" si="238"/>
        <v>0.36979727595523937</v>
      </c>
      <c r="AE346" s="4">
        <f t="shared" si="238"/>
        <v>0.28393948637231203</v>
      </c>
      <c r="AF346" s="4">
        <f t="shared" si="238"/>
        <v>0.21097259161117732</v>
      </c>
      <c r="AG346" s="4">
        <f t="shared" si="235"/>
        <v>0.15253917653798199</v>
      </c>
      <c r="AH346" s="4">
        <f t="shared" si="235"/>
        <v>0.10795188737709993</v>
      </c>
      <c r="AI346" s="4">
        <f t="shared" si="235"/>
        <v>7.5176653938091809E-2</v>
      </c>
      <c r="AJ346" s="4">
        <f t="shared" si="236"/>
        <v>5.1742836177502194E-2</v>
      </c>
      <c r="AK346" s="4">
        <f t="shared" si="236"/>
        <v>3.5319190625345942E-2</v>
      </c>
      <c r="AL346" s="4">
        <f t="shared" si="236"/>
        <v>2.3969442072658165E-2</v>
      </c>
      <c r="AM346" s="4">
        <f t="shared" si="236"/>
        <v>1.6202243558389728E-2</v>
      </c>
      <c r="AN346" s="4">
        <f t="shared" si="236"/>
        <v>1.0922240564108399E-2</v>
      </c>
      <c r="AO346" s="4">
        <f t="shared" si="236"/>
        <v>7.3493212906090566E-3</v>
      </c>
      <c r="AP346" s="4">
        <f t="shared" si="236"/>
        <v>4.9390262185057265E-3</v>
      </c>
      <c r="AQ346" s="4">
        <f t="shared" si="236"/>
        <v>3.3164275492956197E-3</v>
      </c>
      <c r="AR346" s="4">
        <f t="shared" si="236"/>
        <v>2.2256362146679809E-3</v>
      </c>
    </row>
    <row r="347" spans="1:44" x14ac:dyDescent="0.25">
      <c r="A347" s="24" t="s">
        <v>207</v>
      </c>
      <c r="B347" s="43">
        <f>'Parameter Input'!B49</f>
        <v>25</v>
      </c>
      <c r="C347" s="44">
        <f>'Parameter Input'!C49</f>
        <v>25</v>
      </c>
      <c r="D347" s="1" t="s">
        <v>49</v>
      </c>
      <c r="L347" s="54">
        <f>'Parameter Input'!E49</f>
        <v>12</v>
      </c>
      <c r="M347" s="37">
        <v>0</v>
      </c>
      <c r="N347" s="37">
        <v>1</v>
      </c>
      <c r="O347" s="37">
        <f>'Parameter Input'!F49</f>
        <v>0.9</v>
      </c>
      <c r="P347" s="55">
        <f>'Parameter Input'!G49</f>
        <v>0.4</v>
      </c>
      <c r="Q347" s="4">
        <f t="shared" si="238"/>
        <v>0.9867978615748374</v>
      </c>
      <c r="R347" s="4">
        <f t="shared" si="238"/>
        <v>0.98114509762858249</v>
      </c>
      <c r="S347" s="4">
        <f t="shared" si="238"/>
        <v>0.97311898315872036</v>
      </c>
      <c r="T347" s="4">
        <f t="shared" si="238"/>
        <v>0.96177484161592774</v>
      </c>
      <c r="U347" s="4">
        <f t="shared" si="238"/>
        <v>0.94584787155511363</v>
      </c>
      <c r="V347" s="4">
        <f t="shared" si="238"/>
        <v>0.92370360150141495</v>
      </c>
      <c r="W347" s="4">
        <f t="shared" si="238"/>
        <v>0.89334463567658451</v>
      </c>
      <c r="X347" s="4">
        <f t="shared" si="238"/>
        <v>0.85254543874327005</v>
      </c>
      <c r="Y347" s="4">
        <f t="shared" si="238"/>
        <v>0.79921300652623883</v>
      </c>
      <c r="Z347" s="4">
        <f t="shared" si="238"/>
        <v>0.73204982249993378</v>
      </c>
      <c r="AA347" s="4">
        <f t="shared" si="238"/>
        <v>0.65145592958786691</v>
      </c>
      <c r="AB347" s="4">
        <f t="shared" si="238"/>
        <v>0.56032247880849573</v>
      </c>
      <c r="AC347" s="4">
        <f t="shared" si="238"/>
        <v>0.46411326873185343</v>
      </c>
      <c r="AD347" s="4">
        <f t="shared" si="238"/>
        <v>0.36979727595523937</v>
      </c>
      <c r="AE347" s="4">
        <f t="shared" si="238"/>
        <v>0.28393948637231203</v>
      </c>
      <c r="AF347" s="4">
        <f t="shared" si="238"/>
        <v>0.21097259161117732</v>
      </c>
      <c r="AG347" s="4">
        <f t="shared" si="235"/>
        <v>0.15253917653798199</v>
      </c>
      <c r="AH347" s="4">
        <f t="shared" si="235"/>
        <v>0.10795188737709993</v>
      </c>
      <c r="AI347" s="4">
        <f t="shared" si="235"/>
        <v>7.5176653938091809E-2</v>
      </c>
      <c r="AJ347" s="4">
        <f t="shared" si="236"/>
        <v>5.1742836177502194E-2</v>
      </c>
      <c r="AK347" s="4">
        <f t="shared" si="236"/>
        <v>3.5319190625345942E-2</v>
      </c>
      <c r="AL347" s="4">
        <f t="shared" si="236"/>
        <v>2.3969442072658165E-2</v>
      </c>
      <c r="AM347" s="4">
        <f t="shared" si="236"/>
        <v>1.6202243558389728E-2</v>
      </c>
      <c r="AN347" s="4">
        <f t="shared" si="236"/>
        <v>1.0922240564108399E-2</v>
      </c>
      <c r="AO347" s="4">
        <f t="shared" si="236"/>
        <v>7.3493212906090566E-3</v>
      </c>
      <c r="AP347" s="4">
        <f t="shared" si="236"/>
        <v>4.9390262185057265E-3</v>
      </c>
      <c r="AQ347" s="4">
        <f t="shared" si="236"/>
        <v>3.3164275492956197E-3</v>
      </c>
      <c r="AR347" s="4">
        <f t="shared" si="236"/>
        <v>2.2256362146679809E-3</v>
      </c>
    </row>
    <row r="348" spans="1:44" x14ac:dyDescent="0.25">
      <c r="A348" s="24" t="s">
        <v>56</v>
      </c>
      <c r="B348" s="45">
        <f>'Parameter Input'!B50</f>
        <v>0.46</v>
      </c>
      <c r="C348" s="46">
        <f>'Parameter Input'!C50</f>
        <v>0.46</v>
      </c>
      <c r="D348" s="1" t="s">
        <v>57</v>
      </c>
      <c r="L348" s="54">
        <f>'Parameter Input'!E50</f>
        <v>12</v>
      </c>
      <c r="M348" s="37">
        <v>0</v>
      </c>
      <c r="N348" s="37">
        <v>1</v>
      </c>
      <c r="O348" s="37">
        <f>'Parameter Input'!F50</f>
        <v>0.9</v>
      </c>
      <c r="P348" s="55">
        <f>'Parameter Input'!G50</f>
        <v>0.4</v>
      </c>
      <c r="Q348" s="4">
        <f t="shared" si="238"/>
        <v>0.9867978615748374</v>
      </c>
      <c r="R348" s="4">
        <f t="shared" si="238"/>
        <v>0.98114509762858249</v>
      </c>
      <c r="S348" s="4">
        <f t="shared" si="238"/>
        <v>0.97311898315872036</v>
      </c>
      <c r="T348" s="4">
        <f t="shared" si="238"/>
        <v>0.96177484161592774</v>
      </c>
      <c r="U348" s="4">
        <f t="shared" si="238"/>
        <v>0.94584787155511363</v>
      </c>
      <c r="V348" s="4">
        <f t="shared" si="238"/>
        <v>0.92370360150141495</v>
      </c>
      <c r="W348" s="4">
        <f t="shared" si="238"/>
        <v>0.89334463567658451</v>
      </c>
      <c r="X348" s="4">
        <f t="shared" si="238"/>
        <v>0.85254543874327005</v>
      </c>
      <c r="Y348" s="4">
        <f t="shared" si="238"/>
        <v>0.79921300652623883</v>
      </c>
      <c r="Z348" s="4">
        <f t="shared" si="238"/>
        <v>0.73204982249993378</v>
      </c>
      <c r="AA348" s="4">
        <f t="shared" si="238"/>
        <v>0.65145592958786691</v>
      </c>
      <c r="AB348" s="4">
        <f t="shared" si="238"/>
        <v>0.56032247880849573</v>
      </c>
      <c r="AC348" s="4">
        <f t="shared" si="238"/>
        <v>0.46411326873185343</v>
      </c>
      <c r="AD348" s="4">
        <f t="shared" si="238"/>
        <v>0.36979727595523937</v>
      </c>
      <c r="AE348" s="4">
        <f t="shared" si="238"/>
        <v>0.28393948637231203</v>
      </c>
      <c r="AF348" s="4">
        <f t="shared" si="238"/>
        <v>0.21097259161117732</v>
      </c>
      <c r="AG348" s="4">
        <f t="shared" si="235"/>
        <v>0.15253917653798199</v>
      </c>
      <c r="AH348" s="4">
        <f t="shared" si="235"/>
        <v>0.10795188737709993</v>
      </c>
      <c r="AI348" s="4">
        <f t="shared" si="235"/>
        <v>7.5176653938091809E-2</v>
      </c>
      <c r="AJ348" s="4">
        <f t="shared" si="236"/>
        <v>5.1742836177502194E-2</v>
      </c>
      <c r="AK348" s="4">
        <f t="shared" si="236"/>
        <v>3.5319190625345942E-2</v>
      </c>
      <c r="AL348" s="4">
        <f t="shared" si="236"/>
        <v>2.3969442072658165E-2</v>
      </c>
      <c r="AM348" s="4">
        <f t="shared" si="236"/>
        <v>1.6202243558389728E-2</v>
      </c>
      <c r="AN348" s="4">
        <f t="shared" si="236"/>
        <v>1.0922240564108399E-2</v>
      </c>
      <c r="AO348" s="4">
        <f t="shared" si="236"/>
        <v>7.3493212906090566E-3</v>
      </c>
      <c r="AP348" s="4">
        <f t="shared" si="236"/>
        <v>4.9390262185057265E-3</v>
      </c>
      <c r="AQ348" s="4">
        <f t="shared" si="236"/>
        <v>3.3164275492956197E-3</v>
      </c>
      <c r="AR348" s="4">
        <f t="shared" si="236"/>
        <v>2.2256362146679809E-3</v>
      </c>
    </row>
    <row r="349" spans="1:44" x14ac:dyDescent="0.25">
      <c r="A349" s="24" t="s">
        <v>73</v>
      </c>
      <c r="B349" s="72">
        <f>'Parameter Input'!$L$38</f>
        <v>0.05</v>
      </c>
      <c r="C349" s="73">
        <f>'Parameter Input'!$M$38</f>
        <v>0.02</v>
      </c>
      <c r="D349" s="1" t="s">
        <v>57</v>
      </c>
      <c r="L349" s="54">
        <f>'Parameter Input'!$O$38</f>
        <v>12</v>
      </c>
      <c r="M349" s="37">
        <v>0</v>
      </c>
      <c r="N349" s="37">
        <v>1</v>
      </c>
      <c r="O349" s="37">
        <f>'Parameter Input'!$P$38</f>
        <v>0.9</v>
      </c>
      <c r="P349" s="55">
        <f>'Parameter Input'!$Q$38</f>
        <v>0.4</v>
      </c>
      <c r="Q349" s="4">
        <f t="shared" si="238"/>
        <v>0.9867978615748374</v>
      </c>
      <c r="R349" s="4">
        <f t="shared" si="238"/>
        <v>0.98114509762858249</v>
      </c>
      <c r="S349" s="4">
        <f t="shared" si="238"/>
        <v>0.97311898315872036</v>
      </c>
      <c r="T349" s="4">
        <f t="shared" si="238"/>
        <v>0.96177484161592774</v>
      </c>
      <c r="U349" s="4">
        <f t="shared" si="238"/>
        <v>0.94584787155511363</v>
      </c>
      <c r="V349" s="4">
        <f t="shared" si="238"/>
        <v>0.92370360150141495</v>
      </c>
      <c r="W349" s="4">
        <f t="shared" si="238"/>
        <v>0.89334463567658451</v>
      </c>
      <c r="X349" s="4">
        <f t="shared" si="238"/>
        <v>0.85254543874327005</v>
      </c>
      <c r="Y349" s="4">
        <f t="shared" si="238"/>
        <v>0.79921300652623883</v>
      </c>
      <c r="Z349" s="4">
        <f t="shared" si="238"/>
        <v>0.73204982249993378</v>
      </c>
      <c r="AA349" s="4">
        <f t="shared" si="238"/>
        <v>0.65145592958786691</v>
      </c>
      <c r="AB349" s="4">
        <f t="shared" si="238"/>
        <v>0.56032247880849573</v>
      </c>
      <c r="AC349" s="4">
        <f t="shared" si="238"/>
        <v>0.46411326873185343</v>
      </c>
      <c r="AD349" s="4">
        <f t="shared" si="238"/>
        <v>0.36979727595523937</v>
      </c>
      <c r="AE349" s="4">
        <f t="shared" si="238"/>
        <v>0.28393948637231203</v>
      </c>
      <c r="AF349" s="4">
        <f t="shared" si="238"/>
        <v>0.21097259161117732</v>
      </c>
      <c r="AG349" s="4">
        <f t="shared" si="235"/>
        <v>0.15253917653798199</v>
      </c>
      <c r="AH349" s="4">
        <f t="shared" si="235"/>
        <v>0.10795188737709993</v>
      </c>
      <c r="AI349" s="4">
        <f t="shared" si="235"/>
        <v>7.5176653938091809E-2</v>
      </c>
      <c r="AJ349" s="4">
        <f t="shared" si="236"/>
        <v>5.1742836177502194E-2</v>
      </c>
      <c r="AK349" s="4">
        <f t="shared" si="236"/>
        <v>3.5319190625345942E-2</v>
      </c>
      <c r="AL349" s="4">
        <f t="shared" si="236"/>
        <v>2.3969442072658165E-2</v>
      </c>
      <c r="AM349" s="4">
        <f t="shared" si="236"/>
        <v>1.6202243558389728E-2</v>
      </c>
      <c r="AN349" s="4">
        <f t="shared" si="236"/>
        <v>1.0922240564108399E-2</v>
      </c>
      <c r="AO349" s="4">
        <f t="shared" si="236"/>
        <v>7.3493212906090566E-3</v>
      </c>
      <c r="AP349" s="4">
        <f t="shared" si="236"/>
        <v>4.9390262185057265E-3</v>
      </c>
      <c r="AQ349" s="4">
        <f t="shared" si="236"/>
        <v>3.3164275492956197E-3</v>
      </c>
      <c r="AR349" s="4">
        <f t="shared" si="236"/>
        <v>2.2256362146679809E-3</v>
      </c>
    </row>
    <row r="350" spans="1:44" ht="15.75" thickBot="1" x14ac:dyDescent="0.3">
      <c r="A350" s="24" t="s">
        <v>64</v>
      </c>
      <c r="B350" s="49">
        <f>'Parameter Input'!B51</f>
        <v>78000</v>
      </c>
      <c r="C350" s="50">
        <f>'Parameter Input'!C51</f>
        <v>78000</v>
      </c>
      <c r="D350" s="1" t="s">
        <v>65</v>
      </c>
      <c r="L350" s="56">
        <f>'Parameter Input'!E51</f>
        <v>12</v>
      </c>
      <c r="M350" s="57">
        <v>0</v>
      </c>
      <c r="N350" s="57">
        <v>1</v>
      </c>
      <c r="O350" s="57">
        <f>'Parameter Input'!F51</f>
        <v>0.9</v>
      </c>
      <c r="P350" s="58">
        <f>'Parameter Input'!G51</f>
        <v>0.4</v>
      </c>
      <c r="Q350" s="4">
        <f t="shared" si="238"/>
        <v>0.9867978615748374</v>
      </c>
      <c r="R350" s="4">
        <f t="shared" si="238"/>
        <v>0.98114509762858249</v>
      </c>
      <c r="S350" s="4">
        <f t="shared" si="238"/>
        <v>0.97311898315872036</v>
      </c>
      <c r="T350" s="4">
        <f t="shared" si="238"/>
        <v>0.96177484161592774</v>
      </c>
      <c r="U350" s="4">
        <f t="shared" si="238"/>
        <v>0.94584787155511363</v>
      </c>
      <c r="V350" s="4">
        <f t="shared" si="238"/>
        <v>0.92370360150141495</v>
      </c>
      <c r="W350" s="4">
        <f t="shared" si="238"/>
        <v>0.89334463567658451</v>
      </c>
      <c r="X350" s="4">
        <f t="shared" si="238"/>
        <v>0.85254543874327005</v>
      </c>
      <c r="Y350" s="4">
        <f t="shared" si="238"/>
        <v>0.79921300652623883</v>
      </c>
      <c r="Z350" s="4">
        <f t="shared" si="238"/>
        <v>0.73204982249993378</v>
      </c>
      <c r="AA350" s="4">
        <f t="shared" si="238"/>
        <v>0.65145592958786691</v>
      </c>
      <c r="AB350" s="4">
        <f t="shared" si="238"/>
        <v>0.56032247880849573</v>
      </c>
      <c r="AC350" s="4">
        <f t="shared" si="238"/>
        <v>0.46411326873185343</v>
      </c>
      <c r="AD350" s="4">
        <f t="shared" si="238"/>
        <v>0.36979727595523937</v>
      </c>
      <c r="AE350" s="4">
        <f t="shared" si="238"/>
        <v>0.28393948637231203</v>
      </c>
      <c r="AF350" s="4">
        <f t="shared" si="238"/>
        <v>0.21097259161117732</v>
      </c>
      <c r="AG350" s="4">
        <f t="shared" si="235"/>
        <v>0.15253917653798199</v>
      </c>
      <c r="AH350" s="4">
        <f t="shared" si="235"/>
        <v>0.10795188737709993</v>
      </c>
      <c r="AI350" s="4">
        <f t="shared" si="235"/>
        <v>7.5176653938091809E-2</v>
      </c>
      <c r="AJ350" s="4">
        <f t="shared" si="236"/>
        <v>5.1742836177502194E-2</v>
      </c>
      <c r="AK350" s="4">
        <f t="shared" si="236"/>
        <v>3.5319190625345942E-2</v>
      </c>
      <c r="AL350" s="4">
        <f t="shared" si="236"/>
        <v>2.3969442072658165E-2</v>
      </c>
      <c r="AM350" s="4">
        <f t="shared" si="236"/>
        <v>1.6202243558389728E-2</v>
      </c>
      <c r="AN350" s="4">
        <f t="shared" si="236"/>
        <v>1.0922240564108399E-2</v>
      </c>
      <c r="AO350" s="4">
        <f t="shared" si="236"/>
        <v>7.3493212906090566E-3</v>
      </c>
      <c r="AP350" s="4">
        <f t="shared" si="236"/>
        <v>4.9390262185057265E-3</v>
      </c>
      <c r="AQ350" s="4">
        <f t="shared" si="236"/>
        <v>3.3164275492956197E-3</v>
      </c>
      <c r="AR350" s="4">
        <f t="shared" si="236"/>
        <v>2.2256362146679809E-3</v>
      </c>
    </row>
    <row r="351" spans="1:44" x14ac:dyDescent="0.25">
      <c r="A351" s="25"/>
      <c r="B351" s="40"/>
    </row>
    <row r="352" spans="1:44" ht="15.75" thickBot="1" x14ac:dyDescent="0.3"/>
    <row r="353" spans="1:29" ht="15.75" thickBot="1" x14ac:dyDescent="0.3">
      <c r="A353" s="26" t="s">
        <v>208</v>
      </c>
      <c r="B353" s="27">
        <v>2023</v>
      </c>
      <c r="C353" s="27">
        <v>2024</v>
      </c>
      <c r="D353" s="27">
        <v>2025</v>
      </c>
      <c r="E353" s="27">
        <v>2026</v>
      </c>
      <c r="F353" s="27">
        <v>2027</v>
      </c>
      <c r="G353" s="27">
        <v>2028</v>
      </c>
      <c r="H353" s="27">
        <v>2029</v>
      </c>
      <c r="I353" s="27">
        <v>2030</v>
      </c>
      <c r="J353" s="27">
        <v>2031</v>
      </c>
      <c r="K353" s="27">
        <v>2032</v>
      </c>
      <c r="L353" s="27">
        <v>2033</v>
      </c>
      <c r="M353" s="27">
        <v>2034</v>
      </c>
      <c r="N353" s="27">
        <v>2035</v>
      </c>
      <c r="O353" s="27">
        <v>2036</v>
      </c>
      <c r="P353" s="27">
        <v>2037</v>
      </c>
      <c r="Q353" s="27">
        <v>2038</v>
      </c>
      <c r="R353" s="27">
        <v>2039</v>
      </c>
      <c r="S353" s="27">
        <v>2040</v>
      </c>
      <c r="T353" s="27">
        <v>2041</v>
      </c>
      <c r="U353" s="27">
        <v>2042</v>
      </c>
      <c r="V353" s="27">
        <v>2043</v>
      </c>
      <c r="W353" s="27">
        <v>2044</v>
      </c>
      <c r="X353" s="27">
        <v>2045</v>
      </c>
      <c r="Y353" s="27">
        <v>2046</v>
      </c>
      <c r="Z353" s="27">
        <v>2047</v>
      </c>
      <c r="AA353" s="27">
        <v>2048</v>
      </c>
      <c r="AB353" s="27">
        <v>2049</v>
      </c>
      <c r="AC353" s="28">
        <v>2050</v>
      </c>
    </row>
    <row r="354" spans="1:29" x14ac:dyDescent="0.25">
      <c r="A354" s="29" t="str">
        <f t="shared" ref="A354:A363" si="239">A334</f>
        <v>Capex vehicle</v>
      </c>
      <c r="B354" s="62">
        <f t="shared" ref="B354:B363" si="240">$B334+($C334-$B334)*(1-Q334)</f>
        <v>381017.08777974301</v>
      </c>
      <c r="C354" s="62">
        <f t="shared" ref="C354:C363" si="241">$B334+($C334-$B334)*(1-R334)</f>
        <v>377274.24981545168</v>
      </c>
      <c r="D354" s="62">
        <f t="shared" ref="D354:D363" si="242">$B334+($C334-$B334)*(1-S334)</f>
        <v>372070.34635283251</v>
      </c>
      <c r="E354" s="62">
        <f t="shared" ref="E354:E363" si="243">$B334+($C334-$B334)*(1-T334)</f>
        <v>364935.98938399734</v>
      </c>
      <c r="F354" s="62">
        <f t="shared" ref="F354:F363" si="244">$B334+($C334-$B334)*(1-U334)</f>
        <v>355348.17810466845</v>
      </c>
      <c r="G354" s="62">
        <f t="shared" ref="G354:G363" si="245">$B334+($C334-$B334)*(1-V334)</f>
        <v>342815.05653366609</v>
      </c>
      <c r="H354" s="62">
        <f t="shared" ref="H354:H363" si="246">$B334+($C334-$B334)*(1-W334)</f>
        <v>327031.70828748442</v>
      </c>
      <c r="I354" s="62">
        <f t="shared" ref="I354:I363" si="247">$B334+($C334-$B334)*(1-X334)</f>
        <v>308092.14345314872</v>
      </c>
      <c r="J354" s="62">
        <f t="shared" ref="J354:J363" si="248">$B334+($C334-$B334)*(1-Y334)</f>
        <v>286675.78251999652</v>
      </c>
      <c r="K354" s="62">
        <f t="shared" ref="K354:K363" si="249">$B334+($C334-$B334)*(1-Z334)</f>
        <v>264066.61815198557</v>
      </c>
      <c r="L354" s="62">
        <f t="shared" ref="L354:L363" si="250">$B334+($C334-$B334)*(1-AA334)</f>
        <v>241902.35984948126</v>
      </c>
      <c r="M354" s="62">
        <f t="shared" ref="M354:M363" si="251">$B334+($C334-$B334)*(1-AB334)</f>
        <v>221725.77929749334</v>
      </c>
      <c r="N354" s="62">
        <f t="shared" ref="N354:N363" si="252">$B334+($C334-$B334)*(1-AC334)</f>
        <v>204578.55902862668</v>
      </c>
      <c r="O354" s="62">
        <f t="shared" ref="O354:O363" si="253">$B334+($C334-$B334)*(1-AD334)</f>
        <v>190846.70648642577</v>
      </c>
      <c r="P354" s="62">
        <f t="shared" ref="P354:P363" si="254">$B334+($C334-$B334)*(1-AE334)</f>
        <v>180368.6935336185</v>
      </c>
      <c r="Q354" s="62">
        <f t="shared" ref="Q354:Q363" si="255">$B334+($C334-$B334)*(1-AF334)</f>
        <v>172666.51367545157</v>
      </c>
      <c r="R354" s="62">
        <f t="shared" ref="R354:R363" si="256">$B334+($C334-$B334)*(1-AG334)</f>
        <v>167159.56650171301</v>
      </c>
      <c r="S354" s="62">
        <f t="shared" ref="S354:S363" si="257">$B334+($C334-$B334)*(1-AH334)</f>
        <v>163300.00979695629</v>
      </c>
      <c r="T354" s="62">
        <f t="shared" ref="T354:T363" si="258">$B334+($C334-$B334)*(1-AI334)</f>
        <v>160632.81888707468</v>
      </c>
      <c r="U354" s="62">
        <f t="shared" ref="U354:U363" si="259">$B334+($C334-$B334)*(1-AJ334)</f>
        <v>158807.52723622159</v>
      </c>
      <c r="V354" s="62">
        <f t="shared" ref="V354:V363" si="260">$B334+($C334-$B334)*(1-AK334)</f>
        <v>157566.72653256549</v>
      </c>
      <c r="W354" s="62">
        <f t="shared" ref="W354:W363" si="261">$B334+($C334-$B334)*(1-AL334)</f>
        <v>156727.09050329312</v>
      </c>
      <c r="X354" s="62">
        <f t="shared" ref="X354:X363" si="262">$B334+($C334-$B334)*(1-AM334)</f>
        <v>156160.67116134884</v>
      </c>
      <c r="Y354" s="62">
        <f t="shared" ref="Y354:Y363" si="263">$B334+($C334-$B334)*(1-AN334)</f>
        <v>155779.36047408447</v>
      </c>
      <c r="Z354" s="62">
        <f t="shared" ref="Z354:Z363" si="264">$B334+($C334-$B334)*(1-AO334)</f>
        <v>155523.02451044696</v>
      </c>
      <c r="AA354" s="62">
        <f t="shared" ref="AA354:AA363" si="265">$B334+($C334-$B334)*(1-AP334)</f>
        <v>155350.86554456307</v>
      </c>
      <c r="AB354" s="62">
        <f t="shared" ref="AB354:AB363" si="266">$B334+($C334-$B334)*(1-AQ334)</f>
        <v>155235.31446535516</v>
      </c>
      <c r="AC354" s="62">
        <f t="shared" ref="AC354:AC363" si="267">$B334+($C334-$B334)*(1-AR334)</f>
        <v>155157.7909855787</v>
      </c>
    </row>
    <row r="355" spans="1:29" x14ac:dyDescent="0.25">
      <c r="A355" s="30" t="str">
        <f t="shared" si="239"/>
        <v>Residual value (vehicle)</v>
      </c>
      <c r="B355" s="62">
        <f t="shared" si="240"/>
        <v>-57745.053121914571</v>
      </c>
      <c r="C355" s="62">
        <f t="shared" si="241"/>
        <v>-57430.49546321349</v>
      </c>
      <c r="D355" s="62">
        <f t="shared" si="242"/>
        <v>-56993.146129652945</v>
      </c>
      <c r="E355" s="62">
        <f t="shared" si="243"/>
        <v>-56393.556554612544</v>
      </c>
      <c r="F355" s="62">
        <f t="shared" si="244"/>
        <v>-55587.772415179585</v>
      </c>
      <c r="G355" s="62">
        <f t="shared" si="245"/>
        <v>-54534.456878893216</v>
      </c>
      <c r="H355" s="62">
        <f t="shared" si="246"/>
        <v>-53207.983994373695</v>
      </c>
      <c r="I355" s="62">
        <f t="shared" si="247"/>
        <v>-51616.254609360374</v>
      </c>
      <c r="J355" s="62">
        <f t="shared" si="248"/>
        <v>-49816.368956467792</v>
      </c>
      <c r="K355" s="62">
        <f t="shared" si="249"/>
        <v>-47916.237057454106</v>
      </c>
      <c r="L355" s="62">
        <f t="shared" si="250"/>
        <v>-46053.49620011598</v>
      </c>
      <c r="M355" s="62">
        <f t="shared" si="251"/>
        <v>-44357.804855853159</v>
      </c>
      <c r="N355" s="62">
        <f t="shared" si="252"/>
        <v>-42916.708684320751</v>
      </c>
      <c r="O355" s="62">
        <f t="shared" si="253"/>
        <v>-41762.648736625146</v>
      </c>
      <c r="P355" s="62">
        <f t="shared" si="254"/>
        <v>-40882.049775697727</v>
      </c>
      <c r="Q355" s="62">
        <f t="shared" si="255"/>
        <v>-40234.73891527731</v>
      </c>
      <c r="R355" s="62">
        <f t="shared" si="256"/>
        <v>-39771.921014505671</v>
      </c>
      <c r="S355" s="62">
        <f t="shared" si="257"/>
        <v>-39447.554014850582</v>
      </c>
      <c r="T355" s="62">
        <f t="shared" si="258"/>
        <v>-39223.396480935</v>
      </c>
      <c r="U355" s="62">
        <f t="shared" si="259"/>
        <v>-39069.994310278198</v>
      </c>
      <c r="V355" s="62">
        <f t="shared" si="260"/>
        <v>-38965.714251141137</v>
      </c>
      <c r="W355" s="62">
        <f t="shared" si="261"/>
        <v>-38895.149095489527</v>
      </c>
      <c r="X355" s="62">
        <f t="shared" si="262"/>
        <v>-38847.545767815493</v>
      </c>
      <c r="Y355" s="62">
        <f t="shared" si="263"/>
        <v>-38815.49944409859</v>
      </c>
      <c r="Z355" s="62">
        <f t="shared" si="264"/>
        <v>-38793.956315239688</v>
      </c>
      <c r="AA355" s="62">
        <f t="shared" si="265"/>
        <v>-38779.487636192003</v>
      </c>
      <c r="AB355" s="62">
        <f t="shared" si="266"/>
        <v>-38769.776428471334</v>
      </c>
      <c r="AC355" s="62">
        <f t="shared" si="267"/>
        <v>-38763.261157298635</v>
      </c>
    </row>
    <row r="356" spans="1:29" x14ac:dyDescent="0.25">
      <c r="A356" s="30" t="str">
        <f t="shared" si="239"/>
        <v>Capex costumization</v>
      </c>
      <c r="B356" s="62">
        <f t="shared" si="240"/>
        <v>40000</v>
      </c>
      <c r="C356" s="62">
        <f t="shared" si="241"/>
        <v>40000</v>
      </c>
      <c r="D356" s="62">
        <f t="shared" si="242"/>
        <v>40000</v>
      </c>
      <c r="E356" s="62">
        <f t="shared" si="243"/>
        <v>40000</v>
      </c>
      <c r="F356" s="62">
        <f t="shared" si="244"/>
        <v>40000</v>
      </c>
      <c r="G356" s="62">
        <f t="shared" si="245"/>
        <v>40000</v>
      </c>
      <c r="H356" s="62">
        <f t="shared" si="246"/>
        <v>40000</v>
      </c>
      <c r="I356" s="62">
        <f t="shared" si="247"/>
        <v>40000</v>
      </c>
      <c r="J356" s="62">
        <f t="shared" si="248"/>
        <v>40000</v>
      </c>
      <c r="K356" s="62">
        <f t="shared" si="249"/>
        <v>40000</v>
      </c>
      <c r="L356" s="62">
        <f t="shared" si="250"/>
        <v>40000</v>
      </c>
      <c r="M356" s="62">
        <f t="shared" si="251"/>
        <v>40000</v>
      </c>
      <c r="N356" s="62">
        <f t="shared" si="252"/>
        <v>40000</v>
      </c>
      <c r="O356" s="62">
        <f t="shared" si="253"/>
        <v>40000</v>
      </c>
      <c r="P356" s="62">
        <f t="shared" si="254"/>
        <v>40000</v>
      </c>
      <c r="Q356" s="62">
        <f t="shared" si="255"/>
        <v>40000</v>
      </c>
      <c r="R356" s="62">
        <f t="shared" si="256"/>
        <v>40000</v>
      </c>
      <c r="S356" s="62">
        <f t="shared" si="257"/>
        <v>40000</v>
      </c>
      <c r="T356" s="62">
        <f t="shared" si="258"/>
        <v>40000</v>
      </c>
      <c r="U356" s="62">
        <f t="shared" si="259"/>
        <v>40000</v>
      </c>
      <c r="V356" s="62">
        <f t="shared" si="260"/>
        <v>40000</v>
      </c>
      <c r="W356" s="62">
        <f t="shared" si="261"/>
        <v>40000</v>
      </c>
      <c r="X356" s="62">
        <f t="shared" si="262"/>
        <v>40000</v>
      </c>
      <c r="Y356" s="62">
        <f t="shared" si="263"/>
        <v>40000</v>
      </c>
      <c r="Z356" s="62">
        <f t="shared" si="264"/>
        <v>40000</v>
      </c>
      <c r="AA356" s="62">
        <f t="shared" si="265"/>
        <v>40000</v>
      </c>
      <c r="AB356" s="62">
        <f t="shared" si="266"/>
        <v>40000</v>
      </c>
      <c r="AC356" s="62">
        <f t="shared" si="267"/>
        <v>40000</v>
      </c>
    </row>
    <row r="357" spans="1:29" x14ac:dyDescent="0.25">
      <c r="A357" s="30" t="str">
        <f t="shared" si="239"/>
        <v>Residual value (costumization)</v>
      </c>
      <c r="B357" s="62">
        <f t="shared" si="240"/>
        <v>-10000</v>
      </c>
      <c r="C357" s="62">
        <f t="shared" si="241"/>
        <v>-10000</v>
      </c>
      <c r="D357" s="62">
        <f t="shared" si="242"/>
        <v>-10000</v>
      </c>
      <c r="E357" s="62">
        <f t="shared" si="243"/>
        <v>-10000</v>
      </c>
      <c r="F357" s="62">
        <f t="shared" si="244"/>
        <v>-10000</v>
      </c>
      <c r="G357" s="62">
        <f t="shared" si="245"/>
        <v>-10000</v>
      </c>
      <c r="H357" s="62">
        <f t="shared" si="246"/>
        <v>-10000</v>
      </c>
      <c r="I357" s="62">
        <f t="shared" si="247"/>
        <v>-10000</v>
      </c>
      <c r="J357" s="62">
        <f t="shared" si="248"/>
        <v>-10000</v>
      </c>
      <c r="K357" s="62">
        <f t="shared" si="249"/>
        <v>-10000</v>
      </c>
      <c r="L357" s="62">
        <f t="shared" si="250"/>
        <v>-10000</v>
      </c>
      <c r="M357" s="62">
        <f t="shared" si="251"/>
        <v>-10000</v>
      </c>
      <c r="N357" s="62">
        <f t="shared" si="252"/>
        <v>-10000</v>
      </c>
      <c r="O357" s="62">
        <f t="shared" si="253"/>
        <v>-10000</v>
      </c>
      <c r="P357" s="62">
        <f t="shared" si="254"/>
        <v>-10000</v>
      </c>
      <c r="Q357" s="62">
        <f t="shared" si="255"/>
        <v>-10000</v>
      </c>
      <c r="R357" s="62">
        <f t="shared" si="256"/>
        <v>-10000</v>
      </c>
      <c r="S357" s="62">
        <f t="shared" si="257"/>
        <v>-10000</v>
      </c>
      <c r="T357" s="62">
        <f t="shared" si="258"/>
        <v>-10000</v>
      </c>
      <c r="U357" s="62">
        <f t="shared" si="259"/>
        <v>-10000</v>
      </c>
      <c r="V357" s="62">
        <f t="shared" si="260"/>
        <v>-10000</v>
      </c>
      <c r="W357" s="62">
        <f t="shared" si="261"/>
        <v>-10000</v>
      </c>
      <c r="X357" s="62">
        <f t="shared" si="262"/>
        <v>-10000</v>
      </c>
      <c r="Y357" s="62">
        <f t="shared" si="263"/>
        <v>-10000</v>
      </c>
      <c r="Z357" s="62">
        <f t="shared" si="264"/>
        <v>-10000</v>
      </c>
      <c r="AA357" s="62">
        <f t="shared" si="265"/>
        <v>-10000</v>
      </c>
      <c r="AB357" s="62">
        <f t="shared" si="266"/>
        <v>-10000</v>
      </c>
      <c r="AC357" s="62">
        <f t="shared" si="267"/>
        <v>-10000</v>
      </c>
    </row>
    <row r="358" spans="1:29" x14ac:dyDescent="0.25">
      <c r="A358" s="30" t="str">
        <f t="shared" si="239"/>
        <v>WACC</v>
      </c>
      <c r="B358" s="62">
        <f t="shared" si="240"/>
        <v>0.06</v>
      </c>
      <c r="C358" s="62">
        <f t="shared" si="241"/>
        <v>0.06</v>
      </c>
      <c r="D358" s="62">
        <f t="shared" si="242"/>
        <v>0.06</v>
      </c>
      <c r="E358" s="62">
        <f t="shared" si="243"/>
        <v>0.06</v>
      </c>
      <c r="F358" s="62">
        <f t="shared" si="244"/>
        <v>0.06</v>
      </c>
      <c r="G358" s="62">
        <f t="shared" si="245"/>
        <v>0.06</v>
      </c>
      <c r="H358" s="62">
        <f t="shared" si="246"/>
        <v>0.06</v>
      </c>
      <c r="I358" s="62">
        <f t="shared" si="247"/>
        <v>0.06</v>
      </c>
      <c r="J358" s="62">
        <f t="shared" si="248"/>
        <v>0.06</v>
      </c>
      <c r="K358" s="62">
        <f t="shared" si="249"/>
        <v>0.06</v>
      </c>
      <c r="L358" s="62">
        <f t="shared" si="250"/>
        <v>0.06</v>
      </c>
      <c r="M358" s="62">
        <f t="shared" si="251"/>
        <v>0.06</v>
      </c>
      <c r="N358" s="62">
        <f t="shared" si="252"/>
        <v>0.06</v>
      </c>
      <c r="O358" s="62">
        <f t="shared" si="253"/>
        <v>0.06</v>
      </c>
      <c r="P358" s="62">
        <f t="shared" si="254"/>
        <v>0.06</v>
      </c>
      <c r="Q358" s="62">
        <f t="shared" si="255"/>
        <v>0.06</v>
      </c>
      <c r="R358" s="62">
        <f t="shared" si="256"/>
        <v>0.06</v>
      </c>
      <c r="S358" s="62">
        <f t="shared" si="257"/>
        <v>0.06</v>
      </c>
      <c r="T358" s="62">
        <f t="shared" si="258"/>
        <v>0.06</v>
      </c>
      <c r="U358" s="62">
        <f t="shared" si="259"/>
        <v>0.06</v>
      </c>
      <c r="V358" s="62">
        <f t="shared" si="260"/>
        <v>0.06</v>
      </c>
      <c r="W358" s="62">
        <f t="shared" si="261"/>
        <v>0.06</v>
      </c>
      <c r="X358" s="62">
        <f t="shared" si="262"/>
        <v>0.06</v>
      </c>
      <c r="Y358" s="62">
        <f t="shared" si="263"/>
        <v>0.06</v>
      </c>
      <c r="Z358" s="62">
        <f t="shared" si="264"/>
        <v>0.06</v>
      </c>
      <c r="AA358" s="62">
        <f t="shared" si="265"/>
        <v>0.06</v>
      </c>
      <c r="AB358" s="62">
        <f t="shared" si="266"/>
        <v>0.06</v>
      </c>
      <c r="AC358" s="62">
        <f t="shared" si="267"/>
        <v>0.06</v>
      </c>
    </row>
    <row r="359" spans="1:29" x14ac:dyDescent="0.25">
      <c r="A359" s="30" t="str">
        <f t="shared" si="239"/>
        <v>Opex fix (admin, crew, insurance)</v>
      </c>
      <c r="B359" s="62">
        <f t="shared" si="240"/>
        <v>70000</v>
      </c>
      <c r="C359" s="62">
        <f t="shared" si="241"/>
        <v>70000</v>
      </c>
      <c r="D359" s="62">
        <f t="shared" si="242"/>
        <v>70000</v>
      </c>
      <c r="E359" s="62">
        <f t="shared" si="243"/>
        <v>70000</v>
      </c>
      <c r="F359" s="62">
        <f t="shared" si="244"/>
        <v>70000</v>
      </c>
      <c r="G359" s="62">
        <f t="shared" si="245"/>
        <v>70000</v>
      </c>
      <c r="H359" s="62">
        <f t="shared" si="246"/>
        <v>70000</v>
      </c>
      <c r="I359" s="62">
        <f t="shared" si="247"/>
        <v>70000</v>
      </c>
      <c r="J359" s="62">
        <f t="shared" si="248"/>
        <v>70000</v>
      </c>
      <c r="K359" s="62">
        <f t="shared" si="249"/>
        <v>70000</v>
      </c>
      <c r="L359" s="62">
        <f t="shared" si="250"/>
        <v>70000</v>
      </c>
      <c r="M359" s="62">
        <f t="shared" si="251"/>
        <v>70000</v>
      </c>
      <c r="N359" s="62">
        <f t="shared" si="252"/>
        <v>70000</v>
      </c>
      <c r="O359" s="62">
        <f t="shared" si="253"/>
        <v>70000</v>
      </c>
      <c r="P359" s="62">
        <f t="shared" si="254"/>
        <v>70000</v>
      </c>
      <c r="Q359" s="62">
        <f t="shared" si="255"/>
        <v>70000</v>
      </c>
      <c r="R359" s="62">
        <f t="shared" si="256"/>
        <v>70000</v>
      </c>
      <c r="S359" s="62">
        <f t="shared" si="257"/>
        <v>70000</v>
      </c>
      <c r="T359" s="62">
        <f t="shared" si="258"/>
        <v>70000</v>
      </c>
      <c r="U359" s="62">
        <f t="shared" si="259"/>
        <v>70000</v>
      </c>
      <c r="V359" s="62">
        <f t="shared" si="260"/>
        <v>70000</v>
      </c>
      <c r="W359" s="62">
        <f t="shared" si="261"/>
        <v>70000</v>
      </c>
      <c r="X359" s="62">
        <f t="shared" si="262"/>
        <v>70000</v>
      </c>
      <c r="Y359" s="62">
        <f t="shared" si="263"/>
        <v>70000</v>
      </c>
      <c r="Z359" s="62">
        <f t="shared" si="264"/>
        <v>70000</v>
      </c>
      <c r="AA359" s="62">
        <f t="shared" si="265"/>
        <v>70000</v>
      </c>
      <c r="AB359" s="62">
        <f t="shared" si="266"/>
        <v>70000</v>
      </c>
      <c r="AC359" s="62">
        <f t="shared" si="267"/>
        <v>70000</v>
      </c>
    </row>
    <row r="360" spans="1:29" x14ac:dyDescent="0.25">
      <c r="A360" s="30" t="str">
        <f t="shared" si="239"/>
        <v>Opex maintenance &amp; repair</v>
      </c>
      <c r="B360" s="62">
        <f t="shared" si="240"/>
        <v>25694.198732927423</v>
      </c>
      <c r="C360" s="62">
        <f t="shared" si="241"/>
        <v>25566.782972440909</v>
      </c>
      <c r="D360" s="62">
        <f t="shared" si="242"/>
        <v>25389.62881201132</v>
      </c>
      <c r="E360" s="62">
        <f t="shared" si="243"/>
        <v>25146.757085412675</v>
      </c>
      <c r="F360" s="62">
        <f t="shared" si="244"/>
        <v>24820.363509946161</v>
      </c>
      <c r="G360" s="62">
        <f t="shared" si="245"/>
        <v>24393.704052209912</v>
      </c>
      <c r="H360" s="62">
        <f t="shared" si="246"/>
        <v>23856.39857999947</v>
      </c>
      <c r="I360" s="62">
        <f t="shared" si="247"/>
        <v>23211.647436702937</v>
      </c>
      <c r="J360" s="62">
        <f t="shared" si="248"/>
        <v>22482.579830467967</v>
      </c>
      <c r="K360" s="62">
        <f t="shared" si="249"/>
        <v>21712.906149854825</v>
      </c>
      <c r="L360" s="62">
        <f t="shared" si="250"/>
        <v>20958.378207641916</v>
      </c>
      <c r="M360" s="62">
        <f t="shared" si="251"/>
        <v>20271.515890978495</v>
      </c>
      <c r="N360" s="62">
        <f t="shared" si="252"/>
        <v>19687.78073288942</v>
      </c>
      <c r="O360" s="62">
        <f t="shared" si="253"/>
        <v>19220.313412303854</v>
      </c>
      <c r="P360" s="62">
        <f t="shared" si="254"/>
        <v>18863.615099016799</v>
      </c>
      <c r="Q360" s="62">
        <f t="shared" si="255"/>
        <v>18601.413231504735</v>
      </c>
      <c r="R360" s="62">
        <f t="shared" si="256"/>
        <v>18413.942689420019</v>
      </c>
      <c r="S360" s="62">
        <f t="shared" si="257"/>
        <v>18282.553525002768</v>
      </c>
      <c r="T360" s="62">
        <f t="shared" si="258"/>
        <v>18191.755536581266</v>
      </c>
      <c r="U360" s="62">
        <f t="shared" si="259"/>
        <v>18129.617948467116</v>
      </c>
      <c r="V360" s="62">
        <f t="shared" si="260"/>
        <v>18087.377924512868</v>
      </c>
      <c r="W360" s="62">
        <f t="shared" si="261"/>
        <v>18058.794570324873</v>
      </c>
      <c r="X360" s="62">
        <f t="shared" si="262"/>
        <v>18039.512209748045</v>
      </c>
      <c r="Y360" s="62">
        <f t="shared" si="263"/>
        <v>18026.531420394364</v>
      </c>
      <c r="Z360" s="62">
        <f t="shared" si="264"/>
        <v>18017.805089717345</v>
      </c>
      <c r="AA360" s="62">
        <f t="shared" si="265"/>
        <v>18011.94435896385</v>
      </c>
      <c r="AB360" s="62">
        <f t="shared" si="266"/>
        <v>18008.010705203578</v>
      </c>
      <c r="AC360" s="62">
        <f t="shared" si="267"/>
        <v>18005.371608019701</v>
      </c>
    </row>
    <row r="361" spans="1:29" x14ac:dyDescent="0.25">
      <c r="A361" s="30" t="str">
        <f t="shared" si="239"/>
        <v>Opex var (mode-fees)</v>
      </c>
      <c r="B361" s="62">
        <f t="shared" si="240"/>
        <v>0.11</v>
      </c>
      <c r="C361" s="62">
        <f t="shared" si="241"/>
        <v>0.11</v>
      </c>
      <c r="D361" s="62">
        <f t="shared" si="242"/>
        <v>0.11</v>
      </c>
      <c r="E361" s="62">
        <f t="shared" si="243"/>
        <v>0.11</v>
      </c>
      <c r="F361" s="62">
        <f t="shared" si="244"/>
        <v>0.11</v>
      </c>
      <c r="G361" s="62">
        <f t="shared" si="245"/>
        <v>0.11</v>
      </c>
      <c r="H361" s="62">
        <f t="shared" si="246"/>
        <v>0.11</v>
      </c>
      <c r="I361" s="62">
        <f t="shared" si="247"/>
        <v>0.11</v>
      </c>
      <c r="J361" s="62">
        <f t="shared" si="248"/>
        <v>0.11</v>
      </c>
      <c r="K361" s="62">
        <f t="shared" si="249"/>
        <v>0.11</v>
      </c>
      <c r="L361" s="62">
        <f t="shared" si="250"/>
        <v>0.11</v>
      </c>
      <c r="M361" s="62">
        <f t="shared" si="251"/>
        <v>0.11</v>
      </c>
      <c r="N361" s="62">
        <f t="shared" si="252"/>
        <v>0.11</v>
      </c>
      <c r="O361" s="62">
        <f t="shared" si="253"/>
        <v>0.11</v>
      </c>
      <c r="P361" s="62">
        <f t="shared" si="254"/>
        <v>0.11</v>
      </c>
      <c r="Q361" s="62">
        <f t="shared" si="255"/>
        <v>0.11</v>
      </c>
      <c r="R361" s="62">
        <f t="shared" si="256"/>
        <v>0.11</v>
      </c>
      <c r="S361" s="62">
        <f t="shared" si="257"/>
        <v>0.11</v>
      </c>
      <c r="T361" s="62">
        <f t="shared" si="258"/>
        <v>0.11</v>
      </c>
      <c r="U361" s="62">
        <f t="shared" si="259"/>
        <v>0.11</v>
      </c>
      <c r="V361" s="62">
        <f t="shared" si="260"/>
        <v>0.11</v>
      </c>
      <c r="W361" s="62">
        <f t="shared" si="261"/>
        <v>0.11</v>
      </c>
      <c r="X361" s="62">
        <f t="shared" si="262"/>
        <v>0.11</v>
      </c>
      <c r="Y361" s="62">
        <f t="shared" si="263"/>
        <v>0.11</v>
      </c>
      <c r="Z361" s="62">
        <f t="shared" si="264"/>
        <v>0.11</v>
      </c>
      <c r="AA361" s="62">
        <f t="shared" si="265"/>
        <v>0.11</v>
      </c>
      <c r="AB361" s="62">
        <f t="shared" si="266"/>
        <v>0.11</v>
      </c>
      <c r="AC361" s="62">
        <f t="shared" si="267"/>
        <v>0.11</v>
      </c>
    </row>
    <row r="362" spans="1:29" x14ac:dyDescent="0.25">
      <c r="A362" s="30" t="str">
        <f t="shared" si="239"/>
        <v>Fuel Economy</v>
      </c>
      <c r="B362" s="62">
        <f t="shared" si="240"/>
        <v>2.5017133827957863</v>
      </c>
      <c r="C362" s="62">
        <f t="shared" si="241"/>
        <v>2.4899274249507841</v>
      </c>
      <c r="D362" s="62">
        <f t="shared" si="242"/>
        <v>2.473540665111047</v>
      </c>
      <c r="E362" s="62">
        <f t="shared" si="243"/>
        <v>2.4510750304006725</v>
      </c>
      <c r="F362" s="62">
        <f t="shared" si="244"/>
        <v>2.4208836246700196</v>
      </c>
      <c r="G362" s="62">
        <f t="shared" si="245"/>
        <v>2.3814176248294165</v>
      </c>
      <c r="H362" s="62">
        <f t="shared" si="246"/>
        <v>2.3317168686499508</v>
      </c>
      <c r="I362" s="62">
        <f t="shared" si="247"/>
        <v>2.2720773878950213</v>
      </c>
      <c r="J362" s="62">
        <f t="shared" si="248"/>
        <v>2.2046386343182869</v>
      </c>
      <c r="K362" s="62">
        <f t="shared" si="249"/>
        <v>2.1334438188615716</v>
      </c>
      <c r="L362" s="62">
        <f t="shared" si="250"/>
        <v>2.0636499842068772</v>
      </c>
      <c r="M362" s="62">
        <f t="shared" si="251"/>
        <v>2.0001152199155108</v>
      </c>
      <c r="N362" s="62">
        <f t="shared" si="252"/>
        <v>1.9461197177922713</v>
      </c>
      <c r="O362" s="62">
        <f t="shared" si="253"/>
        <v>1.9028789906381067</v>
      </c>
      <c r="P362" s="62">
        <f t="shared" si="254"/>
        <v>1.8698843966590539</v>
      </c>
      <c r="Q362" s="62">
        <f t="shared" si="255"/>
        <v>1.845630723914188</v>
      </c>
      <c r="R362" s="62">
        <f t="shared" si="256"/>
        <v>1.8282896987713517</v>
      </c>
      <c r="S362" s="62">
        <f t="shared" si="257"/>
        <v>1.816136201062756</v>
      </c>
      <c r="T362" s="62">
        <f t="shared" si="258"/>
        <v>1.8077373871337672</v>
      </c>
      <c r="U362" s="62">
        <f t="shared" si="259"/>
        <v>1.8019896602332084</v>
      </c>
      <c r="V362" s="62">
        <f t="shared" si="260"/>
        <v>1.7980824580174404</v>
      </c>
      <c r="W362" s="62">
        <f t="shared" si="261"/>
        <v>1.7954384977550508</v>
      </c>
      <c r="X362" s="62">
        <f t="shared" si="262"/>
        <v>1.7936548794016942</v>
      </c>
      <c r="Y362" s="62">
        <f t="shared" si="263"/>
        <v>1.7924541563864786</v>
      </c>
      <c r="Z362" s="62">
        <f t="shared" si="264"/>
        <v>1.7916469707988543</v>
      </c>
      <c r="AA362" s="62">
        <f t="shared" si="265"/>
        <v>1.791104853204156</v>
      </c>
      <c r="AB362" s="62">
        <f t="shared" si="266"/>
        <v>1.7907409902313312</v>
      </c>
      <c r="AC362" s="62">
        <f t="shared" si="267"/>
        <v>1.7904968737418223</v>
      </c>
    </row>
    <row r="363" spans="1:29" x14ac:dyDescent="0.25">
      <c r="A363" s="30" t="str">
        <f t="shared" si="239"/>
        <v>Fuel Cost</v>
      </c>
      <c r="B363" s="62">
        <f t="shared" si="240"/>
        <v>0.21482257834535914</v>
      </c>
      <c r="C363" s="62">
        <f t="shared" si="241"/>
        <v>0.21417522499855654</v>
      </c>
      <c r="D363" s="62">
        <f t="shared" si="242"/>
        <v>0.21325607604535665</v>
      </c>
      <c r="E363" s="62">
        <f t="shared" si="243"/>
        <v>0.21195694732458373</v>
      </c>
      <c r="F363" s="62">
        <f t="shared" si="244"/>
        <v>0.21013299403884214</v>
      </c>
      <c r="G363" s="62">
        <f t="shared" si="245"/>
        <v>0.20759703685611555</v>
      </c>
      <c r="H363" s="62">
        <f t="shared" si="246"/>
        <v>0.20412033442894431</v>
      </c>
      <c r="I363" s="62">
        <f t="shared" si="247"/>
        <v>0.19944801891519662</v>
      </c>
      <c r="J363" s="62">
        <f t="shared" si="248"/>
        <v>0.19334039991375346</v>
      </c>
      <c r="K363" s="62">
        <f t="shared" si="249"/>
        <v>0.18564888610303532</v>
      </c>
      <c r="L363" s="62">
        <f t="shared" si="250"/>
        <v>0.17641929031511205</v>
      </c>
      <c r="M363" s="62">
        <f t="shared" si="251"/>
        <v>0.16598270656093206</v>
      </c>
      <c r="N363" s="62">
        <f t="shared" si="252"/>
        <v>0.15496484791186993</v>
      </c>
      <c r="O363" s="62">
        <f t="shared" si="253"/>
        <v>0.14416380011269478</v>
      </c>
      <c r="P363" s="62">
        <f t="shared" si="254"/>
        <v>0.13433138397714983</v>
      </c>
      <c r="Q363" s="62">
        <f t="shared" si="255"/>
        <v>0.12597523042491984</v>
      </c>
      <c r="R363" s="62">
        <f t="shared" si="256"/>
        <v>0.11928344793189689</v>
      </c>
      <c r="S363" s="62">
        <f t="shared" si="257"/>
        <v>0.11417732088721881</v>
      </c>
      <c r="T363" s="62">
        <f t="shared" si="258"/>
        <v>0.11042390799739947</v>
      </c>
      <c r="U363" s="62">
        <f t="shared" si="259"/>
        <v>0.10774027208054308</v>
      </c>
      <c r="V363" s="62">
        <f t="shared" si="260"/>
        <v>0.10585943962124107</v>
      </c>
      <c r="W363" s="62">
        <f t="shared" si="261"/>
        <v>0.10455966878686571</v>
      </c>
      <c r="X363" s="62">
        <f t="shared" si="262"/>
        <v>0.10367017083483761</v>
      </c>
      <c r="Y363" s="62">
        <f t="shared" si="263"/>
        <v>0.10306550599442084</v>
      </c>
      <c r="Z363" s="62">
        <f t="shared" si="264"/>
        <v>0.10265633602526128</v>
      </c>
      <c r="AA363" s="62">
        <f t="shared" si="265"/>
        <v>0.10238030953688443</v>
      </c>
      <c r="AB363" s="62">
        <f t="shared" si="266"/>
        <v>0.10219448987609238</v>
      </c>
      <c r="AC363" s="62">
        <f t="shared" si="267"/>
        <v>0.10206957268021295</v>
      </c>
    </row>
    <row r="364" spans="1:29" x14ac:dyDescent="0.25">
      <c r="A364" s="30" t="str">
        <f t="shared" ref="A364" si="268">A344</f>
        <v>Emission Cost</v>
      </c>
      <c r="B364" s="66">
        <f>$B344+($C344-$B344)*(1-Q344)</f>
        <v>0</v>
      </c>
      <c r="C364" s="66">
        <f t="shared" ref="C364:AC364" si="269">$B344+($C344-$B344)*(1-R344)</f>
        <v>0</v>
      </c>
      <c r="D364" s="66">
        <f t="shared" si="269"/>
        <v>0</v>
      </c>
      <c r="E364" s="66">
        <f t="shared" si="269"/>
        <v>0</v>
      </c>
      <c r="F364" s="66">
        <f t="shared" si="269"/>
        <v>0</v>
      </c>
      <c r="G364" s="66">
        <f t="shared" si="269"/>
        <v>0</v>
      </c>
      <c r="H364" s="66">
        <f t="shared" si="269"/>
        <v>0</v>
      </c>
      <c r="I364" s="66">
        <f t="shared" si="269"/>
        <v>0</v>
      </c>
      <c r="J364" s="66">
        <f t="shared" si="269"/>
        <v>0</v>
      </c>
      <c r="K364" s="66">
        <f t="shared" si="269"/>
        <v>0</v>
      </c>
      <c r="L364" s="66">
        <f t="shared" si="269"/>
        <v>0</v>
      </c>
      <c r="M364" s="66">
        <f t="shared" si="269"/>
        <v>0</v>
      </c>
      <c r="N364" s="66">
        <f t="shared" si="269"/>
        <v>0</v>
      </c>
      <c r="O364" s="66">
        <f t="shared" si="269"/>
        <v>0</v>
      </c>
      <c r="P364" s="66">
        <f t="shared" si="269"/>
        <v>0</v>
      </c>
      <c r="Q364" s="66">
        <f t="shared" si="269"/>
        <v>0</v>
      </c>
      <c r="R364" s="66">
        <f t="shared" si="269"/>
        <v>0</v>
      </c>
      <c r="S364" s="66">
        <f t="shared" si="269"/>
        <v>0</v>
      </c>
      <c r="T364" s="66">
        <f t="shared" si="269"/>
        <v>0</v>
      </c>
      <c r="U364" s="66">
        <f t="shared" si="269"/>
        <v>0</v>
      </c>
      <c r="V364" s="66">
        <f t="shared" si="269"/>
        <v>0</v>
      </c>
      <c r="W364" s="66">
        <f t="shared" si="269"/>
        <v>0</v>
      </c>
      <c r="X364" s="66">
        <f t="shared" si="269"/>
        <v>0</v>
      </c>
      <c r="Y364" s="66">
        <f t="shared" si="269"/>
        <v>0</v>
      </c>
      <c r="Z364" s="66">
        <f t="shared" si="269"/>
        <v>0</v>
      </c>
      <c r="AA364" s="66">
        <f t="shared" si="269"/>
        <v>0</v>
      </c>
      <c r="AB364" s="66">
        <f t="shared" si="269"/>
        <v>0</v>
      </c>
      <c r="AC364" s="66">
        <f t="shared" si="269"/>
        <v>0</v>
      </c>
    </row>
    <row r="365" spans="1:29" x14ac:dyDescent="0.25">
      <c r="A365" s="30" t="str">
        <f>A345</f>
        <v>Lifetime vehicle</v>
      </c>
      <c r="B365" s="62">
        <f>$B345+($C345-$B345)*(1-Q345)</f>
        <v>8</v>
      </c>
      <c r="C365" s="62">
        <f t="shared" ref="C365:L367" si="270">$B345+($C345-$B345)*(1-R345)</f>
        <v>8</v>
      </c>
      <c r="D365" s="62">
        <f t="shared" si="270"/>
        <v>8</v>
      </c>
      <c r="E365" s="62">
        <f t="shared" si="270"/>
        <v>8</v>
      </c>
      <c r="F365" s="62">
        <f t="shared" si="270"/>
        <v>8</v>
      </c>
      <c r="G365" s="62">
        <f t="shared" si="270"/>
        <v>8</v>
      </c>
      <c r="H365" s="62">
        <f t="shared" si="270"/>
        <v>8</v>
      </c>
      <c r="I365" s="62">
        <f t="shared" si="270"/>
        <v>8</v>
      </c>
      <c r="J365" s="62">
        <f t="shared" si="270"/>
        <v>8</v>
      </c>
      <c r="K365" s="62">
        <f t="shared" si="270"/>
        <v>8</v>
      </c>
      <c r="L365" s="62">
        <f t="shared" si="270"/>
        <v>8</v>
      </c>
      <c r="M365" s="62">
        <f t="shared" ref="M365:V367" si="271">$B345+($C345-$B345)*(1-AB345)</f>
        <v>8</v>
      </c>
      <c r="N365" s="62">
        <f t="shared" si="271"/>
        <v>8</v>
      </c>
      <c r="O365" s="62">
        <f t="shared" si="271"/>
        <v>8</v>
      </c>
      <c r="P365" s="62">
        <f t="shared" si="271"/>
        <v>8</v>
      </c>
      <c r="Q365" s="62">
        <f t="shared" si="271"/>
        <v>8</v>
      </c>
      <c r="R365" s="62">
        <f t="shared" si="271"/>
        <v>8</v>
      </c>
      <c r="S365" s="62">
        <f t="shared" si="271"/>
        <v>8</v>
      </c>
      <c r="T365" s="62">
        <f t="shared" si="271"/>
        <v>8</v>
      </c>
      <c r="U365" s="62">
        <f t="shared" si="271"/>
        <v>8</v>
      </c>
      <c r="V365" s="62">
        <f t="shared" si="271"/>
        <v>8</v>
      </c>
      <c r="W365" s="62">
        <f t="shared" ref="W365:AC367" si="272">$B345+($C345-$B345)*(1-AL345)</f>
        <v>8</v>
      </c>
      <c r="X365" s="62">
        <f t="shared" si="272"/>
        <v>8</v>
      </c>
      <c r="Y365" s="62">
        <f t="shared" si="272"/>
        <v>8</v>
      </c>
      <c r="Z365" s="62">
        <f t="shared" si="272"/>
        <v>8</v>
      </c>
      <c r="AA365" s="62">
        <f t="shared" si="272"/>
        <v>8</v>
      </c>
      <c r="AB365" s="62">
        <f t="shared" si="272"/>
        <v>8</v>
      </c>
      <c r="AC365" s="62">
        <f t="shared" si="272"/>
        <v>8</v>
      </c>
    </row>
    <row r="366" spans="1:29" x14ac:dyDescent="0.25">
      <c r="A366" s="30" t="str">
        <f>A346</f>
        <v>Lifetime costumization</v>
      </c>
      <c r="B366" s="62">
        <f>$B346+($C346-$B346)*(1-Q346)</f>
        <v>10</v>
      </c>
      <c r="C366" s="62">
        <f t="shared" si="270"/>
        <v>10</v>
      </c>
      <c r="D366" s="62">
        <f t="shared" si="270"/>
        <v>10</v>
      </c>
      <c r="E366" s="62">
        <f t="shared" si="270"/>
        <v>10</v>
      </c>
      <c r="F366" s="62">
        <f t="shared" si="270"/>
        <v>10</v>
      </c>
      <c r="G366" s="62">
        <f t="shared" si="270"/>
        <v>10</v>
      </c>
      <c r="H366" s="62">
        <f t="shared" si="270"/>
        <v>10</v>
      </c>
      <c r="I366" s="62">
        <f t="shared" si="270"/>
        <v>10</v>
      </c>
      <c r="J366" s="62">
        <f t="shared" si="270"/>
        <v>10</v>
      </c>
      <c r="K366" s="62">
        <f t="shared" si="270"/>
        <v>10</v>
      </c>
      <c r="L366" s="62">
        <f t="shared" si="270"/>
        <v>10</v>
      </c>
      <c r="M366" s="62">
        <f t="shared" si="271"/>
        <v>10</v>
      </c>
      <c r="N366" s="62">
        <f t="shared" si="271"/>
        <v>10</v>
      </c>
      <c r="O366" s="62">
        <f t="shared" si="271"/>
        <v>10</v>
      </c>
      <c r="P366" s="62">
        <f t="shared" si="271"/>
        <v>10</v>
      </c>
      <c r="Q366" s="62">
        <f t="shared" si="271"/>
        <v>10</v>
      </c>
      <c r="R366" s="62">
        <f t="shared" si="271"/>
        <v>10</v>
      </c>
      <c r="S366" s="62">
        <f t="shared" si="271"/>
        <v>10</v>
      </c>
      <c r="T366" s="62">
        <f t="shared" si="271"/>
        <v>10</v>
      </c>
      <c r="U366" s="62">
        <f t="shared" si="271"/>
        <v>10</v>
      </c>
      <c r="V366" s="62">
        <f t="shared" si="271"/>
        <v>10</v>
      </c>
      <c r="W366" s="62">
        <f t="shared" si="272"/>
        <v>10</v>
      </c>
      <c r="X366" s="62">
        <f t="shared" si="272"/>
        <v>10</v>
      </c>
      <c r="Y366" s="62">
        <f t="shared" si="272"/>
        <v>10</v>
      </c>
      <c r="Z366" s="62">
        <f t="shared" si="272"/>
        <v>10</v>
      </c>
      <c r="AA366" s="62">
        <f t="shared" si="272"/>
        <v>10</v>
      </c>
      <c r="AB366" s="62">
        <f t="shared" si="272"/>
        <v>10</v>
      </c>
      <c r="AC366" s="62">
        <f t="shared" si="272"/>
        <v>10</v>
      </c>
    </row>
    <row r="367" spans="1:29" x14ac:dyDescent="0.25">
      <c r="A367" s="30" t="str">
        <f>A347</f>
        <v>Tonnage .</v>
      </c>
      <c r="B367" s="62">
        <f>$B347+($C347-$B347)*(1-Q347)</f>
        <v>25</v>
      </c>
      <c r="C367" s="62">
        <f t="shared" si="270"/>
        <v>25</v>
      </c>
      <c r="D367" s="62">
        <f t="shared" si="270"/>
        <v>25</v>
      </c>
      <c r="E367" s="62">
        <f t="shared" si="270"/>
        <v>25</v>
      </c>
      <c r="F367" s="62">
        <f t="shared" si="270"/>
        <v>25</v>
      </c>
      <c r="G367" s="62">
        <f t="shared" si="270"/>
        <v>25</v>
      </c>
      <c r="H367" s="62">
        <f t="shared" si="270"/>
        <v>25</v>
      </c>
      <c r="I367" s="62">
        <f t="shared" si="270"/>
        <v>25</v>
      </c>
      <c r="J367" s="62">
        <f t="shared" si="270"/>
        <v>25</v>
      </c>
      <c r="K367" s="62">
        <f t="shared" si="270"/>
        <v>25</v>
      </c>
      <c r="L367" s="62">
        <f t="shared" si="270"/>
        <v>25</v>
      </c>
      <c r="M367" s="62">
        <f t="shared" si="271"/>
        <v>25</v>
      </c>
      <c r="N367" s="62">
        <f t="shared" si="271"/>
        <v>25</v>
      </c>
      <c r="O367" s="62">
        <f t="shared" si="271"/>
        <v>25</v>
      </c>
      <c r="P367" s="62">
        <f t="shared" si="271"/>
        <v>25</v>
      </c>
      <c r="Q367" s="62">
        <f t="shared" si="271"/>
        <v>25</v>
      </c>
      <c r="R367" s="62">
        <f t="shared" si="271"/>
        <v>25</v>
      </c>
      <c r="S367" s="62">
        <f t="shared" si="271"/>
        <v>25</v>
      </c>
      <c r="T367" s="62">
        <f t="shared" si="271"/>
        <v>25</v>
      </c>
      <c r="U367" s="62">
        <f t="shared" si="271"/>
        <v>25</v>
      </c>
      <c r="V367" s="62">
        <f t="shared" si="271"/>
        <v>25</v>
      </c>
      <c r="W367" s="62">
        <f t="shared" si="272"/>
        <v>25</v>
      </c>
      <c r="X367" s="62">
        <f t="shared" si="272"/>
        <v>25</v>
      </c>
      <c r="Y367" s="62">
        <f t="shared" si="272"/>
        <v>25</v>
      </c>
      <c r="Z367" s="62">
        <f t="shared" si="272"/>
        <v>25</v>
      </c>
      <c r="AA367" s="62">
        <f t="shared" si="272"/>
        <v>25</v>
      </c>
      <c r="AB367" s="62">
        <f t="shared" si="272"/>
        <v>25</v>
      </c>
      <c r="AC367" s="62">
        <f t="shared" si="272"/>
        <v>25</v>
      </c>
    </row>
    <row r="368" spans="1:29" x14ac:dyDescent="0.25">
      <c r="A368" s="30" t="str">
        <f>A348</f>
        <v>Market failure (av. utilization)</v>
      </c>
      <c r="B368" s="62">
        <f t="shared" ref="B368:K369" si="273">($B348+($C348-$B348)*(1-Q348))*B$44</f>
        <v>11.5</v>
      </c>
      <c r="C368" s="62">
        <f t="shared" si="273"/>
        <v>11.5</v>
      </c>
      <c r="D368" s="62">
        <f t="shared" si="273"/>
        <v>11.5</v>
      </c>
      <c r="E368" s="62">
        <f t="shared" si="273"/>
        <v>11.5</v>
      </c>
      <c r="F368" s="62">
        <f t="shared" si="273"/>
        <v>11.5</v>
      </c>
      <c r="G368" s="62">
        <f t="shared" si="273"/>
        <v>11.5</v>
      </c>
      <c r="H368" s="62">
        <f t="shared" si="273"/>
        <v>11.5</v>
      </c>
      <c r="I368" s="62">
        <f t="shared" si="273"/>
        <v>11.5</v>
      </c>
      <c r="J368" s="62">
        <f t="shared" si="273"/>
        <v>11.5</v>
      </c>
      <c r="K368" s="62">
        <f t="shared" si="273"/>
        <v>11.5</v>
      </c>
      <c r="L368" s="62">
        <f t="shared" ref="L368:U369" si="274">($B348+($C348-$B348)*(1-AA348))*L$44</f>
        <v>11.5</v>
      </c>
      <c r="M368" s="62">
        <f t="shared" si="274"/>
        <v>11.5</v>
      </c>
      <c r="N368" s="62">
        <f t="shared" si="274"/>
        <v>11.5</v>
      </c>
      <c r="O368" s="62">
        <f t="shared" si="274"/>
        <v>11.5</v>
      </c>
      <c r="P368" s="62">
        <f t="shared" si="274"/>
        <v>11.5</v>
      </c>
      <c r="Q368" s="62">
        <f t="shared" si="274"/>
        <v>11.5</v>
      </c>
      <c r="R368" s="62">
        <f t="shared" si="274"/>
        <v>11.5</v>
      </c>
      <c r="S368" s="62">
        <f t="shared" si="274"/>
        <v>11.5</v>
      </c>
      <c r="T368" s="62">
        <f t="shared" si="274"/>
        <v>11.5</v>
      </c>
      <c r="U368" s="62">
        <f t="shared" si="274"/>
        <v>11.5</v>
      </c>
      <c r="V368" s="62">
        <f t="shared" ref="V368:AC369" si="275">($B348+($C348-$B348)*(1-AK348))*V$44</f>
        <v>11.5</v>
      </c>
      <c r="W368" s="62">
        <f t="shared" si="275"/>
        <v>11.5</v>
      </c>
      <c r="X368" s="62">
        <f t="shared" si="275"/>
        <v>11.5</v>
      </c>
      <c r="Y368" s="62">
        <f t="shared" si="275"/>
        <v>11.5</v>
      </c>
      <c r="Z368" s="62">
        <f t="shared" si="275"/>
        <v>11.5</v>
      </c>
      <c r="AA368" s="62">
        <f t="shared" si="275"/>
        <v>11.5</v>
      </c>
      <c r="AB368" s="62">
        <f t="shared" si="275"/>
        <v>11.5</v>
      </c>
      <c r="AC368" s="62">
        <f t="shared" si="275"/>
        <v>11.5</v>
      </c>
    </row>
    <row r="369" spans="1:29" x14ac:dyDescent="0.25">
      <c r="A369" s="30" t="s">
        <v>73</v>
      </c>
      <c r="B369" s="62">
        <f t="shared" si="273"/>
        <v>1.240098396181128</v>
      </c>
      <c r="C369" s="62">
        <f t="shared" si="273"/>
        <v>1.2358588232214369</v>
      </c>
      <c r="D369" s="62">
        <f t="shared" si="273"/>
        <v>1.2298392373690403</v>
      </c>
      <c r="E369" s="62">
        <f t="shared" si="273"/>
        <v>1.2213311312119457</v>
      </c>
      <c r="F369" s="62">
        <f t="shared" si="273"/>
        <v>1.2093859036663352</v>
      </c>
      <c r="G369" s="62">
        <f t="shared" si="273"/>
        <v>1.1927777011260612</v>
      </c>
      <c r="H369" s="62">
        <f t="shared" si="273"/>
        <v>1.1700084767574384</v>
      </c>
      <c r="I369" s="62">
        <f t="shared" si="273"/>
        <v>1.1394090790574525</v>
      </c>
      <c r="J369" s="62">
        <f t="shared" si="273"/>
        <v>1.0994097548946793</v>
      </c>
      <c r="K369" s="62">
        <f t="shared" si="273"/>
        <v>1.0490373668749504</v>
      </c>
      <c r="L369" s="62">
        <f t="shared" si="274"/>
        <v>0.98859194719090016</v>
      </c>
      <c r="M369" s="62">
        <f t="shared" si="274"/>
        <v>0.92024185910637191</v>
      </c>
      <c r="N369" s="62">
        <f t="shared" si="274"/>
        <v>0.84808495154888996</v>
      </c>
      <c r="O369" s="62">
        <f t="shared" si="274"/>
        <v>0.77734795696642955</v>
      </c>
      <c r="P369" s="62">
        <f t="shared" si="274"/>
        <v>0.71295461477923405</v>
      </c>
      <c r="Q369" s="62">
        <f t="shared" si="274"/>
        <v>0.65822944370838299</v>
      </c>
      <c r="R369" s="62">
        <f t="shared" si="274"/>
        <v>0.61440438240348649</v>
      </c>
      <c r="S369" s="62">
        <f t="shared" si="274"/>
        <v>0.580963915532825</v>
      </c>
      <c r="T369" s="62">
        <f t="shared" si="274"/>
        <v>0.55638249045356891</v>
      </c>
      <c r="U369" s="62">
        <f t="shared" si="274"/>
        <v>0.53880712713312673</v>
      </c>
      <c r="V369" s="62">
        <f t="shared" si="275"/>
        <v>0.52648939296900943</v>
      </c>
      <c r="W369" s="62">
        <f t="shared" si="275"/>
        <v>0.51797708155449362</v>
      </c>
      <c r="X369" s="62">
        <f t="shared" si="275"/>
        <v>0.5121516826687923</v>
      </c>
      <c r="Y369" s="62">
        <f t="shared" si="275"/>
        <v>0.50819168042308127</v>
      </c>
      <c r="Z369" s="62">
        <f t="shared" si="275"/>
        <v>0.50551199096795685</v>
      </c>
      <c r="AA369" s="62">
        <f t="shared" si="275"/>
        <v>0.50370426966387927</v>
      </c>
      <c r="AB369" s="62">
        <f t="shared" si="275"/>
        <v>0.50248732066197166</v>
      </c>
      <c r="AC369" s="62">
        <f t="shared" si="275"/>
        <v>0.50166922716100104</v>
      </c>
    </row>
    <row r="370" spans="1:29" x14ac:dyDescent="0.25">
      <c r="A370" s="30" t="str">
        <f>A350</f>
        <v>Annual Mileage</v>
      </c>
      <c r="B370" s="62">
        <f t="shared" ref="B370:AC370" si="276">$B350+($C350-$B350)*(1-Q350)</f>
        <v>78000</v>
      </c>
      <c r="C370" s="62">
        <f t="shared" si="276"/>
        <v>78000</v>
      </c>
      <c r="D370" s="62">
        <f t="shared" si="276"/>
        <v>78000</v>
      </c>
      <c r="E370" s="62">
        <f t="shared" si="276"/>
        <v>78000</v>
      </c>
      <c r="F370" s="62">
        <f t="shared" si="276"/>
        <v>78000</v>
      </c>
      <c r="G370" s="62">
        <f t="shared" si="276"/>
        <v>78000</v>
      </c>
      <c r="H370" s="62">
        <f t="shared" si="276"/>
        <v>78000</v>
      </c>
      <c r="I370" s="62">
        <f t="shared" si="276"/>
        <v>78000</v>
      </c>
      <c r="J370" s="62">
        <f t="shared" si="276"/>
        <v>78000</v>
      </c>
      <c r="K370" s="62">
        <f t="shared" si="276"/>
        <v>78000</v>
      </c>
      <c r="L370" s="62">
        <f t="shared" si="276"/>
        <v>78000</v>
      </c>
      <c r="M370" s="62">
        <f t="shared" si="276"/>
        <v>78000</v>
      </c>
      <c r="N370" s="62">
        <f t="shared" si="276"/>
        <v>78000</v>
      </c>
      <c r="O370" s="62">
        <f t="shared" si="276"/>
        <v>78000</v>
      </c>
      <c r="P370" s="62">
        <f t="shared" si="276"/>
        <v>78000</v>
      </c>
      <c r="Q370" s="62">
        <f t="shared" si="276"/>
        <v>78000</v>
      </c>
      <c r="R370" s="62">
        <f t="shared" si="276"/>
        <v>78000</v>
      </c>
      <c r="S370" s="62">
        <f t="shared" si="276"/>
        <v>78000</v>
      </c>
      <c r="T370" s="62">
        <f t="shared" si="276"/>
        <v>78000</v>
      </c>
      <c r="U370" s="62">
        <f t="shared" si="276"/>
        <v>78000</v>
      </c>
      <c r="V370" s="62">
        <f t="shared" si="276"/>
        <v>78000</v>
      </c>
      <c r="W370" s="62">
        <f t="shared" si="276"/>
        <v>78000</v>
      </c>
      <c r="X370" s="62">
        <f t="shared" si="276"/>
        <v>78000</v>
      </c>
      <c r="Y370" s="62">
        <f t="shared" si="276"/>
        <v>78000</v>
      </c>
      <c r="Z370" s="62">
        <f t="shared" si="276"/>
        <v>78000</v>
      </c>
      <c r="AA370" s="62">
        <f t="shared" si="276"/>
        <v>78000</v>
      </c>
      <c r="AB370" s="62">
        <f t="shared" si="276"/>
        <v>78000</v>
      </c>
      <c r="AC370" s="62">
        <f t="shared" si="276"/>
        <v>78000</v>
      </c>
    </row>
    <row r="371" spans="1:29" ht="15.75" thickBot="1" x14ac:dyDescent="0.3">
      <c r="AC371" s="32"/>
    </row>
    <row r="372" spans="1:29" ht="15.75" thickBot="1" x14ac:dyDescent="0.3">
      <c r="A372" s="26" t="s">
        <v>208</v>
      </c>
      <c r="B372" s="27">
        <v>2023</v>
      </c>
      <c r="C372" s="27">
        <v>2024</v>
      </c>
      <c r="D372" s="27">
        <v>2025</v>
      </c>
      <c r="E372" s="27">
        <v>2026</v>
      </c>
      <c r="F372" s="27">
        <v>2027</v>
      </c>
      <c r="G372" s="27">
        <v>2028</v>
      </c>
      <c r="H372" s="27">
        <v>2029</v>
      </c>
      <c r="I372" s="27">
        <v>2030</v>
      </c>
      <c r="J372" s="27">
        <v>2031</v>
      </c>
      <c r="K372" s="27">
        <v>2032</v>
      </c>
      <c r="L372" s="27">
        <v>2033</v>
      </c>
      <c r="M372" s="27">
        <v>2034</v>
      </c>
      <c r="N372" s="27">
        <v>2035</v>
      </c>
      <c r="O372" s="27">
        <v>2036</v>
      </c>
      <c r="P372" s="27">
        <v>2037</v>
      </c>
      <c r="Q372" s="27">
        <v>2038</v>
      </c>
      <c r="R372" s="27">
        <v>2039</v>
      </c>
      <c r="S372" s="27">
        <v>2040</v>
      </c>
      <c r="T372" s="27">
        <v>2041</v>
      </c>
      <c r="U372" s="27">
        <v>2042</v>
      </c>
      <c r="V372" s="27">
        <v>2043</v>
      </c>
      <c r="W372" s="27">
        <v>2044</v>
      </c>
      <c r="X372" s="27">
        <v>2045</v>
      </c>
      <c r="Y372" s="27">
        <v>2046</v>
      </c>
      <c r="Z372" s="27">
        <v>2047</v>
      </c>
      <c r="AA372" s="27">
        <v>2048</v>
      </c>
      <c r="AB372" s="27">
        <v>2049</v>
      </c>
      <c r="AC372" s="28">
        <v>2050</v>
      </c>
    </row>
    <row r="373" spans="1:29" x14ac:dyDescent="0.25">
      <c r="A373" s="29" t="str">
        <f>A354</f>
        <v>Capex vehicle</v>
      </c>
      <c r="B373" s="63">
        <f>((1+B358)^B365)*B358/(((1+B358)^B365)-1)*(B354)</f>
        <v>61357.445895655808</v>
      </c>
      <c r="C373" s="63">
        <f t="shared" ref="C373:AC373" si="277">((1+C358)^C365)*C358/(((1+C358)^C365)-1)*(C354)</f>
        <v>60754.714455896952</v>
      </c>
      <c r="D373" s="63">
        <f t="shared" si="277"/>
        <v>59916.698956344211</v>
      </c>
      <c r="E373" s="63">
        <f t="shared" si="277"/>
        <v>58767.811056679595</v>
      </c>
      <c r="F373" s="63">
        <f t="shared" si="277"/>
        <v>57223.828829380502</v>
      </c>
      <c r="G373" s="63">
        <f t="shared" si="277"/>
        <v>55205.54578287054</v>
      </c>
      <c r="H373" s="63">
        <f t="shared" si="277"/>
        <v>52663.859419902983</v>
      </c>
      <c r="I373" s="63">
        <f t="shared" si="277"/>
        <v>49613.908743460379</v>
      </c>
      <c r="J373" s="63">
        <f t="shared" si="277"/>
        <v>46165.10487249765</v>
      </c>
      <c r="K373" s="63">
        <f t="shared" si="277"/>
        <v>42524.216776008514</v>
      </c>
      <c r="L373" s="63">
        <f t="shared" si="277"/>
        <v>38954.974547168116</v>
      </c>
      <c r="M373" s="63">
        <f t="shared" si="277"/>
        <v>35705.819878562834</v>
      </c>
      <c r="N373" s="63">
        <f t="shared" si="277"/>
        <v>32944.501098770794</v>
      </c>
      <c r="O373" s="63">
        <f t="shared" si="277"/>
        <v>30733.179280332359</v>
      </c>
      <c r="P373" s="63">
        <f t="shared" si="277"/>
        <v>29045.842587397736</v>
      </c>
      <c r="Q373" s="63">
        <f t="shared" si="277"/>
        <v>27805.514793492392</v>
      </c>
      <c r="R373" s="63">
        <f t="shared" si="277"/>
        <v>26918.698364255953</v>
      </c>
      <c r="S373" s="63">
        <f t="shared" si="277"/>
        <v>26297.171012101549</v>
      </c>
      <c r="T373" s="63">
        <f t="shared" si="277"/>
        <v>25867.657409706244</v>
      </c>
      <c r="U373" s="63">
        <f t="shared" si="277"/>
        <v>25573.719848103356</v>
      </c>
      <c r="V373" s="63">
        <f t="shared" si="277"/>
        <v>25373.906337151635</v>
      </c>
      <c r="W373" s="63">
        <f t="shared" si="277"/>
        <v>25238.694757696427</v>
      </c>
      <c r="X373" s="63">
        <f t="shared" si="277"/>
        <v>25147.480885032299</v>
      </c>
      <c r="Y373" s="63">
        <f t="shared" si="277"/>
        <v>25086.076159066874</v>
      </c>
      <c r="Z373" s="63">
        <f t="shared" si="277"/>
        <v>25044.796855527889</v>
      </c>
      <c r="AA373" s="63">
        <f t="shared" si="277"/>
        <v>25017.073074171451</v>
      </c>
      <c r="AB373" s="63">
        <f t="shared" si="277"/>
        <v>24998.465197207195</v>
      </c>
      <c r="AC373" s="63">
        <f t="shared" si="277"/>
        <v>24985.981130564032</v>
      </c>
    </row>
    <row r="374" spans="1:29" x14ac:dyDescent="0.25">
      <c r="A374" s="30" t="str">
        <f>A355</f>
        <v>Residual value (vehicle)</v>
      </c>
      <c r="B374" s="62">
        <f>((1+B358)^B365)*B358/(((1+B358)^B365)-1)*(B355)</f>
        <v>-9299.0290627537943</v>
      </c>
      <c r="C374" s="62">
        <f t="shared" ref="C374:AC374" si="278">((1+C358)^C365)*C358/(((1+C358)^C365)-1)*(C355)</f>
        <v>-9248.373973667678</v>
      </c>
      <c r="D374" s="62">
        <f t="shared" si="278"/>
        <v>-9177.9450114712236</v>
      </c>
      <c r="E374" s="62">
        <f t="shared" si="278"/>
        <v>-9081.3895390526031</v>
      </c>
      <c r="F374" s="62">
        <f t="shared" si="278"/>
        <v>-8951.6293305881045</v>
      </c>
      <c r="G374" s="62">
        <f t="shared" si="278"/>
        <v>-8782.0076702963088</v>
      </c>
      <c r="H374" s="62">
        <f t="shared" si="278"/>
        <v>-8568.3978589405251</v>
      </c>
      <c r="I374" s="62">
        <f t="shared" si="278"/>
        <v>-8312.0722169841792</v>
      </c>
      <c r="J374" s="62">
        <f t="shared" si="278"/>
        <v>-8022.2259342117786</v>
      </c>
      <c r="K374" s="62">
        <f t="shared" si="278"/>
        <v>-7716.2364026983305</v>
      </c>
      <c r="L374" s="62">
        <f t="shared" si="278"/>
        <v>-7416.2681728277021</v>
      </c>
      <c r="M374" s="62">
        <f t="shared" si="278"/>
        <v>-7143.2009187640651</v>
      </c>
      <c r="N374" s="62">
        <f t="shared" si="278"/>
        <v>-6911.1326383347341</v>
      </c>
      <c r="O374" s="62">
        <f t="shared" si="278"/>
        <v>-6725.2875067851219</v>
      </c>
      <c r="P374" s="62">
        <f t="shared" si="278"/>
        <v>-6583.4794230172129</v>
      </c>
      <c r="Q374" s="62">
        <f t="shared" si="278"/>
        <v>-6479.2391084230394</v>
      </c>
      <c r="R374" s="62">
        <f t="shared" si="278"/>
        <v>-6404.7087914978501</v>
      </c>
      <c r="S374" s="62">
        <f t="shared" si="278"/>
        <v>-6352.4740459444474</v>
      </c>
      <c r="T374" s="62">
        <f t="shared" si="278"/>
        <v>-6316.3766261686715</v>
      </c>
      <c r="U374" s="62">
        <f t="shared" si="278"/>
        <v>-6291.6733630126846</v>
      </c>
      <c r="V374" s="62">
        <f t="shared" si="278"/>
        <v>-6274.8805253901455</v>
      </c>
      <c r="W374" s="62">
        <f t="shared" si="278"/>
        <v>-6263.5169990316763</v>
      </c>
      <c r="X374" s="62">
        <f t="shared" si="278"/>
        <v>-6255.8511522865001</v>
      </c>
      <c r="Y374" s="62">
        <f t="shared" si="278"/>
        <v>-6250.6905423383423</v>
      </c>
      <c r="Z374" s="62">
        <f t="shared" si="278"/>
        <v>-6247.2213242749585</v>
      </c>
      <c r="AA374" s="62">
        <f t="shared" si="278"/>
        <v>-6244.8913469056415</v>
      </c>
      <c r="AB374" s="62">
        <f t="shared" si="278"/>
        <v>-6243.3274934160918</v>
      </c>
      <c r="AC374" s="62">
        <f t="shared" si="278"/>
        <v>-6242.278300581188</v>
      </c>
    </row>
    <row r="375" spans="1:29" x14ac:dyDescent="0.25">
      <c r="A375" s="30" t="str">
        <f>A356</f>
        <v>Capex costumization</v>
      </c>
      <c r="B375" s="62">
        <f>((1+B358)^B366)*B358/(((1+B358)^B366)-1)*(B356)</f>
        <v>5434.7183288153492</v>
      </c>
      <c r="C375" s="62">
        <f t="shared" ref="C375:AC375" si="279">((1+C358)^C366)*C358/(((1+C358)^C366)-1)*(C356)</f>
        <v>5434.7183288153492</v>
      </c>
      <c r="D375" s="62">
        <f t="shared" si="279"/>
        <v>5434.7183288153492</v>
      </c>
      <c r="E375" s="62">
        <f t="shared" si="279"/>
        <v>5434.7183288153492</v>
      </c>
      <c r="F375" s="62">
        <f t="shared" si="279"/>
        <v>5434.7183288153492</v>
      </c>
      <c r="G375" s="62">
        <f t="shared" si="279"/>
        <v>5434.7183288153492</v>
      </c>
      <c r="H375" s="62">
        <f t="shared" si="279"/>
        <v>5434.7183288153492</v>
      </c>
      <c r="I375" s="62">
        <f t="shared" si="279"/>
        <v>5434.7183288153492</v>
      </c>
      <c r="J375" s="62">
        <f t="shared" si="279"/>
        <v>5434.7183288153492</v>
      </c>
      <c r="K375" s="62">
        <f t="shared" si="279"/>
        <v>5434.7183288153492</v>
      </c>
      <c r="L375" s="62">
        <f t="shared" si="279"/>
        <v>5434.7183288153492</v>
      </c>
      <c r="M375" s="62">
        <f t="shared" si="279"/>
        <v>5434.7183288153492</v>
      </c>
      <c r="N375" s="62">
        <f t="shared" si="279"/>
        <v>5434.7183288153492</v>
      </c>
      <c r="O375" s="62">
        <f t="shared" si="279"/>
        <v>5434.7183288153492</v>
      </c>
      <c r="P375" s="62">
        <f t="shared" si="279"/>
        <v>5434.7183288153492</v>
      </c>
      <c r="Q375" s="62">
        <f t="shared" si="279"/>
        <v>5434.7183288153492</v>
      </c>
      <c r="R375" s="62">
        <f t="shared" si="279"/>
        <v>5434.7183288153492</v>
      </c>
      <c r="S375" s="62">
        <f t="shared" si="279"/>
        <v>5434.7183288153492</v>
      </c>
      <c r="T375" s="62">
        <f t="shared" si="279"/>
        <v>5434.7183288153492</v>
      </c>
      <c r="U375" s="62">
        <f t="shared" si="279"/>
        <v>5434.7183288153492</v>
      </c>
      <c r="V375" s="62">
        <f t="shared" si="279"/>
        <v>5434.7183288153492</v>
      </c>
      <c r="W375" s="62">
        <f t="shared" si="279"/>
        <v>5434.7183288153492</v>
      </c>
      <c r="X375" s="62">
        <f t="shared" si="279"/>
        <v>5434.7183288153492</v>
      </c>
      <c r="Y375" s="62">
        <f t="shared" si="279"/>
        <v>5434.7183288153492</v>
      </c>
      <c r="Z375" s="62">
        <f t="shared" si="279"/>
        <v>5434.7183288153492</v>
      </c>
      <c r="AA375" s="62">
        <f t="shared" si="279"/>
        <v>5434.7183288153492</v>
      </c>
      <c r="AB375" s="62">
        <f t="shared" si="279"/>
        <v>5434.7183288153492</v>
      </c>
      <c r="AC375" s="62">
        <f t="shared" si="279"/>
        <v>5434.7183288153492</v>
      </c>
    </row>
    <row r="376" spans="1:29" x14ac:dyDescent="0.25">
      <c r="A376" s="30" t="str">
        <f>A357</f>
        <v>Residual value (costumization)</v>
      </c>
      <c r="B376" s="62">
        <f>((1+B358)^B366)*B358/(((1+B358)^B366)-1)*(B357)</f>
        <v>-1358.6795822038373</v>
      </c>
      <c r="C376" s="62">
        <f t="shared" ref="C376:AC376" si="280">((1+C358)^C366)*C358/(((1+C358)^C366)-1)*(C357)</f>
        <v>-1358.6795822038373</v>
      </c>
      <c r="D376" s="62">
        <f t="shared" si="280"/>
        <v>-1358.6795822038373</v>
      </c>
      <c r="E376" s="62">
        <f t="shared" si="280"/>
        <v>-1358.6795822038373</v>
      </c>
      <c r="F376" s="62">
        <f t="shared" si="280"/>
        <v>-1358.6795822038373</v>
      </c>
      <c r="G376" s="62">
        <f t="shared" si="280"/>
        <v>-1358.6795822038373</v>
      </c>
      <c r="H376" s="62">
        <f t="shared" si="280"/>
        <v>-1358.6795822038373</v>
      </c>
      <c r="I376" s="62">
        <f t="shared" si="280"/>
        <v>-1358.6795822038373</v>
      </c>
      <c r="J376" s="62">
        <f t="shared" si="280"/>
        <v>-1358.6795822038373</v>
      </c>
      <c r="K376" s="62">
        <f t="shared" si="280"/>
        <v>-1358.6795822038373</v>
      </c>
      <c r="L376" s="62">
        <f t="shared" si="280"/>
        <v>-1358.6795822038373</v>
      </c>
      <c r="M376" s="62">
        <f t="shared" si="280"/>
        <v>-1358.6795822038373</v>
      </c>
      <c r="N376" s="62">
        <f t="shared" si="280"/>
        <v>-1358.6795822038373</v>
      </c>
      <c r="O376" s="62">
        <f t="shared" si="280"/>
        <v>-1358.6795822038373</v>
      </c>
      <c r="P376" s="62">
        <f t="shared" si="280"/>
        <v>-1358.6795822038373</v>
      </c>
      <c r="Q376" s="62">
        <f t="shared" si="280"/>
        <v>-1358.6795822038373</v>
      </c>
      <c r="R376" s="62">
        <f t="shared" si="280"/>
        <v>-1358.6795822038373</v>
      </c>
      <c r="S376" s="62">
        <f t="shared" si="280"/>
        <v>-1358.6795822038373</v>
      </c>
      <c r="T376" s="62">
        <f t="shared" si="280"/>
        <v>-1358.6795822038373</v>
      </c>
      <c r="U376" s="62">
        <f t="shared" si="280"/>
        <v>-1358.6795822038373</v>
      </c>
      <c r="V376" s="62">
        <f t="shared" si="280"/>
        <v>-1358.6795822038373</v>
      </c>
      <c r="W376" s="62">
        <f t="shared" si="280"/>
        <v>-1358.6795822038373</v>
      </c>
      <c r="X376" s="62">
        <f t="shared" si="280"/>
        <v>-1358.6795822038373</v>
      </c>
      <c r="Y376" s="62">
        <f t="shared" si="280"/>
        <v>-1358.6795822038373</v>
      </c>
      <c r="Z376" s="62">
        <f t="shared" si="280"/>
        <v>-1358.6795822038373</v>
      </c>
      <c r="AA376" s="62">
        <f t="shared" si="280"/>
        <v>-1358.6795822038373</v>
      </c>
      <c r="AB376" s="62">
        <f t="shared" si="280"/>
        <v>-1358.6795822038373</v>
      </c>
      <c r="AC376" s="62">
        <f t="shared" si="280"/>
        <v>-1358.6795822038373</v>
      </c>
    </row>
    <row r="377" spans="1:29" x14ac:dyDescent="0.25">
      <c r="A377" s="30" t="str">
        <f t="shared" ref="A377:AC377" si="281">A359</f>
        <v>Opex fix (admin, crew, insurance)</v>
      </c>
      <c r="B377" s="62">
        <f t="shared" si="281"/>
        <v>70000</v>
      </c>
      <c r="C377" s="62">
        <f t="shared" si="281"/>
        <v>70000</v>
      </c>
      <c r="D377" s="62">
        <f t="shared" si="281"/>
        <v>70000</v>
      </c>
      <c r="E377" s="62">
        <f t="shared" si="281"/>
        <v>70000</v>
      </c>
      <c r="F377" s="62">
        <f t="shared" si="281"/>
        <v>70000</v>
      </c>
      <c r="G377" s="62">
        <f t="shared" si="281"/>
        <v>70000</v>
      </c>
      <c r="H377" s="62">
        <f t="shared" si="281"/>
        <v>70000</v>
      </c>
      <c r="I377" s="62">
        <f t="shared" si="281"/>
        <v>70000</v>
      </c>
      <c r="J377" s="62">
        <f t="shared" si="281"/>
        <v>70000</v>
      </c>
      <c r="K377" s="62">
        <f t="shared" si="281"/>
        <v>70000</v>
      </c>
      <c r="L377" s="62">
        <f t="shared" si="281"/>
        <v>70000</v>
      </c>
      <c r="M377" s="62">
        <f t="shared" si="281"/>
        <v>70000</v>
      </c>
      <c r="N377" s="62">
        <f t="shared" si="281"/>
        <v>70000</v>
      </c>
      <c r="O377" s="62">
        <f t="shared" si="281"/>
        <v>70000</v>
      </c>
      <c r="P377" s="62">
        <f t="shared" si="281"/>
        <v>70000</v>
      </c>
      <c r="Q377" s="62">
        <f t="shared" si="281"/>
        <v>70000</v>
      </c>
      <c r="R377" s="62">
        <f t="shared" si="281"/>
        <v>70000</v>
      </c>
      <c r="S377" s="62">
        <f t="shared" si="281"/>
        <v>70000</v>
      </c>
      <c r="T377" s="62">
        <f t="shared" si="281"/>
        <v>70000</v>
      </c>
      <c r="U377" s="62">
        <f t="shared" si="281"/>
        <v>70000</v>
      </c>
      <c r="V377" s="62">
        <f t="shared" si="281"/>
        <v>70000</v>
      </c>
      <c r="W377" s="62">
        <f t="shared" si="281"/>
        <v>70000</v>
      </c>
      <c r="X377" s="62">
        <f t="shared" si="281"/>
        <v>70000</v>
      </c>
      <c r="Y377" s="62">
        <f t="shared" si="281"/>
        <v>70000</v>
      </c>
      <c r="Z377" s="62">
        <f t="shared" si="281"/>
        <v>70000</v>
      </c>
      <c r="AA377" s="62">
        <f t="shared" si="281"/>
        <v>70000</v>
      </c>
      <c r="AB377" s="62">
        <f t="shared" si="281"/>
        <v>70000</v>
      </c>
      <c r="AC377" s="62">
        <f t="shared" si="281"/>
        <v>70000</v>
      </c>
    </row>
    <row r="378" spans="1:29" x14ac:dyDescent="0.25">
      <c r="A378" s="30" t="str">
        <f t="shared" ref="A378:AC378" si="282">A360</f>
        <v>Opex maintenance &amp; repair</v>
      </c>
      <c r="B378" s="62">
        <f t="shared" si="282"/>
        <v>25694.198732927423</v>
      </c>
      <c r="C378" s="62">
        <f t="shared" si="282"/>
        <v>25566.782972440909</v>
      </c>
      <c r="D378" s="62">
        <f t="shared" si="282"/>
        <v>25389.62881201132</v>
      </c>
      <c r="E378" s="62">
        <f t="shared" si="282"/>
        <v>25146.757085412675</v>
      </c>
      <c r="F378" s="62">
        <f t="shared" si="282"/>
        <v>24820.363509946161</v>
      </c>
      <c r="G378" s="62">
        <f t="shared" si="282"/>
        <v>24393.704052209912</v>
      </c>
      <c r="H378" s="62">
        <f t="shared" si="282"/>
        <v>23856.39857999947</v>
      </c>
      <c r="I378" s="62">
        <f t="shared" si="282"/>
        <v>23211.647436702937</v>
      </c>
      <c r="J378" s="62">
        <f t="shared" si="282"/>
        <v>22482.579830467967</v>
      </c>
      <c r="K378" s="62">
        <f t="shared" si="282"/>
        <v>21712.906149854825</v>
      </c>
      <c r="L378" s="62">
        <f t="shared" si="282"/>
        <v>20958.378207641916</v>
      </c>
      <c r="M378" s="62">
        <f t="shared" si="282"/>
        <v>20271.515890978495</v>
      </c>
      <c r="N378" s="62">
        <f t="shared" si="282"/>
        <v>19687.78073288942</v>
      </c>
      <c r="O378" s="62">
        <f t="shared" si="282"/>
        <v>19220.313412303854</v>
      </c>
      <c r="P378" s="62">
        <f t="shared" si="282"/>
        <v>18863.615099016799</v>
      </c>
      <c r="Q378" s="62">
        <f t="shared" si="282"/>
        <v>18601.413231504735</v>
      </c>
      <c r="R378" s="62">
        <f t="shared" si="282"/>
        <v>18413.942689420019</v>
      </c>
      <c r="S378" s="62">
        <f t="shared" si="282"/>
        <v>18282.553525002768</v>
      </c>
      <c r="T378" s="62">
        <f t="shared" si="282"/>
        <v>18191.755536581266</v>
      </c>
      <c r="U378" s="62">
        <f t="shared" si="282"/>
        <v>18129.617948467116</v>
      </c>
      <c r="V378" s="62">
        <f t="shared" si="282"/>
        <v>18087.377924512868</v>
      </c>
      <c r="W378" s="62">
        <f t="shared" si="282"/>
        <v>18058.794570324873</v>
      </c>
      <c r="X378" s="62">
        <f t="shared" si="282"/>
        <v>18039.512209748045</v>
      </c>
      <c r="Y378" s="62">
        <f t="shared" si="282"/>
        <v>18026.531420394364</v>
      </c>
      <c r="Z378" s="62">
        <f t="shared" si="282"/>
        <v>18017.805089717345</v>
      </c>
      <c r="AA378" s="62">
        <f t="shared" si="282"/>
        <v>18011.94435896385</v>
      </c>
      <c r="AB378" s="62">
        <f t="shared" si="282"/>
        <v>18008.010705203578</v>
      </c>
      <c r="AC378" s="62">
        <f t="shared" si="282"/>
        <v>18005.371608019701</v>
      </c>
    </row>
    <row r="379" spans="1:29" x14ac:dyDescent="0.25">
      <c r="A379" s="30" t="str">
        <f>A361</f>
        <v>Opex var (mode-fees)</v>
      </c>
      <c r="B379" s="62">
        <f>B361*B370</f>
        <v>8580</v>
      </c>
      <c r="C379" s="62">
        <f t="shared" ref="C379:AC379" si="283">C361*C370</f>
        <v>8580</v>
      </c>
      <c r="D379" s="62">
        <f t="shared" si="283"/>
        <v>8580</v>
      </c>
      <c r="E379" s="62">
        <f t="shared" si="283"/>
        <v>8580</v>
      </c>
      <c r="F379" s="62">
        <f t="shared" si="283"/>
        <v>8580</v>
      </c>
      <c r="G379" s="62">
        <f t="shared" si="283"/>
        <v>8580</v>
      </c>
      <c r="H379" s="62">
        <f t="shared" si="283"/>
        <v>8580</v>
      </c>
      <c r="I379" s="62">
        <f t="shared" si="283"/>
        <v>8580</v>
      </c>
      <c r="J379" s="62">
        <f t="shared" si="283"/>
        <v>8580</v>
      </c>
      <c r="K379" s="62">
        <f t="shared" si="283"/>
        <v>8580</v>
      </c>
      <c r="L379" s="62">
        <f t="shared" si="283"/>
        <v>8580</v>
      </c>
      <c r="M379" s="62">
        <f t="shared" si="283"/>
        <v>8580</v>
      </c>
      <c r="N379" s="62">
        <f t="shared" si="283"/>
        <v>8580</v>
      </c>
      <c r="O379" s="62">
        <f t="shared" si="283"/>
        <v>8580</v>
      </c>
      <c r="P379" s="62">
        <f t="shared" si="283"/>
        <v>8580</v>
      </c>
      <c r="Q379" s="62">
        <f t="shared" si="283"/>
        <v>8580</v>
      </c>
      <c r="R379" s="62">
        <f t="shared" si="283"/>
        <v>8580</v>
      </c>
      <c r="S379" s="62">
        <f t="shared" si="283"/>
        <v>8580</v>
      </c>
      <c r="T379" s="62">
        <f t="shared" si="283"/>
        <v>8580</v>
      </c>
      <c r="U379" s="62">
        <f t="shared" si="283"/>
        <v>8580</v>
      </c>
      <c r="V379" s="62">
        <f t="shared" si="283"/>
        <v>8580</v>
      </c>
      <c r="W379" s="62">
        <f t="shared" si="283"/>
        <v>8580</v>
      </c>
      <c r="X379" s="62">
        <f t="shared" si="283"/>
        <v>8580</v>
      </c>
      <c r="Y379" s="62">
        <f t="shared" si="283"/>
        <v>8580</v>
      </c>
      <c r="Z379" s="62">
        <f t="shared" si="283"/>
        <v>8580</v>
      </c>
      <c r="AA379" s="62">
        <f t="shared" si="283"/>
        <v>8580</v>
      </c>
      <c r="AB379" s="62">
        <f t="shared" si="283"/>
        <v>8580</v>
      </c>
      <c r="AC379" s="62">
        <f t="shared" si="283"/>
        <v>8580</v>
      </c>
    </row>
    <row r="380" spans="1:29" x14ac:dyDescent="0.25">
      <c r="A380" s="30" t="str">
        <f>A363</f>
        <v>Fuel Cost</v>
      </c>
      <c r="B380" s="62">
        <f>B362*B363*B370</f>
        <v>41919.112495515939</v>
      </c>
      <c r="C380" s="62">
        <f t="shared" ref="C380:AC380" si="284">C362*C363*C370</f>
        <v>41595.899784575027</v>
      </c>
      <c r="D380" s="62">
        <f t="shared" si="284"/>
        <v>41144.810942055876</v>
      </c>
      <c r="E380" s="62">
        <f t="shared" si="284"/>
        <v>40522.745726364548</v>
      </c>
      <c r="F380" s="62">
        <f t="shared" si="284"/>
        <v>39679.18689317823</v>
      </c>
      <c r="G380" s="62">
        <f t="shared" si="284"/>
        <v>38561.268909658211</v>
      </c>
      <c r="H380" s="62">
        <f t="shared" si="284"/>
        <v>37124.164507750218</v>
      </c>
      <c r="I380" s="62">
        <f t="shared" si="284"/>
        <v>35346.584039338784</v>
      </c>
      <c r="J380" s="62">
        <f t="shared" si="284"/>
        <v>33247.165787503887</v>
      </c>
      <c r="K380" s="62">
        <f t="shared" si="284"/>
        <v>30893.574545734413</v>
      </c>
      <c r="L380" s="62">
        <f t="shared" si="284"/>
        <v>28397.27792246042</v>
      </c>
      <c r="M380" s="62">
        <f t="shared" si="284"/>
        <v>25894.793935552647</v>
      </c>
      <c r="N380" s="62">
        <f t="shared" si="284"/>
        <v>23523.251394705705</v>
      </c>
      <c r="O380" s="62">
        <f t="shared" si="284"/>
        <v>21397.448782709875</v>
      </c>
      <c r="P380" s="62">
        <f t="shared" si="284"/>
        <v>19592.364392678104</v>
      </c>
      <c r="Q380" s="62">
        <f t="shared" si="284"/>
        <v>18135.292946503316</v>
      </c>
      <c r="R380" s="62">
        <f t="shared" si="284"/>
        <v>17010.606528849647</v>
      </c>
      <c r="S380" s="62">
        <f t="shared" si="284"/>
        <v>16174.202132683673</v>
      </c>
      <c r="T380" s="62">
        <f t="shared" si="284"/>
        <v>15570.159299784837</v>
      </c>
      <c r="U380" s="62">
        <f t="shared" si="284"/>
        <v>15143.454789828398</v>
      </c>
      <c r="V380" s="62">
        <f t="shared" si="284"/>
        <v>14846.832109083776</v>
      </c>
      <c r="W380" s="62">
        <f t="shared" si="284"/>
        <v>14642.975462891554</v>
      </c>
      <c r="X380" s="62">
        <f t="shared" si="284"/>
        <v>14503.983605772468</v>
      </c>
      <c r="Y380" s="62">
        <f t="shared" si="284"/>
        <v>14409.735178782463</v>
      </c>
      <c r="Z380" s="62">
        <f t="shared" si="284"/>
        <v>14346.065250891555</v>
      </c>
      <c r="AA380" s="62">
        <f t="shared" si="284"/>
        <v>14303.16180415648</v>
      </c>
      <c r="AB380" s="62">
        <f t="shared" si="284"/>
        <v>14274.301235758154</v>
      </c>
      <c r="AC380" s="62">
        <f t="shared" si="284"/>
        <v>14254.909561470629</v>
      </c>
    </row>
    <row r="381" spans="1:29" ht="15.75" thickBot="1" x14ac:dyDescent="0.3">
      <c r="A381" s="59" t="str">
        <f>A344</f>
        <v>Emission Cost</v>
      </c>
      <c r="B381" s="62">
        <f>B364*B370</f>
        <v>0</v>
      </c>
      <c r="C381" s="62">
        <f t="shared" ref="C381:AC381" si="285">C364*C370</f>
        <v>0</v>
      </c>
      <c r="D381" s="62">
        <f t="shared" si="285"/>
        <v>0</v>
      </c>
      <c r="E381" s="62">
        <f t="shared" si="285"/>
        <v>0</v>
      </c>
      <c r="F381" s="62">
        <f t="shared" si="285"/>
        <v>0</v>
      </c>
      <c r="G381" s="62">
        <f t="shared" si="285"/>
        <v>0</v>
      </c>
      <c r="H381" s="62">
        <f t="shared" si="285"/>
        <v>0</v>
      </c>
      <c r="I381" s="62">
        <f t="shared" si="285"/>
        <v>0</v>
      </c>
      <c r="J381" s="62">
        <f t="shared" si="285"/>
        <v>0</v>
      </c>
      <c r="K381" s="62">
        <f t="shared" si="285"/>
        <v>0</v>
      </c>
      <c r="L381" s="62">
        <f t="shared" si="285"/>
        <v>0</v>
      </c>
      <c r="M381" s="62">
        <f t="shared" si="285"/>
        <v>0</v>
      </c>
      <c r="N381" s="62">
        <f t="shared" si="285"/>
        <v>0</v>
      </c>
      <c r="O381" s="62">
        <f t="shared" si="285"/>
        <v>0</v>
      </c>
      <c r="P381" s="62">
        <f t="shared" si="285"/>
        <v>0</v>
      </c>
      <c r="Q381" s="62">
        <f t="shared" si="285"/>
        <v>0</v>
      </c>
      <c r="R381" s="62">
        <f t="shared" si="285"/>
        <v>0</v>
      </c>
      <c r="S381" s="62">
        <f t="shared" si="285"/>
        <v>0</v>
      </c>
      <c r="T381" s="62">
        <f t="shared" si="285"/>
        <v>0</v>
      </c>
      <c r="U381" s="62">
        <f t="shared" si="285"/>
        <v>0</v>
      </c>
      <c r="V381" s="62">
        <f t="shared" si="285"/>
        <v>0</v>
      </c>
      <c r="W381" s="62">
        <f t="shared" si="285"/>
        <v>0</v>
      </c>
      <c r="X381" s="62">
        <f t="shared" si="285"/>
        <v>0</v>
      </c>
      <c r="Y381" s="62">
        <f t="shared" si="285"/>
        <v>0</v>
      </c>
      <c r="Z381" s="62">
        <f t="shared" si="285"/>
        <v>0</v>
      </c>
      <c r="AA381" s="62">
        <f t="shared" si="285"/>
        <v>0</v>
      </c>
      <c r="AB381" s="62">
        <f t="shared" si="285"/>
        <v>0</v>
      </c>
      <c r="AC381" s="62">
        <f t="shared" si="285"/>
        <v>0</v>
      </c>
    </row>
    <row r="382" spans="1:29" ht="15.75" thickBot="1" x14ac:dyDescent="0.3">
      <c r="A382" s="31" t="s">
        <v>209</v>
      </c>
      <c r="B382" s="64">
        <f>B373+B374+B375+B376+B377+B378+B379+B380+B381</f>
        <v>202327.76680795688</v>
      </c>
      <c r="C382" s="64">
        <f t="shared" ref="C382:AC382" si="286">C373+C374+C375+C376+C377+C378+C379+C380+C381</f>
        <v>201325.06198585674</v>
      </c>
      <c r="D382" s="64">
        <f t="shared" si="286"/>
        <v>199929.23244555172</v>
      </c>
      <c r="E382" s="64">
        <f t="shared" si="286"/>
        <v>198011.96307601573</v>
      </c>
      <c r="F382" s="64">
        <f t="shared" si="286"/>
        <v>195427.78864852831</v>
      </c>
      <c r="G382" s="64">
        <f t="shared" si="286"/>
        <v>192034.54982105386</v>
      </c>
      <c r="H382" s="64">
        <f t="shared" si="286"/>
        <v>187732.06339532367</v>
      </c>
      <c r="I382" s="64">
        <f t="shared" si="286"/>
        <v>182516.10674912942</v>
      </c>
      <c r="J382" s="64">
        <f t="shared" si="286"/>
        <v>176528.66330286922</v>
      </c>
      <c r="K382" s="64">
        <f t="shared" si="286"/>
        <v>170070.49981551094</v>
      </c>
      <c r="L382" s="64">
        <f t="shared" si="286"/>
        <v>163550.40125105428</v>
      </c>
      <c r="M382" s="64">
        <f t="shared" si="286"/>
        <v>157384.96753294143</v>
      </c>
      <c r="N382" s="64">
        <f t="shared" si="286"/>
        <v>151900.4393346427</v>
      </c>
      <c r="O382" s="64">
        <f t="shared" si="286"/>
        <v>147281.69271517248</v>
      </c>
      <c r="P382" s="64">
        <f t="shared" si="286"/>
        <v>143574.38140268694</v>
      </c>
      <c r="Q382" s="64">
        <f t="shared" si="286"/>
        <v>140719.02060968892</v>
      </c>
      <c r="R382" s="64">
        <f t="shared" si="286"/>
        <v>138594.5775376393</v>
      </c>
      <c r="S382" s="64">
        <f t="shared" si="286"/>
        <v>137057.49137045507</v>
      </c>
      <c r="T382" s="64">
        <f t="shared" si="286"/>
        <v>135969.23436651519</v>
      </c>
      <c r="U382" s="64">
        <f t="shared" si="286"/>
        <v>135211.1579699977</v>
      </c>
      <c r="V382" s="64">
        <f t="shared" si="286"/>
        <v>134689.27459196965</v>
      </c>
      <c r="W382" s="64">
        <f t="shared" si="286"/>
        <v>134332.9865384927</v>
      </c>
      <c r="X382" s="64">
        <f t="shared" si="286"/>
        <v>134091.16429487782</v>
      </c>
      <c r="Y382" s="64">
        <f t="shared" si="286"/>
        <v>133927.69096251688</v>
      </c>
      <c r="Z382" s="64">
        <f t="shared" si="286"/>
        <v>133817.48461847333</v>
      </c>
      <c r="AA382" s="64">
        <f t="shared" si="286"/>
        <v>133743.32663699766</v>
      </c>
      <c r="AB382" s="64">
        <f t="shared" si="286"/>
        <v>133693.48839136434</v>
      </c>
      <c r="AC382" s="64">
        <f t="shared" si="286"/>
        <v>133660.02274608469</v>
      </c>
    </row>
    <row r="383" spans="1:29" ht="15.75" thickBot="1" x14ac:dyDescent="0.3">
      <c r="AC383" s="32"/>
    </row>
    <row r="384" spans="1:29" ht="15.75" thickBot="1" x14ac:dyDescent="0.3">
      <c r="A384" s="26" t="s">
        <v>208</v>
      </c>
      <c r="B384" s="27">
        <v>2023</v>
      </c>
      <c r="C384" s="27">
        <v>2024</v>
      </c>
      <c r="D384" s="27">
        <v>2025</v>
      </c>
      <c r="E384" s="27">
        <v>2026</v>
      </c>
      <c r="F384" s="27">
        <v>2027</v>
      </c>
      <c r="G384" s="27">
        <v>2028</v>
      </c>
      <c r="H384" s="27">
        <v>2029</v>
      </c>
      <c r="I384" s="27">
        <v>2030</v>
      </c>
      <c r="J384" s="27">
        <v>2031</v>
      </c>
      <c r="K384" s="27">
        <v>2032</v>
      </c>
      <c r="L384" s="27">
        <v>2033</v>
      </c>
      <c r="M384" s="27">
        <v>2034</v>
      </c>
      <c r="N384" s="27">
        <v>2035</v>
      </c>
      <c r="O384" s="27">
        <v>2036</v>
      </c>
      <c r="P384" s="27">
        <v>2037</v>
      </c>
      <c r="Q384" s="27">
        <v>2038</v>
      </c>
      <c r="R384" s="27">
        <v>2039</v>
      </c>
      <c r="S384" s="27">
        <v>2040</v>
      </c>
      <c r="T384" s="27">
        <v>2041</v>
      </c>
      <c r="U384" s="27">
        <v>2042</v>
      </c>
      <c r="V384" s="27">
        <v>2043</v>
      </c>
      <c r="W384" s="27">
        <v>2044</v>
      </c>
      <c r="X384" s="27">
        <v>2045</v>
      </c>
      <c r="Y384" s="27">
        <v>2046</v>
      </c>
      <c r="Z384" s="27">
        <v>2047</v>
      </c>
      <c r="AA384" s="27">
        <v>2048</v>
      </c>
      <c r="AB384" s="27">
        <v>2049</v>
      </c>
      <c r="AC384" s="28">
        <v>2050</v>
      </c>
    </row>
    <row r="385" spans="1:29" x14ac:dyDescent="0.25">
      <c r="A385" s="29" t="str">
        <f t="shared" ref="A385:A392" si="287">A373</f>
        <v>Capex vehicle</v>
      </c>
      <c r="B385" s="65">
        <f>((1+B358)^B365)*B358/(((1+B358)^B365)-1)*(B354)/B370</f>
        <v>0.78663392173917701</v>
      </c>
      <c r="C385" s="65">
        <f t="shared" ref="C385:AC385" si="288">((1+C358)^C365)*C358/(((1+C358)^C365)-1)*(C354)/C370</f>
        <v>0.77890659558842246</v>
      </c>
      <c r="D385" s="65">
        <f t="shared" si="288"/>
        <v>0.76816280713261809</v>
      </c>
      <c r="E385" s="65">
        <f t="shared" si="288"/>
        <v>0.75343347508563585</v>
      </c>
      <c r="F385" s="65">
        <f t="shared" si="288"/>
        <v>0.73363883114590389</v>
      </c>
      <c r="G385" s="65">
        <f t="shared" si="288"/>
        <v>0.70776340747269928</v>
      </c>
      <c r="H385" s="65">
        <f t="shared" si="288"/>
        <v>0.67517768487055108</v>
      </c>
      <c r="I385" s="65">
        <f t="shared" si="288"/>
        <v>0.63607575312128695</v>
      </c>
      <c r="J385" s="65">
        <f t="shared" si="288"/>
        <v>0.59186031887817503</v>
      </c>
      <c r="K385" s="65">
        <f t="shared" si="288"/>
        <v>0.54518226635908351</v>
      </c>
      <c r="L385" s="65">
        <f t="shared" si="288"/>
        <v>0.49942275060471941</v>
      </c>
      <c r="M385" s="65">
        <f t="shared" si="288"/>
        <v>0.45776692152003634</v>
      </c>
      <c r="N385" s="65">
        <f t="shared" si="288"/>
        <v>0.42236539870218964</v>
      </c>
      <c r="O385" s="65">
        <f t="shared" si="288"/>
        <v>0.39401511897861996</v>
      </c>
      <c r="P385" s="65">
        <f t="shared" si="288"/>
        <v>0.37238259727432993</v>
      </c>
      <c r="Q385" s="65">
        <f t="shared" si="288"/>
        <v>0.35648095889092812</v>
      </c>
      <c r="R385" s="65">
        <f t="shared" si="288"/>
        <v>0.34511151749046093</v>
      </c>
      <c r="S385" s="65">
        <f t="shared" si="288"/>
        <v>0.33714321810386599</v>
      </c>
      <c r="T385" s="65">
        <f t="shared" si="288"/>
        <v>0.33163663345777233</v>
      </c>
      <c r="U385" s="65">
        <f t="shared" si="288"/>
        <v>0.32786820318081228</v>
      </c>
      <c r="V385" s="65">
        <f t="shared" si="288"/>
        <v>0.32530649150194402</v>
      </c>
      <c r="W385" s="65">
        <f t="shared" si="288"/>
        <v>0.32357300971405673</v>
      </c>
      <c r="X385" s="65">
        <f t="shared" si="288"/>
        <v>0.3224036010901577</v>
      </c>
      <c r="Y385" s="65">
        <f t="shared" si="288"/>
        <v>0.32161636101367785</v>
      </c>
      <c r="Z385" s="65">
        <f t="shared" si="288"/>
        <v>0.32108713917343445</v>
      </c>
      <c r="AA385" s="65">
        <f t="shared" si="288"/>
        <v>0.32073170607912116</v>
      </c>
      <c r="AB385" s="65">
        <f t="shared" si="288"/>
        <v>0.32049314355393838</v>
      </c>
      <c r="AC385" s="65">
        <f t="shared" si="288"/>
        <v>0.32033309141748761</v>
      </c>
    </row>
    <row r="386" spans="1:29" x14ac:dyDescent="0.25">
      <c r="A386" s="30" t="str">
        <f t="shared" si="287"/>
        <v>Residual value (vehicle)</v>
      </c>
      <c r="B386" s="66">
        <f>((1+B358)^B365)*B358/(((1+B358)^B365)-1)*(B355)/B370</f>
        <v>-0.11921832131735634</v>
      </c>
      <c r="C386" s="66">
        <f t="shared" ref="C386:AC386" si="289">((1+C358)^C365)*C358/(((1+C358)^C365)-1)*(C355)/C370</f>
        <v>-0.11856889709830357</v>
      </c>
      <c r="D386" s="66">
        <f t="shared" si="289"/>
        <v>-0.11766596168552851</v>
      </c>
      <c r="E386" s="66">
        <f t="shared" si="289"/>
        <v>-0.11642807101349491</v>
      </c>
      <c r="F386" s="66">
        <f t="shared" si="289"/>
        <v>-0.11476447859728339</v>
      </c>
      <c r="G386" s="66">
        <f t="shared" si="289"/>
        <v>-0.11258984192687575</v>
      </c>
      <c r="H386" s="66">
        <f t="shared" si="289"/>
        <v>-0.1098512546018016</v>
      </c>
      <c r="I386" s="66">
        <f t="shared" si="289"/>
        <v>-0.10656502842287409</v>
      </c>
      <c r="J386" s="66">
        <f t="shared" si="289"/>
        <v>-0.10284905043861255</v>
      </c>
      <c r="K386" s="66">
        <f t="shared" si="289"/>
        <v>-9.8926107726901677E-2</v>
      </c>
      <c r="L386" s="66">
        <f t="shared" si="289"/>
        <v>-9.5080361190098744E-2</v>
      </c>
      <c r="M386" s="66">
        <f t="shared" si="289"/>
        <v>-9.1579498958513653E-2</v>
      </c>
      <c r="N386" s="66">
        <f t="shared" si="289"/>
        <v>-8.8604264594035059E-2</v>
      </c>
      <c r="O386" s="66">
        <f t="shared" si="289"/>
        <v>-8.6221634702373359E-2</v>
      </c>
      <c r="P386" s="66">
        <f t="shared" si="289"/>
        <v>-8.4403582346374517E-2</v>
      </c>
      <c r="Q386" s="66">
        <f t="shared" si="289"/>
        <v>-8.3067168056705637E-2</v>
      </c>
      <c r="R386" s="66">
        <f t="shared" si="289"/>
        <v>-8.211165117304936E-2</v>
      </c>
      <c r="S386" s="66">
        <f t="shared" si="289"/>
        <v>-8.144197494800573E-2</v>
      </c>
      <c r="T386" s="66">
        <f t="shared" si="289"/>
        <v>-8.0979187514982967E-2</v>
      </c>
      <c r="U386" s="66">
        <f t="shared" si="289"/>
        <v>-8.0662479012983138E-2</v>
      </c>
      <c r="V386" s="66">
        <f t="shared" si="289"/>
        <v>-8.0447186222950579E-2</v>
      </c>
      <c r="W386" s="66">
        <f t="shared" si="289"/>
        <v>-8.0301499987585595E-2</v>
      </c>
      <c r="X386" s="66">
        <f t="shared" si="289"/>
        <v>-8.0203219901108971E-2</v>
      </c>
      <c r="Y386" s="66">
        <f t="shared" si="289"/>
        <v>-8.0137058235106959E-2</v>
      </c>
      <c r="Z386" s="66">
        <f t="shared" si="289"/>
        <v>-8.0092581080448186E-2</v>
      </c>
      <c r="AA386" s="66">
        <f t="shared" si="289"/>
        <v>-8.0062709575713348E-2</v>
      </c>
      <c r="AB386" s="66">
        <f t="shared" si="289"/>
        <v>-8.0042660172001179E-2</v>
      </c>
      <c r="AC386" s="66">
        <f t="shared" si="289"/>
        <v>-8.0029208981810096E-2</v>
      </c>
    </row>
    <row r="387" spans="1:29" x14ac:dyDescent="0.25">
      <c r="A387" s="30" t="str">
        <f t="shared" si="287"/>
        <v>Capex costumization</v>
      </c>
      <c r="B387" s="66">
        <f>((1+B358)^B366)*B358/(((1+B358)^B366)-1)*(B356)/B370</f>
        <v>6.9675876010453192E-2</v>
      </c>
      <c r="C387" s="66">
        <f t="shared" ref="C387:AC387" si="290">((1+C358)^C366)*C358/(((1+C358)^C366)-1)*(C356)/C370</f>
        <v>6.9675876010453192E-2</v>
      </c>
      <c r="D387" s="66">
        <f t="shared" si="290"/>
        <v>6.9675876010453192E-2</v>
      </c>
      <c r="E387" s="66">
        <f t="shared" si="290"/>
        <v>6.9675876010453192E-2</v>
      </c>
      <c r="F387" s="66">
        <f t="shared" si="290"/>
        <v>6.9675876010453192E-2</v>
      </c>
      <c r="G387" s="66">
        <f t="shared" si="290"/>
        <v>6.9675876010453192E-2</v>
      </c>
      <c r="H387" s="66">
        <f t="shared" si="290"/>
        <v>6.9675876010453192E-2</v>
      </c>
      <c r="I387" s="66">
        <f t="shared" si="290"/>
        <v>6.9675876010453192E-2</v>
      </c>
      <c r="J387" s="66">
        <f t="shared" si="290"/>
        <v>6.9675876010453192E-2</v>
      </c>
      <c r="K387" s="66">
        <f t="shared" si="290"/>
        <v>6.9675876010453192E-2</v>
      </c>
      <c r="L387" s="66">
        <f t="shared" si="290"/>
        <v>6.9675876010453192E-2</v>
      </c>
      <c r="M387" s="66">
        <f t="shared" si="290"/>
        <v>6.9675876010453192E-2</v>
      </c>
      <c r="N387" s="66">
        <f t="shared" si="290"/>
        <v>6.9675876010453192E-2</v>
      </c>
      <c r="O387" s="66">
        <f t="shared" si="290"/>
        <v>6.9675876010453192E-2</v>
      </c>
      <c r="P387" s="66">
        <f t="shared" si="290"/>
        <v>6.9675876010453192E-2</v>
      </c>
      <c r="Q387" s="66">
        <f t="shared" si="290"/>
        <v>6.9675876010453192E-2</v>
      </c>
      <c r="R387" s="66">
        <f t="shared" si="290"/>
        <v>6.9675876010453192E-2</v>
      </c>
      <c r="S387" s="66">
        <f t="shared" si="290"/>
        <v>6.9675876010453192E-2</v>
      </c>
      <c r="T387" s="66">
        <f t="shared" si="290"/>
        <v>6.9675876010453192E-2</v>
      </c>
      <c r="U387" s="66">
        <f t="shared" si="290"/>
        <v>6.9675876010453192E-2</v>
      </c>
      <c r="V387" s="66">
        <f t="shared" si="290"/>
        <v>6.9675876010453192E-2</v>
      </c>
      <c r="W387" s="66">
        <f t="shared" si="290"/>
        <v>6.9675876010453192E-2</v>
      </c>
      <c r="X387" s="66">
        <f t="shared" si="290"/>
        <v>6.9675876010453192E-2</v>
      </c>
      <c r="Y387" s="66">
        <f t="shared" si="290"/>
        <v>6.9675876010453192E-2</v>
      </c>
      <c r="Z387" s="66">
        <f t="shared" si="290"/>
        <v>6.9675876010453192E-2</v>
      </c>
      <c r="AA387" s="66">
        <f t="shared" si="290"/>
        <v>6.9675876010453192E-2</v>
      </c>
      <c r="AB387" s="66">
        <f t="shared" si="290"/>
        <v>6.9675876010453192E-2</v>
      </c>
      <c r="AC387" s="66">
        <f t="shared" si="290"/>
        <v>6.9675876010453192E-2</v>
      </c>
    </row>
    <row r="388" spans="1:29" x14ac:dyDescent="0.25">
      <c r="A388" s="30" t="str">
        <f t="shared" si="287"/>
        <v>Residual value (costumization)</v>
      </c>
      <c r="B388" s="66">
        <f>((1+B358)^B366)*B358/(((1+B358)^B366)-1)*(B357)/B370</f>
        <v>-1.7418969002613298E-2</v>
      </c>
      <c r="C388" s="66">
        <f t="shared" ref="C388:AC388" si="291">((1+C358)^C366)*C358/(((1+C358)^C366)-1)*(C357)/C370</f>
        <v>-1.7418969002613298E-2</v>
      </c>
      <c r="D388" s="66">
        <f t="shared" si="291"/>
        <v>-1.7418969002613298E-2</v>
      </c>
      <c r="E388" s="66">
        <f t="shared" si="291"/>
        <v>-1.7418969002613298E-2</v>
      </c>
      <c r="F388" s="66">
        <f t="shared" si="291"/>
        <v>-1.7418969002613298E-2</v>
      </c>
      <c r="G388" s="66">
        <f t="shared" si="291"/>
        <v>-1.7418969002613298E-2</v>
      </c>
      <c r="H388" s="66">
        <f t="shared" si="291"/>
        <v>-1.7418969002613298E-2</v>
      </c>
      <c r="I388" s="66">
        <f t="shared" si="291"/>
        <v>-1.7418969002613298E-2</v>
      </c>
      <c r="J388" s="66">
        <f t="shared" si="291"/>
        <v>-1.7418969002613298E-2</v>
      </c>
      <c r="K388" s="66">
        <f t="shared" si="291"/>
        <v>-1.7418969002613298E-2</v>
      </c>
      <c r="L388" s="66">
        <f t="shared" si="291"/>
        <v>-1.7418969002613298E-2</v>
      </c>
      <c r="M388" s="66">
        <f t="shared" si="291"/>
        <v>-1.7418969002613298E-2</v>
      </c>
      <c r="N388" s="66">
        <f t="shared" si="291"/>
        <v>-1.7418969002613298E-2</v>
      </c>
      <c r="O388" s="66">
        <f t="shared" si="291"/>
        <v>-1.7418969002613298E-2</v>
      </c>
      <c r="P388" s="66">
        <f t="shared" si="291"/>
        <v>-1.7418969002613298E-2</v>
      </c>
      <c r="Q388" s="66">
        <f t="shared" si="291"/>
        <v>-1.7418969002613298E-2</v>
      </c>
      <c r="R388" s="66">
        <f t="shared" si="291"/>
        <v>-1.7418969002613298E-2</v>
      </c>
      <c r="S388" s="66">
        <f t="shared" si="291"/>
        <v>-1.7418969002613298E-2</v>
      </c>
      <c r="T388" s="66">
        <f t="shared" si="291"/>
        <v>-1.7418969002613298E-2</v>
      </c>
      <c r="U388" s="66">
        <f t="shared" si="291"/>
        <v>-1.7418969002613298E-2</v>
      </c>
      <c r="V388" s="66">
        <f t="shared" si="291"/>
        <v>-1.7418969002613298E-2</v>
      </c>
      <c r="W388" s="66">
        <f t="shared" si="291"/>
        <v>-1.7418969002613298E-2</v>
      </c>
      <c r="X388" s="66">
        <f t="shared" si="291"/>
        <v>-1.7418969002613298E-2</v>
      </c>
      <c r="Y388" s="66">
        <f t="shared" si="291"/>
        <v>-1.7418969002613298E-2</v>
      </c>
      <c r="Z388" s="66">
        <f t="shared" si="291"/>
        <v>-1.7418969002613298E-2</v>
      </c>
      <c r="AA388" s="66">
        <f t="shared" si="291"/>
        <v>-1.7418969002613298E-2</v>
      </c>
      <c r="AB388" s="66">
        <f t="shared" si="291"/>
        <v>-1.7418969002613298E-2</v>
      </c>
      <c r="AC388" s="66">
        <f t="shared" si="291"/>
        <v>-1.7418969002613298E-2</v>
      </c>
    </row>
    <row r="389" spans="1:29" x14ac:dyDescent="0.25">
      <c r="A389" s="30" t="str">
        <f t="shared" si="287"/>
        <v>Opex fix (admin, crew, insurance)</v>
      </c>
      <c r="B389" s="66">
        <f>B359/B370</f>
        <v>0.89743589743589747</v>
      </c>
      <c r="C389" s="66">
        <f t="shared" ref="C389:AC389" si="292">C359/C370</f>
        <v>0.89743589743589747</v>
      </c>
      <c r="D389" s="66">
        <f t="shared" si="292"/>
        <v>0.89743589743589747</v>
      </c>
      <c r="E389" s="66">
        <f t="shared" si="292"/>
        <v>0.89743589743589747</v>
      </c>
      <c r="F389" s="66">
        <f t="shared" si="292"/>
        <v>0.89743589743589747</v>
      </c>
      <c r="G389" s="66">
        <f t="shared" si="292"/>
        <v>0.89743589743589747</v>
      </c>
      <c r="H389" s="66">
        <f t="shared" si="292"/>
        <v>0.89743589743589747</v>
      </c>
      <c r="I389" s="66">
        <f t="shared" si="292"/>
        <v>0.89743589743589747</v>
      </c>
      <c r="J389" s="66">
        <f t="shared" si="292"/>
        <v>0.89743589743589747</v>
      </c>
      <c r="K389" s="66">
        <f t="shared" si="292"/>
        <v>0.89743589743589747</v>
      </c>
      <c r="L389" s="66">
        <f t="shared" si="292"/>
        <v>0.89743589743589747</v>
      </c>
      <c r="M389" s="66">
        <f t="shared" si="292"/>
        <v>0.89743589743589747</v>
      </c>
      <c r="N389" s="66">
        <f t="shared" si="292"/>
        <v>0.89743589743589747</v>
      </c>
      <c r="O389" s="66">
        <f t="shared" si="292"/>
        <v>0.89743589743589747</v>
      </c>
      <c r="P389" s="66">
        <f t="shared" si="292"/>
        <v>0.89743589743589747</v>
      </c>
      <c r="Q389" s="66">
        <f t="shared" si="292"/>
        <v>0.89743589743589747</v>
      </c>
      <c r="R389" s="66">
        <f t="shared" si="292"/>
        <v>0.89743589743589747</v>
      </c>
      <c r="S389" s="66">
        <f t="shared" si="292"/>
        <v>0.89743589743589747</v>
      </c>
      <c r="T389" s="66">
        <f t="shared" si="292"/>
        <v>0.89743589743589747</v>
      </c>
      <c r="U389" s="66">
        <f t="shared" si="292"/>
        <v>0.89743589743589747</v>
      </c>
      <c r="V389" s="66">
        <f t="shared" si="292"/>
        <v>0.89743589743589747</v>
      </c>
      <c r="W389" s="66">
        <f t="shared" si="292"/>
        <v>0.89743589743589747</v>
      </c>
      <c r="X389" s="66">
        <f t="shared" si="292"/>
        <v>0.89743589743589747</v>
      </c>
      <c r="Y389" s="66">
        <f t="shared" si="292"/>
        <v>0.89743589743589747</v>
      </c>
      <c r="Z389" s="66">
        <f t="shared" si="292"/>
        <v>0.89743589743589747</v>
      </c>
      <c r="AA389" s="66">
        <f t="shared" si="292"/>
        <v>0.89743589743589747</v>
      </c>
      <c r="AB389" s="66">
        <f t="shared" si="292"/>
        <v>0.89743589743589747</v>
      </c>
      <c r="AC389" s="66">
        <f t="shared" si="292"/>
        <v>0.89743589743589747</v>
      </c>
    </row>
    <row r="390" spans="1:29" x14ac:dyDescent="0.25">
      <c r="A390" s="30" t="str">
        <f t="shared" si="287"/>
        <v>Opex maintenance &amp; repair</v>
      </c>
      <c r="B390" s="66">
        <f>B360/B370</f>
        <v>0.32941280426830027</v>
      </c>
      <c r="C390" s="66">
        <f t="shared" ref="C390:AC390" si="293">C360/C370</f>
        <v>0.32777926887744757</v>
      </c>
      <c r="D390" s="66">
        <f t="shared" si="293"/>
        <v>0.32550806169245283</v>
      </c>
      <c r="E390" s="66">
        <f t="shared" si="293"/>
        <v>0.32239432160785481</v>
      </c>
      <c r="F390" s="66">
        <f t="shared" si="293"/>
        <v>0.31820978858905336</v>
      </c>
      <c r="G390" s="66">
        <f t="shared" si="293"/>
        <v>0.31273979554115272</v>
      </c>
      <c r="H390" s="66">
        <f t="shared" si="293"/>
        <v>0.30585126384614703</v>
      </c>
      <c r="I390" s="66">
        <f t="shared" si="293"/>
        <v>0.29758522354747358</v>
      </c>
      <c r="J390" s="66">
        <f t="shared" si="293"/>
        <v>0.28823820295471753</v>
      </c>
      <c r="K390" s="66">
        <f t="shared" si="293"/>
        <v>0.27837059166480543</v>
      </c>
      <c r="L390" s="66">
        <f t="shared" si="293"/>
        <v>0.26869715650822967</v>
      </c>
      <c r="M390" s="66">
        <f t="shared" si="293"/>
        <v>0.25989122937151915</v>
      </c>
      <c r="N390" s="66">
        <f t="shared" si="293"/>
        <v>0.2524074452934541</v>
      </c>
      <c r="O390" s="66">
        <f t="shared" si="293"/>
        <v>0.24641427451671608</v>
      </c>
      <c r="P390" s="66">
        <f t="shared" si="293"/>
        <v>0.24184121921816409</v>
      </c>
      <c r="Q390" s="66">
        <f t="shared" si="293"/>
        <v>0.23847965681416328</v>
      </c>
      <c r="R390" s="66">
        <f t="shared" si="293"/>
        <v>0.23607618832589766</v>
      </c>
      <c r="S390" s="66">
        <f t="shared" si="293"/>
        <v>0.23439171185900984</v>
      </c>
      <c r="T390" s="66">
        <f t="shared" si="293"/>
        <v>0.23322763508437522</v>
      </c>
      <c r="U390" s="66">
        <f t="shared" si="293"/>
        <v>0.23243099933932199</v>
      </c>
      <c r="V390" s="66">
        <f t="shared" si="293"/>
        <v>0.2318894605706778</v>
      </c>
      <c r="W390" s="66">
        <f t="shared" si="293"/>
        <v>0.23152300731185735</v>
      </c>
      <c r="X390" s="66">
        <f t="shared" si="293"/>
        <v>0.23127579756087238</v>
      </c>
      <c r="Y390" s="66">
        <f t="shared" si="293"/>
        <v>0.23110937718454314</v>
      </c>
      <c r="Z390" s="66">
        <f t="shared" si="293"/>
        <v>0.23099750115022238</v>
      </c>
      <c r="AA390" s="66">
        <f t="shared" si="293"/>
        <v>0.23092236357645962</v>
      </c>
      <c r="AB390" s="66">
        <f t="shared" si="293"/>
        <v>0.23087193211799459</v>
      </c>
      <c r="AC390" s="66">
        <f t="shared" si="293"/>
        <v>0.23083809753871412</v>
      </c>
    </row>
    <row r="391" spans="1:29" x14ac:dyDescent="0.25">
      <c r="A391" s="30" t="str">
        <f t="shared" si="287"/>
        <v>Opex var (mode-fees)</v>
      </c>
      <c r="B391" s="66">
        <f>B361*B370/B370</f>
        <v>0.11</v>
      </c>
      <c r="C391" s="66">
        <f t="shared" ref="C391:AC391" si="294">C361*C370/C370</f>
        <v>0.11</v>
      </c>
      <c r="D391" s="66">
        <f t="shared" si="294"/>
        <v>0.11</v>
      </c>
      <c r="E391" s="66">
        <f t="shared" si="294"/>
        <v>0.11</v>
      </c>
      <c r="F391" s="66">
        <f t="shared" si="294"/>
        <v>0.11</v>
      </c>
      <c r="G391" s="66">
        <f t="shared" si="294"/>
        <v>0.11</v>
      </c>
      <c r="H391" s="66">
        <f t="shared" si="294"/>
        <v>0.11</v>
      </c>
      <c r="I391" s="66">
        <f t="shared" si="294"/>
        <v>0.11</v>
      </c>
      <c r="J391" s="66">
        <f t="shared" si="294"/>
        <v>0.11</v>
      </c>
      <c r="K391" s="66">
        <f t="shared" si="294"/>
        <v>0.11</v>
      </c>
      <c r="L391" s="66">
        <f t="shared" si="294"/>
        <v>0.11</v>
      </c>
      <c r="M391" s="66">
        <f t="shared" si="294"/>
        <v>0.11</v>
      </c>
      <c r="N391" s="66">
        <f t="shared" si="294"/>
        <v>0.11</v>
      </c>
      <c r="O391" s="66">
        <f t="shared" si="294"/>
        <v>0.11</v>
      </c>
      <c r="P391" s="66">
        <f t="shared" si="294"/>
        <v>0.11</v>
      </c>
      <c r="Q391" s="66">
        <f t="shared" si="294"/>
        <v>0.11</v>
      </c>
      <c r="R391" s="66">
        <f t="shared" si="294"/>
        <v>0.11</v>
      </c>
      <c r="S391" s="66">
        <f t="shared" si="294"/>
        <v>0.11</v>
      </c>
      <c r="T391" s="66">
        <f t="shared" si="294"/>
        <v>0.11</v>
      </c>
      <c r="U391" s="66">
        <f t="shared" si="294"/>
        <v>0.11</v>
      </c>
      <c r="V391" s="66">
        <f t="shared" si="294"/>
        <v>0.11</v>
      </c>
      <c r="W391" s="66">
        <f t="shared" si="294"/>
        <v>0.11</v>
      </c>
      <c r="X391" s="66">
        <f t="shared" si="294"/>
        <v>0.11</v>
      </c>
      <c r="Y391" s="66">
        <f t="shared" si="294"/>
        <v>0.11</v>
      </c>
      <c r="Z391" s="66">
        <f t="shared" si="294"/>
        <v>0.11</v>
      </c>
      <c r="AA391" s="66">
        <f t="shared" si="294"/>
        <v>0.11</v>
      </c>
      <c r="AB391" s="66">
        <f t="shared" si="294"/>
        <v>0.11</v>
      </c>
      <c r="AC391" s="66">
        <f t="shared" si="294"/>
        <v>0.11</v>
      </c>
    </row>
    <row r="392" spans="1:29" x14ac:dyDescent="0.25">
      <c r="A392" s="30" t="str">
        <f t="shared" si="287"/>
        <v>Fuel Cost</v>
      </c>
      <c r="B392" s="66">
        <f>B362*B363*B370/B370</f>
        <v>0.53742451917328127</v>
      </c>
      <c r="C392" s="66">
        <f t="shared" ref="C392:AC392" si="295">C362*C363*C370/C370</f>
        <v>0.53328076646891065</v>
      </c>
      <c r="D392" s="66">
        <f t="shared" si="295"/>
        <v>0.52749757618020354</v>
      </c>
      <c r="E392" s="66">
        <f t="shared" si="295"/>
        <v>0.51952238110723781</v>
      </c>
      <c r="F392" s="66">
        <f t="shared" si="295"/>
        <v>0.50870752427151578</v>
      </c>
      <c r="G392" s="66">
        <f t="shared" si="295"/>
        <v>0.49437524243151554</v>
      </c>
      <c r="H392" s="66">
        <f t="shared" si="295"/>
        <v>0.47595082702243868</v>
      </c>
      <c r="I392" s="66">
        <f t="shared" si="295"/>
        <v>0.45316133383767671</v>
      </c>
      <c r="J392" s="66">
        <f t="shared" si="295"/>
        <v>0.42624571522440879</v>
      </c>
      <c r="K392" s="66">
        <f t="shared" si="295"/>
        <v>0.39607146853505659</v>
      </c>
      <c r="L392" s="66">
        <f t="shared" si="295"/>
        <v>0.36406766567256948</v>
      </c>
      <c r="M392" s="66">
        <f t="shared" si="295"/>
        <v>0.33198453763529034</v>
      </c>
      <c r="N392" s="66">
        <f t="shared" si="295"/>
        <v>0.30158014608597056</v>
      </c>
      <c r="O392" s="66">
        <f t="shared" si="295"/>
        <v>0.27432626644499841</v>
      </c>
      <c r="P392" s="66">
        <f t="shared" si="295"/>
        <v>0.25118415888048851</v>
      </c>
      <c r="Q392" s="66">
        <f t="shared" si="295"/>
        <v>0.23250375572440149</v>
      </c>
      <c r="R392" s="66">
        <f t="shared" si="295"/>
        <v>0.21808469908781597</v>
      </c>
      <c r="S392" s="66">
        <f t="shared" si="295"/>
        <v>0.20736156580363682</v>
      </c>
      <c r="T392" s="66">
        <f t="shared" si="295"/>
        <v>0.19961742692031842</v>
      </c>
      <c r="U392" s="66">
        <f t="shared" si="295"/>
        <v>0.19414685627985126</v>
      </c>
      <c r="V392" s="66">
        <f t="shared" si="295"/>
        <v>0.19034400139850996</v>
      </c>
      <c r="W392" s="66">
        <f t="shared" si="295"/>
        <v>0.18773045465245583</v>
      </c>
      <c r="X392" s="66">
        <f t="shared" si="295"/>
        <v>0.18594850776631369</v>
      </c>
      <c r="Y392" s="66">
        <f t="shared" si="295"/>
        <v>0.18474019459977517</v>
      </c>
      <c r="Z392" s="66">
        <f t="shared" si="295"/>
        <v>0.18392391347296866</v>
      </c>
      <c r="AA392" s="66">
        <f t="shared" si="295"/>
        <v>0.18337386928405744</v>
      </c>
      <c r="AB392" s="66">
        <f t="shared" si="295"/>
        <v>0.18300386199689941</v>
      </c>
      <c r="AC392" s="66">
        <f t="shared" si="295"/>
        <v>0.18275525078808499</v>
      </c>
    </row>
    <row r="393" spans="1:29" ht="15.75" thickBot="1" x14ac:dyDescent="0.3">
      <c r="A393" s="59" t="str">
        <f t="shared" ref="A393" si="296">A381</f>
        <v>Emission Cost</v>
      </c>
      <c r="B393" s="66">
        <f>B364</f>
        <v>0</v>
      </c>
      <c r="C393" s="66">
        <f t="shared" ref="C393:AC393" si="297">C364</f>
        <v>0</v>
      </c>
      <c r="D393" s="66">
        <f t="shared" si="297"/>
        <v>0</v>
      </c>
      <c r="E393" s="66">
        <f t="shared" si="297"/>
        <v>0</v>
      </c>
      <c r="F393" s="66">
        <f t="shared" si="297"/>
        <v>0</v>
      </c>
      <c r="G393" s="66">
        <f t="shared" si="297"/>
        <v>0</v>
      </c>
      <c r="H393" s="66">
        <f t="shared" si="297"/>
        <v>0</v>
      </c>
      <c r="I393" s="66">
        <f t="shared" si="297"/>
        <v>0</v>
      </c>
      <c r="J393" s="66">
        <f t="shared" si="297"/>
        <v>0</v>
      </c>
      <c r="K393" s="66">
        <f t="shared" si="297"/>
        <v>0</v>
      </c>
      <c r="L393" s="66">
        <f t="shared" si="297"/>
        <v>0</v>
      </c>
      <c r="M393" s="66">
        <f t="shared" si="297"/>
        <v>0</v>
      </c>
      <c r="N393" s="66">
        <f t="shared" si="297"/>
        <v>0</v>
      </c>
      <c r="O393" s="66">
        <f t="shared" si="297"/>
        <v>0</v>
      </c>
      <c r="P393" s="66">
        <f t="shared" si="297"/>
        <v>0</v>
      </c>
      <c r="Q393" s="66">
        <f t="shared" si="297"/>
        <v>0</v>
      </c>
      <c r="R393" s="66">
        <f t="shared" si="297"/>
        <v>0</v>
      </c>
      <c r="S393" s="66">
        <f t="shared" si="297"/>
        <v>0</v>
      </c>
      <c r="T393" s="66">
        <f t="shared" si="297"/>
        <v>0</v>
      </c>
      <c r="U393" s="66">
        <f t="shared" si="297"/>
        <v>0</v>
      </c>
      <c r="V393" s="66">
        <f t="shared" si="297"/>
        <v>0</v>
      </c>
      <c r="W393" s="66">
        <f t="shared" si="297"/>
        <v>0</v>
      </c>
      <c r="X393" s="66">
        <f t="shared" si="297"/>
        <v>0</v>
      </c>
      <c r="Y393" s="66">
        <f t="shared" si="297"/>
        <v>0</v>
      </c>
      <c r="Z393" s="66">
        <f t="shared" si="297"/>
        <v>0</v>
      </c>
      <c r="AA393" s="66">
        <f t="shared" si="297"/>
        <v>0</v>
      </c>
      <c r="AB393" s="66">
        <f t="shared" si="297"/>
        <v>0</v>
      </c>
      <c r="AC393" s="66">
        <f t="shared" si="297"/>
        <v>0</v>
      </c>
    </row>
    <row r="394" spans="1:29" ht="15.75" thickBot="1" x14ac:dyDescent="0.3">
      <c r="A394" s="31" t="s">
        <v>63</v>
      </c>
      <c r="B394" s="76">
        <f>B385+B386+B387-B388+B389+B390+B391+B392+B393</f>
        <v>2.6287836663123665</v>
      </c>
      <c r="C394" s="76">
        <f t="shared" ref="C394:AC394" si="298">C385+C386+C387-C388+C389+C390+C391+C392+C393</f>
        <v>2.6159284762854407</v>
      </c>
      <c r="D394" s="76">
        <f t="shared" si="298"/>
        <v>2.59803322576871</v>
      </c>
      <c r="E394" s="76">
        <f t="shared" si="298"/>
        <v>2.5734528492361974</v>
      </c>
      <c r="F394" s="76">
        <f t="shared" si="298"/>
        <v>2.5403224078581537</v>
      </c>
      <c r="G394" s="76">
        <f t="shared" si="298"/>
        <v>2.4968193459674555</v>
      </c>
      <c r="H394" s="76">
        <f t="shared" si="298"/>
        <v>2.4416592635862995</v>
      </c>
      <c r="I394" s="76">
        <f t="shared" si="298"/>
        <v>2.3747880245325272</v>
      </c>
      <c r="J394" s="76">
        <f t="shared" si="298"/>
        <v>2.298025929067653</v>
      </c>
      <c r="K394" s="76">
        <f t="shared" si="298"/>
        <v>2.2152289612810079</v>
      </c>
      <c r="L394" s="76">
        <f t="shared" si="298"/>
        <v>2.1316379540443839</v>
      </c>
      <c r="M394" s="76">
        <f t="shared" si="298"/>
        <v>2.0525939320172961</v>
      </c>
      <c r="N394" s="76">
        <f t="shared" si="298"/>
        <v>1.9822794679365434</v>
      </c>
      <c r="O394" s="76">
        <f t="shared" si="298"/>
        <v>1.923064767686925</v>
      </c>
      <c r="P394" s="76">
        <f t="shared" si="298"/>
        <v>1.8755351354755718</v>
      </c>
      <c r="Q394" s="76">
        <f t="shared" si="298"/>
        <v>1.8389279458217511</v>
      </c>
      <c r="R394" s="76">
        <f t="shared" si="298"/>
        <v>1.8116914961800894</v>
      </c>
      <c r="S394" s="76">
        <f t="shared" si="298"/>
        <v>1.7919852632674709</v>
      </c>
      <c r="T394" s="76">
        <f t="shared" si="298"/>
        <v>1.7780332503964469</v>
      </c>
      <c r="U394" s="76">
        <f t="shared" si="298"/>
        <v>1.7683143222359665</v>
      </c>
      <c r="V394" s="76">
        <f t="shared" si="298"/>
        <v>1.7616235096971453</v>
      </c>
      <c r="W394" s="76">
        <f t="shared" si="298"/>
        <v>1.7570557141397483</v>
      </c>
      <c r="X394" s="76">
        <f t="shared" si="298"/>
        <v>1.7539554289651988</v>
      </c>
      <c r="Y394" s="76">
        <f t="shared" si="298"/>
        <v>1.7518596170118532</v>
      </c>
      <c r="Z394" s="76">
        <f t="shared" si="298"/>
        <v>1.7504467151651413</v>
      </c>
      <c r="AA394" s="76">
        <f t="shared" si="298"/>
        <v>1.7494959718128889</v>
      </c>
      <c r="AB394" s="76">
        <f t="shared" si="298"/>
        <v>1.7488570199457953</v>
      </c>
      <c r="AC394" s="76">
        <f t="shared" si="298"/>
        <v>1.7484279732114405</v>
      </c>
    </row>
    <row r="395" spans="1:29" ht="15.75" thickBot="1" x14ac:dyDescent="0.3"/>
    <row r="396" spans="1:29" ht="15.75" thickBot="1" x14ac:dyDescent="0.3">
      <c r="A396" s="26" t="s">
        <v>208</v>
      </c>
      <c r="B396" s="27">
        <v>2023</v>
      </c>
      <c r="C396" s="27">
        <v>2024</v>
      </c>
      <c r="D396" s="27">
        <v>2025</v>
      </c>
      <c r="E396" s="27">
        <v>2026</v>
      </c>
      <c r="F396" s="27">
        <v>2027</v>
      </c>
      <c r="G396" s="27">
        <v>2028</v>
      </c>
      <c r="H396" s="27">
        <v>2029</v>
      </c>
      <c r="I396" s="27">
        <v>2030</v>
      </c>
      <c r="J396" s="27">
        <v>2031</v>
      </c>
      <c r="K396" s="27">
        <v>2032</v>
      </c>
      <c r="L396" s="27">
        <v>2033</v>
      </c>
      <c r="M396" s="27">
        <v>2034</v>
      </c>
      <c r="N396" s="27">
        <v>2035</v>
      </c>
      <c r="O396" s="27">
        <v>2036</v>
      </c>
      <c r="P396" s="27">
        <v>2037</v>
      </c>
      <c r="Q396" s="27">
        <v>2038</v>
      </c>
      <c r="R396" s="27">
        <v>2039</v>
      </c>
      <c r="S396" s="27">
        <v>2040</v>
      </c>
      <c r="T396" s="27">
        <v>2041</v>
      </c>
      <c r="U396" s="27">
        <v>2042</v>
      </c>
      <c r="V396" s="27">
        <v>2043</v>
      </c>
      <c r="W396" s="27">
        <v>2044</v>
      </c>
      <c r="X396" s="27">
        <v>2045</v>
      </c>
      <c r="Y396" s="27">
        <v>2046</v>
      </c>
      <c r="Z396" s="27">
        <v>2047</v>
      </c>
      <c r="AA396" s="27">
        <v>2048</v>
      </c>
      <c r="AB396" s="27">
        <v>2049</v>
      </c>
      <c r="AC396" s="28">
        <v>2050</v>
      </c>
    </row>
    <row r="397" spans="1:29" x14ac:dyDescent="0.25">
      <c r="A397" s="29" t="str">
        <f t="shared" ref="A397:A404" si="299">A373</f>
        <v>Capex vehicle</v>
      </c>
      <c r="B397" s="65">
        <f>((1+B358)^B365)*B358/(((1+B358)^B365)-1)*(B354)/B370/(B367)</f>
        <v>3.1465356869567078E-2</v>
      </c>
      <c r="C397" s="65">
        <f t="shared" ref="C397:AC397" si="300">((1+C358)^C365)*C358/(((1+C358)^C365)-1)*(C354)/C370/(C367)</f>
        <v>3.1156263823536898E-2</v>
      </c>
      <c r="D397" s="65">
        <f t="shared" si="300"/>
        <v>3.0726512285304722E-2</v>
      </c>
      <c r="E397" s="65">
        <f t="shared" si="300"/>
        <v>3.0137339003425433E-2</v>
      </c>
      <c r="F397" s="65">
        <f t="shared" si="300"/>
        <v>2.9345553245836157E-2</v>
      </c>
      <c r="G397" s="65">
        <f t="shared" si="300"/>
        <v>2.8310536298907972E-2</v>
      </c>
      <c r="H397" s="65">
        <f t="shared" si="300"/>
        <v>2.7007107394822042E-2</v>
      </c>
      <c r="I397" s="65">
        <f t="shared" si="300"/>
        <v>2.5443030124851478E-2</v>
      </c>
      <c r="J397" s="65">
        <f t="shared" si="300"/>
        <v>2.3674412755127001E-2</v>
      </c>
      <c r="K397" s="65">
        <f t="shared" si="300"/>
        <v>2.1807290654363341E-2</v>
      </c>
      <c r="L397" s="65">
        <f t="shared" si="300"/>
        <v>1.9976910024188776E-2</v>
      </c>
      <c r="M397" s="65">
        <f t="shared" si="300"/>
        <v>1.8310676860801452E-2</v>
      </c>
      <c r="N397" s="65">
        <f t="shared" si="300"/>
        <v>1.6894615948087586E-2</v>
      </c>
      <c r="O397" s="65">
        <f t="shared" si="300"/>
        <v>1.57606047591448E-2</v>
      </c>
      <c r="P397" s="65">
        <f t="shared" si="300"/>
        <v>1.4895303890973197E-2</v>
      </c>
      <c r="Q397" s="65">
        <f t="shared" si="300"/>
        <v>1.4259238355637124E-2</v>
      </c>
      <c r="R397" s="65">
        <f t="shared" si="300"/>
        <v>1.3804460699618437E-2</v>
      </c>
      <c r="S397" s="65">
        <f t="shared" si="300"/>
        <v>1.348572872415464E-2</v>
      </c>
      <c r="T397" s="65">
        <f t="shared" si="300"/>
        <v>1.3265465338310894E-2</v>
      </c>
      <c r="U397" s="65">
        <f t="shared" si="300"/>
        <v>1.3114728127232491E-2</v>
      </c>
      <c r="V397" s="65">
        <f t="shared" si="300"/>
        <v>1.3012259660077762E-2</v>
      </c>
      <c r="W397" s="65">
        <f t="shared" si="300"/>
        <v>1.2942920388562269E-2</v>
      </c>
      <c r="X397" s="65">
        <f t="shared" si="300"/>
        <v>1.2896144043606308E-2</v>
      </c>
      <c r="Y397" s="65">
        <f t="shared" si="300"/>
        <v>1.2864654440547114E-2</v>
      </c>
      <c r="Z397" s="65">
        <f t="shared" si="300"/>
        <v>1.2843485566937379E-2</v>
      </c>
      <c r="AA397" s="65">
        <f t="shared" si="300"/>
        <v>1.2829268243164847E-2</v>
      </c>
      <c r="AB397" s="65">
        <f t="shared" si="300"/>
        <v>1.2819725742157536E-2</v>
      </c>
      <c r="AC397" s="65">
        <f t="shared" si="300"/>
        <v>1.2813323656699505E-2</v>
      </c>
    </row>
    <row r="398" spans="1:29" x14ac:dyDescent="0.25">
      <c r="A398" s="30" t="str">
        <f t="shared" si="299"/>
        <v>Residual value (vehicle)</v>
      </c>
      <c r="B398" s="68">
        <f>((1+B358)^B365)*B358/(((1+B358)^B365)-1)*(B355)/B370/(B367)</f>
        <v>-4.7687328526942532E-3</v>
      </c>
      <c r="C398" s="68">
        <f t="shared" ref="C398:AC398" si="301">((1+C358)^C365)*C358/(((1+C358)^C365)-1)*(C355)/C370/(C367)</f>
        <v>-4.7427558839321423E-3</v>
      </c>
      <c r="D398" s="68">
        <f t="shared" si="301"/>
        <v>-4.70663846742114E-3</v>
      </c>
      <c r="E398" s="68">
        <f t="shared" si="301"/>
        <v>-4.6571228405397963E-3</v>
      </c>
      <c r="F398" s="68">
        <f t="shared" si="301"/>
        <v>-4.5905791438913355E-3</v>
      </c>
      <c r="G398" s="68">
        <f t="shared" si="301"/>
        <v>-4.5035936770750299E-3</v>
      </c>
      <c r="H398" s="68">
        <f t="shared" si="301"/>
        <v>-4.3940501840720641E-3</v>
      </c>
      <c r="I398" s="68">
        <f t="shared" si="301"/>
        <v>-4.2626011369149633E-3</v>
      </c>
      <c r="J398" s="68">
        <f t="shared" si="301"/>
        <v>-4.113962017544502E-3</v>
      </c>
      <c r="K398" s="68">
        <f t="shared" si="301"/>
        <v>-3.9570443090760667E-3</v>
      </c>
      <c r="L398" s="68">
        <f t="shared" si="301"/>
        <v>-3.8032144476039496E-3</v>
      </c>
      <c r="M398" s="68">
        <f t="shared" si="301"/>
        <v>-3.6631799583405462E-3</v>
      </c>
      <c r="N398" s="68">
        <f t="shared" si="301"/>
        <v>-3.5441705837614022E-3</v>
      </c>
      <c r="O398" s="68">
        <f t="shared" si="301"/>
        <v>-3.4488653880949344E-3</v>
      </c>
      <c r="P398" s="68">
        <f t="shared" si="301"/>
        <v>-3.3761432938549806E-3</v>
      </c>
      <c r="Q398" s="68">
        <f t="shared" si="301"/>
        <v>-3.3226867222682253E-3</v>
      </c>
      <c r="R398" s="68">
        <f t="shared" si="301"/>
        <v>-3.2844660469219743E-3</v>
      </c>
      <c r="S398" s="68">
        <f t="shared" si="301"/>
        <v>-3.2576789979202291E-3</v>
      </c>
      <c r="T398" s="68">
        <f t="shared" si="301"/>
        <v>-3.2391675005993188E-3</v>
      </c>
      <c r="U398" s="68">
        <f t="shared" si="301"/>
        <v>-3.2264991605193256E-3</v>
      </c>
      <c r="V398" s="68">
        <f t="shared" si="301"/>
        <v>-3.217887448918023E-3</v>
      </c>
      <c r="W398" s="68">
        <f t="shared" si="301"/>
        <v>-3.2120599995034238E-3</v>
      </c>
      <c r="X398" s="68">
        <f t="shared" si="301"/>
        <v>-3.2081287960443587E-3</v>
      </c>
      <c r="Y398" s="68">
        <f t="shared" si="301"/>
        <v>-3.2054823294042785E-3</v>
      </c>
      <c r="Z398" s="68">
        <f t="shared" si="301"/>
        <v>-3.2037032432179276E-3</v>
      </c>
      <c r="AA398" s="68">
        <f t="shared" si="301"/>
        <v>-3.202508383028534E-3</v>
      </c>
      <c r="AB398" s="68">
        <f t="shared" si="301"/>
        <v>-3.2017064068800474E-3</v>
      </c>
      <c r="AC398" s="68">
        <f t="shared" si="301"/>
        <v>-3.2011683592724038E-3</v>
      </c>
    </row>
    <row r="399" spans="1:29" x14ac:dyDescent="0.25">
      <c r="A399" s="30" t="str">
        <f t="shared" si="299"/>
        <v>Capex costumization</v>
      </c>
      <c r="B399" s="66">
        <f>((1+B358)^B366)*B358/(((1+B358)^B366)-1)*(B356)/B370/(B367)</f>
        <v>2.7870350404181278E-3</v>
      </c>
      <c r="C399" s="66">
        <f t="shared" ref="C399:AC399" si="302">((1+C358)^C366)*C358/(((1+C358)^C366)-1)*(C356)/C370/(C367)</f>
        <v>2.7870350404181278E-3</v>
      </c>
      <c r="D399" s="66">
        <f t="shared" si="302"/>
        <v>2.7870350404181278E-3</v>
      </c>
      <c r="E399" s="66">
        <f t="shared" si="302"/>
        <v>2.7870350404181278E-3</v>
      </c>
      <c r="F399" s="66">
        <f t="shared" si="302"/>
        <v>2.7870350404181278E-3</v>
      </c>
      <c r="G399" s="66">
        <f t="shared" si="302"/>
        <v>2.7870350404181278E-3</v>
      </c>
      <c r="H399" s="66">
        <f t="shared" si="302"/>
        <v>2.7870350404181278E-3</v>
      </c>
      <c r="I399" s="66">
        <f t="shared" si="302"/>
        <v>2.7870350404181278E-3</v>
      </c>
      <c r="J399" s="66">
        <f t="shared" si="302"/>
        <v>2.7870350404181278E-3</v>
      </c>
      <c r="K399" s="66">
        <f t="shared" si="302"/>
        <v>2.7870350404181278E-3</v>
      </c>
      <c r="L399" s="66">
        <f t="shared" si="302"/>
        <v>2.7870350404181278E-3</v>
      </c>
      <c r="M399" s="66">
        <f t="shared" si="302"/>
        <v>2.7870350404181278E-3</v>
      </c>
      <c r="N399" s="66">
        <f t="shared" si="302"/>
        <v>2.7870350404181278E-3</v>
      </c>
      <c r="O399" s="66">
        <f t="shared" si="302"/>
        <v>2.7870350404181278E-3</v>
      </c>
      <c r="P399" s="66">
        <f t="shared" si="302"/>
        <v>2.7870350404181278E-3</v>
      </c>
      <c r="Q399" s="66">
        <f t="shared" si="302"/>
        <v>2.7870350404181278E-3</v>
      </c>
      <c r="R399" s="66">
        <f t="shared" si="302"/>
        <v>2.7870350404181278E-3</v>
      </c>
      <c r="S399" s="66">
        <f t="shared" si="302"/>
        <v>2.7870350404181278E-3</v>
      </c>
      <c r="T399" s="66">
        <f t="shared" si="302"/>
        <v>2.7870350404181278E-3</v>
      </c>
      <c r="U399" s="66">
        <f t="shared" si="302"/>
        <v>2.7870350404181278E-3</v>
      </c>
      <c r="V399" s="66">
        <f t="shared" si="302"/>
        <v>2.7870350404181278E-3</v>
      </c>
      <c r="W399" s="66">
        <f t="shared" si="302"/>
        <v>2.7870350404181278E-3</v>
      </c>
      <c r="X399" s="66">
        <f t="shared" si="302"/>
        <v>2.7870350404181278E-3</v>
      </c>
      <c r="Y399" s="66">
        <f t="shared" si="302"/>
        <v>2.7870350404181278E-3</v>
      </c>
      <c r="Z399" s="66">
        <f t="shared" si="302"/>
        <v>2.7870350404181278E-3</v>
      </c>
      <c r="AA399" s="66">
        <f t="shared" si="302"/>
        <v>2.7870350404181278E-3</v>
      </c>
      <c r="AB399" s="66">
        <f t="shared" si="302"/>
        <v>2.7870350404181278E-3</v>
      </c>
      <c r="AC399" s="66">
        <f t="shared" si="302"/>
        <v>2.7870350404181278E-3</v>
      </c>
    </row>
    <row r="400" spans="1:29" x14ac:dyDescent="0.25">
      <c r="A400" s="30" t="str">
        <f t="shared" si="299"/>
        <v>Residual value (costumization)</v>
      </c>
      <c r="B400" s="69">
        <f>((1+B358)^B366)*B358/(((1+B358)^B366)-1)*(B357)/B370/(B367)</f>
        <v>-6.9675876010453195E-4</v>
      </c>
      <c r="C400" s="69">
        <f t="shared" ref="C400:AC400" si="303">((1+C358)^C366)*C358/(((1+C358)^C366)-1)*(C357)/C370/(C367)</f>
        <v>-6.9675876010453195E-4</v>
      </c>
      <c r="D400" s="69">
        <f t="shared" si="303"/>
        <v>-6.9675876010453195E-4</v>
      </c>
      <c r="E400" s="69">
        <f t="shared" si="303"/>
        <v>-6.9675876010453195E-4</v>
      </c>
      <c r="F400" s="69">
        <f t="shared" si="303"/>
        <v>-6.9675876010453195E-4</v>
      </c>
      <c r="G400" s="69">
        <f t="shared" si="303"/>
        <v>-6.9675876010453195E-4</v>
      </c>
      <c r="H400" s="69">
        <f t="shared" si="303"/>
        <v>-6.9675876010453195E-4</v>
      </c>
      <c r="I400" s="69">
        <f t="shared" si="303"/>
        <v>-6.9675876010453195E-4</v>
      </c>
      <c r="J400" s="69">
        <f t="shared" si="303"/>
        <v>-6.9675876010453195E-4</v>
      </c>
      <c r="K400" s="69">
        <f t="shared" si="303"/>
        <v>-6.9675876010453195E-4</v>
      </c>
      <c r="L400" s="69">
        <f t="shared" si="303"/>
        <v>-6.9675876010453195E-4</v>
      </c>
      <c r="M400" s="69">
        <f t="shared" si="303"/>
        <v>-6.9675876010453195E-4</v>
      </c>
      <c r="N400" s="69">
        <f t="shared" si="303"/>
        <v>-6.9675876010453195E-4</v>
      </c>
      <c r="O400" s="69">
        <f t="shared" si="303"/>
        <v>-6.9675876010453195E-4</v>
      </c>
      <c r="P400" s="69">
        <f t="shared" si="303"/>
        <v>-6.9675876010453195E-4</v>
      </c>
      <c r="Q400" s="69">
        <f t="shared" si="303"/>
        <v>-6.9675876010453195E-4</v>
      </c>
      <c r="R400" s="69">
        <f t="shared" si="303"/>
        <v>-6.9675876010453195E-4</v>
      </c>
      <c r="S400" s="69">
        <f t="shared" si="303"/>
        <v>-6.9675876010453195E-4</v>
      </c>
      <c r="T400" s="69">
        <f t="shared" si="303"/>
        <v>-6.9675876010453195E-4</v>
      </c>
      <c r="U400" s="69">
        <f t="shared" si="303"/>
        <v>-6.9675876010453195E-4</v>
      </c>
      <c r="V400" s="69">
        <f t="shared" si="303"/>
        <v>-6.9675876010453195E-4</v>
      </c>
      <c r="W400" s="69">
        <f t="shared" si="303"/>
        <v>-6.9675876010453195E-4</v>
      </c>
      <c r="X400" s="69">
        <f t="shared" si="303"/>
        <v>-6.9675876010453195E-4</v>
      </c>
      <c r="Y400" s="69">
        <f t="shared" si="303"/>
        <v>-6.9675876010453195E-4</v>
      </c>
      <c r="Z400" s="69">
        <f t="shared" si="303"/>
        <v>-6.9675876010453195E-4</v>
      </c>
      <c r="AA400" s="69">
        <f t="shared" si="303"/>
        <v>-6.9675876010453195E-4</v>
      </c>
      <c r="AB400" s="69">
        <f t="shared" si="303"/>
        <v>-6.9675876010453195E-4</v>
      </c>
      <c r="AC400" s="69">
        <f t="shared" si="303"/>
        <v>-6.9675876010453195E-4</v>
      </c>
    </row>
    <row r="401" spans="1:29" x14ac:dyDescent="0.25">
      <c r="A401" s="30" t="str">
        <f t="shared" si="299"/>
        <v>Opex fix (admin, crew, insurance)</v>
      </c>
      <c r="B401" s="66">
        <f>B359/B370/(B367)</f>
        <v>3.5897435897435902E-2</v>
      </c>
      <c r="C401" s="66">
        <f t="shared" ref="C401:AC401" si="304">C359/C370/(C367)</f>
        <v>3.5897435897435902E-2</v>
      </c>
      <c r="D401" s="66">
        <f t="shared" si="304"/>
        <v>3.5897435897435902E-2</v>
      </c>
      <c r="E401" s="66">
        <f t="shared" si="304"/>
        <v>3.5897435897435902E-2</v>
      </c>
      <c r="F401" s="66">
        <f t="shared" si="304"/>
        <v>3.5897435897435902E-2</v>
      </c>
      <c r="G401" s="66">
        <f t="shared" si="304"/>
        <v>3.5897435897435902E-2</v>
      </c>
      <c r="H401" s="66">
        <f t="shared" si="304"/>
        <v>3.5897435897435902E-2</v>
      </c>
      <c r="I401" s="66">
        <f t="shared" si="304"/>
        <v>3.5897435897435902E-2</v>
      </c>
      <c r="J401" s="66">
        <f t="shared" si="304"/>
        <v>3.5897435897435902E-2</v>
      </c>
      <c r="K401" s="66">
        <f t="shared" si="304"/>
        <v>3.5897435897435902E-2</v>
      </c>
      <c r="L401" s="66">
        <f t="shared" si="304"/>
        <v>3.5897435897435902E-2</v>
      </c>
      <c r="M401" s="66">
        <f t="shared" si="304"/>
        <v>3.5897435897435902E-2</v>
      </c>
      <c r="N401" s="66">
        <f t="shared" si="304"/>
        <v>3.5897435897435902E-2</v>
      </c>
      <c r="O401" s="66">
        <f t="shared" si="304"/>
        <v>3.5897435897435902E-2</v>
      </c>
      <c r="P401" s="66">
        <f t="shared" si="304"/>
        <v>3.5897435897435902E-2</v>
      </c>
      <c r="Q401" s="66">
        <f t="shared" si="304"/>
        <v>3.5897435897435902E-2</v>
      </c>
      <c r="R401" s="66">
        <f t="shared" si="304"/>
        <v>3.5897435897435902E-2</v>
      </c>
      <c r="S401" s="66">
        <f t="shared" si="304"/>
        <v>3.5897435897435902E-2</v>
      </c>
      <c r="T401" s="66">
        <f t="shared" si="304"/>
        <v>3.5897435897435902E-2</v>
      </c>
      <c r="U401" s="66">
        <f t="shared" si="304"/>
        <v>3.5897435897435902E-2</v>
      </c>
      <c r="V401" s="66">
        <f t="shared" si="304"/>
        <v>3.5897435897435902E-2</v>
      </c>
      <c r="W401" s="66">
        <f t="shared" si="304"/>
        <v>3.5897435897435902E-2</v>
      </c>
      <c r="X401" s="66">
        <f t="shared" si="304"/>
        <v>3.5897435897435902E-2</v>
      </c>
      <c r="Y401" s="66">
        <f t="shared" si="304"/>
        <v>3.5897435897435902E-2</v>
      </c>
      <c r="Z401" s="66">
        <f t="shared" si="304"/>
        <v>3.5897435897435902E-2</v>
      </c>
      <c r="AA401" s="66">
        <f t="shared" si="304"/>
        <v>3.5897435897435902E-2</v>
      </c>
      <c r="AB401" s="66">
        <f t="shared" si="304"/>
        <v>3.5897435897435902E-2</v>
      </c>
      <c r="AC401" s="66">
        <f t="shared" si="304"/>
        <v>3.5897435897435902E-2</v>
      </c>
    </row>
    <row r="402" spans="1:29" x14ac:dyDescent="0.25">
      <c r="A402" s="30" t="str">
        <f t="shared" si="299"/>
        <v>Opex maintenance &amp; repair</v>
      </c>
      <c r="B402" s="66">
        <f>B360/B370/(B367)</f>
        <v>1.3176512170732011E-2</v>
      </c>
      <c r="C402" s="66">
        <f t="shared" ref="C402:AC402" si="305">C360/C370/(C367)</f>
        <v>1.3111170755097903E-2</v>
      </c>
      <c r="D402" s="66">
        <f t="shared" si="305"/>
        <v>1.3020322467698114E-2</v>
      </c>
      <c r="E402" s="66">
        <f t="shared" si="305"/>
        <v>1.2895772864314193E-2</v>
      </c>
      <c r="F402" s="66">
        <f t="shared" si="305"/>
        <v>1.2728391543562135E-2</v>
      </c>
      <c r="G402" s="66">
        <f t="shared" si="305"/>
        <v>1.2509591821646109E-2</v>
      </c>
      <c r="H402" s="66">
        <f t="shared" si="305"/>
        <v>1.223405055384588E-2</v>
      </c>
      <c r="I402" s="66">
        <f t="shared" si="305"/>
        <v>1.1903408941898943E-2</v>
      </c>
      <c r="J402" s="66">
        <f t="shared" si="305"/>
        <v>1.1529528118188701E-2</v>
      </c>
      <c r="K402" s="66">
        <f t="shared" si="305"/>
        <v>1.1134823666592217E-2</v>
      </c>
      <c r="L402" s="66">
        <f t="shared" si="305"/>
        <v>1.0747886260329187E-2</v>
      </c>
      <c r="M402" s="66">
        <f t="shared" si="305"/>
        <v>1.0395649174860766E-2</v>
      </c>
      <c r="N402" s="66">
        <f t="shared" si="305"/>
        <v>1.0096297811738163E-2</v>
      </c>
      <c r="O402" s="66">
        <f t="shared" si="305"/>
        <v>9.8565709806686438E-3</v>
      </c>
      <c r="P402" s="66">
        <f t="shared" si="305"/>
        <v>9.6736487687265633E-3</v>
      </c>
      <c r="Q402" s="66">
        <f t="shared" si="305"/>
        <v>9.5391862725665317E-3</v>
      </c>
      <c r="R402" s="66">
        <f t="shared" si="305"/>
        <v>9.4430475330359066E-3</v>
      </c>
      <c r="S402" s="66">
        <f t="shared" si="305"/>
        <v>9.3756684743603932E-3</v>
      </c>
      <c r="T402" s="66">
        <f t="shared" si="305"/>
        <v>9.3291054033750095E-3</v>
      </c>
      <c r="U402" s="66">
        <f t="shared" si="305"/>
        <v>9.2972399735728791E-3</v>
      </c>
      <c r="V402" s="66">
        <f t="shared" si="305"/>
        <v>9.2755784228271115E-3</v>
      </c>
      <c r="W402" s="66">
        <f t="shared" si="305"/>
        <v>9.2609202924742937E-3</v>
      </c>
      <c r="X402" s="66">
        <f t="shared" si="305"/>
        <v>9.2510319024348957E-3</v>
      </c>
      <c r="Y402" s="66">
        <f t="shared" si="305"/>
        <v>9.244375087381726E-3</v>
      </c>
      <c r="Z402" s="66">
        <f t="shared" si="305"/>
        <v>9.2399000460088952E-3</v>
      </c>
      <c r="AA402" s="66">
        <f t="shared" si="305"/>
        <v>9.2368945430583854E-3</v>
      </c>
      <c r="AB402" s="66">
        <f t="shared" si="305"/>
        <v>9.2348772847197832E-3</v>
      </c>
      <c r="AC402" s="66">
        <f t="shared" si="305"/>
        <v>9.2335239015485654E-3</v>
      </c>
    </row>
    <row r="403" spans="1:29" x14ac:dyDescent="0.25">
      <c r="A403" s="30" t="str">
        <f t="shared" si="299"/>
        <v>Opex var (mode-fees)</v>
      </c>
      <c r="B403" s="66">
        <f>B361*B370/B370/(B367)</f>
        <v>4.4000000000000003E-3</v>
      </c>
      <c r="C403" s="66">
        <f t="shared" ref="C403:AC403" si="306">C361*C370/C370/(C367)</f>
        <v>4.4000000000000003E-3</v>
      </c>
      <c r="D403" s="66">
        <f t="shared" si="306"/>
        <v>4.4000000000000003E-3</v>
      </c>
      <c r="E403" s="66">
        <f t="shared" si="306"/>
        <v>4.4000000000000003E-3</v>
      </c>
      <c r="F403" s="66">
        <f t="shared" si="306"/>
        <v>4.4000000000000003E-3</v>
      </c>
      <c r="G403" s="66">
        <f t="shared" si="306"/>
        <v>4.4000000000000003E-3</v>
      </c>
      <c r="H403" s="66">
        <f t="shared" si="306"/>
        <v>4.4000000000000003E-3</v>
      </c>
      <c r="I403" s="66">
        <f t="shared" si="306"/>
        <v>4.4000000000000003E-3</v>
      </c>
      <c r="J403" s="66">
        <f t="shared" si="306"/>
        <v>4.4000000000000003E-3</v>
      </c>
      <c r="K403" s="66">
        <f t="shared" si="306"/>
        <v>4.4000000000000003E-3</v>
      </c>
      <c r="L403" s="66">
        <f t="shared" si="306"/>
        <v>4.4000000000000003E-3</v>
      </c>
      <c r="M403" s="66">
        <f t="shared" si="306"/>
        <v>4.4000000000000003E-3</v>
      </c>
      <c r="N403" s="66">
        <f t="shared" si="306"/>
        <v>4.4000000000000003E-3</v>
      </c>
      <c r="O403" s="66">
        <f t="shared" si="306"/>
        <v>4.4000000000000003E-3</v>
      </c>
      <c r="P403" s="66">
        <f t="shared" si="306"/>
        <v>4.4000000000000003E-3</v>
      </c>
      <c r="Q403" s="66">
        <f t="shared" si="306"/>
        <v>4.4000000000000003E-3</v>
      </c>
      <c r="R403" s="66">
        <f t="shared" si="306"/>
        <v>4.4000000000000003E-3</v>
      </c>
      <c r="S403" s="66">
        <f t="shared" si="306"/>
        <v>4.4000000000000003E-3</v>
      </c>
      <c r="T403" s="66">
        <f t="shared" si="306"/>
        <v>4.4000000000000003E-3</v>
      </c>
      <c r="U403" s="66">
        <f t="shared" si="306"/>
        <v>4.4000000000000003E-3</v>
      </c>
      <c r="V403" s="66">
        <f t="shared" si="306"/>
        <v>4.4000000000000003E-3</v>
      </c>
      <c r="W403" s="66">
        <f t="shared" si="306"/>
        <v>4.4000000000000003E-3</v>
      </c>
      <c r="X403" s="66">
        <f t="shared" si="306"/>
        <v>4.4000000000000003E-3</v>
      </c>
      <c r="Y403" s="66">
        <f t="shared" si="306"/>
        <v>4.4000000000000003E-3</v>
      </c>
      <c r="Z403" s="66">
        <f t="shared" si="306"/>
        <v>4.4000000000000003E-3</v>
      </c>
      <c r="AA403" s="66">
        <f t="shared" si="306"/>
        <v>4.4000000000000003E-3</v>
      </c>
      <c r="AB403" s="66">
        <f t="shared" si="306"/>
        <v>4.4000000000000003E-3</v>
      </c>
      <c r="AC403" s="66">
        <f t="shared" si="306"/>
        <v>4.4000000000000003E-3</v>
      </c>
    </row>
    <row r="404" spans="1:29" x14ac:dyDescent="0.25">
      <c r="A404" s="30" t="str">
        <f t="shared" si="299"/>
        <v>Fuel Cost</v>
      </c>
      <c r="B404" s="66">
        <f>B362*B363*B370/B370/(B367)</f>
        <v>2.149698076693125E-2</v>
      </c>
      <c r="C404" s="66">
        <f t="shared" ref="C404:AC404" si="307">C362*C363*C370/C370/(C367)</f>
        <v>2.1331230658756428E-2</v>
      </c>
      <c r="D404" s="66">
        <f t="shared" si="307"/>
        <v>2.1099903047208143E-2</v>
      </c>
      <c r="E404" s="66">
        <f t="shared" si="307"/>
        <v>2.0780895244289513E-2</v>
      </c>
      <c r="F404" s="66">
        <f t="shared" si="307"/>
        <v>2.0348300970860631E-2</v>
      </c>
      <c r="G404" s="66">
        <f t="shared" si="307"/>
        <v>1.977500969726062E-2</v>
      </c>
      <c r="H404" s="66">
        <f t="shared" si="307"/>
        <v>1.9038033080897548E-2</v>
      </c>
      <c r="I404" s="66">
        <f t="shared" si="307"/>
        <v>1.8126453353507068E-2</v>
      </c>
      <c r="J404" s="66">
        <f t="shared" si="307"/>
        <v>1.7049828608976351E-2</v>
      </c>
      <c r="K404" s="66">
        <f t="shared" si="307"/>
        <v>1.5842858741402264E-2</v>
      </c>
      <c r="L404" s="66">
        <f t="shared" si="307"/>
        <v>1.456270662690278E-2</v>
      </c>
      <c r="M404" s="66">
        <f t="shared" si="307"/>
        <v>1.3279381505411613E-2</v>
      </c>
      <c r="N404" s="66">
        <f t="shared" si="307"/>
        <v>1.2063205843438823E-2</v>
      </c>
      <c r="O404" s="66">
        <f t="shared" si="307"/>
        <v>1.0973050657799936E-2</v>
      </c>
      <c r="P404" s="66">
        <f t="shared" si="307"/>
        <v>1.004736635521954E-2</v>
      </c>
      <c r="Q404" s="66">
        <f t="shared" si="307"/>
        <v>9.3001502289760604E-3</v>
      </c>
      <c r="R404" s="66">
        <f t="shared" si="307"/>
        <v>8.7233879635126386E-3</v>
      </c>
      <c r="S404" s="66">
        <f t="shared" si="307"/>
        <v>8.2944626321454721E-3</v>
      </c>
      <c r="T404" s="66">
        <f t="shared" si="307"/>
        <v>7.9846970768127374E-3</v>
      </c>
      <c r="U404" s="66">
        <f t="shared" si="307"/>
        <v>7.7658742511940507E-3</v>
      </c>
      <c r="V404" s="66">
        <f t="shared" si="307"/>
        <v>7.6137600559403988E-3</v>
      </c>
      <c r="W404" s="66">
        <f t="shared" si="307"/>
        <v>7.509218186098233E-3</v>
      </c>
      <c r="X404" s="66">
        <f t="shared" si="307"/>
        <v>7.4379403106525476E-3</v>
      </c>
      <c r="Y404" s="66">
        <f t="shared" si="307"/>
        <v>7.389607783991007E-3</v>
      </c>
      <c r="Z404" s="66">
        <f t="shared" si="307"/>
        <v>7.356956538918746E-3</v>
      </c>
      <c r="AA404" s="66">
        <f t="shared" si="307"/>
        <v>7.3349547713622973E-3</v>
      </c>
      <c r="AB404" s="66">
        <f t="shared" si="307"/>
        <v>7.3201544798759764E-3</v>
      </c>
      <c r="AC404" s="66">
        <f t="shared" si="307"/>
        <v>7.3102100315233995E-3</v>
      </c>
    </row>
    <row r="405" spans="1:29" x14ac:dyDescent="0.25">
      <c r="A405" s="59" t="str">
        <f>A368</f>
        <v>Market failure (av. utilization)</v>
      </c>
      <c r="B405" s="66">
        <f t="shared" ref="B405:AC405" si="308">B394/B368-B394/B367</f>
        <v>0.12343853737466763</v>
      </c>
      <c r="C405" s="66">
        <f t="shared" si="308"/>
        <v>0.12283490236470766</v>
      </c>
      <c r="D405" s="66">
        <f t="shared" si="308"/>
        <v>0.1219946036447916</v>
      </c>
      <c r="E405" s="66">
        <f t="shared" si="308"/>
        <v>0.12084039465978667</v>
      </c>
      <c r="F405" s="66">
        <f t="shared" si="308"/>
        <v>0.11928470436899156</v>
      </c>
      <c r="G405" s="66">
        <f t="shared" si="308"/>
        <v>0.11724195189760225</v>
      </c>
      <c r="H405" s="66">
        <f t="shared" si="308"/>
        <v>0.11465182629013929</v>
      </c>
      <c r="I405" s="66">
        <f t="shared" si="308"/>
        <v>0.11151178549978824</v>
      </c>
      <c r="J405" s="66">
        <f t="shared" si="308"/>
        <v>0.10790730449535067</v>
      </c>
      <c r="K405" s="66">
        <f t="shared" si="308"/>
        <v>0.10401944687754297</v>
      </c>
      <c r="L405" s="66">
        <f t="shared" si="308"/>
        <v>0.10009430392904065</v>
      </c>
      <c r="M405" s="66">
        <f t="shared" si="308"/>
        <v>9.6382671590377375E-2</v>
      </c>
      <c r="N405" s="66">
        <f t="shared" si="308"/>
        <v>9.3080948929194204E-2</v>
      </c>
      <c r="O405" s="66">
        <f t="shared" si="308"/>
        <v>9.0300432569646899E-2</v>
      </c>
      <c r="P405" s="66">
        <f t="shared" si="308"/>
        <v>8.8068606361461646E-2</v>
      </c>
      <c r="Q405" s="66">
        <f t="shared" si="308"/>
        <v>8.6349660064673525E-2</v>
      </c>
      <c r="R405" s="66">
        <f t="shared" si="308"/>
        <v>8.5070731124978122E-2</v>
      </c>
      <c r="S405" s="66">
        <f t="shared" si="308"/>
        <v>8.4145394970820367E-2</v>
      </c>
      <c r="T405" s="66">
        <f t="shared" si="308"/>
        <v>8.3490256975137511E-2</v>
      </c>
      <c r="U405" s="66">
        <f t="shared" si="308"/>
        <v>8.3033889913688874E-2</v>
      </c>
      <c r="V405" s="66">
        <f t="shared" si="308"/>
        <v>8.2719712629257258E-2</v>
      </c>
      <c r="W405" s="66">
        <f t="shared" si="308"/>
        <v>8.2505224837866445E-2</v>
      </c>
      <c r="X405" s="66">
        <f t="shared" si="308"/>
        <v>8.2359646229670208E-2</v>
      </c>
      <c r="Y405" s="66">
        <f t="shared" si="308"/>
        <v>8.226123419012181E-2</v>
      </c>
      <c r="Z405" s="66">
        <f t="shared" si="308"/>
        <v>8.2194889233841426E-2</v>
      </c>
      <c r="AA405" s="66">
        <f t="shared" si="308"/>
        <v>8.2150245632953034E-2</v>
      </c>
      <c r="AB405" s="66">
        <f t="shared" si="308"/>
        <v>8.2120242675715605E-2</v>
      </c>
      <c r="AC405" s="66">
        <f t="shared" si="308"/>
        <v>8.2100096133406755E-2</v>
      </c>
    </row>
    <row r="406" spans="1:29" x14ac:dyDescent="0.25">
      <c r="A406" s="59" t="str">
        <f>A369</f>
        <v>Payload loss (fuel)</v>
      </c>
      <c r="B406" s="66">
        <f>B394/(B367-B369)-B394/B367</f>
        <v>5.4881547286831367E-3</v>
      </c>
      <c r="C406" s="66">
        <f t="shared" ref="C406:AC406" si="309">C394/(C367-C369)-C394/C367</f>
        <v>5.4416749408855852E-3</v>
      </c>
      <c r="D406" s="66">
        <f t="shared" si="309"/>
        <v>5.3767633007546778E-3</v>
      </c>
      <c r="E406" s="66">
        <f t="shared" si="309"/>
        <v>5.2871556382263485E-3</v>
      </c>
      <c r="F406" s="66">
        <f t="shared" si="309"/>
        <v>5.1654490268997766E-3</v>
      </c>
      <c r="G406" s="66">
        <f t="shared" si="309"/>
        <v>5.0037764208233637E-3</v>
      </c>
      <c r="H406" s="66">
        <f t="shared" si="309"/>
        <v>4.7952380225783214E-3</v>
      </c>
      <c r="I406" s="66">
        <f t="shared" si="309"/>
        <v>4.5361073327221391E-3</v>
      </c>
      <c r="J406" s="66">
        <f t="shared" si="309"/>
        <v>4.2283008034670472E-3</v>
      </c>
      <c r="K406" s="66">
        <f t="shared" si="309"/>
        <v>3.881026399086579E-3</v>
      </c>
      <c r="L406" s="66">
        <f t="shared" si="309"/>
        <v>3.5105315124545206E-3</v>
      </c>
      <c r="M406" s="66">
        <f t="shared" si="309"/>
        <v>3.1377106778863323E-3</v>
      </c>
      <c r="N406" s="66">
        <f t="shared" si="309"/>
        <v>2.7842784030149004E-3</v>
      </c>
      <c r="O406" s="66">
        <f t="shared" si="309"/>
        <v>2.4685826566302471E-3</v>
      </c>
      <c r="P406" s="66">
        <f t="shared" si="309"/>
        <v>2.2022792954990017E-3</v>
      </c>
      <c r="Q406" s="66">
        <f t="shared" si="309"/>
        <v>1.9890689808267636E-3</v>
      </c>
      <c r="R406" s="66">
        <f t="shared" si="309"/>
        <v>1.8258503294673878E-3</v>
      </c>
      <c r="S406" s="66">
        <f t="shared" si="309"/>
        <v>1.7053560534065759E-3</v>
      </c>
      <c r="T406" s="66">
        <f t="shared" si="309"/>
        <v>1.618854602971051E-3</v>
      </c>
      <c r="U406" s="66">
        <f t="shared" si="309"/>
        <v>1.5580276314147851E-3</v>
      </c>
      <c r="V406" s="66">
        <f t="shared" si="309"/>
        <v>1.5158856563780992E-3</v>
      </c>
      <c r="W406" s="66">
        <f t="shared" si="309"/>
        <v>1.4869924662198608E-3</v>
      </c>
      <c r="X406" s="66">
        <f t="shared" si="309"/>
        <v>1.4673256917143301E-3</v>
      </c>
      <c r="Y406" s="66">
        <f t="shared" si="309"/>
        <v>1.4540053082531534E-3</v>
      </c>
      <c r="Z406" s="66">
        <f t="shared" si="309"/>
        <v>1.4450137577730338E-3</v>
      </c>
      <c r="AA406" s="66">
        <f t="shared" si="309"/>
        <v>1.4389581191585621E-3</v>
      </c>
      <c r="AB406" s="66">
        <f t="shared" si="309"/>
        <v>1.4348860468836599E-3</v>
      </c>
      <c r="AC406" s="66">
        <f t="shared" si="309"/>
        <v>1.4321506525499655E-3</v>
      </c>
    </row>
    <row r="407" spans="1:29" ht="15.75" thickBot="1" x14ac:dyDescent="0.3">
      <c r="A407" s="59" t="str">
        <f>A344</f>
        <v>Emission Cost</v>
      </c>
      <c r="B407" s="68">
        <f>B364*B370/B370/(B367)</f>
        <v>0</v>
      </c>
      <c r="C407" s="68">
        <f t="shared" ref="C407:AC407" si="310">C364*C370/C370/(C367)</f>
        <v>0</v>
      </c>
      <c r="D407" s="68">
        <f t="shared" si="310"/>
        <v>0</v>
      </c>
      <c r="E407" s="68">
        <f t="shared" si="310"/>
        <v>0</v>
      </c>
      <c r="F407" s="68">
        <f t="shared" si="310"/>
        <v>0</v>
      </c>
      <c r="G407" s="68">
        <f t="shared" si="310"/>
        <v>0</v>
      </c>
      <c r="H407" s="68">
        <f t="shared" si="310"/>
        <v>0</v>
      </c>
      <c r="I407" s="68">
        <f t="shared" si="310"/>
        <v>0</v>
      </c>
      <c r="J407" s="68">
        <f t="shared" si="310"/>
        <v>0</v>
      </c>
      <c r="K407" s="68">
        <f t="shared" si="310"/>
        <v>0</v>
      </c>
      <c r="L407" s="68">
        <f t="shared" si="310"/>
        <v>0</v>
      </c>
      <c r="M407" s="68">
        <f t="shared" si="310"/>
        <v>0</v>
      </c>
      <c r="N407" s="68">
        <f t="shared" si="310"/>
        <v>0</v>
      </c>
      <c r="O407" s="68">
        <f t="shared" si="310"/>
        <v>0</v>
      </c>
      <c r="P407" s="68">
        <f t="shared" si="310"/>
        <v>0</v>
      </c>
      <c r="Q407" s="68">
        <f t="shared" si="310"/>
        <v>0</v>
      </c>
      <c r="R407" s="68">
        <f t="shared" si="310"/>
        <v>0</v>
      </c>
      <c r="S407" s="68">
        <f t="shared" si="310"/>
        <v>0</v>
      </c>
      <c r="T407" s="68">
        <f t="shared" si="310"/>
        <v>0</v>
      </c>
      <c r="U407" s="68">
        <f t="shared" si="310"/>
        <v>0</v>
      </c>
      <c r="V407" s="68">
        <f t="shared" si="310"/>
        <v>0</v>
      </c>
      <c r="W407" s="68">
        <f t="shared" si="310"/>
        <v>0</v>
      </c>
      <c r="X407" s="68">
        <f t="shared" si="310"/>
        <v>0</v>
      </c>
      <c r="Y407" s="68">
        <f t="shared" si="310"/>
        <v>0</v>
      </c>
      <c r="Z407" s="68">
        <f t="shared" si="310"/>
        <v>0</v>
      </c>
      <c r="AA407" s="68">
        <f t="shared" si="310"/>
        <v>0</v>
      </c>
      <c r="AB407" s="68">
        <f t="shared" si="310"/>
        <v>0</v>
      </c>
      <c r="AC407" s="68">
        <f t="shared" si="310"/>
        <v>0</v>
      </c>
    </row>
    <row r="408" spans="1:29" ht="15.75" thickBot="1" x14ac:dyDescent="0.3">
      <c r="A408" s="31" t="s">
        <v>210</v>
      </c>
      <c r="B408" s="67">
        <f>B397+B398+B399+B400+B401+B402+B403+B404+B405+B406+B407</f>
        <v>0.23268452123563638</v>
      </c>
      <c r="C408" s="67">
        <f t="shared" ref="C408:AC408" si="311">C397+C398+C399+C400+C401+C402+C403+C404+C405+C406+C407</f>
        <v>0.23152019883680186</v>
      </c>
      <c r="D408" s="67">
        <f t="shared" si="311"/>
        <v>0.22989917845608562</v>
      </c>
      <c r="E408" s="67">
        <f t="shared" si="311"/>
        <v>0.22767214674725186</v>
      </c>
      <c r="F408" s="67">
        <f t="shared" si="311"/>
        <v>0.22466953219000843</v>
      </c>
      <c r="G408" s="67">
        <f t="shared" si="311"/>
        <v>0.22072498463691478</v>
      </c>
      <c r="H408" s="67">
        <f t="shared" si="311"/>
        <v>0.21571991733596052</v>
      </c>
      <c r="I408" s="67">
        <f t="shared" si="311"/>
        <v>0.20964589629360242</v>
      </c>
      <c r="J408" s="67">
        <f t="shared" si="311"/>
        <v>0.20266312494131478</v>
      </c>
      <c r="K408" s="67">
        <f t="shared" si="311"/>
        <v>0.19511611420766081</v>
      </c>
      <c r="L408" s="67">
        <f t="shared" si="311"/>
        <v>0.18747683608306143</v>
      </c>
      <c r="M408" s="67">
        <f t="shared" si="311"/>
        <v>0.18023062202874646</v>
      </c>
      <c r="N408" s="67">
        <f t="shared" si="311"/>
        <v>0.17376288852946178</v>
      </c>
      <c r="O408" s="67">
        <f t="shared" si="311"/>
        <v>0.1682980884135451</v>
      </c>
      <c r="P408" s="67">
        <f t="shared" si="311"/>
        <v>0.16389877355577442</v>
      </c>
      <c r="Q408" s="67">
        <f t="shared" si="311"/>
        <v>0.16050232935816125</v>
      </c>
      <c r="R408" s="67">
        <f t="shared" si="311"/>
        <v>0.15797072378144003</v>
      </c>
      <c r="S408" s="67">
        <f t="shared" si="311"/>
        <v>0.15613664403471672</v>
      </c>
      <c r="T408" s="67">
        <f t="shared" si="311"/>
        <v>0.15483692407375738</v>
      </c>
      <c r="U408" s="67">
        <f t="shared" si="311"/>
        <v>0.15393097291433328</v>
      </c>
      <c r="V408" s="67">
        <f t="shared" si="311"/>
        <v>0.15330702115331213</v>
      </c>
      <c r="W408" s="67">
        <f t="shared" si="311"/>
        <v>0.15288092834946718</v>
      </c>
      <c r="X408" s="67">
        <f t="shared" si="311"/>
        <v>0.15259167155978343</v>
      </c>
      <c r="Y408" s="67">
        <f t="shared" si="311"/>
        <v>0.15239610665864003</v>
      </c>
      <c r="Z408" s="67">
        <f t="shared" si="311"/>
        <v>0.15226425407801106</v>
      </c>
      <c r="AA408" s="67">
        <f t="shared" si="311"/>
        <v>0.15217552510441809</v>
      </c>
      <c r="AB408" s="67">
        <f t="shared" si="311"/>
        <v>0.15211589200022202</v>
      </c>
      <c r="AC408" s="67">
        <f t="shared" si="311"/>
        <v>0.15207584819420528</v>
      </c>
    </row>
    <row r="410" spans="1:29" x14ac:dyDescent="0.25">
      <c r="B410" s="40"/>
    </row>
    <row r="429" spans="1:1" s="3" customFormat="1" ht="21" x14ac:dyDescent="0.35">
      <c r="A429" s="2" t="str">
        <f>'Parameter Input'!A59</f>
        <v>Road long-haul:  Neo bulk</v>
      </c>
    </row>
    <row r="430" spans="1:1" s="3" customFormat="1" ht="21" x14ac:dyDescent="0.35">
      <c r="A430" s="2" t="s">
        <v>103</v>
      </c>
    </row>
    <row r="431" spans="1:1" x14ac:dyDescent="0.25">
      <c r="A431" s="33" t="s">
        <v>195</v>
      </c>
    </row>
    <row r="432" spans="1:1" x14ac:dyDescent="0.25">
      <c r="A432" s="33" t="s">
        <v>196</v>
      </c>
    </row>
    <row r="433" spans="1:44" ht="15.75" thickBot="1" x14ac:dyDescent="0.3">
      <c r="A433" s="34" t="s">
        <v>197</v>
      </c>
      <c r="B433" s="34"/>
    </row>
    <row r="434" spans="1:44" ht="15.75" thickBot="1" x14ac:dyDescent="0.3">
      <c r="A434" s="39" t="s">
        <v>198</v>
      </c>
      <c r="B434" s="35"/>
    </row>
    <row r="435" spans="1:44" ht="15.75" thickBot="1" x14ac:dyDescent="0.3">
      <c r="A435" s="38" t="s">
        <v>199</v>
      </c>
      <c r="B435" s="36"/>
    </row>
    <row r="436" spans="1:44" ht="15.75" thickBot="1" x14ac:dyDescent="0.3"/>
    <row r="437" spans="1:44" x14ac:dyDescent="0.25">
      <c r="A437" s="5" t="s">
        <v>200</v>
      </c>
      <c r="B437" s="6">
        <v>2023</v>
      </c>
      <c r="C437" s="6">
        <v>2050</v>
      </c>
      <c r="D437" s="7"/>
      <c r="E437" s="5" t="s">
        <v>201</v>
      </c>
      <c r="F437" s="8"/>
      <c r="G437" s="8"/>
      <c r="H437" s="8"/>
      <c r="I437" s="8"/>
      <c r="J437" s="8"/>
      <c r="K437" s="9"/>
      <c r="L437" s="10" t="s">
        <v>2</v>
      </c>
      <c r="M437" s="11"/>
      <c r="N437" s="11"/>
      <c r="O437" s="11"/>
      <c r="P437" s="12"/>
      <c r="Q437" s="13">
        <v>0</v>
      </c>
      <c r="R437" s="13">
        <v>1</v>
      </c>
      <c r="S437" s="13">
        <v>2</v>
      </c>
      <c r="T437" s="13">
        <v>3</v>
      </c>
      <c r="U437" s="13">
        <v>4</v>
      </c>
      <c r="V437" s="13">
        <v>5</v>
      </c>
      <c r="W437" s="13">
        <v>6</v>
      </c>
      <c r="X437" s="13">
        <v>7</v>
      </c>
      <c r="Y437" s="13">
        <v>8</v>
      </c>
      <c r="Z437" s="13">
        <v>9</v>
      </c>
      <c r="AA437" s="13">
        <v>10</v>
      </c>
      <c r="AB437" s="13">
        <v>11</v>
      </c>
      <c r="AC437" s="13">
        <v>12</v>
      </c>
      <c r="AD437" s="13">
        <v>13</v>
      </c>
      <c r="AE437" s="13">
        <v>14</v>
      </c>
      <c r="AF437" s="13">
        <v>15</v>
      </c>
      <c r="AG437" s="13">
        <v>16</v>
      </c>
      <c r="AH437" s="13">
        <v>17</v>
      </c>
      <c r="AI437" s="13">
        <v>18</v>
      </c>
      <c r="AJ437" s="13">
        <v>19</v>
      </c>
      <c r="AK437" s="13">
        <v>20</v>
      </c>
      <c r="AL437" s="13">
        <v>21</v>
      </c>
      <c r="AM437" s="13">
        <v>22</v>
      </c>
      <c r="AN437" s="13">
        <v>23</v>
      </c>
      <c r="AO437" s="13">
        <v>24</v>
      </c>
      <c r="AP437" s="13">
        <v>25</v>
      </c>
      <c r="AQ437" s="13">
        <v>26</v>
      </c>
      <c r="AR437" s="14">
        <v>27</v>
      </c>
    </row>
    <row r="438" spans="1:44" ht="15.75" thickBot="1" x14ac:dyDescent="0.3">
      <c r="A438" s="15"/>
      <c r="B438" s="3" t="s">
        <v>202</v>
      </c>
      <c r="C438" s="3" t="s">
        <v>203</v>
      </c>
      <c r="D438" s="16" t="s">
        <v>5</v>
      </c>
      <c r="E438" s="17"/>
      <c r="F438" s="18"/>
      <c r="G438" s="18"/>
      <c r="H438" s="18"/>
      <c r="I438" s="18"/>
      <c r="J438" s="18"/>
      <c r="K438" s="19"/>
      <c r="L438" s="20" t="s">
        <v>8</v>
      </c>
      <c r="M438" s="20" t="s">
        <v>204</v>
      </c>
      <c r="N438" s="20" t="s">
        <v>205</v>
      </c>
      <c r="O438" s="20" t="s">
        <v>9</v>
      </c>
      <c r="P438" s="21" t="s">
        <v>10</v>
      </c>
      <c r="Q438" s="22">
        <v>2023</v>
      </c>
      <c r="R438" s="22">
        <v>2024</v>
      </c>
      <c r="S438" s="22">
        <v>2025</v>
      </c>
      <c r="T438" s="22">
        <v>2026</v>
      </c>
      <c r="U438" s="22">
        <v>2027</v>
      </c>
      <c r="V438" s="22">
        <v>2028</v>
      </c>
      <c r="W438" s="22">
        <v>2029</v>
      </c>
      <c r="X438" s="22">
        <v>2030</v>
      </c>
      <c r="Y438" s="22">
        <v>2031</v>
      </c>
      <c r="Z438" s="22">
        <v>2032</v>
      </c>
      <c r="AA438" s="22">
        <v>2033</v>
      </c>
      <c r="AB438" s="22">
        <v>2034</v>
      </c>
      <c r="AC438" s="22">
        <v>2035</v>
      </c>
      <c r="AD438" s="22">
        <v>2036</v>
      </c>
      <c r="AE438" s="22">
        <v>2037</v>
      </c>
      <c r="AF438" s="22">
        <v>2038</v>
      </c>
      <c r="AG438" s="22">
        <v>2039</v>
      </c>
      <c r="AH438" s="22">
        <v>2040</v>
      </c>
      <c r="AI438" s="22">
        <v>2041</v>
      </c>
      <c r="AJ438" s="22">
        <v>2042</v>
      </c>
      <c r="AK438" s="22">
        <v>2043</v>
      </c>
      <c r="AL438" s="22">
        <v>2044</v>
      </c>
      <c r="AM438" s="22">
        <v>2045</v>
      </c>
      <c r="AN438" s="22">
        <v>2046</v>
      </c>
      <c r="AO438" s="22">
        <v>2047</v>
      </c>
      <c r="AP438" s="22">
        <v>2048</v>
      </c>
      <c r="AQ438" s="22">
        <v>2049</v>
      </c>
      <c r="AR438" s="23">
        <v>2050</v>
      </c>
    </row>
    <row r="439" spans="1:44" x14ac:dyDescent="0.25">
      <c r="A439" s="24" t="s">
        <v>18</v>
      </c>
      <c r="B439" s="41">
        <f>'Parameter Input'!$L$32</f>
        <v>390000</v>
      </c>
      <c r="C439" s="42">
        <f>'Parameter Input'!$M$32</f>
        <v>155000</v>
      </c>
      <c r="D439" s="1" t="s">
        <v>15</v>
      </c>
      <c r="L439" s="51">
        <f>'Parameter Input'!$O$32</f>
        <v>9</v>
      </c>
      <c r="M439" s="52">
        <v>0</v>
      </c>
      <c r="N439" s="52">
        <v>1</v>
      </c>
      <c r="O439" s="52">
        <f>'Parameter Input'!$P$32</f>
        <v>0.9</v>
      </c>
      <c r="P439" s="53">
        <f>'Parameter Input'!$Q$32</f>
        <v>0.4</v>
      </c>
      <c r="Q439" s="4">
        <f t="shared" ref="Q439:AR448" si="312">$N439+($M439-$N439)*((1/(1+EXP(-$P439*(Q$9-$L439)))^$O439))</f>
        <v>0.96177484161592774</v>
      </c>
      <c r="R439" s="4">
        <f t="shared" si="312"/>
        <v>0.94584787155511363</v>
      </c>
      <c r="S439" s="4">
        <f t="shared" si="312"/>
        <v>0.92370360150141495</v>
      </c>
      <c r="T439" s="4">
        <f t="shared" si="312"/>
        <v>0.89334463567658451</v>
      </c>
      <c r="U439" s="4">
        <f t="shared" si="312"/>
        <v>0.85254543874327005</v>
      </c>
      <c r="V439" s="4">
        <f t="shared" si="312"/>
        <v>0.79921300652623883</v>
      </c>
      <c r="W439" s="4">
        <f t="shared" si="312"/>
        <v>0.73204982249993378</v>
      </c>
      <c r="X439" s="4">
        <f t="shared" si="312"/>
        <v>0.65145592958786691</v>
      </c>
      <c r="Y439" s="4">
        <f t="shared" si="312"/>
        <v>0.56032247880849573</v>
      </c>
      <c r="Z439" s="4">
        <f t="shared" si="312"/>
        <v>0.46411326873185343</v>
      </c>
      <c r="AA439" s="4">
        <f t="shared" si="312"/>
        <v>0.36979727595523937</v>
      </c>
      <c r="AB439" s="4">
        <f t="shared" si="312"/>
        <v>0.28393948637231203</v>
      </c>
      <c r="AC439" s="4">
        <f t="shared" si="312"/>
        <v>0.21097259161117732</v>
      </c>
      <c r="AD439" s="4">
        <f t="shared" si="312"/>
        <v>0.15253917653798199</v>
      </c>
      <c r="AE439" s="4">
        <f t="shared" si="312"/>
        <v>0.10795188737709993</v>
      </c>
      <c r="AF439" s="4">
        <f t="shared" si="312"/>
        <v>7.5176653938091809E-2</v>
      </c>
      <c r="AG439" s="4">
        <f t="shared" si="312"/>
        <v>5.1742836177502194E-2</v>
      </c>
      <c r="AH439" s="4">
        <f t="shared" si="312"/>
        <v>3.5319190625345942E-2</v>
      </c>
      <c r="AI439" s="4">
        <f t="shared" si="312"/>
        <v>2.3969442072658165E-2</v>
      </c>
      <c r="AJ439" s="4">
        <f t="shared" si="312"/>
        <v>1.6202243558389728E-2</v>
      </c>
      <c r="AK439" s="4">
        <f t="shared" si="312"/>
        <v>1.0922240564108399E-2</v>
      </c>
      <c r="AL439" s="4">
        <f t="shared" si="312"/>
        <v>7.3493212906090566E-3</v>
      </c>
      <c r="AM439" s="4">
        <f t="shared" si="312"/>
        <v>4.9390262185057265E-3</v>
      </c>
      <c r="AN439" s="4">
        <f t="shared" si="312"/>
        <v>3.3164275492956197E-3</v>
      </c>
      <c r="AO439" s="4">
        <f t="shared" si="312"/>
        <v>2.2256362146679809E-3</v>
      </c>
      <c r="AP439" s="4">
        <f t="shared" si="312"/>
        <v>1.4930448704811861E-3</v>
      </c>
      <c r="AQ439" s="4">
        <f t="shared" si="312"/>
        <v>1.0013381504474506E-3</v>
      </c>
      <c r="AR439" s="4">
        <f t="shared" si="312"/>
        <v>6.7145100246257527E-4</v>
      </c>
    </row>
    <row r="440" spans="1:44" x14ac:dyDescent="0.25">
      <c r="A440" s="24" t="s">
        <v>28</v>
      </c>
      <c r="B440" s="60">
        <f>'Parameter Input'!$L$33</f>
        <v>-58500</v>
      </c>
      <c r="C440" s="61">
        <f>'Parameter Input'!$M$33</f>
        <v>-38750</v>
      </c>
      <c r="D440" s="1" t="s">
        <v>15</v>
      </c>
      <c r="L440" s="54">
        <f>'Parameter Input'!$O$33</f>
        <v>9</v>
      </c>
      <c r="M440" s="37">
        <v>0</v>
      </c>
      <c r="N440" s="37">
        <v>1</v>
      </c>
      <c r="O440" s="37">
        <f>'Parameter Input'!$P$33</f>
        <v>0.9</v>
      </c>
      <c r="P440" s="55">
        <f>'Parameter Input'!$Q$33</f>
        <v>0.4</v>
      </c>
      <c r="Q440" s="4">
        <f t="shared" si="312"/>
        <v>0.96177484161592774</v>
      </c>
      <c r="R440" s="4">
        <f t="shared" si="312"/>
        <v>0.94584787155511363</v>
      </c>
      <c r="S440" s="4">
        <f t="shared" si="312"/>
        <v>0.92370360150141495</v>
      </c>
      <c r="T440" s="4">
        <f t="shared" si="312"/>
        <v>0.89334463567658451</v>
      </c>
      <c r="U440" s="4">
        <f t="shared" si="312"/>
        <v>0.85254543874327005</v>
      </c>
      <c r="V440" s="4">
        <f t="shared" si="312"/>
        <v>0.79921300652623883</v>
      </c>
      <c r="W440" s="4">
        <f t="shared" si="312"/>
        <v>0.73204982249993378</v>
      </c>
      <c r="X440" s="4">
        <f t="shared" si="312"/>
        <v>0.65145592958786691</v>
      </c>
      <c r="Y440" s="4">
        <f t="shared" si="312"/>
        <v>0.56032247880849573</v>
      </c>
      <c r="Z440" s="4">
        <f t="shared" si="312"/>
        <v>0.46411326873185343</v>
      </c>
      <c r="AA440" s="4">
        <f t="shared" si="312"/>
        <v>0.36979727595523937</v>
      </c>
      <c r="AB440" s="4">
        <f t="shared" si="312"/>
        <v>0.28393948637231203</v>
      </c>
      <c r="AC440" s="4">
        <f t="shared" si="312"/>
        <v>0.21097259161117732</v>
      </c>
      <c r="AD440" s="4">
        <f t="shared" si="312"/>
        <v>0.15253917653798199</v>
      </c>
      <c r="AE440" s="4">
        <f t="shared" si="312"/>
        <v>0.10795188737709993</v>
      </c>
      <c r="AF440" s="4">
        <f t="shared" si="312"/>
        <v>7.5176653938091809E-2</v>
      </c>
      <c r="AG440" s="4">
        <f t="shared" si="312"/>
        <v>5.1742836177502194E-2</v>
      </c>
      <c r="AH440" s="4">
        <f t="shared" si="312"/>
        <v>3.5319190625345942E-2</v>
      </c>
      <c r="AI440" s="4">
        <f t="shared" si="312"/>
        <v>2.3969442072658165E-2</v>
      </c>
      <c r="AJ440" s="4">
        <f t="shared" si="312"/>
        <v>1.6202243558389728E-2</v>
      </c>
      <c r="AK440" s="4">
        <f t="shared" si="312"/>
        <v>1.0922240564108399E-2</v>
      </c>
      <c r="AL440" s="4">
        <f t="shared" si="312"/>
        <v>7.3493212906090566E-3</v>
      </c>
      <c r="AM440" s="4">
        <f t="shared" si="312"/>
        <v>4.9390262185057265E-3</v>
      </c>
      <c r="AN440" s="4">
        <f t="shared" si="312"/>
        <v>3.3164275492956197E-3</v>
      </c>
      <c r="AO440" s="4">
        <f t="shared" si="312"/>
        <v>2.2256362146679809E-3</v>
      </c>
      <c r="AP440" s="4">
        <f t="shared" si="312"/>
        <v>1.4930448704811861E-3</v>
      </c>
      <c r="AQ440" s="4">
        <f t="shared" si="312"/>
        <v>1.0013381504474506E-3</v>
      </c>
      <c r="AR440" s="4">
        <f t="shared" si="312"/>
        <v>6.7145100246257527E-4</v>
      </c>
    </row>
    <row r="441" spans="1:44" x14ac:dyDescent="0.25">
      <c r="A441" s="24" t="s">
        <v>14</v>
      </c>
      <c r="B441" s="60">
        <f>'Parameter Input'!B60</f>
        <v>35000</v>
      </c>
      <c r="C441" s="61">
        <f>'Parameter Input'!C60</f>
        <v>35000</v>
      </c>
      <c r="D441" s="1" t="s">
        <v>15</v>
      </c>
      <c r="L441" s="54">
        <f>'Parameter Input'!E60</f>
        <v>12</v>
      </c>
      <c r="M441" s="37">
        <v>0</v>
      </c>
      <c r="N441" s="37">
        <v>1</v>
      </c>
      <c r="O441" s="37">
        <f>'Parameter Input'!F46</f>
        <v>0.9</v>
      </c>
      <c r="P441" s="55">
        <f>'Parameter Input'!G60</f>
        <v>0.4</v>
      </c>
      <c r="Q441" s="4">
        <f t="shared" si="312"/>
        <v>0.9867978615748374</v>
      </c>
      <c r="R441" s="4">
        <f t="shared" si="312"/>
        <v>0.98114509762858249</v>
      </c>
      <c r="S441" s="4">
        <f t="shared" si="312"/>
        <v>0.97311898315872036</v>
      </c>
      <c r="T441" s="4">
        <f t="shared" si="312"/>
        <v>0.96177484161592774</v>
      </c>
      <c r="U441" s="4">
        <f t="shared" si="312"/>
        <v>0.94584787155511363</v>
      </c>
      <c r="V441" s="4">
        <f t="shared" si="312"/>
        <v>0.92370360150141495</v>
      </c>
      <c r="W441" s="4">
        <f t="shared" si="312"/>
        <v>0.89334463567658451</v>
      </c>
      <c r="X441" s="4">
        <f t="shared" si="312"/>
        <v>0.85254543874327005</v>
      </c>
      <c r="Y441" s="4">
        <f t="shared" si="312"/>
        <v>0.79921300652623883</v>
      </c>
      <c r="Z441" s="4">
        <f t="shared" si="312"/>
        <v>0.73204982249993378</v>
      </c>
      <c r="AA441" s="4">
        <f t="shared" si="312"/>
        <v>0.65145592958786691</v>
      </c>
      <c r="AB441" s="4">
        <f t="shared" si="312"/>
        <v>0.56032247880849573</v>
      </c>
      <c r="AC441" s="4">
        <f t="shared" si="312"/>
        <v>0.46411326873185343</v>
      </c>
      <c r="AD441" s="4">
        <f t="shared" si="312"/>
        <v>0.36979727595523937</v>
      </c>
      <c r="AE441" s="4">
        <f t="shared" si="312"/>
        <v>0.28393948637231203</v>
      </c>
      <c r="AF441" s="4">
        <f t="shared" si="312"/>
        <v>0.21097259161117732</v>
      </c>
      <c r="AG441" s="4">
        <f t="shared" si="312"/>
        <v>0.15253917653798199</v>
      </c>
      <c r="AH441" s="4">
        <f t="shared" si="312"/>
        <v>0.10795188737709993</v>
      </c>
      <c r="AI441" s="4">
        <f t="shared" si="312"/>
        <v>7.5176653938091809E-2</v>
      </c>
      <c r="AJ441" s="4">
        <f t="shared" si="312"/>
        <v>5.1742836177502194E-2</v>
      </c>
      <c r="AK441" s="4">
        <f t="shared" si="312"/>
        <v>3.5319190625345942E-2</v>
      </c>
      <c r="AL441" s="4">
        <f t="shared" si="312"/>
        <v>2.3969442072658165E-2</v>
      </c>
      <c r="AM441" s="4">
        <f t="shared" si="312"/>
        <v>1.6202243558389728E-2</v>
      </c>
      <c r="AN441" s="4">
        <f t="shared" si="312"/>
        <v>1.0922240564108399E-2</v>
      </c>
      <c r="AO441" s="4">
        <f t="shared" si="312"/>
        <v>7.3493212906090566E-3</v>
      </c>
      <c r="AP441" s="4">
        <f t="shared" si="312"/>
        <v>4.9390262185057265E-3</v>
      </c>
      <c r="AQ441" s="4">
        <f t="shared" si="312"/>
        <v>3.3164275492956197E-3</v>
      </c>
      <c r="AR441" s="4">
        <f t="shared" si="312"/>
        <v>2.2256362146679809E-3</v>
      </c>
    </row>
    <row r="442" spans="1:44" x14ac:dyDescent="0.25">
      <c r="A442" s="24" t="s">
        <v>25</v>
      </c>
      <c r="B442" s="60">
        <f>'Parameter Input'!B61</f>
        <v>-8750</v>
      </c>
      <c r="C442" s="61">
        <f>'Parameter Input'!C61</f>
        <v>-8750</v>
      </c>
      <c r="D442" s="1" t="s">
        <v>15</v>
      </c>
      <c r="L442" s="54">
        <f>'Parameter Input'!E61</f>
        <v>12</v>
      </c>
      <c r="M442" s="37">
        <v>0</v>
      </c>
      <c r="N442" s="37">
        <v>1</v>
      </c>
      <c r="O442" s="37">
        <f>'Parameter Input'!F61</f>
        <v>0.9</v>
      </c>
      <c r="P442" s="55">
        <f>'Parameter Input'!G61</f>
        <v>0.4</v>
      </c>
      <c r="Q442" s="4">
        <f t="shared" si="312"/>
        <v>0.9867978615748374</v>
      </c>
      <c r="R442" s="4">
        <f t="shared" si="312"/>
        <v>0.98114509762858249</v>
      </c>
      <c r="S442" s="4">
        <f t="shared" si="312"/>
        <v>0.97311898315872036</v>
      </c>
      <c r="T442" s="4">
        <f t="shared" si="312"/>
        <v>0.96177484161592774</v>
      </c>
      <c r="U442" s="4">
        <f t="shared" si="312"/>
        <v>0.94584787155511363</v>
      </c>
      <c r="V442" s="4">
        <f t="shared" si="312"/>
        <v>0.92370360150141495</v>
      </c>
      <c r="W442" s="4">
        <f t="shared" si="312"/>
        <v>0.89334463567658451</v>
      </c>
      <c r="X442" s="4">
        <f t="shared" si="312"/>
        <v>0.85254543874327005</v>
      </c>
      <c r="Y442" s="4">
        <f t="shared" si="312"/>
        <v>0.79921300652623883</v>
      </c>
      <c r="Z442" s="4">
        <f t="shared" si="312"/>
        <v>0.73204982249993378</v>
      </c>
      <c r="AA442" s="4">
        <f t="shared" si="312"/>
        <v>0.65145592958786691</v>
      </c>
      <c r="AB442" s="4">
        <f t="shared" si="312"/>
        <v>0.56032247880849573</v>
      </c>
      <c r="AC442" s="4">
        <f t="shared" si="312"/>
        <v>0.46411326873185343</v>
      </c>
      <c r="AD442" s="4">
        <f t="shared" si="312"/>
        <v>0.36979727595523937</v>
      </c>
      <c r="AE442" s="4">
        <f t="shared" si="312"/>
        <v>0.28393948637231203</v>
      </c>
      <c r="AF442" s="4">
        <f t="shared" si="312"/>
        <v>0.21097259161117732</v>
      </c>
      <c r="AG442" s="4">
        <f t="shared" si="312"/>
        <v>0.15253917653798199</v>
      </c>
      <c r="AH442" s="4">
        <f t="shared" si="312"/>
        <v>0.10795188737709993</v>
      </c>
      <c r="AI442" s="4">
        <f t="shared" si="312"/>
        <v>7.5176653938091809E-2</v>
      </c>
      <c r="AJ442" s="4">
        <f t="shared" si="312"/>
        <v>5.1742836177502194E-2</v>
      </c>
      <c r="AK442" s="4">
        <f t="shared" si="312"/>
        <v>3.5319190625345942E-2</v>
      </c>
      <c r="AL442" s="4">
        <f t="shared" si="312"/>
        <v>2.3969442072658165E-2</v>
      </c>
      <c r="AM442" s="4">
        <f t="shared" si="312"/>
        <v>1.6202243558389728E-2</v>
      </c>
      <c r="AN442" s="4">
        <f t="shared" si="312"/>
        <v>1.0922240564108399E-2</v>
      </c>
      <c r="AO442" s="4">
        <f t="shared" si="312"/>
        <v>7.3493212906090566E-3</v>
      </c>
      <c r="AP442" s="4">
        <f t="shared" si="312"/>
        <v>4.9390262185057265E-3</v>
      </c>
      <c r="AQ442" s="4">
        <f t="shared" si="312"/>
        <v>3.3164275492956197E-3</v>
      </c>
      <c r="AR442" s="4">
        <f t="shared" si="312"/>
        <v>2.2256362146679809E-3</v>
      </c>
    </row>
    <row r="443" spans="1:44" x14ac:dyDescent="0.25">
      <c r="A443" s="24" t="s">
        <v>79</v>
      </c>
      <c r="B443" s="45">
        <f>'Parameter Input'!$L$39</f>
        <v>0.06</v>
      </c>
      <c r="C443" s="46">
        <f>'Parameter Input'!$M$39</f>
        <v>0.06</v>
      </c>
      <c r="D443" s="1" t="s">
        <v>57</v>
      </c>
      <c r="L443" s="54">
        <f>'Parameter Input'!$O$39</f>
        <v>12</v>
      </c>
      <c r="M443" s="37">
        <v>0</v>
      </c>
      <c r="N443" s="37">
        <v>1</v>
      </c>
      <c r="O443" s="37">
        <f>'Parameter Input'!$P$39</f>
        <v>0.9</v>
      </c>
      <c r="P443" s="55">
        <f>'Parameter Input'!$Q$39</f>
        <v>0.4</v>
      </c>
      <c r="Q443" s="4">
        <f t="shared" si="312"/>
        <v>0.9867978615748374</v>
      </c>
      <c r="R443" s="4">
        <f t="shared" si="312"/>
        <v>0.98114509762858249</v>
      </c>
      <c r="S443" s="4">
        <f t="shared" si="312"/>
        <v>0.97311898315872036</v>
      </c>
      <c r="T443" s="4">
        <f t="shared" si="312"/>
        <v>0.96177484161592774</v>
      </c>
      <c r="U443" s="4">
        <f t="shared" si="312"/>
        <v>0.94584787155511363</v>
      </c>
      <c r="V443" s="4">
        <f t="shared" si="312"/>
        <v>0.92370360150141495</v>
      </c>
      <c r="W443" s="4">
        <f t="shared" si="312"/>
        <v>0.89334463567658451</v>
      </c>
      <c r="X443" s="4">
        <f t="shared" si="312"/>
        <v>0.85254543874327005</v>
      </c>
      <c r="Y443" s="4">
        <f t="shared" si="312"/>
        <v>0.79921300652623883</v>
      </c>
      <c r="Z443" s="4">
        <f t="shared" si="312"/>
        <v>0.73204982249993378</v>
      </c>
      <c r="AA443" s="4">
        <f t="shared" si="312"/>
        <v>0.65145592958786691</v>
      </c>
      <c r="AB443" s="4">
        <f t="shared" si="312"/>
        <v>0.56032247880849573</v>
      </c>
      <c r="AC443" s="4">
        <f t="shared" si="312"/>
        <v>0.46411326873185343</v>
      </c>
      <c r="AD443" s="4">
        <f t="shared" si="312"/>
        <v>0.36979727595523937</v>
      </c>
      <c r="AE443" s="4">
        <f t="shared" si="312"/>
        <v>0.28393948637231203</v>
      </c>
      <c r="AF443" s="4">
        <f t="shared" si="312"/>
        <v>0.21097259161117732</v>
      </c>
      <c r="AG443" s="4">
        <f t="shared" si="312"/>
        <v>0.15253917653798199</v>
      </c>
      <c r="AH443" s="4">
        <f t="shared" si="312"/>
        <v>0.10795188737709993</v>
      </c>
      <c r="AI443" s="4">
        <f t="shared" si="312"/>
        <v>7.5176653938091809E-2</v>
      </c>
      <c r="AJ443" s="4">
        <f t="shared" si="312"/>
        <v>5.1742836177502194E-2</v>
      </c>
      <c r="AK443" s="4">
        <f t="shared" si="312"/>
        <v>3.5319190625345942E-2</v>
      </c>
      <c r="AL443" s="4">
        <f t="shared" si="312"/>
        <v>2.3969442072658165E-2</v>
      </c>
      <c r="AM443" s="4">
        <f t="shared" si="312"/>
        <v>1.6202243558389728E-2</v>
      </c>
      <c r="AN443" s="4">
        <f t="shared" si="312"/>
        <v>1.0922240564108399E-2</v>
      </c>
      <c r="AO443" s="4">
        <f t="shared" si="312"/>
        <v>7.3493212906090566E-3</v>
      </c>
      <c r="AP443" s="4">
        <f t="shared" si="312"/>
        <v>4.9390262185057265E-3</v>
      </c>
      <c r="AQ443" s="4">
        <f t="shared" si="312"/>
        <v>3.3164275492956197E-3</v>
      </c>
      <c r="AR443" s="4">
        <f t="shared" si="312"/>
        <v>2.2256362146679809E-3</v>
      </c>
    </row>
    <row r="444" spans="1:44" x14ac:dyDescent="0.25">
      <c r="A444" s="24" t="s">
        <v>37</v>
      </c>
      <c r="B444" s="60">
        <f>'Parameter Input'!B62</f>
        <v>70000</v>
      </c>
      <c r="C444" s="61">
        <f>'Parameter Input'!C62</f>
        <v>70000</v>
      </c>
      <c r="D444" s="1" t="s">
        <v>38</v>
      </c>
      <c r="L444" s="54">
        <f>'Parameter Input'!E62</f>
        <v>12</v>
      </c>
      <c r="M444" s="37">
        <v>0</v>
      </c>
      <c r="N444" s="37">
        <v>1</v>
      </c>
      <c r="O444" s="37">
        <f>'Parameter Input'!F62</f>
        <v>0.9</v>
      </c>
      <c r="P444" s="55">
        <f>'Parameter Input'!G62</f>
        <v>0.4</v>
      </c>
      <c r="Q444" s="4">
        <f t="shared" si="312"/>
        <v>0.9867978615748374</v>
      </c>
      <c r="R444" s="4">
        <f t="shared" si="312"/>
        <v>0.98114509762858249</v>
      </c>
      <c r="S444" s="4">
        <f t="shared" si="312"/>
        <v>0.97311898315872036</v>
      </c>
      <c r="T444" s="4">
        <f t="shared" si="312"/>
        <v>0.96177484161592774</v>
      </c>
      <c r="U444" s="4">
        <f t="shared" si="312"/>
        <v>0.94584787155511363</v>
      </c>
      <c r="V444" s="4">
        <f t="shared" si="312"/>
        <v>0.92370360150141495</v>
      </c>
      <c r="W444" s="4">
        <f t="shared" si="312"/>
        <v>0.89334463567658451</v>
      </c>
      <c r="X444" s="4">
        <f t="shared" si="312"/>
        <v>0.85254543874327005</v>
      </c>
      <c r="Y444" s="4">
        <f t="shared" si="312"/>
        <v>0.79921300652623883</v>
      </c>
      <c r="Z444" s="4">
        <f t="shared" si="312"/>
        <v>0.73204982249993378</v>
      </c>
      <c r="AA444" s="4">
        <f t="shared" si="312"/>
        <v>0.65145592958786691</v>
      </c>
      <c r="AB444" s="4">
        <f t="shared" si="312"/>
        <v>0.56032247880849573</v>
      </c>
      <c r="AC444" s="4">
        <f t="shared" si="312"/>
        <v>0.46411326873185343</v>
      </c>
      <c r="AD444" s="4">
        <f t="shared" si="312"/>
        <v>0.36979727595523937</v>
      </c>
      <c r="AE444" s="4">
        <f t="shared" si="312"/>
        <v>0.28393948637231203</v>
      </c>
      <c r="AF444" s="4">
        <f t="shared" si="312"/>
        <v>0.21097259161117732</v>
      </c>
      <c r="AG444" s="4">
        <f t="shared" si="312"/>
        <v>0.15253917653798199</v>
      </c>
      <c r="AH444" s="4">
        <f t="shared" si="312"/>
        <v>0.10795188737709993</v>
      </c>
      <c r="AI444" s="4">
        <f t="shared" si="312"/>
        <v>7.5176653938091809E-2</v>
      </c>
      <c r="AJ444" s="4">
        <f t="shared" si="312"/>
        <v>5.1742836177502194E-2</v>
      </c>
      <c r="AK444" s="4">
        <f t="shared" si="312"/>
        <v>3.5319190625345942E-2</v>
      </c>
      <c r="AL444" s="4">
        <f t="shared" si="312"/>
        <v>2.3969442072658165E-2</v>
      </c>
      <c r="AM444" s="4">
        <f t="shared" si="312"/>
        <v>1.6202243558389728E-2</v>
      </c>
      <c r="AN444" s="4">
        <f t="shared" si="312"/>
        <v>1.0922240564108399E-2</v>
      </c>
      <c r="AO444" s="4">
        <f t="shared" si="312"/>
        <v>7.3493212906090566E-3</v>
      </c>
      <c r="AP444" s="4">
        <f t="shared" si="312"/>
        <v>4.9390262185057265E-3</v>
      </c>
      <c r="AQ444" s="4">
        <f t="shared" si="312"/>
        <v>3.3164275492956197E-3</v>
      </c>
      <c r="AR444" s="4">
        <f t="shared" si="312"/>
        <v>2.2256362146679809E-3</v>
      </c>
    </row>
    <row r="445" spans="1:44" x14ac:dyDescent="0.25">
      <c r="A445" s="24" t="s">
        <v>52</v>
      </c>
      <c r="B445" s="43">
        <f>'Parameter Input'!$L$35</f>
        <v>26000</v>
      </c>
      <c r="C445" s="44">
        <f>'Parameter Input'!$M$35</f>
        <v>18000</v>
      </c>
      <c r="D445" s="1" t="s">
        <v>38</v>
      </c>
      <c r="L445" s="54">
        <f>'Parameter Input'!$O$35</f>
        <v>9</v>
      </c>
      <c r="M445" s="37">
        <v>0</v>
      </c>
      <c r="N445" s="37">
        <v>1</v>
      </c>
      <c r="O445" s="37">
        <f>'Parameter Input'!$P$35</f>
        <v>0.9</v>
      </c>
      <c r="P445" s="55">
        <f>'Parameter Input'!$Q$35</f>
        <v>0.4</v>
      </c>
      <c r="Q445" s="4">
        <f t="shared" si="312"/>
        <v>0.96177484161592774</v>
      </c>
      <c r="R445" s="4">
        <f t="shared" si="312"/>
        <v>0.94584787155511363</v>
      </c>
      <c r="S445" s="4">
        <f t="shared" si="312"/>
        <v>0.92370360150141495</v>
      </c>
      <c r="T445" s="4">
        <f t="shared" si="312"/>
        <v>0.89334463567658451</v>
      </c>
      <c r="U445" s="4">
        <f t="shared" si="312"/>
        <v>0.85254543874327005</v>
      </c>
      <c r="V445" s="4">
        <f t="shared" si="312"/>
        <v>0.79921300652623883</v>
      </c>
      <c r="W445" s="4">
        <f t="shared" si="312"/>
        <v>0.73204982249993378</v>
      </c>
      <c r="X445" s="4">
        <f t="shared" si="312"/>
        <v>0.65145592958786691</v>
      </c>
      <c r="Y445" s="4">
        <f t="shared" si="312"/>
        <v>0.56032247880849573</v>
      </c>
      <c r="Z445" s="4">
        <f t="shared" si="312"/>
        <v>0.46411326873185343</v>
      </c>
      <c r="AA445" s="4">
        <f t="shared" si="312"/>
        <v>0.36979727595523937</v>
      </c>
      <c r="AB445" s="4">
        <f t="shared" si="312"/>
        <v>0.28393948637231203</v>
      </c>
      <c r="AC445" s="4">
        <f t="shared" si="312"/>
        <v>0.21097259161117732</v>
      </c>
      <c r="AD445" s="4">
        <f t="shared" si="312"/>
        <v>0.15253917653798199</v>
      </c>
      <c r="AE445" s="4">
        <f t="shared" si="312"/>
        <v>0.10795188737709993</v>
      </c>
      <c r="AF445" s="4">
        <f t="shared" si="312"/>
        <v>7.5176653938091809E-2</v>
      </c>
      <c r="AG445" s="4">
        <f t="shared" si="312"/>
        <v>5.1742836177502194E-2</v>
      </c>
      <c r="AH445" s="4">
        <f t="shared" si="312"/>
        <v>3.5319190625345942E-2</v>
      </c>
      <c r="AI445" s="4">
        <f t="shared" si="312"/>
        <v>2.3969442072658165E-2</v>
      </c>
      <c r="AJ445" s="4">
        <f t="shared" si="312"/>
        <v>1.6202243558389728E-2</v>
      </c>
      <c r="AK445" s="4">
        <f t="shared" si="312"/>
        <v>1.0922240564108399E-2</v>
      </c>
      <c r="AL445" s="4">
        <f t="shared" si="312"/>
        <v>7.3493212906090566E-3</v>
      </c>
      <c r="AM445" s="4">
        <f t="shared" si="312"/>
        <v>4.9390262185057265E-3</v>
      </c>
      <c r="AN445" s="4">
        <f t="shared" si="312"/>
        <v>3.3164275492956197E-3</v>
      </c>
      <c r="AO445" s="4">
        <f t="shared" si="312"/>
        <v>2.2256362146679809E-3</v>
      </c>
      <c r="AP445" s="4">
        <f t="shared" si="312"/>
        <v>1.4930448704811861E-3</v>
      </c>
      <c r="AQ445" s="4">
        <f t="shared" si="312"/>
        <v>1.0013381504474506E-3</v>
      </c>
      <c r="AR445" s="4">
        <f t="shared" si="312"/>
        <v>6.7145100246257527E-4</v>
      </c>
    </row>
    <row r="446" spans="1:44" x14ac:dyDescent="0.25">
      <c r="A446" s="24" t="s">
        <v>273</v>
      </c>
      <c r="B446" s="60">
        <f>'Parameter Input'!B67</f>
        <v>0.11</v>
      </c>
      <c r="C446" s="61">
        <f>'Parameter Input'!C67</f>
        <v>0.11</v>
      </c>
      <c r="D446" s="1" t="s">
        <v>76</v>
      </c>
      <c r="L446" s="54">
        <f>'Parameter Input'!E67</f>
        <v>12</v>
      </c>
      <c r="M446" s="37">
        <v>0</v>
      </c>
      <c r="N446" s="37">
        <v>1</v>
      </c>
      <c r="O446" s="37">
        <f>'Parameter Input'!F67</f>
        <v>0.9</v>
      </c>
      <c r="P446" s="55">
        <f>'Parameter Input'!G67</f>
        <v>0.4</v>
      </c>
      <c r="Q446" s="4">
        <f t="shared" si="312"/>
        <v>0.9867978615748374</v>
      </c>
      <c r="R446" s="4">
        <f t="shared" si="312"/>
        <v>0.98114509762858249</v>
      </c>
      <c r="S446" s="4">
        <f t="shared" si="312"/>
        <v>0.97311898315872036</v>
      </c>
      <c r="T446" s="4">
        <f t="shared" si="312"/>
        <v>0.96177484161592774</v>
      </c>
      <c r="U446" s="4">
        <f t="shared" si="312"/>
        <v>0.94584787155511363</v>
      </c>
      <c r="V446" s="4">
        <f t="shared" si="312"/>
        <v>0.92370360150141495</v>
      </c>
      <c r="W446" s="4">
        <f t="shared" si="312"/>
        <v>0.89334463567658451</v>
      </c>
      <c r="X446" s="4">
        <f t="shared" si="312"/>
        <v>0.85254543874327005</v>
      </c>
      <c r="Y446" s="4">
        <f t="shared" si="312"/>
        <v>0.79921300652623883</v>
      </c>
      <c r="Z446" s="4">
        <f t="shared" si="312"/>
        <v>0.73204982249993378</v>
      </c>
      <c r="AA446" s="4">
        <f t="shared" si="312"/>
        <v>0.65145592958786691</v>
      </c>
      <c r="AB446" s="4">
        <f t="shared" si="312"/>
        <v>0.56032247880849573</v>
      </c>
      <c r="AC446" s="4">
        <f t="shared" si="312"/>
        <v>0.46411326873185343</v>
      </c>
      <c r="AD446" s="4">
        <f t="shared" si="312"/>
        <v>0.36979727595523937</v>
      </c>
      <c r="AE446" s="4">
        <f t="shared" si="312"/>
        <v>0.28393948637231203</v>
      </c>
      <c r="AF446" s="4">
        <f t="shared" si="312"/>
        <v>0.21097259161117732</v>
      </c>
      <c r="AG446" s="4">
        <f t="shared" si="312"/>
        <v>0.15253917653798199</v>
      </c>
      <c r="AH446" s="4">
        <f t="shared" si="312"/>
        <v>0.10795188737709993</v>
      </c>
      <c r="AI446" s="4">
        <f t="shared" si="312"/>
        <v>7.5176653938091809E-2</v>
      </c>
      <c r="AJ446" s="4">
        <f t="shared" si="312"/>
        <v>5.1742836177502194E-2</v>
      </c>
      <c r="AK446" s="4">
        <f t="shared" si="312"/>
        <v>3.5319190625345942E-2</v>
      </c>
      <c r="AL446" s="4">
        <f t="shared" si="312"/>
        <v>2.3969442072658165E-2</v>
      </c>
      <c r="AM446" s="4">
        <f t="shared" si="312"/>
        <v>1.6202243558389728E-2</v>
      </c>
      <c r="AN446" s="4">
        <f t="shared" si="312"/>
        <v>1.0922240564108399E-2</v>
      </c>
      <c r="AO446" s="4">
        <f t="shared" si="312"/>
        <v>7.3493212906090566E-3</v>
      </c>
      <c r="AP446" s="4">
        <f t="shared" si="312"/>
        <v>4.9390262185057265E-3</v>
      </c>
      <c r="AQ446" s="4">
        <f t="shared" si="312"/>
        <v>3.3164275492956197E-3</v>
      </c>
      <c r="AR446" s="4">
        <f t="shared" si="312"/>
        <v>2.2256362146679809E-3</v>
      </c>
    </row>
    <row r="447" spans="1:44" x14ac:dyDescent="0.25">
      <c r="A447" s="24" t="s">
        <v>59</v>
      </c>
      <c r="B447" s="47">
        <f>'Parameter Input'!$L$36</f>
        <v>2.5299999999999998</v>
      </c>
      <c r="C447" s="48">
        <f>'Parameter Input'!$M$36</f>
        <v>1.79</v>
      </c>
      <c r="D447" s="1" t="s">
        <v>60</v>
      </c>
      <c r="L447" s="54">
        <f>'Parameter Input'!$O$36</f>
        <v>9</v>
      </c>
      <c r="M447" s="37">
        <v>0</v>
      </c>
      <c r="N447" s="37">
        <v>1</v>
      </c>
      <c r="O447" s="37">
        <f>'Parameter Input'!$P$36</f>
        <v>0.9</v>
      </c>
      <c r="P447" s="55">
        <f>'Parameter Input'!$Q$36</f>
        <v>0.4</v>
      </c>
      <c r="Q447" s="4">
        <f t="shared" si="312"/>
        <v>0.96177484161592774</v>
      </c>
      <c r="R447" s="4">
        <f t="shared" si="312"/>
        <v>0.94584787155511363</v>
      </c>
      <c r="S447" s="4">
        <f t="shared" si="312"/>
        <v>0.92370360150141495</v>
      </c>
      <c r="T447" s="4">
        <f t="shared" si="312"/>
        <v>0.89334463567658451</v>
      </c>
      <c r="U447" s="4">
        <f t="shared" si="312"/>
        <v>0.85254543874327005</v>
      </c>
      <c r="V447" s="4">
        <f t="shared" si="312"/>
        <v>0.79921300652623883</v>
      </c>
      <c r="W447" s="4">
        <f t="shared" si="312"/>
        <v>0.73204982249993378</v>
      </c>
      <c r="X447" s="4">
        <f t="shared" si="312"/>
        <v>0.65145592958786691</v>
      </c>
      <c r="Y447" s="4">
        <f t="shared" si="312"/>
        <v>0.56032247880849573</v>
      </c>
      <c r="Z447" s="4">
        <f t="shared" si="312"/>
        <v>0.46411326873185343</v>
      </c>
      <c r="AA447" s="4">
        <f t="shared" si="312"/>
        <v>0.36979727595523937</v>
      </c>
      <c r="AB447" s="4">
        <f t="shared" si="312"/>
        <v>0.28393948637231203</v>
      </c>
      <c r="AC447" s="4">
        <f t="shared" si="312"/>
        <v>0.21097259161117732</v>
      </c>
      <c r="AD447" s="4">
        <f t="shared" si="312"/>
        <v>0.15253917653798199</v>
      </c>
      <c r="AE447" s="4">
        <f t="shared" si="312"/>
        <v>0.10795188737709993</v>
      </c>
      <c r="AF447" s="4">
        <f t="shared" si="312"/>
        <v>7.5176653938091809E-2</v>
      </c>
      <c r="AG447" s="4">
        <f t="shared" si="312"/>
        <v>5.1742836177502194E-2</v>
      </c>
      <c r="AH447" s="4">
        <f t="shared" si="312"/>
        <v>3.5319190625345942E-2</v>
      </c>
      <c r="AI447" s="4">
        <f t="shared" si="312"/>
        <v>2.3969442072658165E-2</v>
      </c>
      <c r="AJ447" s="4">
        <f t="shared" si="312"/>
        <v>1.6202243558389728E-2</v>
      </c>
      <c r="AK447" s="4">
        <f t="shared" si="312"/>
        <v>1.0922240564108399E-2</v>
      </c>
      <c r="AL447" s="4">
        <f t="shared" si="312"/>
        <v>7.3493212906090566E-3</v>
      </c>
      <c r="AM447" s="4">
        <f t="shared" si="312"/>
        <v>4.9390262185057265E-3</v>
      </c>
      <c r="AN447" s="4">
        <f t="shared" si="312"/>
        <v>3.3164275492956197E-3</v>
      </c>
      <c r="AO447" s="4">
        <f t="shared" si="312"/>
        <v>2.2256362146679809E-3</v>
      </c>
      <c r="AP447" s="4">
        <f t="shared" si="312"/>
        <v>1.4930448704811861E-3</v>
      </c>
      <c r="AQ447" s="4">
        <f t="shared" si="312"/>
        <v>1.0013381504474506E-3</v>
      </c>
      <c r="AR447" s="4">
        <f t="shared" si="312"/>
        <v>6.7145100246257527E-4</v>
      </c>
    </row>
    <row r="448" spans="1:44" x14ac:dyDescent="0.25">
      <c r="A448" s="24" t="s">
        <v>67</v>
      </c>
      <c r="B448" s="45">
        <f>'Parameter Input'!$L$37</f>
        <v>0.21633448448114301</v>
      </c>
      <c r="C448" s="46">
        <f>'Parameter Input'!$M$37</f>
        <v>0.101814693285632</v>
      </c>
      <c r="D448" s="1" t="s">
        <v>68</v>
      </c>
      <c r="L448" s="54">
        <f>'Parameter Input'!$O$37</f>
        <v>12</v>
      </c>
      <c r="M448" s="37">
        <v>0</v>
      </c>
      <c r="N448" s="37">
        <v>1</v>
      </c>
      <c r="O448" s="37">
        <f>'Parameter Input'!$P$37</f>
        <v>0.9</v>
      </c>
      <c r="P448" s="55">
        <f>'Parameter Input'!$Q$37</f>
        <v>0.4</v>
      </c>
      <c r="Q448" s="4">
        <f t="shared" si="312"/>
        <v>0.9867978615748374</v>
      </c>
      <c r="R448" s="4">
        <f t="shared" si="312"/>
        <v>0.98114509762858249</v>
      </c>
      <c r="S448" s="4">
        <f t="shared" si="312"/>
        <v>0.97311898315872036</v>
      </c>
      <c r="T448" s="4">
        <f t="shared" ref="T448:AI455" si="313">$N448+($M448-$N448)*((1/(1+EXP(-$P448*(T$9-$L448)))^$O448))</f>
        <v>0.96177484161592774</v>
      </c>
      <c r="U448" s="4">
        <f t="shared" si="313"/>
        <v>0.94584787155511363</v>
      </c>
      <c r="V448" s="4">
        <f t="shared" si="313"/>
        <v>0.92370360150141495</v>
      </c>
      <c r="W448" s="4">
        <f t="shared" si="313"/>
        <v>0.89334463567658451</v>
      </c>
      <c r="X448" s="4">
        <f t="shared" si="313"/>
        <v>0.85254543874327005</v>
      </c>
      <c r="Y448" s="4">
        <f t="shared" si="313"/>
        <v>0.79921300652623883</v>
      </c>
      <c r="Z448" s="4">
        <f t="shared" si="313"/>
        <v>0.73204982249993378</v>
      </c>
      <c r="AA448" s="4">
        <f t="shared" si="313"/>
        <v>0.65145592958786691</v>
      </c>
      <c r="AB448" s="4">
        <f t="shared" si="313"/>
        <v>0.56032247880849573</v>
      </c>
      <c r="AC448" s="4">
        <f t="shared" si="313"/>
        <v>0.46411326873185343</v>
      </c>
      <c r="AD448" s="4">
        <f t="shared" si="313"/>
        <v>0.36979727595523937</v>
      </c>
      <c r="AE448" s="4">
        <f t="shared" si="313"/>
        <v>0.28393948637231203</v>
      </c>
      <c r="AF448" s="4">
        <f t="shared" si="313"/>
        <v>0.21097259161117732</v>
      </c>
      <c r="AG448" s="4">
        <f t="shared" si="313"/>
        <v>0.15253917653798199</v>
      </c>
      <c r="AH448" s="4">
        <f t="shared" si="313"/>
        <v>0.10795188737709993</v>
      </c>
      <c r="AI448" s="4">
        <f t="shared" si="313"/>
        <v>7.5176653938091809E-2</v>
      </c>
      <c r="AJ448" s="4">
        <f t="shared" ref="AJ448:AR455" si="314">$N448+($M448-$N448)*((1/(1+EXP(-$P448*(AJ$9-$L448)))^$O448))</f>
        <v>5.1742836177502194E-2</v>
      </c>
      <c r="AK448" s="4">
        <f t="shared" si="314"/>
        <v>3.5319190625345942E-2</v>
      </c>
      <c r="AL448" s="4">
        <f t="shared" si="314"/>
        <v>2.3969442072658165E-2</v>
      </c>
      <c r="AM448" s="4">
        <f t="shared" si="314"/>
        <v>1.6202243558389728E-2</v>
      </c>
      <c r="AN448" s="4">
        <f t="shared" si="314"/>
        <v>1.0922240564108399E-2</v>
      </c>
      <c r="AO448" s="4">
        <f t="shared" si="314"/>
        <v>7.3493212906090566E-3</v>
      </c>
      <c r="AP448" s="4">
        <f t="shared" si="314"/>
        <v>4.9390262185057265E-3</v>
      </c>
      <c r="AQ448" s="4">
        <f t="shared" si="314"/>
        <v>3.3164275492956197E-3</v>
      </c>
      <c r="AR448" s="4">
        <f t="shared" si="314"/>
        <v>2.2256362146679809E-3</v>
      </c>
    </row>
    <row r="449" spans="1:44" x14ac:dyDescent="0.25">
      <c r="A449" s="24" t="s">
        <v>206</v>
      </c>
      <c r="B449" s="115">
        <f>'Parameter Input'!$L$40</f>
        <v>0</v>
      </c>
      <c r="C449" s="116">
        <f>'Parameter Input'!$M$40</f>
        <v>0</v>
      </c>
      <c r="D449" s="1" t="s">
        <v>76</v>
      </c>
      <c r="L449" s="54">
        <f>'Parameter Input'!$O$40</f>
        <v>17</v>
      </c>
      <c r="M449" s="37">
        <v>0</v>
      </c>
      <c r="N449" s="37">
        <v>1</v>
      </c>
      <c r="O449" s="37">
        <f>'Parameter Input'!$P$40</f>
        <v>0.9</v>
      </c>
      <c r="P449" s="55">
        <f>'Parameter Input'!$Q$40</f>
        <v>0.4</v>
      </c>
      <c r="Q449" s="4">
        <f t="shared" ref="Q449:AR449" si="315">$N449+($M449-$N449)*((1/(1+EXP(-$P449*(Q$9-$L449)))^$O449))</f>
        <v>0.99780374543478534</v>
      </c>
      <c r="R449" s="4">
        <f t="shared" si="315"/>
        <v>0.99685359315256394</v>
      </c>
      <c r="S449" s="4">
        <f t="shared" si="315"/>
        <v>0.99549347132349975</v>
      </c>
      <c r="T449" s="4">
        <f t="shared" si="315"/>
        <v>0.99354772139898062</v>
      </c>
      <c r="U449" s="4">
        <f t="shared" si="315"/>
        <v>0.99076681540580536</v>
      </c>
      <c r="V449" s="4">
        <f t="shared" si="315"/>
        <v>0.9867978615748374</v>
      </c>
      <c r="W449" s="4">
        <f t="shared" si="315"/>
        <v>0.98114509762858249</v>
      </c>
      <c r="X449" s="4">
        <f t="shared" si="315"/>
        <v>0.97311898315872036</v>
      </c>
      <c r="Y449" s="4">
        <f t="shared" si="315"/>
        <v>0.96177484161592774</v>
      </c>
      <c r="Z449" s="4">
        <f t="shared" si="315"/>
        <v>0.94584787155511363</v>
      </c>
      <c r="AA449" s="4">
        <f t="shared" si="315"/>
        <v>0.92370360150141495</v>
      </c>
      <c r="AB449" s="4">
        <f t="shared" si="315"/>
        <v>0.89334463567658451</v>
      </c>
      <c r="AC449" s="4">
        <f t="shared" si="315"/>
        <v>0.85254543874327005</v>
      </c>
      <c r="AD449" s="4">
        <f t="shared" si="315"/>
        <v>0.79921300652623883</v>
      </c>
      <c r="AE449" s="4">
        <f t="shared" si="315"/>
        <v>0.73204982249993378</v>
      </c>
      <c r="AF449" s="4">
        <f t="shared" si="315"/>
        <v>0.65145592958786691</v>
      </c>
      <c r="AG449" s="4">
        <f t="shared" si="315"/>
        <v>0.56032247880849573</v>
      </c>
      <c r="AH449" s="4">
        <f t="shared" si="315"/>
        <v>0.46411326873185343</v>
      </c>
      <c r="AI449" s="4">
        <f t="shared" si="315"/>
        <v>0.36979727595523937</v>
      </c>
      <c r="AJ449" s="4">
        <f t="shared" si="315"/>
        <v>0.28393948637231203</v>
      </c>
      <c r="AK449" s="4">
        <f t="shared" si="315"/>
        <v>0.21097259161117732</v>
      </c>
      <c r="AL449" s="4">
        <f t="shared" si="315"/>
        <v>0.15253917653798199</v>
      </c>
      <c r="AM449" s="4">
        <f t="shared" si="315"/>
        <v>0.10795188737709993</v>
      </c>
      <c r="AN449" s="4">
        <f t="shared" si="315"/>
        <v>7.5176653938091809E-2</v>
      </c>
      <c r="AO449" s="4">
        <f t="shared" si="315"/>
        <v>5.1742836177502194E-2</v>
      </c>
      <c r="AP449" s="4">
        <f t="shared" si="315"/>
        <v>3.5319190625345942E-2</v>
      </c>
      <c r="AQ449" s="4">
        <f t="shared" si="315"/>
        <v>2.3969442072658165E-2</v>
      </c>
      <c r="AR449" s="4">
        <f t="shared" si="315"/>
        <v>1.6202243558389728E-2</v>
      </c>
    </row>
    <row r="450" spans="1:44" x14ac:dyDescent="0.25">
      <c r="A450" s="24" t="s">
        <v>41</v>
      </c>
      <c r="B450" s="43">
        <f>'Parameter Input'!$L$34</f>
        <v>8</v>
      </c>
      <c r="C450" s="44">
        <f>'Parameter Input'!$M$34</f>
        <v>8</v>
      </c>
      <c r="D450" s="1" t="s">
        <v>42</v>
      </c>
      <c r="L450" s="54">
        <f>'Parameter Input'!$O$34</f>
        <v>9</v>
      </c>
      <c r="M450" s="37">
        <v>0</v>
      </c>
      <c r="N450" s="37">
        <v>1</v>
      </c>
      <c r="O450" s="37">
        <f>'Parameter Input'!$P$34</f>
        <v>0.9</v>
      </c>
      <c r="P450" s="55">
        <f>'Parameter Input'!$Q$34</f>
        <v>0.4</v>
      </c>
      <c r="Q450" s="4">
        <f t="shared" ref="Q450:AF455" si="316">$N450+($M450-$N450)*((1/(1+EXP(-$P450*(Q$9-$L450)))^$O450))</f>
        <v>0.96177484161592774</v>
      </c>
      <c r="R450" s="4">
        <f t="shared" si="316"/>
        <v>0.94584787155511363</v>
      </c>
      <c r="S450" s="4">
        <f t="shared" si="316"/>
        <v>0.92370360150141495</v>
      </c>
      <c r="T450" s="4">
        <f t="shared" si="316"/>
        <v>0.89334463567658451</v>
      </c>
      <c r="U450" s="4">
        <f t="shared" si="316"/>
        <v>0.85254543874327005</v>
      </c>
      <c r="V450" s="4">
        <f t="shared" si="316"/>
        <v>0.79921300652623883</v>
      </c>
      <c r="W450" s="4">
        <f t="shared" si="316"/>
        <v>0.73204982249993378</v>
      </c>
      <c r="X450" s="4">
        <f t="shared" si="316"/>
        <v>0.65145592958786691</v>
      </c>
      <c r="Y450" s="4">
        <f t="shared" si="316"/>
        <v>0.56032247880849573</v>
      </c>
      <c r="Z450" s="4">
        <f t="shared" si="316"/>
        <v>0.46411326873185343</v>
      </c>
      <c r="AA450" s="4">
        <f t="shared" si="316"/>
        <v>0.36979727595523937</v>
      </c>
      <c r="AB450" s="4">
        <f t="shared" si="316"/>
        <v>0.28393948637231203</v>
      </c>
      <c r="AC450" s="4">
        <f t="shared" si="316"/>
        <v>0.21097259161117732</v>
      </c>
      <c r="AD450" s="4">
        <f t="shared" si="316"/>
        <v>0.15253917653798199</v>
      </c>
      <c r="AE450" s="4">
        <f t="shared" si="316"/>
        <v>0.10795188737709993</v>
      </c>
      <c r="AF450" s="4">
        <f t="shared" si="316"/>
        <v>7.5176653938091809E-2</v>
      </c>
      <c r="AG450" s="4">
        <f t="shared" si="313"/>
        <v>5.1742836177502194E-2</v>
      </c>
      <c r="AH450" s="4">
        <f t="shared" si="313"/>
        <v>3.5319190625345942E-2</v>
      </c>
      <c r="AI450" s="4">
        <f t="shared" si="313"/>
        <v>2.3969442072658165E-2</v>
      </c>
      <c r="AJ450" s="4">
        <f t="shared" si="314"/>
        <v>1.6202243558389728E-2</v>
      </c>
      <c r="AK450" s="4">
        <f t="shared" si="314"/>
        <v>1.0922240564108399E-2</v>
      </c>
      <c r="AL450" s="4">
        <f t="shared" si="314"/>
        <v>7.3493212906090566E-3</v>
      </c>
      <c r="AM450" s="4">
        <f t="shared" si="314"/>
        <v>4.9390262185057265E-3</v>
      </c>
      <c r="AN450" s="4">
        <f t="shared" si="314"/>
        <v>3.3164275492956197E-3</v>
      </c>
      <c r="AO450" s="4">
        <f t="shared" si="314"/>
        <v>2.2256362146679809E-3</v>
      </c>
      <c r="AP450" s="4">
        <f t="shared" si="314"/>
        <v>1.4930448704811861E-3</v>
      </c>
      <c r="AQ450" s="4">
        <f t="shared" si="314"/>
        <v>1.0013381504474506E-3</v>
      </c>
      <c r="AR450" s="4">
        <f t="shared" si="314"/>
        <v>6.7145100246257527E-4</v>
      </c>
    </row>
    <row r="451" spans="1:44" x14ac:dyDescent="0.25">
      <c r="A451" s="24" t="s">
        <v>70</v>
      </c>
      <c r="B451" s="60">
        <f>'Parameter Input'!B66</f>
        <v>10</v>
      </c>
      <c r="C451" s="61">
        <f>'Parameter Input'!C66</f>
        <v>10</v>
      </c>
      <c r="D451" s="1" t="s">
        <v>42</v>
      </c>
      <c r="L451" s="54">
        <f>'Parameter Input'!E66</f>
        <v>12</v>
      </c>
      <c r="M451" s="37">
        <v>0</v>
      </c>
      <c r="N451" s="37">
        <v>1</v>
      </c>
      <c r="O451" s="37">
        <f>'Parameter Input'!F66</f>
        <v>0.9</v>
      </c>
      <c r="P451" s="55">
        <f>'Parameter Input'!G66</f>
        <v>0.4</v>
      </c>
      <c r="Q451" s="4">
        <f t="shared" si="316"/>
        <v>0.9867978615748374</v>
      </c>
      <c r="R451" s="4">
        <f t="shared" si="316"/>
        <v>0.98114509762858249</v>
      </c>
      <c r="S451" s="4">
        <f t="shared" si="316"/>
        <v>0.97311898315872036</v>
      </c>
      <c r="T451" s="4">
        <f t="shared" si="316"/>
        <v>0.96177484161592774</v>
      </c>
      <c r="U451" s="4">
        <f t="shared" si="316"/>
        <v>0.94584787155511363</v>
      </c>
      <c r="V451" s="4">
        <f t="shared" si="316"/>
        <v>0.92370360150141495</v>
      </c>
      <c r="W451" s="4">
        <f t="shared" si="316"/>
        <v>0.89334463567658451</v>
      </c>
      <c r="X451" s="4">
        <f t="shared" si="316"/>
        <v>0.85254543874327005</v>
      </c>
      <c r="Y451" s="4">
        <f t="shared" si="316"/>
        <v>0.79921300652623883</v>
      </c>
      <c r="Z451" s="4">
        <f t="shared" si="316"/>
        <v>0.73204982249993378</v>
      </c>
      <c r="AA451" s="4">
        <f t="shared" si="316"/>
        <v>0.65145592958786691</v>
      </c>
      <c r="AB451" s="4">
        <f t="shared" si="316"/>
        <v>0.56032247880849573</v>
      </c>
      <c r="AC451" s="4">
        <f t="shared" si="316"/>
        <v>0.46411326873185343</v>
      </c>
      <c r="AD451" s="4">
        <f t="shared" si="316"/>
        <v>0.36979727595523937</v>
      </c>
      <c r="AE451" s="4">
        <f t="shared" si="316"/>
        <v>0.28393948637231203</v>
      </c>
      <c r="AF451" s="4">
        <f t="shared" si="316"/>
        <v>0.21097259161117732</v>
      </c>
      <c r="AG451" s="4">
        <f t="shared" si="313"/>
        <v>0.15253917653798199</v>
      </c>
      <c r="AH451" s="4">
        <f t="shared" si="313"/>
        <v>0.10795188737709993</v>
      </c>
      <c r="AI451" s="4">
        <f t="shared" si="313"/>
        <v>7.5176653938091809E-2</v>
      </c>
      <c r="AJ451" s="4">
        <f t="shared" si="314"/>
        <v>5.1742836177502194E-2</v>
      </c>
      <c r="AK451" s="4">
        <f t="shared" si="314"/>
        <v>3.5319190625345942E-2</v>
      </c>
      <c r="AL451" s="4">
        <f t="shared" si="314"/>
        <v>2.3969442072658165E-2</v>
      </c>
      <c r="AM451" s="4">
        <f t="shared" si="314"/>
        <v>1.6202243558389728E-2</v>
      </c>
      <c r="AN451" s="4">
        <f t="shared" si="314"/>
        <v>1.0922240564108399E-2</v>
      </c>
      <c r="AO451" s="4">
        <f t="shared" si="314"/>
        <v>7.3493212906090566E-3</v>
      </c>
      <c r="AP451" s="4">
        <f t="shared" si="314"/>
        <v>4.9390262185057265E-3</v>
      </c>
      <c r="AQ451" s="4">
        <f t="shared" si="314"/>
        <v>3.3164275492956197E-3</v>
      </c>
      <c r="AR451" s="4">
        <f t="shared" si="314"/>
        <v>2.2256362146679809E-3</v>
      </c>
    </row>
    <row r="452" spans="1:44" x14ac:dyDescent="0.25">
      <c r="A452" s="24" t="s">
        <v>207</v>
      </c>
      <c r="B452" s="43">
        <f>'Parameter Input'!B63</f>
        <v>25</v>
      </c>
      <c r="C452" s="44">
        <f>'Parameter Input'!C63</f>
        <v>25</v>
      </c>
      <c r="D452" s="1" t="s">
        <v>49</v>
      </c>
      <c r="L452" s="54">
        <f>'Parameter Input'!E63</f>
        <v>12</v>
      </c>
      <c r="M452" s="37">
        <v>0</v>
      </c>
      <c r="N452" s="37">
        <v>1</v>
      </c>
      <c r="O452" s="37">
        <f>'Parameter Input'!F63</f>
        <v>0.9</v>
      </c>
      <c r="P452" s="55">
        <f>'Parameter Input'!G63</f>
        <v>0.4</v>
      </c>
      <c r="Q452" s="4">
        <f t="shared" si="316"/>
        <v>0.9867978615748374</v>
      </c>
      <c r="R452" s="4">
        <f t="shared" si="316"/>
        <v>0.98114509762858249</v>
      </c>
      <c r="S452" s="4">
        <f t="shared" si="316"/>
        <v>0.97311898315872036</v>
      </c>
      <c r="T452" s="4">
        <f t="shared" si="316"/>
        <v>0.96177484161592774</v>
      </c>
      <c r="U452" s="4">
        <f t="shared" si="316"/>
        <v>0.94584787155511363</v>
      </c>
      <c r="V452" s="4">
        <f t="shared" si="316"/>
        <v>0.92370360150141495</v>
      </c>
      <c r="W452" s="4">
        <f t="shared" si="316"/>
        <v>0.89334463567658451</v>
      </c>
      <c r="X452" s="4">
        <f t="shared" si="316"/>
        <v>0.85254543874327005</v>
      </c>
      <c r="Y452" s="4">
        <f t="shared" si="316"/>
        <v>0.79921300652623883</v>
      </c>
      <c r="Z452" s="4">
        <f t="shared" si="316"/>
        <v>0.73204982249993378</v>
      </c>
      <c r="AA452" s="4">
        <f t="shared" si="316"/>
        <v>0.65145592958786691</v>
      </c>
      <c r="AB452" s="4">
        <f t="shared" si="316"/>
        <v>0.56032247880849573</v>
      </c>
      <c r="AC452" s="4">
        <f t="shared" si="316"/>
        <v>0.46411326873185343</v>
      </c>
      <c r="AD452" s="4">
        <f t="shared" si="316"/>
        <v>0.36979727595523937</v>
      </c>
      <c r="AE452" s="4">
        <f t="shared" si="316"/>
        <v>0.28393948637231203</v>
      </c>
      <c r="AF452" s="4">
        <f t="shared" si="316"/>
        <v>0.21097259161117732</v>
      </c>
      <c r="AG452" s="4">
        <f t="shared" si="313"/>
        <v>0.15253917653798199</v>
      </c>
      <c r="AH452" s="4">
        <f t="shared" si="313"/>
        <v>0.10795188737709993</v>
      </c>
      <c r="AI452" s="4">
        <f t="shared" si="313"/>
        <v>7.5176653938091809E-2</v>
      </c>
      <c r="AJ452" s="4">
        <f t="shared" si="314"/>
        <v>5.1742836177502194E-2</v>
      </c>
      <c r="AK452" s="4">
        <f t="shared" si="314"/>
        <v>3.5319190625345942E-2</v>
      </c>
      <c r="AL452" s="4">
        <f t="shared" si="314"/>
        <v>2.3969442072658165E-2</v>
      </c>
      <c r="AM452" s="4">
        <f t="shared" si="314"/>
        <v>1.6202243558389728E-2</v>
      </c>
      <c r="AN452" s="4">
        <f t="shared" si="314"/>
        <v>1.0922240564108399E-2</v>
      </c>
      <c r="AO452" s="4">
        <f t="shared" si="314"/>
        <v>7.3493212906090566E-3</v>
      </c>
      <c r="AP452" s="4">
        <f t="shared" si="314"/>
        <v>4.9390262185057265E-3</v>
      </c>
      <c r="AQ452" s="4">
        <f t="shared" si="314"/>
        <v>3.3164275492956197E-3</v>
      </c>
      <c r="AR452" s="4">
        <f t="shared" si="314"/>
        <v>2.2256362146679809E-3</v>
      </c>
    </row>
    <row r="453" spans="1:44" x14ac:dyDescent="0.25">
      <c r="A453" s="24" t="s">
        <v>56</v>
      </c>
      <c r="B453" s="45">
        <f>'Parameter Input'!B64</f>
        <v>0.48</v>
      </c>
      <c r="C453" s="46">
        <f>'Parameter Input'!C64</f>
        <v>0.48</v>
      </c>
      <c r="D453" s="1" t="s">
        <v>57</v>
      </c>
      <c r="L453" s="54">
        <f>'Parameter Input'!E64</f>
        <v>12</v>
      </c>
      <c r="M453" s="37">
        <v>0</v>
      </c>
      <c r="N453" s="37">
        <v>1</v>
      </c>
      <c r="O453" s="37">
        <f>'Parameter Input'!F64</f>
        <v>0.9</v>
      </c>
      <c r="P453" s="55">
        <f>'Parameter Input'!G64</f>
        <v>0.4</v>
      </c>
      <c r="Q453" s="4">
        <f t="shared" si="316"/>
        <v>0.9867978615748374</v>
      </c>
      <c r="R453" s="4">
        <f t="shared" si="316"/>
        <v>0.98114509762858249</v>
      </c>
      <c r="S453" s="4">
        <f t="shared" si="316"/>
        <v>0.97311898315872036</v>
      </c>
      <c r="T453" s="4">
        <f t="shared" si="316"/>
        <v>0.96177484161592774</v>
      </c>
      <c r="U453" s="4">
        <f t="shared" si="316"/>
        <v>0.94584787155511363</v>
      </c>
      <c r="V453" s="4">
        <f t="shared" si="316"/>
        <v>0.92370360150141495</v>
      </c>
      <c r="W453" s="4">
        <f t="shared" si="316"/>
        <v>0.89334463567658451</v>
      </c>
      <c r="X453" s="4">
        <f t="shared" si="316"/>
        <v>0.85254543874327005</v>
      </c>
      <c r="Y453" s="4">
        <f t="shared" si="316"/>
        <v>0.79921300652623883</v>
      </c>
      <c r="Z453" s="4">
        <f t="shared" si="316"/>
        <v>0.73204982249993378</v>
      </c>
      <c r="AA453" s="4">
        <f t="shared" si="316"/>
        <v>0.65145592958786691</v>
      </c>
      <c r="AB453" s="4">
        <f t="shared" si="316"/>
        <v>0.56032247880849573</v>
      </c>
      <c r="AC453" s="4">
        <f t="shared" si="316"/>
        <v>0.46411326873185343</v>
      </c>
      <c r="AD453" s="4">
        <f t="shared" si="316"/>
        <v>0.36979727595523937</v>
      </c>
      <c r="AE453" s="4">
        <f t="shared" si="316"/>
        <v>0.28393948637231203</v>
      </c>
      <c r="AF453" s="4">
        <f t="shared" si="316"/>
        <v>0.21097259161117732</v>
      </c>
      <c r="AG453" s="4">
        <f t="shared" si="313"/>
        <v>0.15253917653798199</v>
      </c>
      <c r="AH453" s="4">
        <f t="shared" si="313"/>
        <v>0.10795188737709993</v>
      </c>
      <c r="AI453" s="4">
        <f t="shared" si="313"/>
        <v>7.5176653938091809E-2</v>
      </c>
      <c r="AJ453" s="4">
        <f t="shared" si="314"/>
        <v>5.1742836177502194E-2</v>
      </c>
      <c r="AK453" s="4">
        <f t="shared" si="314"/>
        <v>3.5319190625345942E-2</v>
      </c>
      <c r="AL453" s="4">
        <f t="shared" si="314"/>
        <v>2.3969442072658165E-2</v>
      </c>
      <c r="AM453" s="4">
        <f t="shared" si="314"/>
        <v>1.6202243558389728E-2</v>
      </c>
      <c r="AN453" s="4">
        <f t="shared" si="314"/>
        <v>1.0922240564108399E-2</v>
      </c>
      <c r="AO453" s="4">
        <f t="shared" si="314"/>
        <v>7.3493212906090566E-3</v>
      </c>
      <c r="AP453" s="4">
        <f t="shared" si="314"/>
        <v>4.9390262185057265E-3</v>
      </c>
      <c r="AQ453" s="4">
        <f t="shared" si="314"/>
        <v>3.3164275492956197E-3</v>
      </c>
      <c r="AR453" s="4">
        <f t="shared" si="314"/>
        <v>2.2256362146679809E-3</v>
      </c>
    </row>
    <row r="454" spans="1:44" x14ac:dyDescent="0.25">
      <c r="A454" s="24" t="s">
        <v>73</v>
      </c>
      <c r="B454" s="72">
        <f>'Parameter Input'!$L$38</f>
        <v>0.05</v>
      </c>
      <c r="C454" s="73">
        <f>'Parameter Input'!$M$38</f>
        <v>0.02</v>
      </c>
      <c r="D454" s="1" t="s">
        <v>57</v>
      </c>
      <c r="L454" s="54">
        <f>'Parameter Input'!$O$38</f>
        <v>12</v>
      </c>
      <c r="M454" s="37">
        <v>0</v>
      </c>
      <c r="N454" s="37">
        <v>1</v>
      </c>
      <c r="O454" s="37">
        <f>'Parameter Input'!$P$38</f>
        <v>0.9</v>
      </c>
      <c r="P454" s="55">
        <f>'Parameter Input'!$Q$38</f>
        <v>0.4</v>
      </c>
      <c r="Q454" s="4">
        <f t="shared" si="316"/>
        <v>0.9867978615748374</v>
      </c>
      <c r="R454" s="4">
        <f t="shared" si="316"/>
        <v>0.98114509762858249</v>
      </c>
      <c r="S454" s="4">
        <f t="shared" si="316"/>
        <v>0.97311898315872036</v>
      </c>
      <c r="T454" s="4">
        <f t="shared" si="316"/>
        <v>0.96177484161592774</v>
      </c>
      <c r="U454" s="4">
        <f t="shared" si="316"/>
        <v>0.94584787155511363</v>
      </c>
      <c r="V454" s="4">
        <f t="shared" si="316"/>
        <v>0.92370360150141495</v>
      </c>
      <c r="W454" s="4">
        <f t="shared" si="316"/>
        <v>0.89334463567658451</v>
      </c>
      <c r="X454" s="4">
        <f t="shared" si="316"/>
        <v>0.85254543874327005</v>
      </c>
      <c r="Y454" s="4">
        <f t="shared" si="316"/>
        <v>0.79921300652623883</v>
      </c>
      <c r="Z454" s="4">
        <f t="shared" si="316"/>
        <v>0.73204982249993378</v>
      </c>
      <c r="AA454" s="4">
        <f t="shared" si="316"/>
        <v>0.65145592958786691</v>
      </c>
      <c r="AB454" s="4">
        <f t="shared" si="316"/>
        <v>0.56032247880849573</v>
      </c>
      <c r="AC454" s="4">
        <f t="shared" si="316"/>
        <v>0.46411326873185343</v>
      </c>
      <c r="AD454" s="4">
        <f t="shared" si="316"/>
        <v>0.36979727595523937</v>
      </c>
      <c r="AE454" s="4">
        <f t="shared" si="316"/>
        <v>0.28393948637231203</v>
      </c>
      <c r="AF454" s="4">
        <f t="shared" si="316"/>
        <v>0.21097259161117732</v>
      </c>
      <c r="AG454" s="4">
        <f t="shared" si="313"/>
        <v>0.15253917653798199</v>
      </c>
      <c r="AH454" s="4">
        <f t="shared" si="313"/>
        <v>0.10795188737709993</v>
      </c>
      <c r="AI454" s="4">
        <f t="shared" si="313"/>
        <v>7.5176653938091809E-2</v>
      </c>
      <c r="AJ454" s="4">
        <f t="shared" si="314"/>
        <v>5.1742836177502194E-2</v>
      </c>
      <c r="AK454" s="4">
        <f t="shared" si="314"/>
        <v>3.5319190625345942E-2</v>
      </c>
      <c r="AL454" s="4">
        <f t="shared" si="314"/>
        <v>2.3969442072658165E-2</v>
      </c>
      <c r="AM454" s="4">
        <f t="shared" si="314"/>
        <v>1.6202243558389728E-2</v>
      </c>
      <c r="AN454" s="4">
        <f t="shared" si="314"/>
        <v>1.0922240564108399E-2</v>
      </c>
      <c r="AO454" s="4">
        <f t="shared" si="314"/>
        <v>7.3493212906090566E-3</v>
      </c>
      <c r="AP454" s="4">
        <f t="shared" si="314"/>
        <v>4.9390262185057265E-3</v>
      </c>
      <c r="AQ454" s="4">
        <f t="shared" si="314"/>
        <v>3.3164275492956197E-3</v>
      </c>
      <c r="AR454" s="4">
        <f t="shared" si="314"/>
        <v>2.2256362146679809E-3</v>
      </c>
    </row>
    <row r="455" spans="1:44" ht="15.75" thickBot="1" x14ac:dyDescent="0.3">
      <c r="A455" s="24" t="s">
        <v>64</v>
      </c>
      <c r="B455" s="49">
        <f>'Parameter Input'!B65</f>
        <v>90000</v>
      </c>
      <c r="C455" s="50">
        <f>'Parameter Input'!C65</f>
        <v>90000</v>
      </c>
      <c r="D455" s="1" t="s">
        <v>65</v>
      </c>
      <c r="L455" s="56">
        <f>'Parameter Input'!E65</f>
        <v>12</v>
      </c>
      <c r="M455" s="57">
        <v>0</v>
      </c>
      <c r="N455" s="57">
        <v>1</v>
      </c>
      <c r="O455" s="57">
        <f>'Parameter Input'!F65</f>
        <v>0.9</v>
      </c>
      <c r="P455" s="58">
        <f>'Parameter Input'!G65</f>
        <v>0.4</v>
      </c>
      <c r="Q455" s="4">
        <f t="shared" si="316"/>
        <v>0.9867978615748374</v>
      </c>
      <c r="R455" s="4">
        <f t="shared" si="316"/>
        <v>0.98114509762858249</v>
      </c>
      <c r="S455" s="4">
        <f t="shared" si="316"/>
        <v>0.97311898315872036</v>
      </c>
      <c r="T455" s="4">
        <f t="shared" si="316"/>
        <v>0.96177484161592774</v>
      </c>
      <c r="U455" s="4">
        <f t="shared" si="316"/>
        <v>0.94584787155511363</v>
      </c>
      <c r="V455" s="4">
        <f t="shared" si="316"/>
        <v>0.92370360150141495</v>
      </c>
      <c r="W455" s="4">
        <f t="shared" si="316"/>
        <v>0.89334463567658451</v>
      </c>
      <c r="X455" s="4">
        <f t="shared" si="316"/>
        <v>0.85254543874327005</v>
      </c>
      <c r="Y455" s="4">
        <f t="shared" si="316"/>
        <v>0.79921300652623883</v>
      </c>
      <c r="Z455" s="4">
        <f t="shared" si="316"/>
        <v>0.73204982249993378</v>
      </c>
      <c r="AA455" s="4">
        <f t="shared" si="316"/>
        <v>0.65145592958786691</v>
      </c>
      <c r="AB455" s="4">
        <f t="shared" si="316"/>
        <v>0.56032247880849573</v>
      </c>
      <c r="AC455" s="4">
        <f t="shared" si="316"/>
        <v>0.46411326873185343</v>
      </c>
      <c r="AD455" s="4">
        <f t="shared" si="316"/>
        <v>0.36979727595523937</v>
      </c>
      <c r="AE455" s="4">
        <f t="shared" si="316"/>
        <v>0.28393948637231203</v>
      </c>
      <c r="AF455" s="4">
        <f t="shared" si="316"/>
        <v>0.21097259161117732</v>
      </c>
      <c r="AG455" s="4">
        <f t="shared" si="313"/>
        <v>0.15253917653798199</v>
      </c>
      <c r="AH455" s="4">
        <f t="shared" si="313"/>
        <v>0.10795188737709993</v>
      </c>
      <c r="AI455" s="4">
        <f t="shared" si="313"/>
        <v>7.5176653938091809E-2</v>
      </c>
      <c r="AJ455" s="4">
        <f t="shared" si="314"/>
        <v>5.1742836177502194E-2</v>
      </c>
      <c r="AK455" s="4">
        <f t="shared" si="314"/>
        <v>3.5319190625345942E-2</v>
      </c>
      <c r="AL455" s="4">
        <f t="shared" si="314"/>
        <v>2.3969442072658165E-2</v>
      </c>
      <c r="AM455" s="4">
        <f t="shared" si="314"/>
        <v>1.6202243558389728E-2</v>
      </c>
      <c r="AN455" s="4">
        <f t="shared" si="314"/>
        <v>1.0922240564108399E-2</v>
      </c>
      <c r="AO455" s="4">
        <f t="shared" si="314"/>
        <v>7.3493212906090566E-3</v>
      </c>
      <c r="AP455" s="4">
        <f t="shared" si="314"/>
        <v>4.9390262185057265E-3</v>
      </c>
      <c r="AQ455" s="4">
        <f t="shared" si="314"/>
        <v>3.3164275492956197E-3</v>
      </c>
      <c r="AR455" s="4">
        <f t="shared" si="314"/>
        <v>2.2256362146679809E-3</v>
      </c>
    </row>
    <row r="456" spans="1:44" x14ac:dyDescent="0.25">
      <c r="A456" s="25"/>
      <c r="B456" s="40"/>
    </row>
    <row r="457" spans="1:44" ht="15.75" thickBot="1" x14ac:dyDescent="0.3"/>
    <row r="458" spans="1:44" ht="15.75" thickBot="1" x14ac:dyDescent="0.3">
      <c r="A458" s="26" t="s">
        <v>208</v>
      </c>
      <c r="B458" s="27">
        <v>2023</v>
      </c>
      <c r="C458" s="27">
        <v>2024</v>
      </c>
      <c r="D458" s="27">
        <v>2025</v>
      </c>
      <c r="E458" s="27">
        <v>2026</v>
      </c>
      <c r="F458" s="27">
        <v>2027</v>
      </c>
      <c r="G458" s="27">
        <v>2028</v>
      </c>
      <c r="H458" s="27">
        <v>2029</v>
      </c>
      <c r="I458" s="27">
        <v>2030</v>
      </c>
      <c r="J458" s="27">
        <v>2031</v>
      </c>
      <c r="K458" s="27">
        <v>2032</v>
      </c>
      <c r="L458" s="27">
        <v>2033</v>
      </c>
      <c r="M458" s="27">
        <v>2034</v>
      </c>
      <c r="N458" s="27">
        <v>2035</v>
      </c>
      <c r="O458" s="27">
        <v>2036</v>
      </c>
      <c r="P458" s="27">
        <v>2037</v>
      </c>
      <c r="Q458" s="27">
        <v>2038</v>
      </c>
      <c r="R458" s="27">
        <v>2039</v>
      </c>
      <c r="S458" s="27">
        <v>2040</v>
      </c>
      <c r="T458" s="27">
        <v>2041</v>
      </c>
      <c r="U458" s="27">
        <v>2042</v>
      </c>
      <c r="V458" s="27">
        <v>2043</v>
      </c>
      <c r="W458" s="27">
        <v>2044</v>
      </c>
      <c r="X458" s="27">
        <v>2045</v>
      </c>
      <c r="Y458" s="27">
        <v>2046</v>
      </c>
      <c r="Z458" s="27">
        <v>2047</v>
      </c>
      <c r="AA458" s="27">
        <v>2048</v>
      </c>
      <c r="AB458" s="27">
        <v>2049</v>
      </c>
      <c r="AC458" s="28">
        <v>2050</v>
      </c>
    </row>
    <row r="459" spans="1:44" x14ac:dyDescent="0.25">
      <c r="A459" s="29" t="str">
        <f t="shared" ref="A459:A468" si="317">A439</f>
        <v>Capex vehicle</v>
      </c>
      <c r="B459" s="62">
        <f t="shared" ref="B459:B468" si="318">$B439+($C439-$B439)*(1-Q439)</f>
        <v>381017.08777974301</v>
      </c>
      <c r="C459" s="62">
        <f t="shared" ref="C459:C468" si="319">$B439+($C439-$B439)*(1-R439)</f>
        <v>377274.24981545168</v>
      </c>
      <c r="D459" s="62">
        <f t="shared" ref="D459:D468" si="320">$B439+($C439-$B439)*(1-S439)</f>
        <v>372070.34635283251</v>
      </c>
      <c r="E459" s="62">
        <f t="shared" ref="E459:E468" si="321">$B439+($C439-$B439)*(1-T439)</f>
        <v>364935.98938399734</v>
      </c>
      <c r="F459" s="62">
        <f t="shared" ref="F459:F468" si="322">$B439+($C439-$B439)*(1-U439)</f>
        <v>355348.17810466845</v>
      </c>
      <c r="G459" s="62">
        <f t="shared" ref="G459:G468" si="323">$B439+($C439-$B439)*(1-V439)</f>
        <v>342815.05653366609</v>
      </c>
      <c r="H459" s="62">
        <f t="shared" ref="H459:H468" si="324">$B439+($C439-$B439)*(1-W439)</f>
        <v>327031.70828748442</v>
      </c>
      <c r="I459" s="62">
        <f t="shared" ref="I459:I468" si="325">$B439+($C439-$B439)*(1-X439)</f>
        <v>308092.14345314872</v>
      </c>
      <c r="J459" s="62">
        <f t="shared" ref="J459:J468" si="326">$B439+($C439-$B439)*(1-Y439)</f>
        <v>286675.78251999652</v>
      </c>
      <c r="K459" s="62">
        <f t="shared" ref="K459:K468" si="327">$B439+($C439-$B439)*(1-Z439)</f>
        <v>264066.61815198557</v>
      </c>
      <c r="L459" s="62">
        <f t="shared" ref="L459:L468" si="328">$B439+($C439-$B439)*(1-AA439)</f>
        <v>241902.35984948126</v>
      </c>
      <c r="M459" s="62">
        <f t="shared" ref="M459:M468" si="329">$B439+($C439-$B439)*(1-AB439)</f>
        <v>221725.77929749334</v>
      </c>
      <c r="N459" s="62">
        <f t="shared" ref="N459:N468" si="330">$B439+($C439-$B439)*(1-AC439)</f>
        <v>204578.55902862668</v>
      </c>
      <c r="O459" s="62">
        <f t="shared" ref="O459:O468" si="331">$B439+($C439-$B439)*(1-AD439)</f>
        <v>190846.70648642577</v>
      </c>
      <c r="P459" s="62">
        <f t="shared" ref="P459:P468" si="332">$B439+($C439-$B439)*(1-AE439)</f>
        <v>180368.6935336185</v>
      </c>
      <c r="Q459" s="62">
        <f t="shared" ref="Q459:Q468" si="333">$B439+($C439-$B439)*(1-AF439)</f>
        <v>172666.51367545157</v>
      </c>
      <c r="R459" s="62">
        <f t="shared" ref="R459:R468" si="334">$B439+($C439-$B439)*(1-AG439)</f>
        <v>167159.56650171301</v>
      </c>
      <c r="S459" s="62">
        <f t="shared" ref="S459:S468" si="335">$B439+($C439-$B439)*(1-AH439)</f>
        <v>163300.00979695629</v>
      </c>
      <c r="T459" s="62">
        <f t="shared" ref="T459:T468" si="336">$B439+($C439-$B439)*(1-AI439)</f>
        <v>160632.81888707468</v>
      </c>
      <c r="U459" s="62">
        <f t="shared" ref="U459:U468" si="337">$B439+($C439-$B439)*(1-AJ439)</f>
        <v>158807.52723622159</v>
      </c>
      <c r="V459" s="62">
        <f t="shared" ref="V459:V468" si="338">$B439+($C439-$B439)*(1-AK439)</f>
        <v>157566.72653256549</v>
      </c>
      <c r="W459" s="62">
        <f t="shared" ref="W459:W468" si="339">$B439+($C439-$B439)*(1-AL439)</f>
        <v>156727.09050329312</v>
      </c>
      <c r="X459" s="62">
        <f t="shared" ref="X459:X468" si="340">$B439+($C439-$B439)*(1-AM439)</f>
        <v>156160.67116134884</v>
      </c>
      <c r="Y459" s="62">
        <f t="shared" ref="Y459:Y468" si="341">$B439+($C439-$B439)*(1-AN439)</f>
        <v>155779.36047408447</v>
      </c>
      <c r="Z459" s="62">
        <f t="shared" ref="Z459:Z468" si="342">$B439+($C439-$B439)*(1-AO439)</f>
        <v>155523.02451044696</v>
      </c>
      <c r="AA459" s="62">
        <f t="shared" ref="AA459:AA468" si="343">$B439+($C439-$B439)*(1-AP439)</f>
        <v>155350.86554456307</v>
      </c>
      <c r="AB459" s="62">
        <f t="shared" ref="AB459:AB468" si="344">$B439+($C439-$B439)*(1-AQ439)</f>
        <v>155235.31446535516</v>
      </c>
      <c r="AC459" s="62">
        <f t="shared" ref="AC459:AC468" si="345">$B439+($C439-$B439)*(1-AR439)</f>
        <v>155157.7909855787</v>
      </c>
    </row>
    <row r="460" spans="1:44" x14ac:dyDescent="0.25">
      <c r="A460" s="30" t="str">
        <f t="shared" si="317"/>
        <v>Residual value (vehicle)</v>
      </c>
      <c r="B460" s="62">
        <f t="shared" si="318"/>
        <v>-57745.053121914571</v>
      </c>
      <c r="C460" s="62">
        <f t="shared" si="319"/>
        <v>-57430.49546321349</v>
      </c>
      <c r="D460" s="62">
        <f t="shared" si="320"/>
        <v>-56993.146129652945</v>
      </c>
      <c r="E460" s="62">
        <f t="shared" si="321"/>
        <v>-56393.556554612544</v>
      </c>
      <c r="F460" s="62">
        <f t="shared" si="322"/>
        <v>-55587.772415179585</v>
      </c>
      <c r="G460" s="62">
        <f t="shared" si="323"/>
        <v>-54534.456878893216</v>
      </c>
      <c r="H460" s="62">
        <f t="shared" si="324"/>
        <v>-53207.983994373695</v>
      </c>
      <c r="I460" s="62">
        <f t="shared" si="325"/>
        <v>-51616.254609360374</v>
      </c>
      <c r="J460" s="62">
        <f t="shared" si="326"/>
        <v>-49816.368956467792</v>
      </c>
      <c r="K460" s="62">
        <f t="shared" si="327"/>
        <v>-47916.237057454106</v>
      </c>
      <c r="L460" s="62">
        <f t="shared" si="328"/>
        <v>-46053.49620011598</v>
      </c>
      <c r="M460" s="62">
        <f t="shared" si="329"/>
        <v>-44357.804855853159</v>
      </c>
      <c r="N460" s="62">
        <f t="shared" si="330"/>
        <v>-42916.708684320751</v>
      </c>
      <c r="O460" s="62">
        <f t="shared" si="331"/>
        <v>-41762.648736625146</v>
      </c>
      <c r="P460" s="62">
        <f t="shared" si="332"/>
        <v>-40882.049775697727</v>
      </c>
      <c r="Q460" s="62">
        <f t="shared" si="333"/>
        <v>-40234.73891527731</v>
      </c>
      <c r="R460" s="62">
        <f t="shared" si="334"/>
        <v>-39771.921014505671</v>
      </c>
      <c r="S460" s="62">
        <f t="shared" si="335"/>
        <v>-39447.554014850582</v>
      </c>
      <c r="T460" s="62">
        <f t="shared" si="336"/>
        <v>-39223.396480935</v>
      </c>
      <c r="U460" s="62">
        <f t="shared" si="337"/>
        <v>-39069.994310278198</v>
      </c>
      <c r="V460" s="62">
        <f t="shared" si="338"/>
        <v>-38965.714251141137</v>
      </c>
      <c r="W460" s="62">
        <f t="shared" si="339"/>
        <v>-38895.149095489527</v>
      </c>
      <c r="X460" s="62">
        <f t="shared" si="340"/>
        <v>-38847.545767815493</v>
      </c>
      <c r="Y460" s="62">
        <f t="shared" si="341"/>
        <v>-38815.49944409859</v>
      </c>
      <c r="Z460" s="62">
        <f t="shared" si="342"/>
        <v>-38793.956315239688</v>
      </c>
      <c r="AA460" s="62">
        <f t="shared" si="343"/>
        <v>-38779.487636192003</v>
      </c>
      <c r="AB460" s="62">
        <f t="shared" si="344"/>
        <v>-38769.776428471334</v>
      </c>
      <c r="AC460" s="62">
        <f t="shared" si="345"/>
        <v>-38763.261157298635</v>
      </c>
    </row>
    <row r="461" spans="1:44" x14ac:dyDescent="0.25">
      <c r="A461" s="30" t="str">
        <f t="shared" si="317"/>
        <v>Capex costumization</v>
      </c>
      <c r="B461" s="62">
        <f t="shared" si="318"/>
        <v>35000</v>
      </c>
      <c r="C461" s="62">
        <f t="shared" si="319"/>
        <v>35000</v>
      </c>
      <c r="D461" s="62">
        <f t="shared" si="320"/>
        <v>35000</v>
      </c>
      <c r="E461" s="62">
        <f t="shared" si="321"/>
        <v>35000</v>
      </c>
      <c r="F461" s="62">
        <f t="shared" si="322"/>
        <v>35000</v>
      </c>
      <c r="G461" s="62">
        <f t="shared" si="323"/>
        <v>35000</v>
      </c>
      <c r="H461" s="62">
        <f t="shared" si="324"/>
        <v>35000</v>
      </c>
      <c r="I461" s="62">
        <f t="shared" si="325"/>
        <v>35000</v>
      </c>
      <c r="J461" s="62">
        <f t="shared" si="326"/>
        <v>35000</v>
      </c>
      <c r="K461" s="62">
        <f t="shared" si="327"/>
        <v>35000</v>
      </c>
      <c r="L461" s="62">
        <f t="shared" si="328"/>
        <v>35000</v>
      </c>
      <c r="M461" s="62">
        <f t="shared" si="329"/>
        <v>35000</v>
      </c>
      <c r="N461" s="62">
        <f t="shared" si="330"/>
        <v>35000</v>
      </c>
      <c r="O461" s="62">
        <f t="shared" si="331"/>
        <v>35000</v>
      </c>
      <c r="P461" s="62">
        <f t="shared" si="332"/>
        <v>35000</v>
      </c>
      <c r="Q461" s="62">
        <f t="shared" si="333"/>
        <v>35000</v>
      </c>
      <c r="R461" s="62">
        <f t="shared" si="334"/>
        <v>35000</v>
      </c>
      <c r="S461" s="62">
        <f t="shared" si="335"/>
        <v>35000</v>
      </c>
      <c r="T461" s="62">
        <f t="shared" si="336"/>
        <v>35000</v>
      </c>
      <c r="U461" s="62">
        <f t="shared" si="337"/>
        <v>35000</v>
      </c>
      <c r="V461" s="62">
        <f t="shared" si="338"/>
        <v>35000</v>
      </c>
      <c r="W461" s="62">
        <f t="shared" si="339"/>
        <v>35000</v>
      </c>
      <c r="X461" s="62">
        <f t="shared" si="340"/>
        <v>35000</v>
      </c>
      <c r="Y461" s="62">
        <f t="shared" si="341"/>
        <v>35000</v>
      </c>
      <c r="Z461" s="62">
        <f t="shared" si="342"/>
        <v>35000</v>
      </c>
      <c r="AA461" s="62">
        <f t="shared" si="343"/>
        <v>35000</v>
      </c>
      <c r="AB461" s="62">
        <f t="shared" si="344"/>
        <v>35000</v>
      </c>
      <c r="AC461" s="62">
        <f t="shared" si="345"/>
        <v>35000</v>
      </c>
    </row>
    <row r="462" spans="1:44" x14ac:dyDescent="0.25">
      <c r="A462" s="30" t="str">
        <f t="shared" si="317"/>
        <v>Residual value (costumization)</v>
      </c>
      <c r="B462" s="62">
        <f t="shared" si="318"/>
        <v>-8750</v>
      </c>
      <c r="C462" s="62">
        <f t="shared" si="319"/>
        <v>-8750</v>
      </c>
      <c r="D462" s="62">
        <f t="shared" si="320"/>
        <v>-8750</v>
      </c>
      <c r="E462" s="62">
        <f t="shared" si="321"/>
        <v>-8750</v>
      </c>
      <c r="F462" s="62">
        <f t="shared" si="322"/>
        <v>-8750</v>
      </c>
      <c r="G462" s="62">
        <f t="shared" si="323"/>
        <v>-8750</v>
      </c>
      <c r="H462" s="62">
        <f t="shared" si="324"/>
        <v>-8750</v>
      </c>
      <c r="I462" s="62">
        <f t="shared" si="325"/>
        <v>-8750</v>
      </c>
      <c r="J462" s="62">
        <f t="shared" si="326"/>
        <v>-8750</v>
      </c>
      <c r="K462" s="62">
        <f t="shared" si="327"/>
        <v>-8750</v>
      </c>
      <c r="L462" s="62">
        <f t="shared" si="328"/>
        <v>-8750</v>
      </c>
      <c r="M462" s="62">
        <f t="shared" si="329"/>
        <v>-8750</v>
      </c>
      <c r="N462" s="62">
        <f t="shared" si="330"/>
        <v>-8750</v>
      </c>
      <c r="O462" s="62">
        <f t="shared" si="331"/>
        <v>-8750</v>
      </c>
      <c r="P462" s="62">
        <f t="shared" si="332"/>
        <v>-8750</v>
      </c>
      <c r="Q462" s="62">
        <f t="shared" si="333"/>
        <v>-8750</v>
      </c>
      <c r="R462" s="62">
        <f t="shared" si="334"/>
        <v>-8750</v>
      </c>
      <c r="S462" s="62">
        <f t="shared" si="335"/>
        <v>-8750</v>
      </c>
      <c r="T462" s="62">
        <f t="shared" si="336"/>
        <v>-8750</v>
      </c>
      <c r="U462" s="62">
        <f t="shared" si="337"/>
        <v>-8750</v>
      </c>
      <c r="V462" s="62">
        <f t="shared" si="338"/>
        <v>-8750</v>
      </c>
      <c r="W462" s="62">
        <f t="shared" si="339"/>
        <v>-8750</v>
      </c>
      <c r="X462" s="62">
        <f t="shared" si="340"/>
        <v>-8750</v>
      </c>
      <c r="Y462" s="62">
        <f t="shared" si="341"/>
        <v>-8750</v>
      </c>
      <c r="Z462" s="62">
        <f t="shared" si="342"/>
        <v>-8750</v>
      </c>
      <c r="AA462" s="62">
        <f t="shared" si="343"/>
        <v>-8750</v>
      </c>
      <c r="AB462" s="62">
        <f t="shared" si="344"/>
        <v>-8750</v>
      </c>
      <c r="AC462" s="62">
        <f t="shared" si="345"/>
        <v>-8750</v>
      </c>
    </row>
    <row r="463" spans="1:44" x14ac:dyDescent="0.25">
      <c r="A463" s="30" t="str">
        <f t="shared" si="317"/>
        <v>WACC</v>
      </c>
      <c r="B463" s="62">
        <f t="shared" si="318"/>
        <v>0.06</v>
      </c>
      <c r="C463" s="62">
        <f t="shared" si="319"/>
        <v>0.06</v>
      </c>
      <c r="D463" s="62">
        <f t="shared" si="320"/>
        <v>0.06</v>
      </c>
      <c r="E463" s="62">
        <f t="shared" si="321"/>
        <v>0.06</v>
      </c>
      <c r="F463" s="62">
        <f t="shared" si="322"/>
        <v>0.06</v>
      </c>
      <c r="G463" s="62">
        <f t="shared" si="323"/>
        <v>0.06</v>
      </c>
      <c r="H463" s="62">
        <f t="shared" si="324"/>
        <v>0.06</v>
      </c>
      <c r="I463" s="62">
        <f t="shared" si="325"/>
        <v>0.06</v>
      </c>
      <c r="J463" s="62">
        <f t="shared" si="326"/>
        <v>0.06</v>
      </c>
      <c r="K463" s="62">
        <f t="shared" si="327"/>
        <v>0.06</v>
      </c>
      <c r="L463" s="62">
        <f t="shared" si="328"/>
        <v>0.06</v>
      </c>
      <c r="M463" s="62">
        <f t="shared" si="329"/>
        <v>0.06</v>
      </c>
      <c r="N463" s="62">
        <f t="shared" si="330"/>
        <v>0.06</v>
      </c>
      <c r="O463" s="62">
        <f t="shared" si="331"/>
        <v>0.06</v>
      </c>
      <c r="P463" s="62">
        <f t="shared" si="332"/>
        <v>0.06</v>
      </c>
      <c r="Q463" s="62">
        <f t="shared" si="333"/>
        <v>0.06</v>
      </c>
      <c r="R463" s="62">
        <f t="shared" si="334"/>
        <v>0.06</v>
      </c>
      <c r="S463" s="62">
        <f t="shared" si="335"/>
        <v>0.06</v>
      </c>
      <c r="T463" s="62">
        <f t="shared" si="336"/>
        <v>0.06</v>
      </c>
      <c r="U463" s="62">
        <f t="shared" si="337"/>
        <v>0.06</v>
      </c>
      <c r="V463" s="62">
        <f t="shared" si="338"/>
        <v>0.06</v>
      </c>
      <c r="W463" s="62">
        <f t="shared" si="339"/>
        <v>0.06</v>
      </c>
      <c r="X463" s="62">
        <f t="shared" si="340"/>
        <v>0.06</v>
      </c>
      <c r="Y463" s="62">
        <f t="shared" si="341"/>
        <v>0.06</v>
      </c>
      <c r="Z463" s="62">
        <f t="shared" si="342"/>
        <v>0.06</v>
      </c>
      <c r="AA463" s="62">
        <f t="shared" si="343"/>
        <v>0.06</v>
      </c>
      <c r="AB463" s="62">
        <f t="shared" si="344"/>
        <v>0.06</v>
      </c>
      <c r="AC463" s="62">
        <f t="shared" si="345"/>
        <v>0.06</v>
      </c>
    </row>
    <row r="464" spans="1:44" x14ac:dyDescent="0.25">
      <c r="A464" s="30" t="str">
        <f t="shared" si="317"/>
        <v>Opex fix (admin, crew, insurance)</v>
      </c>
      <c r="B464" s="62">
        <f t="shared" si="318"/>
        <v>70000</v>
      </c>
      <c r="C464" s="62">
        <f t="shared" si="319"/>
        <v>70000</v>
      </c>
      <c r="D464" s="62">
        <f t="shared" si="320"/>
        <v>70000</v>
      </c>
      <c r="E464" s="62">
        <f t="shared" si="321"/>
        <v>70000</v>
      </c>
      <c r="F464" s="62">
        <f t="shared" si="322"/>
        <v>70000</v>
      </c>
      <c r="G464" s="62">
        <f t="shared" si="323"/>
        <v>70000</v>
      </c>
      <c r="H464" s="62">
        <f t="shared" si="324"/>
        <v>70000</v>
      </c>
      <c r="I464" s="62">
        <f t="shared" si="325"/>
        <v>70000</v>
      </c>
      <c r="J464" s="62">
        <f t="shared" si="326"/>
        <v>70000</v>
      </c>
      <c r="K464" s="62">
        <f t="shared" si="327"/>
        <v>70000</v>
      </c>
      <c r="L464" s="62">
        <f t="shared" si="328"/>
        <v>70000</v>
      </c>
      <c r="M464" s="62">
        <f t="shared" si="329"/>
        <v>70000</v>
      </c>
      <c r="N464" s="62">
        <f t="shared" si="330"/>
        <v>70000</v>
      </c>
      <c r="O464" s="62">
        <f t="shared" si="331"/>
        <v>70000</v>
      </c>
      <c r="P464" s="62">
        <f t="shared" si="332"/>
        <v>70000</v>
      </c>
      <c r="Q464" s="62">
        <f t="shared" si="333"/>
        <v>70000</v>
      </c>
      <c r="R464" s="62">
        <f t="shared" si="334"/>
        <v>70000</v>
      </c>
      <c r="S464" s="62">
        <f t="shared" si="335"/>
        <v>70000</v>
      </c>
      <c r="T464" s="62">
        <f t="shared" si="336"/>
        <v>70000</v>
      </c>
      <c r="U464" s="62">
        <f t="shared" si="337"/>
        <v>70000</v>
      </c>
      <c r="V464" s="62">
        <f t="shared" si="338"/>
        <v>70000</v>
      </c>
      <c r="W464" s="62">
        <f t="shared" si="339"/>
        <v>70000</v>
      </c>
      <c r="X464" s="62">
        <f t="shared" si="340"/>
        <v>70000</v>
      </c>
      <c r="Y464" s="62">
        <f t="shared" si="341"/>
        <v>70000</v>
      </c>
      <c r="Z464" s="62">
        <f t="shared" si="342"/>
        <v>70000</v>
      </c>
      <c r="AA464" s="62">
        <f t="shared" si="343"/>
        <v>70000</v>
      </c>
      <c r="AB464" s="62">
        <f t="shared" si="344"/>
        <v>70000</v>
      </c>
      <c r="AC464" s="62">
        <f t="shared" si="345"/>
        <v>70000</v>
      </c>
    </row>
    <row r="465" spans="1:29" x14ac:dyDescent="0.25">
      <c r="A465" s="30" t="str">
        <f t="shared" si="317"/>
        <v>Opex maintenance &amp; repair</v>
      </c>
      <c r="B465" s="62">
        <f t="shared" si="318"/>
        <v>25694.198732927423</v>
      </c>
      <c r="C465" s="62">
        <f t="shared" si="319"/>
        <v>25566.782972440909</v>
      </c>
      <c r="D465" s="62">
        <f t="shared" si="320"/>
        <v>25389.62881201132</v>
      </c>
      <c r="E465" s="62">
        <f t="shared" si="321"/>
        <v>25146.757085412675</v>
      </c>
      <c r="F465" s="62">
        <f t="shared" si="322"/>
        <v>24820.363509946161</v>
      </c>
      <c r="G465" s="62">
        <f t="shared" si="323"/>
        <v>24393.704052209912</v>
      </c>
      <c r="H465" s="62">
        <f t="shared" si="324"/>
        <v>23856.39857999947</v>
      </c>
      <c r="I465" s="62">
        <f t="shared" si="325"/>
        <v>23211.647436702937</v>
      </c>
      <c r="J465" s="62">
        <f t="shared" si="326"/>
        <v>22482.579830467967</v>
      </c>
      <c r="K465" s="62">
        <f t="shared" si="327"/>
        <v>21712.906149854825</v>
      </c>
      <c r="L465" s="62">
        <f t="shared" si="328"/>
        <v>20958.378207641916</v>
      </c>
      <c r="M465" s="62">
        <f t="shared" si="329"/>
        <v>20271.515890978495</v>
      </c>
      <c r="N465" s="62">
        <f t="shared" si="330"/>
        <v>19687.78073288942</v>
      </c>
      <c r="O465" s="62">
        <f t="shared" si="331"/>
        <v>19220.313412303854</v>
      </c>
      <c r="P465" s="62">
        <f t="shared" si="332"/>
        <v>18863.615099016799</v>
      </c>
      <c r="Q465" s="62">
        <f t="shared" si="333"/>
        <v>18601.413231504735</v>
      </c>
      <c r="R465" s="62">
        <f t="shared" si="334"/>
        <v>18413.942689420019</v>
      </c>
      <c r="S465" s="62">
        <f t="shared" si="335"/>
        <v>18282.553525002768</v>
      </c>
      <c r="T465" s="62">
        <f t="shared" si="336"/>
        <v>18191.755536581266</v>
      </c>
      <c r="U465" s="62">
        <f t="shared" si="337"/>
        <v>18129.617948467116</v>
      </c>
      <c r="V465" s="62">
        <f t="shared" si="338"/>
        <v>18087.377924512868</v>
      </c>
      <c r="W465" s="62">
        <f t="shared" si="339"/>
        <v>18058.794570324873</v>
      </c>
      <c r="X465" s="62">
        <f t="shared" si="340"/>
        <v>18039.512209748045</v>
      </c>
      <c r="Y465" s="62">
        <f t="shared" si="341"/>
        <v>18026.531420394364</v>
      </c>
      <c r="Z465" s="62">
        <f t="shared" si="342"/>
        <v>18017.805089717345</v>
      </c>
      <c r="AA465" s="62">
        <f t="shared" si="343"/>
        <v>18011.94435896385</v>
      </c>
      <c r="AB465" s="62">
        <f t="shared" si="344"/>
        <v>18008.010705203578</v>
      </c>
      <c r="AC465" s="62">
        <f t="shared" si="345"/>
        <v>18005.371608019701</v>
      </c>
    </row>
    <row r="466" spans="1:29" x14ac:dyDescent="0.25">
      <c r="A466" s="30" t="str">
        <f t="shared" si="317"/>
        <v>Opex var (mode-fees)</v>
      </c>
      <c r="B466" s="62">
        <f t="shared" si="318"/>
        <v>0.11</v>
      </c>
      <c r="C466" s="62">
        <f t="shared" si="319"/>
        <v>0.11</v>
      </c>
      <c r="D466" s="62">
        <f t="shared" si="320"/>
        <v>0.11</v>
      </c>
      <c r="E466" s="62">
        <f t="shared" si="321"/>
        <v>0.11</v>
      </c>
      <c r="F466" s="62">
        <f t="shared" si="322"/>
        <v>0.11</v>
      </c>
      <c r="G466" s="62">
        <f t="shared" si="323"/>
        <v>0.11</v>
      </c>
      <c r="H466" s="62">
        <f t="shared" si="324"/>
        <v>0.11</v>
      </c>
      <c r="I466" s="62">
        <f t="shared" si="325"/>
        <v>0.11</v>
      </c>
      <c r="J466" s="62">
        <f t="shared" si="326"/>
        <v>0.11</v>
      </c>
      <c r="K466" s="62">
        <f t="shared" si="327"/>
        <v>0.11</v>
      </c>
      <c r="L466" s="62">
        <f t="shared" si="328"/>
        <v>0.11</v>
      </c>
      <c r="M466" s="62">
        <f t="shared" si="329"/>
        <v>0.11</v>
      </c>
      <c r="N466" s="62">
        <f t="shared" si="330"/>
        <v>0.11</v>
      </c>
      <c r="O466" s="62">
        <f t="shared" si="331"/>
        <v>0.11</v>
      </c>
      <c r="P466" s="62">
        <f t="shared" si="332"/>
        <v>0.11</v>
      </c>
      <c r="Q466" s="62">
        <f t="shared" si="333"/>
        <v>0.11</v>
      </c>
      <c r="R466" s="62">
        <f t="shared" si="334"/>
        <v>0.11</v>
      </c>
      <c r="S466" s="62">
        <f t="shared" si="335"/>
        <v>0.11</v>
      </c>
      <c r="T466" s="62">
        <f t="shared" si="336"/>
        <v>0.11</v>
      </c>
      <c r="U466" s="62">
        <f t="shared" si="337"/>
        <v>0.11</v>
      </c>
      <c r="V466" s="62">
        <f t="shared" si="338"/>
        <v>0.11</v>
      </c>
      <c r="W466" s="62">
        <f t="shared" si="339"/>
        <v>0.11</v>
      </c>
      <c r="X466" s="62">
        <f t="shared" si="340"/>
        <v>0.11</v>
      </c>
      <c r="Y466" s="62">
        <f t="shared" si="341"/>
        <v>0.11</v>
      </c>
      <c r="Z466" s="62">
        <f t="shared" si="342"/>
        <v>0.11</v>
      </c>
      <c r="AA466" s="62">
        <f t="shared" si="343"/>
        <v>0.11</v>
      </c>
      <c r="AB466" s="62">
        <f t="shared" si="344"/>
        <v>0.11</v>
      </c>
      <c r="AC466" s="62">
        <f t="shared" si="345"/>
        <v>0.11</v>
      </c>
    </row>
    <row r="467" spans="1:29" x14ac:dyDescent="0.25">
      <c r="A467" s="30" t="str">
        <f t="shared" si="317"/>
        <v>Fuel Economy</v>
      </c>
      <c r="B467" s="62">
        <f t="shared" si="318"/>
        <v>2.5017133827957863</v>
      </c>
      <c r="C467" s="62">
        <f t="shared" si="319"/>
        <v>2.4899274249507841</v>
      </c>
      <c r="D467" s="62">
        <f t="shared" si="320"/>
        <v>2.473540665111047</v>
      </c>
      <c r="E467" s="62">
        <f t="shared" si="321"/>
        <v>2.4510750304006725</v>
      </c>
      <c r="F467" s="62">
        <f t="shared" si="322"/>
        <v>2.4208836246700196</v>
      </c>
      <c r="G467" s="62">
        <f t="shared" si="323"/>
        <v>2.3814176248294165</v>
      </c>
      <c r="H467" s="62">
        <f t="shared" si="324"/>
        <v>2.3317168686499508</v>
      </c>
      <c r="I467" s="62">
        <f t="shared" si="325"/>
        <v>2.2720773878950213</v>
      </c>
      <c r="J467" s="62">
        <f t="shared" si="326"/>
        <v>2.2046386343182869</v>
      </c>
      <c r="K467" s="62">
        <f t="shared" si="327"/>
        <v>2.1334438188615716</v>
      </c>
      <c r="L467" s="62">
        <f t="shared" si="328"/>
        <v>2.0636499842068772</v>
      </c>
      <c r="M467" s="62">
        <f t="shared" si="329"/>
        <v>2.0001152199155108</v>
      </c>
      <c r="N467" s="62">
        <f t="shared" si="330"/>
        <v>1.9461197177922713</v>
      </c>
      <c r="O467" s="62">
        <f t="shared" si="331"/>
        <v>1.9028789906381067</v>
      </c>
      <c r="P467" s="62">
        <f t="shared" si="332"/>
        <v>1.8698843966590539</v>
      </c>
      <c r="Q467" s="62">
        <f t="shared" si="333"/>
        <v>1.845630723914188</v>
      </c>
      <c r="R467" s="62">
        <f t="shared" si="334"/>
        <v>1.8282896987713517</v>
      </c>
      <c r="S467" s="62">
        <f t="shared" si="335"/>
        <v>1.816136201062756</v>
      </c>
      <c r="T467" s="62">
        <f t="shared" si="336"/>
        <v>1.8077373871337672</v>
      </c>
      <c r="U467" s="62">
        <f t="shared" si="337"/>
        <v>1.8019896602332084</v>
      </c>
      <c r="V467" s="62">
        <f t="shared" si="338"/>
        <v>1.7980824580174404</v>
      </c>
      <c r="W467" s="62">
        <f t="shared" si="339"/>
        <v>1.7954384977550508</v>
      </c>
      <c r="X467" s="62">
        <f t="shared" si="340"/>
        <v>1.7936548794016942</v>
      </c>
      <c r="Y467" s="62">
        <f t="shared" si="341"/>
        <v>1.7924541563864786</v>
      </c>
      <c r="Z467" s="62">
        <f t="shared" si="342"/>
        <v>1.7916469707988543</v>
      </c>
      <c r="AA467" s="62">
        <f t="shared" si="343"/>
        <v>1.791104853204156</v>
      </c>
      <c r="AB467" s="62">
        <f t="shared" si="344"/>
        <v>1.7907409902313312</v>
      </c>
      <c r="AC467" s="62">
        <f t="shared" si="345"/>
        <v>1.7904968737418223</v>
      </c>
    </row>
    <row r="468" spans="1:29" x14ac:dyDescent="0.25">
      <c r="A468" s="30" t="str">
        <f t="shared" si="317"/>
        <v>Fuel Cost</v>
      </c>
      <c r="B468" s="62">
        <f t="shared" si="318"/>
        <v>0.21482257834535914</v>
      </c>
      <c r="C468" s="62">
        <f t="shared" si="319"/>
        <v>0.21417522499855654</v>
      </c>
      <c r="D468" s="62">
        <f t="shared" si="320"/>
        <v>0.21325607604535665</v>
      </c>
      <c r="E468" s="62">
        <f t="shared" si="321"/>
        <v>0.21195694732458373</v>
      </c>
      <c r="F468" s="62">
        <f t="shared" si="322"/>
        <v>0.21013299403884214</v>
      </c>
      <c r="G468" s="62">
        <f t="shared" si="323"/>
        <v>0.20759703685611555</v>
      </c>
      <c r="H468" s="62">
        <f t="shared" si="324"/>
        <v>0.20412033442894431</v>
      </c>
      <c r="I468" s="62">
        <f t="shared" si="325"/>
        <v>0.19944801891519662</v>
      </c>
      <c r="J468" s="62">
        <f t="shared" si="326"/>
        <v>0.19334039991375346</v>
      </c>
      <c r="K468" s="62">
        <f t="shared" si="327"/>
        <v>0.18564888610303532</v>
      </c>
      <c r="L468" s="62">
        <f t="shared" si="328"/>
        <v>0.17641929031511205</v>
      </c>
      <c r="M468" s="62">
        <f t="shared" si="329"/>
        <v>0.16598270656093206</v>
      </c>
      <c r="N468" s="62">
        <f t="shared" si="330"/>
        <v>0.15496484791186993</v>
      </c>
      <c r="O468" s="62">
        <f t="shared" si="331"/>
        <v>0.14416380011269478</v>
      </c>
      <c r="P468" s="62">
        <f t="shared" si="332"/>
        <v>0.13433138397714983</v>
      </c>
      <c r="Q468" s="62">
        <f t="shared" si="333"/>
        <v>0.12597523042491984</v>
      </c>
      <c r="R468" s="62">
        <f t="shared" si="334"/>
        <v>0.11928344793189689</v>
      </c>
      <c r="S468" s="62">
        <f t="shared" si="335"/>
        <v>0.11417732088721881</v>
      </c>
      <c r="T468" s="62">
        <f t="shared" si="336"/>
        <v>0.11042390799739947</v>
      </c>
      <c r="U468" s="62">
        <f t="shared" si="337"/>
        <v>0.10774027208054308</v>
      </c>
      <c r="V468" s="62">
        <f t="shared" si="338"/>
        <v>0.10585943962124107</v>
      </c>
      <c r="W468" s="62">
        <f t="shared" si="339"/>
        <v>0.10455966878686571</v>
      </c>
      <c r="X468" s="62">
        <f t="shared" si="340"/>
        <v>0.10367017083483761</v>
      </c>
      <c r="Y468" s="62">
        <f t="shared" si="341"/>
        <v>0.10306550599442084</v>
      </c>
      <c r="Z468" s="62">
        <f t="shared" si="342"/>
        <v>0.10265633602526128</v>
      </c>
      <c r="AA468" s="62">
        <f t="shared" si="343"/>
        <v>0.10238030953688443</v>
      </c>
      <c r="AB468" s="62">
        <f t="shared" si="344"/>
        <v>0.10219448987609238</v>
      </c>
      <c r="AC468" s="62">
        <f t="shared" si="345"/>
        <v>0.10206957268021295</v>
      </c>
    </row>
    <row r="469" spans="1:29" x14ac:dyDescent="0.25">
      <c r="A469" s="30" t="str">
        <f t="shared" ref="A469" si="346">A449</f>
        <v>Emission Cost</v>
      </c>
      <c r="B469" s="66">
        <f>$B449+($C449-$B449)*(1-Q449)</f>
        <v>0</v>
      </c>
      <c r="C469" s="66">
        <f t="shared" ref="C469:AC469" si="347">$B449+($C449-$B449)*(1-R449)</f>
        <v>0</v>
      </c>
      <c r="D469" s="66">
        <f t="shared" si="347"/>
        <v>0</v>
      </c>
      <c r="E469" s="66">
        <f t="shared" si="347"/>
        <v>0</v>
      </c>
      <c r="F469" s="66">
        <f t="shared" si="347"/>
        <v>0</v>
      </c>
      <c r="G469" s="66">
        <f t="shared" si="347"/>
        <v>0</v>
      </c>
      <c r="H469" s="66">
        <f t="shared" si="347"/>
        <v>0</v>
      </c>
      <c r="I469" s="66">
        <f t="shared" si="347"/>
        <v>0</v>
      </c>
      <c r="J469" s="66">
        <f t="shared" si="347"/>
        <v>0</v>
      </c>
      <c r="K469" s="66">
        <f t="shared" si="347"/>
        <v>0</v>
      </c>
      <c r="L469" s="66">
        <f t="shared" si="347"/>
        <v>0</v>
      </c>
      <c r="M469" s="66">
        <f t="shared" si="347"/>
        <v>0</v>
      </c>
      <c r="N469" s="66">
        <f t="shared" si="347"/>
        <v>0</v>
      </c>
      <c r="O469" s="66">
        <f t="shared" si="347"/>
        <v>0</v>
      </c>
      <c r="P469" s="66">
        <f t="shared" si="347"/>
        <v>0</v>
      </c>
      <c r="Q469" s="66">
        <f t="shared" si="347"/>
        <v>0</v>
      </c>
      <c r="R469" s="66">
        <f t="shared" si="347"/>
        <v>0</v>
      </c>
      <c r="S469" s="66">
        <f t="shared" si="347"/>
        <v>0</v>
      </c>
      <c r="T469" s="66">
        <f t="shared" si="347"/>
        <v>0</v>
      </c>
      <c r="U469" s="66">
        <f t="shared" si="347"/>
        <v>0</v>
      </c>
      <c r="V469" s="66">
        <f t="shared" si="347"/>
        <v>0</v>
      </c>
      <c r="W469" s="66">
        <f t="shared" si="347"/>
        <v>0</v>
      </c>
      <c r="X469" s="66">
        <f t="shared" si="347"/>
        <v>0</v>
      </c>
      <c r="Y469" s="66">
        <f t="shared" si="347"/>
        <v>0</v>
      </c>
      <c r="Z469" s="66">
        <f t="shared" si="347"/>
        <v>0</v>
      </c>
      <c r="AA469" s="66">
        <f t="shared" si="347"/>
        <v>0</v>
      </c>
      <c r="AB469" s="66">
        <f t="shared" si="347"/>
        <v>0</v>
      </c>
      <c r="AC469" s="66">
        <f t="shared" si="347"/>
        <v>0</v>
      </c>
    </row>
    <row r="470" spans="1:29" x14ac:dyDescent="0.25">
      <c r="A470" s="30" t="str">
        <f>A450</f>
        <v>Lifetime vehicle</v>
      </c>
      <c r="B470" s="62">
        <f>$B450+($C450-$B450)*(1-Q450)</f>
        <v>8</v>
      </c>
      <c r="C470" s="62">
        <f t="shared" ref="C470:L472" si="348">$B450+($C450-$B450)*(1-R450)</f>
        <v>8</v>
      </c>
      <c r="D470" s="62">
        <f t="shared" si="348"/>
        <v>8</v>
      </c>
      <c r="E470" s="62">
        <f t="shared" si="348"/>
        <v>8</v>
      </c>
      <c r="F470" s="62">
        <f t="shared" si="348"/>
        <v>8</v>
      </c>
      <c r="G470" s="62">
        <f t="shared" si="348"/>
        <v>8</v>
      </c>
      <c r="H470" s="62">
        <f t="shared" si="348"/>
        <v>8</v>
      </c>
      <c r="I470" s="62">
        <f t="shared" si="348"/>
        <v>8</v>
      </c>
      <c r="J470" s="62">
        <f t="shared" si="348"/>
        <v>8</v>
      </c>
      <c r="K470" s="62">
        <f t="shared" si="348"/>
        <v>8</v>
      </c>
      <c r="L470" s="62">
        <f t="shared" si="348"/>
        <v>8</v>
      </c>
      <c r="M470" s="62">
        <f t="shared" ref="M470:V472" si="349">$B450+($C450-$B450)*(1-AB450)</f>
        <v>8</v>
      </c>
      <c r="N470" s="62">
        <f t="shared" si="349"/>
        <v>8</v>
      </c>
      <c r="O470" s="62">
        <f t="shared" si="349"/>
        <v>8</v>
      </c>
      <c r="P470" s="62">
        <f t="shared" si="349"/>
        <v>8</v>
      </c>
      <c r="Q470" s="62">
        <f t="shared" si="349"/>
        <v>8</v>
      </c>
      <c r="R470" s="62">
        <f t="shared" si="349"/>
        <v>8</v>
      </c>
      <c r="S470" s="62">
        <f t="shared" si="349"/>
        <v>8</v>
      </c>
      <c r="T470" s="62">
        <f t="shared" si="349"/>
        <v>8</v>
      </c>
      <c r="U470" s="62">
        <f t="shared" si="349"/>
        <v>8</v>
      </c>
      <c r="V470" s="62">
        <f t="shared" si="349"/>
        <v>8</v>
      </c>
      <c r="W470" s="62">
        <f t="shared" ref="W470:AC472" si="350">$B450+($C450-$B450)*(1-AL450)</f>
        <v>8</v>
      </c>
      <c r="X470" s="62">
        <f t="shared" si="350"/>
        <v>8</v>
      </c>
      <c r="Y470" s="62">
        <f t="shared" si="350"/>
        <v>8</v>
      </c>
      <c r="Z470" s="62">
        <f t="shared" si="350"/>
        <v>8</v>
      </c>
      <c r="AA470" s="62">
        <f t="shared" si="350"/>
        <v>8</v>
      </c>
      <c r="AB470" s="62">
        <f t="shared" si="350"/>
        <v>8</v>
      </c>
      <c r="AC470" s="62">
        <f t="shared" si="350"/>
        <v>8</v>
      </c>
    </row>
    <row r="471" spans="1:29" x14ac:dyDescent="0.25">
      <c r="A471" s="30" t="str">
        <f>A451</f>
        <v>Lifetime costumization</v>
      </c>
      <c r="B471" s="62">
        <f>$B451+($C451-$B451)*(1-Q451)</f>
        <v>10</v>
      </c>
      <c r="C471" s="62">
        <f t="shared" si="348"/>
        <v>10</v>
      </c>
      <c r="D471" s="62">
        <f t="shared" si="348"/>
        <v>10</v>
      </c>
      <c r="E471" s="62">
        <f t="shared" si="348"/>
        <v>10</v>
      </c>
      <c r="F471" s="62">
        <f t="shared" si="348"/>
        <v>10</v>
      </c>
      <c r="G471" s="62">
        <f t="shared" si="348"/>
        <v>10</v>
      </c>
      <c r="H471" s="62">
        <f t="shared" si="348"/>
        <v>10</v>
      </c>
      <c r="I471" s="62">
        <f t="shared" si="348"/>
        <v>10</v>
      </c>
      <c r="J471" s="62">
        <f t="shared" si="348"/>
        <v>10</v>
      </c>
      <c r="K471" s="62">
        <f t="shared" si="348"/>
        <v>10</v>
      </c>
      <c r="L471" s="62">
        <f t="shared" si="348"/>
        <v>10</v>
      </c>
      <c r="M471" s="62">
        <f t="shared" si="349"/>
        <v>10</v>
      </c>
      <c r="N471" s="62">
        <f t="shared" si="349"/>
        <v>10</v>
      </c>
      <c r="O471" s="62">
        <f t="shared" si="349"/>
        <v>10</v>
      </c>
      <c r="P471" s="62">
        <f t="shared" si="349"/>
        <v>10</v>
      </c>
      <c r="Q471" s="62">
        <f t="shared" si="349"/>
        <v>10</v>
      </c>
      <c r="R471" s="62">
        <f t="shared" si="349"/>
        <v>10</v>
      </c>
      <c r="S471" s="62">
        <f t="shared" si="349"/>
        <v>10</v>
      </c>
      <c r="T471" s="62">
        <f t="shared" si="349"/>
        <v>10</v>
      </c>
      <c r="U471" s="62">
        <f t="shared" si="349"/>
        <v>10</v>
      </c>
      <c r="V471" s="62">
        <f t="shared" si="349"/>
        <v>10</v>
      </c>
      <c r="W471" s="62">
        <f t="shared" si="350"/>
        <v>10</v>
      </c>
      <c r="X471" s="62">
        <f t="shared" si="350"/>
        <v>10</v>
      </c>
      <c r="Y471" s="62">
        <f t="shared" si="350"/>
        <v>10</v>
      </c>
      <c r="Z471" s="62">
        <f t="shared" si="350"/>
        <v>10</v>
      </c>
      <c r="AA471" s="62">
        <f t="shared" si="350"/>
        <v>10</v>
      </c>
      <c r="AB471" s="62">
        <f t="shared" si="350"/>
        <v>10</v>
      </c>
      <c r="AC471" s="62">
        <f t="shared" si="350"/>
        <v>10</v>
      </c>
    </row>
    <row r="472" spans="1:29" x14ac:dyDescent="0.25">
      <c r="A472" s="30" t="str">
        <f>A452</f>
        <v>Tonnage .</v>
      </c>
      <c r="B472" s="62">
        <f>$B452+($C452-$B452)*(1-Q452)</f>
        <v>25</v>
      </c>
      <c r="C472" s="62">
        <f t="shared" si="348"/>
        <v>25</v>
      </c>
      <c r="D472" s="62">
        <f t="shared" si="348"/>
        <v>25</v>
      </c>
      <c r="E472" s="62">
        <f t="shared" si="348"/>
        <v>25</v>
      </c>
      <c r="F472" s="62">
        <f t="shared" si="348"/>
        <v>25</v>
      </c>
      <c r="G472" s="62">
        <f t="shared" si="348"/>
        <v>25</v>
      </c>
      <c r="H472" s="62">
        <f t="shared" si="348"/>
        <v>25</v>
      </c>
      <c r="I472" s="62">
        <f t="shared" si="348"/>
        <v>25</v>
      </c>
      <c r="J472" s="62">
        <f t="shared" si="348"/>
        <v>25</v>
      </c>
      <c r="K472" s="62">
        <f t="shared" si="348"/>
        <v>25</v>
      </c>
      <c r="L472" s="62">
        <f t="shared" si="348"/>
        <v>25</v>
      </c>
      <c r="M472" s="62">
        <f t="shared" si="349"/>
        <v>25</v>
      </c>
      <c r="N472" s="62">
        <f t="shared" si="349"/>
        <v>25</v>
      </c>
      <c r="O472" s="62">
        <f t="shared" si="349"/>
        <v>25</v>
      </c>
      <c r="P472" s="62">
        <f t="shared" si="349"/>
        <v>25</v>
      </c>
      <c r="Q472" s="62">
        <f t="shared" si="349"/>
        <v>25</v>
      </c>
      <c r="R472" s="62">
        <f t="shared" si="349"/>
        <v>25</v>
      </c>
      <c r="S472" s="62">
        <f t="shared" si="349"/>
        <v>25</v>
      </c>
      <c r="T472" s="62">
        <f t="shared" si="349"/>
        <v>25</v>
      </c>
      <c r="U472" s="62">
        <f t="shared" si="349"/>
        <v>25</v>
      </c>
      <c r="V472" s="62">
        <f t="shared" si="349"/>
        <v>25</v>
      </c>
      <c r="W472" s="62">
        <f t="shared" si="350"/>
        <v>25</v>
      </c>
      <c r="X472" s="62">
        <f t="shared" si="350"/>
        <v>25</v>
      </c>
      <c r="Y472" s="62">
        <f t="shared" si="350"/>
        <v>25</v>
      </c>
      <c r="Z472" s="62">
        <f t="shared" si="350"/>
        <v>25</v>
      </c>
      <c r="AA472" s="62">
        <f t="shared" si="350"/>
        <v>25</v>
      </c>
      <c r="AB472" s="62">
        <f t="shared" si="350"/>
        <v>25</v>
      </c>
      <c r="AC472" s="62">
        <f t="shared" si="350"/>
        <v>25</v>
      </c>
    </row>
    <row r="473" spans="1:29" x14ac:dyDescent="0.25">
      <c r="A473" s="30" t="str">
        <f>A453</f>
        <v>Market failure (av. utilization)</v>
      </c>
      <c r="B473" s="62">
        <f t="shared" ref="B473:K474" si="351">($B453+($C453-$B453)*(1-Q453))*B$44</f>
        <v>12</v>
      </c>
      <c r="C473" s="62">
        <f t="shared" si="351"/>
        <v>12</v>
      </c>
      <c r="D473" s="62">
        <f t="shared" si="351"/>
        <v>12</v>
      </c>
      <c r="E473" s="62">
        <f t="shared" si="351"/>
        <v>12</v>
      </c>
      <c r="F473" s="62">
        <f t="shared" si="351"/>
        <v>12</v>
      </c>
      <c r="G473" s="62">
        <f t="shared" si="351"/>
        <v>12</v>
      </c>
      <c r="H473" s="62">
        <f t="shared" si="351"/>
        <v>12</v>
      </c>
      <c r="I473" s="62">
        <f t="shared" si="351"/>
        <v>12</v>
      </c>
      <c r="J473" s="62">
        <f t="shared" si="351"/>
        <v>12</v>
      </c>
      <c r="K473" s="62">
        <f t="shared" si="351"/>
        <v>12</v>
      </c>
      <c r="L473" s="62">
        <f t="shared" ref="L473:U474" si="352">($B453+($C453-$B453)*(1-AA453))*L$44</f>
        <v>12</v>
      </c>
      <c r="M473" s="62">
        <f t="shared" si="352"/>
        <v>12</v>
      </c>
      <c r="N473" s="62">
        <f t="shared" si="352"/>
        <v>12</v>
      </c>
      <c r="O473" s="62">
        <f t="shared" si="352"/>
        <v>12</v>
      </c>
      <c r="P473" s="62">
        <f t="shared" si="352"/>
        <v>12</v>
      </c>
      <c r="Q473" s="62">
        <f t="shared" si="352"/>
        <v>12</v>
      </c>
      <c r="R473" s="62">
        <f t="shared" si="352"/>
        <v>12</v>
      </c>
      <c r="S473" s="62">
        <f t="shared" si="352"/>
        <v>12</v>
      </c>
      <c r="T473" s="62">
        <f t="shared" si="352"/>
        <v>12</v>
      </c>
      <c r="U473" s="62">
        <f t="shared" si="352"/>
        <v>12</v>
      </c>
      <c r="V473" s="62">
        <f t="shared" ref="V473:AC474" si="353">($B453+($C453-$B453)*(1-AK453))*V$44</f>
        <v>12</v>
      </c>
      <c r="W473" s="62">
        <f t="shared" si="353"/>
        <v>12</v>
      </c>
      <c r="X473" s="62">
        <f t="shared" si="353"/>
        <v>12</v>
      </c>
      <c r="Y473" s="62">
        <f t="shared" si="353"/>
        <v>12</v>
      </c>
      <c r="Z473" s="62">
        <f t="shared" si="353"/>
        <v>12</v>
      </c>
      <c r="AA473" s="62">
        <f t="shared" si="353"/>
        <v>12</v>
      </c>
      <c r="AB473" s="62">
        <f t="shared" si="353"/>
        <v>12</v>
      </c>
      <c r="AC473" s="62">
        <f t="shared" si="353"/>
        <v>12</v>
      </c>
    </row>
    <row r="474" spans="1:29" x14ac:dyDescent="0.25">
      <c r="A474" s="30" t="s">
        <v>73</v>
      </c>
      <c r="B474" s="62">
        <f t="shared" si="351"/>
        <v>1.240098396181128</v>
      </c>
      <c r="C474" s="62">
        <f t="shared" si="351"/>
        <v>1.2358588232214369</v>
      </c>
      <c r="D474" s="62">
        <f t="shared" si="351"/>
        <v>1.2298392373690403</v>
      </c>
      <c r="E474" s="62">
        <f t="shared" si="351"/>
        <v>1.2213311312119457</v>
      </c>
      <c r="F474" s="62">
        <f t="shared" si="351"/>
        <v>1.2093859036663352</v>
      </c>
      <c r="G474" s="62">
        <f t="shared" si="351"/>
        <v>1.1927777011260612</v>
      </c>
      <c r="H474" s="62">
        <f t="shared" si="351"/>
        <v>1.1700084767574384</v>
      </c>
      <c r="I474" s="62">
        <f t="shared" si="351"/>
        <v>1.1394090790574525</v>
      </c>
      <c r="J474" s="62">
        <f t="shared" si="351"/>
        <v>1.0994097548946793</v>
      </c>
      <c r="K474" s="62">
        <f t="shared" si="351"/>
        <v>1.0490373668749504</v>
      </c>
      <c r="L474" s="62">
        <f t="shared" si="352"/>
        <v>0.98859194719090016</v>
      </c>
      <c r="M474" s="62">
        <f t="shared" si="352"/>
        <v>0.92024185910637191</v>
      </c>
      <c r="N474" s="62">
        <f t="shared" si="352"/>
        <v>0.84808495154888996</v>
      </c>
      <c r="O474" s="62">
        <f t="shared" si="352"/>
        <v>0.77734795696642955</v>
      </c>
      <c r="P474" s="62">
        <f t="shared" si="352"/>
        <v>0.71295461477923405</v>
      </c>
      <c r="Q474" s="62">
        <f t="shared" si="352"/>
        <v>0.65822944370838299</v>
      </c>
      <c r="R474" s="62">
        <f t="shared" si="352"/>
        <v>0.61440438240348649</v>
      </c>
      <c r="S474" s="62">
        <f t="shared" si="352"/>
        <v>0.580963915532825</v>
      </c>
      <c r="T474" s="62">
        <f t="shared" si="352"/>
        <v>0.55638249045356891</v>
      </c>
      <c r="U474" s="62">
        <f t="shared" si="352"/>
        <v>0.53880712713312673</v>
      </c>
      <c r="V474" s="62">
        <f t="shared" si="353"/>
        <v>0.52648939296900943</v>
      </c>
      <c r="W474" s="62">
        <f t="shared" si="353"/>
        <v>0.51797708155449362</v>
      </c>
      <c r="X474" s="62">
        <f t="shared" si="353"/>
        <v>0.5121516826687923</v>
      </c>
      <c r="Y474" s="62">
        <f t="shared" si="353"/>
        <v>0.50819168042308127</v>
      </c>
      <c r="Z474" s="62">
        <f t="shared" si="353"/>
        <v>0.50551199096795685</v>
      </c>
      <c r="AA474" s="62">
        <f t="shared" si="353"/>
        <v>0.50370426966387927</v>
      </c>
      <c r="AB474" s="62">
        <f t="shared" si="353"/>
        <v>0.50248732066197166</v>
      </c>
      <c r="AC474" s="62">
        <f t="shared" si="353"/>
        <v>0.50166922716100104</v>
      </c>
    </row>
    <row r="475" spans="1:29" x14ac:dyDescent="0.25">
      <c r="A475" s="30" t="str">
        <f>A455</f>
        <v>Annual Mileage</v>
      </c>
      <c r="B475" s="62">
        <f t="shared" ref="B475:AC475" si="354">$B455+($C455-$B455)*(1-Q455)</f>
        <v>90000</v>
      </c>
      <c r="C475" s="62">
        <f t="shared" si="354"/>
        <v>90000</v>
      </c>
      <c r="D475" s="62">
        <f t="shared" si="354"/>
        <v>90000</v>
      </c>
      <c r="E475" s="62">
        <f t="shared" si="354"/>
        <v>90000</v>
      </c>
      <c r="F475" s="62">
        <f t="shared" si="354"/>
        <v>90000</v>
      </c>
      <c r="G475" s="62">
        <f t="shared" si="354"/>
        <v>90000</v>
      </c>
      <c r="H475" s="62">
        <f t="shared" si="354"/>
        <v>90000</v>
      </c>
      <c r="I475" s="62">
        <f t="shared" si="354"/>
        <v>90000</v>
      </c>
      <c r="J475" s="62">
        <f t="shared" si="354"/>
        <v>90000</v>
      </c>
      <c r="K475" s="62">
        <f t="shared" si="354"/>
        <v>90000</v>
      </c>
      <c r="L475" s="62">
        <f t="shared" si="354"/>
        <v>90000</v>
      </c>
      <c r="M475" s="62">
        <f t="shared" si="354"/>
        <v>90000</v>
      </c>
      <c r="N475" s="62">
        <f t="shared" si="354"/>
        <v>90000</v>
      </c>
      <c r="O475" s="62">
        <f t="shared" si="354"/>
        <v>90000</v>
      </c>
      <c r="P475" s="62">
        <f t="shared" si="354"/>
        <v>90000</v>
      </c>
      <c r="Q475" s="62">
        <f t="shared" si="354"/>
        <v>90000</v>
      </c>
      <c r="R475" s="62">
        <f t="shared" si="354"/>
        <v>90000</v>
      </c>
      <c r="S475" s="62">
        <f t="shared" si="354"/>
        <v>90000</v>
      </c>
      <c r="T475" s="62">
        <f t="shared" si="354"/>
        <v>90000</v>
      </c>
      <c r="U475" s="62">
        <f t="shared" si="354"/>
        <v>90000</v>
      </c>
      <c r="V475" s="62">
        <f t="shared" si="354"/>
        <v>90000</v>
      </c>
      <c r="W475" s="62">
        <f t="shared" si="354"/>
        <v>90000</v>
      </c>
      <c r="X475" s="62">
        <f t="shared" si="354"/>
        <v>90000</v>
      </c>
      <c r="Y475" s="62">
        <f t="shared" si="354"/>
        <v>90000</v>
      </c>
      <c r="Z475" s="62">
        <f t="shared" si="354"/>
        <v>90000</v>
      </c>
      <c r="AA475" s="62">
        <f t="shared" si="354"/>
        <v>90000</v>
      </c>
      <c r="AB475" s="62">
        <f t="shared" si="354"/>
        <v>90000</v>
      </c>
      <c r="AC475" s="62">
        <f t="shared" si="354"/>
        <v>90000</v>
      </c>
    </row>
    <row r="476" spans="1:29" ht="15.75" thickBot="1" x14ac:dyDescent="0.3">
      <c r="AC476" s="32"/>
    </row>
    <row r="477" spans="1:29" ht="15.75" thickBot="1" x14ac:dyDescent="0.3">
      <c r="A477" s="26" t="s">
        <v>208</v>
      </c>
      <c r="B477" s="27">
        <v>2023</v>
      </c>
      <c r="C477" s="27">
        <v>2024</v>
      </c>
      <c r="D477" s="27">
        <v>2025</v>
      </c>
      <c r="E477" s="27">
        <v>2026</v>
      </c>
      <c r="F477" s="27">
        <v>2027</v>
      </c>
      <c r="G477" s="27">
        <v>2028</v>
      </c>
      <c r="H477" s="27">
        <v>2029</v>
      </c>
      <c r="I477" s="27">
        <v>2030</v>
      </c>
      <c r="J477" s="27">
        <v>2031</v>
      </c>
      <c r="K477" s="27">
        <v>2032</v>
      </c>
      <c r="L477" s="27">
        <v>2033</v>
      </c>
      <c r="M477" s="27">
        <v>2034</v>
      </c>
      <c r="N477" s="27">
        <v>2035</v>
      </c>
      <c r="O477" s="27">
        <v>2036</v>
      </c>
      <c r="P477" s="27">
        <v>2037</v>
      </c>
      <c r="Q477" s="27">
        <v>2038</v>
      </c>
      <c r="R477" s="27">
        <v>2039</v>
      </c>
      <c r="S477" s="27">
        <v>2040</v>
      </c>
      <c r="T477" s="27">
        <v>2041</v>
      </c>
      <c r="U477" s="27">
        <v>2042</v>
      </c>
      <c r="V477" s="27">
        <v>2043</v>
      </c>
      <c r="W477" s="27">
        <v>2044</v>
      </c>
      <c r="X477" s="27">
        <v>2045</v>
      </c>
      <c r="Y477" s="27">
        <v>2046</v>
      </c>
      <c r="Z477" s="27">
        <v>2047</v>
      </c>
      <c r="AA477" s="27">
        <v>2048</v>
      </c>
      <c r="AB477" s="27">
        <v>2049</v>
      </c>
      <c r="AC477" s="28">
        <v>2050</v>
      </c>
    </row>
    <row r="478" spans="1:29" x14ac:dyDescent="0.25">
      <c r="A478" s="29" t="str">
        <f>A459</f>
        <v>Capex vehicle</v>
      </c>
      <c r="B478" s="63">
        <f>((1+B463)^B470)*B463/(((1+B463)^B470)-1)*(B459)</f>
        <v>61357.445895655808</v>
      </c>
      <c r="C478" s="63">
        <f t="shared" ref="C478:AC478" si="355">((1+C463)^C470)*C463/(((1+C463)^C470)-1)*(C459)</f>
        <v>60754.714455896952</v>
      </c>
      <c r="D478" s="63">
        <f t="shared" si="355"/>
        <v>59916.698956344211</v>
      </c>
      <c r="E478" s="63">
        <f t="shared" si="355"/>
        <v>58767.811056679595</v>
      </c>
      <c r="F478" s="63">
        <f t="shared" si="355"/>
        <v>57223.828829380502</v>
      </c>
      <c r="G478" s="63">
        <f t="shared" si="355"/>
        <v>55205.54578287054</v>
      </c>
      <c r="H478" s="63">
        <f t="shared" si="355"/>
        <v>52663.859419902983</v>
      </c>
      <c r="I478" s="63">
        <f t="shared" si="355"/>
        <v>49613.908743460379</v>
      </c>
      <c r="J478" s="63">
        <f t="shared" si="355"/>
        <v>46165.10487249765</v>
      </c>
      <c r="K478" s="63">
        <f t="shared" si="355"/>
        <v>42524.216776008514</v>
      </c>
      <c r="L478" s="63">
        <f t="shared" si="355"/>
        <v>38954.974547168116</v>
      </c>
      <c r="M478" s="63">
        <f t="shared" si="355"/>
        <v>35705.819878562834</v>
      </c>
      <c r="N478" s="63">
        <f t="shared" si="355"/>
        <v>32944.501098770794</v>
      </c>
      <c r="O478" s="63">
        <f t="shared" si="355"/>
        <v>30733.179280332359</v>
      </c>
      <c r="P478" s="63">
        <f t="shared" si="355"/>
        <v>29045.842587397736</v>
      </c>
      <c r="Q478" s="63">
        <f t="shared" si="355"/>
        <v>27805.514793492392</v>
      </c>
      <c r="R478" s="63">
        <f t="shared" si="355"/>
        <v>26918.698364255953</v>
      </c>
      <c r="S478" s="63">
        <f t="shared" si="355"/>
        <v>26297.171012101549</v>
      </c>
      <c r="T478" s="63">
        <f t="shared" si="355"/>
        <v>25867.657409706244</v>
      </c>
      <c r="U478" s="63">
        <f t="shared" si="355"/>
        <v>25573.719848103356</v>
      </c>
      <c r="V478" s="63">
        <f t="shared" si="355"/>
        <v>25373.906337151635</v>
      </c>
      <c r="W478" s="63">
        <f t="shared" si="355"/>
        <v>25238.694757696427</v>
      </c>
      <c r="X478" s="63">
        <f t="shared" si="355"/>
        <v>25147.480885032299</v>
      </c>
      <c r="Y478" s="63">
        <f t="shared" si="355"/>
        <v>25086.076159066874</v>
      </c>
      <c r="Z478" s="63">
        <f t="shared" si="355"/>
        <v>25044.796855527889</v>
      </c>
      <c r="AA478" s="63">
        <f t="shared" si="355"/>
        <v>25017.073074171451</v>
      </c>
      <c r="AB478" s="63">
        <f t="shared" si="355"/>
        <v>24998.465197207195</v>
      </c>
      <c r="AC478" s="63">
        <f t="shared" si="355"/>
        <v>24985.981130564032</v>
      </c>
    </row>
    <row r="479" spans="1:29" x14ac:dyDescent="0.25">
      <c r="A479" s="30" t="str">
        <f>A460</f>
        <v>Residual value (vehicle)</v>
      </c>
      <c r="B479" s="62">
        <f>((1+B463)^B470)*B463/(((1+B463)^B470)-1)*(B460)</f>
        <v>-9299.0290627537943</v>
      </c>
      <c r="C479" s="62">
        <f t="shared" ref="C479:AC479" si="356">((1+C463)^C470)*C463/(((1+C463)^C470)-1)*(C460)</f>
        <v>-9248.373973667678</v>
      </c>
      <c r="D479" s="62">
        <f t="shared" si="356"/>
        <v>-9177.9450114712236</v>
      </c>
      <c r="E479" s="62">
        <f t="shared" si="356"/>
        <v>-9081.3895390526031</v>
      </c>
      <c r="F479" s="62">
        <f t="shared" si="356"/>
        <v>-8951.6293305881045</v>
      </c>
      <c r="G479" s="62">
        <f t="shared" si="356"/>
        <v>-8782.0076702963088</v>
      </c>
      <c r="H479" s="62">
        <f t="shared" si="356"/>
        <v>-8568.3978589405251</v>
      </c>
      <c r="I479" s="62">
        <f t="shared" si="356"/>
        <v>-8312.0722169841792</v>
      </c>
      <c r="J479" s="62">
        <f t="shared" si="356"/>
        <v>-8022.2259342117786</v>
      </c>
      <c r="K479" s="62">
        <f t="shared" si="356"/>
        <v>-7716.2364026983305</v>
      </c>
      <c r="L479" s="62">
        <f t="shared" si="356"/>
        <v>-7416.2681728277021</v>
      </c>
      <c r="M479" s="62">
        <f t="shared" si="356"/>
        <v>-7143.2009187640651</v>
      </c>
      <c r="N479" s="62">
        <f t="shared" si="356"/>
        <v>-6911.1326383347341</v>
      </c>
      <c r="O479" s="62">
        <f t="shared" si="356"/>
        <v>-6725.2875067851219</v>
      </c>
      <c r="P479" s="62">
        <f t="shared" si="356"/>
        <v>-6583.4794230172129</v>
      </c>
      <c r="Q479" s="62">
        <f t="shared" si="356"/>
        <v>-6479.2391084230394</v>
      </c>
      <c r="R479" s="62">
        <f t="shared" si="356"/>
        <v>-6404.7087914978501</v>
      </c>
      <c r="S479" s="62">
        <f t="shared" si="356"/>
        <v>-6352.4740459444474</v>
      </c>
      <c r="T479" s="62">
        <f t="shared" si="356"/>
        <v>-6316.3766261686715</v>
      </c>
      <c r="U479" s="62">
        <f t="shared" si="356"/>
        <v>-6291.6733630126846</v>
      </c>
      <c r="V479" s="62">
        <f t="shared" si="356"/>
        <v>-6274.8805253901455</v>
      </c>
      <c r="W479" s="62">
        <f t="shared" si="356"/>
        <v>-6263.5169990316763</v>
      </c>
      <c r="X479" s="62">
        <f t="shared" si="356"/>
        <v>-6255.8511522865001</v>
      </c>
      <c r="Y479" s="62">
        <f t="shared" si="356"/>
        <v>-6250.6905423383423</v>
      </c>
      <c r="Z479" s="62">
        <f t="shared" si="356"/>
        <v>-6247.2213242749585</v>
      </c>
      <c r="AA479" s="62">
        <f t="shared" si="356"/>
        <v>-6244.8913469056415</v>
      </c>
      <c r="AB479" s="62">
        <f t="shared" si="356"/>
        <v>-6243.3274934160918</v>
      </c>
      <c r="AC479" s="62">
        <f t="shared" si="356"/>
        <v>-6242.278300581188</v>
      </c>
    </row>
    <row r="480" spans="1:29" x14ac:dyDescent="0.25">
      <c r="A480" s="30" t="str">
        <f>A461</f>
        <v>Capex costumization</v>
      </c>
      <c r="B480" s="62">
        <f>((1+B463)^B471)*B463/(((1+B463)^B471)-1)*(B461)</f>
        <v>4755.37853771343</v>
      </c>
      <c r="C480" s="62">
        <f t="shared" ref="C480:AC480" si="357">((1+C463)^C471)*C463/(((1+C463)^C471)-1)*(C461)</f>
        <v>4755.37853771343</v>
      </c>
      <c r="D480" s="62">
        <f t="shared" si="357"/>
        <v>4755.37853771343</v>
      </c>
      <c r="E480" s="62">
        <f t="shared" si="357"/>
        <v>4755.37853771343</v>
      </c>
      <c r="F480" s="62">
        <f t="shared" si="357"/>
        <v>4755.37853771343</v>
      </c>
      <c r="G480" s="62">
        <f t="shared" si="357"/>
        <v>4755.37853771343</v>
      </c>
      <c r="H480" s="62">
        <f t="shared" si="357"/>
        <v>4755.37853771343</v>
      </c>
      <c r="I480" s="62">
        <f t="shared" si="357"/>
        <v>4755.37853771343</v>
      </c>
      <c r="J480" s="62">
        <f t="shared" si="357"/>
        <v>4755.37853771343</v>
      </c>
      <c r="K480" s="62">
        <f t="shared" si="357"/>
        <v>4755.37853771343</v>
      </c>
      <c r="L480" s="62">
        <f t="shared" si="357"/>
        <v>4755.37853771343</v>
      </c>
      <c r="M480" s="62">
        <f t="shared" si="357"/>
        <v>4755.37853771343</v>
      </c>
      <c r="N480" s="62">
        <f t="shared" si="357"/>
        <v>4755.37853771343</v>
      </c>
      <c r="O480" s="62">
        <f t="shared" si="357"/>
        <v>4755.37853771343</v>
      </c>
      <c r="P480" s="62">
        <f t="shared" si="357"/>
        <v>4755.37853771343</v>
      </c>
      <c r="Q480" s="62">
        <f t="shared" si="357"/>
        <v>4755.37853771343</v>
      </c>
      <c r="R480" s="62">
        <f t="shared" si="357"/>
        <v>4755.37853771343</v>
      </c>
      <c r="S480" s="62">
        <f t="shared" si="357"/>
        <v>4755.37853771343</v>
      </c>
      <c r="T480" s="62">
        <f t="shared" si="357"/>
        <v>4755.37853771343</v>
      </c>
      <c r="U480" s="62">
        <f t="shared" si="357"/>
        <v>4755.37853771343</v>
      </c>
      <c r="V480" s="62">
        <f t="shared" si="357"/>
        <v>4755.37853771343</v>
      </c>
      <c r="W480" s="62">
        <f t="shared" si="357"/>
        <v>4755.37853771343</v>
      </c>
      <c r="X480" s="62">
        <f t="shared" si="357"/>
        <v>4755.37853771343</v>
      </c>
      <c r="Y480" s="62">
        <f t="shared" si="357"/>
        <v>4755.37853771343</v>
      </c>
      <c r="Z480" s="62">
        <f t="shared" si="357"/>
        <v>4755.37853771343</v>
      </c>
      <c r="AA480" s="62">
        <f t="shared" si="357"/>
        <v>4755.37853771343</v>
      </c>
      <c r="AB480" s="62">
        <f t="shared" si="357"/>
        <v>4755.37853771343</v>
      </c>
      <c r="AC480" s="62">
        <f t="shared" si="357"/>
        <v>4755.37853771343</v>
      </c>
    </row>
    <row r="481" spans="1:29" x14ac:dyDescent="0.25">
      <c r="A481" s="30" t="str">
        <f>A462</f>
        <v>Residual value (costumization)</v>
      </c>
      <c r="B481" s="62">
        <f>((1+B463)^B471)*B463/(((1+B463)^B471)-1)*(B462)</f>
        <v>-1188.8446344283575</v>
      </c>
      <c r="C481" s="62">
        <f t="shared" ref="C481:AC481" si="358">((1+C463)^C471)*C463/(((1+C463)^C471)-1)*(C462)</f>
        <v>-1188.8446344283575</v>
      </c>
      <c r="D481" s="62">
        <f t="shared" si="358"/>
        <v>-1188.8446344283575</v>
      </c>
      <c r="E481" s="62">
        <f t="shared" si="358"/>
        <v>-1188.8446344283575</v>
      </c>
      <c r="F481" s="62">
        <f t="shared" si="358"/>
        <v>-1188.8446344283575</v>
      </c>
      <c r="G481" s="62">
        <f t="shared" si="358"/>
        <v>-1188.8446344283575</v>
      </c>
      <c r="H481" s="62">
        <f t="shared" si="358"/>
        <v>-1188.8446344283575</v>
      </c>
      <c r="I481" s="62">
        <f t="shared" si="358"/>
        <v>-1188.8446344283575</v>
      </c>
      <c r="J481" s="62">
        <f t="shared" si="358"/>
        <v>-1188.8446344283575</v>
      </c>
      <c r="K481" s="62">
        <f t="shared" si="358"/>
        <v>-1188.8446344283575</v>
      </c>
      <c r="L481" s="62">
        <f t="shared" si="358"/>
        <v>-1188.8446344283575</v>
      </c>
      <c r="M481" s="62">
        <f t="shared" si="358"/>
        <v>-1188.8446344283575</v>
      </c>
      <c r="N481" s="62">
        <f t="shared" si="358"/>
        <v>-1188.8446344283575</v>
      </c>
      <c r="O481" s="62">
        <f t="shared" si="358"/>
        <v>-1188.8446344283575</v>
      </c>
      <c r="P481" s="62">
        <f t="shared" si="358"/>
        <v>-1188.8446344283575</v>
      </c>
      <c r="Q481" s="62">
        <f t="shared" si="358"/>
        <v>-1188.8446344283575</v>
      </c>
      <c r="R481" s="62">
        <f t="shared" si="358"/>
        <v>-1188.8446344283575</v>
      </c>
      <c r="S481" s="62">
        <f t="shared" si="358"/>
        <v>-1188.8446344283575</v>
      </c>
      <c r="T481" s="62">
        <f t="shared" si="358"/>
        <v>-1188.8446344283575</v>
      </c>
      <c r="U481" s="62">
        <f t="shared" si="358"/>
        <v>-1188.8446344283575</v>
      </c>
      <c r="V481" s="62">
        <f t="shared" si="358"/>
        <v>-1188.8446344283575</v>
      </c>
      <c r="W481" s="62">
        <f t="shared" si="358"/>
        <v>-1188.8446344283575</v>
      </c>
      <c r="X481" s="62">
        <f t="shared" si="358"/>
        <v>-1188.8446344283575</v>
      </c>
      <c r="Y481" s="62">
        <f t="shared" si="358"/>
        <v>-1188.8446344283575</v>
      </c>
      <c r="Z481" s="62">
        <f t="shared" si="358"/>
        <v>-1188.8446344283575</v>
      </c>
      <c r="AA481" s="62">
        <f t="shared" si="358"/>
        <v>-1188.8446344283575</v>
      </c>
      <c r="AB481" s="62">
        <f t="shared" si="358"/>
        <v>-1188.8446344283575</v>
      </c>
      <c r="AC481" s="62">
        <f t="shared" si="358"/>
        <v>-1188.8446344283575</v>
      </c>
    </row>
    <row r="482" spans="1:29" x14ac:dyDescent="0.25">
      <c r="A482" s="30" t="str">
        <f t="shared" ref="A482:AC482" si="359">A464</f>
        <v>Opex fix (admin, crew, insurance)</v>
      </c>
      <c r="B482" s="62">
        <f t="shared" si="359"/>
        <v>70000</v>
      </c>
      <c r="C482" s="62">
        <f t="shared" si="359"/>
        <v>70000</v>
      </c>
      <c r="D482" s="62">
        <f t="shared" si="359"/>
        <v>70000</v>
      </c>
      <c r="E482" s="62">
        <f t="shared" si="359"/>
        <v>70000</v>
      </c>
      <c r="F482" s="62">
        <f t="shared" si="359"/>
        <v>70000</v>
      </c>
      <c r="G482" s="62">
        <f t="shared" si="359"/>
        <v>70000</v>
      </c>
      <c r="H482" s="62">
        <f t="shared" si="359"/>
        <v>70000</v>
      </c>
      <c r="I482" s="62">
        <f t="shared" si="359"/>
        <v>70000</v>
      </c>
      <c r="J482" s="62">
        <f t="shared" si="359"/>
        <v>70000</v>
      </c>
      <c r="K482" s="62">
        <f t="shared" si="359"/>
        <v>70000</v>
      </c>
      <c r="L482" s="62">
        <f t="shared" si="359"/>
        <v>70000</v>
      </c>
      <c r="M482" s="62">
        <f t="shared" si="359"/>
        <v>70000</v>
      </c>
      <c r="N482" s="62">
        <f t="shared" si="359"/>
        <v>70000</v>
      </c>
      <c r="O482" s="62">
        <f t="shared" si="359"/>
        <v>70000</v>
      </c>
      <c r="P482" s="62">
        <f t="shared" si="359"/>
        <v>70000</v>
      </c>
      <c r="Q482" s="62">
        <f t="shared" si="359"/>
        <v>70000</v>
      </c>
      <c r="R482" s="62">
        <f t="shared" si="359"/>
        <v>70000</v>
      </c>
      <c r="S482" s="62">
        <f t="shared" si="359"/>
        <v>70000</v>
      </c>
      <c r="T482" s="62">
        <f t="shared" si="359"/>
        <v>70000</v>
      </c>
      <c r="U482" s="62">
        <f t="shared" si="359"/>
        <v>70000</v>
      </c>
      <c r="V482" s="62">
        <f t="shared" si="359"/>
        <v>70000</v>
      </c>
      <c r="W482" s="62">
        <f t="shared" si="359"/>
        <v>70000</v>
      </c>
      <c r="X482" s="62">
        <f t="shared" si="359"/>
        <v>70000</v>
      </c>
      <c r="Y482" s="62">
        <f t="shared" si="359"/>
        <v>70000</v>
      </c>
      <c r="Z482" s="62">
        <f t="shared" si="359"/>
        <v>70000</v>
      </c>
      <c r="AA482" s="62">
        <f t="shared" si="359"/>
        <v>70000</v>
      </c>
      <c r="AB482" s="62">
        <f t="shared" si="359"/>
        <v>70000</v>
      </c>
      <c r="AC482" s="62">
        <f t="shared" si="359"/>
        <v>70000</v>
      </c>
    </row>
    <row r="483" spans="1:29" x14ac:dyDescent="0.25">
      <c r="A483" s="30" t="str">
        <f t="shared" ref="A483:AC483" si="360">A465</f>
        <v>Opex maintenance &amp; repair</v>
      </c>
      <c r="B483" s="62">
        <f t="shared" si="360"/>
        <v>25694.198732927423</v>
      </c>
      <c r="C483" s="62">
        <f t="shared" si="360"/>
        <v>25566.782972440909</v>
      </c>
      <c r="D483" s="62">
        <f t="shared" si="360"/>
        <v>25389.62881201132</v>
      </c>
      <c r="E483" s="62">
        <f t="shared" si="360"/>
        <v>25146.757085412675</v>
      </c>
      <c r="F483" s="62">
        <f t="shared" si="360"/>
        <v>24820.363509946161</v>
      </c>
      <c r="G483" s="62">
        <f t="shared" si="360"/>
        <v>24393.704052209912</v>
      </c>
      <c r="H483" s="62">
        <f t="shared" si="360"/>
        <v>23856.39857999947</v>
      </c>
      <c r="I483" s="62">
        <f t="shared" si="360"/>
        <v>23211.647436702937</v>
      </c>
      <c r="J483" s="62">
        <f t="shared" si="360"/>
        <v>22482.579830467967</v>
      </c>
      <c r="K483" s="62">
        <f t="shared" si="360"/>
        <v>21712.906149854825</v>
      </c>
      <c r="L483" s="62">
        <f t="shared" si="360"/>
        <v>20958.378207641916</v>
      </c>
      <c r="M483" s="62">
        <f t="shared" si="360"/>
        <v>20271.515890978495</v>
      </c>
      <c r="N483" s="62">
        <f t="shared" si="360"/>
        <v>19687.78073288942</v>
      </c>
      <c r="O483" s="62">
        <f t="shared" si="360"/>
        <v>19220.313412303854</v>
      </c>
      <c r="P483" s="62">
        <f t="shared" si="360"/>
        <v>18863.615099016799</v>
      </c>
      <c r="Q483" s="62">
        <f t="shared" si="360"/>
        <v>18601.413231504735</v>
      </c>
      <c r="R483" s="62">
        <f t="shared" si="360"/>
        <v>18413.942689420019</v>
      </c>
      <c r="S483" s="62">
        <f t="shared" si="360"/>
        <v>18282.553525002768</v>
      </c>
      <c r="T483" s="62">
        <f t="shared" si="360"/>
        <v>18191.755536581266</v>
      </c>
      <c r="U483" s="62">
        <f t="shared" si="360"/>
        <v>18129.617948467116</v>
      </c>
      <c r="V483" s="62">
        <f t="shared" si="360"/>
        <v>18087.377924512868</v>
      </c>
      <c r="W483" s="62">
        <f t="shared" si="360"/>
        <v>18058.794570324873</v>
      </c>
      <c r="X483" s="62">
        <f t="shared" si="360"/>
        <v>18039.512209748045</v>
      </c>
      <c r="Y483" s="62">
        <f t="shared" si="360"/>
        <v>18026.531420394364</v>
      </c>
      <c r="Z483" s="62">
        <f t="shared" si="360"/>
        <v>18017.805089717345</v>
      </c>
      <c r="AA483" s="62">
        <f t="shared" si="360"/>
        <v>18011.94435896385</v>
      </c>
      <c r="AB483" s="62">
        <f t="shared" si="360"/>
        <v>18008.010705203578</v>
      </c>
      <c r="AC483" s="62">
        <f t="shared" si="360"/>
        <v>18005.371608019701</v>
      </c>
    </row>
    <row r="484" spans="1:29" x14ac:dyDescent="0.25">
      <c r="A484" s="30" t="str">
        <f>A466</f>
        <v>Opex var (mode-fees)</v>
      </c>
      <c r="B484" s="62">
        <f>B466*B475</f>
        <v>9900</v>
      </c>
      <c r="C484" s="62">
        <f t="shared" ref="C484:AC484" si="361">C466*C475</f>
        <v>9900</v>
      </c>
      <c r="D484" s="62">
        <f t="shared" si="361"/>
        <v>9900</v>
      </c>
      <c r="E484" s="62">
        <f t="shared" si="361"/>
        <v>9900</v>
      </c>
      <c r="F484" s="62">
        <f t="shared" si="361"/>
        <v>9900</v>
      </c>
      <c r="G484" s="62">
        <f t="shared" si="361"/>
        <v>9900</v>
      </c>
      <c r="H484" s="62">
        <f t="shared" si="361"/>
        <v>9900</v>
      </c>
      <c r="I484" s="62">
        <f t="shared" si="361"/>
        <v>9900</v>
      </c>
      <c r="J484" s="62">
        <f t="shared" si="361"/>
        <v>9900</v>
      </c>
      <c r="K484" s="62">
        <f t="shared" si="361"/>
        <v>9900</v>
      </c>
      <c r="L484" s="62">
        <f t="shared" si="361"/>
        <v>9900</v>
      </c>
      <c r="M484" s="62">
        <f t="shared" si="361"/>
        <v>9900</v>
      </c>
      <c r="N484" s="62">
        <f t="shared" si="361"/>
        <v>9900</v>
      </c>
      <c r="O484" s="62">
        <f t="shared" si="361"/>
        <v>9900</v>
      </c>
      <c r="P484" s="62">
        <f t="shared" si="361"/>
        <v>9900</v>
      </c>
      <c r="Q484" s="62">
        <f t="shared" si="361"/>
        <v>9900</v>
      </c>
      <c r="R484" s="62">
        <f t="shared" si="361"/>
        <v>9900</v>
      </c>
      <c r="S484" s="62">
        <f t="shared" si="361"/>
        <v>9900</v>
      </c>
      <c r="T484" s="62">
        <f t="shared" si="361"/>
        <v>9900</v>
      </c>
      <c r="U484" s="62">
        <f t="shared" si="361"/>
        <v>9900</v>
      </c>
      <c r="V484" s="62">
        <f t="shared" si="361"/>
        <v>9900</v>
      </c>
      <c r="W484" s="62">
        <f t="shared" si="361"/>
        <v>9900</v>
      </c>
      <c r="X484" s="62">
        <f t="shared" si="361"/>
        <v>9900</v>
      </c>
      <c r="Y484" s="62">
        <f t="shared" si="361"/>
        <v>9900</v>
      </c>
      <c r="Z484" s="62">
        <f t="shared" si="361"/>
        <v>9900</v>
      </c>
      <c r="AA484" s="62">
        <f t="shared" si="361"/>
        <v>9900</v>
      </c>
      <c r="AB484" s="62">
        <f t="shared" si="361"/>
        <v>9900</v>
      </c>
      <c r="AC484" s="62">
        <f t="shared" si="361"/>
        <v>9900</v>
      </c>
    </row>
    <row r="485" spans="1:29" x14ac:dyDescent="0.25">
      <c r="A485" s="30" t="str">
        <f>A468</f>
        <v>Fuel Cost</v>
      </c>
      <c r="B485" s="62">
        <f>B467*B468*B475</f>
        <v>48368.206725595315</v>
      </c>
      <c r="C485" s="62">
        <f t="shared" ref="C485:AC485" si="362">C467*C468*C475</f>
        <v>47995.26898220196</v>
      </c>
      <c r="D485" s="62">
        <f t="shared" si="362"/>
        <v>47474.781856218317</v>
      </c>
      <c r="E485" s="62">
        <f t="shared" si="362"/>
        <v>46757.014299651404</v>
      </c>
      <c r="F485" s="62">
        <f t="shared" si="362"/>
        <v>45783.677184436419</v>
      </c>
      <c r="G485" s="62">
        <f t="shared" si="362"/>
        <v>44493.771818836402</v>
      </c>
      <c r="H485" s="62">
        <f t="shared" si="362"/>
        <v>42835.574432019486</v>
      </c>
      <c r="I485" s="62">
        <f t="shared" si="362"/>
        <v>40784.520045390906</v>
      </c>
      <c r="J485" s="62">
        <f t="shared" si="362"/>
        <v>38362.114370196796</v>
      </c>
      <c r="K485" s="62">
        <f t="shared" si="362"/>
        <v>35646.432168155094</v>
      </c>
      <c r="L485" s="62">
        <f t="shared" si="362"/>
        <v>32766.089910531253</v>
      </c>
      <c r="M485" s="62">
        <f t="shared" si="362"/>
        <v>29878.608387176129</v>
      </c>
      <c r="N485" s="62">
        <f t="shared" si="362"/>
        <v>27142.213147737351</v>
      </c>
      <c r="O485" s="62">
        <f t="shared" si="362"/>
        <v>24689.363980049857</v>
      </c>
      <c r="P485" s="62">
        <f t="shared" si="362"/>
        <v>22606.574299243966</v>
      </c>
      <c r="Q485" s="62">
        <f t="shared" si="362"/>
        <v>20925.338015196132</v>
      </c>
      <c r="R485" s="62">
        <f t="shared" si="362"/>
        <v>19627.622917903438</v>
      </c>
      <c r="S485" s="62">
        <f t="shared" si="362"/>
        <v>18662.540922327313</v>
      </c>
      <c r="T485" s="62">
        <f t="shared" si="362"/>
        <v>17965.568422828659</v>
      </c>
      <c r="U485" s="62">
        <f t="shared" si="362"/>
        <v>17473.217065186614</v>
      </c>
      <c r="V485" s="62">
        <f t="shared" si="362"/>
        <v>17130.960125865895</v>
      </c>
      <c r="W485" s="62">
        <f t="shared" si="362"/>
        <v>16895.740918721025</v>
      </c>
      <c r="X485" s="62">
        <f t="shared" si="362"/>
        <v>16735.365698968231</v>
      </c>
      <c r="Y485" s="62">
        <f t="shared" si="362"/>
        <v>16626.617513979767</v>
      </c>
      <c r="Z485" s="62">
        <f t="shared" si="362"/>
        <v>16553.15221256718</v>
      </c>
      <c r="AA485" s="62">
        <f t="shared" si="362"/>
        <v>16503.648235565168</v>
      </c>
      <c r="AB485" s="62">
        <f t="shared" si="362"/>
        <v>16470.347579720947</v>
      </c>
      <c r="AC485" s="62">
        <f t="shared" si="362"/>
        <v>16447.97257092765</v>
      </c>
    </row>
    <row r="486" spans="1:29" ht="15.75" thickBot="1" x14ac:dyDescent="0.3">
      <c r="A486" s="59" t="str">
        <f>A449</f>
        <v>Emission Cost</v>
      </c>
      <c r="B486" s="62">
        <f>B469*B475</f>
        <v>0</v>
      </c>
      <c r="C486" s="62">
        <f t="shared" ref="C486:AC486" si="363">C469*C475</f>
        <v>0</v>
      </c>
      <c r="D486" s="62">
        <f t="shared" si="363"/>
        <v>0</v>
      </c>
      <c r="E486" s="62">
        <f t="shared" si="363"/>
        <v>0</v>
      </c>
      <c r="F486" s="62">
        <f t="shared" si="363"/>
        <v>0</v>
      </c>
      <c r="G486" s="62">
        <f t="shared" si="363"/>
        <v>0</v>
      </c>
      <c r="H486" s="62">
        <f t="shared" si="363"/>
        <v>0</v>
      </c>
      <c r="I486" s="62">
        <f t="shared" si="363"/>
        <v>0</v>
      </c>
      <c r="J486" s="62">
        <f t="shared" si="363"/>
        <v>0</v>
      </c>
      <c r="K486" s="62">
        <f t="shared" si="363"/>
        <v>0</v>
      </c>
      <c r="L486" s="62">
        <f t="shared" si="363"/>
        <v>0</v>
      </c>
      <c r="M486" s="62">
        <f t="shared" si="363"/>
        <v>0</v>
      </c>
      <c r="N486" s="62">
        <f t="shared" si="363"/>
        <v>0</v>
      </c>
      <c r="O486" s="62">
        <f t="shared" si="363"/>
        <v>0</v>
      </c>
      <c r="P486" s="62">
        <f t="shared" si="363"/>
        <v>0</v>
      </c>
      <c r="Q486" s="62">
        <f t="shared" si="363"/>
        <v>0</v>
      </c>
      <c r="R486" s="62">
        <f t="shared" si="363"/>
        <v>0</v>
      </c>
      <c r="S486" s="62">
        <f t="shared" si="363"/>
        <v>0</v>
      </c>
      <c r="T486" s="62">
        <f t="shared" si="363"/>
        <v>0</v>
      </c>
      <c r="U486" s="62">
        <f t="shared" si="363"/>
        <v>0</v>
      </c>
      <c r="V486" s="62">
        <f t="shared" si="363"/>
        <v>0</v>
      </c>
      <c r="W486" s="62">
        <f t="shared" si="363"/>
        <v>0</v>
      </c>
      <c r="X486" s="62">
        <f t="shared" si="363"/>
        <v>0</v>
      </c>
      <c r="Y486" s="62">
        <f t="shared" si="363"/>
        <v>0</v>
      </c>
      <c r="Z486" s="62">
        <f t="shared" si="363"/>
        <v>0</v>
      </c>
      <c r="AA486" s="62">
        <f t="shared" si="363"/>
        <v>0</v>
      </c>
      <c r="AB486" s="62">
        <f t="shared" si="363"/>
        <v>0</v>
      </c>
      <c r="AC486" s="62">
        <f t="shared" si="363"/>
        <v>0</v>
      </c>
    </row>
    <row r="487" spans="1:29" ht="15.75" thickBot="1" x14ac:dyDescent="0.3">
      <c r="A487" s="31" t="s">
        <v>209</v>
      </c>
      <c r="B487" s="64">
        <f>B478+B479+B480+B481+B482+B483+B484+B485+B486</f>
        <v>209587.35619470984</v>
      </c>
      <c r="C487" s="64">
        <f t="shared" ref="C487:AC487" si="364">C478+C479+C480+C481+C482+C483+C484+C485+C486</f>
        <v>208534.9263401572</v>
      </c>
      <c r="D487" s="64">
        <f t="shared" si="364"/>
        <v>207069.6985163877</v>
      </c>
      <c r="E487" s="64">
        <f t="shared" si="364"/>
        <v>205056.72680597616</v>
      </c>
      <c r="F487" s="64">
        <f t="shared" si="364"/>
        <v>202342.77409646005</v>
      </c>
      <c r="G487" s="64">
        <f t="shared" si="364"/>
        <v>198777.54788690561</v>
      </c>
      <c r="H487" s="64">
        <f t="shared" si="364"/>
        <v>194253.96847626648</v>
      </c>
      <c r="I487" s="64">
        <f t="shared" si="364"/>
        <v>188764.53791185512</v>
      </c>
      <c r="J487" s="64">
        <f t="shared" si="364"/>
        <v>182454.1070422357</v>
      </c>
      <c r="K487" s="64">
        <f t="shared" si="364"/>
        <v>175633.85259460518</v>
      </c>
      <c r="L487" s="64">
        <f t="shared" si="364"/>
        <v>168729.70839579863</v>
      </c>
      <c r="M487" s="64">
        <f t="shared" si="364"/>
        <v>162179.27714123845</v>
      </c>
      <c r="N487" s="64">
        <f t="shared" si="364"/>
        <v>156329.89624434791</v>
      </c>
      <c r="O487" s="64">
        <f t="shared" si="364"/>
        <v>151384.10306918601</v>
      </c>
      <c r="P487" s="64">
        <f t="shared" si="364"/>
        <v>147399.08646592635</v>
      </c>
      <c r="Q487" s="64">
        <f t="shared" si="364"/>
        <v>144319.56083505531</v>
      </c>
      <c r="R487" s="64">
        <f t="shared" si="364"/>
        <v>142022.08908336662</v>
      </c>
      <c r="S487" s="64">
        <f t="shared" si="364"/>
        <v>140356.32531677224</v>
      </c>
      <c r="T487" s="64">
        <f t="shared" si="364"/>
        <v>139175.13864623258</v>
      </c>
      <c r="U487" s="64">
        <f t="shared" si="364"/>
        <v>138351.41540202947</v>
      </c>
      <c r="V487" s="64">
        <f t="shared" si="364"/>
        <v>137783.89776542532</v>
      </c>
      <c r="W487" s="64">
        <f t="shared" si="364"/>
        <v>137396.24715099571</v>
      </c>
      <c r="X487" s="64">
        <f t="shared" si="364"/>
        <v>137133.04154474713</v>
      </c>
      <c r="Y487" s="64">
        <f t="shared" si="364"/>
        <v>136955.06845438771</v>
      </c>
      <c r="Z487" s="64">
        <f t="shared" si="364"/>
        <v>136835.06673682254</v>
      </c>
      <c r="AA487" s="64">
        <f t="shared" si="364"/>
        <v>136754.30822507991</v>
      </c>
      <c r="AB487" s="64">
        <f t="shared" si="364"/>
        <v>136700.02989200069</v>
      </c>
      <c r="AC487" s="64">
        <f t="shared" si="364"/>
        <v>136663.58091221526</v>
      </c>
    </row>
    <row r="488" spans="1:29" ht="15.75" thickBot="1" x14ac:dyDescent="0.3">
      <c r="AC488" s="32"/>
    </row>
    <row r="489" spans="1:29" ht="15.75" thickBot="1" x14ac:dyDescent="0.3">
      <c r="A489" s="26" t="s">
        <v>208</v>
      </c>
      <c r="B489" s="27">
        <v>2023</v>
      </c>
      <c r="C489" s="27">
        <v>2024</v>
      </c>
      <c r="D489" s="27">
        <v>2025</v>
      </c>
      <c r="E489" s="27">
        <v>2026</v>
      </c>
      <c r="F489" s="27">
        <v>2027</v>
      </c>
      <c r="G489" s="27">
        <v>2028</v>
      </c>
      <c r="H489" s="27">
        <v>2029</v>
      </c>
      <c r="I489" s="27">
        <v>2030</v>
      </c>
      <c r="J489" s="27">
        <v>2031</v>
      </c>
      <c r="K489" s="27">
        <v>2032</v>
      </c>
      <c r="L489" s="27">
        <v>2033</v>
      </c>
      <c r="M489" s="27">
        <v>2034</v>
      </c>
      <c r="N489" s="27">
        <v>2035</v>
      </c>
      <c r="O489" s="27">
        <v>2036</v>
      </c>
      <c r="P489" s="27">
        <v>2037</v>
      </c>
      <c r="Q489" s="27">
        <v>2038</v>
      </c>
      <c r="R489" s="27">
        <v>2039</v>
      </c>
      <c r="S489" s="27">
        <v>2040</v>
      </c>
      <c r="T489" s="27">
        <v>2041</v>
      </c>
      <c r="U489" s="27">
        <v>2042</v>
      </c>
      <c r="V489" s="27">
        <v>2043</v>
      </c>
      <c r="W489" s="27">
        <v>2044</v>
      </c>
      <c r="X489" s="27">
        <v>2045</v>
      </c>
      <c r="Y489" s="27">
        <v>2046</v>
      </c>
      <c r="Z489" s="27">
        <v>2047</v>
      </c>
      <c r="AA489" s="27">
        <v>2048</v>
      </c>
      <c r="AB489" s="27">
        <v>2049</v>
      </c>
      <c r="AC489" s="28">
        <v>2050</v>
      </c>
    </row>
    <row r="490" spans="1:29" x14ac:dyDescent="0.25">
      <c r="A490" s="29" t="str">
        <f t="shared" ref="A490:A497" si="365">A478</f>
        <v>Capex vehicle</v>
      </c>
      <c r="B490" s="65">
        <f>((1+B463)^B470)*B463/(((1+B463)^B470)-1)*(B459)/B475</f>
        <v>0.68174939884062014</v>
      </c>
      <c r="C490" s="65">
        <f t="shared" ref="C490:AC490" si="366">((1+C463)^C470)*C463/(((1+C463)^C470)-1)*(C459)/C475</f>
        <v>0.67505238284329949</v>
      </c>
      <c r="D490" s="65">
        <f t="shared" si="366"/>
        <v>0.66574109951493565</v>
      </c>
      <c r="E490" s="65">
        <f t="shared" si="366"/>
        <v>0.65297567840755111</v>
      </c>
      <c r="F490" s="65">
        <f t="shared" si="366"/>
        <v>0.63582032032644997</v>
      </c>
      <c r="G490" s="65">
        <f t="shared" si="366"/>
        <v>0.61339495314300596</v>
      </c>
      <c r="H490" s="65">
        <f t="shared" si="366"/>
        <v>0.58515399355447761</v>
      </c>
      <c r="I490" s="65">
        <f t="shared" si="366"/>
        <v>0.55126565270511529</v>
      </c>
      <c r="J490" s="65">
        <f t="shared" si="366"/>
        <v>0.51294560969441838</v>
      </c>
      <c r="K490" s="65">
        <f t="shared" si="366"/>
        <v>0.47249129751120572</v>
      </c>
      <c r="L490" s="65">
        <f t="shared" si="366"/>
        <v>0.43283305052409016</v>
      </c>
      <c r="M490" s="65">
        <f t="shared" si="366"/>
        <v>0.39673133198403149</v>
      </c>
      <c r="N490" s="65">
        <f t="shared" si="366"/>
        <v>0.36605001220856437</v>
      </c>
      <c r="O490" s="65">
        <f t="shared" si="366"/>
        <v>0.34147976978147065</v>
      </c>
      <c r="P490" s="65">
        <f t="shared" si="366"/>
        <v>0.32273158430441928</v>
      </c>
      <c r="Q490" s="65">
        <f t="shared" si="366"/>
        <v>0.30895016437213768</v>
      </c>
      <c r="R490" s="65">
        <f t="shared" si="366"/>
        <v>0.29909664849173284</v>
      </c>
      <c r="S490" s="65">
        <f t="shared" si="366"/>
        <v>0.29219078902335055</v>
      </c>
      <c r="T490" s="65">
        <f t="shared" si="366"/>
        <v>0.2874184156634027</v>
      </c>
      <c r="U490" s="65">
        <f t="shared" si="366"/>
        <v>0.28415244275670393</v>
      </c>
      <c r="V490" s="65">
        <f t="shared" si="366"/>
        <v>0.28193229263501818</v>
      </c>
      <c r="W490" s="65">
        <f t="shared" si="366"/>
        <v>0.2804299417521825</v>
      </c>
      <c r="X490" s="65">
        <f t="shared" si="366"/>
        <v>0.27941645427813666</v>
      </c>
      <c r="Y490" s="65">
        <f t="shared" si="366"/>
        <v>0.27873417954518748</v>
      </c>
      <c r="Z490" s="65">
        <f t="shared" si="366"/>
        <v>0.27827552061697652</v>
      </c>
      <c r="AA490" s="65">
        <f t="shared" si="366"/>
        <v>0.27796747860190502</v>
      </c>
      <c r="AB490" s="65">
        <f t="shared" si="366"/>
        <v>0.27776072441341326</v>
      </c>
      <c r="AC490" s="65">
        <f t="shared" si="366"/>
        <v>0.27762201256182256</v>
      </c>
    </row>
    <row r="491" spans="1:29" x14ac:dyDescent="0.25">
      <c r="A491" s="30" t="str">
        <f t="shared" si="365"/>
        <v>Residual value (vehicle)</v>
      </c>
      <c r="B491" s="66">
        <f>((1+B463)^B470)*B463/(((1+B463)^B470)-1)*(B460)/B475</f>
        <v>-0.10332254514170883</v>
      </c>
      <c r="C491" s="66">
        <f t="shared" ref="C491:AC491" si="367">((1+C463)^C470)*C463/(((1+C463)^C470)-1)*(C460)/C475</f>
        <v>-0.10275971081852976</v>
      </c>
      <c r="D491" s="66">
        <f t="shared" si="367"/>
        <v>-0.1019771667941247</v>
      </c>
      <c r="E491" s="66">
        <f t="shared" si="367"/>
        <v>-0.10090432821169559</v>
      </c>
      <c r="F491" s="66">
        <f t="shared" si="367"/>
        <v>-9.9462548117645599E-2</v>
      </c>
      <c r="G491" s="66">
        <f t="shared" si="367"/>
        <v>-9.7577863003292326E-2</v>
      </c>
      <c r="H491" s="66">
        <f t="shared" si="367"/>
        <v>-9.520442065489472E-2</v>
      </c>
      <c r="I491" s="66">
        <f t="shared" si="367"/>
        <v>-9.2356357966490887E-2</v>
      </c>
      <c r="J491" s="66">
        <f t="shared" si="367"/>
        <v>-8.9135843713464211E-2</v>
      </c>
      <c r="K491" s="66">
        <f t="shared" si="367"/>
        <v>-8.5735960029981448E-2</v>
      </c>
      <c r="L491" s="66">
        <f t="shared" si="367"/>
        <v>-8.2402979698085577E-2</v>
      </c>
      <c r="M491" s="66">
        <f t="shared" si="367"/>
        <v>-7.9368899097378501E-2</v>
      </c>
      <c r="N491" s="66">
        <f t="shared" si="367"/>
        <v>-7.6790362648163718E-2</v>
      </c>
      <c r="O491" s="66">
        <f t="shared" si="367"/>
        <v>-7.4725416742056905E-2</v>
      </c>
      <c r="P491" s="66">
        <f t="shared" si="367"/>
        <v>-7.3149771366857921E-2</v>
      </c>
      <c r="Q491" s="66">
        <f t="shared" si="367"/>
        <v>-7.1991545649144881E-2</v>
      </c>
      <c r="R491" s="66">
        <f t="shared" si="367"/>
        <v>-7.1163431016642784E-2</v>
      </c>
      <c r="S491" s="66">
        <f t="shared" si="367"/>
        <v>-7.0583044954938307E-2</v>
      </c>
      <c r="T491" s="66">
        <f t="shared" si="367"/>
        <v>-7.0181962512985238E-2</v>
      </c>
      <c r="U491" s="66">
        <f t="shared" si="367"/>
        <v>-6.9907481811252045E-2</v>
      </c>
      <c r="V491" s="66">
        <f t="shared" si="367"/>
        <v>-6.9720894726557167E-2</v>
      </c>
      <c r="W491" s="66">
        <f t="shared" si="367"/>
        <v>-6.9594633322574179E-2</v>
      </c>
      <c r="X491" s="66">
        <f t="shared" si="367"/>
        <v>-6.9509457247627776E-2</v>
      </c>
      <c r="Y491" s="66">
        <f t="shared" si="367"/>
        <v>-6.9452117137092692E-2</v>
      </c>
      <c r="Z491" s="66">
        <f t="shared" si="367"/>
        <v>-6.9413570269721767E-2</v>
      </c>
      <c r="AA491" s="66">
        <f t="shared" si="367"/>
        <v>-6.9387681632284912E-2</v>
      </c>
      <c r="AB491" s="66">
        <f t="shared" si="367"/>
        <v>-6.9370305482401015E-2</v>
      </c>
      <c r="AC491" s="66">
        <f t="shared" si="367"/>
        <v>-6.9358647784235422E-2</v>
      </c>
    </row>
    <row r="492" spans="1:29" x14ac:dyDescent="0.25">
      <c r="A492" s="30" t="str">
        <f t="shared" si="365"/>
        <v>Capex costumization</v>
      </c>
      <c r="B492" s="66">
        <f>((1+B463)^B471)*B463/(((1+B463)^B471)-1)*(B461)/B475</f>
        <v>5.2837539307926999E-2</v>
      </c>
      <c r="C492" s="66">
        <f t="shared" ref="C492:AC492" si="368">((1+C463)^C471)*C463/(((1+C463)^C471)-1)*(C461)/C475</f>
        <v>5.2837539307926999E-2</v>
      </c>
      <c r="D492" s="66">
        <f t="shared" si="368"/>
        <v>5.2837539307926999E-2</v>
      </c>
      <c r="E492" s="66">
        <f t="shared" si="368"/>
        <v>5.2837539307926999E-2</v>
      </c>
      <c r="F492" s="66">
        <f t="shared" si="368"/>
        <v>5.2837539307926999E-2</v>
      </c>
      <c r="G492" s="66">
        <f t="shared" si="368"/>
        <v>5.2837539307926999E-2</v>
      </c>
      <c r="H492" s="66">
        <f t="shared" si="368"/>
        <v>5.2837539307926999E-2</v>
      </c>
      <c r="I492" s="66">
        <f t="shared" si="368"/>
        <v>5.2837539307926999E-2</v>
      </c>
      <c r="J492" s="66">
        <f t="shared" si="368"/>
        <v>5.2837539307926999E-2</v>
      </c>
      <c r="K492" s="66">
        <f t="shared" si="368"/>
        <v>5.2837539307926999E-2</v>
      </c>
      <c r="L492" s="66">
        <f t="shared" si="368"/>
        <v>5.2837539307926999E-2</v>
      </c>
      <c r="M492" s="66">
        <f t="shared" si="368"/>
        <v>5.2837539307926999E-2</v>
      </c>
      <c r="N492" s="66">
        <f t="shared" si="368"/>
        <v>5.2837539307926999E-2</v>
      </c>
      <c r="O492" s="66">
        <f t="shared" si="368"/>
        <v>5.2837539307926999E-2</v>
      </c>
      <c r="P492" s="66">
        <f t="shared" si="368"/>
        <v>5.2837539307926999E-2</v>
      </c>
      <c r="Q492" s="66">
        <f t="shared" si="368"/>
        <v>5.2837539307926999E-2</v>
      </c>
      <c r="R492" s="66">
        <f t="shared" si="368"/>
        <v>5.2837539307926999E-2</v>
      </c>
      <c r="S492" s="66">
        <f t="shared" si="368"/>
        <v>5.2837539307926999E-2</v>
      </c>
      <c r="T492" s="66">
        <f t="shared" si="368"/>
        <v>5.2837539307926999E-2</v>
      </c>
      <c r="U492" s="66">
        <f t="shared" si="368"/>
        <v>5.2837539307926999E-2</v>
      </c>
      <c r="V492" s="66">
        <f t="shared" si="368"/>
        <v>5.2837539307926999E-2</v>
      </c>
      <c r="W492" s="66">
        <f t="shared" si="368"/>
        <v>5.2837539307926999E-2</v>
      </c>
      <c r="X492" s="66">
        <f t="shared" si="368"/>
        <v>5.2837539307926999E-2</v>
      </c>
      <c r="Y492" s="66">
        <f t="shared" si="368"/>
        <v>5.2837539307926999E-2</v>
      </c>
      <c r="Z492" s="66">
        <f t="shared" si="368"/>
        <v>5.2837539307926999E-2</v>
      </c>
      <c r="AA492" s="66">
        <f t="shared" si="368"/>
        <v>5.2837539307926999E-2</v>
      </c>
      <c r="AB492" s="66">
        <f t="shared" si="368"/>
        <v>5.2837539307926999E-2</v>
      </c>
      <c r="AC492" s="66">
        <f t="shared" si="368"/>
        <v>5.2837539307926999E-2</v>
      </c>
    </row>
    <row r="493" spans="1:29" x14ac:dyDescent="0.25">
      <c r="A493" s="30" t="str">
        <f t="shared" si="365"/>
        <v>Residual value (costumization)</v>
      </c>
      <c r="B493" s="66">
        <f>((1+B463)^B471)*B463/(((1+B463)^B471)-1)*(B462)/B475</f>
        <v>-1.320938482698175E-2</v>
      </c>
      <c r="C493" s="66">
        <f t="shared" ref="C493:AC493" si="369">((1+C463)^C471)*C463/(((1+C463)^C471)-1)*(C462)/C475</f>
        <v>-1.320938482698175E-2</v>
      </c>
      <c r="D493" s="66">
        <f t="shared" si="369"/>
        <v>-1.320938482698175E-2</v>
      </c>
      <c r="E493" s="66">
        <f t="shared" si="369"/>
        <v>-1.320938482698175E-2</v>
      </c>
      <c r="F493" s="66">
        <f t="shared" si="369"/>
        <v>-1.320938482698175E-2</v>
      </c>
      <c r="G493" s="66">
        <f t="shared" si="369"/>
        <v>-1.320938482698175E-2</v>
      </c>
      <c r="H493" s="66">
        <f t="shared" si="369"/>
        <v>-1.320938482698175E-2</v>
      </c>
      <c r="I493" s="66">
        <f t="shared" si="369"/>
        <v>-1.320938482698175E-2</v>
      </c>
      <c r="J493" s="66">
        <f t="shared" si="369"/>
        <v>-1.320938482698175E-2</v>
      </c>
      <c r="K493" s="66">
        <f t="shared" si="369"/>
        <v>-1.320938482698175E-2</v>
      </c>
      <c r="L493" s="66">
        <f t="shared" si="369"/>
        <v>-1.320938482698175E-2</v>
      </c>
      <c r="M493" s="66">
        <f t="shared" si="369"/>
        <v>-1.320938482698175E-2</v>
      </c>
      <c r="N493" s="66">
        <f t="shared" si="369"/>
        <v>-1.320938482698175E-2</v>
      </c>
      <c r="O493" s="66">
        <f t="shared" si="369"/>
        <v>-1.320938482698175E-2</v>
      </c>
      <c r="P493" s="66">
        <f t="shared" si="369"/>
        <v>-1.320938482698175E-2</v>
      </c>
      <c r="Q493" s="66">
        <f t="shared" si="369"/>
        <v>-1.320938482698175E-2</v>
      </c>
      <c r="R493" s="66">
        <f t="shared" si="369"/>
        <v>-1.320938482698175E-2</v>
      </c>
      <c r="S493" s="66">
        <f t="shared" si="369"/>
        <v>-1.320938482698175E-2</v>
      </c>
      <c r="T493" s="66">
        <f t="shared" si="369"/>
        <v>-1.320938482698175E-2</v>
      </c>
      <c r="U493" s="66">
        <f t="shared" si="369"/>
        <v>-1.320938482698175E-2</v>
      </c>
      <c r="V493" s="66">
        <f t="shared" si="369"/>
        <v>-1.320938482698175E-2</v>
      </c>
      <c r="W493" s="66">
        <f t="shared" si="369"/>
        <v>-1.320938482698175E-2</v>
      </c>
      <c r="X493" s="66">
        <f t="shared" si="369"/>
        <v>-1.320938482698175E-2</v>
      </c>
      <c r="Y493" s="66">
        <f t="shared" si="369"/>
        <v>-1.320938482698175E-2</v>
      </c>
      <c r="Z493" s="66">
        <f t="shared" si="369"/>
        <v>-1.320938482698175E-2</v>
      </c>
      <c r="AA493" s="66">
        <f t="shared" si="369"/>
        <v>-1.320938482698175E-2</v>
      </c>
      <c r="AB493" s="66">
        <f t="shared" si="369"/>
        <v>-1.320938482698175E-2</v>
      </c>
      <c r="AC493" s="66">
        <f t="shared" si="369"/>
        <v>-1.320938482698175E-2</v>
      </c>
    </row>
    <row r="494" spans="1:29" x14ac:dyDescent="0.25">
      <c r="A494" s="30" t="str">
        <f t="shared" si="365"/>
        <v>Opex fix (admin, crew, insurance)</v>
      </c>
      <c r="B494" s="66">
        <f>B464/B475</f>
        <v>0.77777777777777779</v>
      </c>
      <c r="C494" s="66">
        <f t="shared" ref="C494:AC494" si="370">C464/C475</f>
        <v>0.77777777777777779</v>
      </c>
      <c r="D494" s="66">
        <f t="shared" si="370"/>
        <v>0.77777777777777779</v>
      </c>
      <c r="E494" s="66">
        <f t="shared" si="370"/>
        <v>0.77777777777777779</v>
      </c>
      <c r="F494" s="66">
        <f t="shared" si="370"/>
        <v>0.77777777777777779</v>
      </c>
      <c r="G494" s="66">
        <f t="shared" si="370"/>
        <v>0.77777777777777779</v>
      </c>
      <c r="H494" s="66">
        <f t="shared" si="370"/>
        <v>0.77777777777777779</v>
      </c>
      <c r="I494" s="66">
        <f t="shared" si="370"/>
        <v>0.77777777777777779</v>
      </c>
      <c r="J494" s="66">
        <f t="shared" si="370"/>
        <v>0.77777777777777779</v>
      </c>
      <c r="K494" s="66">
        <f t="shared" si="370"/>
        <v>0.77777777777777779</v>
      </c>
      <c r="L494" s="66">
        <f t="shared" si="370"/>
        <v>0.77777777777777779</v>
      </c>
      <c r="M494" s="66">
        <f t="shared" si="370"/>
        <v>0.77777777777777779</v>
      </c>
      <c r="N494" s="66">
        <f t="shared" si="370"/>
        <v>0.77777777777777779</v>
      </c>
      <c r="O494" s="66">
        <f t="shared" si="370"/>
        <v>0.77777777777777779</v>
      </c>
      <c r="P494" s="66">
        <f t="shared" si="370"/>
        <v>0.77777777777777779</v>
      </c>
      <c r="Q494" s="66">
        <f t="shared" si="370"/>
        <v>0.77777777777777779</v>
      </c>
      <c r="R494" s="66">
        <f t="shared" si="370"/>
        <v>0.77777777777777779</v>
      </c>
      <c r="S494" s="66">
        <f t="shared" si="370"/>
        <v>0.77777777777777779</v>
      </c>
      <c r="T494" s="66">
        <f t="shared" si="370"/>
        <v>0.77777777777777779</v>
      </c>
      <c r="U494" s="66">
        <f t="shared" si="370"/>
        <v>0.77777777777777779</v>
      </c>
      <c r="V494" s="66">
        <f t="shared" si="370"/>
        <v>0.77777777777777779</v>
      </c>
      <c r="W494" s="66">
        <f t="shared" si="370"/>
        <v>0.77777777777777779</v>
      </c>
      <c r="X494" s="66">
        <f t="shared" si="370"/>
        <v>0.77777777777777779</v>
      </c>
      <c r="Y494" s="66">
        <f t="shared" si="370"/>
        <v>0.77777777777777779</v>
      </c>
      <c r="Z494" s="66">
        <f t="shared" si="370"/>
        <v>0.77777777777777779</v>
      </c>
      <c r="AA494" s="66">
        <f t="shared" si="370"/>
        <v>0.77777777777777779</v>
      </c>
      <c r="AB494" s="66">
        <f t="shared" si="370"/>
        <v>0.77777777777777779</v>
      </c>
      <c r="AC494" s="66">
        <f t="shared" si="370"/>
        <v>0.77777777777777779</v>
      </c>
    </row>
    <row r="495" spans="1:29" x14ac:dyDescent="0.25">
      <c r="A495" s="30" t="str">
        <f t="shared" si="365"/>
        <v>Opex maintenance &amp; repair</v>
      </c>
      <c r="B495" s="66">
        <f>B465/B475</f>
        <v>0.28549109703252695</v>
      </c>
      <c r="C495" s="66">
        <f t="shared" ref="C495:AC495" si="371">C465/C475</f>
        <v>0.28407536636045455</v>
      </c>
      <c r="D495" s="66">
        <f t="shared" si="371"/>
        <v>0.2821069868001258</v>
      </c>
      <c r="E495" s="66">
        <f t="shared" si="371"/>
        <v>0.27940841206014083</v>
      </c>
      <c r="F495" s="66">
        <f t="shared" si="371"/>
        <v>0.27578181677717956</v>
      </c>
      <c r="G495" s="66">
        <f t="shared" si="371"/>
        <v>0.27104115613566571</v>
      </c>
      <c r="H495" s="66">
        <f t="shared" si="371"/>
        <v>0.26507109533332746</v>
      </c>
      <c r="I495" s="66">
        <f t="shared" si="371"/>
        <v>0.25790719374114374</v>
      </c>
      <c r="J495" s="66">
        <f t="shared" si="371"/>
        <v>0.24980644256075518</v>
      </c>
      <c r="K495" s="66">
        <f t="shared" si="371"/>
        <v>0.24125451277616472</v>
      </c>
      <c r="L495" s="66">
        <f t="shared" si="371"/>
        <v>0.23287086897379905</v>
      </c>
      <c r="M495" s="66">
        <f t="shared" si="371"/>
        <v>0.22523906545531661</v>
      </c>
      <c r="N495" s="66">
        <f t="shared" si="371"/>
        <v>0.21875311925432689</v>
      </c>
      <c r="O495" s="66">
        <f t="shared" si="371"/>
        <v>0.21355903791448727</v>
      </c>
      <c r="P495" s="66">
        <f t="shared" si="371"/>
        <v>0.20959572332240889</v>
      </c>
      <c r="Q495" s="66">
        <f t="shared" si="371"/>
        <v>0.20668236923894151</v>
      </c>
      <c r="R495" s="66">
        <f t="shared" si="371"/>
        <v>0.20459936321577799</v>
      </c>
      <c r="S495" s="66">
        <f t="shared" si="371"/>
        <v>0.20313948361114187</v>
      </c>
      <c r="T495" s="66">
        <f t="shared" si="371"/>
        <v>0.20213061707312519</v>
      </c>
      <c r="U495" s="66">
        <f t="shared" si="371"/>
        <v>0.2014401994274124</v>
      </c>
      <c r="V495" s="66">
        <f t="shared" si="371"/>
        <v>0.20097086582792076</v>
      </c>
      <c r="W495" s="66">
        <f t="shared" si="371"/>
        <v>0.20065327300360972</v>
      </c>
      <c r="X495" s="66">
        <f t="shared" si="371"/>
        <v>0.20043902455275606</v>
      </c>
      <c r="Y495" s="66">
        <f t="shared" si="371"/>
        <v>0.20029479355993737</v>
      </c>
      <c r="Z495" s="66">
        <f t="shared" si="371"/>
        <v>0.20019783433019273</v>
      </c>
      <c r="AA495" s="66">
        <f t="shared" si="371"/>
        <v>0.20013271509959835</v>
      </c>
      <c r="AB495" s="66">
        <f t="shared" si="371"/>
        <v>0.2000890078355953</v>
      </c>
      <c r="AC495" s="66">
        <f t="shared" si="371"/>
        <v>0.20005968453355225</v>
      </c>
    </row>
    <row r="496" spans="1:29" x14ac:dyDescent="0.25">
      <c r="A496" s="30" t="str">
        <f t="shared" si="365"/>
        <v>Opex var (mode-fees)</v>
      </c>
      <c r="B496" s="66">
        <f>B466*B475/B475</f>
        <v>0.11</v>
      </c>
      <c r="C496" s="66">
        <f t="shared" ref="C496:AC496" si="372">C466*C475/C475</f>
        <v>0.11</v>
      </c>
      <c r="D496" s="66">
        <f t="shared" si="372"/>
        <v>0.11</v>
      </c>
      <c r="E496" s="66">
        <f t="shared" si="372"/>
        <v>0.11</v>
      </c>
      <c r="F496" s="66">
        <f t="shared" si="372"/>
        <v>0.11</v>
      </c>
      <c r="G496" s="66">
        <f t="shared" si="372"/>
        <v>0.11</v>
      </c>
      <c r="H496" s="66">
        <f t="shared" si="372"/>
        <v>0.11</v>
      </c>
      <c r="I496" s="66">
        <f t="shared" si="372"/>
        <v>0.11</v>
      </c>
      <c r="J496" s="66">
        <f t="shared" si="372"/>
        <v>0.11</v>
      </c>
      <c r="K496" s="66">
        <f t="shared" si="372"/>
        <v>0.11</v>
      </c>
      <c r="L496" s="66">
        <f t="shared" si="372"/>
        <v>0.11</v>
      </c>
      <c r="M496" s="66">
        <f t="shared" si="372"/>
        <v>0.11</v>
      </c>
      <c r="N496" s="66">
        <f t="shared" si="372"/>
        <v>0.11</v>
      </c>
      <c r="O496" s="66">
        <f t="shared" si="372"/>
        <v>0.11</v>
      </c>
      <c r="P496" s="66">
        <f t="shared" si="372"/>
        <v>0.11</v>
      </c>
      <c r="Q496" s="66">
        <f t="shared" si="372"/>
        <v>0.11</v>
      </c>
      <c r="R496" s="66">
        <f t="shared" si="372"/>
        <v>0.11</v>
      </c>
      <c r="S496" s="66">
        <f t="shared" si="372"/>
        <v>0.11</v>
      </c>
      <c r="T496" s="66">
        <f t="shared" si="372"/>
        <v>0.11</v>
      </c>
      <c r="U496" s="66">
        <f t="shared" si="372"/>
        <v>0.11</v>
      </c>
      <c r="V496" s="66">
        <f t="shared" si="372"/>
        <v>0.11</v>
      </c>
      <c r="W496" s="66">
        <f t="shared" si="372"/>
        <v>0.11</v>
      </c>
      <c r="X496" s="66">
        <f t="shared" si="372"/>
        <v>0.11</v>
      </c>
      <c r="Y496" s="66">
        <f t="shared" si="372"/>
        <v>0.11</v>
      </c>
      <c r="Z496" s="66">
        <f t="shared" si="372"/>
        <v>0.11</v>
      </c>
      <c r="AA496" s="66">
        <f t="shared" si="372"/>
        <v>0.11</v>
      </c>
      <c r="AB496" s="66">
        <f t="shared" si="372"/>
        <v>0.11</v>
      </c>
      <c r="AC496" s="66">
        <f t="shared" si="372"/>
        <v>0.11</v>
      </c>
    </row>
    <row r="497" spans="1:29" x14ac:dyDescent="0.25">
      <c r="A497" s="30" t="str">
        <f t="shared" si="365"/>
        <v>Fuel Cost</v>
      </c>
      <c r="B497" s="66">
        <f>B467*B468*B475/B475</f>
        <v>0.53742451917328127</v>
      </c>
      <c r="C497" s="66">
        <f t="shared" ref="C497:AC497" si="373">C467*C468*C475/C475</f>
        <v>0.53328076646891065</v>
      </c>
      <c r="D497" s="66">
        <f t="shared" si="373"/>
        <v>0.52749757618020354</v>
      </c>
      <c r="E497" s="66">
        <f t="shared" si="373"/>
        <v>0.51952238110723781</v>
      </c>
      <c r="F497" s="66">
        <f t="shared" si="373"/>
        <v>0.50870752427151578</v>
      </c>
      <c r="G497" s="66">
        <f t="shared" si="373"/>
        <v>0.49437524243151559</v>
      </c>
      <c r="H497" s="66">
        <f t="shared" si="373"/>
        <v>0.47595082702243874</v>
      </c>
      <c r="I497" s="66">
        <f t="shared" si="373"/>
        <v>0.45316133383767671</v>
      </c>
      <c r="J497" s="66">
        <f t="shared" si="373"/>
        <v>0.42624571522440885</v>
      </c>
      <c r="K497" s="66">
        <f t="shared" si="373"/>
        <v>0.39607146853505659</v>
      </c>
      <c r="L497" s="66">
        <f t="shared" si="373"/>
        <v>0.36406766567256948</v>
      </c>
      <c r="M497" s="66">
        <f t="shared" si="373"/>
        <v>0.33198453763529034</v>
      </c>
      <c r="N497" s="66">
        <f t="shared" si="373"/>
        <v>0.30158014608597056</v>
      </c>
      <c r="O497" s="66">
        <f t="shared" si="373"/>
        <v>0.27432626644499841</v>
      </c>
      <c r="P497" s="66">
        <f t="shared" si="373"/>
        <v>0.25118415888048851</v>
      </c>
      <c r="Q497" s="66">
        <f t="shared" si="373"/>
        <v>0.23250375572440146</v>
      </c>
      <c r="R497" s="66">
        <f t="shared" si="373"/>
        <v>0.21808469908781597</v>
      </c>
      <c r="S497" s="66">
        <f t="shared" si="373"/>
        <v>0.20736156580363682</v>
      </c>
      <c r="T497" s="66">
        <f t="shared" si="373"/>
        <v>0.19961742692031845</v>
      </c>
      <c r="U497" s="66">
        <f t="shared" si="373"/>
        <v>0.19414685627985126</v>
      </c>
      <c r="V497" s="66">
        <f t="shared" si="373"/>
        <v>0.19034400139850993</v>
      </c>
      <c r="W497" s="66">
        <f t="shared" si="373"/>
        <v>0.18773045465245583</v>
      </c>
      <c r="X497" s="66">
        <f t="shared" si="373"/>
        <v>0.18594850776631369</v>
      </c>
      <c r="Y497" s="66">
        <f t="shared" si="373"/>
        <v>0.1847401945997752</v>
      </c>
      <c r="Z497" s="66">
        <f t="shared" si="373"/>
        <v>0.18392391347296866</v>
      </c>
      <c r="AA497" s="66">
        <f t="shared" si="373"/>
        <v>0.18337386928405741</v>
      </c>
      <c r="AB497" s="66">
        <f t="shared" si="373"/>
        <v>0.18300386199689941</v>
      </c>
      <c r="AC497" s="66">
        <f t="shared" si="373"/>
        <v>0.18275525078808499</v>
      </c>
    </row>
    <row r="498" spans="1:29" ht="15.75" thickBot="1" x14ac:dyDescent="0.3">
      <c r="A498" s="59" t="str">
        <f t="shared" ref="A498" si="374">A486</f>
        <v>Emission Cost</v>
      </c>
      <c r="B498" s="66">
        <f>B469</f>
        <v>0</v>
      </c>
      <c r="C498" s="66">
        <f t="shared" ref="C498:AC498" si="375">C469</f>
        <v>0</v>
      </c>
      <c r="D498" s="66">
        <f t="shared" si="375"/>
        <v>0</v>
      </c>
      <c r="E498" s="66">
        <f t="shared" si="375"/>
        <v>0</v>
      </c>
      <c r="F498" s="66">
        <f t="shared" si="375"/>
        <v>0</v>
      </c>
      <c r="G498" s="66">
        <f t="shared" si="375"/>
        <v>0</v>
      </c>
      <c r="H498" s="66">
        <f t="shared" si="375"/>
        <v>0</v>
      </c>
      <c r="I498" s="66">
        <f t="shared" si="375"/>
        <v>0</v>
      </c>
      <c r="J498" s="66">
        <f t="shared" si="375"/>
        <v>0</v>
      </c>
      <c r="K498" s="66">
        <f t="shared" si="375"/>
        <v>0</v>
      </c>
      <c r="L498" s="66">
        <f t="shared" si="375"/>
        <v>0</v>
      </c>
      <c r="M498" s="66">
        <f t="shared" si="375"/>
        <v>0</v>
      </c>
      <c r="N498" s="66">
        <f t="shared" si="375"/>
        <v>0</v>
      </c>
      <c r="O498" s="66">
        <f t="shared" si="375"/>
        <v>0</v>
      </c>
      <c r="P498" s="66">
        <f t="shared" si="375"/>
        <v>0</v>
      </c>
      <c r="Q498" s="66">
        <f t="shared" si="375"/>
        <v>0</v>
      </c>
      <c r="R498" s="66">
        <f t="shared" si="375"/>
        <v>0</v>
      </c>
      <c r="S498" s="66">
        <f t="shared" si="375"/>
        <v>0</v>
      </c>
      <c r="T498" s="66">
        <f t="shared" si="375"/>
        <v>0</v>
      </c>
      <c r="U498" s="66">
        <f t="shared" si="375"/>
        <v>0</v>
      </c>
      <c r="V498" s="66">
        <f t="shared" si="375"/>
        <v>0</v>
      </c>
      <c r="W498" s="66">
        <f t="shared" si="375"/>
        <v>0</v>
      </c>
      <c r="X498" s="66">
        <f t="shared" si="375"/>
        <v>0</v>
      </c>
      <c r="Y498" s="66">
        <f t="shared" si="375"/>
        <v>0</v>
      </c>
      <c r="Z498" s="66">
        <f t="shared" si="375"/>
        <v>0</v>
      </c>
      <c r="AA498" s="66">
        <f t="shared" si="375"/>
        <v>0</v>
      </c>
      <c r="AB498" s="66">
        <f t="shared" si="375"/>
        <v>0</v>
      </c>
      <c r="AC498" s="66">
        <f t="shared" si="375"/>
        <v>0</v>
      </c>
    </row>
    <row r="499" spans="1:29" ht="15.75" thickBot="1" x14ac:dyDescent="0.3">
      <c r="A499" s="31" t="s">
        <v>63</v>
      </c>
      <c r="B499" s="76">
        <f>B490+B491+B492-B493+B494+B495+B496+B497+B498</f>
        <v>2.3551671718174059</v>
      </c>
      <c r="C499" s="76">
        <f t="shared" ref="C499:AC499" si="376">C490+C491+C492-C493+C494+C495+C496+C497+C498</f>
        <v>2.3434735067668218</v>
      </c>
      <c r="D499" s="76">
        <f t="shared" si="376"/>
        <v>2.3271931976138269</v>
      </c>
      <c r="E499" s="76">
        <f t="shared" si="376"/>
        <v>2.3048268452759206</v>
      </c>
      <c r="F499" s="76">
        <f t="shared" si="376"/>
        <v>2.2746718151701861</v>
      </c>
      <c r="G499" s="76">
        <f t="shared" si="376"/>
        <v>2.2350581906195819</v>
      </c>
      <c r="H499" s="76">
        <f t="shared" si="376"/>
        <v>2.1847961971680356</v>
      </c>
      <c r="I499" s="76">
        <f t="shared" si="376"/>
        <v>2.1238025242301313</v>
      </c>
      <c r="J499" s="76">
        <f t="shared" si="376"/>
        <v>2.0536866256788047</v>
      </c>
      <c r="K499" s="76">
        <f t="shared" si="376"/>
        <v>1.9779060207051322</v>
      </c>
      <c r="L499" s="76">
        <f t="shared" si="376"/>
        <v>1.9011933073850598</v>
      </c>
      <c r="M499" s="76">
        <f t="shared" si="376"/>
        <v>1.8284107378899468</v>
      </c>
      <c r="N499" s="76">
        <f t="shared" si="376"/>
        <v>1.7634176168133848</v>
      </c>
      <c r="O499" s="76">
        <f t="shared" si="376"/>
        <v>1.7084643593115858</v>
      </c>
      <c r="P499" s="76">
        <f t="shared" si="376"/>
        <v>1.6641863970531454</v>
      </c>
      <c r="Q499" s="76">
        <f t="shared" si="376"/>
        <v>1.6299694455990223</v>
      </c>
      <c r="R499" s="76">
        <f t="shared" si="376"/>
        <v>1.6044419816913709</v>
      </c>
      <c r="S499" s="76">
        <f t="shared" si="376"/>
        <v>1.5859334953958775</v>
      </c>
      <c r="T499" s="76">
        <f t="shared" si="376"/>
        <v>1.5728091990565476</v>
      </c>
      <c r="U499" s="76">
        <f t="shared" si="376"/>
        <v>1.563656718565402</v>
      </c>
      <c r="V499" s="76">
        <f t="shared" si="376"/>
        <v>1.5573509670475785</v>
      </c>
      <c r="W499" s="76">
        <f t="shared" si="376"/>
        <v>1.5530437379983604</v>
      </c>
      <c r="X499" s="76">
        <f t="shared" si="376"/>
        <v>1.5501192312622651</v>
      </c>
      <c r="Y499" s="76">
        <f t="shared" si="376"/>
        <v>1.5481417524804941</v>
      </c>
      <c r="Z499" s="76">
        <f t="shared" si="376"/>
        <v>1.5468084000631026</v>
      </c>
      <c r="AA499" s="76">
        <f t="shared" si="376"/>
        <v>1.5459110832659626</v>
      </c>
      <c r="AB499" s="76">
        <f t="shared" si="376"/>
        <v>1.5453079906761935</v>
      </c>
      <c r="AC499" s="76">
        <f t="shared" si="376"/>
        <v>1.544903002011911</v>
      </c>
    </row>
    <row r="500" spans="1:29" ht="15.75" thickBot="1" x14ac:dyDescent="0.3"/>
    <row r="501" spans="1:29" ht="15.75" thickBot="1" x14ac:dyDescent="0.3">
      <c r="A501" s="26" t="s">
        <v>208</v>
      </c>
      <c r="B501" s="27">
        <v>2023</v>
      </c>
      <c r="C501" s="27">
        <v>2024</v>
      </c>
      <c r="D501" s="27">
        <v>2025</v>
      </c>
      <c r="E501" s="27">
        <v>2026</v>
      </c>
      <c r="F501" s="27">
        <v>2027</v>
      </c>
      <c r="G501" s="27">
        <v>2028</v>
      </c>
      <c r="H501" s="27">
        <v>2029</v>
      </c>
      <c r="I501" s="27">
        <v>2030</v>
      </c>
      <c r="J501" s="27">
        <v>2031</v>
      </c>
      <c r="K501" s="27">
        <v>2032</v>
      </c>
      <c r="L501" s="27">
        <v>2033</v>
      </c>
      <c r="M501" s="27">
        <v>2034</v>
      </c>
      <c r="N501" s="27">
        <v>2035</v>
      </c>
      <c r="O501" s="27">
        <v>2036</v>
      </c>
      <c r="P501" s="27">
        <v>2037</v>
      </c>
      <c r="Q501" s="27">
        <v>2038</v>
      </c>
      <c r="R501" s="27">
        <v>2039</v>
      </c>
      <c r="S501" s="27">
        <v>2040</v>
      </c>
      <c r="T501" s="27">
        <v>2041</v>
      </c>
      <c r="U501" s="27">
        <v>2042</v>
      </c>
      <c r="V501" s="27">
        <v>2043</v>
      </c>
      <c r="W501" s="27">
        <v>2044</v>
      </c>
      <c r="X501" s="27">
        <v>2045</v>
      </c>
      <c r="Y501" s="27">
        <v>2046</v>
      </c>
      <c r="Z501" s="27">
        <v>2047</v>
      </c>
      <c r="AA501" s="27">
        <v>2048</v>
      </c>
      <c r="AB501" s="27">
        <v>2049</v>
      </c>
      <c r="AC501" s="28">
        <v>2050</v>
      </c>
    </row>
    <row r="502" spans="1:29" x14ac:dyDescent="0.25">
      <c r="A502" s="29" t="str">
        <f t="shared" ref="A502:A509" si="377">A478</f>
        <v>Capex vehicle</v>
      </c>
      <c r="B502" s="65">
        <f>((1+B463)^B470)*B463/(((1+B463)^B470)-1)*(B459)/B475/(B472)</f>
        <v>2.7269975953624806E-2</v>
      </c>
      <c r="C502" s="65">
        <f t="shared" ref="C502:AC502" si="378">((1+C463)^C470)*C463/(((1+C463)^C470)-1)*(C459)/C475/(C472)</f>
        <v>2.7002095313731978E-2</v>
      </c>
      <c r="D502" s="65">
        <f t="shared" si="378"/>
        <v>2.6629643980597428E-2</v>
      </c>
      <c r="E502" s="65">
        <f t="shared" si="378"/>
        <v>2.6119027136302046E-2</v>
      </c>
      <c r="F502" s="65">
        <f t="shared" si="378"/>
        <v>2.5432812813057998E-2</v>
      </c>
      <c r="G502" s="65">
        <f t="shared" si="378"/>
        <v>2.4535798125720237E-2</v>
      </c>
      <c r="H502" s="65">
        <f t="shared" si="378"/>
        <v>2.3406159742179106E-2</v>
      </c>
      <c r="I502" s="65">
        <f t="shared" si="378"/>
        <v>2.2050626108204612E-2</v>
      </c>
      <c r="J502" s="65">
        <f t="shared" si="378"/>
        <v>2.0517824387776735E-2</v>
      </c>
      <c r="K502" s="65">
        <f t="shared" si="378"/>
        <v>1.889965190044823E-2</v>
      </c>
      <c r="L502" s="65">
        <f t="shared" si="378"/>
        <v>1.7313322020963605E-2</v>
      </c>
      <c r="M502" s="65">
        <f t="shared" si="378"/>
        <v>1.586925327936126E-2</v>
      </c>
      <c r="N502" s="65">
        <f t="shared" si="378"/>
        <v>1.4642000488342575E-2</v>
      </c>
      <c r="O502" s="65">
        <f t="shared" si="378"/>
        <v>1.3659190791258826E-2</v>
      </c>
      <c r="P502" s="65">
        <f t="shared" si="378"/>
        <v>1.2909263372176771E-2</v>
      </c>
      <c r="Q502" s="65">
        <f t="shared" si="378"/>
        <v>1.2358006574885507E-2</v>
      </c>
      <c r="R502" s="65">
        <f t="shared" si="378"/>
        <v>1.1963865939669313E-2</v>
      </c>
      <c r="S502" s="65">
        <f t="shared" si="378"/>
        <v>1.1687631560934022E-2</v>
      </c>
      <c r="T502" s="65">
        <f t="shared" si="378"/>
        <v>1.1496736626536108E-2</v>
      </c>
      <c r="U502" s="65">
        <f t="shared" si="378"/>
        <v>1.1366097710268157E-2</v>
      </c>
      <c r="V502" s="65">
        <f t="shared" si="378"/>
        <v>1.1277291705400727E-2</v>
      </c>
      <c r="W502" s="65">
        <f t="shared" si="378"/>
        <v>1.12171976700873E-2</v>
      </c>
      <c r="X502" s="65">
        <f t="shared" si="378"/>
        <v>1.1176658171125467E-2</v>
      </c>
      <c r="Y502" s="65">
        <f t="shared" si="378"/>
        <v>1.11493671818075E-2</v>
      </c>
      <c r="Z502" s="65">
        <f t="shared" si="378"/>
        <v>1.1131020824679061E-2</v>
      </c>
      <c r="AA502" s="65">
        <f t="shared" si="378"/>
        <v>1.11186991440762E-2</v>
      </c>
      <c r="AB502" s="65">
        <f t="shared" si="378"/>
        <v>1.1110428976536531E-2</v>
      </c>
      <c r="AC502" s="65">
        <f t="shared" si="378"/>
        <v>1.1104880502472903E-2</v>
      </c>
    </row>
    <row r="503" spans="1:29" x14ac:dyDescent="0.25">
      <c r="A503" s="30" t="str">
        <f t="shared" si="377"/>
        <v>Residual value (vehicle)</v>
      </c>
      <c r="B503" s="68">
        <f>((1+B463)^B470)*B463/(((1+B463)^B470)-1)*(B460)/B475/(B472)</f>
        <v>-4.1329018056683528E-3</v>
      </c>
      <c r="C503" s="68">
        <f t="shared" ref="C503:AC503" si="379">((1+C463)^C470)*C463/(((1+C463)^C470)-1)*(C460)/C475/(C472)</f>
        <v>-4.1103884327411905E-3</v>
      </c>
      <c r="D503" s="68">
        <f t="shared" si="379"/>
        <v>-4.0790866717649883E-3</v>
      </c>
      <c r="E503" s="68">
        <f t="shared" si="379"/>
        <v>-4.0361731284678237E-3</v>
      </c>
      <c r="F503" s="68">
        <f t="shared" si="379"/>
        <v>-3.9785019247058238E-3</v>
      </c>
      <c r="G503" s="68">
        <f t="shared" si="379"/>
        <v>-3.903114520131693E-3</v>
      </c>
      <c r="H503" s="68">
        <f t="shared" si="379"/>
        <v>-3.8081768261957888E-3</v>
      </c>
      <c r="I503" s="68">
        <f t="shared" si="379"/>
        <v>-3.6942543186596357E-3</v>
      </c>
      <c r="J503" s="68">
        <f t="shared" si="379"/>
        <v>-3.5654337485385686E-3</v>
      </c>
      <c r="K503" s="68">
        <f t="shared" si="379"/>
        <v>-3.4294384011992578E-3</v>
      </c>
      <c r="L503" s="68">
        <f t="shared" si="379"/>
        <v>-3.296119187923423E-3</v>
      </c>
      <c r="M503" s="68">
        <f t="shared" si="379"/>
        <v>-3.1747559638951399E-3</v>
      </c>
      <c r="N503" s="68">
        <f t="shared" si="379"/>
        <v>-3.0716145059265488E-3</v>
      </c>
      <c r="O503" s="68">
        <f t="shared" si="379"/>
        <v>-2.9890166696822764E-3</v>
      </c>
      <c r="P503" s="68">
        <f t="shared" si="379"/>
        <v>-2.9259908546743168E-3</v>
      </c>
      <c r="Q503" s="68">
        <f t="shared" si="379"/>
        <v>-2.8796618259657953E-3</v>
      </c>
      <c r="R503" s="68">
        <f t="shared" si="379"/>
        <v>-2.8465372406657114E-3</v>
      </c>
      <c r="S503" s="68">
        <f t="shared" si="379"/>
        <v>-2.8233217981975321E-3</v>
      </c>
      <c r="T503" s="68">
        <f t="shared" si="379"/>
        <v>-2.8072785005194096E-3</v>
      </c>
      <c r="U503" s="68">
        <f t="shared" si="379"/>
        <v>-2.7962992724500819E-3</v>
      </c>
      <c r="V503" s="68">
        <f t="shared" si="379"/>
        <v>-2.7888357890622868E-3</v>
      </c>
      <c r="W503" s="68">
        <f t="shared" si="379"/>
        <v>-2.7837853329029673E-3</v>
      </c>
      <c r="X503" s="68">
        <f t="shared" si="379"/>
        <v>-2.7803782899051112E-3</v>
      </c>
      <c r="Y503" s="68">
        <f t="shared" si="379"/>
        <v>-2.7780846854837077E-3</v>
      </c>
      <c r="Z503" s="68">
        <f t="shared" si="379"/>
        <v>-2.7765428107888708E-3</v>
      </c>
      <c r="AA503" s="68">
        <f t="shared" si="379"/>
        <v>-2.7755072652913965E-3</v>
      </c>
      <c r="AB503" s="68">
        <f t="shared" si="379"/>
        <v>-2.7748122192960407E-3</v>
      </c>
      <c r="AC503" s="68">
        <f t="shared" si="379"/>
        <v>-2.7743459113694167E-3</v>
      </c>
    </row>
    <row r="504" spans="1:29" x14ac:dyDescent="0.25">
      <c r="A504" s="30" t="str">
        <f t="shared" si="377"/>
        <v>Capex costumization</v>
      </c>
      <c r="B504" s="66">
        <f>((1+B463)^B471)*B463/(((1+B463)^B471)-1)*(B461)/B475/(B472)</f>
        <v>2.1135015723170798E-3</v>
      </c>
      <c r="C504" s="66">
        <f t="shared" ref="C504:AC504" si="380">((1+C463)^C471)*C463/(((1+C463)^C471)-1)*(C461)/C475/(C472)</f>
        <v>2.1135015723170798E-3</v>
      </c>
      <c r="D504" s="66">
        <f t="shared" si="380"/>
        <v>2.1135015723170798E-3</v>
      </c>
      <c r="E504" s="66">
        <f t="shared" si="380"/>
        <v>2.1135015723170798E-3</v>
      </c>
      <c r="F504" s="66">
        <f t="shared" si="380"/>
        <v>2.1135015723170798E-3</v>
      </c>
      <c r="G504" s="66">
        <f t="shared" si="380"/>
        <v>2.1135015723170798E-3</v>
      </c>
      <c r="H504" s="66">
        <f t="shared" si="380"/>
        <v>2.1135015723170798E-3</v>
      </c>
      <c r="I504" s="66">
        <f t="shared" si="380"/>
        <v>2.1135015723170798E-3</v>
      </c>
      <c r="J504" s="66">
        <f t="shared" si="380"/>
        <v>2.1135015723170798E-3</v>
      </c>
      <c r="K504" s="66">
        <f t="shared" si="380"/>
        <v>2.1135015723170798E-3</v>
      </c>
      <c r="L504" s="66">
        <f t="shared" si="380"/>
        <v>2.1135015723170798E-3</v>
      </c>
      <c r="M504" s="66">
        <f t="shared" si="380"/>
        <v>2.1135015723170798E-3</v>
      </c>
      <c r="N504" s="66">
        <f t="shared" si="380"/>
        <v>2.1135015723170798E-3</v>
      </c>
      <c r="O504" s="66">
        <f t="shared" si="380"/>
        <v>2.1135015723170798E-3</v>
      </c>
      <c r="P504" s="66">
        <f t="shared" si="380"/>
        <v>2.1135015723170798E-3</v>
      </c>
      <c r="Q504" s="66">
        <f t="shared" si="380"/>
        <v>2.1135015723170798E-3</v>
      </c>
      <c r="R504" s="66">
        <f t="shared" si="380"/>
        <v>2.1135015723170798E-3</v>
      </c>
      <c r="S504" s="66">
        <f t="shared" si="380"/>
        <v>2.1135015723170798E-3</v>
      </c>
      <c r="T504" s="66">
        <f t="shared" si="380"/>
        <v>2.1135015723170798E-3</v>
      </c>
      <c r="U504" s="66">
        <f t="shared" si="380"/>
        <v>2.1135015723170798E-3</v>
      </c>
      <c r="V504" s="66">
        <f t="shared" si="380"/>
        <v>2.1135015723170798E-3</v>
      </c>
      <c r="W504" s="66">
        <f t="shared" si="380"/>
        <v>2.1135015723170798E-3</v>
      </c>
      <c r="X504" s="66">
        <f t="shared" si="380"/>
        <v>2.1135015723170798E-3</v>
      </c>
      <c r="Y504" s="66">
        <f t="shared" si="380"/>
        <v>2.1135015723170798E-3</v>
      </c>
      <c r="Z504" s="66">
        <f t="shared" si="380"/>
        <v>2.1135015723170798E-3</v>
      </c>
      <c r="AA504" s="66">
        <f t="shared" si="380"/>
        <v>2.1135015723170798E-3</v>
      </c>
      <c r="AB504" s="66">
        <f t="shared" si="380"/>
        <v>2.1135015723170798E-3</v>
      </c>
      <c r="AC504" s="66">
        <f t="shared" si="380"/>
        <v>2.1135015723170798E-3</v>
      </c>
    </row>
    <row r="505" spans="1:29" x14ac:dyDescent="0.25">
      <c r="A505" s="30" t="str">
        <f t="shared" si="377"/>
        <v>Residual value (costumization)</v>
      </c>
      <c r="B505" s="69">
        <f>((1+B463)^B471)*B463/(((1+B463)^B471)-1)*(B462)/B475/(B472)</f>
        <v>-5.2837539307926996E-4</v>
      </c>
      <c r="C505" s="69">
        <f t="shared" ref="C505:AC505" si="381">((1+C463)^C471)*C463/(((1+C463)^C471)-1)*(C462)/C475/(C472)</f>
        <v>-5.2837539307926996E-4</v>
      </c>
      <c r="D505" s="69">
        <f t="shared" si="381"/>
        <v>-5.2837539307926996E-4</v>
      </c>
      <c r="E505" s="69">
        <f t="shared" si="381"/>
        <v>-5.2837539307926996E-4</v>
      </c>
      <c r="F505" s="69">
        <f t="shared" si="381"/>
        <v>-5.2837539307926996E-4</v>
      </c>
      <c r="G505" s="69">
        <f t="shared" si="381"/>
        <v>-5.2837539307926996E-4</v>
      </c>
      <c r="H505" s="69">
        <f t="shared" si="381"/>
        <v>-5.2837539307926996E-4</v>
      </c>
      <c r="I505" s="69">
        <f t="shared" si="381"/>
        <v>-5.2837539307926996E-4</v>
      </c>
      <c r="J505" s="69">
        <f t="shared" si="381"/>
        <v>-5.2837539307926996E-4</v>
      </c>
      <c r="K505" s="69">
        <f t="shared" si="381"/>
        <v>-5.2837539307926996E-4</v>
      </c>
      <c r="L505" s="69">
        <f t="shared" si="381"/>
        <v>-5.2837539307926996E-4</v>
      </c>
      <c r="M505" s="69">
        <f t="shared" si="381"/>
        <v>-5.2837539307926996E-4</v>
      </c>
      <c r="N505" s="69">
        <f t="shared" si="381"/>
        <v>-5.2837539307926996E-4</v>
      </c>
      <c r="O505" s="69">
        <f t="shared" si="381"/>
        <v>-5.2837539307926996E-4</v>
      </c>
      <c r="P505" s="69">
        <f t="shared" si="381"/>
        <v>-5.2837539307926996E-4</v>
      </c>
      <c r="Q505" s="69">
        <f t="shared" si="381"/>
        <v>-5.2837539307926996E-4</v>
      </c>
      <c r="R505" s="69">
        <f t="shared" si="381"/>
        <v>-5.2837539307926996E-4</v>
      </c>
      <c r="S505" s="69">
        <f t="shared" si="381"/>
        <v>-5.2837539307926996E-4</v>
      </c>
      <c r="T505" s="69">
        <f t="shared" si="381"/>
        <v>-5.2837539307926996E-4</v>
      </c>
      <c r="U505" s="69">
        <f t="shared" si="381"/>
        <v>-5.2837539307926996E-4</v>
      </c>
      <c r="V505" s="69">
        <f t="shared" si="381"/>
        <v>-5.2837539307926996E-4</v>
      </c>
      <c r="W505" s="69">
        <f t="shared" si="381"/>
        <v>-5.2837539307926996E-4</v>
      </c>
      <c r="X505" s="69">
        <f t="shared" si="381"/>
        <v>-5.2837539307926996E-4</v>
      </c>
      <c r="Y505" s="69">
        <f t="shared" si="381"/>
        <v>-5.2837539307926996E-4</v>
      </c>
      <c r="Z505" s="69">
        <f t="shared" si="381"/>
        <v>-5.2837539307926996E-4</v>
      </c>
      <c r="AA505" s="69">
        <f t="shared" si="381"/>
        <v>-5.2837539307926996E-4</v>
      </c>
      <c r="AB505" s="69">
        <f t="shared" si="381"/>
        <v>-5.2837539307926996E-4</v>
      </c>
      <c r="AC505" s="69">
        <f t="shared" si="381"/>
        <v>-5.2837539307926996E-4</v>
      </c>
    </row>
    <row r="506" spans="1:29" x14ac:dyDescent="0.25">
      <c r="A506" s="30" t="str">
        <f t="shared" si="377"/>
        <v>Opex fix (admin, crew, insurance)</v>
      </c>
      <c r="B506" s="66">
        <f>B464/B475/(B472)</f>
        <v>3.111111111111111E-2</v>
      </c>
      <c r="C506" s="66">
        <f t="shared" ref="C506:AC506" si="382">C464/C475/(C472)</f>
        <v>3.111111111111111E-2</v>
      </c>
      <c r="D506" s="66">
        <f t="shared" si="382"/>
        <v>3.111111111111111E-2</v>
      </c>
      <c r="E506" s="66">
        <f t="shared" si="382"/>
        <v>3.111111111111111E-2</v>
      </c>
      <c r="F506" s="66">
        <f t="shared" si="382"/>
        <v>3.111111111111111E-2</v>
      </c>
      <c r="G506" s="66">
        <f t="shared" si="382"/>
        <v>3.111111111111111E-2</v>
      </c>
      <c r="H506" s="66">
        <f t="shared" si="382"/>
        <v>3.111111111111111E-2</v>
      </c>
      <c r="I506" s="66">
        <f t="shared" si="382"/>
        <v>3.111111111111111E-2</v>
      </c>
      <c r="J506" s="66">
        <f t="shared" si="382"/>
        <v>3.111111111111111E-2</v>
      </c>
      <c r="K506" s="66">
        <f t="shared" si="382"/>
        <v>3.111111111111111E-2</v>
      </c>
      <c r="L506" s="66">
        <f t="shared" si="382"/>
        <v>3.111111111111111E-2</v>
      </c>
      <c r="M506" s="66">
        <f t="shared" si="382"/>
        <v>3.111111111111111E-2</v>
      </c>
      <c r="N506" s="66">
        <f t="shared" si="382"/>
        <v>3.111111111111111E-2</v>
      </c>
      <c r="O506" s="66">
        <f t="shared" si="382"/>
        <v>3.111111111111111E-2</v>
      </c>
      <c r="P506" s="66">
        <f t="shared" si="382"/>
        <v>3.111111111111111E-2</v>
      </c>
      <c r="Q506" s="66">
        <f t="shared" si="382"/>
        <v>3.111111111111111E-2</v>
      </c>
      <c r="R506" s="66">
        <f t="shared" si="382"/>
        <v>3.111111111111111E-2</v>
      </c>
      <c r="S506" s="66">
        <f t="shared" si="382"/>
        <v>3.111111111111111E-2</v>
      </c>
      <c r="T506" s="66">
        <f t="shared" si="382"/>
        <v>3.111111111111111E-2</v>
      </c>
      <c r="U506" s="66">
        <f t="shared" si="382"/>
        <v>3.111111111111111E-2</v>
      </c>
      <c r="V506" s="66">
        <f t="shared" si="382"/>
        <v>3.111111111111111E-2</v>
      </c>
      <c r="W506" s="66">
        <f t="shared" si="382"/>
        <v>3.111111111111111E-2</v>
      </c>
      <c r="X506" s="66">
        <f t="shared" si="382"/>
        <v>3.111111111111111E-2</v>
      </c>
      <c r="Y506" s="66">
        <f t="shared" si="382"/>
        <v>3.111111111111111E-2</v>
      </c>
      <c r="Z506" s="66">
        <f t="shared" si="382"/>
        <v>3.111111111111111E-2</v>
      </c>
      <c r="AA506" s="66">
        <f t="shared" si="382"/>
        <v>3.111111111111111E-2</v>
      </c>
      <c r="AB506" s="66">
        <f t="shared" si="382"/>
        <v>3.111111111111111E-2</v>
      </c>
      <c r="AC506" s="66">
        <f t="shared" si="382"/>
        <v>3.111111111111111E-2</v>
      </c>
    </row>
    <row r="507" spans="1:29" x14ac:dyDescent="0.25">
      <c r="A507" s="30" t="str">
        <f t="shared" si="377"/>
        <v>Opex maintenance &amp; repair</v>
      </c>
      <c r="B507" s="66">
        <f>B465/B475/(B472)</f>
        <v>1.1419643881301077E-2</v>
      </c>
      <c r="C507" s="66">
        <f t="shared" ref="C507:AC507" si="383">C465/C475/(C472)</f>
        <v>1.1363014654418182E-2</v>
      </c>
      <c r="D507" s="66">
        <f t="shared" si="383"/>
        <v>1.1284279472005032E-2</v>
      </c>
      <c r="E507" s="66">
        <f t="shared" si="383"/>
        <v>1.1176336482405633E-2</v>
      </c>
      <c r="F507" s="66">
        <f t="shared" si="383"/>
        <v>1.1031272671087182E-2</v>
      </c>
      <c r="G507" s="66">
        <f t="shared" si="383"/>
        <v>1.0841646245426629E-2</v>
      </c>
      <c r="H507" s="66">
        <f t="shared" si="383"/>
        <v>1.0602843813333098E-2</v>
      </c>
      <c r="I507" s="66">
        <f t="shared" si="383"/>
        <v>1.0316287749645749E-2</v>
      </c>
      <c r="J507" s="66">
        <f t="shared" si="383"/>
        <v>9.9922577024302069E-3</v>
      </c>
      <c r="K507" s="66">
        <f t="shared" si="383"/>
        <v>9.6501805110465882E-3</v>
      </c>
      <c r="L507" s="66">
        <f t="shared" si="383"/>
        <v>9.3148347589519613E-3</v>
      </c>
      <c r="M507" s="66">
        <f t="shared" si="383"/>
        <v>9.0095626182126638E-3</v>
      </c>
      <c r="N507" s="66">
        <f t="shared" si="383"/>
        <v>8.7501247701730761E-3</v>
      </c>
      <c r="O507" s="66">
        <f t="shared" si="383"/>
        <v>8.542361516579491E-3</v>
      </c>
      <c r="P507" s="66">
        <f t="shared" si="383"/>
        <v>8.3838289328963551E-3</v>
      </c>
      <c r="Q507" s="66">
        <f t="shared" si="383"/>
        <v>8.2672947695576603E-3</v>
      </c>
      <c r="R507" s="66">
        <f t="shared" si="383"/>
        <v>8.1839745286311199E-3</v>
      </c>
      <c r="S507" s="66">
        <f t="shared" si="383"/>
        <v>8.1255793444456742E-3</v>
      </c>
      <c r="T507" s="66">
        <f t="shared" si="383"/>
        <v>8.0852246829250067E-3</v>
      </c>
      <c r="U507" s="66">
        <f t="shared" si="383"/>
        <v>8.0576079770964953E-3</v>
      </c>
      <c r="V507" s="66">
        <f t="shared" si="383"/>
        <v>8.0388346331168297E-3</v>
      </c>
      <c r="W507" s="66">
        <f t="shared" si="383"/>
        <v>8.0261309201443889E-3</v>
      </c>
      <c r="X507" s="66">
        <f t="shared" si="383"/>
        <v>8.0175609821102421E-3</v>
      </c>
      <c r="Y507" s="66">
        <f t="shared" si="383"/>
        <v>8.0117917423974949E-3</v>
      </c>
      <c r="Z507" s="66">
        <f t="shared" si="383"/>
        <v>8.0079133732077097E-3</v>
      </c>
      <c r="AA507" s="66">
        <f t="shared" si="383"/>
        <v>8.0053086039839332E-3</v>
      </c>
      <c r="AB507" s="66">
        <f t="shared" si="383"/>
        <v>8.0035603134238128E-3</v>
      </c>
      <c r="AC507" s="66">
        <f t="shared" si="383"/>
        <v>8.0023873813420895E-3</v>
      </c>
    </row>
    <row r="508" spans="1:29" x14ac:dyDescent="0.25">
      <c r="A508" s="30" t="str">
        <f t="shared" si="377"/>
        <v>Opex var (mode-fees)</v>
      </c>
      <c r="B508" s="66">
        <f>B466*B475/B475/(B472)</f>
        <v>4.4000000000000003E-3</v>
      </c>
      <c r="C508" s="66">
        <f t="shared" ref="C508:AC508" si="384">C466*C475/C475/(C472)</f>
        <v>4.4000000000000003E-3</v>
      </c>
      <c r="D508" s="66">
        <f t="shared" si="384"/>
        <v>4.4000000000000003E-3</v>
      </c>
      <c r="E508" s="66">
        <f t="shared" si="384"/>
        <v>4.4000000000000003E-3</v>
      </c>
      <c r="F508" s="66">
        <f t="shared" si="384"/>
        <v>4.4000000000000003E-3</v>
      </c>
      <c r="G508" s="66">
        <f t="shared" si="384"/>
        <v>4.4000000000000003E-3</v>
      </c>
      <c r="H508" s="66">
        <f t="shared" si="384"/>
        <v>4.4000000000000003E-3</v>
      </c>
      <c r="I508" s="66">
        <f t="shared" si="384"/>
        <v>4.4000000000000003E-3</v>
      </c>
      <c r="J508" s="66">
        <f t="shared" si="384"/>
        <v>4.4000000000000003E-3</v>
      </c>
      <c r="K508" s="66">
        <f t="shared" si="384"/>
        <v>4.4000000000000003E-3</v>
      </c>
      <c r="L508" s="66">
        <f t="shared" si="384"/>
        <v>4.4000000000000003E-3</v>
      </c>
      <c r="M508" s="66">
        <f t="shared" si="384"/>
        <v>4.4000000000000003E-3</v>
      </c>
      <c r="N508" s="66">
        <f t="shared" si="384"/>
        <v>4.4000000000000003E-3</v>
      </c>
      <c r="O508" s="66">
        <f t="shared" si="384"/>
        <v>4.4000000000000003E-3</v>
      </c>
      <c r="P508" s="66">
        <f t="shared" si="384"/>
        <v>4.4000000000000003E-3</v>
      </c>
      <c r="Q508" s="66">
        <f t="shared" si="384"/>
        <v>4.4000000000000003E-3</v>
      </c>
      <c r="R508" s="66">
        <f t="shared" si="384"/>
        <v>4.4000000000000003E-3</v>
      </c>
      <c r="S508" s="66">
        <f t="shared" si="384"/>
        <v>4.4000000000000003E-3</v>
      </c>
      <c r="T508" s="66">
        <f t="shared" si="384"/>
        <v>4.4000000000000003E-3</v>
      </c>
      <c r="U508" s="66">
        <f t="shared" si="384"/>
        <v>4.4000000000000003E-3</v>
      </c>
      <c r="V508" s="66">
        <f t="shared" si="384"/>
        <v>4.4000000000000003E-3</v>
      </c>
      <c r="W508" s="66">
        <f t="shared" si="384"/>
        <v>4.4000000000000003E-3</v>
      </c>
      <c r="X508" s="66">
        <f t="shared" si="384"/>
        <v>4.4000000000000003E-3</v>
      </c>
      <c r="Y508" s="66">
        <f t="shared" si="384"/>
        <v>4.4000000000000003E-3</v>
      </c>
      <c r="Z508" s="66">
        <f t="shared" si="384"/>
        <v>4.4000000000000003E-3</v>
      </c>
      <c r="AA508" s="66">
        <f t="shared" si="384"/>
        <v>4.4000000000000003E-3</v>
      </c>
      <c r="AB508" s="66">
        <f t="shared" si="384"/>
        <v>4.4000000000000003E-3</v>
      </c>
      <c r="AC508" s="66">
        <f t="shared" si="384"/>
        <v>4.4000000000000003E-3</v>
      </c>
    </row>
    <row r="509" spans="1:29" x14ac:dyDescent="0.25">
      <c r="A509" s="30" t="str">
        <f t="shared" si="377"/>
        <v>Fuel Cost</v>
      </c>
      <c r="B509" s="66">
        <f>B467*B468*B475/B475/(B472)</f>
        <v>2.149698076693125E-2</v>
      </c>
      <c r="C509" s="66">
        <f t="shared" ref="C509:AC509" si="385">C467*C468*C475/C475/(C472)</f>
        <v>2.1331230658756428E-2</v>
      </c>
      <c r="D509" s="66">
        <f t="shared" si="385"/>
        <v>2.1099903047208143E-2</v>
      </c>
      <c r="E509" s="66">
        <f t="shared" si="385"/>
        <v>2.0780895244289513E-2</v>
      </c>
      <c r="F509" s="66">
        <f t="shared" si="385"/>
        <v>2.0348300970860631E-2</v>
      </c>
      <c r="G509" s="66">
        <f t="shared" si="385"/>
        <v>1.9775009697260624E-2</v>
      </c>
      <c r="H509" s="66">
        <f t="shared" si="385"/>
        <v>1.9038033080897548E-2</v>
      </c>
      <c r="I509" s="66">
        <f t="shared" si="385"/>
        <v>1.8126453353507068E-2</v>
      </c>
      <c r="J509" s="66">
        <f t="shared" si="385"/>
        <v>1.7049828608976355E-2</v>
      </c>
      <c r="K509" s="66">
        <f t="shared" si="385"/>
        <v>1.5842858741402264E-2</v>
      </c>
      <c r="L509" s="66">
        <f t="shared" si="385"/>
        <v>1.456270662690278E-2</v>
      </c>
      <c r="M509" s="66">
        <f t="shared" si="385"/>
        <v>1.3279381505411613E-2</v>
      </c>
      <c r="N509" s="66">
        <f t="shared" si="385"/>
        <v>1.2063205843438823E-2</v>
      </c>
      <c r="O509" s="66">
        <f t="shared" si="385"/>
        <v>1.0973050657799936E-2</v>
      </c>
      <c r="P509" s="66">
        <f t="shared" si="385"/>
        <v>1.004736635521954E-2</v>
      </c>
      <c r="Q509" s="66">
        <f t="shared" si="385"/>
        <v>9.3001502289760587E-3</v>
      </c>
      <c r="R509" s="66">
        <f t="shared" si="385"/>
        <v>8.7233879635126386E-3</v>
      </c>
      <c r="S509" s="66">
        <f t="shared" si="385"/>
        <v>8.2944626321454721E-3</v>
      </c>
      <c r="T509" s="66">
        <f t="shared" si="385"/>
        <v>7.9846970768127374E-3</v>
      </c>
      <c r="U509" s="66">
        <f t="shared" si="385"/>
        <v>7.7658742511940507E-3</v>
      </c>
      <c r="V509" s="66">
        <f t="shared" si="385"/>
        <v>7.6137600559403971E-3</v>
      </c>
      <c r="W509" s="66">
        <f t="shared" si="385"/>
        <v>7.509218186098233E-3</v>
      </c>
      <c r="X509" s="66">
        <f t="shared" si="385"/>
        <v>7.4379403106525476E-3</v>
      </c>
      <c r="Y509" s="66">
        <f t="shared" si="385"/>
        <v>7.3896077839910078E-3</v>
      </c>
      <c r="Z509" s="66">
        <f t="shared" si="385"/>
        <v>7.356956538918746E-3</v>
      </c>
      <c r="AA509" s="66">
        <f t="shared" si="385"/>
        <v>7.3349547713622964E-3</v>
      </c>
      <c r="AB509" s="66">
        <f t="shared" si="385"/>
        <v>7.3201544798759764E-3</v>
      </c>
      <c r="AC509" s="66">
        <f t="shared" si="385"/>
        <v>7.3102100315233995E-3</v>
      </c>
    </row>
    <row r="510" spans="1:29" x14ac:dyDescent="0.25">
      <c r="A510" s="59" t="str">
        <f>A473</f>
        <v>Market failure (av. utilization)</v>
      </c>
      <c r="B510" s="66">
        <f t="shared" ref="B510:AC510" si="386">B499/B473-B499/B472</f>
        <v>0.10205724411208758</v>
      </c>
      <c r="C510" s="66">
        <f t="shared" si="386"/>
        <v>0.10155051862656228</v>
      </c>
      <c r="D510" s="66">
        <f t="shared" si="386"/>
        <v>0.10084503856326582</v>
      </c>
      <c r="E510" s="66">
        <f t="shared" si="386"/>
        <v>9.9875829961956555E-2</v>
      </c>
      <c r="F510" s="66">
        <f t="shared" si="386"/>
        <v>9.8569111990708072E-2</v>
      </c>
      <c r="G510" s="66">
        <f t="shared" si="386"/>
        <v>9.685252159351522E-2</v>
      </c>
      <c r="H510" s="66">
        <f t="shared" si="386"/>
        <v>9.4674501877281533E-2</v>
      </c>
      <c r="I510" s="66">
        <f t="shared" si="386"/>
        <v>9.2031442716639017E-2</v>
      </c>
      <c r="J510" s="66">
        <f t="shared" si="386"/>
        <v>8.8993087112748212E-2</v>
      </c>
      <c r="K510" s="66">
        <f t="shared" si="386"/>
        <v>8.5709260897222389E-2</v>
      </c>
      <c r="L510" s="66">
        <f t="shared" si="386"/>
        <v>8.2385043320019266E-2</v>
      </c>
      <c r="M510" s="66">
        <f t="shared" si="386"/>
        <v>7.9231131975231017E-2</v>
      </c>
      <c r="N510" s="66">
        <f t="shared" si="386"/>
        <v>7.6414763395246665E-2</v>
      </c>
      <c r="O510" s="66">
        <f t="shared" si="386"/>
        <v>7.4033455570168716E-2</v>
      </c>
      <c r="P510" s="66">
        <f t="shared" si="386"/>
        <v>7.2114743872302961E-2</v>
      </c>
      <c r="Q510" s="66">
        <f t="shared" si="386"/>
        <v>7.0632009309290963E-2</v>
      </c>
      <c r="R510" s="66">
        <f t="shared" si="386"/>
        <v>6.9525819206626066E-2</v>
      </c>
      <c r="S510" s="66">
        <f t="shared" si="386"/>
        <v>6.8723784800488019E-2</v>
      </c>
      <c r="T510" s="66">
        <f t="shared" si="386"/>
        <v>6.8155065292450384E-2</v>
      </c>
      <c r="U510" s="66">
        <f t="shared" si="386"/>
        <v>6.7758457804500752E-2</v>
      </c>
      <c r="V510" s="66">
        <f t="shared" si="386"/>
        <v>6.7485208572061722E-2</v>
      </c>
      <c r="W510" s="66">
        <f t="shared" si="386"/>
        <v>6.729856197992895E-2</v>
      </c>
      <c r="X510" s="66">
        <f t="shared" si="386"/>
        <v>6.7171833354698146E-2</v>
      </c>
      <c r="Y510" s="66">
        <f t="shared" si="386"/>
        <v>6.7086142607488075E-2</v>
      </c>
      <c r="Z510" s="66">
        <f t="shared" si="386"/>
        <v>6.7028364002734445E-2</v>
      </c>
      <c r="AA510" s="66">
        <f t="shared" si="386"/>
        <v>6.6989480274858376E-2</v>
      </c>
      <c r="AB510" s="66">
        <f t="shared" si="386"/>
        <v>6.6963346262635046E-2</v>
      </c>
      <c r="AC510" s="66">
        <f t="shared" si="386"/>
        <v>6.6945796753849485E-2</v>
      </c>
    </row>
    <row r="511" spans="1:29" x14ac:dyDescent="0.25">
      <c r="A511" s="59" t="str">
        <f>A474</f>
        <v>Payload loss (fuel)</v>
      </c>
      <c r="B511" s="66">
        <f>B499/(B472-B474)-B499/B472</f>
        <v>4.9169210903462351E-3</v>
      </c>
      <c r="C511" s="66">
        <f t="shared" ref="C511:AC511" si="387">C499/(C472-C474)-C499/C472</f>
        <v>4.8749119756173187E-3</v>
      </c>
      <c r="D511" s="66">
        <f t="shared" si="387"/>
        <v>4.8162459411940917E-3</v>
      </c>
      <c r="E511" s="66">
        <f t="shared" si="387"/>
        <v>4.7352638513477596E-3</v>
      </c>
      <c r="F511" s="66">
        <f t="shared" si="387"/>
        <v>4.625279562090634E-3</v>
      </c>
      <c r="G511" s="66">
        <f t="shared" si="387"/>
        <v>4.4791912924949662E-3</v>
      </c>
      <c r="H511" s="66">
        <f t="shared" si="387"/>
        <v>4.2907779772910076E-3</v>
      </c>
      <c r="I511" s="66">
        <f t="shared" si="387"/>
        <v>4.0566973152521696E-3</v>
      </c>
      <c r="J511" s="66">
        <f t="shared" si="387"/>
        <v>3.7787235990632689E-3</v>
      </c>
      <c r="K511" s="66">
        <f t="shared" si="387"/>
        <v>3.4652424717442759E-3</v>
      </c>
      <c r="L511" s="66">
        <f t="shared" si="387"/>
        <v>3.1310190382845549E-3</v>
      </c>
      <c r="M511" s="66">
        <f t="shared" si="387"/>
        <v>2.7950116222943966E-3</v>
      </c>
      <c r="N511" s="66">
        <f t="shared" si="387"/>
        <v>2.4768685068914248E-3</v>
      </c>
      <c r="O511" s="66">
        <f t="shared" si="387"/>
        <v>2.1931063153636382E-3</v>
      </c>
      <c r="P511" s="66">
        <f t="shared" si="387"/>
        <v>1.9541106838032729E-3</v>
      </c>
      <c r="Q511" s="66">
        <f t="shared" si="387"/>
        <v>1.7630498635375358E-3</v>
      </c>
      <c r="R511" s="66">
        <f t="shared" si="387"/>
        <v>1.6169811069153966E-3</v>
      </c>
      <c r="S511" s="66">
        <f t="shared" si="387"/>
        <v>1.5092653617821139E-3</v>
      </c>
      <c r="T511" s="66">
        <f t="shared" si="387"/>
        <v>1.432003260299089E-3</v>
      </c>
      <c r="U511" s="66">
        <f t="shared" si="387"/>
        <v>1.3777077654903297E-3</v>
      </c>
      <c r="V511" s="66">
        <f t="shared" si="387"/>
        <v>1.3401081331503306E-3</v>
      </c>
      <c r="W511" s="66">
        <f t="shared" si="387"/>
        <v>1.3143375702483959E-3</v>
      </c>
      <c r="X511" s="66">
        <f t="shared" si="387"/>
        <v>1.2968002126448122E-3</v>
      </c>
      <c r="Y511" s="66">
        <f t="shared" si="387"/>
        <v>1.2849239198027343E-3</v>
      </c>
      <c r="Z511" s="66">
        <f t="shared" si="387"/>
        <v>1.2769080026061863E-3</v>
      </c>
      <c r="AA511" s="66">
        <f t="shared" si="387"/>
        <v>1.2715098180292733E-3</v>
      </c>
      <c r="AB511" s="66">
        <f t="shared" si="387"/>
        <v>1.2678800203048124E-3</v>
      </c>
      <c r="AC511" s="66">
        <f t="shared" si="387"/>
        <v>1.2654418004957174E-3</v>
      </c>
    </row>
    <row r="512" spans="1:29" ht="15.75" thickBot="1" x14ac:dyDescent="0.3">
      <c r="A512" s="59" t="str">
        <f>A449</f>
        <v>Emission Cost</v>
      </c>
      <c r="B512" s="68">
        <f>B469*B475/B475/(B472)</f>
        <v>0</v>
      </c>
      <c r="C512" s="68">
        <f t="shared" ref="C512:AC512" si="388">C469*C475/C475/(C472)</f>
        <v>0</v>
      </c>
      <c r="D512" s="68">
        <f t="shared" si="388"/>
        <v>0</v>
      </c>
      <c r="E512" s="68">
        <f t="shared" si="388"/>
        <v>0</v>
      </c>
      <c r="F512" s="68">
        <f t="shared" si="388"/>
        <v>0</v>
      </c>
      <c r="G512" s="68">
        <f t="shared" si="388"/>
        <v>0</v>
      </c>
      <c r="H512" s="68">
        <f t="shared" si="388"/>
        <v>0</v>
      </c>
      <c r="I512" s="68">
        <f t="shared" si="388"/>
        <v>0</v>
      </c>
      <c r="J512" s="68">
        <f t="shared" si="388"/>
        <v>0</v>
      </c>
      <c r="K512" s="68">
        <f t="shared" si="388"/>
        <v>0</v>
      </c>
      <c r="L512" s="68">
        <f t="shared" si="388"/>
        <v>0</v>
      </c>
      <c r="M512" s="68">
        <f t="shared" si="388"/>
        <v>0</v>
      </c>
      <c r="N512" s="68">
        <f t="shared" si="388"/>
        <v>0</v>
      </c>
      <c r="O512" s="68">
        <f t="shared" si="388"/>
        <v>0</v>
      </c>
      <c r="P512" s="68">
        <f t="shared" si="388"/>
        <v>0</v>
      </c>
      <c r="Q512" s="68">
        <f t="shared" si="388"/>
        <v>0</v>
      </c>
      <c r="R512" s="68">
        <f t="shared" si="388"/>
        <v>0</v>
      </c>
      <c r="S512" s="68">
        <f t="shared" si="388"/>
        <v>0</v>
      </c>
      <c r="T512" s="68">
        <f t="shared" si="388"/>
        <v>0</v>
      </c>
      <c r="U512" s="68">
        <f t="shared" si="388"/>
        <v>0</v>
      </c>
      <c r="V512" s="68">
        <f t="shared" si="388"/>
        <v>0</v>
      </c>
      <c r="W512" s="68">
        <f t="shared" si="388"/>
        <v>0</v>
      </c>
      <c r="X512" s="68">
        <f t="shared" si="388"/>
        <v>0</v>
      </c>
      <c r="Y512" s="68">
        <f t="shared" si="388"/>
        <v>0</v>
      </c>
      <c r="Z512" s="68">
        <f t="shared" si="388"/>
        <v>0</v>
      </c>
      <c r="AA512" s="68">
        <f t="shared" si="388"/>
        <v>0</v>
      </c>
      <c r="AB512" s="68">
        <f t="shared" si="388"/>
        <v>0</v>
      </c>
      <c r="AC512" s="68">
        <f t="shared" si="388"/>
        <v>0</v>
      </c>
    </row>
    <row r="513" spans="1:29" ht="15.75" thickBot="1" x14ac:dyDescent="0.3">
      <c r="A513" s="31" t="s">
        <v>210</v>
      </c>
      <c r="B513" s="67">
        <f>B502+B503+B504+B505+B506+B507+B508+B509+B510+B511+B512</f>
        <v>0.20012410128897151</v>
      </c>
      <c r="C513" s="67">
        <f t="shared" ref="C513:AC513" si="389">C502+C503+C504+C505+C506+C507+C508+C509+C510+C511+C512</f>
        <v>0.19910762008669391</v>
      </c>
      <c r="D513" s="67">
        <f t="shared" si="389"/>
        <v>0.19769226162285444</v>
      </c>
      <c r="E513" s="67">
        <f t="shared" si="389"/>
        <v>0.19574741683818259</v>
      </c>
      <c r="F513" s="67">
        <f t="shared" si="389"/>
        <v>0.1931245133734476</v>
      </c>
      <c r="G513" s="67">
        <f t="shared" si="389"/>
        <v>0.18967728972463491</v>
      </c>
      <c r="H513" s="67">
        <f t="shared" si="389"/>
        <v>0.1853003769551354</v>
      </c>
      <c r="I513" s="67">
        <f t="shared" si="389"/>
        <v>0.17998349021493787</v>
      </c>
      <c r="J513" s="67">
        <f t="shared" si="389"/>
        <v>0.17386252495280513</v>
      </c>
      <c r="K513" s="67">
        <f t="shared" si="389"/>
        <v>0.16723399341101342</v>
      </c>
      <c r="L513" s="67">
        <f t="shared" si="389"/>
        <v>0.16050704386754766</v>
      </c>
      <c r="M513" s="67">
        <f t="shared" si="389"/>
        <v>0.15410582232696474</v>
      </c>
      <c r="N513" s="67">
        <f t="shared" si="389"/>
        <v>0.14837158578851495</v>
      </c>
      <c r="O513" s="67">
        <f t="shared" si="389"/>
        <v>0.14350838547183725</v>
      </c>
      <c r="P513" s="67">
        <f t="shared" si="389"/>
        <v>0.1395795596520735</v>
      </c>
      <c r="Q513" s="67">
        <f t="shared" si="389"/>
        <v>0.13653708621063085</v>
      </c>
      <c r="R513" s="67">
        <f t="shared" si="389"/>
        <v>0.13426372879503773</v>
      </c>
      <c r="S513" s="67">
        <f t="shared" si="389"/>
        <v>0.13261363919194669</v>
      </c>
      <c r="T513" s="67">
        <f t="shared" si="389"/>
        <v>0.13144268572885281</v>
      </c>
      <c r="U513" s="67">
        <f t="shared" si="389"/>
        <v>0.1306256835264486</v>
      </c>
      <c r="V513" s="67">
        <f t="shared" si="389"/>
        <v>0.13006260460095664</v>
      </c>
      <c r="W513" s="67">
        <f t="shared" si="389"/>
        <v>0.12967789828395324</v>
      </c>
      <c r="X513" s="67">
        <f t="shared" si="389"/>
        <v>0.12941665203167502</v>
      </c>
      <c r="Y513" s="67">
        <f t="shared" si="389"/>
        <v>0.12923998584035201</v>
      </c>
      <c r="Z513" s="67">
        <f t="shared" si="389"/>
        <v>0.12912085722170619</v>
      </c>
      <c r="AA513" s="67">
        <f t="shared" si="389"/>
        <v>0.12904068263736762</v>
      </c>
      <c r="AB513" s="67">
        <f t="shared" si="389"/>
        <v>0.12898679512382905</v>
      </c>
      <c r="AC513" s="67">
        <f t="shared" si="389"/>
        <v>0.12895060784866308</v>
      </c>
    </row>
    <row r="515" spans="1:29" x14ac:dyDescent="0.25">
      <c r="B515" s="40"/>
    </row>
  </sheetData>
  <conditionalFormatting sqref="Q11:AR20 Q22:AR27">
    <cfRule type="colorScale" priority="50">
      <colorScale>
        <cfvo type="min"/>
        <cfvo type="max"/>
        <color rgb="FFFF7128"/>
        <color rgb="FFFFEF9C"/>
      </colorScale>
    </cfRule>
    <cfRule type="colorScale" priority="46">
      <colorScale>
        <cfvo type="min"/>
        <cfvo type="max"/>
        <color rgb="FFFF7128"/>
        <color rgb="FFFFEF9C"/>
      </colorScale>
    </cfRule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1:AR21">
    <cfRule type="colorScale" priority="21">
      <colorScale>
        <cfvo type="min"/>
        <cfvo type="max"/>
        <color rgb="FFFF7128"/>
        <color rgb="FFFFEF9C"/>
      </colorScale>
    </cfRule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5">
      <colorScale>
        <cfvo type="min"/>
        <cfvo type="max"/>
        <color rgb="FFFF7128"/>
        <color rgb="FFFFEF9C"/>
      </colorScale>
    </cfRule>
  </conditionalFormatting>
  <conditionalFormatting sqref="Q117:AR126 Q128:AR133">
    <cfRule type="colorScale" priority="45">
      <colorScale>
        <cfvo type="min"/>
        <cfvo type="max"/>
        <color rgb="FFFF7128"/>
        <color rgb="FFFFEF9C"/>
      </colorScale>
    </cfRule>
    <cfRule type="colorScale" priority="4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1">
      <colorScale>
        <cfvo type="min"/>
        <cfvo type="max"/>
        <color rgb="FFFF7128"/>
        <color rgb="FFFFEF9C"/>
      </colorScale>
    </cfRule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7:AR127">
    <cfRule type="colorScale" priority="16">
      <colorScale>
        <cfvo type="min"/>
        <cfvo type="max"/>
        <color rgb="FFFF7128"/>
        <color rgb="FFFFEF9C"/>
      </colorScale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0">
      <colorScale>
        <cfvo type="min"/>
        <cfvo type="max"/>
        <color rgb="FFFF7128"/>
        <color rgb="FFFFEF9C"/>
      </colorScale>
    </cfRule>
  </conditionalFormatting>
  <conditionalFormatting sqref="Q225:AR234 Q236:AR241">
    <cfRule type="colorScale" priority="40">
      <colorScale>
        <cfvo type="min"/>
        <cfvo type="max"/>
        <color rgb="FFFF7128"/>
        <color rgb="FFFFEF9C"/>
      </colorScale>
    </cfRule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6">
      <colorScale>
        <cfvo type="min"/>
        <cfvo type="max"/>
        <color rgb="FFFF7128"/>
        <color rgb="FFFFEF9C"/>
      </colorScale>
    </cfRule>
    <cfRule type="colorScale" priority="3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</conditionalFormatting>
  <conditionalFormatting sqref="Q235:AR235">
    <cfRule type="colorScale" priority="1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1">
      <colorScale>
        <cfvo type="min"/>
        <cfvo type="max"/>
        <color rgb="FFFF7128"/>
        <color rgb="FFFFEF9C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">
      <colorScale>
        <cfvo type="min"/>
        <cfvo type="max"/>
        <color rgb="FFFF7128"/>
        <color rgb="FFFFEF9C"/>
      </colorScale>
    </cfRule>
  </conditionalFormatting>
  <conditionalFormatting sqref="Q334:AR343 Q345:AR350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1">
      <colorScale>
        <cfvo type="min"/>
        <cfvo type="max"/>
        <color rgb="FFFF7128"/>
        <color rgb="FFFFEF9C"/>
      </colorScale>
    </cfRule>
    <cfRule type="colorScale" priority="3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5">
      <colorScale>
        <cfvo type="min"/>
        <cfvo type="max"/>
        <color rgb="FFFF7128"/>
        <color rgb="FFFFEF9C"/>
      </colorScale>
    </cfRule>
  </conditionalFormatting>
  <conditionalFormatting sqref="Q344:AR344">
    <cfRule type="colorScale" priority="10">
      <colorScale>
        <cfvo type="min"/>
        <cfvo type="max"/>
        <color rgb="FFFF7128"/>
        <color rgb="FFFFEF9C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6">
      <colorScale>
        <cfvo type="min"/>
        <cfvo type="max"/>
        <color rgb="FFFF7128"/>
        <color rgb="FFFFEF9C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439:AR448 Q450:AR45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6">
      <colorScale>
        <cfvo type="min"/>
        <cfvo type="max"/>
        <color rgb="FFFF7128"/>
        <color rgb="FFFFEF9C"/>
      </colorScale>
    </cfRule>
    <cfRule type="colorScale" priority="2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0">
      <colorScale>
        <cfvo type="min"/>
        <cfvo type="max"/>
        <color rgb="FFFF7128"/>
        <color rgb="FFFFEF9C"/>
      </colorScale>
    </cfRule>
  </conditionalFormatting>
  <conditionalFormatting sqref="Q449:AR449">
    <cfRule type="colorScale" priority="1">
      <colorScale>
        <cfvo type="min"/>
        <cfvo type="max"/>
        <color rgb="FFFF7128"/>
        <color rgb="FFFFEF9C"/>
      </colorScale>
    </cfRule>
    <cfRule type="colorScale" priority="5">
      <colorScale>
        <cfvo type="min"/>
        <cfvo type="max"/>
        <color rgb="FFFF7128"/>
        <color rgb="FFFFEF9C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7F730-5EA7-42C3-9E51-B4EA98C0E228}">
  <sheetPr codeName="Sheet8">
    <tabColor rgb="FFC00000"/>
  </sheetPr>
  <dimension ref="A1:BA515"/>
  <sheetViews>
    <sheetView zoomScale="80" zoomScaleNormal="80" workbookViewId="0">
      <selection activeCell="A446" sqref="A446"/>
    </sheetView>
  </sheetViews>
  <sheetFormatPr defaultColWidth="9.140625" defaultRowHeight="15" x14ac:dyDescent="0.25"/>
  <cols>
    <col min="1" max="1" width="38.7109375" style="4" customWidth="1"/>
    <col min="2" max="4" width="14.85546875" style="4" bestFit="1" customWidth="1"/>
    <col min="5" max="5" width="28" style="4" bestFit="1" customWidth="1"/>
    <col min="6" max="11" width="14.85546875" style="4" bestFit="1" customWidth="1"/>
    <col min="12" max="12" width="24.42578125" style="4" bestFit="1" customWidth="1"/>
    <col min="13" max="29" width="14.85546875" style="4" bestFit="1" customWidth="1"/>
    <col min="30" max="44" width="13.7109375" style="4" bestFit="1" customWidth="1"/>
    <col min="45" max="45" width="9.140625" style="4"/>
    <col min="46" max="46" width="35.140625" style="4" bestFit="1" customWidth="1"/>
    <col min="47" max="48" width="11.28515625" style="4" bestFit="1" customWidth="1"/>
    <col min="49" max="49" width="8.5703125" style="4" bestFit="1" customWidth="1"/>
    <col min="50" max="50" width="21.28515625" style="4" bestFit="1" customWidth="1"/>
    <col min="51" max="52" width="4.42578125" style="4" bestFit="1" customWidth="1"/>
    <col min="53" max="53" width="7" style="4" bestFit="1" customWidth="1"/>
    <col min="54" max="54" width="9.140625" style="4"/>
    <col min="55" max="55" width="31.5703125" style="4" bestFit="1" customWidth="1"/>
    <col min="56" max="57" width="9.5703125" style="4" bestFit="1" customWidth="1"/>
    <col min="58" max="58" width="11.42578125" style="4" bestFit="1" customWidth="1"/>
    <col min="59" max="59" width="8" style="4" bestFit="1" customWidth="1"/>
    <col min="60" max="61" width="4.42578125" style="4" bestFit="1" customWidth="1"/>
    <col min="62" max="62" width="7" style="4" bestFit="1" customWidth="1"/>
    <col min="63" max="63" width="9.140625" style="4"/>
    <col min="64" max="64" width="31.5703125" style="4" bestFit="1" customWidth="1"/>
    <col min="65" max="66" width="9.5703125" style="4" bestFit="1" customWidth="1"/>
    <col min="67" max="67" width="8.5703125" style="4" bestFit="1" customWidth="1"/>
    <col min="68" max="68" width="3.42578125" style="4" bestFit="1" customWidth="1"/>
    <col min="69" max="70" width="4.42578125" style="4" bestFit="1" customWidth="1"/>
    <col min="71" max="16384" width="9.140625" style="4"/>
  </cols>
  <sheetData>
    <row r="1" spans="1:53" s="3" customFormat="1" ht="21" x14ac:dyDescent="0.35">
      <c r="A1" s="2" t="str">
        <f>'Parameter Input'!A76</f>
        <v>Railway long-haul: Dry bulk</v>
      </c>
    </row>
    <row r="2" spans="1:53" s="3" customFormat="1" ht="21" x14ac:dyDescent="0.35">
      <c r="A2" s="2" t="s">
        <v>11</v>
      </c>
    </row>
    <row r="3" spans="1:53" x14ac:dyDescent="0.25">
      <c r="A3" s="33" t="s">
        <v>195</v>
      </c>
    </row>
    <row r="4" spans="1:53" x14ac:dyDescent="0.25">
      <c r="A4" s="33" t="s">
        <v>196</v>
      </c>
    </row>
    <row r="5" spans="1:53" ht="15.75" thickBot="1" x14ac:dyDescent="0.3">
      <c r="A5" s="34" t="s">
        <v>197</v>
      </c>
      <c r="B5" s="34"/>
    </row>
    <row r="6" spans="1:53" ht="15.75" thickBot="1" x14ac:dyDescent="0.3">
      <c r="A6" s="39" t="s">
        <v>198</v>
      </c>
      <c r="B6" s="35"/>
    </row>
    <row r="7" spans="1:53" ht="15.75" thickBot="1" x14ac:dyDescent="0.3">
      <c r="A7" s="38" t="s">
        <v>199</v>
      </c>
      <c r="B7" s="36"/>
    </row>
    <row r="8" spans="1:53" ht="15.75" thickBot="1" x14ac:dyDescent="0.3"/>
    <row r="9" spans="1:53" x14ac:dyDescent="0.25">
      <c r="A9" s="5" t="s">
        <v>200</v>
      </c>
      <c r="B9" s="6">
        <v>2023</v>
      </c>
      <c r="C9" s="6">
        <v>2050</v>
      </c>
      <c r="D9" s="7"/>
      <c r="E9" s="5" t="s">
        <v>201</v>
      </c>
      <c r="F9" s="8"/>
      <c r="G9" s="8"/>
      <c r="H9" s="8"/>
      <c r="I9" s="8"/>
      <c r="J9" s="8"/>
      <c r="K9" s="9"/>
      <c r="L9" s="10" t="s">
        <v>2</v>
      </c>
      <c r="M9" s="11"/>
      <c r="N9" s="11"/>
      <c r="O9" s="11"/>
      <c r="P9" s="12"/>
      <c r="Q9" s="13">
        <v>0</v>
      </c>
      <c r="R9" s="13">
        <v>1</v>
      </c>
      <c r="S9" s="13">
        <v>2</v>
      </c>
      <c r="T9" s="13">
        <v>3</v>
      </c>
      <c r="U9" s="13">
        <v>4</v>
      </c>
      <c r="V9" s="13">
        <v>5</v>
      </c>
      <c r="W9" s="13">
        <v>6</v>
      </c>
      <c r="X9" s="13">
        <v>7</v>
      </c>
      <c r="Y9" s="13">
        <v>8</v>
      </c>
      <c r="Z9" s="13">
        <v>9</v>
      </c>
      <c r="AA9" s="13">
        <v>10</v>
      </c>
      <c r="AB9" s="13">
        <v>11</v>
      </c>
      <c r="AC9" s="13">
        <v>12</v>
      </c>
      <c r="AD9" s="13">
        <v>13</v>
      </c>
      <c r="AE9" s="13">
        <v>14</v>
      </c>
      <c r="AF9" s="13">
        <v>15</v>
      </c>
      <c r="AG9" s="13">
        <v>16</v>
      </c>
      <c r="AH9" s="13">
        <v>17</v>
      </c>
      <c r="AI9" s="13">
        <v>18</v>
      </c>
      <c r="AJ9" s="13">
        <v>19</v>
      </c>
      <c r="AK9" s="13">
        <v>20</v>
      </c>
      <c r="AL9" s="13">
        <v>21</v>
      </c>
      <c r="AM9" s="13">
        <v>22</v>
      </c>
      <c r="AN9" s="13">
        <v>23</v>
      </c>
      <c r="AO9" s="13">
        <v>24</v>
      </c>
      <c r="AP9" s="13">
        <v>25</v>
      </c>
      <c r="AQ9" s="13">
        <v>26</v>
      </c>
      <c r="AR9" s="14">
        <v>27</v>
      </c>
      <c r="AT9" s="82"/>
      <c r="AU9" s="83"/>
      <c r="AV9" s="83"/>
      <c r="AW9" s="83"/>
      <c r="AX9" s="83" t="str">
        <f>L9</f>
        <v>Input Sigmoid function</v>
      </c>
      <c r="AY9" s="83"/>
      <c r="AZ9" s="83"/>
      <c r="BA9" s="84" t="s">
        <v>3</v>
      </c>
    </row>
    <row r="10" spans="1:53" ht="15.75" thickBot="1" x14ac:dyDescent="0.3">
      <c r="A10" s="15"/>
      <c r="B10" s="3" t="s">
        <v>202</v>
      </c>
      <c r="C10" s="3" t="s">
        <v>203</v>
      </c>
      <c r="D10" s="16" t="s">
        <v>5</v>
      </c>
      <c r="E10" s="17"/>
      <c r="F10" s="18"/>
      <c r="G10" s="18"/>
      <c r="H10" s="18"/>
      <c r="I10" s="18"/>
      <c r="J10" s="18"/>
      <c r="K10" s="19"/>
      <c r="L10" s="20" t="s">
        <v>8</v>
      </c>
      <c r="M10" s="20" t="s">
        <v>204</v>
      </c>
      <c r="N10" s="20" t="s">
        <v>205</v>
      </c>
      <c r="O10" s="20" t="s">
        <v>9</v>
      </c>
      <c r="P10" s="21" t="s">
        <v>10</v>
      </c>
      <c r="Q10" s="22">
        <v>2023</v>
      </c>
      <c r="R10" s="22">
        <v>2024</v>
      </c>
      <c r="S10" s="22">
        <v>2025</v>
      </c>
      <c r="T10" s="22">
        <v>2026</v>
      </c>
      <c r="U10" s="22">
        <v>2027</v>
      </c>
      <c r="V10" s="22">
        <v>2028</v>
      </c>
      <c r="W10" s="22">
        <v>2029</v>
      </c>
      <c r="X10" s="22">
        <v>2030</v>
      </c>
      <c r="Y10" s="22">
        <v>2031</v>
      </c>
      <c r="Z10" s="22">
        <v>2032</v>
      </c>
      <c r="AA10" s="22">
        <v>2033</v>
      </c>
      <c r="AB10" s="22">
        <v>2034</v>
      </c>
      <c r="AC10" s="22">
        <v>2035</v>
      </c>
      <c r="AD10" s="22">
        <v>2036</v>
      </c>
      <c r="AE10" s="22">
        <v>2037</v>
      </c>
      <c r="AF10" s="22">
        <v>2038</v>
      </c>
      <c r="AG10" s="22">
        <v>2039</v>
      </c>
      <c r="AH10" s="22">
        <v>2040</v>
      </c>
      <c r="AI10" s="22">
        <v>2041</v>
      </c>
      <c r="AJ10" s="22">
        <v>2042</v>
      </c>
      <c r="AK10" s="22">
        <v>2043</v>
      </c>
      <c r="AL10" s="22">
        <v>2044</v>
      </c>
      <c r="AM10" s="22">
        <v>2045</v>
      </c>
      <c r="AN10" s="22">
        <v>2046</v>
      </c>
      <c r="AO10" s="22">
        <v>2047</v>
      </c>
      <c r="AP10" s="22">
        <v>2048</v>
      </c>
      <c r="AQ10" s="22">
        <v>2049</v>
      </c>
      <c r="AR10" s="23">
        <v>2050</v>
      </c>
      <c r="AT10" s="85"/>
      <c r="AU10" s="80">
        <f>B9</f>
        <v>2023</v>
      </c>
      <c r="AV10" s="80">
        <f>C9</f>
        <v>2050</v>
      </c>
      <c r="AW10" s="80" t="str">
        <f>D10</f>
        <v>Unit</v>
      </c>
      <c r="AX10" s="80" t="str">
        <f>L10</f>
        <v>midway</v>
      </c>
      <c r="AY10" s="80" t="str">
        <f t="shared" ref="AY10:AZ12" si="0">O10</f>
        <v>a</v>
      </c>
      <c r="AZ10" s="80" t="str">
        <f t="shared" si="0"/>
        <v>k</v>
      </c>
      <c r="BA10" s="86"/>
    </row>
    <row r="11" spans="1:53" x14ac:dyDescent="0.25">
      <c r="A11" s="24" t="s">
        <v>18</v>
      </c>
      <c r="B11" s="41">
        <f>'Parameter Input'!$L$77</f>
        <v>3500000</v>
      </c>
      <c r="C11" s="42">
        <f>'Parameter Input'!$M$77</f>
        <v>3500000</v>
      </c>
      <c r="D11" s="1" t="s">
        <v>15</v>
      </c>
      <c r="L11" s="51">
        <f>'Parameter Input'!$O$77</f>
        <v>12</v>
      </c>
      <c r="M11" s="52">
        <v>0</v>
      </c>
      <c r="N11" s="52">
        <v>1</v>
      </c>
      <c r="O11" s="52">
        <f>'Parameter Input'!$P$77</f>
        <v>0.9</v>
      </c>
      <c r="P11" s="53">
        <f>'Parameter Input'!$Q$77</f>
        <v>0.4</v>
      </c>
      <c r="Q11" s="4">
        <f t="shared" ref="Q11:AR20" si="1">$N11+($M11-$N11)*((1/(1+EXP(-$P11*(Q$9-$L11)))^$O11))</f>
        <v>0.9867978615748374</v>
      </c>
      <c r="R11" s="4">
        <f t="shared" si="1"/>
        <v>0.98114509762858249</v>
      </c>
      <c r="S11" s="4">
        <f t="shared" si="1"/>
        <v>0.97311898315872036</v>
      </c>
      <c r="T11" s="4">
        <f t="shared" si="1"/>
        <v>0.96177484161592774</v>
      </c>
      <c r="U11" s="4">
        <f t="shared" si="1"/>
        <v>0.94584787155511363</v>
      </c>
      <c r="V11" s="4">
        <f t="shared" si="1"/>
        <v>0.92370360150141495</v>
      </c>
      <c r="W11" s="4">
        <f t="shared" si="1"/>
        <v>0.89334463567658451</v>
      </c>
      <c r="X11" s="4">
        <f t="shared" si="1"/>
        <v>0.85254543874327005</v>
      </c>
      <c r="Y11" s="4">
        <f t="shared" si="1"/>
        <v>0.79921300652623883</v>
      </c>
      <c r="Z11" s="4">
        <f t="shared" si="1"/>
        <v>0.73204982249993378</v>
      </c>
      <c r="AA11" s="4">
        <f t="shared" si="1"/>
        <v>0.65145592958786691</v>
      </c>
      <c r="AB11" s="4">
        <f t="shared" si="1"/>
        <v>0.56032247880849573</v>
      </c>
      <c r="AC11" s="4">
        <f t="shared" si="1"/>
        <v>0.46411326873185343</v>
      </c>
      <c r="AD11" s="4">
        <f t="shared" si="1"/>
        <v>0.36979727595523937</v>
      </c>
      <c r="AE11" s="4">
        <f t="shared" si="1"/>
        <v>0.28393948637231203</v>
      </c>
      <c r="AF11" s="4">
        <f t="shared" si="1"/>
        <v>0.21097259161117732</v>
      </c>
      <c r="AG11" s="4">
        <f t="shared" si="1"/>
        <v>0.15253917653798199</v>
      </c>
      <c r="AH11" s="4">
        <f t="shared" si="1"/>
        <v>0.10795188737709993</v>
      </c>
      <c r="AI11" s="4">
        <f t="shared" si="1"/>
        <v>7.5176653938091809E-2</v>
      </c>
      <c r="AJ11" s="4">
        <f t="shared" si="1"/>
        <v>5.1742836177502194E-2</v>
      </c>
      <c r="AK11" s="4">
        <f t="shared" si="1"/>
        <v>3.5319190625345942E-2</v>
      </c>
      <c r="AL11" s="4">
        <f t="shared" si="1"/>
        <v>2.3969442072658165E-2</v>
      </c>
      <c r="AM11" s="4">
        <f t="shared" si="1"/>
        <v>1.6202243558389728E-2</v>
      </c>
      <c r="AN11" s="4">
        <f t="shared" si="1"/>
        <v>1.0922240564108399E-2</v>
      </c>
      <c r="AO11" s="4">
        <f t="shared" si="1"/>
        <v>7.3493212906090566E-3</v>
      </c>
      <c r="AP11" s="4">
        <f t="shared" si="1"/>
        <v>4.9390262185057265E-3</v>
      </c>
      <c r="AQ11" s="4">
        <f t="shared" si="1"/>
        <v>3.3164275492956197E-3</v>
      </c>
      <c r="AR11" s="4">
        <f t="shared" si="1"/>
        <v>2.2256362146679809E-3</v>
      </c>
      <c r="AT11" s="85" t="str">
        <f t="shared" ref="AT11:AV12" si="2">A11</f>
        <v>Capex vehicle</v>
      </c>
      <c r="AU11" s="81">
        <f t="shared" si="2"/>
        <v>3500000</v>
      </c>
      <c r="AV11" s="81">
        <f t="shared" si="2"/>
        <v>3500000</v>
      </c>
      <c r="AW11" s="81" t="str">
        <f>D11</f>
        <v>[€]</v>
      </c>
      <c r="AX11" s="80">
        <f>L11</f>
        <v>12</v>
      </c>
      <c r="AY11" s="80">
        <f t="shared" si="0"/>
        <v>0.9</v>
      </c>
      <c r="AZ11" s="80">
        <f t="shared" si="0"/>
        <v>0.4</v>
      </c>
      <c r="BA11" s="86"/>
    </row>
    <row r="12" spans="1:53" x14ac:dyDescent="0.25">
      <c r="A12" s="24" t="s">
        <v>28</v>
      </c>
      <c r="B12" s="60">
        <f>'Parameter Input'!$L$78</f>
        <v>-525000</v>
      </c>
      <c r="C12" s="61">
        <f>'Parameter Input'!$M$78</f>
        <v>-175000</v>
      </c>
      <c r="D12" s="1" t="s">
        <v>15</v>
      </c>
      <c r="L12" s="54">
        <f>'Parameter Input'!$O$78</f>
        <v>12</v>
      </c>
      <c r="M12" s="37">
        <v>0</v>
      </c>
      <c r="N12" s="37">
        <v>1</v>
      </c>
      <c r="O12" s="37">
        <f>'Parameter Input'!$P$78</f>
        <v>0.9</v>
      </c>
      <c r="P12" s="55">
        <f>'Parameter Input'!$Q$78</f>
        <v>0.4</v>
      </c>
      <c r="Q12" s="4">
        <f t="shared" si="1"/>
        <v>0.9867978615748374</v>
      </c>
      <c r="R12" s="4">
        <f t="shared" si="1"/>
        <v>0.98114509762858249</v>
      </c>
      <c r="S12" s="4">
        <f t="shared" si="1"/>
        <v>0.97311898315872036</v>
      </c>
      <c r="T12" s="4">
        <f t="shared" si="1"/>
        <v>0.96177484161592774</v>
      </c>
      <c r="U12" s="4">
        <f t="shared" si="1"/>
        <v>0.94584787155511363</v>
      </c>
      <c r="V12" s="4">
        <f t="shared" si="1"/>
        <v>0.92370360150141495</v>
      </c>
      <c r="W12" s="4">
        <f t="shared" si="1"/>
        <v>0.89334463567658451</v>
      </c>
      <c r="X12" s="4">
        <f t="shared" si="1"/>
        <v>0.85254543874327005</v>
      </c>
      <c r="Y12" s="4">
        <f t="shared" si="1"/>
        <v>0.79921300652623883</v>
      </c>
      <c r="Z12" s="4">
        <f t="shared" si="1"/>
        <v>0.73204982249993378</v>
      </c>
      <c r="AA12" s="4">
        <f t="shared" si="1"/>
        <v>0.65145592958786691</v>
      </c>
      <c r="AB12" s="4">
        <f t="shared" si="1"/>
        <v>0.56032247880849573</v>
      </c>
      <c r="AC12" s="4">
        <f t="shared" si="1"/>
        <v>0.46411326873185343</v>
      </c>
      <c r="AD12" s="4">
        <f t="shared" si="1"/>
        <v>0.36979727595523937</v>
      </c>
      <c r="AE12" s="4">
        <f t="shared" si="1"/>
        <v>0.28393948637231203</v>
      </c>
      <c r="AF12" s="4">
        <f t="shared" si="1"/>
        <v>0.21097259161117732</v>
      </c>
      <c r="AG12" s="4">
        <f t="shared" si="1"/>
        <v>0.15253917653798199</v>
      </c>
      <c r="AH12" s="4">
        <f t="shared" si="1"/>
        <v>0.10795188737709993</v>
      </c>
      <c r="AI12" s="4">
        <f t="shared" si="1"/>
        <v>7.5176653938091809E-2</v>
      </c>
      <c r="AJ12" s="4">
        <f t="shared" si="1"/>
        <v>5.1742836177502194E-2</v>
      </c>
      <c r="AK12" s="4">
        <f t="shared" si="1"/>
        <v>3.5319190625345942E-2</v>
      </c>
      <c r="AL12" s="4">
        <f t="shared" si="1"/>
        <v>2.3969442072658165E-2</v>
      </c>
      <c r="AM12" s="4">
        <f t="shared" si="1"/>
        <v>1.6202243558389728E-2</v>
      </c>
      <c r="AN12" s="4">
        <f t="shared" si="1"/>
        <v>1.0922240564108399E-2</v>
      </c>
      <c r="AO12" s="4">
        <f t="shared" si="1"/>
        <v>7.3493212906090566E-3</v>
      </c>
      <c r="AP12" s="4">
        <f t="shared" si="1"/>
        <v>4.9390262185057265E-3</v>
      </c>
      <c r="AQ12" s="4">
        <f t="shared" si="1"/>
        <v>3.3164275492956197E-3</v>
      </c>
      <c r="AR12" s="4">
        <f t="shared" si="1"/>
        <v>2.2256362146679809E-3</v>
      </c>
      <c r="AT12" s="85" t="str">
        <f t="shared" si="2"/>
        <v>Residual value (vehicle)</v>
      </c>
      <c r="AU12" s="81">
        <f t="shared" si="2"/>
        <v>-525000</v>
      </c>
      <c r="AV12" s="81">
        <f t="shared" si="2"/>
        <v>-175000</v>
      </c>
      <c r="AW12" s="81" t="str">
        <f>D12</f>
        <v>[€]</v>
      </c>
      <c r="AX12" s="80">
        <f>L12</f>
        <v>12</v>
      </c>
      <c r="AY12" s="80">
        <f t="shared" si="0"/>
        <v>0.9</v>
      </c>
      <c r="AZ12" s="80">
        <f t="shared" si="0"/>
        <v>0.4</v>
      </c>
      <c r="BA12" s="86"/>
    </row>
    <row r="13" spans="1:53" x14ac:dyDescent="0.25">
      <c r="A13" s="24" t="s">
        <v>14</v>
      </c>
      <c r="B13" s="43">
        <f>'Parameter Input'!B77</f>
        <v>4200000</v>
      </c>
      <c r="C13" s="44">
        <f>'Parameter Input'!C77</f>
        <v>4200000</v>
      </c>
      <c r="D13" s="1" t="s">
        <v>15</v>
      </c>
      <c r="L13" s="54">
        <f>'Parameter Input'!E77</f>
        <v>12</v>
      </c>
      <c r="M13" s="37">
        <v>0</v>
      </c>
      <c r="N13" s="37">
        <v>1</v>
      </c>
      <c r="O13" s="37">
        <f>'Parameter Input'!F77</f>
        <v>0.9</v>
      </c>
      <c r="P13" s="55">
        <f>'Parameter Input'!G77</f>
        <v>0.4</v>
      </c>
      <c r="Q13" s="4">
        <f t="shared" si="1"/>
        <v>0.9867978615748374</v>
      </c>
      <c r="R13" s="4">
        <f t="shared" si="1"/>
        <v>0.98114509762858249</v>
      </c>
      <c r="S13" s="4">
        <f t="shared" si="1"/>
        <v>0.97311898315872036</v>
      </c>
      <c r="T13" s="4">
        <f t="shared" si="1"/>
        <v>0.96177484161592774</v>
      </c>
      <c r="U13" s="4">
        <f t="shared" si="1"/>
        <v>0.94584787155511363</v>
      </c>
      <c r="V13" s="4">
        <f t="shared" si="1"/>
        <v>0.92370360150141495</v>
      </c>
      <c r="W13" s="4">
        <f t="shared" si="1"/>
        <v>0.89334463567658451</v>
      </c>
      <c r="X13" s="4">
        <f t="shared" si="1"/>
        <v>0.85254543874327005</v>
      </c>
      <c r="Y13" s="4">
        <f t="shared" si="1"/>
        <v>0.79921300652623883</v>
      </c>
      <c r="Z13" s="4">
        <f t="shared" si="1"/>
        <v>0.73204982249993378</v>
      </c>
      <c r="AA13" s="4">
        <f t="shared" si="1"/>
        <v>0.65145592958786691</v>
      </c>
      <c r="AB13" s="4">
        <f t="shared" si="1"/>
        <v>0.56032247880849573</v>
      </c>
      <c r="AC13" s="4">
        <f t="shared" si="1"/>
        <v>0.46411326873185343</v>
      </c>
      <c r="AD13" s="4">
        <f t="shared" si="1"/>
        <v>0.36979727595523937</v>
      </c>
      <c r="AE13" s="4">
        <f t="shared" si="1"/>
        <v>0.28393948637231203</v>
      </c>
      <c r="AF13" s="4">
        <f t="shared" si="1"/>
        <v>0.21097259161117732</v>
      </c>
      <c r="AG13" s="4">
        <f t="shared" si="1"/>
        <v>0.15253917653798199</v>
      </c>
      <c r="AH13" s="4">
        <f t="shared" si="1"/>
        <v>0.10795188737709993</v>
      </c>
      <c r="AI13" s="4">
        <f t="shared" si="1"/>
        <v>7.5176653938091809E-2</v>
      </c>
      <c r="AJ13" s="4">
        <f t="shared" si="1"/>
        <v>5.1742836177502194E-2</v>
      </c>
      <c r="AK13" s="4">
        <f t="shared" si="1"/>
        <v>3.5319190625345942E-2</v>
      </c>
      <c r="AL13" s="4">
        <f t="shared" si="1"/>
        <v>2.3969442072658165E-2</v>
      </c>
      <c r="AM13" s="4">
        <f t="shared" si="1"/>
        <v>1.6202243558389728E-2</v>
      </c>
      <c r="AN13" s="4">
        <f t="shared" si="1"/>
        <v>1.0922240564108399E-2</v>
      </c>
      <c r="AO13" s="4">
        <f t="shared" si="1"/>
        <v>7.3493212906090566E-3</v>
      </c>
      <c r="AP13" s="4">
        <f t="shared" si="1"/>
        <v>4.9390262185057265E-3</v>
      </c>
      <c r="AQ13" s="4">
        <f t="shared" si="1"/>
        <v>3.3164275492956197E-3</v>
      </c>
      <c r="AR13" s="4">
        <f t="shared" si="1"/>
        <v>2.2256362146679809E-3</v>
      </c>
      <c r="AT13" s="85" t="str">
        <f t="shared" ref="AT13:AW14" si="3">A15</f>
        <v>WACC</v>
      </c>
      <c r="AU13" s="81">
        <f t="shared" si="3"/>
        <v>0.06</v>
      </c>
      <c r="AV13" s="81">
        <f t="shared" si="3"/>
        <v>0.06</v>
      </c>
      <c r="AW13" s="81" t="str">
        <f t="shared" si="3"/>
        <v>[%]</v>
      </c>
      <c r="AX13" s="80">
        <f>L15</f>
        <v>12</v>
      </c>
      <c r="AY13" s="80">
        <f>O15</f>
        <v>0.9</v>
      </c>
      <c r="AZ13" s="80">
        <f>P15</f>
        <v>0.4</v>
      </c>
      <c r="BA13" s="86"/>
    </row>
    <row r="14" spans="1:53" x14ac:dyDescent="0.25">
      <c r="A14" s="24" t="s">
        <v>25</v>
      </c>
      <c r="B14" s="60">
        <f>'Parameter Input'!B78</f>
        <v>-210000</v>
      </c>
      <c r="C14" s="61">
        <f>'Parameter Input'!C78</f>
        <v>-210000</v>
      </c>
      <c r="D14" s="1" t="s">
        <v>15</v>
      </c>
      <c r="L14" s="54">
        <f>'Parameter Input'!E78</f>
        <v>12</v>
      </c>
      <c r="M14" s="37">
        <v>0</v>
      </c>
      <c r="N14" s="37">
        <v>1</v>
      </c>
      <c r="O14" s="37">
        <f>'Parameter Input'!F78</f>
        <v>0.9</v>
      </c>
      <c r="P14" s="55">
        <f>'Parameter Input'!G78</f>
        <v>0.4</v>
      </c>
      <c r="Q14" s="4">
        <f t="shared" si="1"/>
        <v>0.9867978615748374</v>
      </c>
      <c r="R14" s="4">
        <f t="shared" si="1"/>
        <v>0.98114509762858249</v>
      </c>
      <c r="S14" s="4">
        <f t="shared" si="1"/>
        <v>0.97311898315872036</v>
      </c>
      <c r="T14" s="4">
        <f t="shared" si="1"/>
        <v>0.96177484161592774</v>
      </c>
      <c r="U14" s="4">
        <f t="shared" si="1"/>
        <v>0.94584787155511363</v>
      </c>
      <c r="V14" s="4">
        <f t="shared" si="1"/>
        <v>0.92370360150141495</v>
      </c>
      <c r="W14" s="4">
        <f t="shared" si="1"/>
        <v>0.89334463567658451</v>
      </c>
      <c r="X14" s="4">
        <f t="shared" si="1"/>
        <v>0.85254543874327005</v>
      </c>
      <c r="Y14" s="4">
        <f t="shared" si="1"/>
        <v>0.79921300652623883</v>
      </c>
      <c r="Z14" s="4">
        <f t="shared" si="1"/>
        <v>0.73204982249993378</v>
      </c>
      <c r="AA14" s="4">
        <f t="shared" si="1"/>
        <v>0.65145592958786691</v>
      </c>
      <c r="AB14" s="4">
        <f t="shared" si="1"/>
        <v>0.56032247880849573</v>
      </c>
      <c r="AC14" s="4">
        <f t="shared" si="1"/>
        <v>0.46411326873185343</v>
      </c>
      <c r="AD14" s="4">
        <f t="shared" si="1"/>
        <v>0.36979727595523937</v>
      </c>
      <c r="AE14" s="4">
        <f t="shared" si="1"/>
        <v>0.28393948637231203</v>
      </c>
      <c r="AF14" s="4">
        <f t="shared" si="1"/>
        <v>0.21097259161117732</v>
      </c>
      <c r="AG14" s="4">
        <f t="shared" si="1"/>
        <v>0.15253917653798199</v>
      </c>
      <c r="AH14" s="4">
        <f t="shared" si="1"/>
        <v>0.10795188737709993</v>
      </c>
      <c r="AI14" s="4">
        <f t="shared" si="1"/>
        <v>7.5176653938091809E-2</v>
      </c>
      <c r="AJ14" s="4">
        <f t="shared" si="1"/>
        <v>5.1742836177502194E-2</v>
      </c>
      <c r="AK14" s="4">
        <f t="shared" si="1"/>
        <v>3.5319190625345942E-2</v>
      </c>
      <c r="AL14" s="4">
        <f t="shared" si="1"/>
        <v>2.3969442072658165E-2</v>
      </c>
      <c r="AM14" s="4">
        <f t="shared" si="1"/>
        <v>1.6202243558389728E-2</v>
      </c>
      <c r="AN14" s="4">
        <f t="shared" si="1"/>
        <v>1.0922240564108399E-2</v>
      </c>
      <c r="AO14" s="4">
        <f t="shared" si="1"/>
        <v>7.3493212906090566E-3</v>
      </c>
      <c r="AP14" s="4">
        <f t="shared" si="1"/>
        <v>4.9390262185057265E-3</v>
      </c>
      <c r="AQ14" s="4">
        <f t="shared" si="1"/>
        <v>3.3164275492956197E-3</v>
      </c>
      <c r="AR14" s="4">
        <f t="shared" si="1"/>
        <v>2.2256362146679809E-3</v>
      </c>
      <c r="AT14" s="85" t="str">
        <f t="shared" si="3"/>
        <v>Opex fix (admin, crew, insurance)</v>
      </c>
      <c r="AU14" s="81">
        <f t="shared" si="3"/>
        <v>650000</v>
      </c>
      <c r="AV14" s="81">
        <f t="shared" si="3"/>
        <v>650000</v>
      </c>
      <c r="AW14" s="81" t="str">
        <f t="shared" si="3"/>
        <v>[€/a]</v>
      </c>
      <c r="AX14" s="80">
        <f>L16</f>
        <v>12</v>
      </c>
      <c r="AY14" s="80">
        <f>O16</f>
        <v>0.9</v>
      </c>
      <c r="AZ14" s="80">
        <f>P16</f>
        <v>0.4</v>
      </c>
      <c r="BA14" s="86"/>
    </row>
    <row r="15" spans="1:53" x14ac:dyDescent="0.25">
      <c r="A15" s="24" t="s">
        <v>79</v>
      </c>
      <c r="B15" s="45">
        <f>'Parameter Input'!$L$84</f>
        <v>0.06</v>
      </c>
      <c r="C15" s="46">
        <f>'Parameter Input'!$M$84</f>
        <v>0.06</v>
      </c>
      <c r="D15" s="1" t="s">
        <v>57</v>
      </c>
      <c r="L15" s="54">
        <f>'Parameter Input'!$O$84</f>
        <v>12</v>
      </c>
      <c r="M15" s="37">
        <v>0</v>
      </c>
      <c r="N15" s="37">
        <v>1</v>
      </c>
      <c r="O15" s="37">
        <f>'Parameter Input'!$P$84</f>
        <v>0.9</v>
      </c>
      <c r="P15" s="55">
        <f>'Parameter Input'!$Q$84</f>
        <v>0.4</v>
      </c>
      <c r="Q15" s="4">
        <f t="shared" si="1"/>
        <v>0.9867978615748374</v>
      </c>
      <c r="R15" s="4">
        <f t="shared" si="1"/>
        <v>0.98114509762858249</v>
      </c>
      <c r="S15" s="4">
        <f t="shared" si="1"/>
        <v>0.97311898315872036</v>
      </c>
      <c r="T15" s="4">
        <f t="shared" si="1"/>
        <v>0.96177484161592774</v>
      </c>
      <c r="U15" s="4">
        <f t="shared" si="1"/>
        <v>0.94584787155511363</v>
      </c>
      <c r="V15" s="4">
        <f t="shared" si="1"/>
        <v>0.92370360150141495</v>
      </c>
      <c r="W15" s="4">
        <f t="shared" si="1"/>
        <v>0.89334463567658451</v>
      </c>
      <c r="X15" s="4">
        <f t="shared" si="1"/>
        <v>0.85254543874327005</v>
      </c>
      <c r="Y15" s="4">
        <f t="shared" si="1"/>
        <v>0.79921300652623883</v>
      </c>
      <c r="Z15" s="4">
        <f t="shared" si="1"/>
        <v>0.73204982249993378</v>
      </c>
      <c r="AA15" s="4">
        <f t="shared" si="1"/>
        <v>0.65145592958786691</v>
      </c>
      <c r="AB15" s="4">
        <f t="shared" si="1"/>
        <v>0.56032247880849573</v>
      </c>
      <c r="AC15" s="4">
        <f t="shared" si="1"/>
        <v>0.46411326873185343</v>
      </c>
      <c r="AD15" s="4">
        <f t="shared" si="1"/>
        <v>0.36979727595523937</v>
      </c>
      <c r="AE15" s="4">
        <f t="shared" si="1"/>
        <v>0.28393948637231203</v>
      </c>
      <c r="AF15" s="4">
        <f t="shared" si="1"/>
        <v>0.21097259161117732</v>
      </c>
      <c r="AG15" s="4">
        <f t="shared" si="1"/>
        <v>0.15253917653798199</v>
      </c>
      <c r="AH15" s="4">
        <f t="shared" si="1"/>
        <v>0.10795188737709993</v>
      </c>
      <c r="AI15" s="4">
        <f t="shared" si="1"/>
        <v>7.5176653938091809E-2</v>
      </c>
      <c r="AJ15" s="4">
        <f t="shared" si="1"/>
        <v>5.1742836177502194E-2</v>
      </c>
      <c r="AK15" s="4">
        <f t="shared" si="1"/>
        <v>3.5319190625345942E-2</v>
      </c>
      <c r="AL15" s="4">
        <f t="shared" si="1"/>
        <v>2.3969442072658165E-2</v>
      </c>
      <c r="AM15" s="4">
        <f t="shared" si="1"/>
        <v>1.6202243558389728E-2</v>
      </c>
      <c r="AN15" s="4">
        <f t="shared" si="1"/>
        <v>1.0922240564108399E-2</v>
      </c>
      <c r="AO15" s="4">
        <f t="shared" si="1"/>
        <v>7.3493212906090566E-3</v>
      </c>
      <c r="AP15" s="4">
        <f t="shared" si="1"/>
        <v>4.9390262185057265E-3</v>
      </c>
      <c r="AQ15" s="4">
        <f t="shared" si="1"/>
        <v>3.3164275492956197E-3</v>
      </c>
      <c r="AR15" s="4">
        <f t="shared" si="1"/>
        <v>2.2256362146679809E-3</v>
      </c>
      <c r="AT15" s="85" t="str">
        <f>A18</f>
        <v>Opex var (mode-fees, shunting)</v>
      </c>
      <c r="AU15" s="81">
        <f>B18</f>
        <v>3.9215686274509802</v>
      </c>
      <c r="AV15" s="81">
        <f>C18</f>
        <v>3.9215686274509802</v>
      </c>
      <c r="AW15" s="81" t="str">
        <f>D18</f>
        <v>[€/km]</v>
      </c>
      <c r="AX15" s="80">
        <f>L18</f>
        <v>12</v>
      </c>
      <c r="AY15" s="80">
        <f>O18</f>
        <v>0.9</v>
      </c>
      <c r="AZ15" s="80">
        <f>P18</f>
        <v>0.4</v>
      </c>
      <c r="BA15" s="86"/>
    </row>
    <row r="16" spans="1:53" x14ac:dyDescent="0.25">
      <c r="A16" s="24" t="s">
        <v>37</v>
      </c>
      <c r="B16" s="43">
        <f>'Parameter Input'!B79</f>
        <v>650000</v>
      </c>
      <c r="C16" s="44">
        <f>'Parameter Input'!C79</f>
        <v>650000</v>
      </c>
      <c r="D16" s="1" t="s">
        <v>38</v>
      </c>
      <c r="L16" s="54">
        <f>'Parameter Input'!E79</f>
        <v>12</v>
      </c>
      <c r="M16" s="37">
        <v>0</v>
      </c>
      <c r="N16" s="37">
        <v>1</v>
      </c>
      <c r="O16" s="37">
        <f>'Parameter Input'!F79</f>
        <v>0.9</v>
      </c>
      <c r="P16" s="55">
        <f>'Parameter Input'!G79</f>
        <v>0.4</v>
      </c>
      <c r="Q16" s="4">
        <f t="shared" si="1"/>
        <v>0.9867978615748374</v>
      </c>
      <c r="R16" s="4">
        <f t="shared" si="1"/>
        <v>0.98114509762858249</v>
      </c>
      <c r="S16" s="4">
        <f t="shared" si="1"/>
        <v>0.97311898315872036</v>
      </c>
      <c r="T16" s="4">
        <f t="shared" si="1"/>
        <v>0.96177484161592774</v>
      </c>
      <c r="U16" s="4">
        <f t="shared" si="1"/>
        <v>0.94584787155511363</v>
      </c>
      <c r="V16" s="4">
        <f t="shared" si="1"/>
        <v>0.92370360150141495</v>
      </c>
      <c r="W16" s="4">
        <f t="shared" si="1"/>
        <v>0.89334463567658451</v>
      </c>
      <c r="X16" s="4">
        <f t="shared" si="1"/>
        <v>0.85254543874327005</v>
      </c>
      <c r="Y16" s="4">
        <f t="shared" si="1"/>
        <v>0.79921300652623883</v>
      </c>
      <c r="Z16" s="4">
        <f t="shared" si="1"/>
        <v>0.73204982249993378</v>
      </c>
      <c r="AA16" s="4">
        <f t="shared" si="1"/>
        <v>0.65145592958786691</v>
      </c>
      <c r="AB16" s="4">
        <f t="shared" si="1"/>
        <v>0.56032247880849573</v>
      </c>
      <c r="AC16" s="4">
        <f t="shared" si="1"/>
        <v>0.46411326873185343</v>
      </c>
      <c r="AD16" s="4">
        <f t="shared" si="1"/>
        <v>0.36979727595523937</v>
      </c>
      <c r="AE16" s="4">
        <f t="shared" si="1"/>
        <v>0.28393948637231203</v>
      </c>
      <c r="AF16" s="4">
        <f t="shared" si="1"/>
        <v>0.21097259161117732</v>
      </c>
      <c r="AG16" s="4">
        <f t="shared" si="1"/>
        <v>0.15253917653798199</v>
      </c>
      <c r="AH16" s="4">
        <f t="shared" si="1"/>
        <v>0.10795188737709993</v>
      </c>
      <c r="AI16" s="4">
        <f t="shared" si="1"/>
        <v>7.5176653938091809E-2</v>
      </c>
      <c r="AJ16" s="4">
        <f t="shared" si="1"/>
        <v>5.1742836177502194E-2</v>
      </c>
      <c r="AK16" s="4">
        <f t="shared" si="1"/>
        <v>3.5319190625345942E-2</v>
      </c>
      <c r="AL16" s="4">
        <f t="shared" si="1"/>
        <v>2.3969442072658165E-2</v>
      </c>
      <c r="AM16" s="4">
        <f t="shared" si="1"/>
        <v>1.6202243558389728E-2</v>
      </c>
      <c r="AN16" s="4">
        <f t="shared" si="1"/>
        <v>1.0922240564108399E-2</v>
      </c>
      <c r="AO16" s="4">
        <f t="shared" si="1"/>
        <v>7.3493212906090566E-3</v>
      </c>
      <c r="AP16" s="4">
        <f t="shared" si="1"/>
        <v>4.9390262185057265E-3</v>
      </c>
      <c r="AQ16" s="4">
        <f t="shared" si="1"/>
        <v>3.3164275492956197E-3</v>
      </c>
      <c r="AR16" s="4">
        <f t="shared" si="1"/>
        <v>2.2256362146679809E-3</v>
      </c>
      <c r="AT16" s="85" t="str">
        <f t="shared" ref="AT16:AW17" si="4">A22</f>
        <v>Lifetime vehicle</v>
      </c>
      <c r="AU16" s="81">
        <f t="shared" si="4"/>
        <v>20</v>
      </c>
      <c r="AV16" s="81">
        <f t="shared" si="4"/>
        <v>20</v>
      </c>
      <c r="AW16" s="81" t="str">
        <f t="shared" si="4"/>
        <v>[a]</v>
      </c>
      <c r="AX16" s="80">
        <f>L22</f>
        <v>12</v>
      </c>
      <c r="AY16" s="80">
        <f>O22</f>
        <v>0.9</v>
      </c>
      <c r="AZ16" s="80">
        <f>P22</f>
        <v>0.4</v>
      </c>
      <c r="BA16" s="86"/>
    </row>
    <row r="17" spans="1:53" x14ac:dyDescent="0.25">
      <c r="A17" s="24" t="s">
        <v>52</v>
      </c>
      <c r="B17" s="43">
        <f>'Parameter Input'!$L$80</f>
        <v>1050000</v>
      </c>
      <c r="C17" s="44">
        <f>'Parameter Input'!$M$80</f>
        <v>1050000</v>
      </c>
      <c r="D17" s="1" t="s">
        <v>38</v>
      </c>
      <c r="L17" s="54">
        <f>'Parameter Input'!$O$80</f>
        <v>12</v>
      </c>
      <c r="M17" s="37">
        <v>0</v>
      </c>
      <c r="N17" s="37">
        <v>1</v>
      </c>
      <c r="O17" s="37">
        <f>'Parameter Input'!$P$80</f>
        <v>0.9</v>
      </c>
      <c r="P17" s="55">
        <f>'Parameter Input'!$Q$80</f>
        <v>0.4</v>
      </c>
      <c r="Q17" s="4">
        <f t="shared" si="1"/>
        <v>0.9867978615748374</v>
      </c>
      <c r="R17" s="4">
        <f t="shared" si="1"/>
        <v>0.98114509762858249</v>
      </c>
      <c r="S17" s="4">
        <f t="shared" si="1"/>
        <v>0.97311898315872036</v>
      </c>
      <c r="T17" s="4">
        <f t="shared" si="1"/>
        <v>0.96177484161592774</v>
      </c>
      <c r="U17" s="4">
        <f t="shared" si="1"/>
        <v>0.94584787155511363</v>
      </c>
      <c r="V17" s="4">
        <f t="shared" si="1"/>
        <v>0.92370360150141495</v>
      </c>
      <c r="W17" s="4">
        <f t="shared" si="1"/>
        <v>0.89334463567658451</v>
      </c>
      <c r="X17" s="4">
        <f t="shared" si="1"/>
        <v>0.85254543874327005</v>
      </c>
      <c r="Y17" s="4">
        <f t="shared" si="1"/>
        <v>0.79921300652623883</v>
      </c>
      <c r="Z17" s="4">
        <f t="shared" si="1"/>
        <v>0.73204982249993378</v>
      </c>
      <c r="AA17" s="4">
        <f t="shared" si="1"/>
        <v>0.65145592958786691</v>
      </c>
      <c r="AB17" s="4">
        <f t="shared" si="1"/>
        <v>0.56032247880849573</v>
      </c>
      <c r="AC17" s="4">
        <f t="shared" si="1"/>
        <v>0.46411326873185343</v>
      </c>
      <c r="AD17" s="4">
        <f t="shared" si="1"/>
        <v>0.36979727595523937</v>
      </c>
      <c r="AE17" s="4">
        <f t="shared" si="1"/>
        <v>0.28393948637231203</v>
      </c>
      <c r="AF17" s="4">
        <f t="shared" si="1"/>
        <v>0.21097259161117732</v>
      </c>
      <c r="AG17" s="4">
        <f t="shared" si="1"/>
        <v>0.15253917653798199</v>
      </c>
      <c r="AH17" s="4">
        <f t="shared" si="1"/>
        <v>0.10795188737709993</v>
      </c>
      <c r="AI17" s="4">
        <f t="shared" si="1"/>
        <v>7.5176653938091809E-2</v>
      </c>
      <c r="AJ17" s="4">
        <f t="shared" si="1"/>
        <v>5.1742836177502194E-2</v>
      </c>
      <c r="AK17" s="4">
        <f t="shared" si="1"/>
        <v>3.5319190625345942E-2</v>
      </c>
      <c r="AL17" s="4">
        <f t="shared" si="1"/>
        <v>2.3969442072658165E-2</v>
      </c>
      <c r="AM17" s="4">
        <f t="shared" si="1"/>
        <v>1.6202243558389728E-2</v>
      </c>
      <c r="AN17" s="4">
        <f t="shared" si="1"/>
        <v>1.0922240564108399E-2</v>
      </c>
      <c r="AO17" s="4">
        <f t="shared" si="1"/>
        <v>7.3493212906090566E-3</v>
      </c>
      <c r="AP17" s="4">
        <f t="shared" si="1"/>
        <v>4.9390262185057265E-3</v>
      </c>
      <c r="AQ17" s="4">
        <f t="shared" si="1"/>
        <v>3.3164275492956197E-3</v>
      </c>
      <c r="AR17" s="4">
        <f t="shared" si="1"/>
        <v>2.2256362146679809E-3</v>
      </c>
      <c r="AT17" s="85" t="str">
        <f t="shared" si="4"/>
        <v>Lifetime costumization</v>
      </c>
      <c r="AU17" s="81">
        <f t="shared" si="4"/>
        <v>30</v>
      </c>
      <c r="AV17" s="81">
        <f t="shared" si="4"/>
        <v>30</v>
      </c>
      <c r="AW17" s="81" t="str">
        <f t="shared" si="4"/>
        <v>[a]</v>
      </c>
      <c r="AX17" s="80">
        <f>L23</f>
        <v>12</v>
      </c>
      <c r="AY17" s="80">
        <f>O23</f>
        <v>0.9</v>
      </c>
      <c r="AZ17" s="80">
        <f>P23</f>
        <v>0.4</v>
      </c>
      <c r="BA17" s="86"/>
    </row>
    <row r="18" spans="1:53" ht="15.75" thickBot="1" x14ac:dyDescent="0.3">
      <c r="A18" s="24" t="s">
        <v>288</v>
      </c>
      <c r="B18" s="45">
        <f>'Parameter Input'!B84</f>
        <v>3.9215686274509802</v>
      </c>
      <c r="C18" s="46">
        <f>'Parameter Input'!C84</f>
        <v>3.9215686274509802</v>
      </c>
      <c r="D18" s="1" t="s">
        <v>76</v>
      </c>
      <c r="L18" s="54">
        <f>'Parameter Input'!E84</f>
        <v>12</v>
      </c>
      <c r="M18" s="37">
        <v>0</v>
      </c>
      <c r="N18" s="37">
        <v>1</v>
      </c>
      <c r="O18" s="37">
        <f>'Parameter Input'!F84</f>
        <v>0.9</v>
      </c>
      <c r="P18" s="55">
        <f>'Parameter Input'!G84</f>
        <v>0.4</v>
      </c>
      <c r="Q18" s="4">
        <f t="shared" si="1"/>
        <v>0.9867978615748374</v>
      </c>
      <c r="R18" s="4">
        <f t="shared" si="1"/>
        <v>0.98114509762858249</v>
      </c>
      <c r="S18" s="4">
        <f t="shared" si="1"/>
        <v>0.97311898315872036</v>
      </c>
      <c r="T18" s="4">
        <f t="shared" si="1"/>
        <v>0.96177484161592774</v>
      </c>
      <c r="U18" s="4">
        <f t="shared" si="1"/>
        <v>0.94584787155511363</v>
      </c>
      <c r="V18" s="4">
        <f t="shared" si="1"/>
        <v>0.92370360150141495</v>
      </c>
      <c r="W18" s="4">
        <f t="shared" si="1"/>
        <v>0.89334463567658451</v>
      </c>
      <c r="X18" s="4">
        <f t="shared" si="1"/>
        <v>0.85254543874327005</v>
      </c>
      <c r="Y18" s="4">
        <f t="shared" si="1"/>
        <v>0.79921300652623883</v>
      </c>
      <c r="Z18" s="4">
        <f t="shared" si="1"/>
        <v>0.73204982249993378</v>
      </c>
      <c r="AA18" s="4">
        <f t="shared" si="1"/>
        <v>0.65145592958786691</v>
      </c>
      <c r="AB18" s="4">
        <f t="shared" si="1"/>
        <v>0.56032247880849573</v>
      </c>
      <c r="AC18" s="4">
        <f t="shared" si="1"/>
        <v>0.46411326873185343</v>
      </c>
      <c r="AD18" s="4">
        <f t="shared" si="1"/>
        <v>0.36979727595523937</v>
      </c>
      <c r="AE18" s="4">
        <f t="shared" si="1"/>
        <v>0.28393948637231203</v>
      </c>
      <c r="AF18" s="4">
        <f t="shared" si="1"/>
        <v>0.21097259161117732</v>
      </c>
      <c r="AG18" s="4">
        <f t="shared" si="1"/>
        <v>0.15253917653798199</v>
      </c>
      <c r="AH18" s="4">
        <f t="shared" si="1"/>
        <v>0.10795188737709993</v>
      </c>
      <c r="AI18" s="4">
        <f t="shared" si="1"/>
        <v>7.5176653938091809E-2</v>
      </c>
      <c r="AJ18" s="4">
        <f t="shared" si="1"/>
        <v>5.1742836177502194E-2</v>
      </c>
      <c r="AK18" s="4">
        <f t="shared" si="1"/>
        <v>3.5319190625345942E-2</v>
      </c>
      <c r="AL18" s="4">
        <f t="shared" si="1"/>
        <v>2.3969442072658165E-2</v>
      </c>
      <c r="AM18" s="4">
        <f t="shared" si="1"/>
        <v>1.6202243558389728E-2</v>
      </c>
      <c r="AN18" s="4">
        <f t="shared" si="1"/>
        <v>1.0922240564108399E-2</v>
      </c>
      <c r="AO18" s="4">
        <f t="shared" si="1"/>
        <v>7.3493212906090566E-3</v>
      </c>
      <c r="AP18" s="4">
        <f t="shared" si="1"/>
        <v>4.9390262185057265E-3</v>
      </c>
      <c r="AQ18" s="4">
        <f t="shared" si="1"/>
        <v>3.3164275492956197E-3</v>
      </c>
      <c r="AR18" s="4">
        <f t="shared" si="1"/>
        <v>2.2256362146679809E-3</v>
      </c>
    </row>
    <row r="19" spans="1:53" x14ac:dyDescent="0.25">
      <c r="A19" s="24" t="s">
        <v>59</v>
      </c>
      <c r="B19" s="47">
        <f>'Parameter Input'!$L$81</f>
        <v>62.083200000000005</v>
      </c>
      <c r="C19" s="48">
        <f>'Parameter Input'!$M$81</f>
        <v>62.083200000000005</v>
      </c>
      <c r="D19" s="1" t="s">
        <v>60</v>
      </c>
      <c r="L19" s="54">
        <f>'Parameter Input'!$O$81</f>
        <v>12</v>
      </c>
      <c r="M19" s="37">
        <v>0</v>
      </c>
      <c r="N19" s="37">
        <v>1</v>
      </c>
      <c r="O19" s="37">
        <f>'Parameter Input'!$P$81</f>
        <v>0.9</v>
      </c>
      <c r="P19" s="55">
        <f>'Parameter Input'!$Q$81</f>
        <v>0.4</v>
      </c>
      <c r="Q19" s="4">
        <f t="shared" si="1"/>
        <v>0.9867978615748374</v>
      </c>
      <c r="R19" s="4">
        <f t="shared" si="1"/>
        <v>0.98114509762858249</v>
      </c>
      <c r="S19" s="4">
        <f t="shared" si="1"/>
        <v>0.97311898315872036</v>
      </c>
      <c r="T19" s="4">
        <f t="shared" si="1"/>
        <v>0.96177484161592774</v>
      </c>
      <c r="U19" s="4">
        <f t="shared" si="1"/>
        <v>0.94584787155511363</v>
      </c>
      <c r="V19" s="4">
        <f t="shared" si="1"/>
        <v>0.92370360150141495</v>
      </c>
      <c r="W19" s="4">
        <f t="shared" si="1"/>
        <v>0.89334463567658451</v>
      </c>
      <c r="X19" s="4">
        <f t="shared" si="1"/>
        <v>0.85254543874327005</v>
      </c>
      <c r="Y19" s="4">
        <f t="shared" si="1"/>
        <v>0.79921300652623883</v>
      </c>
      <c r="Z19" s="4">
        <f t="shared" si="1"/>
        <v>0.73204982249993378</v>
      </c>
      <c r="AA19" s="4">
        <f t="shared" si="1"/>
        <v>0.65145592958786691</v>
      </c>
      <c r="AB19" s="4">
        <f t="shared" si="1"/>
        <v>0.56032247880849573</v>
      </c>
      <c r="AC19" s="4">
        <f t="shared" si="1"/>
        <v>0.46411326873185343</v>
      </c>
      <c r="AD19" s="4">
        <f t="shared" si="1"/>
        <v>0.36979727595523937</v>
      </c>
      <c r="AE19" s="4">
        <f t="shared" si="1"/>
        <v>0.28393948637231203</v>
      </c>
      <c r="AF19" s="4">
        <f t="shared" si="1"/>
        <v>0.21097259161117732</v>
      </c>
      <c r="AG19" s="4">
        <f t="shared" si="1"/>
        <v>0.15253917653798199</v>
      </c>
      <c r="AH19" s="4">
        <f t="shared" si="1"/>
        <v>0.10795188737709993</v>
      </c>
      <c r="AI19" s="4">
        <f t="shared" si="1"/>
        <v>7.5176653938091809E-2</v>
      </c>
      <c r="AJ19" s="4">
        <f t="shared" si="1"/>
        <v>5.1742836177502194E-2</v>
      </c>
      <c r="AK19" s="4">
        <f t="shared" si="1"/>
        <v>3.5319190625345942E-2</v>
      </c>
      <c r="AL19" s="4">
        <f t="shared" si="1"/>
        <v>2.3969442072658165E-2</v>
      </c>
      <c r="AM19" s="4">
        <f t="shared" si="1"/>
        <v>1.6202243558389728E-2</v>
      </c>
      <c r="AN19" s="4">
        <f t="shared" si="1"/>
        <v>1.0922240564108399E-2</v>
      </c>
      <c r="AO19" s="4">
        <f t="shared" si="1"/>
        <v>7.3493212906090566E-3</v>
      </c>
      <c r="AP19" s="4">
        <f t="shared" si="1"/>
        <v>4.9390262185057265E-3</v>
      </c>
      <c r="AQ19" s="4">
        <f t="shared" si="1"/>
        <v>3.3164275492956197E-3</v>
      </c>
      <c r="AR19" s="4">
        <f t="shared" si="1"/>
        <v>2.2256362146679809E-3</v>
      </c>
      <c r="AT19" s="82" t="str">
        <f>A1</f>
        <v>Railway long-haul: Dry bulk</v>
      </c>
      <c r="AU19" s="83"/>
      <c r="AV19" s="83"/>
      <c r="AW19" s="83"/>
      <c r="AX19" s="83"/>
      <c r="AY19" s="83"/>
      <c r="AZ19" s="83"/>
      <c r="BA19" s="84"/>
    </row>
    <row r="20" spans="1:53" x14ac:dyDescent="0.25">
      <c r="A20" s="24" t="s">
        <v>67</v>
      </c>
      <c r="B20" s="45">
        <f>'Parameter Input'!$L$82</f>
        <v>0.1</v>
      </c>
      <c r="C20" s="46">
        <f>'Parameter Input'!$M$82</f>
        <v>0.1</v>
      </c>
      <c r="D20" s="1" t="s">
        <v>68</v>
      </c>
      <c r="L20" s="54">
        <f>'Parameter Input'!$O$82</f>
        <v>12</v>
      </c>
      <c r="M20" s="37">
        <v>0</v>
      </c>
      <c r="N20" s="37">
        <v>1</v>
      </c>
      <c r="O20" s="37">
        <f>'Parameter Input'!$P$82</f>
        <v>0.9</v>
      </c>
      <c r="P20" s="55">
        <f>'Parameter Input'!$Q$82</f>
        <v>0.4</v>
      </c>
      <c r="Q20" s="4">
        <f t="shared" si="1"/>
        <v>0.9867978615748374</v>
      </c>
      <c r="R20" s="4">
        <f t="shared" si="1"/>
        <v>0.98114509762858249</v>
      </c>
      <c r="S20" s="4">
        <f t="shared" si="1"/>
        <v>0.97311898315872036</v>
      </c>
      <c r="T20" s="4">
        <f t="shared" ref="T20:AR27" si="5">$N20+($M20-$N20)*((1/(1+EXP(-$P20*(T$9-$L20)))^$O20))</f>
        <v>0.96177484161592774</v>
      </c>
      <c r="U20" s="4">
        <f t="shared" si="5"/>
        <v>0.94584787155511363</v>
      </c>
      <c r="V20" s="4">
        <f t="shared" si="5"/>
        <v>0.92370360150141495</v>
      </c>
      <c r="W20" s="4">
        <f t="shared" si="5"/>
        <v>0.89334463567658451</v>
      </c>
      <c r="X20" s="4">
        <f t="shared" si="5"/>
        <v>0.85254543874327005</v>
      </c>
      <c r="Y20" s="4">
        <f t="shared" si="5"/>
        <v>0.79921300652623883</v>
      </c>
      <c r="Z20" s="4">
        <f t="shared" si="5"/>
        <v>0.73204982249993378</v>
      </c>
      <c r="AA20" s="4">
        <f t="shared" si="5"/>
        <v>0.65145592958786691</v>
      </c>
      <c r="AB20" s="4">
        <f t="shared" si="5"/>
        <v>0.56032247880849573</v>
      </c>
      <c r="AC20" s="4">
        <f t="shared" si="5"/>
        <v>0.46411326873185343</v>
      </c>
      <c r="AD20" s="4">
        <f t="shared" si="5"/>
        <v>0.36979727595523937</v>
      </c>
      <c r="AE20" s="4">
        <f t="shared" si="5"/>
        <v>0.28393948637231203</v>
      </c>
      <c r="AF20" s="4">
        <f t="shared" si="5"/>
        <v>0.21097259161117732</v>
      </c>
      <c r="AG20" s="4">
        <f t="shared" si="5"/>
        <v>0.15253917653798199</v>
      </c>
      <c r="AH20" s="4">
        <f t="shared" si="5"/>
        <v>0.10795188737709993</v>
      </c>
      <c r="AI20" s="4">
        <f t="shared" si="5"/>
        <v>7.5176653938091809E-2</v>
      </c>
      <c r="AJ20" s="4">
        <f t="shared" si="5"/>
        <v>5.1742836177502194E-2</v>
      </c>
      <c r="AK20" s="4">
        <f t="shared" si="5"/>
        <v>3.5319190625345942E-2</v>
      </c>
      <c r="AL20" s="4">
        <f t="shared" si="5"/>
        <v>2.3969442072658165E-2</v>
      </c>
      <c r="AM20" s="4">
        <f t="shared" si="5"/>
        <v>1.6202243558389728E-2</v>
      </c>
      <c r="AN20" s="4">
        <f t="shared" si="5"/>
        <v>1.0922240564108399E-2</v>
      </c>
      <c r="AO20" s="4">
        <f t="shared" si="5"/>
        <v>7.3493212906090566E-3</v>
      </c>
      <c r="AP20" s="4">
        <f t="shared" si="5"/>
        <v>4.9390262185057265E-3</v>
      </c>
      <c r="AQ20" s="4">
        <f t="shared" si="5"/>
        <v>3.3164275492956197E-3</v>
      </c>
      <c r="AR20" s="4">
        <f t="shared" si="5"/>
        <v>2.2256362146679809E-3</v>
      </c>
      <c r="AT20" s="85" t="str">
        <f>A2</f>
        <v>Diesel</v>
      </c>
      <c r="AU20" s="80"/>
      <c r="AV20" s="80"/>
      <c r="AW20" s="80"/>
      <c r="AX20" s="80"/>
      <c r="AY20" s="80"/>
      <c r="AZ20" s="80"/>
      <c r="BA20" s="86"/>
    </row>
    <row r="21" spans="1:53" x14ac:dyDescent="0.25">
      <c r="A21" s="24" t="s">
        <v>206</v>
      </c>
      <c r="B21" s="45">
        <f>'Parameter Input'!L85</f>
        <v>0</v>
      </c>
      <c r="C21" s="46">
        <f>'Parameter Input'!M85</f>
        <v>0</v>
      </c>
      <c r="D21" s="1"/>
      <c r="L21" s="54">
        <f>'Parameter Input'!O85</f>
        <v>17</v>
      </c>
      <c r="M21" s="37">
        <v>0</v>
      </c>
      <c r="N21" s="37">
        <v>1</v>
      </c>
      <c r="O21" s="37">
        <f>'Parameter Input'!P85</f>
        <v>0.9</v>
      </c>
      <c r="P21" s="55">
        <f>'Parameter Input'!Q85</f>
        <v>0.4</v>
      </c>
      <c r="Q21" s="4">
        <f t="shared" ref="Q21:AR21" si="6">$N21+($M21-$N21)*((1/(1+EXP(-$P21*(Q$9-$L21)))^$O21))</f>
        <v>0.99780374543478534</v>
      </c>
      <c r="R21" s="4">
        <f t="shared" si="6"/>
        <v>0.99685359315256394</v>
      </c>
      <c r="S21" s="4">
        <f t="shared" si="6"/>
        <v>0.99549347132349975</v>
      </c>
      <c r="T21" s="4">
        <f t="shared" si="6"/>
        <v>0.99354772139898062</v>
      </c>
      <c r="U21" s="4">
        <f t="shared" si="6"/>
        <v>0.99076681540580536</v>
      </c>
      <c r="V21" s="4">
        <f t="shared" si="6"/>
        <v>0.9867978615748374</v>
      </c>
      <c r="W21" s="4">
        <f t="shared" si="6"/>
        <v>0.98114509762858249</v>
      </c>
      <c r="X21" s="4">
        <f t="shared" si="6"/>
        <v>0.97311898315872036</v>
      </c>
      <c r="Y21" s="4">
        <f t="shared" si="6"/>
        <v>0.96177484161592774</v>
      </c>
      <c r="Z21" s="4">
        <f t="shared" si="6"/>
        <v>0.94584787155511363</v>
      </c>
      <c r="AA21" s="4">
        <f t="shared" si="6"/>
        <v>0.92370360150141495</v>
      </c>
      <c r="AB21" s="4">
        <f t="shared" si="6"/>
        <v>0.89334463567658451</v>
      </c>
      <c r="AC21" s="4">
        <f t="shared" si="6"/>
        <v>0.85254543874327005</v>
      </c>
      <c r="AD21" s="4">
        <f t="shared" si="6"/>
        <v>0.79921300652623883</v>
      </c>
      <c r="AE21" s="4">
        <f t="shared" si="6"/>
        <v>0.73204982249993378</v>
      </c>
      <c r="AF21" s="4">
        <f t="shared" si="6"/>
        <v>0.65145592958786691</v>
      </c>
      <c r="AG21" s="4">
        <f t="shared" si="6"/>
        <v>0.56032247880849573</v>
      </c>
      <c r="AH21" s="4">
        <f t="shared" si="6"/>
        <v>0.46411326873185343</v>
      </c>
      <c r="AI21" s="4">
        <f t="shared" si="6"/>
        <v>0.36979727595523937</v>
      </c>
      <c r="AJ21" s="4">
        <f t="shared" si="6"/>
        <v>0.28393948637231203</v>
      </c>
      <c r="AK21" s="4">
        <f t="shared" si="6"/>
        <v>0.21097259161117732</v>
      </c>
      <c r="AL21" s="4">
        <f t="shared" si="6"/>
        <v>0.15253917653798199</v>
      </c>
      <c r="AM21" s="4">
        <f t="shared" si="6"/>
        <v>0.10795188737709993</v>
      </c>
      <c r="AN21" s="4">
        <f t="shared" si="6"/>
        <v>7.5176653938091809E-2</v>
      </c>
      <c r="AO21" s="4">
        <f t="shared" si="6"/>
        <v>5.1742836177502194E-2</v>
      </c>
      <c r="AP21" s="4">
        <f t="shared" si="6"/>
        <v>3.5319190625345942E-2</v>
      </c>
      <c r="AQ21" s="4">
        <f t="shared" si="6"/>
        <v>2.3969442072658165E-2</v>
      </c>
      <c r="AR21" s="4">
        <f t="shared" si="6"/>
        <v>1.6202243558389728E-2</v>
      </c>
      <c r="AT21" s="85"/>
      <c r="AU21" s="80"/>
      <c r="AV21" s="80"/>
      <c r="AW21" s="80"/>
      <c r="AX21" s="80"/>
      <c r="AY21" s="80"/>
      <c r="AZ21" s="80"/>
      <c r="BA21" s="86"/>
    </row>
    <row r="22" spans="1:53" x14ac:dyDescent="0.25">
      <c r="A22" s="24" t="s">
        <v>41</v>
      </c>
      <c r="B22" s="43">
        <f>'Parameter Input'!$L$79</f>
        <v>20</v>
      </c>
      <c r="C22" s="44">
        <f>'Parameter Input'!$M$79</f>
        <v>20</v>
      </c>
      <c r="D22" s="1" t="s">
        <v>42</v>
      </c>
      <c r="L22" s="54">
        <f>'Parameter Input'!$O$79</f>
        <v>12</v>
      </c>
      <c r="M22" s="37">
        <v>0</v>
      </c>
      <c r="N22" s="37">
        <v>1</v>
      </c>
      <c r="O22" s="37">
        <f>'Parameter Input'!$P$79</f>
        <v>0.9</v>
      </c>
      <c r="P22" s="55">
        <f>'Parameter Input'!$Q$79</f>
        <v>0.4</v>
      </c>
      <c r="Q22" s="4">
        <f t="shared" ref="Q22:AF27" si="7">$N22+($M22-$N22)*((1/(1+EXP(-$P22*(Q$9-$L22)))^$O22))</f>
        <v>0.9867978615748374</v>
      </c>
      <c r="R22" s="4">
        <f t="shared" si="7"/>
        <v>0.98114509762858249</v>
      </c>
      <c r="S22" s="4">
        <f t="shared" si="7"/>
        <v>0.97311898315872036</v>
      </c>
      <c r="T22" s="4">
        <f t="shared" si="7"/>
        <v>0.96177484161592774</v>
      </c>
      <c r="U22" s="4">
        <f t="shared" si="7"/>
        <v>0.94584787155511363</v>
      </c>
      <c r="V22" s="4">
        <f t="shared" si="7"/>
        <v>0.92370360150141495</v>
      </c>
      <c r="W22" s="4">
        <f t="shared" si="7"/>
        <v>0.89334463567658451</v>
      </c>
      <c r="X22" s="4">
        <f t="shared" si="7"/>
        <v>0.85254543874327005</v>
      </c>
      <c r="Y22" s="4">
        <f t="shared" si="7"/>
        <v>0.79921300652623883</v>
      </c>
      <c r="Z22" s="4">
        <f t="shared" si="7"/>
        <v>0.73204982249993378</v>
      </c>
      <c r="AA22" s="4">
        <f t="shared" si="7"/>
        <v>0.65145592958786691</v>
      </c>
      <c r="AB22" s="4">
        <f t="shared" si="7"/>
        <v>0.56032247880849573</v>
      </c>
      <c r="AC22" s="4">
        <f t="shared" si="7"/>
        <v>0.46411326873185343</v>
      </c>
      <c r="AD22" s="4">
        <f t="shared" si="7"/>
        <v>0.36979727595523937</v>
      </c>
      <c r="AE22" s="4">
        <f t="shared" si="7"/>
        <v>0.28393948637231203</v>
      </c>
      <c r="AF22" s="4">
        <f t="shared" si="7"/>
        <v>0.21097259161117732</v>
      </c>
      <c r="AG22" s="4">
        <f t="shared" si="5"/>
        <v>0.15253917653798199</v>
      </c>
      <c r="AH22" s="4">
        <f t="shared" si="5"/>
        <v>0.10795188737709993</v>
      </c>
      <c r="AI22" s="4">
        <f t="shared" si="5"/>
        <v>7.5176653938091809E-2</v>
      </c>
      <c r="AJ22" s="4">
        <f t="shared" si="5"/>
        <v>5.1742836177502194E-2</v>
      </c>
      <c r="AK22" s="4">
        <f t="shared" si="5"/>
        <v>3.5319190625345942E-2</v>
      </c>
      <c r="AL22" s="4">
        <f t="shared" si="5"/>
        <v>2.3969442072658165E-2</v>
      </c>
      <c r="AM22" s="4">
        <f t="shared" si="5"/>
        <v>1.6202243558389728E-2</v>
      </c>
      <c r="AN22" s="4">
        <f t="shared" si="5"/>
        <v>1.0922240564108399E-2</v>
      </c>
      <c r="AO22" s="4">
        <f t="shared" si="5"/>
        <v>7.3493212906090566E-3</v>
      </c>
      <c r="AP22" s="4">
        <f t="shared" si="5"/>
        <v>4.9390262185057265E-3</v>
      </c>
      <c r="AQ22" s="4">
        <f t="shared" si="5"/>
        <v>3.3164275492956197E-3</v>
      </c>
      <c r="AR22" s="4">
        <f t="shared" si="5"/>
        <v>2.2256362146679809E-3</v>
      </c>
      <c r="AT22" s="85" t="str">
        <f t="shared" ref="AT22:AW23" si="8">A13</f>
        <v>Capex costumization</v>
      </c>
      <c r="AU22" s="81">
        <f t="shared" si="8"/>
        <v>4200000</v>
      </c>
      <c r="AV22" s="81">
        <f t="shared" si="8"/>
        <v>4200000</v>
      </c>
      <c r="AW22" s="81" t="str">
        <f t="shared" si="8"/>
        <v>[€]</v>
      </c>
      <c r="AX22" s="80">
        <f>L13</f>
        <v>12</v>
      </c>
      <c r="AY22" s="80">
        <f>O13</f>
        <v>0.9</v>
      </c>
      <c r="AZ22" s="80">
        <f>P13</f>
        <v>0.4</v>
      </c>
      <c r="BA22" s="86"/>
    </row>
    <row r="23" spans="1:53" x14ac:dyDescent="0.25">
      <c r="A23" s="24" t="s">
        <v>70</v>
      </c>
      <c r="B23" s="43">
        <f>'Parameter Input'!B83</f>
        <v>30</v>
      </c>
      <c r="C23" s="44">
        <f>'Parameter Input'!C83</f>
        <v>30</v>
      </c>
      <c r="D23" s="1" t="s">
        <v>42</v>
      </c>
      <c r="L23" s="54">
        <f>'Parameter Input'!E83</f>
        <v>12</v>
      </c>
      <c r="M23" s="37">
        <v>0</v>
      </c>
      <c r="N23" s="37">
        <v>1</v>
      </c>
      <c r="O23" s="37">
        <f>'Parameter Input'!F83</f>
        <v>0.9</v>
      </c>
      <c r="P23" s="55">
        <f>'Parameter Input'!G83</f>
        <v>0.4</v>
      </c>
      <c r="Q23" s="4">
        <f t="shared" si="7"/>
        <v>0.9867978615748374</v>
      </c>
      <c r="R23" s="4">
        <f t="shared" si="7"/>
        <v>0.98114509762858249</v>
      </c>
      <c r="S23" s="4">
        <f t="shared" si="7"/>
        <v>0.97311898315872036</v>
      </c>
      <c r="T23" s="4">
        <f t="shared" si="7"/>
        <v>0.96177484161592774</v>
      </c>
      <c r="U23" s="4">
        <f t="shared" si="7"/>
        <v>0.94584787155511363</v>
      </c>
      <c r="V23" s="4">
        <f t="shared" si="7"/>
        <v>0.92370360150141495</v>
      </c>
      <c r="W23" s="4">
        <f t="shared" si="7"/>
        <v>0.89334463567658451</v>
      </c>
      <c r="X23" s="4">
        <f t="shared" si="7"/>
        <v>0.85254543874327005</v>
      </c>
      <c r="Y23" s="4">
        <f t="shared" si="7"/>
        <v>0.79921300652623883</v>
      </c>
      <c r="Z23" s="4">
        <f t="shared" si="7"/>
        <v>0.73204982249993378</v>
      </c>
      <c r="AA23" s="4">
        <f t="shared" si="7"/>
        <v>0.65145592958786691</v>
      </c>
      <c r="AB23" s="4">
        <f t="shared" si="7"/>
        <v>0.56032247880849573</v>
      </c>
      <c r="AC23" s="4">
        <f t="shared" si="7"/>
        <v>0.46411326873185343</v>
      </c>
      <c r="AD23" s="4">
        <f t="shared" si="7"/>
        <v>0.36979727595523937</v>
      </c>
      <c r="AE23" s="4">
        <f t="shared" si="7"/>
        <v>0.28393948637231203</v>
      </c>
      <c r="AF23" s="4">
        <f t="shared" si="7"/>
        <v>0.21097259161117732</v>
      </c>
      <c r="AG23" s="4">
        <f t="shared" si="5"/>
        <v>0.15253917653798199</v>
      </c>
      <c r="AH23" s="4">
        <f t="shared" si="5"/>
        <v>0.10795188737709993</v>
      </c>
      <c r="AI23" s="4">
        <f t="shared" si="5"/>
        <v>7.5176653938091809E-2</v>
      </c>
      <c r="AJ23" s="4">
        <f t="shared" si="5"/>
        <v>5.1742836177502194E-2</v>
      </c>
      <c r="AK23" s="4">
        <f t="shared" si="5"/>
        <v>3.5319190625345942E-2</v>
      </c>
      <c r="AL23" s="4">
        <f t="shared" si="5"/>
        <v>2.3969442072658165E-2</v>
      </c>
      <c r="AM23" s="4">
        <f t="shared" si="5"/>
        <v>1.6202243558389728E-2</v>
      </c>
      <c r="AN23" s="4">
        <f t="shared" si="5"/>
        <v>1.0922240564108399E-2</v>
      </c>
      <c r="AO23" s="4">
        <f t="shared" si="5"/>
        <v>7.3493212906090566E-3</v>
      </c>
      <c r="AP23" s="4">
        <f t="shared" si="5"/>
        <v>4.9390262185057265E-3</v>
      </c>
      <c r="AQ23" s="4">
        <f t="shared" si="5"/>
        <v>3.3164275492956197E-3</v>
      </c>
      <c r="AR23" s="4">
        <f t="shared" si="5"/>
        <v>2.2256362146679809E-3</v>
      </c>
      <c r="AT23" s="85" t="str">
        <f t="shared" si="8"/>
        <v>Residual value (costumization)</v>
      </c>
      <c r="AU23" s="81">
        <f t="shared" si="8"/>
        <v>-210000</v>
      </c>
      <c r="AV23" s="81">
        <f t="shared" si="8"/>
        <v>-210000</v>
      </c>
      <c r="AW23" s="81" t="str">
        <f t="shared" si="8"/>
        <v>[€]</v>
      </c>
      <c r="AX23" s="80">
        <f>L14</f>
        <v>12</v>
      </c>
      <c r="AY23" s="80">
        <f>O14</f>
        <v>0.9</v>
      </c>
      <c r="AZ23" s="80">
        <f>P14</f>
        <v>0.4</v>
      </c>
      <c r="BA23" s="86"/>
    </row>
    <row r="24" spans="1:53" x14ac:dyDescent="0.25">
      <c r="A24" s="24" t="s">
        <v>48</v>
      </c>
      <c r="B24" s="70">
        <f>'Parameter Input'!B80</f>
        <v>2240</v>
      </c>
      <c r="C24" s="71">
        <f>'Parameter Input'!C80</f>
        <v>2240</v>
      </c>
      <c r="D24" s="1" t="s">
        <v>49</v>
      </c>
      <c r="L24" s="54">
        <f>'Parameter Input'!E80</f>
        <v>12</v>
      </c>
      <c r="M24" s="37">
        <v>0</v>
      </c>
      <c r="N24" s="37">
        <v>1</v>
      </c>
      <c r="O24" s="37">
        <f>'Parameter Input'!F80</f>
        <v>0.9</v>
      </c>
      <c r="P24" s="55">
        <f>'Parameter Input'!G80</f>
        <v>0.4</v>
      </c>
      <c r="Q24" s="4">
        <f t="shared" si="7"/>
        <v>0.9867978615748374</v>
      </c>
      <c r="R24" s="4">
        <f t="shared" si="7"/>
        <v>0.98114509762858249</v>
      </c>
      <c r="S24" s="4">
        <f t="shared" si="7"/>
        <v>0.97311898315872036</v>
      </c>
      <c r="T24" s="4">
        <f t="shared" si="7"/>
        <v>0.96177484161592774</v>
      </c>
      <c r="U24" s="4">
        <f t="shared" si="7"/>
        <v>0.94584787155511363</v>
      </c>
      <c r="V24" s="4">
        <f t="shared" si="7"/>
        <v>0.92370360150141495</v>
      </c>
      <c r="W24" s="4">
        <f t="shared" si="7"/>
        <v>0.89334463567658451</v>
      </c>
      <c r="X24" s="4">
        <f t="shared" si="7"/>
        <v>0.85254543874327005</v>
      </c>
      <c r="Y24" s="4">
        <f t="shared" si="7"/>
        <v>0.79921300652623883</v>
      </c>
      <c r="Z24" s="4">
        <f t="shared" si="7"/>
        <v>0.73204982249993378</v>
      </c>
      <c r="AA24" s="4">
        <f t="shared" si="7"/>
        <v>0.65145592958786691</v>
      </c>
      <c r="AB24" s="4">
        <f t="shared" si="7"/>
        <v>0.56032247880849573</v>
      </c>
      <c r="AC24" s="4">
        <f t="shared" si="7"/>
        <v>0.46411326873185343</v>
      </c>
      <c r="AD24" s="4">
        <f t="shared" si="7"/>
        <v>0.36979727595523937</v>
      </c>
      <c r="AE24" s="4">
        <f t="shared" si="7"/>
        <v>0.28393948637231203</v>
      </c>
      <c r="AF24" s="4">
        <f t="shared" si="7"/>
        <v>0.21097259161117732</v>
      </c>
      <c r="AG24" s="4">
        <f t="shared" si="5"/>
        <v>0.15253917653798199</v>
      </c>
      <c r="AH24" s="4">
        <f t="shared" si="5"/>
        <v>0.10795188737709993</v>
      </c>
      <c r="AI24" s="4">
        <f t="shared" si="5"/>
        <v>7.5176653938091809E-2</v>
      </c>
      <c r="AJ24" s="4">
        <f t="shared" si="5"/>
        <v>5.1742836177502194E-2</v>
      </c>
      <c r="AK24" s="4">
        <f t="shared" si="5"/>
        <v>3.5319190625345942E-2</v>
      </c>
      <c r="AL24" s="4">
        <f t="shared" si="5"/>
        <v>2.3969442072658165E-2</v>
      </c>
      <c r="AM24" s="4">
        <f t="shared" si="5"/>
        <v>1.6202243558389728E-2</v>
      </c>
      <c r="AN24" s="4">
        <f t="shared" si="5"/>
        <v>1.0922240564108399E-2</v>
      </c>
      <c r="AO24" s="4">
        <f t="shared" si="5"/>
        <v>7.3493212906090566E-3</v>
      </c>
      <c r="AP24" s="4">
        <f t="shared" si="5"/>
        <v>4.9390262185057265E-3</v>
      </c>
      <c r="AQ24" s="4">
        <f t="shared" si="5"/>
        <v>3.3164275492956197E-3</v>
      </c>
      <c r="AR24" s="4">
        <f t="shared" si="5"/>
        <v>2.2256362146679809E-3</v>
      </c>
      <c r="AT24" s="85" t="str">
        <f t="shared" ref="AT24:AW27" si="9">A24</f>
        <v xml:space="preserve">Tonnage </v>
      </c>
      <c r="AU24" s="81">
        <f t="shared" si="9"/>
        <v>2240</v>
      </c>
      <c r="AV24" s="81">
        <f t="shared" si="9"/>
        <v>2240</v>
      </c>
      <c r="AW24" s="81" t="str">
        <f t="shared" si="9"/>
        <v>[t]</v>
      </c>
      <c r="AX24" s="80">
        <f>L24</f>
        <v>12</v>
      </c>
      <c r="AY24" s="80">
        <f t="shared" ref="AY24:AZ27" si="10">O24</f>
        <v>0.9</v>
      </c>
      <c r="AZ24" s="80">
        <f t="shared" si="10"/>
        <v>0.4</v>
      </c>
      <c r="BA24" s="86"/>
    </row>
    <row r="25" spans="1:53" x14ac:dyDescent="0.25">
      <c r="A25" s="24" t="s">
        <v>56</v>
      </c>
      <c r="B25" s="72">
        <f>'Parameter Input'!B81</f>
        <v>0.48</v>
      </c>
      <c r="C25" s="73">
        <f>'Parameter Input'!C81</f>
        <v>0.48</v>
      </c>
      <c r="D25" s="1" t="s">
        <v>57</v>
      </c>
      <c r="L25" s="54">
        <f>'Parameter Input'!E81</f>
        <v>12</v>
      </c>
      <c r="M25" s="37">
        <v>0</v>
      </c>
      <c r="N25" s="37">
        <v>1</v>
      </c>
      <c r="O25" s="37">
        <f>'Parameter Input'!F81</f>
        <v>0.9</v>
      </c>
      <c r="P25" s="55">
        <f>'Parameter Input'!G81</f>
        <v>0.4</v>
      </c>
      <c r="Q25" s="4">
        <f t="shared" si="7"/>
        <v>0.9867978615748374</v>
      </c>
      <c r="R25" s="4">
        <f t="shared" si="7"/>
        <v>0.98114509762858249</v>
      </c>
      <c r="S25" s="4">
        <f t="shared" si="7"/>
        <v>0.97311898315872036</v>
      </c>
      <c r="T25" s="4">
        <f t="shared" si="7"/>
        <v>0.96177484161592774</v>
      </c>
      <c r="U25" s="4">
        <f t="shared" si="7"/>
        <v>0.94584787155511363</v>
      </c>
      <c r="V25" s="4">
        <f t="shared" si="7"/>
        <v>0.92370360150141495</v>
      </c>
      <c r="W25" s="4">
        <f t="shared" si="7"/>
        <v>0.89334463567658451</v>
      </c>
      <c r="X25" s="4">
        <f t="shared" si="7"/>
        <v>0.85254543874327005</v>
      </c>
      <c r="Y25" s="4">
        <f t="shared" si="7"/>
        <v>0.79921300652623883</v>
      </c>
      <c r="Z25" s="4">
        <f t="shared" si="7"/>
        <v>0.73204982249993378</v>
      </c>
      <c r="AA25" s="4">
        <f t="shared" si="7"/>
        <v>0.65145592958786691</v>
      </c>
      <c r="AB25" s="4">
        <f t="shared" si="7"/>
        <v>0.56032247880849573</v>
      </c>
      <c r="AC25" s="4">
        <f t="shared" si="7"/>
        <v>0.46411326873185343</v>
      </c>
      <c r="AD25" s="4">
        <f t="shared" si="7"/>
        <v>0.36979727595523937</v>
      </c>
      <c r="AE25" s="4">
        <f t="shared" si="7"/>
        <v>0.28393948637231203</v>
      </c>
      <c r="AF25" s="4">
        <f t="shared" si="7"/>
        <v>0.21097259161117732</v>
      </c>
      <c r="AG25" s="4">
        <f t="shared" si="5"/>
        <v>0.15253917653798199</v>
      </c>
      <c r="AH25" s="4">
        <f t="shared" si="5"/>
        <v>0.10795188737709993</v>
      </c>
      <c r="AI25" s="4">
        <f t="shared" si="5"/>
        <v>7.5176653938091809E-2</v>
      </c>
      <c r="AJ25" s="4">
        <f t="shared" si="5"/>
        <v>5.1742836177502194E-2</v>
      </c>
      <c r="AK25" s="4">
        <f t="shared" si="5"/>
        <v>3.5319190625345942E-2</v>
      </c>
      <c r="AL25" s="4">
        <f t="shared" si="5"/>
        <v>2.3969442072658165E-2</v>
      </c>
      <c r="AM25" s="4">
        <f t="shared" si="5"/>
        <v>1.6202243558389728E-2</v>
      </c>
      <c r="AN25" s="4">
        <f t="shared" si="5"/>
        <v>1.0922240564108399E-2</v>
      </c>
      <c r="AO25" s="4">
        <f t="shared" si="5"/>
        <v>7.3493212906090566E-3</v>
      </c>
      <c r="AP25" s="4">
        <f t="shared" si="5"/>
        <v>4.9390262185057265E-3</v>
      </c>
      <c r="AQ25" s="4">
        <f t="shared" si="5"/>
        <v>3.3164275492956197E-3</v>
      </c>
      <c r="AR25" s="4">
        <f t="shared" si="5"/>
        <v>2.2256362146679809E-3</v>
      </c>
      <c r="AT25" s="85" t="str">
        <f t="shared" si="9"/>
        <v>Market failure (av. utilization)</v>
      </c>
      <c r="AU25" s="81">
        <f t="shared" si="9"/>
        <v>0.48</v>
      </c>
      <c r="AV25" s="81">
        <f t="shared" si="9"/>
        <v>0.48</v>
      </c>
      <c r="AW25" s="81" t="str">
        <f t="shared" si="9"/>
        <v>[%]</v>
      </c>
      <c r="AX25" s="80">
        <f>L25</f>
        <v>12</v>
      </c>
      <c r="AY25" s="80">
        <f t="shared" si="10"/>
        <v>0.9</v>
      </c>
      <c r="AZ25" s="80">
        <f t="shared" si="10"/>
        <v>0.4</v>
      </c>
      <c r="BA25" s="86"/>
    </row>
    <row r="26" spans="1:53" x14ac:dyDescent="0.25">
      <c r="A26" s="24" t="s">
        <v>73</v>
      </c>
      <c r="B26" s="72">
        <f>'Parameter Input'!$L$83</f>
        <v>0</v>
      </c>
      <c r="C26" s="73">
        <f>'Parameter Input'!$M$83</f>
        <v>0</v>
      </c>
      <c r="D26" s="1" t="s">
        <v>57</v>
      </c>
      <c r="L26" s="54">
        <f>'Parameter Input'!$O$83</f>
        <v>12</v>
      </c>
      <c r="M26" s="37">
        <v>0</v>
      </c>
      <c r="N26" s="37">
        <v>1</v>
      </c>
      <c r="O26" s="37">
        <f>'Parameter Input'!$P$83</f>
        <v>0.9</v>
      </c>
      <c r="P26" s="55">
        <f>'Parameter Input'!$Q$83</f>
        <v>0.4</v>
      </c>
      <c r="Q26" s="4">
        <f t="shared" si="7"/>
        <v>0.9867978615748374</v>
      </c>
      <c r="R26" s="4">
        <f t="shared" si="7"/>
        <v>0.98114509762858249</v>
      </c>
      <c r="S26" s="4">
        <f t="shared" si="7"/>
        <v>0.97311898315872036</v>
      </c>
      <c r="T26" s="4">
        <f t="shared" si="7"/>
        <v>0.96177484161592774</v>
      </c>
      <c r="U26" s="4">
        <f t="shared" si="7"/>
        <v>0.94584787155511363</v>
      </c>
      <c r="V26" s="4">
        <f t="shared" si="7"/>
        <v>0.92370360150141495</v>
      </c>
      <c r="W26" s="4">
        <f t="shared" si="7"/>
        <v>0.89334463567658451</v>
      </c>
      <c r="X26" s="4">
        <f t="shared" si="7"/>
        <v>0.85254543874327005</v>
      </c>
      <c r="Y26" s="4">
        <f t="shared" si="7"/>
        <v>0.79921300652623883</v>
      </c>
      <c r="Z26" s="4">
        <f t="shared" si="7"/>
        <v>0.73204982249993378</v>
      </c>
      <c r="AA26" s="4">
        <f t="shared" si="7"/>
        <v>0.65145592958786691</v>
      </c>
      <c r="AB26" s="4">
        <f t="shared" si="7"/>
        <v>0.56032247880849573</v>
      </c>
      <c r="AC26" s="4">
        <f t="shared" si="7"/>
        <v>0.46411326873185343</v>
      </c>
      <c r="AD26" s="4">
        <f t="shared" si="7"/>
        <v>0.36979727595523937</v>
      </c>
      <c r="AE26" s="4">
        <f t="shared" si="7"/>
        <v>0.28393948637231203</v>
      </c>
      <c r="AF26" s="4">
        <f t="shared" si="7"/>
        <v>0.21097259161117732</v>
      </c>
      <c r="AG26" s="4">
        <f t="shared" si="5"/>
        <v>0.15253917653798199</v>
      </c>
      <c r="AH26" s="4">
        <f t="shared" si="5"/>
        <v>0.10795188737709993</v>
      </c>
      <c r="AI26" s="4">
        <f t="shared" si="5"/>
        <v>7.5176653938091809E-2</v>
      </c>
      <c r="AJ26" s="4">
        <f t="shared" si="5"/>
        <v>5.1742836177502194E-2</v>
      </c>
      <c r="AK26" s="4">
        <f t="shared" si="5"/>
        <v>3.5319190625345942E-2</v>
      </c>
      <c r="AL26" s="4">
        <f t="shared" si="5"/>
        <v>2.3969442072658165E-2</v>
      </c>
      <c r="AM26" s="4">
        <f t="shared" si="5"/>
        <v>1.6202243558389728E-2</v>
      </c>
      <c r="AN26" s="4">
        <f t="shared" si="5"/>
        <v>1.0922240564108399E-2</v>
      </c>
      <c r="AO26" s="4">
        <f t="shared" si="5"/>
        <v>7.3493212906090566E-3</v>
      </c>
      <c r="AP26" s="4">
        <f t="shared" si="5"/>
        <v>4.9390262185057265E-3</v>
      </c>
      <c r="AQ26" s="4">
        <f t="shared" si="5"/>
        <v>3.3164275492956197E-3</v>
      </c>
      <c r="AR26" s="4">
        <f t="shared" si="5"/>
        <v>2.2256362146679809E-3</v>
      </c>
      <c r="AT26" s="85" t="str">
        <f t="shared" si="9"/>
        <v>Payload loss (fuel)</v>
      </c>
      <c r="AU26" s="81">
        <f t="shared" si="9"/>
        <v>0</v>
      </c>
      <c r="AV26" s="81">
        <f t="shared" si="9"/>
        <v>0</v>
      </c>
      <c r="AW26" s="81" t="str">
        <f t="shared" si="9"/>
        <v>[%]</v>
      </c>
      <c r="AX26" s="80">
        <f>L26</f>
        <v>12</v>
      </c>
      <c r="AY26" s="80">
        <f t="shared" si="10"/>
        <v>0.9</v>
      </c>
      <c r="AZ26" s="80">
        <f t="shared" si="10"/>
        <v>0.4</v>
      </c>
      <c r="BA26" s="86"/>
    </row>
    <row r="27" spans="1:53" ht="15.75" thickBot="1" x14ac:dyDescent="0.3">
      <c r="A27" s="24" t="s">
        <v>64</v>
      </c>
      <c r="B27" s="74">
        <f>'Parameter Input'!B82</f>
        <v>178500</v>
      </c>
      <c r="C27" s="75">
        <f>'Parameter Input'!C82</f>
        <v>178500</v>
      </c>
      <c r="D27" s="1" t="s">
        <v>65</v>
      </c>
      <c r="L27" s="56">
        <f>'Parameter Input'!E82</f>
        <v>12</v>
      </c>
      <c r="M27" s="57">
        <v>0</v>
      </c>
      <c r="N27" s="57">
        <v>1</v>
      </c>
      <c r="O27" s="57">
        <f>'Parameter Input'!F82</f>
        <v>0.9</v>
      </c>
      <c r="P27" s="58">
        <f>'Parameter Input'!G82</f>
        <v>0.4</v>
      </c>
      <c r="Q27" s="4">
        <f t="shared" si="7"/>
        <v>0.9867978615748374</v>
      </c>
      <c r="R27" s="4">
        <f t="shared" si="7"/>
        <v>0.98114509762858249</v>
      </c>
      <c r="S27" s="4">
        <f t="shared" si="7"/>
        <v>0.97311898315872036</v>
      </c>
      <c r="T27" s="4">
        <f t="shared" si="7"/>
        <v>0.96177484161592774</v>
      </c>
      <c r="U27" s="4">
        <f t="shared" si="7"/>
        <v>0.94584787155511363</v>
      </c>
      <c r="V27" s="4">
        <f t="shared" si="7"/>
        <v>0.92370360150141495</v>
      </c>
      <c r="W27" s="4">
        <f t="shared" si="7"/>
        <v>0.89334463567658451</v>
      </c>
      <c r="X27" s="4">
        <f t="shared" si="7"/>
        <v>0.85254543874327005</v>
      </c>
      <c r="Y27" s="4">
        <f t="shared" si="7"/>
        <v>0.79921300652623883</v>
      </c>
      <c r="Z27" s="4">
        <f t="shared" si="7"/>
        <v>0.73204982249993378</v>
      </c>
      <c r="AA27" s="4">
        <f t="shared" si="7"/>
        <v>0.65145592958786691</v>
      </c>
      <c r="AB27" s="4">
        <f t="shared" si="7"/>
        <v>0.56032247880849573</v>
      </c>
      <c r="AC27" s="4">
        <f t="shared" si="7"/>
        <v>0.46411326873185343</v>
      </c>
      <c r="AD27" s="4">
        <f t="shared" si="7"/>
        <v>0.36979727595523937</v>
      </c>
      <c r="AE27" s="4">
        <f t="shared" si="7"/>
        <v>0.28393948637231203</v>
      </c>
      <c r="AF27" s="4">
        <f t="shared" si="7"/>
        <v>0.21097259161117732</v>
      </c>
      <c r="AG27" s="4">
        <f t="shared" si="5"/>
        <v>0.15253917653798199</v>
      </c>
      <c r="AH27" s="4">
        <f t="shared" si="5"/>
        <v>0.10795188737709993</v>
      </c>
      <c r="AI27" s="4">
        <f t="shared" si="5"/>
        <v>7.5176653938091809E-2</v>
      </c>
      <c r="AJ27" s="4">
        <f t="shared" si="5"/>
        <v>5.1742836177502194E-2</v>
      </c>
      <c r="AK27" s="4">
        <f t="shared" si="5"/>
        <v>3.5319190625345942E-2</v>
      </c>
      <c r="AL27" s="4">
        <f t="shared" si="5"/>
        <v>2.3969442072658165E-2</v>
      </c>
      <c r="AM27" s="4">
        <f t="shared" si="5"/>
        <v>1.6202243558389728E-2</v>
      </c>
      <c r="AN27" s="4">
        <f t="shared" si="5"/>
        <v>1.0922240564108399E-2</v>
      </c>
      <c r="AO27" s="4">
        <f t="shared" si="5"/>
        <v>7.3493212906090566E-3</v>
      </c>
      <c r="AP27" s="4">
        <f t="shared" si="5"/>
        <v>4.9390262185057265E-3</v>
      </c>
      <c r="AQ27" s="4">
        <f t="shared" si="5"/>
        <v>3.3164275492956197E-3</v>
      </c>
      <c r="AR27" s="4">
        <f t="shared" si="5"/>
        <v>2.2256362146679809E-3</v>
      </c>
      <c r="AT27" s="87" t="str">
        <f t="shared" si="9"/>
        <v>Annual Mileage</v>
      </c>
      <c r="AU27" s="88">
        <f t="shared" si="9"/>
        <v>178500</v>
      </c>
      <c r="AV27" s="88">
        <f t="shared" si="9"/>
        <v>178500</v>
      </c>
      <c r="AW27" s="88" t="str">
        <f t="shared" si="9"/>
        <v>[km/a]</v>
      </c>
      <c r="AX27" s="89">
        <f>L27</f>
        <v>12</v>
      </c>
      <c r="AY27" s="89">
        <f t="shared" si="10"/>
        <v>0.9</v>
      </c>
      <c r="AZ27" s="89">
        <f t="shared" si="10"/>
        <v>0.4</v>
      </c>
      <c r="BA27" s="90"/>
    </row>
    <row r="28" spans="1:53" ht="15.75" thickBot="1" x14ac:dyDescent="0.3">
      <c r="A28" s="25"/>
      <c r="B28" s="40"/>
    </row>
    <row r="29" spans="1:53" ht="15.75" thickBot="1" x14ac:dyDescent="0.3">
      <c r="AT29" s="82" t="str">
        <f>A1</f>
        <v>Railway long-haul: Dry bulk</v>
      </c>
      <c r="AU29" s="83"/>
      <c r="AV29" s="83"/>
      <c r="AW29" s="83"/>
      <c r="AX29" s="83">
        <f>U9</f>
        <v>4</v>
      </c>
      <c r="AY29" s="83"/>
      <c r="AZ29" s="83"/>
      <c r="BA29" s="84" t="s">
        <v>3</v>
      </c>
    </row>
    <row r="30" spans="1:53" ht="15.75" thickBot="1" x14ac:dyDescent="0.3">
      <c r="A30" s="26" t="s">
        <v>208</v>
      </c>
      <c r="B30" s="27">
        <v>2023</v>
      </c>
      <c r="C30" s="27">
        <v>2024</v>
      </c>
      <c r="D30" s="27">
        <v>2025</v>
      </c>
      <c r="E30" s="27">
        <v>2026</v>
      </c>
      <c r="F30" s="27">
        <v>2027</v>
      </c>
      <c r="G30" s="27">
        <v>2028</v>
      </c>
      <c r="H30" s="27">
        <v>2029</v>
      </c>
      <c r="I30" s="27">
        <v>2030</v>
      </c>
      <c r="J30" s="27">
        <v>2031</v>
      </c>
      <c r="K30" s="27">
        <v>2032</v>
      </c>
      <c r="L30" s="27">
        <v>2033</v>
      </c>
      <c r="M30" s="27">
        <v>2034</v>
      </c>
      <c r="N30" s="27">
        <v>2035</v>
      </c>
      <c r="O30" s="27">
        <v>2036</v>
      </c>
      <c r="P30" s="27">
        <v>2037</v>
      </c>
      <c r="Q30" s="27">
        <v>2038</v>
      </c>
      <c r="R30" s="27">
        <v>2039</v>
      </c>
      <c r="S30" s="27">
        <v>2040</v>
      </c>
      <c r="T30" s="27">
        <v>2041</v>
      </c>
      <c r="U30" s="27">
        <v>2042</v>
      </c>
      <c r="V30" s="27">
        <v>2043</v>
      </c>
      <c r="W30" s="27">
        <v>2044</v>
      </c>
      <c r="X30" s="27">
        <v>2045</v>
      </c>
      <c r="Y30" s="27">
        <v>2046</v>
      </c>
      <c r="Z30" s="27">
        <v>2047</v>
      </c>
      <c r="AA30" s="27">
        <v>2048</v>
      </c>
      <c r="AB30" s="27">
        <v>2049</v>
      </c>
      <c r="AC30" s="28">
        <v>2050</v>
      </c>
      <c r="AT30" s="85" t="str">
        <f>A2</f>
        <v>Diesel</v>
      </c>
      <c r="AU30" s="80">
        <f>B9</f>
        <v>2023</v>
      </c>
      <c r="AV30" s="80">
        <f>C9</f>
        <v>2050</v>
      </c>
      <c r="AW30" s="80" t="str">
        <f>D10</f>
        <v>Unit</v>
      </c>
      <c r="AX30" s="80" t="str">
        <f>L10</f>
        <v>midway</v>
      </c>
      <c r="AY30" s="80" t="str">
        <f>O10</f>
        <v>a</v>
      </c>
      <c r="AZ30" s="80" t="str">
        <f>P10</f>
        <v>k</v>
      </c>
      <c r="BA30" s="86"/>
    </row>
    <row r="31" spans="1:53" x14ac:dyDescent="0.25">
      <c r="A31" s="29" t="str">
        <f t="shared" ref="A31:A45" si="11">A11</f>
        <v>Capex vehicle</v>
      </c>
      <c r="B31" s="62">
        <f t="shared" ref="B31:B39" si="12">$B11+($C11-$B11)*(1-Q11)</f>
        <v>3500000</v>
      </c>
      <c r="C31" s="62">
        <f t="shared" ref="C31:C39" si="13">$B11+($C11-$B11)*(1-R11)</f>
        <v>3500000</v>
      </c>
      <c r="D31" s="62">
        <f t="shared" ref="D31:D39" si="14">$B11+($C11-$B11)*(1-S11)</f>
        <v>3500000</v>
      </c>
      <c r="E31" s="62">
        <f t="shared" ref="E31:E39" si="15">$B11+($C11-$B11)*(1-T11)</f>
        <v>3500000</v>
      </c>
      <c r="F31" s="62">
        <f t="shared" ref="F31:F39" si="16">$B11+($C11-$B11)*(1-U11)</f>
        <v>3500000</v>
      </c>
      <c r="G31" s="62">
        <f t="shared" ref="G31:G39" si="17">$B11+($C11-$B11)*(1-V11)</f>
        <v>3500000</v>
      </c>
      <c r="H31" s="62">
        <f t="shared" ref="H31:H39" si="18">$B11+($C11-$B11)*(1-W11)</f>
        <v>3500000</v>
      </c>
      <c r="I31" s="62">
        <f t="shared" ref="I31:I39" si="19">$B11+($C11-$B11)*(1-X11)</f>
        <v>3500000</v>
      </c>
      <c r="J31" s="62">
        <f t="shared" ref="J31:J39" si="20">$B11+($C11-$B11)*(1-Y11)</f>
        <v>3500000</v>
      </c>
      <c r="K31" s="62">
        <f t="shared" ref="K31:K39" si="21">$B11+($C11-$B11)*(1-Z11)</f>
        <v>3500000</v>
      </c>
      <c r="L31" s="62">
        <f t="shared" ref="L31:L39" si="22">$B11+($C11-$B11)*(1-AA11)</f>
        <v>3500000</v>
      </c>
      <c r="M31" s="62">
        <f t="shared" ref="M31:M39" si="23">$B11+($C11-$B11)*(1-AB11)</f>
        <v>3500000</v>
      </c>
      <c r="N31" s="62">
        <f t="shared" ref="N31:N39" si="24">$B11+($C11-$B11)*(1-AC11)</f>
        <v>3500000</v>
      </c>
      <c r="O31" s="62">
        <f t="shared" ref="O31:O39" si="25">$B11+($C11-$B11)*(1-AD11)</f>
        <v>3500000</v>
      </c>
      <c r="P31" s="62">
        <f t="shared" ref="P31:P39" si="26">$B11+($C11-$B11)*(1-AE11)</f>
        <v>3500000</v>
      </c>
      <c r="Q31" s="62">
        <f t="shared" ref="Q31:Q39" si="27">$B11+($C11-$B11)*(1-AF11)</f>
        <v>3500000</v>
      </c>
      <c r="R31" s="62">
        <f t="shared" ref="R31:R39" si="28">$B11+($C11-$B11)*(1-AG11)</f>
        <v>3500000</v>
      </c>
      <c r="S31" s="62">
        <f t="shared" ref="S31:S39" si="29">$B11+($C11-$B11)*(1-AH11)</f>
        <v>3500000</v>
      </c>
      <c r="T31" s="62">
        <f t="shared" ref="T31:T39" si="30">$B11+($C11-$B11)*(1-AI11)</f>
        <v>3500000</v>
      </c>
      <c r="U31" s="62">
        <f t="shared" ref="U31:U39" si="31">$B11+($C11-$B11)*(1-AJ11)</f>
        <v>3500000</v>
      </c>
      <c r="V31" s="62">
        <f t="shared" ref="V31:V39" si="32">$B11+($C11-$B11)*(1-AK11)</f>
        <v>3500000</v>
      </c>
      <c r="W31" s="62">
        <f t="shared" ref="W31:W39" si="33">$B11+($C11-$B11)*(1-AL11)</f>
        <v>3500000</v>
      </c>
      <c r="X31" s="62">
        <f t="shared" ref="X31:X39" si="34">$B11+($C11-$B11)*(1-AM11)</f>
        <v>3500000</v>
      </c>
      <c r="Y31" s="62">
        <f t="shared" ref="Y31:Y39" si="35">$B11+($C11-$B11)*(1-AN11)</f>
        <v>3500000</v>
      </c>
      <c r="Z31" s="62">
        <f t="shared" ref="Z31:Z39" si="36">$B11+($C11-$B11)*(1-AO11)</f>
        <v>3500000</v>
      </c>
      <c r="AA31" s="62">
        <f t="shared" ref="AA31:AA39" si="37">$B11+($C11-$B11)*(1-AP11)</f>
        <v>3500000</v>
      </c>
      <c r="AB31" s="62">
        <f t="shared" ref="AB31:AB39" si="38">$B11+($C11-$B11)*(1-AQ11)</f>
        <v>3500000</v>
      </c>
      <c r="AC31" s="62">
        <f t="shared" ref="AC31:AC39" si="39">$B11+($C11-$B11)*(1-AR11)</f>
        <v>3500000</v>
      </c>
      <c r="AT31" s="85" t="str">
        <f>A17</f>
        <v>Opex maintenance &amp; repair</v>
      </c>
      <c r="AU31" s="81">
        <f>B17</f>
        <v>1050000</v>
      </c>
      <c r="AV31" s="81">
        <f>C17</f>
        <v>1050000</v>
      </c>
      <c r="AW31" s="81" t="str">
        <f>D17</f>
        <v>[€/a]</v>
      </c>
      <c r="AX31" s="80">
        <f>L17</f>
        <v>12</v>
      </c>
      <c r="AY31" s="80">
        <f>O17</f>
        <v>0.9</v>
      </c>
      <c r="AZ31" s="80">
        <f>P17</f>
        <v>0.4</v>
      </c>
      <c r="BA31" s="86"/>
    </row>
    <row r="32" spans="1:53" x14ac:dyDescent="0.25">
      <c r="A32" s="30" t="str">
        <f t="shared" si="11"/>
        <v>Residual value (vehicle)</v>
      </c>
      <c r="B32" s="62">
        <f t="shared" si="12"/>
        <v>-520379.25155119307</v>
      </c>
      <c r="C32" s="62">
        <f t="shared" si="13"/>
        <v>-518400.78417000384</v>
      </c>
      <c r="D32" s="62">
        <f t="shared" si="14"/>
        <v>-515591.64410555211</v>
      </c>
      <c r="E32" s="62">
        <f t="shared" si="15"/>
        <v>-511621.1945655747</v>
      </c>
      <c r="F32" s="62">
        <f t="shared" si="16"/>
        <v>-506046.75504428975</v>
      </c>
      <c r="G32" s="62">
        <f t="shared" si="17"/>
        <v>-498296.26052549522</v>
      </c>
      <c r="H32" s="62">
        <f t="shared" si="18"/>
        <v>-487670.62248680455</v>
      </c>
      <c r="I32" s="62">
        <f t="shared" si="19"/>
        <v>-473390.90356014454</v>
      </c>
      <c r="J32" s="62">
        <f t="shared" si="20"/>
        <v>-454724.55228418356</v>
      </c>
      <c r="K32" s="62">
        <f t="shared" si="21"/>
        <v>-431217.43787497684</v>
      </c>
      <c r="L32" s="62">
        <f t="shared" si="22"/>
        <v>-403009.57535575342</v>
      </c>
      <c r="M32" s="62">
        <f t="shared" si="23"/>
        <v>-371112.8675829735</v>
      </c>
      <c r="N32" s="62">
        <f t="shared" si="24"/>
        <v>-337439.64405614871</v>
      </c>
      <c r="O32" s="62">
        <f t="shared" si="25"/>
        <v>-304429.04658433376</v>
      </c>
      <c r="P32" s="62">
        <f t="shared" si="26"/>
        <v>-274378.82023030921</v>
      </c>
      <c r="Q32" s="62">
        <f t="shared" si="27"/>
        <v>-248840.40706391208</v>
      </c>
      <c r="R32" s="62">
        <f t="shared" si="28"/>
        <v>-228388.71178829367</v>
      </c>
      <c r="S32" s="62">
        <f t="shared" si="29"/>
        <v>-212783.16058198496</v>
      </c>
      <c r="T32" s="62">
        <f t="shared" si="30"/>
        <v>-201311.8288783321</v>
      </c>
      <c r="U32" s="62">
        <f t="shared" si="31"/>
        <v>-193109.99266212579</v>
      </c>
      <c r="V32" s="62">
        <f t="shared" si="32"/>
        <v>-187361.71671887109</v>
      </c>
      <c r="W32" s="62">
        <f t="shared" si="33"/>
        <v>-183389.30472543038</v>
      </c>
      <c r="X32" s="62">
        <f t="shared" si="34"/>
        <v>-180670.78524543642</v>
      </c>
      <c r="Y32" s="62">
        <f t="shared" si="35"/>
        <v>-178822.78419743793</v>
      </c>
      <c r="Z32" s="62">
        <f t="shared" si="36"/>
        <v>-177572.26245171315</v>
      </c>
      <c r="AA32" s="62">
        <f t="shared" si="37"/>
        <v>-176728.659176477</v>
      </c>
      <c r="AB32" s="62">
        <f t="shared" si="38"/>
        <v>-176160.74964225345</v>
      </c>
      <c r="AC32" s="62">
        <f t="shared" si="39"/>
        <v>-175778.97267513379</v>
      </c>
      <c r="AT32" s="85" t="str">
        <f t="shared" ref="AT32:AW33" si="40">A19</f>
        <v>Fuel Economy</v>
      </c>
      <c r="AU32" s="81">
        <f t="shared" si="40"/>
        <v>62.083200000000005</v>
      </c>
      <c r="AV32" s="81">
        <f t="shared" si="40"/>
        <v>62.083200000000005</v>
      </c>
      <c r="AW32" s="81" t="str">
        <f t="shared" si="40"/>
        <v>[kWh/km]</v>
      </c>
      <c r="AX32" s="80">
        <f>L19</f>
        <v>12</v>
      </c>
      <c r="AY32" s="80">
        <f>O19</f>
        <v>0.9</v>
      </c>
      <c r="AZ32" s="80">
        <f>P19</f>
        <v>0.4</v>
      </c>
      <c r="BA32" s="86"/>
    </row>
    <row r="33" spans="1:53" x14ac:dyDescent="0.25">
      <c r="A33" s="30" t="str">
        <f t="shared" si="11"/>
        <v>Capex costumization</v>
      </c>
      <c r="B33" s="62">
        <f t="shared" si="12"/>
        <v>4200000</v>
      </c>
      <c r="C33" s="62">
        <f t="shared" si="13"/>
        <v>4200000</v>
      </c>
      <c r="D33" s="62">
        <f t="shared" si="14"/>
        <v>4200000</v>
      </c>
      <c r="E33" s="62">
        <f t="shared" si="15"/>
        <v>4200000</v>
      </c>
      <c r="F33" s="62">
        <f t="shared" si="16"/>
        <v>4200000</v>
      </c>
      <c r="G33" s="62">
        <f t="shared" si="17"/>
        <v>4200000</v>
      </c>
      <c r="H33" s="62">
        <f t="shared" si="18"/>
        <v>4200000</v>
      </c>
      <c r="I33" s="62">
        <f t="shared" si="19"/>
        <v>4200000</v>
      </c>
      <c r="J33" s="62">
        <f t="shared" si="20"/>
        <v>4200000</v>
      </c>
      <c r="K33" s="62">
        <f t="shared" si="21"/>
        <v>4200000</v>
      </c>
      <c r="L33" s="62">
        <f t="shared" si="22"/>
        <v>4200000</v>
      </c>
      <c r="M33" s="62">
        <f t="shared" si="23"/>
        <v>4200000</v>
      </c>
      <c r="N33" s="62">
        <f t="shared" si="24"/>
        <v>4200000</v>
      </c>
      <c r="O33" s="62">
        <f t="shared" si="25"/>
        <v>4200000</v>
      </c>
      <c r="P33" s="62">
        <f t="shared" si="26"/>
        <v>4200000</v>
      </c>
      <c r="Q33" s="62">
        <f t="shared" si="27"/>
        <v>4200000</v>
      </c>
      <c r="R33" s="62">
        <f t="shared" si="28"/>
        <v>4200000</v>
      </c>
      <c r="S33" s="62">
        <f t="shared" si="29"/>
        <v>4200000</v>
      </c>
      <c r="T33" s="62">
        <f t="shared" si="30"/>
        <v>4200000</v>
      </c>
      <c r="U33" s="62">
        <f t="shared" si="31"/>
        <v>4200000</v>
      </c>
      <c r="V33" s="62">
        <f t="shared" si="32"/>
        <v>4200000</v>
      </c>
      <c r="W33" s="62">
        <f t="shared" si="33"/>
        <v>4200000</v>
      </c>
      <c r="X33" s="62">
        <f t="shared" si="34"/>
        <v>4200000</v>
      </c>
      <c r="Y33" s="62">
        <f t="shared" si="35"/>
        <v>4200000</v>
      </c>
      <c r="Z33" s="62">
        <f t="shared" si="36"/>
        <v>4200000</v>
      </c>
      <c r="AA33" s="62">
        <f t="shared" si="37"/>
        <v>4200000</v>
      </c>
      <c r="AB33" s="62">
        <f t="shared" si="38"/>
        <v>4200000</v>
      </c>
      <c r="AC33" s="62">
        <f t="shared" si="39"/>
        <v>4200000</v>
      </c>
      <c r="AT33" s="85" t="str">
        <f t="shared" si="40"/>
        <v>Fuel Cost</v>
      </c>
      <c r="AU33" s="81">
        <f t="shared" si="40"/>
        <v>0.1</v>
      </c>
      <c r="AV33" s="81">
        <f t="shared" si="40"/>
        <v>0.1</v>
      </c>
      <c r="AW33" s="81" t="str">
        <f t="shared" si="40"/>
        <v>[€/kWh]</v>
      </c>
      <c r="AX33" s="80">
        <f>L20</f>
        <v>12</v>
      </c>
      <c r="AY33" s="80">
        <f>O20</f>
        <v>0.9</v>
      </c>
      <c r="AZ33" s="80">
        <f>P20</f>
        <v>0.4</v>
      </c>
      <c r="BA33" s="86"/>
    </row>
    <row r="34" spans="1:53" x14ac:dyDescent="0.25">
      <c r="A34" s="30" t="str">
        <f t="shared" si="11"/>
        <v>Residual value (costumization)</v>
      </c>
      <c r="B34" s="62">
        <f t="shared" si="12"/>
        <v>-210000</v>
      </c>
      <c r="C34" s="62">
        <f t="shared" si="13"/>
        <v>-210000</v>
      </c>
      <c r="D34" s="62">
        <f t="shared" si="14"/>
        <v>-210000</v>
      </c>
      <c r="E34" s="62">
        <f t="shared" si="15"/>
        <v>-210000</v>
      </c>
      <c r="F34" s="62">
        <f t="shared" si="16"/>
        <v>-210000</v>
      </c>
      <c r="G34" s="62">
        <f t="shared" si="17"/>
        <v>-210000</v>
      </c>
      <c r="H34" s="62">
        <f t="shared" si="18"/>
        <v>-210000</v>
      </c>
      <c r="I34" s="62">
        <f t="shared" si="19"/>
        <v>-210000</v>
      </c>
      <c r="J34" s="62">
        <f t="shared" si="20"/>
        <v>-210000</v>
      </c>
      <c r="K34" s="62">
        <f t="shared" si="21"/>
        <v>-210000</v>
      </c>
      <c r="L34" s="62">
        <f t="shared" si="22"/>
        <v>-210000</v>
      </c>
      <c r="M34" s="62">
        <f t="shared" si="23"/>
        <v>-210000</v>
      </c>
      <c r="N34" s="62">
        <f t="shared" si="24"/>
        <v>-210000</v>
      </c>
      <c r="O34" s="62">
        <f t="shared" si="25"/>
        <v>-210000</v>
      </c>
      <c r="P34" s="62">
        <f t="shared" si="26"/>
        <v>-210000</v>
      </c>
      <c r="Q34" s="62">
        <f t="shared" si="27"/>
        <v>-210000</v>
      </c>
      <c r="R34" s="62">
        <f t="shared" si="28"/>
        <v>-210000</v>
      </c>
      <c r="S34" s="62">
        <f t="shared" si="29"/>
        <v>-210000</v>
      </c>
      <c r="T34" s="62">
        <f t="shared" si="30"/>
        <v>-210000</v>
      </c>
      <c r="U34" s="62">
        <f t="shared" si="31"/>
        <v>-210000</v>
      </c>
      <c r="V34" s="62">
        <f t="shared" si="32"/>
        <v>-210000</v>
      </c>
      <c r="W34" s="62">
        <f t="shared" si="33"/>
        <v>-210000</v>
      </c>
      <c r="X34" s="62">
        <f t="shared" si="34"/>
        <v>-210000</v>
      </c>
      <c r="Y34" s="62">
        <f t="shared" si="35"/>
        <v>-210000</v>
      </c>
      <c r="Z34" s="62">
        <f t="shared" si="36"/>
        <v>-210000</v>
      </c>
      <c r="AA34" s="62">
        <f t="shared" si="37"/>
        <v>-210000</v>
      </c>
      <c r="AB34" s="62">
        <f t="shared" si="38"/>
        <v>-210000</v>
      </c>
      <c r="AC34" s="62">
        <f t="shared" si="39"/>
        <v>-210000</v>
      </c>
    </row>
    <row r="35" spans="1:53" x14ac:dyDescent="0.25">
      <c r="A35" s="30" t="str">
        <f t="shared" si="11"/>
        <v>WACC</v>
      </c>
      <c r="B35" s="62">
        <f t="shared" si="12"/>
        <v>0.06</v>
      </c>
      <c r="C35" s="62">
        <f t="shared" si="13"/>
        <v>0.06</v>
      </c>
      <c r="D35" s="62">
        <f t="shared" si="14"/>
        <v>0.06</v>
      </c>
      <c r="E35" s="62">
        <f t="shared" si="15"/>
        <v>0.06</v>
      </c>
      <c r="F35" s="62">
        <f t="shared" si="16"/>
        <v>0.06</v>
      </c>
      <c r="G35" s="62">
        <f t="shared" si="17"/>
        <v>0.06</v>
      </c>
      <c r="H35" s="62">
        <f t="shared" si="18"/>
        <v>0.06</v>
      </c>
      <c r="I35" s="62">
        <f t="shared" si="19"/>
        <v>0.06</v>
      </c>
      <c r="J35" s="62">
        <f t="shared" si="20"/>
        <v>0.06</v>
      </c>
      <c r="K35" s="62">
        <f t="shared" si="21"/>
        <v>0.06</v>
      </c>
      <c r="L35" s="62">
        <f t="shared" si="22"/>
        <v>0.06</v>
      </c>
      <c r="M35" s="62">
        <f t="shared" si="23"/>
        <v>0.06</v>
      </c>
      <c r="N35" s="62">
        <f t="shared" si="24"/>
        <v>0.06</v>
      </c>
      <c r="O35" s="62">
        <f t="shared" si="25"/>
        <v>0.06</v>
      </c>
      <c r="P35" s="62">
        <f t="shared" si="26"/>
        <v>0.06</v>
      </c>
      <c r="Q35" s="62">
        <f t="shared" si="27"/>
        <v>0.06</v>
      </c>
      <c r="R35" s="62">
        <f t="shared" si="28"/>
        <v>0.06</v>
      </c>
      <c r="S35" s="62">
        <f t="shared" si="29"/>
        <v>0.06</v>
      </c>
      <c r="T35" s="62">
        <f t="shared" si="30"/>
        <v>0.06</v>
      </c>
      <c r="U35" s="62">
        <f t="shared" si="31"/>
        <v>0.06</v>
      </c>
      <c r="V35" s="62">
        <f t="shared" si="32"/>
        <v>0.06</v>
      </c>
      <c r="W35" s="62">
        <f t="shared" si="33"/>
        <v>0.06</v>
      </c>
      <c r="X35" s="62">
        <f t="shared" si="34"/>
        <v>0.06</v>
      </c>
      <c r="Y35" s="62">
        <f t="shared" si="35"/>
        <v>0.06</v>
      </c>
      <c r="Z35" s="62">
        <f t="shared" si="36"/>
        <v>0.06</v>
      </c>
      <c r="AA35" s="62">
        <f t="shared" si="37"/>
        <v>0.06</v>
      </c>
      <c r="AB35" s="62">
        <f t="shared" si="38"/>
        <v>0.06</v>
      </c>
      <c r="AC35" s="62">
        <f t="shared" si="39"/>
        <v>0.06</v>
      </c>
    </row>
    <row r="36" spans="1:53" x14ac:dyDescent="0.25">
      <c r="A36" s="30" t="str">
        <f t="shared" si="11"/>
        <v>Opex fix (admin, crew, insurance)</v>
      </c>
      <c r="B36" s="62">
        <f t="shared" si="12"/>
        <v>650000</v>
      </c>
      <c r="C36" s="62">
        <f t="shared" si="13"/>
        <v>650000</v>
      </c>
      <c r="D36" s="62">
        <f t="shared" si="14"/>
        <v>650000</v>
      </c>
      <c r="E36" s="62">
        <f t="shared" si="15"/>
        <v>650000</v>
      </c>
      <c r="F36" s="62">
        <f t="shared" si="16"/>
        <v>650000</v>
      </c>
      <c r="G36" s="62">
        <f t="shared" si="17"/>
        <v>650000</v>
      </c>
      <c r="H36" s="62">
        <f t="shared" si="18"/>
        <v>650000</v>
      </c>
      <c r="I36" s="62">
        <f t="shared" si="19"/>
        <v>650000</v>
      </c>
      <c r="J36" s="62">
        <f t="shared" si="20"/>
        <v>650000</v>
      </c>
      <c r="K36" s="62">
        <f t="shared" si="21"/>
        <v>650000</v>
      </c>
      <c r="L36" s="62">
        <f t="shared" si="22"/>
        <v>650000</v>
      </c>
      <c r="M36" s="62">
        <f t="shared" si="23"/>
        <v>650000</v>
      </c>
      <c r="N36" s="62">
        <f t="shared" si="24"/>
        <v>650000</v>
      </c>
      <c r="O36" s="62">
        <f t="shared" si="25"/>
        <v>650000</v>
      </c>
      <c r="P36" s="62">
        <f t="shared" si="26"/>
        <v>650000</v>
      </c>
      <c r="Q36" s="62">
        <f t="shared" si="27"/>
        <v>650000</v>
      </c>
      <c r="R36" s="62">
        <f t="shared" si="28"/>
        <v>650000</v>
      </c>
      <c r="S36" s="62">
        <f t="shared" si="29"/>
        <v>650000</v>
      </c>
      <c r="T36" s="62">
        <f t="shared" si="30"/>
        <v>650000</v>
      </c>
      <c r="U36" s="62">
        <f t="shared" si="31"/>
        <v>650000</v>
      </c>
      <c r="V36" s="62">
        <f t="shared" si="32"/>
        <v>650000</v>
      </c>
      <c r="W36" s="62">
        <f t="shared" si="33"/>
        <v>650000</v>
      </c>
      <c r="X36" s="62">
        <f t="shared" si="34"/>
        <v>650000</v>
      </c>
      <c r="Y36" s="62">
        <f t="shared" si="35"/>
        <v>650000</v>
      </c>
      <c r="Z36" s="62">
        <f t="shared" si="36"/>
        <v>650000</v>
      </c>
      <c r="AA36" s="62">
        <f t="shared" si="37"/>
        <v>650000</v>
      </c>
      <c r="AB36" s="62">
        <f t="shared" si="38"/>
        <v>650000</v>
      </c>
      <c r="AC36" s="62">
        <f t="shared" si="39"/>
        <v>650000</v>
      </c>
    </row>
    <row r="37" spans="1:53" x14ac:dyDescent="0.25">
      <c r="A37" s="30" t="str">
        <f t="shared" si="11"/>
        <v>Opex maintenance &amp; repair</v>
      </c>
      <c r="B37" s="62">
        <f t="shared" si="12"/>
        <v>1050000</v>
      </c>
      <c r="C37" s="62">
        <f t="shared" si="13"/>
        <v>1050000</v>
      </c>
      <c r="D37" s="62">
        <f t="shared" si="14"/>
        <v>1050000</v>
      </c>
      <c r="E37" s="62">
        <f t="shared" si="15"/>
        <v>1050000</v>
      </c>
      <c r="F37" s="62">
        <f t="shared" si="16"/>
        <v>1050000</v>
      </c>
      <c r="G37" s="62">
        <f t="shared" si="17"/>
        <v>1050000</v>
      </c>
      <c r="H37" s="62">
        <f t="shared" si="18"/>
        <v>1050000</v>
      </c>
      <c r="I37" s="62">
        <f t="shared" si="19"/>
        <v>1050000</v>
      </c>
      <c r="J37" s="62">
        <f t="shared" si="20"/>
        <v>1050000</v>
      </c>
      <c r="K37" s="62">
        <f t="shared" si="21"/>
        <v>1050000</v>
      </c>
      <c r="L37" s="62">
        <f t="shared" si="22"/>
        <v>1050000</v>
      </c>
      <c r="M37" s="62">
        <f t="shared" si="23"/>
        <v>1050000</v>
      </c>
      <c r="N37" s="62">
        <f t="shared" si="24"/>
        <v>1050000</v>
      </c>
      <c r="O37" s="62">
        <f t="shared" si="25"/>
        <v>1050000</v>
      </c>
      <c r="P37" s="62">
        <f t="shared" si="26"/>
        <v>1050000</v>
      </c>
      <c r="Q37" s="62">
        <f t="shared" si="27"/>
        <v>1050000</v>
      </c>
      <c r="R37" s="62">
        <f t="shared" si="28"/>
        <v>1050000</v>
      </c>
      <c r="S37" s="62">
        <f t="shared" si="29"/>
        <v>1050000</v>
      </c>
      <c r="T37" s="62">
        <f t="shared" si="30"/>
        <v>1050000</v>
      </c>
      <c r="U37" s="62">
        <f t="shared" si="31"/>
        <v>1050000</v>
      </c>
      <c r="V37" s="62">
        <f t="shared" si="32"/>
        <v>1050000</v>
      </c>
      <c r="W37" s="62">
        <f t="shared" si="33"/>
        <v>1050000</v>
      </c>
      <c r="X37" s="62">
        <f t="shared" si="34"/>
        <v>1050000</v>
      </c>
      <c r="Y37" s="62">
        <f t="shared" si="35"/>
        <v>1050000</v>
      </c>
      <c r="Z37" s="62">
        <f t="shared" si="36"/>
        <v>1050000</v>
      </c>
      <c r="AA37" s="62">
        <f t="shared" si="37"/>
        <v>1050000</v>
      </c>
      <c r="AB37" s="62">
        <f t="shared" si="38"/>
        <v>1050000</v>
      </c>
      <c r="AC37" s="62">
        <f t="shared" si="39"/>
        <v>1050000</v>
      </c>
    </row>
    <row r="38" spans="1:53" x14ac:dyDescent="0.25">
      <c r="A38" s="30" t="str">
        <f t="shared" si="11"/>
        <v>Opex var (mode-fees, shunting)</v>
      </c>
      <c r="B38" s="62">
        <f t="shared" si="12"/>
        <v>3.9215686274509802</v>
      </c>
      <c r="C38" s="62">
        <f t="shared" si="13"/>
        <v>3.9215686274509802</v>
      </c>
      <c r="D38" s="62">
        <f t="shared" si="14"/>
        <v>3.9215686274509802</v>
      </c>
      <c r="E38" s="62">
        <f t="shared" si="15"/>
        <v>3.9215686274509802</v>
      </c>
      <c r="F38" s="62">
        <f t="shared" si="16"/>
        <v>3.9215686274509802</v>
      </c>
      <c r="G38" s="62">
        <f t="shared" si="17"/>
        <v>3.9215686274509802</v>
      </c>
      <c r="H38" s="62">
        <f t="shared" si="18"/>
        <v>3.9215686274509802</v>
      </c>
      <c r="I38" s="62">
        <f t="shared" si="19"/>
        <v>3.9215686274509802</v>
      </c>
      <c r="J38" s="62">
        <f t="shared" si="20"/>
        <v>3.9215686274509802</v>
      </c>
      <c r="K38" s="62">
        <f t="shared" si="21"/>
        <v>3.9215686274509802</v>
      </c>
      <c r="L38" s="62">
        <f t="shared" si="22"/>
        <v>3.9215686274509802</v>
      </c>
      <c r="M38" s="62">
        <f t="shared" si="23"/>
        <v>3.9215686274509802</v>
      </c>
      <c r="N38" s="62">
        <f t="shared" si="24"/>
        <v>3.9215686274509802</v>
      </c>
      <c r="O38" s="62">
        <f t="shared" si="25"/>
        <v>3.9215686274509802</v>
      </c>
      <c r="P38" s="62">
        <f t="shared" si="26"/>
        <v>3.9215686274509802</v>
      </c>
      <c r="Q38" s="62">
        <f t="shared" si="27"/>
        <v>3.9215686274509802</v>
      </c>
      <c r="R38" s="62">
        <f t="shared" si="28"/>
        <v>3.9215686274509802</v>
      </c>
      <c r="S38" s="62">
        <f t="shared" si="29"/>
        <v>3.9215686274509802</v>
      </c>
      <c r="T38" s="62">
        <f t="shared" si="30"/>
        <v>3.9215686274509802</v>
      </c>
      <c r="U38" s="62">
        <f t="shared" si="31"/>
        <v>3.9215686274509802</v>
      </c>
      <c r="V38" s="62">
        <f t="shared" si="32"/>
        <v>3.9215686274509802</v>
      </c>
      <c r="W38" s="62">
        <f t="shared" si="33"/>
        <v>3.9215686274509802</v>
      </c>
      <c r="X38" s="62">
        <f t="shared" si="34"/>
        <v>3.9215686274509802</v>
      </c>
      <c r="Y38" s="62">
        <f t="shared" si="35"/>
        <v>3.9215686274509802</v>
      </c>
      <c r="Z38" s="62">
        <f t="shared" si="36"/>
        <v>3.9215686274509802</v>
      </c>
      <c r="AA38" s="62">
        <f t="shared" si="37"/>
        <v>3.9215686274509802</v>
      </c>
      <c r="AB38" s="62">
        <f t="shared" si="38"/>
        <v>3.9215686274509802</v>
      </c>
      <c r="AC38" s="62">
        <f t="shared" si="39"/>
        <v>3.9215686274509802</v>
      </c>
    </row>
    <row r="39" spans="1:53" x14ac:dyDescent="0.25">
      <c r="A39" s="30" t="str">
        <f t="shared" si="11"/>
        <v>Fuel Economy</v>
      </c>
      <c r="B39" s="62">
        <f t="shared" si="12"/>
        <v>62.083200000000005</v>
      </c>
      <c r="C39" s="62">
        <f t="shared" si="13"/>
        <v>62.083200000000005</v>
      </c>
      <c r="D39" s="62">
        <f t="shared" si="14"/>
        <v>62.083200000000005</v>
      </c>
      <c r="E39" s="62">
        <f t="shared" si="15"/>
        <v>62.083200000000005</v>
      </c>
      <c r="F39" s="62">
        <f t="shared" si="16"/>
        <v>62.083200000000005</v>
      </c>
      <c r="G39" s="62">
        <f t="shared" si="17"/>
        <v>62.083200000000005</v>
      </c>
      <c r="H39" s="62">
        <f t="shared" si="18"/>
        <v>62.083200000000005</v>
      </c>
      <c r="I39" s="62">
        <f t="shared" si="19"/>
        <v>62.083200000000005</v>
      </c>
      <c r="J39" s="62">
        <f t="shared" si="20"/>
        <v>62.083200000000005</v>
      </c>
      <c r="K39" s="62">
        <f t="shared" si="21"/>
        <v>62.083200000000005</v>
      </c>
      <c r="L39" s="62">
        <f t="shared" si="22"/>
        <v>62.083200000000005</v>
      </c>
      <c r="M39" s="62">
        <f t="shared" si="23"/>
        <v>62.083200000000005</v>
      </c>
      <c r="N39" s="62">
        <f t="shared" si="24"/>
        <v>62.083200000000005</v>
      </c>
      <c r="O39" s="62">
        <f t="shared" si="25"/>
        <v>62.083200000000005</v>
      </c>
      <c r="P39" s="62">
        <f t="shared" si="26"/>
        <v>62.083200000000005</v>
      </c>
      <c r="Q39" s="62">
        <f t="shared" si="27"/>
        <v>62.083200000000005</v>
      </c>
      <c r="R39" s="62">
        <f t="shared" si="28"/>
        <v>62.083200000000005</v>
      </c>
      <c r="S39" s="62">
        <f t="shared" si="29"/>
        <v>62.083200000000005</v>
      </c>
      <c r="T39" s="62">
        <f t="shared" si="30"/>
        <v>62.083200000000005</v>
      </c>
      <c r="U39" s="62">
        <f t="shared" si="31"/>
        <v>62.083200000000005</v>
      </c>
      <c r="V39" s="62">
        <f t="shared" si="32"/>
        <v>62.083200000000005</v>
      </c>
      <c r="W39" s="62">
        <f t="shared" si="33"/>
        <v>62.083200000000005</v>
      </c>
      <c r="X39" s="62">
        <f t="shared" si="34"/>
        <v>62.083200000000005</v>
      </c>
      <c r="Y39" s="62">
        <f t="shared" si="35"/>
        <v>62.083200000000005</v>
      </c>
      <c r="Z39" s="62">
        <f t="shared" si="36"/>
        <v>62.083200000000005</v>
      </c>
      <c r="AA39" s="62">
        <f t="shared" si="37"/>
        <v>62.083200000000005</v>
      </c>
      <c r="AB39" s="62">
        <f t="shared" si="38"/>
        <v>62.083200000000005</v>
      </c>
      <c r="AC39" s="62">
        <f t="shared" si="39"/>
        <v>62.083200000000005</v>
      </c>
    </row>
    <row r="40" spans="1:53" x14ac:dyDescent="0.25">
      <c r="A40" s="30" t="str">
        <f t="shared" si="11"/>
        <v>Fuel Cost</v>
      </c>
      <c r="B40" s="62">
        <f>$B20+($C20-$B20)*(1-Q20)</f>
        <v>0.1</v>
      </c>
      <c r="C40" s="62">
        <f>$B20+($C20-$B20)*(1-R20)</f>
        <v>0.1</v>
      </c>
      <c r="D40" s="62">
        <f>$B20+($C20-$B20)*(1-S20)</f>
        <v>0.1</v>
      </c>
      <c r="E40" s="62">
        <f t="shared" ref="E40:AC40" si="41">$B20+($C20-$B20)*(1-T20)</f>
        <v>0.1</v>
      </c>
      <c r="F40" s="62">
        <f t="shared" si="41"/>
        <v>0.1</v>
      </c>
      <c r="G40" s="62">
        <f t="shared" si="41"/>
        <v>0.1</v>
      </c>
      <c r="H40" s="62">
        <f t="shared" si="41"/>
        <v>0.1</v>
      </c>
      <c r="I40" s="62">
        <f t="shared" si="41"/>
        <v>0.1</v>
      </c>
      <c r="J40" s="62">
        <f t="shared" si="41"/>
        <v>0.1</v>
      </c>
      <c r="K40" s="62">
        <f t="shared" si="41"/>
        <v>0.1</v>
      </c>
      <c r="L40" s="62">
        <f t="shared" si="41"/>
        <v>0.1</v>
      </c>
      <c r="M40" s="62">
        <f t="shared" si="41"/>
        <v>0.1</v>
      </c>
      <c r="N40" s="62">
        <f t="shared" si="41"/>
        <v>0.1</v>
      </c>
      <c r="O40" s="62">
        <f t="shared" si="41"/>
        <v>0.1</v>
      </c>
      <c r="P40" s="62">
        <f t="shared" si="41"/>
        <v>0.1</v>
      </c>
      <c r="Q40" s="62">
        <f t="shared" si="41"/>
        <v>0.1</v>
      </c>
      <c r="R40" s="62">
        <f t="shared" si="41"/>
        <v>0.1</v>
      </c>
      <c r="S40" s="62">
        <f t="shared" si="41"/>
        <v>0.1</v>
      </c>
      <c r="T40" s="62">
        <f t="shared" si="41"/>
        <v>0.1</v>
      </c>
      <c r="U40" s="62">
        <f t="shared" si="41"/>
        <v>0.1</v>
      </c>
      <c r="V40" s="62">
        <f t="shared" si="41"/>
        <v>0.1</v>
      </c>
      <c r="W40" s="62">
        <f t="shared" si="41"/>
        <v>0.1</v>
      </c>
      <c r="X40" s="62">
        <f t="shared" si="41"/>
        <v>0.1</v>
      </c>
      <c r="Y40" s="62">
        <f t="shared" si="41"/>
        <v>0.1</v>
      </c>
      <c r="Z40" s="62">
        <f t="shared" si="41"/>
        <v>0.1</v>
      </c>
      <c r="AA40" s="62">
        <f t="shared" si="41"/>
        <v>0.1</v>
      </c>
      <c r="AB40" s="62">
        <f t="shared" si="41"/>
        <v>0.1</v>
      </c>
      <c r="AC40" s="62">
        <f t="shared" si="41"/>
        <v>0.1</v>
      </c>
    </row>
    <row r="41" spans="1:53" x14ac:dyDescent="0.25">
      <c r="A41" s="30" t="str">
        <f t="shared" si="11"/>
        <v>Emission Cost</v>
      </c>
      <c r="B41" s="98">
        <f>$B21+($C21-$B21)*(1-Q21)</f>
        <v>0</v>
      </c>
      <c r="C41" s="98">
        <f t="shared" ref="C41:AC41" si="42">$B21+($C21-$B21)*(1-R21)</f>
        <v>0</v>
      </c>
      <c r="D41" s="98">
        <f t="shared" si="42"/>
        <v>0</v>
      </c>
      <c r="E41" s="98">
        <f t="shared" si="42"/>
        <v>0</v>
      </c>
      <c r="F41" s="98">
        <f t="shared" si="42"/>
        <v>0</v>
      </c>
      <c r="G41" s="98">
        <f t="shared" si="42"/>
        <v>0</v>
      </c>
      <c r="H41" s="98">
        <f t="shared" si="42"/>
        <v>0</v>
      </c>
      <c r="I41" s="98">
        <f t="shared" si="42"/>
        <v>0</v>
      </c>
      <c r="J41" s="98">
        <f t="shared" si="42"/>
        <v>0</v>
      </c>
      <c r="K41" s="98">
        <f t="shared" si="42"/>
        <v>0</v>
      </c>
      <c r="L41" s="98">
        <f t="shared" si="42"/>
        <v>0</v>
      </c>
      <c r="M41" s="98">
        <f t="shared" si="42"/>
        <v>0</v>
      </c>
      <c r="N41" s="98">
        <f t="shared" si="42"/>
        <v>0</v>
      </c>
      <c r="O41" s="98">
        <f t="shared" si="42"/>
        <v>0</v>
      </c>
      <c r="P41" s="98">
        <f t="shared" si="42"/>
        <v>0</v>
      </c>
      <c r="Q41" s="98">
        <f t="shared" si="42"/>
        <v>0</v>
      </c>
      <c r="R41" s="98">
        <f t="shared" si="42"/>
        <v>0</v>
      </c>
      <c r="S41" s="98">
        <f t="shared" si="42"/>
        <v>0</v>
      </c>
      <c r="T41" s="98">
        <f t="shared" si="42"/>
        <v>0</v>
      </c>
      <c r="U41" s="98">
        <f t="shared" si="42"/>
        <v>0</v>
      </c>
      <c r="V41" s="98">
        <f t="shared" si="42"/>
        <v>0</v>
      </c>
      <c r="W41" s="98">
        <f t="shared" si="42"/>
        <v>0</v>
      </c>
      <c r="X41" s="98">
        <f t="shared" si="42"/>
        <v>0</v>
      </c>
      <c r="Y41" s="98">
        <f t="shared" si="42"/>
        <v>0</v>
      </c>
      <c r="Z41" s="98">
        <f t="shared" si="42"/>
        <v>0</v>
      </c>
      <c r="AA41" s="98">
        <f t="shared" si="42"/>
        <v>0</v>
      </c>
      <c r="AB41" s="98">
        <f t="shared" si="42"/>
        <v>0</v>
      </c>
      <c r="AC41" s="98">
        <f t="shared" si="42"/>
        <v>0</v>
      </c>
    </row>
    <row r="42" spans="1:53" x14ac:dyDescent="0.25">
      <c r="A42" s="30" t="str">
        <f t="shared" si="11"/>
        <v>Lifetime vehicle</v>
      </c>
      <c r="B42" s="62">
        <f>$B22+($C22-$B22)*(1-Q22)</f>
        <v>20</v>
      </c>
      <c r="C42" s="62">
        <f t="shared" ref="C42:L44" si="43">$B22+($C22-$B22)*(1-R22)</f>
        <v>20</v>
      </c>
      <c r="D42" s="62">
        <f t="shared" si="43"/>
        <v>20</v>
      </c>
      <c r="E42" s="62">
        <f t="shared" si="43"/>
        <v>20</v>
      </c>
      <c r="F42" s="62">
        <f t="shared" si="43"/>
        <v>20</v>
      </c>
      <c r="G42" s="62">
        <f t="shared" si="43"/>
        <v>20</v>
      </c>
      <c r="H42" s="62">
        <f t="shared" si="43"/>
        <v>20</v>
      </c>
      <c r="I42" s="62">
        <f t="shared" si="43"/>
        <v>20</v>
      </c>
      <c r="J42" s="62">
        <f t="shared" si="43"/>
        <v>20</v>
      </c>
      <c r="K42" s="62">
        <f t="shared" si="43"/>
        <v>20</v>
      </c>
      <c r="L42" s="62">
        <f t="shared" si="43"/>
        <v>20</v>
      </c>
      <c r="M42" s="62">
        <f t="shared" ref="M42:V44" si="44">$B22+($C22-$B22)*(1-AB22)</f>
        <v>20</v>
      </c>
      <c r="N42" s="62">
        <f t="shared" si="44"/>
        <v>20</v>
      </c>
      <c r="O42" s="62">
        <f t="shared" si="44"/>
        <v>20</v>
      </c>
      <c r="P42" s="62">
        <f t="shared" si="44"/>
        <v>20</v>
      </c>
      <c r="Q42" s="62">
        <f t="shared" si="44"/>
        <v>20</v>
      </c>
      <c r="R42" s="62">
        <f t="shared" si="44"/>
        <v>20</v>
      </c>
      <c r="S42" s="62">
        <f t="shared" si="44"/>
        <v>20</v>
      </c>
      <c r="T42" s="62">
        <f t="shared" si="44"/>
        <v>20</v>
      </c>
      <c r="U42" s="62">
        <f t="shared" si="44"/>
        <v>20</v>
      </c>
      <c r="V42" s="62">
        <f t="shared" si="44"/>
        <v>20</v>
      </c>
      <c r="W42" s="62">
        <f t="shared" ref="W42:AC44" si="45">$B22+($C22-$B22)*(1-AL22)</f>
        <v>20</v>
      </c>
      <c r="X42" s="62">
        <f t="shared" si="45"/>
        <v>20</v>
      </c>
      <c r="Y42" s="62">
        <f t="shared" si="45"/>
        <v>20</v>
      </c>
      <c r="Z42" s="62">
        <f t="shared" si="45"/>
        <v>20</v>
      </c>
      <c r="AA42" s="62">
        <f t="shared" si="45"/>
        <v>20</v>
      </c>
      <c r="AB42" s="62">
        <f t="shared" si="45"/>
        <v>20</v>
      </c>
      <c r="AC42" s="62">
        <f t="shared" si="45"/>
        <v>20</v>
      </c>
    </row>
    <row r="43" spans="1:53" x14ac:dyDescent="0.25">
      <c r="A43" s="30" t="str">
        <f t="shared" si="11"/>
        <v>Lifetime costumization</v>
      </c>
      <c r="B43" s="62">
        <f>$B23+($C23-$B23)*(1-Q23)</f>
        <v>30</v>
      </c>
      <c r="C43" s="62">
        <f t="shared" si="43"/>
        <v>30</v>
      </c>
      <c r="D43" s="62">
        <f t="shared" si="43"/>
        <v>30</v>
      </c>
      <c r="E43" s="62">
        <f t="shared" si="43"/>
        <v>30</v>
      </c>
      <c r="F43" s="62">
        <f t="shared" si="43"/>
        <v>30</v>
      </c>
      <c r="G43" s="62">
        <f t="shared" si="43"/>
        <v>30</v>
      </c>
      <c r="H43" s="62">
        <f t="shared" si="43"/>
        <v>30</v>
      </c>
      <c r="I43" s="62">
        <f t="shared" si="43"/>
        <v>30</v>
      </c>
      <c r="J43" s="62">
        <f t="shared" si="43"/>
        <v>30</v>
      </c>
      <c r="K43" s="62">
        <f t="shared" si="43"/>
        <v>30</v>
      </c>
      <c r="L43" s="62">
        <f t="shared" si="43"/>
        <v>30</v>
      </c>
      <c r="M43" s="62">
        <f t="shared" si="44"/>
        <v>30</v>
      </c>
      <c r="N43" s="62">
        <f t="shared" si="44"/>
        <v>30</v>
      </c>
      <c r="O43" s="62">
        <f t="shared" si="44"/>
        <v>30</v>
      </c>
      <c r="P43" s="62">
        <f t="shared" si="44"/>
        <v>30</v>
      </c>
      <c r="Q43" s="62">
        <f t="shared" si="44"/>
        <v>30</v>
      </c>
      <c r="R43" s="62">
        <f t="shared" si="44"/>
        <v>30</v>
      </c>
      <c r="S43" s="62">
        <f t="shared" si="44"/>
        <v>30</v>
      </c>
      <c r="T43" s="62">
        <f t="shared" si="44"/>
        <v>30</v>
      </c>
      <c r="U43" s="62">
        <f t="shared" si="44"/>
        <v>30</v>
      </c>
      <c r="V43" s="62">
        <f t="shared" si="44"/>
        <v>30</v>
      </c>
      <c r="W43" s="62">
        <f t="shared" si="45"/>
        <v>30</v>
      </c>
      <c r="X43" s="62">
        <f t="shared" si="45"/>
        <v>30</v>
      </c>
      <c r="Y43" s="62">
        <f t="shared" si="45"/>
        <v>30</v>
      </c>
      <c r="Z43" s="62">
        <f t="shared" si="45"/>
        <v>30</v>
      </c>
      <c r="AA43" s="62">
        <f t="shared" si="45"/>
        <v>30</v>
      </c>
      <c r="AB43" s="62">
        <f t="shared" si="45"/>
        <v>30</v>
      </c>
      <c r="AC43" s="62">
        <f t="shared" si="45"/>
        <v>30</v>
      </c>
    </row>
    <row r="44" spans="1:53" x14ac:dyDescent="0.25">
      <c r="A44" s="30" t="str">
        <f t="shared" si="11"/>
        <v xml:space="preserve">Tonnage </v>
      </c>
      <c r="B44" s="62">
        <f>$B24+($C24-$B24)*(1-Q24)</f>
        <v>2240</v>
      </c>
      <c r="C44" s="62">
        <f t="shared" si="43"/>
        <v>2240</v>
      </c>
      <c r="D44" s="62">
        <f t="shared" si="43"/>
        <v>2240</v>
      </c>
      <c r="E44" s="62">
        <f t="shared" si="43"/>
        <v>2240</v>
      </c>
      <c r="F44" s="62">
        <f t="shared" si="43"/>
        <v>2240</v>
      </c>
      <c r="G44" s="62">
        <f t="shared" si="43"/>
        <v>2240</v>
      </c>
      <c r="H44" s="62">
        <f t="shared" si="43"/>
        <v>2240</v>
      </c>
      <c r="I44" s="62">
        <f t="shared" si="43"/>
        <v>2240</v>
      </c>
      <c r="J44" s="62">
        <f t="shared" si="43"/>
        <v>2240</v>
      </c>
      <c r="K44" s="62">
        <f t="shared" si="43"/>
        <v>2240</v>
      </c>
      <c r="L44" s="62">
        <f t="shared" si="43"/>
        <v>2240</v>
      </c>
      <c r="M44" s="62">
        <f t="shared" si="44"/>
        <v>2240</v>
      </c>
      <c r="N44" s="62">
        <f t="shared" si="44"/>
        <v>2240</v>
      </c>
      <c r="O44" s="62">
        <f t="shared" si="44"/>
        <v>2240</v>
      </c>
      <c r="P44" s="62">
        <f t="shared" si="44"/>
        <v>2240</v>
      </c>
      <c r="Q44" s="62">
        <f t="shared" si="44"/>
        <v>2240</v>
      </c>
      <c r="R44" s="62">
        <f t="shared" si="44"/>
        <v>2240</v>
      </c>
      <c r="S44" s="62">
        <f t="shared" si="44"/>
        <v>2240</v>
      </c>
      <c r="T44" s="62">
        <f t="shared" si="44"/>
        <v>2240</v>
      </c>
      <c r="U44" s="62">
        <f t="shared" si="44"/>
        <v>2240</v>
      </c>
      <c r="V44" s="62">
        <f t="shared" si="44"/>
        <v>2240</v>
      </c>
      <c r="W44" s="62">
        <f t="shared" si="45"/>
        <v>2240</v>
      </c>
      <c r="X44" s="62">
        <f t="shared" si="45"/>
        <v>2240</v>
      </c>
      <c r="Y44" s="62">
        <f t="shared" si="45"/>
        <v>2240</v>
      </c>
      <c r="Z44" s="62">
        <f t="shared" si="45"/>
        <v>2240</v>
      </c>
      <c r="AA44" s="62">
        <f t="shared" si="45"/>
        <v>2240</v>
      </c>
      <c r="AB44" s="62">
        <f t="shared" si="45"/>
        <v>2240</v>
      </c>
      <c r="AC44" s="62">
        <f t="shared" si="45"/>
        <v>2240</v>
      </c>
    </row>
    <row r="45" spans="1:53" x14ac:dyDescent="0.25">
      <c r="A45" s="30" t="str">
        <f t="shared" si="11"/>
        <v>Market failure (av. utilization)</v>
      </c>
      <c r="B45" s="62">
        <f t="shared" ref="B45:K46" si="46">($B25+($C25-$B25)*(1-Q25))*B$44</f>
        <v>1075.2</v>
      </c>
      <c r="C45" s="62">
        <f t="shared" si="46"/>
        <v>1075.2</v>
      </c>
      <c r="D45" s="62">
        <f t="shared" si="46"/>
        <v>1075.2</v>
      </c>
      <c r="E45" s="62">
        <f t="shared" si="46"/>
        <v>1075.2</v>
      </c>
      <c r="F45" s="62">
        <f t="shared" si="46"/>
        <v>1075.2</v>
      </c>
      <c r="G45" s="62">
        <f t="shared" si="46"/>
        <v>1075.2</v>
      </c>
      <c r="H45" s="62">
        <f t="shared" si="46"/>
        <v>1075.2</v>
      </c>
      <c r="I45" s="62">
        <f t="shared" si="46"/>
        <v>1075.2</v>
      </c>
      <c r="J45" s="62">
        <f t="shared" si="46"/>
        <v>1075.2</v>
      </c>
      <c r="K45" s="62">
        <f t="shared" si="46"/>
        <v>1075.2</v>
      </c>
      <c r="L45" s="62">
        <f t="shared" ref="L45:U46" si="47">($B25+($C25-$B25)*(1-AA25))*L$44</f>
        <v>1075.2</v>
      </c>
      <c r="M45" s="62">
        <f t="shared" si="47"/>
        <v>1075.2</v>
      </c>
      <c r="N45" s="62">
        <f t="shared" si="47"/>
        <v>1075.2</v>
      </c>
      <c r="O45" s="62">
        <f t="shared" si="47"/>
        <v>1075.2</v>
      </c>
      <c r="P45" s="62">
        <f t="shared" si="47"/>
        <v>1075.2</v>
      </c>
      <c r="Q45" s="62">
        <f t="shared" si="47"/>
        <v>1075.2</v>
      </c>
      <c r="R45" s="62">
        <f t="shared" si="47"/>
        <v>1075.2</v>
      </c>
      <c r="S45" s="62">
        <f t="shared" si="47"/>
        <v>1075.2</v>
      </c>
      <c r="T45" s="62">
        <f t="shared" si="47"/>
        <v>1075.2</v>
      </c>
      <c r="U45" s="62">
        <f t="shared" si="47"/>
        <v>1075.2</v>
      </c>
      <c r="V45" s="62">
        <f t="shared" ref="V45:AC46" si="48">($B25+($C25-$B25)*(1-AK25))*V$44</f>
        <v>1075.2</v>
      </c>
      <c r="W45" s="62">
        <f t="shared" si="48"/>
        <v>1075.2</v>
      </c>
      <c r="X45" s="62">
        <f t="shared" si="48"/>
        <v>1075.2</v>
      </c>
      <c r="Y45" s="62">
        <f t="shared" si="48"/>
        <v>1075.2</v>
      </c>
      <c r="Z45" s="62">
        <f t="shared" si="48"/>
        <v>1075.2</v>
      </c>
      <c r="AA45" s="62">
        <f t="shared" si="48"/>
        <v>1075.2</v>
      </c>
      <c r="AB45" s="62">
        <f t="shared" si="48"/>
        <v>1075.2</v>
      </c>
      <c r="AC45" s="62">
        <f t="shared" si="48"/>
        <v>1075.2</v>
      </c>
    </row>
    <row r="46" spans="1:53" x14ac:dyDescent="0.25">
      <c r="A46" s="30" t="s">
        <v>73</v>
      </c>
      <c r="B46" s="62">
        <f t="shared" si="46"/>
        <v>0</v>
      </c>
      <c r="C46" s="62">
        <f t="shared" si="46"/>
        <v>0</v>
      </c>
      <c r="D46" s="62">
        <f t="shared" si="46"/>
        <v>0</v>
      </c>
      <c r="E46" s="62">
        <f t="shared" si="46"/>
        <v>0</v>
      </c>
      <c r="F46" s="62">
        <f t="shared" si="46"/>
        <v>0</v>
      </c>
      <c r="G46" s="62">
        <f t="shared" si="46"/>
        <v>0</v>
      </c>
      <c r="H46" s="62">
        <f t="shared" si="46"/>
        <v>0</v>
      </c>
      <c r="I46" s="62">
        <f t="shared" si="46"/>
        <v>0</v>
      </c>
      <c r="J46" s="62">
        <f t="shared" si="46"/>
        <v>0</v>
      </c>
      <c r="K46" s="62">
        <f t="shared" si="46"/>
        <v>0</v>
      </c>
      <c r="L46" s="62">
        <f t="shared" si="47"/>
        <v>0</v>
      </c>
      <c r="M46" s="62">
        <f t="shared" si="47"/>
        <v>0</v>
      </c>
      <c r="N46" s="62">
        <f t="shared" si="47"/>
        <v>0</v>
      </c>
      <c r="O46" s="62">
        <f t="shared" si="47"/>
        <v>0</v>
      </c>
      <c r="P46" s="62">
        <f t="shared" si="47"/>
        <v>0</v>
      </c>
      <c r="Q46" s="62">
        <f t="shared" si="47"/>
        <v>0</v>
      </c>
      <c r="R46" s="62">
        <f t="shared" si="47"/>
        <v>0</v>
      </c>
      <c r="S46" s="62">
        <f t="shared" si="47"/>
        <v>0</v>
      </c>
      <c r="T46" s="62">
        <f t="shared" si="47"/>
        <v>0</v>
      </c>
      <c r="U46" s="62">
        <f t="shared" si="47"/>
        <v>0</v>
      </c>
      <c r="V46" s="62">
        <f t="shared" si="48"/>
        <v>0</v>
      </c>
      <c r="W46" s="62">
        <f t="shared" si="48"/>
        <v>0</v>
      </c>
      <c r="X46" s="62">
        <f t="shared" si="48"/>
        <v>0</v>
      </c>
      <c r="Y46" s="62">
        <f t="shared" si="48"/>
        <v>0</v>
      </c>
      <c r="Z46" s="62">
        <f t="shared" si="48"/>
        <v>0</v>
      </c>
      <c r="AA46" s="62">
        <f t="shared" si="48"/>
        <v>0</v>
      </c>
      <c r="AB46" s="62">
        <f t="shared" si="48"/>
        <v>0</v>
      </c>
      <c r="AC46" s="62">
        <f t="shared" si="48"/>
        <v>0</v>
      </c>
    </row>
    <row r="47" spans="1:53" x14ac:dyDescent="0.25">
      <c r="A47" s="30" t="str">
        <f>A27</f>
        <v>Annual Mileage</v>
      </c>
      <c r="B47" s="62">
        <f t="shared" ref="B47:AC47" si="49">$B27+($C27-$B27)*(1-Q27)</f>
        <v>178500</v>
      </c>
      <c r="C47" s="62">
        <f t="shared" si="49"/>
        <v>178500</v>
      </c>
      <c r="D47" s="62">
        <f t="shared" si="49"/>
        <v>178500</v>
      </c>
      <c r="E47" s="62">
        <f t="shared" si="49"/>
        <v>178500</v>
      </c>
      <c r="F47" s="62">
        <f t="shared" si="49"/>
        <v>178500</v>
      </c>
      <c r="G47" s="62">
        <f t="shared" si="49"/>
        <v>178500</v>
      </c>
      <c r="H47" s="62">
        <f t="shared" si="49"/>
        <v>178500</v>
      </c>
      <c r="I47" s="62">
        <f t="shared" si="49"/>
        <v>178500</v>
      </c>
      <c r="J47" s="62">
        <f t="shared" si="49"/>
        <v>178500</v>
      </c>
      <c r="K47" s="62">
        <f t="shared" si="49"/>
        <v>178500</v>
      </c>
      <c r="L47" s="62">
        <f t="shared" si="49"/>
        <v>178500</v>
      </c>
      <c r="M47" s="62">
        <f t="shared" si="49"/>
        <v>178500</v>
      </c>
      <c r="N47" s="62">
        <f t="shared" si="49"/>
        <v>178500</v>
      </c>
      <c r="O47" s="62">
        <f t="shared" si="49"/>
        <v>178500</v>
      </c>
      <c r="P47" s="62">
        <f t="shared" si="49"/>
        <v>178500</v>
      </c>
      <c r="Q47" s="62">
        <f t="shared" si="49"/>
        <v>178500</v>
      </c>
      <c r="R47" s="62">
        <f t="shared" si="49"/>
        <v>178500</v>
      </c>
      <c r="S47" s="62">
        <f t="shared" si="49"/>
        <v>178500</v>
      </c>
      <c r="T47" s="62">
        <f t="shared" si="49"/>
        <v>178500</v>
      </c>
      <c r="U47" s="62">
        <f t="shared" si="49"/>
        <v>178500</v>
      </c>
      <c r="V47" s="62">
        <f t="shared" si="49"/>
        <v>178500</v>
      </c>
      <c r="W47" s="62">
        <f t="shared" si="49"/>
        <v>178500</v>
      </c>
      <c r="X47" s="62">
        <f t="shared" si="49"/>
        <v>178500</v>
      </c>
      <c r="Y47" s="62">
        <f t="shared" si="49"/>
        <v>178500</v>
      </c>
      <c r="Z47" s="62">
        <f t="shared" si="49"/>
        <v>178500</v>
      </c>
      <c r="AA47" s="62">
        <f t="shared" si="49"/>
        <v>178500</v>
      </c>
      <c r="AB47" s="62">
        <f t="shared" si="49"/>
        <v>178500</v>
      </c>
      <c r="AC47" s="62">
        <f t="shared" si="49"/>
        <v>178500</v>
      </c>
    </row>
    <row r="48" spans="1:53" ht="15.75" thickBot="1" x14ac:dyDescent="0.3">
      <c r="AC48" s="32"/>
    </row>
    <row r="49" spans="1:29" ht="15.75" thickBot="1" x14ac:dyDescent="0.3">
      <c r="A49" s="26" t="s">
        <v>208</v>
      </c>
      <c r="B49" s="27">
        <v>2023</v>
      </c>
      <c r="C49" s="27">
        <v>2024</v>
      </c>
      <c r="D49" s="27">
        <v>2025</v>
      </c>
      <c r="E49" s="27">
        <v>2026</v>
      </c>
      <c r="F49" s="27">
        <v>2027</v>
      </c>
      <c r="G49" s="27">
        <v>2028</v>
      </c>
      <c r="H49" s="27">
        <v>2029</v>
      </c>
      <c r="I49" s="27">
        <v>2030</v>
      </c>
      <c r="J49" s="27">
        <v>2031</v>
      </c>
      <c r="K49" s="27">
        <v>2032</v>
      </c>
      <c r="L49" s="27">
        <v>2033</v>
      </c>
      <c r="M49" s="27">
        <v>2034</v>
      </c>
      <c r="N49" s="27">
        <v>2035</v>
      </c>
      <c r="O49" s="27">
        <v>2036</v>
      </c>
      <c r="P49" s="27">
        <v>2037</v>
      </c>
      <c r="Q49" s="27">
        <v>2038</v>
      </c>
      <c r="R49" s="27">
        <v>2039</v>
      </c>
      <c r="S49" s="27">
        <v>2040</v>
      </c>
      <c r="T49" s="27">
        <v>2041</v>
      </c>
      <c r="U49" s="27">
        <v>2042</v>
      </c>
      <c r="V49" s="27">
        <v>2043</v>
      </c>
      <c r="W49" s="27">
        <v>2044</v>
      </c>
      <c r="X49" s="27">
        <v>2045</v>
      </c>
      <c r="Y49" s="27">
        <v>2046</v>
      </c>
      <c r="Z49" s="27">
        <v>2047</v>
      </c>
      <c r="AA49" s="27">
        <v>2048</v>
      </c>
      <c r="AB49" s="27">
        <v>2049</v>
      </c>
      <c r="AC49" s="28">
        <v>2050</v>
      </c>
    </row>
    <row r="50" spans="1:29" x14ac:dyDescent="0.25">
      <c r="A50" s="29" t="str">
        <f>A31</f>
        <v>Capex vehicle</v>
      </c>
      <c r="B50" s="63">
        <f>((1+B35)^B42)*B35/(((1+B35)^B42)-1)*(B31)</f>
        <v>305145.94941897993</v>
      </c>
      <c r="C50" s="63">
        <f t="shared" ref="C50:AC50" si="50">((1+C35)^C42)*C35/(((1+C35)^C42)-1)*(C31)</f>
        <v>305145.94941897993</v>
      </c>
      <c r="D50" s="63">
        <f t="shared" si="50"/>
        <v>305145.94941897993</v>
      </c>
      <c r="E50" s="63">
        <f t="shared" si="50"/>
        <v>305145.94941897993</v>
      </c>
      <c r="F50" s="63">
        <f t="shared" si="50"/>
        <v>305145.94941897993</v>
      </c>
      <c r="G50" s="63">
        <f t="shared" si="50"/>
        <v>305145.94941897993</v>
      </c>
      <c r="H50" s="63">
        <f t="shared" si="50"/>
        <v>305145.94941897993</v>
      </c>
      <c r="I50" s="63">
        <f t="shared" si="50"/>
        <v>305145.94941897993</v>
      </c>
      <c r="J50" s="63">
        <f t="shared" si="50"/>
        <v>305145.94941897993</v>
      </c>
      <c r="K50" s="63">
        <f t="shared" si="50"/>
        <v>305145.94941897993</v>
      </c>
      <c r="L50" s="63">
        <f t="shared" si="50"/>
        <v>305145.94941897993</v>
      </c>
      <c r="M50" s="63">
        <f t="shared" si="50"/>
        <v>305145.94941897993</v>
      </c>
      <c r="N50" s="63">
        <f t="shared" si="50"/>
        <v>305145.94941897993</v>
      </c>
      <c r="O50" s="63">
        <f t="shared" si="50"/>
        <v>305145.94941897993</v>
      </c>
      <c r="P50" s="63">
        <f t="shared" si="50"/>
        <v>305145.94941897993</v>
      </c>
      <c r="Q50" s="63">
        <f t="shared" si="50"/>
        <v>305145.94941897993</v>
      </c>
      <c r="R50" s="63">
        <f t="shared" si="50"/>
        <v>305145.94941897993</v>
      </c>
      <c r="S50" s="63">
        <f t="shared" si="50"/>
        <v>305145.94941897993</v>
      </c>
      <c r="T50" s="63">
        <f t="shared" si="50"/>
        <v>305145.94941897993</v>
      </c>
      <c r="U50" s="63">
        <f t="shared" si="50"/>
        <v>305145.94941897993</v>
      </c>
      <c r="V50" s="63">
        <f t="shared" si="50"/>
        <v>305145.94941897993</v>
      </c>
      <c r="W50" s="63">
        <f t="shared" si="50"/>
        <v>305145.94941897993</v>
      </c>
      <c r="X50" s="63">
        <f t="shared" si="50"/>
        <v>305145.94941897993</v>
      </c>
      <c r="Y50" s="63">
        <f t="shared" si="50"/>
        <v>305145.94941897993</v>
      </c>
      <c r="Z50" s="63">
        <f t="shared" si="50"/>
        <v>305145.94941897993</v>
      </c>
      <c r="AA50" s="63">
        <f t="shared" si="50"/>
        <v>305145.94941897993</v>
      </c>
      <c r="AB50" s="63">
        <f t="shared" si="50"/>
        <v>305145.94941897993</v>
      </c>
      <c r="AC50" s="63">
        <f t="shared" si="50"/>
        <v>305145.94941897993</v>
      </c>
    </row>
    <row r="51" spans="1:29" x14ac:dyDescent="0.25">
      <c r="A51" s="30" t="str">
        <f>A32</f>
        <v>Residual value (vehicle)</v>
      </c>
      <c r="B51" s="62">
        <f>((1+B35)^B42)*B35/(((1+B35)^B42)-1)*(B32)</f>
        <v>-45369.034506436277</v>
      </c>
      <c r="C51" s="62">
        <f t="shared" ref="C51:AC51" si="51">((1+C35)^C42)*C35/(((1+C35)^C42)-1)*(C32)</f>
        <v>-45196.542704314146</v>
      </c>
      <c r="D51" s="62">
        <f t="shared" si="51"/>
        <v>-44951.629072308999</v>
      </c>
      <c r="E51" s="62">
        <f t="shared" si="51"/>
        <v>-44605.467188167124</v>
      </c>
      <c r="F51" s="62">
        <f t="shared" si="51"/>
        <v>-44119.462148109647</v>
      </c>
      <c r="G51" s="62">
        <f t="shared" si="51"/>
        <v>-43443.738717137028</v>
      </c>
      <c r="H51" s="62">
        <f t="shared" si="51"/>
        <v>-42517.347172137401</v>
      </c>
      <c r="I51" s="62">
        <f t="shared" si="51"/>
        <v>-41272.376203762586</v>
      </c>
      <c r="J51" s="62">
        <f t="shared" si="51"/>
        <v>-39644.958637393647</v>
      </c>
      <c r="K51" s="62">
        <f t="shared" si="51"/>
        <v>-37595.501281822799</v>
      </c>
      <c r="L51" s="62">
        <f t="shared" si="51"/>
        <v>-35136.211284820376</v>
      </c>
      <c r="M51" s="62">
        <f t="shared" si="51"/>
        <v>-32355.310948630464</v>
      </c>
      <c r="N51" s="62">
        <f t="shared" si="51"/>
        <v>-29419.525873461753</v>
      </c>
      <c r="O51" s="62">
        <f t="shared" si="51"/>
        <v>-26541.511557340396</v>
      </c>
      <c r="P51" s="62">
        <f t="shared" si="51"/>
        <v>-23921.595885610663</v>
      </c>
      <c r="Q51" s="62">
        <f t="shared" si="51"/>
        <v>-21695.040647806538</v>
      </c>
      <c r="R51" s="62">
        <f t="shared" si="51"/>
        <v>-19911.968655776182</v>
      </c>
      <c r="S51" s="62">
        <f t="shared" si="51"/>
        <v>-18551.40558747459</v>
      </c>
      <c r="T51" s="62">
        <f t="shared" si="51"/>
        <v>-17551.282614957105</v>
      </c>
      <c r="U51" s="62">
        <f t="shared" si="51"/>
        <v>-16836.209158050464</v>
      </c>
      <c r="V51" s="62">
        <f t="shared" si="51"/>
        <v>-16335.048266557109</v>
      </c>
      <c r="W51" s="62">
        <f t="shared" si="51"/>
        <v>-15988.715286779448</v>
      </c>
      <c r="X51" s="62">
        <f t="shared" si="51"/>
        <v>-15751.702370283236</v>
      </c>
      <c r="Y51" s="62">
        <f t="shared" si="51"/>
        <v>-15590.58521762073</v>
      </c>
      <c r="Z51" s="62">
        <f t="shared" si="51"/>
        <v>-15481.559033229796</v>
      </c>
      <c r="AA51" s="62">
        <f t="shared" si="51"/>
        <v>-15408.009855414111</v>
      </c>
      <c r="AB51" s="62">
        <f t="shared" si="51"/>
        <v>-15358.496914269901</v>
      </c>
      <c r="AC51" s="62">
        <f t="shared" si="51"/>
        <v>-15325.211858527608</v>
      </c>
    </row>
    <row r="52" spans="1:29" x14ac:dyDescent="0.25">
      <c r="A52" s="30" t="str">
        <f>A33</f>
        <v>Capex costumization</v>
      </c>
      <c r="B52" s="62">
        <f>((1+B35)^B43)*B35/(((1+B35)^B43)-1)*(B33)</f>
        <v>305125.4282581982</v>
      </c>
      <c r="C52" s="62">
        <f t="shared" ref="C52:AC52" si="52">((1+C35)^C43)*C35/(((1+C35)^C43)-1)*(C33)</f>
        <v>305125.4282581982</v>
      </c>
      <c r="D52" s="62">
        <f t="shared" si="52"/>
        <v>305125.4282581982</v>
      </c>
      <c r="E52" s="62">
        <f t="shared" si="52"/>
        <v>305125.4282581982</v>
      </c>
      <c r="F52" s="62">
        <f t="shared" si="52"/>
        <v>305125.4282581982</v>
      </c>
      <c r="G52" s="62">
        <f t="shared" si="52"/>
        <v>305125.4282581982</v>
      </c>
      <c r="H52" s="62">
        <f t="shared" si="52"/>
        <v>305125.4282581982</v>
      </c>
      <c r="I52" s="62">
        <f t="shared" si="52"/>
        <v>305125.4282581982</v>
      </c>
      <c r="J52" s="62">
        <f t="shared" si="52"/>
        <v>305125.4282581982</v>
      </c>
      <c r="K52" s="62">
        <f t="shared" si="52"/>
        <v>305125.4282581982</v>
      </c>
      <c r="L52" s="62">
        <f t="shared" si="52"/>
        <v>305125.4282581982</v>
      </c>
      <c r="M52" s="62">
        <f t="shared" si="52"/>
        <v>305125.4282581982</v>
      </c>
      <c r="N52" s="62">
        <f t="shared" si="52"/>
        <v>305125.4282581982</v>
      </c>
      <c r="O52" s="62">
        <f t="shared" si="52"/>
        <v>305125.4282581982</v>
      </c>
      <c r="P52" s="62">
        <f t="shared" si="52"/>
        <v>305125.4282581982</v>
      </c>
      <c r="Q52" s="62">
        <f t="shared" si="52"/>
        <v>305125.4282581982</v>
      </c>
      <c r="R52" s="62">
        <f t="shared" si="52"/>
        <v>305125.4282581982</v>
      </c>
      <c r="S52" s="62">
        <f t="shared" si="52"/>
        <v>305125.4282581982</v>
      </c>
      <c r="T52" s="62">
        <f t="shared" si="52"/>
        <v>305125.4282581982</v>
      </c>
      <c r="U52" s="62">
        <f t="shared" si="52"/>
        <v>305125.4282581982</v>
      </c>
      <c r="V52" s="62">
        <f t="shared" si="52"/>
        <v>305125.4282581982</v>
      </c>
      <c r="W52" s="62">
        <f t="shared" si="52"/>
        <v>305125.4282581982</v>
      </c>
      <c r="X52" s="62">
        <f t="shared" si="52"/>
        <v>305125.4282581982</v>
      </c>
      <c r="Y52" s="62">
        <f t="shared" si="52"/>
        <v>305125.4282581982</v>
      </c>
      <c r="Z52" s="62">
        <f t="shared" si="52"/>
        <v>305125.4282581982</v>
      </c>
      <c r="AA52" s="62">
        <f t="shared" si="52"/>
        <v>305125.4282581982</v>
      </c>
      <c r="AB52" s="62">
        <f t="shared" si="52"/>
        <v>305125.4282581982</v>
      </c>
      <c r="AC52" s="62">
        <f t="shared" si="52"/>
        <v>305125.4282581982</v>
      </c>
    </row>
    <row r="53" spans="1:29" x14ac:dyDescent="0.25">
      <c r="A53" s="30" t="str">
        <f>A34</f>
        <v>Residual value (costumization)</v>
      </c>
      <c r="B53" s="62">
        <f>((1+B35)^B43)*B35/(((1+B35)^B43)-1)*(B34)</f>
        <v>-15256.271412909911</v>
      </c>
      <c r="C53" s="62">
        <f t="shared" ref="C53:AC53" si="53">((1+C35)^C43)*C35/(((1+C35)^C43)-1)*(C34)</f>
        <v>-15256.271412909911</v>
      </c>
      <c r="D53" s="62">
        <f t="shared" si="53"/>
        <v>-15256.271412909911</v>
      </c>
      <c r="E53" s="62">
        <f t="shared" si="53"/>
        <v>-15256.271412909911</v>
      </c>
      <c r="F53" s="62">
        <f t="shared" si="53"/>
        <v>-15256.271412909911</v>
      </c>
      <c r="G53" s="62">
        <f t="shared" si="53"/>
        <v>-15256.271412909911</v>
      </c>
      <c r="H53" s="62">
        <f t="shared" si="53"/>
        <v>-15256.271412909911</v>
      </c>
      <c r="I53" s="62">
        <f t="shared" si="53"/>
        <v>-15256.271412909911</v>
      </c>
      <c r="J53" s="62">
        <f t="shared" si="53"/>
        <v>-15256.271412909911</v>
      </c>
      <c r="K53" s="62">
        <f t="shared" si="53"/>
        <v>-15256.271412909911</v>
      </c>
      <c r="L53" s="62">
        <f t="shared" si="53"/>
        <v>-15256.271412909911</v>
      </c>
      <c r="M53" s="62">
        <f t="shared" si="53"/>
        <v>-15256.271412909911</v>
      </c>
      <c r="N53" s="62">
        <f t="shared" si="53"/>
        <v>-15256.271412909911</v>
      </c>
      <c r="O53" s="62">
        <f t="shared" si="53"/>
        <v>-15256.271412909911</v>
      </c>
      <c r="P53" s="62">
        <f t="shared" si="53"/>
        <v>-15256.271412909911</v>
      </c>
      <c r="Q53" s="62">
        <f t="shared" si="53"/>
        <v>-15256.271412909911</v>
      </c>
      <c r="R53" s="62">
        <f t="shared" si="53"/>
        <v>-15256.271412909911</v>
      </c>
      <c r="S53" s="62">
        <f t="shared" si="53"/>
        <v>-15256.271412909911</v>
      </c>
      <c r="T53" s="62">
        <f t="shared" si="53"/>
        <v>-15256.271412909911</v>
      </c>
      <c r="U53" s="62">
        <f t="shared" si="53"/>
        <v>-15256.271412909911</v>
      </c>
      <c r="V53" s="62">
        <f t="shared" si="53"/>
        <v>-15256.271412909911</v>
      </c>
      <c r="W53" s="62">
        <f t="shared" si="53"/>
        <v>-15256.271412909911</v>
      </c>
      <c r="X53" s="62">
        <f t="shared" si="53"/>
        <v>-15256.271412909911</v>
      </c>
      <c r="Y53" s="62">
        <f t="shared" si="53"/>
        <v>-15256.271412909911</v>
      </c>
      <c r="Z53" s="62">
        <f t="shared" si="53"/>
        <v>-15256.271412909911</v>
      </c>
      <c r="AA53" s="62">
        <f t="shared" si="53"/>
        <v>-15256.271412909911</v>
      </c>
      <c r="AB53" s="62">
        <f t="shared" si="53"/>
        <v>-15256.271412909911</v>
      </c>
      <c r="AC53" s="62">
        <f t="shared" si="53"/>
        <v>-15256.271412909911</v>
      </c>
    </row>
    <row r="54" spans="1:29" x14ac:dyDescent="0.25">
      <c r="A54" s="30" t="str">
        <f t="shared" ref="A54:AC54" si="54">A36</f>
        <v>Opex fix (admin, crew, insurance)</v>
      </c>
      <c r="B54" s="62">
        <f t="shared" si="54"/>
        <v>650000</v>
      </c>
      <c r="C54" s="62">
        <f t="shared" si="54"/>
        <v>650000</v>
      </c>
      <c r="D54" s="62">
        <f t="shared" si="54"/>
        <v>650000</v>
      </c>
      <c r="E54" s="62">
        <f t="shared" si="54"/>
        <v>650000</v>
      </c>
      <c r="F54" s="62">
        <f t="shared" si="54"/>
        <v>650000</v>
      </c>
      <c r="G54" s="62">
        <f t="shared" si="54"/>
        <v>650000</v>
      </c>
      <c r="H54" s="62">
        <f t="shared" si="54"/>
        <v>650000</v>
      </c>
      <c r="I54" s="62">
        <f t="shared" si="54"/>
        <v>650000</v>
      </c>
      <c r="J54" s="62">
        <f t="shared" si="54"/>
        <v>650000</v>
      </c>
      <c r="K54" s="62">
        <f t="shared" si="54"/>
        <v>650000</v>
      </c>
      <c r="L54" s="62">
        <f t="shared" si="54"/>
        <v>650000</v>
      </c>
      <c r="M54" s="62">
        <f t="shared" si="54"/>
        <v>650000</v>
      </c>
      <c r="N54" s="62">
        <f t="shared" si="54"/>
        <v>650000</v>
      </c>
      <c r="O54" s="62">
        <f t="shared" si="54"/>
        <v>650000</v>
      </c>
      <c r="P54" s="62">
        <f t="shared" si="54"/>
        <v>650000</v>
      </c>
      <c r="Q54" s="62">
        <f t="shared" si="54"/>
        <v>650000</v>
      </c>
      <c r="R54" s="62">
        <f t="shared" si="54"/>
        <v>650000</v>
      </c>
      <c r="S54" s="62">
        <f t="shared" si="54"/>
        <v>650000</v>
      </c>
      <c r="T54" s="62">
        <f t="shared" si="54"/>
        <v>650000</v>
      </c>
      <c r="U54" s="62">
        <f t="shared" si="54"/>
        <v>650000</v>
      </c>
      <c r="V54" s="62">
        <f t="shared" si="54"/>
        <v>650000</v>
      </c>
      <c r="W54" s="62">
        <f t="shared" si="54"/>
        <v>650000</v>
      </c>
      <c r="X54" s="62">
        <f t="shared" si="54"/>
        <v>650000</v>
      </c>
      <c r="Y54" s="62">
        <f t="shared" si="54"/>
        <v>650000</v>
      </c>
      <c r="Z54" s="62">
        <f t="shared" si="54"/>
        <v>650000</v>
      </c>
      <c r="AA54" s="62">
        <f t="shared" si="54"/>
        <v>650000</v>
      </c>
      <c r="AB54" s="62">
        <f t="shared" si="54"/>
        <v>650000</v>
      </c>
      <c r="AC54" s="62">
        <f t="shared" si="54"/>
        <v>650000</v>
      </c>
    </row>
    <row r="55" spans="1:29" x14ac:dyDescent="0.25">
      <c r="A55" s="30" t="str">
        <f t="shared" ref="A55:AC55" si="55">A37</f>
        <v>Opex maintenance &amp; repair</v>
      </c>
      <c r="B55" s="62">
        <f t="shared" si="55"/>
        <v>1050000</v>
      </c>
      <c r="C55" s="62">
        <f t="shared" si="55"/>
        <v>1050000</v>
      </c>
      <c r="D55" s="62">
        <f t="shared" si="55"/>
        <v>1050000</v>
      </c>
      <c r="E55" s="62">
        <f t="shared" si="55"/>
        <v>1050000</v>
      </c>
      <c r="F55" s="62">
        <f t="shared" si="55"/>
        <v>1050000</v>
      </c>
      <c r="G55" s="62">
        <f t="shared" si="55"/>
        <v>1050000</v>
      </c>
      <c r="H55" s="62">
        <f t="shared" si="55"/>
        <v>1050000</v>
      </c>
      <c r="I55" s="62">
        <f t="shared" si="55"/>
        <v>1050000</v>
      </c>
      <c r="J55" s="62">
        <f t="shared" si="55"/>
        <v>1050000</v>
      </c>
      <c r="K55" s="62">
        <f t="shared" si="55"/>
        <v>1050000</v>
      </c>
      <c r="L55" s="62">
        <f t="shared" si="55"/>
        <v>1050000</v>
      </c>
      <c r="M55" s="62">
        <f t="shared" si="55"/>
        <v>1050000</v>
      </c>
      <c r="N55" s="62">
        <f t="shared" si="55"/>
        <v>1050000</v>
      </c>
      <c r="O55" s="62">
        <f t="shared" si="55"/>
        <v>1050000</v>
      </c>
      <c r="P55" s="62">
        <f t="shared" si="55"/>
        <v>1050000</v>
      </c>
      <c r="Q55" s="62">
        <f t="shared" si="55"/>
        <v>1050000</v>
      </c>
      <c r="R55" s="62">
        <f t="shared" si="55"/>
        <v>1050000</v>
      </c>
      <c r="S55" s="62">
        <f t="shared" si="55"/>
        <v>1050000</v>
      </c>
      <c r="T55" s="62">
        <f t="shared" si="55"/>
        <v>1050000</v>
      </c>
      <c r="U55" s="62">
        <f t="shared" si="55"/>
        <v>1050000</v>
      </c>
      <c r="V55" s="62">
        <f t="shared" si="55"/>
        <v>1050000</v>
      </c>
      <c r="W55" s="62">
        <f t="shared" si="55"/>
        <v>1050000</v>
      </c>
      <c r="X55" s="62">
        <f t="shared" si="55"/>
        <v>1050000</v>
      </c>
      <c r="Y55" s="62">
        <f t="shared" si="55"/>
        <v>1050000</v>
      </c>
      <c r="Z55" s="62">
        <f t="shared" si="55"/>
        <v>1050000</v>
      </c>
      <c r="AA55" s="62">
        <f t="shared" si="55"/>
        <v>1050000</v>
      </c>
      <c r="AB55" s="62">
        <f t="shared" si="55"/>
        <v>1050000</v>
      </c>
      <c r="AC55" s="62">
        <f t="shared" si="55"/>
        <v>1050000</v>
      </c>
    </row>
    <row r="56" spans="1:29" x14ac:dyDescent="0.25">
      <c r="A56" s="30" t="str">
        <f>A38</f>
        <v>Opex var (mode-fees, shunting)</v>
      </c>
      <c r="B56" s="62">
        <f>B38*B47</f>
        <v>700000</v>
      </c>
      <c r="C56" s="62">
        <f t="shared" ref="C56:AC56" si="56">C38*C47</f>
        <v>700000</v>
      </c>
      <c r="D56" s="62">
        <f t="shared" si="56"/>
        <v>700000</v>
      </c>
      <c r="E56" s="62">
        <f t="shared" si="56"/>
        <v>700000</v>
      </c>
      <c r="F56" s="62">
        <f t="shared" si="56"/>
        <v>700000</v>
      </c>
      <c r="G56" s="62">
        <f t="shared" si="56"/>
        <v>700000</v>
      </c>
      <c r="H56" s="62">
        <f t="shared" si="56"/>
        <v>700000</v>
      </c>
      <c r="I56" s="62">
        <f t="shared" si="56"/>
        <v>700000</v>
      </c>
      <c r="J56" s="62">
        <f t="shared" si="56"/>
        <v>700000</v>
      </c>
      <c r="K56" s="62">
        <f t="shared" si="56"/>
        <v>700000</v>
      </c>
      <c r="L56" s="62">
        <f t="shared" si="56"/>
        <v>700000</v>
      </c>
      <c r="M56" s="62">
        <f t="shared" si="56"/>
        <v>700000</v>
      </c>
      <c r="N56" s="62">
        <f t="shared" si="56"/>
        <v>700000</v>
      </c>
      <c r="O56" s="62">
        <f t="shared" si="56"/>
        <v>700000</v>
      </c>
      <c r="P56" s="62">
        <f t="shared" si="56"/>
        <v>700000</v>
      </c>
      <c r="Q56" s="62">
        <f t="shared" si="56"/>
        <v>700000</v>
      </c>
      <c r="R56" s="62">
        <f t="shared" si="56"/>
        <v>700000</v>
      </c>
      <c r="S56" s="62">
        <f t="shared" si="56"/>
        <v>700000</v>
      </c>
      <c r="T56" s="62">
        <f t="shared" si="56"/>
        <v>700000</v>
      </c>
      <c r="U56" s="62">
        <f t="shared" si="56"/>
        <v>700000</v>
      </c>
      <c r="V56" s="62">
        <f t="shared" si="56"/>
        <v>700000</v>
      </c>
      <c r="W56" s="62">
        <f t="shared" si="56"/>
        <v>700000</v>
      </c>
      <c r="X56" s="62">
        <f t="shared" si="56"/>
        <v>700000</v>
      </c>
      <c r="Y56" s="62">
        <f t="shared" si="56"/>
        <v>700000</v>
      </c>
      <c r="Z56" s="62">
        <f t="shared" si="56"/>
        <v>700000</v>
      </c>
      <c r="AA56" s="62">
        <f t="shared" si="56"/>
        <v>700000</v>
      </c>
      <c r="AB56" s="62">
        <f t="shared" si="56"/>
        <v>700000</v>
      </c>
      <c r="AC56" s="62">
        <f t="shared" si="56"/>
        <v>700000</v>
      </c>
    </row>
    <row r="57" spans="1:29" x14ac:dyDescent="0.25">
      <c r="A57" s="30" t="str">
        <f>A40</f>
        <v>Fuel Cost</v>
      </c>
      <c r="B57" s="62">
        <f>B39*B40*B47</f>
        <v>1108185.1200000001</v>
      </c>
      <c r="C57" s="62">
        <f t="shared" ref="C57:AC57" si="57">C39*C40*C47</f>
        <v>1108185.1200000001</v>
      </c>
      <c r="D57" s="62">
        <f t="shared" si="57"/>
        <v>1108185.1200000001</v>
      </c>
      <c r="E57" s="62">
        <f t="shared" si="57"/>
        <v>1108185.1200000001</v>
      </c>
      <c r="F57" s="62">
        <f t="shared" si="57"/>
        <v>1108185.1200000001</v>
      </c>
      <c r="G57" s="62">
        <f t="shared" si="57"/>
        <v>1108185.1200000001</v>
      </c>
      <c r="H57" s="62">
        <f t="shared" si="57"/>
        <v>1108185.1200000001</v>
      </c>
      <c r="I57" s="62">
        <f t="shared" si="57"/>
        <v>1108185.1200000001</v>
      </c>
      <c r="J57" s="62">
        <f t="shared" si="57"/>
        <v>1108185.1200000001</v>
      </c>
      <c r="K57" s="62">
        <f t="shared" si="57"/>
        <v>1108185.1200000001</v>
      </c>
      <c r="L57" s="62">
        <f t="shared" si="57"/>
        <v>1108185.1200000001</v>
      </c>
      <c r="M57" s="62">
        <f t="shared" si="57"/>
        <v>1108185.1200000001</v>
      </c>
      <c r="N57" s="62">
        <f t="shared" si="57"/>
        <v>1108185.1200000001</v>
      </c>
      <c r="O57" s="62">
        <f t="shared" si="57"/>
        <v>1108185.1200000001</v>
      </c>
      <c r="P57" s="62">
        <f t="shared" si="57"/>
        <v>1108185.1200000001</v>
      </c>
      <c r="Q57" s="62">
        <f t="shared" si="57"/>
        <v>1108185.1200000001</v>
      </c>
      <c r="R57" s="62">
        <f t="shared" si="57"/>
        <v>1108185.1200000001</v>
      </c>
      <c r="S57" s="62">
        <f t="shared" si="57"/>
        <v>1108185.1200000001</v>
      </c>
      <c r="T57" s="62">
        <f t="shared" si="57"/>
        <v>1108185.1200000001</v>
      </c>
      <c r="U57" s="62">
        <f t="shared" si="57"/>
        <v>1108185.1200000001</v>
      </c>
      <c r="V57" s="62">
        <f t="shared" si="57"/>
        <v>1108185.1200000001</v>
      </c>
      <c r="W57" s="62">
        <f t="shared" si="57"/>
        <v>1108185.1200000001</v>
      </c>
      <c r="X57" s="62">
        <f t="shared" si="57"/>
        <v>1108185.1200000001</v>
      </c>
      <c r="Y57" s="62">
        <f t="shared" si="57"/>
        <v>1108185.1200000001</v>
      </c>
      <c r="Z57" s="62">
        <f t="shared" si="57"/>
        <v>1108185.1200000001</v>
      </c>
      <c r="AA57" s="62">
        <f t="shared" si="57"/>
        <v>1108185.1200000001</v>
      </c>
      <c r="AB57" s="62">
        <f t="shared" si="57"/>
        <v>1108185.1200000001</v>
      </c>
      <c r="AC57" s="62">
        <f t="shared" si="57"/>
        <v>1108185.1200000001</v>
      </c>
    </row>
    <row r="58" spans="1:29" ht="15.75" thickBot="1" x14ac:dyDescent="0.3">
      <c r="A58" s="59" t="str">
        <f>A21</f>
        <v>Emission Cost</v>
      </c>
      <c r="B58" s="62">
        <f>B41*B47</f>
        <v>0</v>
      </c>
      <c r="C58" s="62">
        <f t="shared" ref="C58:AC58" si="58">C41*C47</f>
        <v>0</v>
      </c>
      <c r="D58" s="62">
        <f t="shared" si="58"/>
        <v>0</v>
      </c>
      <c r="E58" s="62">
        <f t="shared" si="58"/>
        <v>0</v>
      </c>
      <c r="F58" s="62">
        <f t="shared" si="58"/>
        <v>0</v>
      </c>
      <c r="G58" s="62">
        <f t="shared" si="58"/>
        <v>0</v>
      </c>
      <c r="H58" s="62">
        <f t="shared" si="58"/>
        <v>0</v>
      </c>
      <c r="I58" s="62">
        <f t="shared" si="58"/>
        <v>0</v>
      </c>
      <c r="J58" s="62">
        <f t="shared" si="58"/>
        <v>0</v>
      </c>
      <c r="K58" s="62">
        <f t="shared" si="58"/>
        <v>0</v>
      </c>
      <c r="L58" s="62">
        <f t="shared" si="58"/>
        <v>0</v>
      </c>
      <c r="M58" s="62">
        <f t="shared" si="58"/>
        <v>0</v>
      </c>
      <c r="N58" s="62">
        <f t="shared" si="58"/>
        <v>0</v>
      </c>
      <c r="O58" s="62">
        <f t="shared" si="58"/>
        <v>0</v>
      </c>
      <c r="P58" s="62">
        <f t="shared" si="58"/>
        <v>0</v>
      </c>
      <c r="Q58" s="62">
        <f t="shared" si="58"/>
        <v>0</v>
      </c>
      <c r="R58" s="62">
        <f t="shared" si="58"/>
        <v>0</v>
      </c>
      <c r="S58" s="62">
        <f t="shared" si="58"/>
        <v>0</v>
      </c>
      <c r="T58" s="62">
        <f t="shared" si="58"/>
        <v>0</v>
      </c>
      <c r="U58" s="62">
        <f t="shared" si="58"/>
        <v>0</v>
      </c>
      <c r="V58" s="62">
        <f t="shared" si="58"/>
        <v>0</v>
      </c>
      <c r="W58" s="62">
        <f t="shared" si="58"/>
        <v>0</v>
      </c>
      <c r="X58" s="62">
        <f t="shared" si="58"/>
        <v>0</v>
      </c>
      <c r="Y58" s="62">
        <f t="shared" si="58"/>
        <v>0</v>
      </c>
      <c r="Z58" s="62">
        <f t="shared" si="58"/>
        <v>0</v>
      </c>
      <c r="AA58" s="62">
        <f t="shared" si="58"/>
        <v>0</v>
      </c>
      <c r="AB58" s="62">
        <f t="shared" si="58"/>
        <v>0</v>
      </c>
      <c r="AC58" s="62">
        <f t="shared" si="58"/>
        <v>0</v>
      </c>
    </row>
    <row r="59" spans="1:29" ht="15.75" thickBot="1" x14ac:dyDescent="0.3">
      <c r="A59" s="31" t="s">
        <v>209</v>
      </c>
      <c r="B59" s="64">
        <f>B50+B51+B52+B53+B54+B55+B56+B57+B58</f>
        <v>4057831.1917578317</v>
      </c>
      <c r="C59" s="64">
        <f t="shared" ref="C59:AC59" si="59">C50+C51+C52+C53+C54+C55+C56+C57+C58</f>
        <v>4058003.6835599542</v>
      </c>
      <c r="D59" s="64">
        <f t="shared" si="59"/>
        <v>4058248.5971919592</v>
      </c>
      <c r="E59" s="64">
        <f t="shared" si="59"/>
        <v>4058594.7590761012</v>
      </c>
      <c r="F59" s="64">
        <f t="shared" si="59"/>
        <v>4059080.7641161587</v>
      </c>
      <c r="G59" s="64">
        <f t="shared" si="59"/>
        <v>4059756.4875471313</v>
      </c>
      <c r="H59" s="64">
        <f t="shared" si="59"/>
        <v>4060682.8790921308</v>
      </c>
      <c r="I59" s="64">
        <f t="shared" si="59"/>
        <v>4061927.8500605058</v>
      </c>
      <c r="J59" s="64">
        <f t="shared" si="59"/>
        <v>4063555.2676268746</v>
      </c>
      <c r="K59" s="64">
        <f t="shared" si="59"/>
        <v>4065604.7249824456</v>
      </c>
      <c r="L59" s="64">
        <f t="shared" si="59"/>
        <v>4068064.0149794482</v>
      </c>
      <c r="M59" s="64">
        <f t="shared" si="59"/>
        <v>4070844.9153156378</v>
      </c>
      <c r="N59" s="64">
        <f t="shared" si="59"/>
        <v>4073780.7003908064</v>
      </c>
      <c r="O59" s="64">
        <f t="shared" si="59"/>
        <v>4076658.714706928</v>
      </c>
      <c r="P59" s="64">
        <f t="shared" si="59"/>
        <v>4079278.6303786575</v>
      </c>
      <c r="Q59" s="64">
        <f t="shared" si="59"/>
        <v>4081505.1856164616</v>
      </c>
      <c r="R59" s="64">
        <f t="shared" si="59"/>
        <v>4083288.2576084919</v>
      </c>
      <c r="S59" s="64">
        <f t="shared" si="59"/>
        <v>4084648.8206767938</v>
      </c>
      <c r="T59" s="64">
        <f t="shared" si="59"/>
        <v>4085648.9436493111</v>
      </c>
      <c r="U59" s="64">
        <f t="shared" si="59"/>
        <v>4086364.0171062178</v>
      </c>
      <c r="V59" s="64">
        <f t="shared" si="59"/>
        <v>4086865.1779977111</v>
      </c>
      <c r="W59" s="64">
        <f t="shared" si="59"/>
        <v>4087211.5109774889</v>
      </c>
      <c r="X59" s="64">
        <f t="shared" si="59"/>
        <v>4087448.523893985</v>
      </c>
      <c r="Y59" s="64">
        <f t="shared" si="59"/>
        <v>4087609.6410466474</v>
      </c>
      <c r="Z59" s="64">
        <f t="shared" si="59"/>
        <v>4087718.6672310382</v>
      </c>
      <c r="AA59" s="64">
        <f t="shared" si="59"/>
        <v>4087792.2164088544</v>
      </c>
      <c r="AB59" s="64">
        <f t="shared" si="59"/>
        <v>4087841.7293499983</v>
      </c>
      <c r="AC59" s="64">
        <f t="shared" si="59"/>
        <v>4087875.0144057404</v>
      </c>
    </row>
    <row r="60" spans="1:29" ht="15.75" thickBot="1" x14ac:dyDescent="0.3">
      <c r="AC60" s="32"/>
    </row>
    <row r="61" spans="1:29" ht="15.75" thickBot="1" x14ac:dyDescent="0.3">
      <c r="A61" s="26" t="s">
        <v>208</v>
      </c>
      <c r="B61" s="27">
        <v>2023</v>
      </c>
      <c r="C61" s="27">
        <v>2024</v>
      </c>
      <c r="D61" s="27">
        <v>2025</v>
      </c>
      <c r="E61" s="27">
        <v>2026</v>
      </c>
      <c r="F61" s="27">
        <v>2027</v>
      </c>
      <c r="G61" s="27">
        <v>2028</v>
      </c>
      <c r="H61" s="27">
        <v>2029</v>
      </c>
      <c r="I61" s="27">
        <v>2030</v>
      </c>
      <c r="J61" s="27">
        <v>2031</v>
      </c>
      <c r="K61" s="27">
        <v>2032</v>
      </c>
      <c r="L61" s="27">
        <v>2033</v>
      </c>
      <c r="M61" s="27">
        <v>2034</v>
      </c>
      <c r="N61" s="27">
        <v>2035</v>
      </c>
      <c r="O61" s="27">
        <v>2036</v>
      </c>
      <c r="P61" s="27">
        <v>2037</v>
      </c>
      <c r="Q61" s="27">
        <v>2038</v>
      </c>
      <c r="R61" s="27">
        <v>2039</v>
      </c>
      <c r="S61" s="27">
        <v>2040</v>
      </c>
      <c r="T61" s="27">
        <v>2041</v>
      </c>
      <c r="U61" s="27">
        <v>2042</v>
      </c>
      <c r="V61" s="27">
        <v>2043</v>
      </c>
      <c r="W61" s="27">
        <v>2044</v>
      </c>
      <c r="X61" s="27">
        <v>2045</v>
      </c>
      <c r="Y61" s="27">
        <v>2046</v>
      </c>
      <c r="Z61" s="27">
        <v>2047</v>
      </c>
      <c r="AA61" s="27">
        <v>2048</v>
      </c>
      <c r="AB61" s="27">
        <v>2049</v>
      </c>
      <c r="AC61" s="28">
        <v>2050</v>
      </c>
    </row>
    <row r="62" spans="1:29" x14ac:dyDescent="0.25">
      <c r="A62" s="29" t="str">
        <f t="shared" ref="A62:A69" si="60">A50</f>
        <v>Capex vehicle</v>
      </c>
      <c r="B62" s="65">
        <f>((1+B35)^B42)*B35/(((1+B35)^B42)-1)*(B31)/B47</f>
        <v>1.7095011171931649</v>
      </c>
      <c r="C62" s="65">
        <f t="shared" ref="C62:AC62" si="61">((1+C35)^C42)*C35/(((1+C35)^C42)-1)*(C31)/C47</f>
        <v>1.7095011171931649</v>
      </c>
      <c r="D62" s="65">
        <f t="shared" si="61"/>
        <v>1.7095011171931649</v>
      </c>
      <c r="E62" s="65">
        <f t="shared" si="61"/>
        <v>1.7095011171931649</v>
      </c>
      <c r="F62" s="65">
        <f t="shared" si="61"/>
        <v>1.7095011171931649</v>
      </c>
      <c r="G62" s="65">
        <f t="shared" si="61"/>
        <v>1.7095011171931649</v>
      </c>
      <c r="H62" s="65">
        <f t="shared" si="61"/>
        <v>1.7095011171931649</v>
      </c>
      <c r="I62" s="65">
        <f t="shared" si="61"/>
        <v>1.7095011171931649</v>
      </c>
      <c r="J62" s="65">
        <f t="shared" si="61"/>
        <v>1.7095011171931649</v>
      </c>
      <c r="K62" s="65">
        <f t="shared" si="61"/>
        <v>1.7095011171931649</v>
      </c>
      <c r="L62" s="65">
        <f t="shared" si="61"/>
        <v>1.7095011171931649</v>
      </c>
      <c r="M62" s="65">
        <f t="shared" si="61"/>
        <v>1.7095011171931649</v>
      </c>
      <c r="N62" s="65">
        <f t="shared" si="61"/>
        <v>1.7095011171931649</v>
      </c>
      <c r="O62" s="65">
        <f t="shared" si="61"/>
        <v>1.7095011171931649</v>
      </c>
      <c r="P62" s="65">
        <f t="shared" si="61"/>
        <v>1.7095011171931649</v>
      </c>
      <c r="Q62" s="65">
        <f t="shared" si="61"/>
        <v>1.7095011171931649</v>
      </c>
      <c r="R62" s="65">
        <f t="shared" si="61"/>
        <v>1.7095011171931649</v>
      </c>
      <c r="S62" s="65">
        <f t="shared" si="61"/>
        <v>1.7095011171931649</v>
      </c>
      <c r="T62" s="65">
        <f t="shared" si="61"/>
        <v>1.7095011171931649</v>
      </c>
      <c r="U62" s="65">
        <f t="shared" si="61"/>
        <v>1.7095011171931649</v>
      </c>
      <c r="V62" s="65">
        <f t="shared" si="61"/>
        <v>1.7095011171931649</v>
      </c>
      <c r="W62" s="65">
        <f t="shared" si="61"/>
        <v>1.7095011171931649</v>
      </c>
      <c r="X62" s="65">
        <f t="shared" si="61"/>
        <v>1.7095011171931649</v>
      </c>
      <c r="Y62" s="65">
        <f t="shared" si="61"/>
        <v>1.7095011171931649</v>
      </c>
      <c r="Z62" s="65">
        <f t="shared" si="61"/>
        <v>1.7095011171931649</v>
      </c>
      <c r="AA62" s="65">
        <f t="shared" si="61"/>
        <v>1.7095011171931649</v>
      </c>
      <c r="AB62" s="65">
        <f t="shared" si="61"/>
        <v>1.7095011171931649</v>
      </c>
      <c r="AC62" s="65">
        <f t="shared" si="61"/>
        <v>1.7095011171931649</v>
      </c>
    </row>
    <row r="63" spans="1:29" x14ac:dyDescent="0.25">
      <c r="A63" s="30" t="str">
        <f t="shared" si="60"/>
        <v>Residual value (vehicle)</v>
      </c>
      <c r="B63" s="66">
        <f>((1+B35)^B42)*B35/(((1+B35)^B42)-1)*(B32)/B47</f>
        <v>-0.25416826054025926</v>
      </c>
      <c r="C63" s="66">
        <f t="shared" ref="C63:AC63" si="62">((1+C35)^C42)*C35/(((1+C35)^C42)-1)*(C32)/C47</f>
        <v>-0.2532019199121241</v>
      </c>
      <c r="D63" s="66">
        <f t="shared" si="62"/>
        <v>-0.25182985474682912</v>
      </c>
      <c r="E63" s="66">
        <f t="shared" si="62"/>
        <v>-0.24989057248272897</v>
      </c>
      <c r="F63" s="66">
        <f t="shared" si="62"/>
        <v>-0.24716785517148263</v>
      </c>
      <c r="G63" s="66">
        <f t="shared" si="62"/>
        <v>-0.2433822897318601</v>
      </c>
      <c r="H63" s="66">
        <f t="shared" si="62"/>
        <v>-0.23819242113242242</v>
      </c>
      <c r="I63" s="66">
        <f t="shared" si="62"/>
        <v>-0.23121779385861393</v>
      </c>
      <c r="J63" s="66">
        <f t="shared" si="62"/>
        <v>-0.22210060861284955</v>
      </c>
      <c r="K63" s="66">
        <f t="shared" si="62"/>
        <v>-0.21061905480012771</v>
      </c>
      <c r="L63" s="66">
        <f t="shared" si="62"/>
        <v>-0.19684151980291528</v>
      </c>
      <c r="M63" s="66">
        <f t="shared" si="62"/>
        <v>-0.18126224621081494</v>
      </c>
      <c r="N63" s="66">
        <f t="shared" si="62"/>
        <v>-0.16481527099978574</v>
      </c>
      <c r="O63" s="66">
        <f t="shared" si="62"/>
        <v>-0.14869194149770532</v>
      </c>
      <c r="P63" s="66">
        <f t="shared" si="62"/>
        <v>-0.13401454277653033</v>
      </c>
      <c r="Q63" s="66">
        <f t="shared" si="62"/>
        <v>-0.12154084396530274</v>
      </c>
      <c r="R63" s="66">
        <f t="shared" si="62"/>
        <v>-0.11155164513039878</v>
      </c>
      <c r="S63" s="66">
        <f t="shared" si="62"/>
        <v>-0.10392944306708454</v>
      </c>
      <c r="T63" s="66">
        <f t="shared" si="62"/>
        <v>-9.8326513249059416E-2</v>
      </c>
      <c r="U63" s="66">
        <f t="shared" si="62"/>
        <v>-9.4320499484876544E-2</v>
      </c>
      <c r="V63" s="66">
        <f t="shared" si="62"/>
        <v>-9.1512875442896963E-2</v>
      </c>
      <c r="W63" s="66">
        <f t="shared" si="62"/>
        <v>-8.9572634659828843E-2</v>
      </c>
      <c r="X63" s="66">
        <f t="shared" si="62"/>
        <v>-8.8244831206068547E-2</v>
      </c>
      <c r="Y63" s="66">
        <f t="shared" si="62"/>
        <v>-8.734221410431782E-2</v>
      </c>
      <c r="Z63" s="66">
        <f t="shared" si="62"/>
        <v>-8.6731423155348999E-2</v>
      </c>
      <c r="AA63" s="66">
        <f t="shared" si="62"/>
        <v>-8.631938294349642E-2</v>
      </c>
      <c r="AB63" s="66">
        <f t="shared" si="62"/>
        <v>-8.6041999519719331E-2</v>
      </c>
      <c r="AC63" s="66">
        <f t="shared" si="62"/>
        <v>-8.5855528619202287E-2</v>
      </c>
    </row>
    <row r="64" spans="1:29" x14ac:dyDescent="0.25">
      <c r="A64" s="30" t="str">
        <f t="shared" si="60"/>
        <v>Capex costumization</v>
      </c>
      <c r="B64" s="66">
        <f>((1+B35)^B43)*B35/(((1+B35)^B43)-1)*(B33)/B47</f>
        <v>1.7093861527069927</v>
      </c>
      <c r="C64" s="66">
        <f t="shared" ref="C64:AC64" si="63">((1+C35)^C43)*C35/(((1+C35)^C43)-1)*(C33)/C47</f>
        <v>1.7093861527069927</v>
      </c>
      <c r="D64" s="66">
        <f t="shared" si="63"/>
        <v>1.7093861527069927</v>
      </c>
      <c r="E64" s="66">
        <f t="shared" si="63"/>
        <v>1.7093861527069927</v>
      </c>
      <c r="F64" s="66">
        <f t="shared" si="63"/>
        <v>1.7093861527069927</v>
      </c>
      <c r="G64" s="66">
        <f t="shared" si="63"/>
        <v>1.7093861527069927</v>
      </c>
      <c r="H64" s="66">
        <f t="shared" si="63"/>
        <v>1.7093861527069927</v>
      </c>
      <c r="I64" s="66">
        <f t="shared" si="63"/>
        <v>1.7093861527069927</v>
      </c>
      <c r="J64" s="66">
        <f t="shared" si="63"/>
        <v>1.7093861527069927</v>
      </c>
      <c r="K64" s="66">
        <f t="shared" si="63"/>
        <v>1.7093861527069927</v>
      </c>
      <c r="L64" s="66">
        <f t="shared" si="63"/>
        <v>1.7093861527069927</v>
      </c>
      <c r="M64" s="66">
        <f t="shared" si="63"/>
        <v>1.7093861527069927</v>
      </c>
      <c r="N64" s="66">
        <f t="shared" si="63"/>
        <v>1.7093861527069927</v>
      </c>
      <c r="O64" s="66">
        <f t="shared" si="63"/>
        <v>1.7093861527069927</v>
      </c>
      <c r="P64" s="66">
        <f t="shared" si="63"/>
        <v>1.7093861527069927</v>
      </c>
      <c r="Q64" s="66">
        <f t="shared" si="63"/>
        <v>1.7093861527069927</v>
      </c>
      <c r="R64" s="66">
        <f t="shared" si="63"/>
        <v>1.7093861527069927</v>
      </c>
      <c r="S64" s="66">
        <f t="shared" si="63"/>
        <v>1.7093861527069927</v>
      </c>
      <c r="T64" s="66">
        <f t="shared" si="63"/>
        <v>1.7093861527069927</v>
      </c>
      <c r="U64" s="66">
        <f t="shared" si="63"/>
        <v>1.7093861527069927</v>
      </c>
      <c r="V64" s="66">
        <f t="shared" si="63"/>
        <v>1.7093861527069927</v>
      </c>
      <c r="W64" s="66">
        <f t="shared" si="63"/>
        <v>1.7093861527069927</v>
      </c>
      <c r="X64" s="66">
        <f t="shared" si="63"/>
        <v>1.7093861527069927</v>
      </c>
      <c r="Y64" s="66">
        <f t="shared" si="63"/>
        <v>1.7093861527069927</v>
      </c>
      <c r="Z64" s="66">
        <f t="shared" si="63"/>
        <v>1.7093861527069927</v>
      </c>
      <c r="AA64" s="66">
        <f t="shared" si="63"/>
        <v>1.7093861527069927</v>
      </c>
      <c r="AB64" s="66">
        <f t="shared" si="63"/>
        <v>1.7093861527069927</v>
      </c>
      <c r="AC64" s="66">
        <f t="shared" si="63"/>
        <v>1.7093861527069927</v>
      </c>
    </row>
    <row r="65" spans="1:29" x14ac:dyDescent="0.25">
      <c r="A65" s="30" t="str">
        <f t="shared" si="60"/>
        <v>Residual value (costumization)</v>
      </c>
      <c r="B65" s="66">
        <f>((1+B35)^B43)*B35/(((1+B35)^B43)-1)*(B34)/B47</f>
        <v>-8.5469307635349642E-2</v>
      </c>
      <c r="C65" s="66">
        <f t="shared" ref="C65:AC65" si="64">((1+C35)^C43)*C35/(((1+C35)^C43)-1)*(C34)/C47</f>
        <v>-8.5469307635349642E-2</v>
      </c>
      <c r="D65" s="66">
        <f t="shared" si="64"/>
        <v>-8.5469307635349642E-2</v>
      </c>
      <c r="E65" s="66">
        <f t="shared" si="64"/>
        <v>-8.5469307635349642E-2</v>
      </c>
      <c r="F65" s="66">
        <f t="shared" si="64"/>
        <v>-8.5469307635349642E-2</v>
      </c>
      <c r="G65" s="66">
        <f t="shared" si="64"/>
        <v>-8.5469307635349642E-2</v>
      </c>
      <c r="H65" s="66">
        <f t="shared" si="64"/>
        <v>-8.5469307635349642E-2</v>
      </c>
      <c r="I65" s="66">
        <f t="shared" si="64"/>
        <v>-8.5469307635349642E-2</v>
      </c>
      <c r="J65" s="66">
        <f t="shared" si="64"/>
        <v>-8.5469307635349642E-2</v>
      </c>
      <c r="K65" s="66">
        <f t="shared" si="64"/>
        <v>-8.5469307635349642E-2</v>
      </c>
      <c r="L65" s="66">
        <f t="shared" si="64"/>
        <v>-8.5469307635349642E-2</v>
      </c>
      <c r="M65" s="66">
        <f t="shared" si="64"/>
        <v>-8.5469307635349642E-2</v>
      </c>
      <c r="N65" s="66">
        <f t="shared" si="64"/>
        <v>-8.5469307635349642E-2</v>
      </c>
      <c r="O65" s="66">
        <f t="shared" si="64"/>
        <v>-8.5469307635349642E-2</v>
      </c>
      <c r="P65" s="66">
        <f t="shared" si="64"/>
        <v>-8.5469307635349642E-2</v>
      </c>
      <c r="Q65" s="66">
        <f t="shared" si="64"/>
        <v>-8.5469307635349642E-2</v>
      </c>
      <c r="R65" s="66">
        <f t="shared" si="64"/>
        <v>-8.5469307635349642E-2</v>
      </c>
      <c r="S65" s="66">
        <f t="shared" si="64"/>
        <v>-8.5469307635349642E-2</v>
      </c>
      <c r="T65" s="66">
        <f t="shared" si="64"/>
        <v>-8.5469307635349642E-2</v>
      </c>
      <c r="U65" s="66">
        <f t="shared" si="64"/>
        <v>-8.5469307635349642E-2</v>
      </c>
      <c r="V65" s="66">
        <f t="shared" si="64"/>
        <v>-8.5469307635349642E-2</v>
      </c>
      <c r="W65" s="66">
        <f t="shared" si="64"/>
        <v>-8.5469307635349642E-2</v>
      </c>
      <c r="X65" s="66">
        <f t="shared" si="64"/>
        <v>-8.5469307635349642E-2</v>
      </c>
      <c r="Y65" s="66">
        <f t="shared" si="64"/>
        <v>-8.5469307635349642E-2</v>
      </c>
      <c r="Z65" s="66">
        <f t="shared" si="64"/>
        <v>-8.5469307635349642E-2</v>
      </c>
      <c r="AA65" s="66">
        <f t="shared" si="64"/>
        <v>-8.5469307635349642E-2</v>
      </c>
      <c r="AB65" s="66">
        <f t="shared" si="64"/>
        <v>-8.5469307635349642E-2</v>
      </c>
      <c r="AC65" s="66">
        <f t="shared" si="64"/>
        <v>-8.5469307635349642E-2</v>
      </c>
    </row>
    <row r="66" spans="1:29" x14ac:dyDescent="0.25">
      <c r="A66" s="30" t="str">
        <f t="shared" si="60"/>
        <v>Opex fix (admin, crew, insurance)</v>
      </c>
      <c r="B66" s="66">
        <f>B36/B47</f>
        <v>3.6414565826330532</v>
      </c>
      <c r="C66" s="66">
        <f t="shared" ref="C66:AC66" si="65">C36/C47</f>
        <v>3.6414565826330532</v>
      </c>
      <c r="D66" s="66">
        <f t="shared" si="65"/>
        <v>3.6414565826330532</v>
      </c>
      <c r="E66" s="66">
        <f t="shared" si="65"/>
        <v>3.6414565826330532</v>
      </c>
      <c r="F66" s="66">
        <f t="shared" si="65"/>
        <v>3.6414565826330532</v>
      </c>
      <c r="G66" s="66">
        <f t="shared" si="65"/>
        <v>3.6414565826330532</v>
      </c>
      <c r="H66" s="66">
        <f t="shared" si="65"/>
        <v>3.6414565826330532</v>
      </c>
      <c r="I66" s="66">
        <f t="shared" si="65"/>
        <v>3.6414565826330532</v>
      </c>
      <c r="J66" s="66">
        <f t="shared" si="65"/>
        <v>3.6414565826330532</v>
      </c>
      <c r="K66" s="66">
        <f t="shared" si="65"/>
        <v>3.6414565826330532</v>
      </c>
      <c r="L66" s="66">
        <f t="shared" si="65"/>
        <v>3.6414565826330532</v>
      </c>
      <c r="M66" s="66">
        <f t="shared" si="65"/>
        <v>3.6414565826330532</v>
      </c>
      <c r="N66" s="66">
        <f t="shared" si="65"/>
        <v>3.6414565826330532</v>
      </c>
      <c r="O66" s="66">
        <f t="shared" si="65"/>
        <v>3.6414565826330532</v>
      </c>
      <c r="P66" s="66">
        <f t="shared" si="65"/>
        <v>3.6414565826330532</v>
      </c>
      <c r="Q66" s="66">
        <f t="shared" si="65"/>
        <v>3.6414565826330532</v>
      </c>
      <c r="R66" s="66">
        <f t="shared" si="65"/>
        <v>3.6414565826330532</v>
      </c>
      <c r="S66" s="66">
        <f t="shared" si="65"/>
        <v>3.6414565826330532</v>
      </c>
      <c r="T66" s="66">
        <f t="shared" si="65"/>
        <v>3.6414565826330532</v>
      </c>
      <c r="U66" s="66">
        <f t="shared" si="65"/>
        <v>3.6414565826330532</v>
      </c>
      <c r="V66" s="66">
        <f t="shared" si="65"/>
        <v>3.6414565826330532</v>
      </c>
      <c r="W66" s="66">
        <f t="shared" si="65"/>
        <v>3.6414565826330532</v>
      </c>
      <c r="X66" s="66">
        <f t="shared" si="65"/>
        <v>3.6414565826330532</v>
      </c>
      <c r="Y66" s="66">
        <f t="shared" si="65"/>
        <v>3.6414565826330532</v>
      </c>
      <c r="Z66" s="66">
        <f t="shared" si="65"/>
        <v>3.6414565826330532</v>
      </c>
      <c r="AA66" s="66">
        <f t="shared" si="65"/>
        <v>3.6414565826330532</v>
      </c>
      <c r="AB66" s="66">
        <f t="shared" si="65"/>
        <v>3.6414565826330532</v>
      </c>
      <c r="AC66" s="66">
        <f t="shared" si="65"/>
        <v>3.6414565826330532</v>
      </c>
    </row>
    <row r="67" spans="1:29" x14ac:dyDescent="0.25">
      <c r="A67" s="30" t="str">
        <f t="shared" si="60"/>
        <v>Opex maintenance &amp; repair</v>
      </c>
      <c r="B67" s="66">
        <f>B37/B47</f>
        <v>5.882352941176471</v>
      </c>
      <c r="C67" s="66">
        <f t="shared" ref="C67:AC67" si="66">C37/C47</f>
        <v>5.882352941176471</v>
      </c>
      <c r="D67" s="66">
        <f t="shared" si="66"/>
        <v>5.882352941176471</v>
      </c>
      <c r="E67" s="66">
        <f t="shared" si="66"/>
        <v>5.882352941176471</v>
      </c>
      <c r="F67" s="66">
        <f t="shared" si="66"/>
        <v>5.882352941176471</v>
      </c>
      <c r="G67" s="66">
        <f t="shared" si="66"/>
        <v>5.882352941176471</v>
      </c>
      <c r="H67" s="66">
        <f t="shared" si="66"/>
        <v>5.882352941176471</v>
      </c>
      <c r="I67" s="66">
        <f t="shared" si="66"/>
        <v>5.882352941176471</v>
      </c>
      <c r="J67" s="66">
        <f t="shared" si="66"/>
        <v>5.882352941176471</v>
      </c>
      <c r="K67" s="66">
        <f t="shared" si="66"/>
        <v>5.882352941176471</v>
      </c>
      <c r="L67" s="66">
        <f t="shared" si="66"/>
        <v>5.882352941176471</v>
      </c>
      <c r="M67" s="66">
        <f t="shared" si="66"/>
        <v>5.882352941176471</v>
      </c>
      <c r="N67" s="66">
        <f t="shared" si="66"/>
        <v>5.882352941176471</v>
      </c>
      <c r="O67" s="66">
        <f t="shared" si="66"/>
        <v>5.882352941176471</v>
      </c>
      <c r="P67" s="66">
        <f t="shared" si="66"/>
        <v>5.882352941176471</v>
      </c>
      <c r="Q67" s="66">
        <f t="shared" si="66"/>
        <v>5.882352941176471</v>
      </c>
      <c r="R67" s="66">
        <f t="shared" si="66"/>
        <v>5.882352941176471</v>
      </c>
      <c r="S67" s="66">
        <f t="shared" si="66"/>
        <v>5.882352941176471</v>
      </c>
      <c r="T67" s="66">
        <f t="shared" si="66"/>
        <v>5.882352941176471</v>
      </c>
      <c r="U67" s="66">
        <f t="shared" si="66"/>
        <v>5.882352941176471</v>
      </c>
      <c r="V67" s="66">
        <f t="shared" si="66"/>
        <v>5.882352941176471</v>
      </c>
      <c r="W67" s="66">
        <f t="shared" si="66"/>
        <v>5.882352941176471</v>
      </c>
      <c r="X67" s="66">
        <f t="shared" si="66"/>
        <v>5.882352941176471</v>
      </c>
      <c r="Y67" s="66">
        <f t="shared" si="66"/>
        <v>5.882352941176471</v>
      </c>
      <c r="Z67" s="66">
        <f t="shared" si="66"/>
        <v>5.882352941176471</v>
      </c>
      <c r="AA67" s="66">
        <f t="shared" si="66"/>
        <v>5.882352941176471</v>
      </c>
      <c r="AB67" s="66">
        <f t="shared" si="66"/>
        <v>5.882352941176471</v>
      </c>
      <c r="AC67" s="66">
        <f t="shared" si="66"/>
        <v>5.882352941176471</v>
      </c>
    </row>
    <row r="68" spans="1:29" x14ac:dyDescent="0.25">
      <c r="A68" s="30" t="str">
        <f t="shared" si="60"/>
        <v>Opex var (mode-fees, shunting)</v>
      </c>
      <c r="B68" s="66">
        <f>B38*B47/B47</f>
        <v>3.9215686274509802</v>
      </c>
      <c r="C68" s="66">
        <f t="shared" ref="C68:AC68" si="67">C38*C47/C47</f>
        <v>3.9215686274509802</v>
      </c>
      <c r="D68" s="66">
        <f t="shared" si="67"/>
        <v>3.9215686274509802</v>
      </c>
      <c r="E68" s="66">
        <f t="shared" si="67"/>
        <v>3.9215686274509802</v>
      </c>
      <c r="F68" s="66">
        <f t="shared" si="67"/>
        <v>3.9215686274509802</v>
      </c>
      <c r="G68" s="66">
        <f t="shared" si="67"/>
        <v>3.9215686274509802</v>
      </c>
      <c r="H68" s="66">
        <f t="shared" si="67"/>
        <v>3.9215686274509802</v>
      </c>
      <c r="I68" s="66">
        <f t="shared" si="67"/>
        <v>3.9215686274509802</v>
      </c>
      <c r="J68" s="66">
        <f t="shared" si="67"/>
        <v>3.9215686274509802</v>
      </c>
      <c r="K68" s="66">
        <f t="shared" si="67"/>
        <v>3.9215686274509802</v>
      </c>
      <c r="L68" s="66">
        <f t="shared" si="67"/>
        <v>3.9215686274509802</v>
      </c>
      <c r="M68" s="66">
        <f t="shared" si="67"/>
        <v>3.9215686274509802</v>
      </c>
      <c r="N68" s="66">
        <f t="shared" si="67"/>
        <v>3.9215686274509802</v>
      </c>
      <c r="O68" s="66">
        <f t="shared" si="67"/>
        <v>3.9215686274509802</v>
      </c>
      <c r="P68" s="66">
        <f t="shared" si="67"/>
        <v>3.9215686274509802</v>
      </c>
      <c r="Q68" s="66">
        <f t="shared" si="67"/>
        <v>3.9215686274509802</v>
      </c>
      <c r="R68" s="66">
        <f t="shared" si="67"/>
        <v>3.9215686274509802</v>
      </c>
      <c r="S68" s="66">
        <f t="shared" si="67"/>
        <v>3.9215686274509802</v>
      </c>
      <c r="T68" s="66">
        <f t="shared" si="67"/>
        <v>3.9215686274509802</v>
      </c>
      <c r="U68" s="66">
        <f t="shared" si="67"/>
        <v>3.9215686274509802</v>
      </c>
      <c r="V68" s="66">
        <f t="shared" si="67"/>
        <v>3.9215686274509802</v>
      </c>
      <c r="W68" s="66">
        <f t="shared" si="67"/>
        <v>3.9215686274509802</v>
      </c>
      <c r="X68" s="66">
        <f t="shared" si="67"/>
        <v>3.9215686274509802</v>
      </c>
      <c r="Y68" s="66">
        <f t="shared" si="67"/>
        <v>3.9215686274509802</v>
      </c>
      <c r="Z68" s="66">
        <f t="shared" si="67"/>
        <v>3.9215686274509802</v>
      </c>
      <c r="AA68" s="66">
        <f t="shared" si="67"/>
        <v>3.9215686274509802</v>
      </c>
      <c r="AB68" s="66">
        <f t="shared" si="67"/>
        <v>3.9215686274509802</v>
      </c>
      <c r="AC68" s="66">
        <f t="shared" si="67"/>
        <v>3.9215686274509802</v>
      </c>
    </row>
    <row r="69" spans="1:29" x14ac:dyDescent="0.25">
      <c r="A69" s="30" t="str">
        <f t="shared" si="60"/>
        <v>Fuel Cost</v>
      </c>
      <c r="B69" s="66">
        <f>B39*B40*B47/B47</f>
        <v>6.2083200000000005</v>
      </c>
      <c r="C69" s="66">
        <f t="shared" ref="C69:AC69" si="68">C39*C40*C47/C47</f>
        <v>6.2083200000000005</v>
      </c>
      <c r="D69" s="66">
        <f t="shared" si="68"/>
        <v>6.2083200000000005</v>
      </c>
      <c r="E69" s="66">
        <f t="shared" si="68"/>
        <v>6.2083200000000005</v>
      </c>
      <c r="F69" s="66">
        <f t="shared" si="68"/>
        <v>6.2083200000000005</v>
      </c>
      <c r="G69" s="66">
        <f t="shared" si="68"/>
        <v>6.2083200000000005</v>
      </c>
      <c r="H69" s="66">
        <f t="shared" si="68"/>
        <v>6.2083200000000005</v>
      </c>
      <c r="I69" s="66">
        <f t="shared" si="68"/>
        <v>6.2083200000000005</v>
      </c>
      <c r="J69" s="66">
        <f t="shared" si="68"/>
        <v>6.2083200000000005</v>
      </c>
      <c r="K69" s="66">
        <f t="shared" si="68"/>
        <v>6.2083200000000005</v>
      </c>
      <c r="L69" s="66">
        <f t="shared" si="68"/>
        <v>6.2083200000000005</v>
      </c>
      <c r="M69" s="66">
        <f t="shared" si="68"/>
        <v>6.2083200000000005</v>
      </c>
      <c r="N69" s="66">
        <f t="shared" si="68"/>
        <v>6.2083200000000005</v>
      </c>
      <c r="O69" s="66">
        <f t="shared" si="68"/>
        <v>6.2083200000000005</v>
      </c>
      <c r="P69" s="66">
        <f t="shared" si="68"/>
        <v>6.2083200000000005</v>
      </c>
      <c r="Q69" s="66">
        <f t="shared" si="68"/>
        <v>6.2083200000000005</v>
      </c>
      <c r="R69" s="66">
        <f t="shared" si="68"/>
        <v>6.2083200000000005</v>
      </c>
      <c r="S69" s="66">
        <f t="shared" si="68"/>
        <v>6.2083200000000005</v>
      </c>
      <c r="T69" s="66">
        <f t="shared" si="68"/>
        <v>6.2083200000000005</v>
      </c>
      <c r="U69" s="66">
        <f t="shared" si="68"/>
        <v>6.2083200000000005</v>
      </c>
      <c r="V69" s="66">
        <f t="shared" si="68"/>
        <v>6.2083200000000005</v>
      </c>
      <c r="W69" s="66">
        <f t="shared" si="68"/>
        <v>6.2083200000000005</v>
      </c>
      <c r="X69" s="66">
        <f t="shared" si="68"/>
        <v>6.2083200000000005</v>
      </c>
      <c r="Y69" s="66">
        <f t="shared" si="68"/>
        <v>6.2083200000000005</v>
      </c>
      <c r="Z69" s="66">
        <f t="shared" si="68"/>
        <v>6.2083200000000005</v>
      </c>
      <c r="AA69" s="66">
        <f t="shared" si="68"/>
        <v>6.2083200000000005</v>
      </c>
      <c r="AB69" s="66">
        <f t="shared" si="68"/>
        <v>6.2083200000000005</v>
      </c>
      <c r="AC69" s="66">
        <f t="shared" si="68"/>
        <v>6.2083200000000005</v>
      </c>
    </row>
    <row r="70" spans="1:29" ht="15.75" thickBot="1" x14ac:dyDescent="0.3">
      <c r="A70" s="59" t="str">
        <f>A21</f>
        <v>Emission Cost</v>
      </c>
      <c r="B70" s="66">
        <f>B41</f>
        <v>0</v>
      </c>
      <c r="C70" s="66">
        <f t="shared" ref="C70:AC70" si="69">C41</f>
        <v>0</v>
      </c>
      <c r="D70" s="66">
        <f t="shared" si="69"/>
        <v>0</v>
      </c>
      <c r="E70" s="66">
        <f t="shared" si="69"/>
        <v>0</v>
      </c>
      <c r="F70" s="66">
        <f t="shared" si="69"/>
        <v>0</v>
      </c>
      <c r="G70" s="66">
        <f t="shared" si="69"/>
        <v>0</v>
      </c>
      <c r="H70" s="66">
        <f t="shared" si="69"/>
        <v>0</v>
      </c>
      <c r="I70" s="66">
        <f t="shared" si="69"/>
        <v>0</v>
      </c>
      <c r="J70" s="66">
        <f t="shared" si="69"/>
        <v>0</v>
      </c>
      <c r="K70" s="66">
        <f t="shared" si="69"/>
        <v>0</v>
      </c>
      <c r="L70" s="66">
        <f t="shared" si="69"/>
        <v>0</v>
      </c>
      <c r="M70" s="66">
        <f t="shared" si="69"/>
        <v>0</v>
      </c>
      <c r="N70" s="66">
        <f t="shared" si="69"/>
        <v>0</v>
      </c>
      <c r="O70" s="66">
        <f t="shared" si="69"/>
        <v>0</v>
      </c>
      <c r="P70" s="66">
        <f t="shared" si="69"/>
        <v>0</v>
      </c>
      <c r="Q70" s="66">
        <f t="shared" si="69"/>
        <v>0</v>
      </c>
      <c r="R70" s="66">
        <f t="shared" si="69"/>
        <v>0</v>
      </c>
      <c r="S70" s="66">
        <f t="shared" si="69"/>
        <v>0</v>
      </c>
      <c r="T70" s="66">
        <f t="shared" si="69"/>
        <v>0</v>
      </c>
      <c r="U70" s="66">
        <f t="shared" si="69"/>
        <v>0</v>
      </c>
      <c r="V70" s="66">
        <f t="shared" si="69"/>
        <v>0</v>
      </c>
      <c r="W70" s="66">
        <f t="shared" si="69"/>
        <v>0</v>
      </c>
      <c r="X70" s="66">
        <f t="shared" si="69"/>
        <v>0</v>
      </c>
      <c r="Y70" s="66">
        <f t="shared" si="69"/>
        <v>0</v>
      </c>
      <c r="Z70" s="66">
        <f t="shared" si="69"/>
        <v>0</v>
      </c>
      <c r="AA70" s="66">
        <f t="shared" si="69"/>
        <v>0</v>
      </c>
      <c r="AB70" s="66">
        <f t="shared" si="69"/>
        <v>0</v>
      </c>
      <c r="AC70" s="66">
        <f t="shared" si="69"/>
        <v>0</v>
      </c>
    </row>
    <row r="71" spans="1:29" ht="15.75" thickBot="1" x14ac:dyDescent="0.3">
      <c r="A71" s="31" t="s">
        <v>63</v>
      </c>
      <c r="B71" s="76">
        <f>B62+B63+B64-B65+B66+B67+B68+B69+B70</f>
        <v>22.903886468255752</v>
      </c>
      <c r="C71" s="76">
        <f t="shared" ref="C71:AC71" si="70">C62+C63+C64-C65+C66+C67+C68+C69+C70</f>
        <v>22.904852808883888</v>
      </c>
      <c r="D71" s="76">
        <f t="shared" si="70"/>
        <v>22.906224874049183</v>
      </c>
      <c r="E71" s="76">
        <f t="shared" si="70"/>
        <v>22.908164156313283</v>
      </c>
      <c r="F71" s="76">
        <f t="shared" si="70"/>
        <v>22.910886873624531</v>
      </c>
      <c r="G71" s="76">
        <f t="shared" si="70"/>
        <v>22.914672439064152</v>
      </c>
      <c r="H71" s="76">
        <f t="shared" si="70"/>
        <v>22.919862307663589</v>
      </c>
      <c r="I71" s="76">
        <f t="shared" si="70"/>
        <v>22.926836934937398</v>
      </c>
      <c r="J71" s="76">
        <f t="shared" si="70"/>
        <v>22.935954120183162</v>
      </c>
      <c r="K71" s="76">
        <f t="shared" si="70"/>
        <v>22.947435673995884</v>
      </c>
      <c r="L71" s="76">
        <f t="shared" si="70"/>
        <v>22.961213208993097</v>
      </c>
      <c r="M71" s="76">
        <f t="shared" si="70"/>
        <v>22.976792482585196</v>
      </c>
      <c r="N71" s="76">
        <f t="shared" si="70"/>
        <v>22.993239457796225</v>
      </c>
      <c r="O71" s="76">
        <f t="shared" si="70"/>
        <v>23.009362787298308</v>
      </c>
      <c r="P71" s="76">
        <f t="shared" si="70"/>
        <v>23.02404018601948</v>
      </c>
      <c r="Q71" s="76">
        <f t="shared" si="70"/>
        <v>23.036513884830708</v>
      </c>
      <c r="R71" s="76">
        <f t="shared" si="70"/>
        <v>23.046503083665613</v>
      </c>
      <c r="S71" s="76">
        <f t="shared" si="70"/>
        <v>23.054125285728926</v>
      </c>
      <c r="T71" s="76">
        <f t="shared" si="70"/>
        <v>23.059728215546951</v>
      </c>
      <c r="U71" s="76">
        <f t="shared" si="70"/>
        <v>23.063734229311134</v>
      </c>
      <c r="V71" s="76">
        <f t="shared" si="70"/>
        <v>23.066541853353115</v>
      </c>
      <c r="W71" s="76">
        <f t="shared" si="70"/>
        <v>23.068482094136183</v>
      </c>
      <c r="X71" s="76">
        <f t="shared" si="70"/>
        <v>23.069809897589945</v>
      </c>
      <c r="Y71" s="76">
        <f t="shared" si="70"/>
        <v>23.070712514691692</v>
      </c>
      <c r="Z71" s="76">
        <f t="shared" si="70"/>
        <v>23.071323305640664</v>
      </c>
      <c r="AA71" s="76">
        <f t="shared" si="70"/>
        <v>23.071735345852517</v>
      </c>
      <c r="AB71" s="76">
        <f t="shared" si="70"/>
        <v>23.072012729276292</v>
      </c>
      <c r="AC71" s="76">
        <f t="shared" si="70"/>
        <v>23.072199200176808</v>
      </c>
    </row>
    <row r="72" spans="1:29" ht="15.75" thickBot="1" x14ac:dyDescent="0.3"/>
    <row r="73" spans="1:29" ht="15.75" thickBot="1" x14ac:dyDescent="0.3">
      <c r="A73" s="26" t="s">
        <v>208</v>
      </c>
      <c r="B73" s="27">
        <v>2023</v>
      </c>
      <c r="C73" s="27">
        <v>2024</v>
      </c>
      <c r="D73" s="27">
        <v>2025</v>
      </c>
      <c r="E73" s="27">
        <v>2026</v>
      </c>
      <c r="F73" s="27">
        <v>2027</v>
      </c>
      <c r="G73" s="27">
        <v>2028</v>
      </c>
      <c r="H73" s="27">
        <v>2029</v>
      </c>
      <c r="I73" s="27">
        <v>2030</v>
      </c>
      <c r="J73" s="27">
        <v>2031</v>
      </c>
      <c r="K73" s="27">
        <v>2032</v>
      </c>
      <c r="L73" s="27">
        <v>2033</v>
      </c>
      <c r="M73" s="27">
        <v>2034</v>
      </c>
      <c r="N73" s="27">
        <v>2035</v>
      </c>
      <c r="O73" s="27">
        <v>2036</v>
      </c>
      <c r="P73" s="27">
        <v>2037</v>
      </c>
      <c r="Q73" s="27">
        <v>2038</v>
      </c>
      <c r="R73" s="27">
        <v>2039</v>
      </c>
      <c r="S73" s="27">
        <v>2040</v>
      </c>
      <c r="T73" s="27">
        <v>2041</v>
      </c>
      <c r="U73" s="27">
        <v>2042</v>
      </c>
      <c r="V73" s="27">
        <v>2043</v>
      </c>
      <c r="W73" s="27">
        <v>2044</v>
      </c>
      <c r="X73" s="27">
        <v>2045</v>
      </c>
      <c r="Y73" s="27">
        <v>2046</v>
      </c>
      <c r="Z73" s="27">
        <v>2047</v>
      </c>
      <c r="AA73" s="27">
        <v>2048</v>
      </c>
      <c r="AB73" s="27">
        <v>2049</v>
      </c>
      <c r="AC73" s="28">
        <v>2050</v>
      </c>
    </row>
    <row r="74" spans="1:29" x14ac:dyDescent="0.25">
      <c r="A74" s="29" t="str">
        <f t="shared" ref="A74:A81" si="71">A50</f>
        <v>Capex vehicle</v>
      </c>
      <c r="B74" s="65">
        <f>((1+B35)^B42)*B35/(((1+B35)^B42)-1)*(B31)/B47/(B44)</f>
        <v>7.6317014160409149E-4</v>
      </c>
      <c r="C74" s="65">
        <f t="shared" ref="C74:AC74" si="72">((1+C35)^C42)*C35/(((1+C35)^C42)-1)*(C31)/C47/(C44)</f>
        <v>7.6317014160409149E-4</v>
      </c>
      <c r="D74" s="65">
        <f t="shared" si="72"/>
        <v>7.6317014160409149E-4</v>
      </c>
      <c r="E74" s="65">
        <f t="shared" si="72"/>
        <v>7.6317014160409149E-4</v>
      </c>
      <c r="F74" s="65">
        <f t="shared" si="72"/>
        <v>7.6317014160409149E-4</v>
      </c>
      <c r="G74" s="65">
        <f t="shared" si="72"/>
        <v>7.6317014160409149E-4</v>
      </c>
      <c r="H74" s="65">
        <f t="shared" si="72"/>
        <v>7.6317014160409149E-4</v>
      </c>
      <c r="I74" s="65">
        <f t="shared" si="72"/>
        <v>7.6317014160409149E-4</v>
      </c>
      <c r="J74" s="65">
        <f t="shared" si="72"/>
        <v>7.6317014160409149E-4</v>
      </c>
      <c r="K74" s="65">
        <f t="shared" si="72"/>
        <v>7.6317014160409149E-4</v>
      </c>
      <c r="L74" s="65">
        <f t="shared" si="72"/>
        <v>7.6317014160409149E-4</v>
      </c>
      <c r="M74" s="65">
        <f t="shared" si="72"/>
        <v>7.6317014160409149E-4</v>
      </c>
      <c r="N74" s="65">
        <f t="shared" si="72"/>
        <v>7.6317014160409149E-4</v>
      </c>
      <c r="O74" s="65">
        <f t="shared" si="72"/>
        <v>7.6317014160409149E-4</v>
      </c>
      <c r="P74" s="65">
        <f t="shared" si="72"/>
        <v>7.6317014160409149E-4</v>
      </c>
      <c r="Q74" s="65">
        <f t="shared" si="72"/>
        <v>7.6317014160409149E-4</v>
      </c>
      <c r="R74" s="65">
        <f t="shared" si="72"/>
        <v>7.6317014160409149E-4</v>
      </c>
      <c r="S74" s="65">
        <f t="shared" si="72"/>
        <v>7.6317014160409149E-4</v>
      </c>
      <c r="T74" s="65">
        <f t="shared" si="72"/>
        <v>7.6317014160409149E-4</v>
      </c>
      <c r="U74" s="65">
        <f t="shared" si="72"/>
        <v>7.6317014160409149E-4</v>
      </c>
      <c r="V74" s="65">
        <f t="shared" si="72"/>
        <v>7.6317014160409149E-4</v>
      </c>
      <c r="W74" s="65">
        <f t="shared" si="72"/>
        <v>7.6317014160409149E-4</v>
      </c>
      <c r="X74" s="65">
        <f t="shared" si="72"/>
        <v>7.6317014160409149E-4</v>
      </c>
      <c r="Y74" s="65">
        <f t="shared" si="72"/>
        <v>7.6317014160409149E-4</v>
      </c>
      <c r="Z74" s="65">
        <f t="shared" si="72"/>
        <v>7.6317014160409149E-4</v>
      </c>
      <c r="AA74" s="65">
        <f t="shared" si="72"/>
        <v>7.6317014160409149E-4</v>
      </c>
      <c r="AB74" s="65">
        <f t="shared" si="72"/>
        <v>7.6317014160409149E-4</v>
      </c>
      <c r="AC74" s="65">
        <f t="shared" si="72"/>
        <v>7.6317014160409149E-4</v>
      </c>
    </row>
    <row r="75" spans="1:29" x14ac:dyDescent="0.25">
      <c r="A75" s="30" t="str">
        <f t="shared" si="71"/>
        <v>Residual value (vehicle)</v>
      </c>
      <c r="B75" s="68">
        <f>((1+B35)^B42)*B35/(((1+B35)^B42)-1)*(B32)/B47/(B44)</f>
        <v>-1.1346797345547289E-4</v>
      </c>
      <c r="C75" s="68">
        <f t="shared" ref="C75:AC75" si="73">((1+C35)^C42)*C35/(((1+C35)^C42)-1)*(C32)/C47/(C44)</f>
        <v>-1.1303657138934111E-4</v>
      </c>
      <c r="D75" s="68">
        <f t="shared" si="73"/>
        <v>-1.1242404229769157E-4</v>
      </c>
      <c r="E75" s="68">
        <f t="shared" si="73"/>
        <v>-1.1155829128693258E-4</v>
      </c>
      <c r="F75" s="68">
        <f t="shared" si="73"/>
        <v>-1.1034279248726903E-4</v>
      </c>
      <c r="G75" s="68">
        <f t="shared" si="73"/>
        <v>-1.0865280791600897E-4</v>
      </c>
      <c r="H75" s="68">
        <f t="shared" si="73"/>
        <v>-1.0633590229126001E-4</v>
      </c>
      <c r="I75" s="68">
        <f t="shared" si="73"/>
        <v>-1.0322222940116694E-4</v>
      </c>
      <c r="J75" s="68">
        <f t="shared" si="73"/>
        <v>-9.9152057416450692E-5</v>
      </c>
      <c r="K75" s="68">
        <f t="shared" si="73"/>
        <v>-9.4026363750057009E-5</v>
      </c>
      <c r="L75" s="68">
        <f t="shared" si="73"/>
        <v>-8.7875678483444322E-5</v>
      </c>
      <c r="M75" s="68">
        <f t="shared" si="73"/>
        <v>-8.0920645629828101E-5</v>
      </c>
      <c r="N75" s="68">
        <f t="shared" si="73"/>
        <v>-7.357824598204721E-5</v>
      </c>
      <c r="O75" s="68">
        <f t="shared" si="73"/>
        <v>-6.6380331025761298E-5</v>
      </c>
      <c r="P75" s="68">
        <f t="shared" si="73"/>
        <v>-5.982792088237961E-5</v>
      </c>
      <c r="Q75" s="68">
        <f t="shared" si="73"/>
        <v>-5.4259305341653007E-5</v>
      </c>
      <c r="R75" s="68">
        <f t="shared" si="73"/>
        <v>-4.9799841576070884E-5</v>
      </c>
      <c r="S75" s="68">
        <f t="shared" si="73"/>
        <v>-4.6397072797805602E-5</v>
      </c>
      <c r="T75" s="68">
        <f t="shared" si="73"/>
        <v>-4.3895764843330094E-5</v>
      </c>
      <c r="U75" s="68">
        <f t="shared" si="73"/>
        <v>-4.2107365841462744E-5</v>
      </c>
      <c r="V75" s="68">
        <f t="shared" si="73"/>
        <v>-4.0853962251293284E-5</v>
      </c>
      <c r="W75" s="68">
        <f t="shared" si="73"/>
        <v>-3.9987783330280735E-5</v>
      </c>
      <c r="X75" s="68">
        <f t="shared" si="73"/>
        <v>-3.93950139312806E-5</v>
      </c>
      <c r="Y75" s="68">
        <f t="shared" si="73"/>
        <v>-3.8992059867999029E-5</v>
      </c>
      <c r="Z75" s="68">
        <f t="shared" si="73"/>
        <v>-3.8719385337209372E-5</v>
      </c>
      <c r="AA75" s="68">
        <f t="shared" si="73"/>
        <v>-3.8535438814060903E-5</v>
      </c>
      <c r="AB75" s="68">
        <f t="shared" si="73"/>
        <v>-3.8411606928446129E-5</v>
      </c>
      <c r="AC75" s="68">
        <f t="shared" si="73"/>
        <v>-3.832836099071531E-5</v>
      </c>
    </row>
    <row r="76" spans="1:29" x14ac:dyDescent="0.25">
      <c r="A76" s="30" t="str">
        <f t="shared" si="71"/>
        <v>Capex costumization</v>
      </c>
      <c r="B76" s="66">
        <f>((1+B35)^B43)*B35/(((1+B35)^B43)-1)*(B33)/B47/(B44)</f>
        <v>7.6311881817276459E-4</v>
      </c>
      <c r="C76" s="66">
        <f t="shared" ref="C76:AC76" si="74">((1+C35)^C43)*C35/(((1+C35)^C43)-1)*(C33)/C47/(C44)</f>
        <v>7.6311881817276459E-4</v>
      </c>
      <c r="D76" s="66">
        <f t="shared" si="74"/>
        <v>7.6311881817276459E-4</v>
      </c>
      <c r="E76" s="66">
        <f t="shared" si="74"/>
        <v>7.6311881817276459E-4</v>
      </c>
      <c r="F76" s="66">
        <f t="shared" si="74"/>
        <v>7.6311881817276459E-4</v>
      </c>
      <c r="G76" s="66">
        <f t="shared" si="74"/>
        <v>7.6311881817276459E-4</v>
      </c>
      <c r="H76" s="66">
        <f t="shared" si="74"/>
        <v>7.6311881817276459E-4</v>
      </c>
      <c r="I76" s="66">
        <f t="shared" si="74"/>
        <v>7.6311881817276459E-4</v>
      </c>
      <c r="J76" s="66">
        <f t="shared" si="74"/>
        <v>7.6311881817276459E-4</v>
      </c>
      <c r="K76" s="66">
        <f t="shared" si="74"/>
        <v>7.6311881817276459E-4</v>
      </c>
      <c r="L76" s="66">
        <f t="shared" si="74"/>
        <v>7.6311881817276459E-4</v>
      </c>
      <c r="M76" s="66">
        <f t="shared" si="74"/>
        <v>7.6311881817276459E-4</v>
      </c>
      <c r="N76" s="66">
        <f t="shared" si="74"/>
        <v>7.6311881817276459E-4</v>
      </c>
      <c r="O76" s="66">
        <f t="shared" si="74"/>
        <v>7.6311881817276459E-4</v>
      </c>
      <c r="P76" s="66">
        <f t="shared" si="74"/>
        <v>7.6311881817276459E-4</v>
      </c>
      <c r="Q76" s="66">
        <f t="shared" si="74"/>
        <v>7.6311881817276459E-4</v>
      </c>
      <c r="R76" s="66">
        <f t="shared" si="74"/>
        <v>7.6311881817276459E-4</v>
      </c>
      <c r="S76" s="66">
        <f t="shared" si="74"/>
        <v>7.6311881817276459E-4</v>
      </c>
      <c r="T76" s="66">
        <f t="shared" si="74"/>
        <v>7.6311881817276459E-4</v>
      </c>
      <c r="U76" s="66">
        <f t="shared" si="74"/>
        <v>7.6311881817276459E-4</v>
      </c>
      <c r="V76" s="66">
        <f t="shared" si="74"/>
        <v>7.6311881817276459E-4</v>
      </c>
      <c r="W76" s="66">
        <f t="shared" si="74"/>
        <v>7.6311881817276459E-4</v>
      </c>
      <c r="X76" s="66">
        <f t="shared" si="74"/>
        <v>7.6311881817276459E-4</v>
      </c>
      <c r="Y76" s="66">
        <f t="shared" si="74"/>
        <v>7.6311881817276459E-4</v>
      </c>
      <c r="Z76" s="66">
        <f t="shared" si="74"/>
        <v>7.6311881817276459E-4</v>
      </c>
      <c r="AA76" s="66">
        <f t="shared" si="74"/>
        <v>7.6311881817276459E-4</v>
      </c>
      <c r="AB76" s="66">
        <f t="shared" si="74"/>
        <v>7.6311881817276459E-4</v>
      </c>
      <c r="AC76" s="66">
        <f t="shared" si="74"/>
        <v>7.6311881817276459E-4</v>
      </c>
    </row>
    <row r="77" spans="1:29" x14ac:dyDescent="0.25">
      <c r="A77" s="30" t="str">
        <f t="shared" si="71"/>
        <v>Residual value (costumization)</v>
      </c>
      <c r="B77" s="69">
        <f>((1+B35)^B43)*B35/(((1+B35)^B43)-1)*(B34)/B47/(B44)</f>
        <v>-3.8155940908638231E-5</v>
      </c>
      <c r="C77" s="69">
        <f t="shared" ref="C77:AC77" si="75">((1+C35)^C43)*C35/(((1+C35)^C43)-1)*(C34)/C47/(C44)</f>
        <v>-3.8155940908638231E-5</v>
      </c>
      <c r="D77" s="69">
        <f t="shared" si="75"/>
        <v>-3.8155940908638231E-5</v>
      </c>
      <c r="E77" s="69">
        <f t="shared" si="75"/>
        <v>-3.8155940908638231E-5</v>
      </c>
      <c r="F77" s="69">
        <f t="shared" si="75"/>
        <v>-3.8155940908638231E-5</v>
      </c>
      <c r="G77" s="69">
        <f t="shared" si="75"/>
        <v>-3.8155940908638231E-5</v>
      </c>
      <c r="H77" s="69">
        <f t="shared" si="75"/>
        <v>-3.8155940908638231E-5</v>
      </c>
      <c r="I77" s="69">
        <f t="shared" si="75"/>
        <v>-3.8155940908638231E-5</v>
      </c>
      <c r="J77" s="69">
        <f t="shared" si="75"/>
        <v>-3.8155940908638231E-5</v>
      </c>
      <c r="K77" s="69">
        <f t="shared" si="75"/>
        <v>-3.8155940908638231E-5</v>
      </c>
      <c r="L77" s="69">
        <f t="shared" si="75"/>
        <v>-3.8155940908638231E-5</v>
      </c>
      <c r="M77" s="69">
        <f t="shared" si="75"/>
        <v>-3.8155940908638231E-5</v>
      </c>
      <c r="N77" s="69">
        <f t="shared" si="75"/>
        <v>-3.8155940908638231E-5</v>
      </c>
      <c r="O77" s="69">
        <f t="shared" si="75"/>
        <v>-3.8155940908638231E-5</v>
      </c>
      <c r="P77" s="69">
        <f t="shared" si="75"/>
        <v>-3.8155940908638231E-5</v>
      </c>
      <c r="Q77" s="69">
        <f t="shared" si="75"/>
        <v>-3.8155940908638231E-5</v>
      </c>
      <c r="R77" s="69">
        <f t="shared" si="75"/>
        <v>-3.8155940908638231E-5</v>
      </c>
      <c r="S77" s="69">
        <f t="shared" si="75"/>
        <v>-3.8155940908638231E-5</v>
      </c>
      <c r="T77" s="69">
        <f t="shared" si="75"/>
        <v>-3.8155940908638231E-5</v>
      </c>
      <c r="U77" s="69">
        <f t="shared" si="75"/>
        <v>-3.8155940908638231E-5</v>
      </c>
      <c r="V77" s="69">
        <f t="shared" si="75"/>
        <v>-3.8155940908638231E-5</v>
      </c>
      <c r="W77" s="69">
        <f t="shared" si="75"/>
        <v>-3.8155940908638231E-5</v>
      </c>
      <c r="X77" s="69">
        <f t="shared" si="75"/>
        <v>-3.8155940908638231E-5</v>
      </c>
      <c r="Y77" s="69">
        <f t="shared" si="75"/>
        <v>-3.8155940908638231E-5</v>
      </c>
      <c r="Z77" s="69">
        <f t="shared" si="75"/>
        <v>-3.8155940908638231E-5</v>
      </c>
      <c r="AA77" s="69">
        <f t="shared" si="75"/>
        <v>-3.8155940908638231E-5</v>
      </c>
      <c r="AB77" s="69">
        <f t="shared" si="75"/>
        <v>-3.8155940908638231E-5</v>
      </c>
      <c r="AC77" s="69">
        <f t="shared" si="75"/>
        <v>-3.8155940908638231E-5</v>
      </c>
    </row>
    <row r="78" spans="1:29" x14ac:dyDescent="0.25">
      <c r="A78" s="30" t="str">
        <f t="shared" si="71"/>
        <v>Opex fix (admin, crew, insurance)</v>
      </c>
      <c r="B78" s="66">
        <f>B36/B47/(B44)</f>
        <v>1.6256502601040416E-3</v>
      </c>
      <c r="C78" s="66">
        <f t="shared" ref="C78:AC78" si="76">C36/C47/(C44)</f>
        <v>1.6256502601040416E-3</v>
      </c>
      <c r="D78" s="66">
        <f t="shared" si="76"/>
        <v>1.6256502601040416E-3</v>
      </c>
      <c r="E78" s="66">
        <f t="shared" si="76"/>
        <v>1.6256502601040416E-3</v>
      </c>
      <c r="F78" s="66">
        <f t="shared" si="76"/>
        <v>1.6256502601040416E-3</v>
      </c>
      <c r="G78" s="66">
        <f t="shared" si="76"/>
        <v>1.6256502601040416E-3</v>
      </c>
      <c r="H78" s="66">
        <f t="shared" si="76"/>
        <v>1.6256502601040416E-3</v>
      </c>
      <c r="I78" s="66">
        <f t="shared" si="76"/>
        <v>1.6256502601040416E-3</v>
      </c>
      <c r="J78" s="66">
        <f t="shared" si="76"/>
        <v>1.6256502601040416E-3</v>
      </c>
      <c r="K78" s="66">
        <f t="shared" si="76"/>
        <v>1.6256502601040416E-3</v>
      </c>
      <c r="L78" s="66">
        <f t="shared" si="76"/>
        <v>1.6256502601040416E-3</v>
      </c>
      <c r="M78" s="66">
        <f t="shared" si="76"/>
        <v>1.6256502601040416E-3</v>
      </c>
      <c r="N78" s="66">
        <f t="shared" si="76"/>
        <v>1.6256502601040416E-3</v>
      </c>
      <c r="O78" s="66">
        <f t="shared" si="76"/>
        <v>1.6256502601040416E-3</v>
      </c>
      <c r="P78" s="66">
        <f t="shared" si="76"/>
        <v>1.6256502601040416E-3</v>
      </c>
      <c r="Q78" s="66">
        <f t="shared" si="76"/>
        <v>1.6256502601040416E-3</v>
      </c>
      <c r="R78" s="66">
        <f t="shared" si="76"/>
        <v>1.6256502601040416E-3</v>
      </c>
      <c r="S78" s="66">
        <f t="shared" si="76"/>
        <v>1.6256502601040416E-3</v>
      </c>
      <c r="T78" s="66">
        <f t="shared" si="76"/>
        <v>1.6256502601040416E-3</v>
      </c>
      <c r="U78" s="66">
        <f t="shared" si="76"/>
        <v>1.6256502601040416E-3</v>
      </c>
      <c r="V78" s="66">
        <f t="shared" si="76"/>
        <v>1.6256502601040416E-3</v>
      </c>
      <c r="W78" s="66">
        <f t="shared" si="76"/>
        <v>1.6256502601040416E-3</v>
      </c>
      <c r="X78" s="66">
        <f t="shared" si="76"/>
        <v>1.6256502601040416E-3</v>
      </c>
      <c r="Y78" s="66">
        <f t="shared" si="76"/>
        <v>1.6256502601040416E-3</v>
      </c>
      <c r="Z78" s="66">
        <f t="shared" si="76"/>
        <v>1.6256502601040416E-3</v>
      </c>
      <c r="AA78" s="66">
        <f t="shared" si="76"/>
        <v>1.6256502601040416E-3</v>
      </c>
      <c r="AB78" s="66">
        <f t="shared" si="76"/>
        <v>1.6256502601040416E-3</v>
      </c>
      <c r="AC78" s="66">
        <f t="shared" si="76"/>
        <v>1.6256502601040416E-3</v>
      </c>
    </row>
    <row r="79" spans="1:29" x14ac:dyDescent="0.25">
      <c r="A79" s="30" t="str">
        <f t="shared" si="71"/>
        <v>Opex maintenance &amp; repair</v>
      </c>
      <c r="B79" s="66">
        <f>B37/B47/(B44)</f>
        <v>2.6260504201680674E-3</v>
      </c>
      <c r="C79" s="66">
        <f t="shared" ref="C79:AC79" si="77">C37/C47/(C44)</f>
        <v>2.6260504201680674E-3</v>
      </c>
      <c r="D79" s="66">
        <f t="shared" si="77"/>
        <v>2.6260504201680674E-3</v>
      </c>
      <c r="E79" s="66">
        <f t="shared" si="77"/>
        <v>2.6260504201680674E-3</v>
      </c>
      <c r="F79" s="66">
        <f t="shared" si="77"/>
        <v>2.6260504201680674E-3</v>
      </c>
      <c r="G79" s="66">
        <f t="shared" si="77"/>
        <v>2.6260504201680674E-3</v>
      </c>
      <c r="H79" s="66">
        <f t="shared" si="77"/>
        <v>2.6260504201680674E-3</v>
      </c>
      <c r="I79" s="66">
        <f t="shared" si="77"/>
        <v>2.6260504201680674E-3</v>
      </c>
      <c r="J79" s="66">
        <f t="shared" si="77"/>
        <v>2.6260504201680674E-3</v>
      </c>
      <c r="K79" s="66">
        <f t="shared" si="77"/>
        <v>2.6260504201680674E-3</v>
      </c>
      <c r="L79" s="66">
        <f t="shared" si="77"/>
        <v>2.6260504201680674E-3</v>
      </c>
      <c r="M79" s="66">
        <f t="shared" si="77"/>
        <v>2.6260504201680674E-3</v>
      </c>
      <c r="N79" s="66">
        <f t="shared" si="77"/>
        <v>2.6260504201680674E-3</v>
      </c>
      <c r="O79" s="66">
        <f t="shared" si="77"/>
        <v>2.6260504201680674E-3</v>
      </c>
      <c r="P79" s="66">
        <f t="shared" si="77"/>
        <v>2.6260504201680674E-3</v>
      </c>
      <c r="Q79" s="66">
        <f t="shared" si="77"/>
        <v>2.6260504201680674E-3</v>
      </c>
      <c r="R79" s="66">
        <f t="shared" si="77"/>
        <v>2.6260504201680674E-3</v>
      </c>
      <c r="S79" s="66">
        <f t="shared" si="77"/>
        <v>2.6260504201680674E-3</v>
      </c>
      <c r="T79" s="66">
        <f t="shared" si="77"/>
        <v>2.6260504201680674E-3</v>
      </c>
      <c r="U79" s="66">
        <f t="shared" si="77"/>
        <v>2.6260504201680674E-3</v>
      </c>
      <c r="V79" s="66">
        <f t="shared" si="77"/>
        <v>2.6260504201680674E-3</v>
      </c>
      <c r="W79" s="66">
        <f t="shared" si="77"/>
        <v>2.6260504201680674E-3</v>
      </c>
      <c r="X79" s="66">
        <f t="shared" si="77"/>
        <v>2.6260504201680674E-3</v>
      </c>
      <c r="Y79" s="66">
        <f t="shared" si="77"/>
        <v>2.6260504201680674E-3</v>
      </c>
      <c r="Z79" s="66">
        <f t="shared" si="77"/>
        <v>2.6260504201680674E-3</v>
      </c>
      <c r="AA79" s="66">
        <f t="shared" si="77"/>
        <v>2.6260504201680674E-3</v>
      </c>
      <c r="AB79" s="66">
        <f t="shared" si="77"/>
        <v>2.6260504201680674E-3</v>
      </c>
      <c r="AC79" s="66">
        <f t="shared" si="77"/>
        <v>2.6260504201680674E-3</v>
      </c>
    </row>
    <row r="80" spans="1:29" x14ac:dyDescent="0.25">
      <c r="A80" s="30" t="str">
        <f t="shared" si="71"/>
        <v>Opex var (mode-fees, shunting)</v>
      </c>
      <c r="B80" s="66">
        <f>B38*B47/B47/(B44)</f>
        <v>1.7507002801120447E-3</v>
      </c>
      <c r="C80" s="66">
        <f t="shared" ref="C80:AC80" si="78">C38*C47/C47/(C44)</f>
        <v>1.7507002801120447E-3</v>
      </c>
      <c r="D80" s="66">
        <f t="shared" si="78"/>
        <v>1.7507002801120447E-3</v>
      </c>
      <c r="E80" s="66">
        <f t="shared" si="78"/>
        <v>1.7507002801120447E-3</v>
      </c>
      <c r="F80" s="66">
        <f t="shared" si="78"/>
        <v>1.7507002801120447E-3</v>
      </c>
      <c r="G80" s="66">
        <f t="shared" si="78"/>
        <v>1.7507002801120447E-3</v>
      </c>
      <c r="H80" s="66">
        <f t="shared" si="78"/>
        <v>1.7507002801120447E-3</v>
      </c>
      <c r="I80" s="66">
        <f t="shared" si="78"/>
        <v>1.7507002801120447E-3</v>
      </c>
      <c r="J80" s="66">
        <f t="shared" si="78"/>
        <v>1.7507002801120447E-3</v>
      </c>
      <c r="K80" s="66">
        <f t="shared" si="78"/>
        <v>1.7507002801120447E-3</v>
      </c>
      <c r="L80" s="66">
        <f t="shared" si="78"/>
        <v>1.7507002801120447E-3</v>
      </c>
      <c r="M80" s="66">
        <f t="shared" si="78"/>
        <v>1.7507002801120447E-3</v>
      </c>
      <c r="N80" s="66">
        <f t="shared" si="78"/>
        <v>1.7507002801120447E-3</v>
      </c>
      <c r="O80" s="66">
        <f t="shared" si="78"/>
        <v>1.7507002801120447E-3</v>
      </c>
      <c r="P80" s="66">
        <f t="shared" si="78"/>
        <v>1.7507002801120447E-3</v>
      </c>
      <c r="Q80" s="66">
        <f t="shared" si="78"/>
        <v>1.7507002801120447E-3</v>
      </c>
      <c r="R80" s="66">
        <f t="shared" si="78"/>
        <v>1.7507002801120447E-3</v>
      </c>
      <c r="S80" s="66">
        <f t="shared" si="78"/>
        <v>1.7507002801120447E-3</v>
      </c>
      <c r="T80" s="66">
        <f t="shared" si="78"/>
        <v>1.7507002801120447E-3</v>
      </c>
      <c r="U80" s="66">
        <f t="shared" si="78"/>
        <v>1.7507002801120447E-3</v>
      </c>
      <c r="V80" s="66">
        <f t="shared" si="78"/>
        <v>1.7507002801120447E-3</v>
      </c>
      <c r="W80" s="66">
        <f t="shared" si="78"/>
        <v>1.7507002801120447E-3</v>
      </c>
      <c r="X80" s="66">
        <f t="shared" si="78"/>
        <v>1.7507002801120447E-3</v>
      </c>
      <c r="Y80" s="66">
        <f t="shared" si="78"/>
        <v>1.7507002801120447E-3</v>
      </c>
      <c r="Z80" s="66">
        <f t="shared" si="78"/>
        <v>1.7507002801120447E-3</v>
      </c>
      <c r="AA80" s="66">
        <f t="shared" si="78"/>
        <v>1.7507002801120447E-3</v>
      </c>
      <c r="AB80" s="66">
        <f t="shared" si="78"/>
        <v>1.7507002801120447E-3</v>
      </c>
      <c r="AC80" s="66">
        <f t="shared" si="78"/>
        <v>1.7507002801120447E-3</v>
      </c>
    </row>
    <row r="81" spans="1:29" x14ac:dyDescent="0.25">
      <c r="A81" s="30" t="str">
        <f t="shared" si="71"/>
        <v>Fuel Cost</v>
      </c>
      <c r="B81" s="66">
        <f>B39*B40*B47/B47/(B44)</f>
        <v>2.7715714285714288E-3</v>
      </c>
      <c r="C81" s="66">
        <f t="shared" ref="C81:AC81" si="79">C39*C40*C47/C47/(C44)</f>
        <v>2.7715714285714288E-3</v>
      </c>
      <c r="D81" s="66">
        <f t="shared" si="79"/>
        <v>2.7715714285714288E-3</v>
      </c>
      <c r="E81" s="66">
        <f t="shared" si="79"/>
        <v>2.7715714285714288E-3</v>
      </c>
      <c r="F81" s="66">
        <f t="shared" si="79"/>
        <v>2.7715714285714288E-3</v>
      </c>
      <c r="G81" s="66">
        <f t="shared" si="79"/>
        <v>2.7715714285714288E-3</v>
      </c>
      <c r="H81" s="66">
        <f t="shared" si="79"/>
        <v>2.7715714285714288E-3</v>
      </c>
      <c r="I81" s="66">
        <f t="shared" si="79"/>
        <v>2.7715714285714288E-3</v>
      </c>
      <c r="J81" s="66">
        <f t="shared" si="79"/>
        <v>2.7715714285714288E-3</v>
      </c>
      <c r="K81" s="66">
        <f t="shared" si="79"/>
        <v>2.7715714285714288E-3</v>
      </c>
      <c r="L81" s="66">
        <f t="shared" si="79"/>
        <v>2.7715714285714288E-3</v>
      </c>
      <c r="M81" s="66">
        <f t="shared" si="79"/>
        <v>2.7715714285714288E-3</v>
      </c>
      <c r="N81" s="66">
        <f t="shared" si="79"/>
        <v>2.7715714285714288E-3</v>
      </c>
      <c r="O81" s="66">
        <f t="shared" si="79"/>
        <v>2.7715714285714288E-3</v>
      </c>
      <c r="P81" s="66">
        <f t="shared" si="79"/>
        <v>2.7715714285714288E-3</v>
      </c>
      <c r="Q81" s="66">
        <f t="shared" si="79"/>
        <v>2.7715714285714288E-3</v>
      </c>
      <c r="R81" s="66">
        <f t="shared" si="79"/>
        <v>2.7715714285714288E-3</v>
      </c>
      <c r="S81" s="66">
        <f t="shared" si="79"/>
        <v>2.7715714285714288E-3</v>
      </c>
      <c r="T81" s="66">
        <f t="shared" si="79"/>
        <v>2.7715714285714288E-3</v>
      </c>
      <c r="U81" s="66">
        <f t="shared" si="79"/>
        <v>2.7715714285714288E-3</v>
      </c>
      <c r="V81" s="66">
        <f t="shared" si="79"/>
        <v>2.7715714285714288E-3</v>
      </c>
      <c r="W81" s="66">
        <f t="shared" si="79"/>
        <v>2.7715714285714288E-3</v>
      </c>
      <c r="X81" s="66">
        <f t="shared" si="79"/>
        <v>2.7715714285714288E-3</v>
      </c>
      <c r="Y81" s="66">
        <f t="shared" si="79"/>
        <v>2.7715714285714288E-3</v>
      </c>
      <c r="Z81" s="66">
        <f t="shared" si="79"/>
        <v>2.7715714285714288E-3</v>
      </c>
      <c r="AA81" s="66">
        <f t="shared" si="79"/>
        <v>2.7715714285714288E-3</v>
      </c>
      <c r="AB81" s="66">
        <f t="shared" si="79"/>
        <v>2.7715714285714288E-3</v>
      </c>
      <c r="AC81" s="66">
        <f t="shared" si="79"/>
        <v>2.7715714285714288E-3</v>
      </c>
    </row>
    <row r="82" spans="1:29" x14ac:dyDescent="0.25">
      <c r="A82" s="59" t="str">
        <f>A45</f>
        <v>Market failure (av. utilization)</v>
      </c>
      <c r="B82" s="66">
        <f t="shared" ref="B82:AC82" si="80">B71/B45-B71/B44</f>
        <v>1.1077028425867734E-2</v>
      </c>
      <c r="C82" s="66">
        <f t="shared" si="80"/>
        <v>1.1077495778106048E-2</v>
      </c>
      <c r="D82" s="66">
        <f t="shared" si="80"/>
        <v>1.1078159351288669E-2</v>
      </c>
      <c r="E82" s="66">
        <f t="shared" si="80"/>
        <v>1.1079097248216988E-2</v>
      </c>
      <c r="F82" s="66">
        <f t="shared" si="80"/>
        <v>1.1080414038583293E-2</v>
      </c>
      <c r="G82" s="66">
        <f t="shared" si="80"/>
        <v>1.1082244855202154E-2</v>
      </c>
      <c r="H82" s="66">
        <f t="shared" si="80"/>
        <v>1.1084754836295636E-2</v>
      </c>
      <c r="I82" s="66">
        <f t="shared" si="80"/>
        <v>1.1088127981926568E-2</v>
      </c>
      <c r="J82" s="66">
        <f t="shared" si="80"/>
        <v>1.1092537334910009E-2</v>
      </c>
      <c r="K82" s="66">
        <f t="shared" si="80"/>
        <v>1.1098090169715271E-2</v>
      </c>
      <c r="L82" s="66">
        <f t="shared" si="80"/>
        <v>1.1104753412087436E-2</v>
      </c>
      <c r="M82" s="66">
        <f t="shared" si="80"/>
        <v>1.1112288031012184E-2</v>
      </c>
      <c r="N82" s="66">
        <f t="shared" si="80"/>
        <v>1.1120242297297279E-2</v>
      </c>
      <c r="O82" s="66">
        <f t="shared" si="80"/>
        <v>1.1128040038499926E-2</v>
      </c>
      <c r="P82" s="66">
        <f t="shared" si="80"/>
        <v>1.1135138482821919E-2</v>
      </c>
      <c r="Q82" s="66">
        <f t="shared" si="80"/>
        <v>1.1141171149657706E-2</v>
      </c>
      <c r="R82" s="66">
        <f t="shared" si="80"/>
        <v>1.1146002235403754E-2</v>
      </c>
      <c r="S82" s="66">
        <f t="shared" si="80"/>
        <v>1.1149688568246876E-2</v>
      </c>
      <c r="T82" s="66">
        <f t="shared" si="80"/>
        <v>1.1152398318530892E-2</v>
      </c>
      <c r="U82" s="66">
        <f t="shared" si="80"/>
        <v>1.1154335750782913E-2</v>
      </c>
      <c r="V82" s="66">
        <f t="shared" si="80"/>
        <v>1.1155693604672267E-2</v>
      </c>
      <c r="W82" s="66">
        <f t="shared" si="80"/>
        <v>1.1156631965170027E-2</v>
      </c>
      <c r="X82" s="66">
        <f t="shared" si="80"/>
        <v>1.1157274132018946E-2</v>
      </c>
      <c r="Y82" s="66">
        <f t="shared" si="80"/>
        <v>1.11577106655875E-2</v>
      </c>
      <c r="Z82" s="66">
        <f t="shared" si="80"/>
        <v>1.1158006062995857E-2</v>
      </c>
      <c r="AA82" s="66">
        <f t="shared" si="80"/>
        <v>1.1158205338395934E-2</v>
      </c>
      <c r="AB82" s="66">
        <f t="shared" si="80"/>
        <v>1.1158339489605349E-2</v>
      </c>
      <c r="AC82" s="66">
        <f t="shared" si="80"/>
        <v>1.1158429672704556E-2</v>
      </c>
    </row>
    <row r="83" spans="1:29" x14ac:dyDescent="0.25">
      <c r="A83" s="59" t="str">
        <f>A46</f>
        <v>Payload loss (fuel)</v>
      </c>
      <c r="B83" s="66">
        <f>B71/(B44-B46)-B71/B44</f>
        <v>0</v>
      </c>
      <c r="C83" s="66">
        <f t="shared" ref="C83:AC83" si="81">C71/(C44-C46)-C71/C44</f>
        <v>0</v>
      </c>
      <c r="D83" s="66">
        <f t="shared" si="81"/>
        <v>0</v>
      </c>
      <c r="E83" s="66">
        <f t="shared" si="81"/>
        <v>0</v>
      </c>
      <c r="F83" s="66">
        <f t="shared" si="81"/>
        <v>0</v>
      </c>
      <c r="G83" s="66">
        <f t="shared" si="81"/>
        <v>0</v>
      </c>
      <c r="H83" s="66">
        <f t="shared" si="81"/>
        <v>0</v>
      </c>
      <c r="I83" s="66">
        <f t="shared" si="81"/>
        <v>0</v>
      </c>
      <c r="J83" s="66">
        <f t="shared" si="81"/>
        <v>0</v>
      </c>
      <c r="K83" s="66">
        <f t="shared" si="81"/>
        <v>0</v>
      </c>
      <c r="L83" s="66">
        <f t="shared" si="81"/>
        <v>0</v>
      </c>
      <c r="M83" s="66">
        <f t="shared" si="81"/>
        <v>0</v>
      </c>
      <c r="N83" s="66">
        <f t="shared" si="81"/>
        <v>0</v>
      </c>
      <c r="O83" s="66">
        <f t="shared" si="81"/>
        <v>0</v>
      </c>
      <c r="P83" s="66">
        <f t="shared" si="81"/>
        <v>0</v>
      </c>
      <c r="Q83" s="66">
        <f t="shared" si="81"/>
        <v>0</v>
      </c>
      <c r="R83" s="66">
        <f t="shared" si="81"/>
        <v>0</v>
      </c>
      <c r="S83" s="66">
        <f t="shared" si="81"/>
        <v>0</v>
      </c>
      <c r="T83" s="66">
        <f t="shared" si="81"/>
        <v>0</v>
      </c>
      <c r="U83" s="66">
        <f t="shared" si="81"/>
        <v>0</v>
      </c>
      <c r="V83" s="66">
        <f t="shared" si="81"/>
        <v>0</v>
      </c>
      <c r="W83" s="66">
        <f t="shared" si="81"/>
        <v>0</v>
      </c>
      <c r="X83" s="66">
        <f t="shared" si="81"/>
        <v>0</v>
      </c>
      <c r="Y83" s="66">
        <f t="shared" si="81"/>
        <v>0</v>
      </c>
      <c r="Z83" s="66">
        <f t="shared" si="81"/>
        <v>0</v>
      </c>
      <c r="AA83" s="66">
        <f t="shared" si="81"/>
        <v>0</v>
      </c>
      <c r="AB83" s="66">
        <f t="shared" si="81"/>
        <v>0</v>
      </c>
      <c r="AC83" s="66">
        <f t="shared" si="81"/>
        <v>0</v>
      </c>
    </row>
    <row r="84" spans="1:29" ht="15.75" thickBot="1" x14ac:dyDescent="0.3">
      <c r="A84" s="59" t="str">
        <f>A21</f>
        <v>Emission Cost</v>
      </c>
      <c r="B84" s="69">
        <f>B41*B47/B47/(B44)</f>
        <v>0</v>
      </c>
      <c r="C84" s="69">
        <f t="shared" ref="C84:AC84" si="82">C41*C47/C47/(C44)</f>
        <v>0</v>
      </c>
      <c r="D84" s="69">
        <f t="shared" si="82"/>
        <v>0</v>
      </c>
      <c r="E84" s="69">
        <f t="shared" si="82"/>
        <v>0</v>
      </c>
      <c r="F84" s="69">
        <f t="shared" si="82"/>
        <v>0</v>
      </c>
      <c r="G84" s="69">
        <f t="shared" si="82"/>
        <v>0</v>
      </c>
      <c r="H84" s="69">
        <f t="shared" si="82"/>
        <v>0</v>
      </c>
      <c r="I84" s="69">
        <f t="shared" si="82"/>
        <v>0</v>
      </c>
      <c r="J84" s="69">
        <f t="shared" si="82"/>
        <v>0</v>
      </c>
      <c r="K84" s="69">
        <f t="shared" si="82"/>
        <v>0</v>
      </c>
      <c r="L84" s="69">
        <f t="shared" si="82"/>
        <v>0</v>
      </c>
      <c r="M84" s="69">
        <f t="shared" si="82"/>
        <v>0</v>
      </c>
      <c r="N84" s="69">
        <f t="shared" si="82"/>
        <v>0</v>
      </c>
      <c r="O84" s="69">
        <f t="shared" si="82"/>
        <v>0</v>
      </c>
      <c r="P84" s="69">
        <f t="shared" si="82"/>
        <v>0</v>
      </c>
      <c r="Q84" s="69">
        <f t="shared" si="82"/>
        <v>0</v>
      </c>
      <c r="R84" s="69">
        <f t="shared" si="82"/>
        <v>0</v>
      </c>
      <c r="S84" s="69">
        <f t="shared" si="82"/>
        <v>0</v>
      </c>
      <c r="T84" s="69">
        <f t="shared" si="82"/>
        <v>0</v>
      </c>
      <c r="U84" s="69">
        <f t="shared" si="82"/>
        <v>0</v>
      </c>
      <c r="V84" s="69">
        <f t="shared" si="82"/>
        <v>0</v>
      </c>
      <c r="W84" s="69">
        <f t="shared" si="82"/>
        <v>0</v>
      </c>
      <c r="X84" s="69">
        <f t="shared" si="82"/>
        <v>0</v>
      </c>
      <c r="Y84" s="69">
        <f t="shared" si="82"/>
        <v>0</v>
      </c>
      <c r="Z84" s="69">
        <f t="shared" si="82"/>
        <v>0</v>
      </c>
      <c r="AA84" s="69">
        <f t="shared" si="82"/>
        <v>0</v>
      </c>
      <c r="AB84" s="69">
        <f t="shared" si="82"/>
        <v>0</v>
      </c>
      <c r="AC84" s="69">
        <f t="shared" si="82"/>
        <v>0</v>
      </c>
    </row>
    <row r="85" spans="1:29" ht="15.75" thickBot="1" x14ac:dyDescent="0.3">
      <c r="A85" s="31" t="s">
        <v>210</v>
      </c>
      <c r="B85" s="97">
        <f>B74+B75+B76+B77+B78+B79+B80+B81+B82+B83+B84</f>
        <v>2.1225665860236061E-2</v>
      </c>
      <c r="C85" s="97">
        <f t="shared" ref="C85:AC85" si="83">C74+C75+C76+C77+C78+C79+C80+C81+C82+C83+C84</f>
        <v>2.1226564614540509E-2</v>
      </c>
      <c r="D85" s="97">
        <f t="shared" si="83"/>
        <v>2.1227840716814779E-2</v>
      </c>
      <c r="E85" s="97">
        <f t="shared" si="83"/>
        <v>2.1229644364753854E-2</v>
      </c>
      <c r="F85" s="97">
        <f t="shared" si="83"/>
        <v>2.1232176653919823E-2</v>
      </c>
      <c r="G85" s="97">
        <f t="shared" si="83"/>
        <v>2.1235697455109944E-2</v>
      </c>
      <c r="H85" s="97">
        <f t="shared" si="83"/>
        <v>2.1240524341828177E-2</v>
      </c>
      <c r="I85" s="97">
        <f t="shared" si="83"/>
        <v>2.1247011160349202E-2</v>
      </c>
      <c r="J85" s="97">
        <f t="shared" si="83"/>
        <v>2.125549068531736E-2</v>
      </c>
      <c r="K85" s="97">
        <f t="shared" si="83"/>
        <v>2.1266169213789016E-2</v>
      </c>
      <c r="L85" s="97">
        <f t="shared" si="83"/>
        <v>2.1278983141427791E-2</v>
      </c>
      <c r="M85" s="97">
        <f t="shared" si="83"/>
        <v>2.1293472793206154E-2</v>
      </c>
      <c r="N85" s="97">
        <f t="shared" si="83"/>
        <v>2.1308769459139031E-2</v>
      </c>
      <c r="O85" s="97">
        <f t="shared" si="83"/>
        <v>2.1323765115297967E-2</v>
      </c>
      <c r="P85" s="97">
        <f t="shared" si="83"/>
        <v>2.1337415969763338E-2</v>
      </c>
      <c r="Q85" s="97">
        <f t="shared" si="83"/>
        <v>2.1349017252139856E-2</v>
      </c>
      <c r="R85" s="97">
        <f t="shared" si="83"/>
        <v>2.1358307801651485E-2</v>
      </c>
      <c r="S85" s="97">
        <f t="shared" si="83"/>
        <v>2.1365396903272868E-2</v>
      </c>
      <c r="T85" s="97">
        <f t="shared" si="83"/>
        <v>2.1370607961511363E-2</v>
      </c>
      <c r="U85" s="97">
        <f t="shared" si="83"/>
        <v>2.1374333792765252E-2</v>
      </c>
      <c r="V85" s="97">
        <f t="shared" si="83"/>
        <v>2.1376945050244775E-2</v>
      </c>
      <c r="W85" s="97">
        <f t="shared" si="83"/>
        <v>2.1378749589663546E-2</v>
      </c>
      <c r="X85" s="97">
        <f t="shared" si="83"/>
        <v>2.1379984525911465E-2</v>
      </c>
      <c r="Y85" s="97">
        <f t="shared" si="83"/>
        <v>2.1380824013543302E-2</v>
      </c>
      <c r="Z85" s="97">
        <f t="shared" si="83"/>
        <v>2.1381392085482447E-2</v>
      </c>
      <c r="AA85" s="97">
        <f t="shared" si="83"/>
        <v>2.1381775307405673E-2</v>
      </c>
      <c r="AB85" s="97">
        <f t="shared" si="83"/>
        <v>2.1382033290500702E-2</v>
      </c>
      <c r="AC85" s="97">
        <f t="shared" si="83"/>
        <v>2.1382206719537642E-2</v>
      </c>
    </row>
    <row r="87" spans="1:29" x14ac:dyDescent="0.25">
      <c r="B87" s="40"/>
    </row>
    <row r="107" spans="1:2" s="3" customFormat="1" ht="21" x14ac:dyDescent="0.35">
      <c r="A107" s="2" t="str">
        <f>'Parameter Input'!A88</f>
        <v>Railway long-haul: Liquid bulk</v>
      </c>
    </row>
    <row r="108" spans="1:2" s="3" customFormat="1" ht="21" x14ac:dyDescent="0.35">
      <c r="A108" s="2" t="s">
        <v>11</v>
      </c>
    </row>
    <row r="109" spans="1:2" x14ac:dyDescent="0.25">
      <c r="A109" s="33" t="s">
        <v>195</v>
      </c>
    </row>
    <row r="110" spans="1:2" x14ac:dyDescent="0.25">
      <c r="A110" s="33" t="s">
        <v>196</v>
      </c>
    </row>
    <row r="111" spans="1:2" ht="15.75" thickBot="1" x14ac:dyDescent="0.3">
      <c r="A111" s="34" t="s">
        <v>197</v>
      </c>
      <c r="B111" s="34"/>
    </row>
    <row r="112" spans="1:2" ht="15.75" thickBot="1" x14ac:dyDescent="0.3">
      <c r="A112" s="39" t="s">
        <v>198</v>
      </c>
      <c r="B112" s="35"/>
    </row>
    <row r="113" spans="1:44" ht="15.75" thickBot="1" x14ac:dyDescent="0.3">
      <c r="A113" s="38" t="s">
        <v>199</v>
      </c>
      <c r="B113" s="36"/>
    </row>
    <row r="114" spans="1:44" ht="15.75" thickBot="1" x14ac:dyDescent="0.3"/>
    <row r="115" spans="1:44" x14ac:dyDescent="0.25">
      <c r="A115" s="5" t="s">
        <v>200</v>
      </c>
      <c r="B115" s="6">
        <v>2023</v>
      </c>
      <c r="C115" s="6">
        <v>2050</v>
      </c>
      <c r="D115" s="7"/>
      <c r="E115" s="5" t="s">
        <v>201</v>
      </c>
      <c r="F115" s="8"/>
      <c r="G115" s="8"/>
      <c r="H115" s="8"/>
      <c r="I115" s="8"/>
      <c r="J115" s="8"/>
      <c r="K115" s="9"/>
      <c r="L115" s="10" t="s">
        <v>2</v>
      </c>
      <c r="M115" s="11"/>
      <c r="N115" s="11"/>
      <c r="O115" s="11"/>
      <c r="P115" s="12"/>
      <c r="Q115" s="13">
        <v>0</v>
      </c>
      <c r="R115" s="13">
        <v>1</v>
      </c>
      <c r="S115" s="13">
        <v>2</v>
      </c>
      <c r="T115" s="13">
        <v>3</v>
      </c>
      <c r="U115" s="13">
        <v>4</v>
      </c>
      <c r="V115" s="13">
        <v>5</v>
      </c>
      <c r="W115" s="13">
        <v>6</v>
      </c>
      <c r="X115" s="13">
        <v>7</v>
      </c>
      <c r="Y115" s="13">
        <v>8</v>
      </c>
      <c r="Z115" s="13">
        <v>9</v>
      </c>
      <c r="AA115" s="13">
        <v>10</v>
      </c>
      <c r="AB115" s="13">
        <v>11</v>
      </c>
      <c r="AC115" s="13">
        <v>12</v>
      </c>
      <c r="AD115" s="13">
        <v>13</v>
      </c>
      <c r="AE115" s="13">
        <v>14</v>
      </c>
      <c r="AF115" s="13">
        <v>15</v>
      </c>
      <c r="AG115" s="13">
        <v>16</v>
      </c>
      <c r="AH115" s="13">
        <v>17</v>
      </c>
      <c r="AI115" s="13">
        <v>18</v>
      </c>
      <c r="AJ115" s="13">
        <v>19</v>
      </c>
      <c r="AK115" s="13">
        <v>20</v>
      </c>
      <c r="AL115" s="13">
        <v>21</v>
      </c>
      <c r="AM115" s="13">
        <v>22</v>
      </c>
      <c r="AN115" s="13">
        <v>23</v>
      </c>
      <c r="AO115" s="13">
        <v>24</v>
      </c>
      <c r="AP115" s="13">
        <v>25</v>
      </c>
      <c r="AQ115" s="13">
        <v>26</v>
      </c>
      <c r="AR115" s="14">
        <v>27</v>
      </c>
    </row>
    <row r="116" spans="1:44" ht="15.75" thickBot="1" x14ac:dyDescent="0.3">
      <c r="A116" s="15"/>
      <c r="B116" s="3" t="s">
        <v>202</v>
      </c>
      <c r="C116" s="3" t="s">
        <v>203</v>
      </c>
      <c r="D116" s="16" t="s">
        <v>5</v>
      </c>
      <c r="E116" s="17"/>
      <c r="F116" s="18"/>
      <c r="G116" s="18"/>
      <c r="H116" s="18"/>
      <c r="I116" s="18"/>
      <c r="J116" s="18"/>
      <c r="K116" s="19"/>
      <c r="L116" s="20" t="s">
        <v>8</v>
      </c>
      <c r="M116" s="20" t="s">
        <v>204</v>
      </c>
      <c r="N116" s="20" t="s">
        <v>205</v>
      </c>
      <c r="O116" s="20" t="s">
        <v>9</v>
      </c>
      <c r="P116" s="21" t="s">
        <v>10</v>
      </c>
      <c r="Q116" s="22">
        <v>2023</v>
      </c>
      <c r="R116" s="22">
        <v>2024</v>
      </c>
      <c r="S116" s="22">
        <v>2025</v>
      </c>
      <c r="T116" s="22">
        <v>2026</v>
      </c>
      <c r="U116" s="22">
        <v>2027</v>
      </c>
      <c r="V116" s="22">
        <v>2028</v>
      </c>
      <c r="W116" s="22">
        <v>2029</v>
      </c>
      <c r="X116" s="22">
        <v>2030</v>
      </c>
      <c r="Y116" s="22">
        <v>2031</v>
      </c>
      <c r="Z116" s="22">
        <v>2032</v>
      </c>
      <c r="AA116" s="22">
        <v>2033</v>
      </c>
      <c r="AB116" s="22">
        <v>2034</v>
      </c>
      <c r="AC116" s="22">
        <v>2035</v>
      </c>
      <c r="AD116" s="22">
        <v>2036</v>
      </c>
      <c r="AE116" s="22">
        <v>2037</v>
      </c>
      <c r="AF116" s="22">
        <v>2038</v>
      </c>
      <c r="AG116" s="22">
        <v>2039</v>
      </c>
      <c r="AH116" s="22">
        <v>2040</v>
      </c>
      <c r="AI116" s="22">
        <v>2041</v>
      </c>
      <c r="AJ116" s="22">
        <v>2042</v>
      </c>
      <c r="AK116" s="22">
        <v>2043</v>
      </c>
      <c r="AL116" s="22">
        <v>2044</v>
      </c>
      <c r="AM116" s="22">
        <v>2045</v>
      </c>
      <c r="AN116" s="22">
        <v>2046</v>
      </c>
      <c r="AO116" s="22">
        <v>2047</v>
      </c>
      <c r="AP116" s="22">
        <v>2048</v>
      </c>
      <c r="AQ116" s="22">
        <v>2049</v>
      </c>
      <c r="AR116" s="23">
        <v>2050</v>
      </c>
    </row>
    <row r="117" spans="1:44" x14ac:dyDescent="0.25">
      <c r="A117" s="24" t="s">
        <v>18</v>
      </c>
      <c r="B117" s="41">
        <f>'Parameter Input'!$L$77</f>
        <v>3500000</v>
      </c>
      <c r="C117" s="42">
        <f>'Parameter Input'!$M$77</f>
        <v>3500000</v>
      </c>
      <c r="D117" s="1" t="s">
        <v>15</v>
      </c>
      <c r="L117" s="51">
        <f>'Parameter Input'!$O$77</f>
        <v>12</v>
      </c>
      <c r="M117" s="52">
        <v>0</v>
      </c>
      <c r="N117" s="52">
        <v>1</v>
      </c>
      <c r="O117" s="52">
        <f>'Parameter Input'!$P$77</f>
        <v>0.9</v>
      </c>
      <c r="P117" s="53">
        <f>'Parameter Input'!$Q$77</f>
        <v>0.4</v>
      </c>
      <c r="Q117" s="4">
        <f t="shared" ref="Q117:AR126" si="84">$N117+($M117-$N117)*((1/(1+EXP(-$P117*(Q$9-$L117)))^$O117))</f>
        <v>0.9867978615748374</v>
      </c>
      <c r="R117" s="4">
        <f t="shared" si="84"/>
        <v>0.98114509762858249</v>
      </c>
      <c r="S117" s="4">
        <f t="shared" si="84"/>
        <v>0.97311898315872036</v>
      </c>
      <c r="T117" s="4">
        <f t="shared" si="84"/>
        <v>0.96177484161592774</v>
      </c>
      <c r="U117" s="4">
        <f t="shared" si="84"/>
        <v>0.94584787155511363</v>
      </c>
      <c r="V117" s="4">
        <f t="shared" si="84"/>
        <v>0.92370360150141495</v>
      </c>
      <c r="W117" s="4">
        <f t="shared" si="84"/>
        <v>0.89334463567658451</v>
      </c>
      <c r="X117" s="4">
        <f t="shared" si="84"/>
        <v>0.85254543874327005</v>
      </c>
      <c r="Y117" s="4">
        <f t="shared" si="84"/>
        <v>0.79921300652623883</v>
      </c>
      <c r="Z117" s="4">
        <f t="shared" si="84"/>
        <v>0.73204982249993378</v>
      </c>
      <c r="AA117" s="4">
        <f t="shared" si="84"/>
        <v>0.65145592958786691</v>
      </c>
      <c r="AB117" s="4">
        <f t="shared" si="84"/>
        <v>0.56032247880849573</v>
      </c>
      <c r="AC117" s="4">
        <f t="shared" si="84"/>
        <v>0.46411326873185343</v>
      </c>
      <c r="AD117" s="4">
        <f t="shared" si="84"/>
        <v>0.36979727595523937</v>
      </c>
      <c r="AE117" s="4">
        <f t="shared" si="84"/>
        <v>0.28393948637231203</v>
      </c>
      <c r="AF117" s="4">
        <f t="shared" si="84"/>
        <v>0.21097259161117732</v>
      </c>
      <c r="AG117" s="4">
        <f t="shared" si="84"/>
        <v>0.15253917653798199</v>
      </c>
      <c r="AH117" s="4">
        <f t="shared" si="84"/>
        <v>0.10795188737709993</v>
      </c>
      <c r="AI117" s="4">
        <f t="shared" si="84"/>
        <v>7.5176653938091809E-2</v>
      </c>
      <c r="AJ117" s="4">
        <f t="shared" si="84"/>
        <v>5.1742836177502194E-2</v>
      </c>
      <c r="AK117" s="4">
        <f t="shared" si="84"/>
        <v>3.5319190625345942E-2</v>
      </c>
      <c r="AL117" s="4">
        <f t="shared" si="84"/>
        <v>2.3969442072658165E-2</v>
      </c>
      <c r="AM117" s="4">
        <f t="shared" si="84"/>
        <v>1.6202243558389728E-2</v>
      </c>
      <c r="AN117" s="4">
        <f t="shared" si="84"/>
        <v>1.0922240564108399E-2</v>
      </c>
      <c r="AO117" s="4">
        <f t="shared" si="84"/>
        <v>7.3493212906090566E-3</v>
      </c>
      <c r="AP117" s="4">
        <f t="shared" si="84"/>
        <v>4.9390262185057265E-3</v>
      </c>
      <c r="AQ117" s="4">
        <f t="shared" si="84"/>
        <v>3.3164275492956197E-3</v>
      </c>
      <c r="AR117" s="4">
        <f t="shared" si="84"/>
        <v>2.2256362146679809E-3</v>
      </c>
    </row>
    <row r="118" spans="1:44" x14ac:dyDescent="0.25">
      <c r="A118" s="24" t="s">
        <v>28</v>
      </c>
      <c r="B118" s="60">
        <f>'Parameter Input'!$L$78</f>
        <v>-525000</v>
      </c>
      <c r="C118" s="61">
        <f>'Parameter Input'!$M$78</f>
        <v>-175000</v>
      </c>
      <c r="D118" s="1" t="s">
        <v>15</v>
      </c>
      <c r="L118" s="54">
        <f>'Parameter Input'!$O$78</f>
        <v>12</v>
      </c>
      <c r="M118" s="37">
        <v>0</v>
      </c>
      <c r="N118" s="37">
        <v>1</v>
      </c>
      <c r="O118" s="37">
        <f>'Parameter Input'!$P$78</f>
        <v>0.9</v>
      </c>
      <c r="P118" s="55">
        <f>'Parameter Input'!$Q$78</f>
        <v>0.4</v>
      </c>
      <c r="Q118" s="4">
        <f t="shared" si="84"/>
        <v>0.9867978615748374</v>
      </c>
      <c r="R118" s="4">
        <f t="shared" si="84"/>
        <v>0.98114509762858249</v>
      </c>
      <c r="S118" s="4">
        <f t="shared" si="84"/>
        <v>0.97311898315872036</v>
      </c>
      <c r="T118" s="4">
        <f t="shared" si="84"/>
        <v>0.96177484161592774</v>
      </c>
      <c r="U118" s="4">
        <f t="shared" si="84"/>
        <v>0.94584787155511363</v>
      </c>
      <c r="V118" s="4">
        <f t="shared" si="84"/>
        <v>0.92370360150141495</v>
      </c>
      <c r="W118" s="4">
        <f t="shared" si="84"/>
        <v>0.89334463567658451</v>
      </c>
      <c r="X118" s="4">
        <f t="shared" si="84"/>
        <v>0.85254543874327005</v>
      </c>
      <c r="Y118" s="4">
        <f t="shared" si="84"/>
        <v>0.79921300652623883</v>
      </c>
      <c r="Z118" s="4">
        <f t="shared" si="84"/>
        <v>0.73204982249993378</v>
      </c>
      <c r="AA118" s="4">
        <f t="shared" si="84"/>
        <v>0.65145592958786691</v>
      </c>
      <c r="AB118" s="4">
        <f t="shared" si="84"/>
        <v>0.56032247880849573</v>
      </c>
      <c r="AC118" s="4">
        <f t="shared" si="84"/>
        <v>0.46411326873185343</v>
      </c>
      <c r="AD118" s="4">
        <f t="shared" si="84"/>
        <v>0.36979727595523937</v>
      </c>
      <c r="AE118" s="4">
        <f t="shared" si="84"/>
        <v>0.28393948637231203</v>
      </c>
      <c r="AF118" s="4">
        <f t="shared" si="84"/>
        <v>0.21097259161117732</v>
      </c>
      <c r="AG118" s="4">
        <f t="shared" si="84"/>
        <v>0.15253917653798199</v>
      </c>
      <c r="AH118" s="4">
        <f t="shared" si="84"/>
        <v>0.10795188737709993</v>
      </c>
      <c r="AI118" s="4">
        <f t="shared" si="84"/>
        <v>7.5176653938091809E-2</v>
      </c>
      <c r="AJ118" s="4">
        <f t="shared" si="84"/>
        <v>5.1742836177502194E-2</v>
      </c>
      <c r="AK118" s="4">
        <f t="shared" si="84"/>
        <v>3.5319190625345942E-2</v>
      </c>
      <c r="AL118" s="4">
        <f t="shared" si="84"/>
        <v>2.3969442072658165E-2</v>
      </c>
      <c r="AM118" s="4">
        <f t="shared" si="84"/>
        <v>1.6202243558389728E-2</v>
      </c>
      <c r="AN118" s="4">
        <f t="shared" si="84"/>
        <v>1.0922240564108399E-2</v>
      </c>
      <c r="AO118" s="4">
        <f t="shared" si="84"/>
        <v>7.3493212906090566E-3</v>
      </c>
      <c r="AP118" s="4">
        <f t="shared" si="84"/>
        <v>4.9390262185057265E-3</v>
      </c>
      <c r="AQ118" s="4">
        <f t="shared" si="84"/>
        <v>3.3164275492956197E-3</v>
      </c>
      <c r="AR118" s="4">
        <f t="shared" si="84"/>
        <v>2.2256362146679809E-3</v>
      </c>
    </row>
    <row r="119" spans="1:44" x14ac:dyDescent="0.25">
      <c r="A119" s="24" t="s">
        <v>14</v>
      </c>
      <c r="B119" s="43">
        <f>'Parameter Input'!B89</f>
        <v>5600000</v>
      </c>
      <c r="C119" s="44">
        <f>'Parameter Input'!C89</f>
        <v>5600000</v>
      </c>
      <c r="D119" s="1" t="s">
        <v>15</v>
      </c>
      <c r="L119" s="54">
        <f>'Parameter Input'!E77</f>
        <v>12</v>
      </c>
      <c r="M119" s="37">
        <v>0</v>
      </c>
      <c r="N119" s="37">
        <v>1</v>
      </c>
      <c r="O119" s="37">
        <f>'Parameter Input'!F77</f>
        <v>0.9</v>
      </c>
      <c r="P119" s="55">
        <f>'Parameter Input'!G77</f>
        <v>0.4</v>
      </c>
      <c r="Q119" s="4">
        <f t="shared" si="84"/>
        <v>0.9867978615748374</v>
      </c>
      <c r="R119" s="4">
        <f t="shared" si="84"/>
        <v>0.98114509762858249</v>
      </c>
      <c r="S119" s="4">
        <f t="shared" si="84"/>
        <v>0.97311898315872036</v>
      </c>
      <c r="T119" s="4">
        <f t="shared" si="84"/>
        <v>0.96177484161592774</v>
      </c>
      <c r="U119" s="4">
        <f t="shared" si="84"/>
        <v>0.94584787155511363</v>
      </c>
      <c r="V119" s="4">
        <f t="shared" si="84"/>
        <v>0.92370360150141495</v>
      </c>
      <c r="W119" s="4">
        <f t="shared" si="84"/>
        <v>0.89334463567658451</v>
      </c>
      <c r="X119" s="4">
        <f t="shared" si="84"/>
        <v>0.85254543874327005</v>
      </c>
      <c r="Y119" s="4">
        <f t="shared" si="84"/>
        <v>0.79921300652623883</v>
      </c>
      <c r="Z119" s="4">
        <f t="shared" si="84"/>
        <v>0.73204982249993378</v>
      </c>
      <c r="AA119" s="4">
        <f t="shared" si="84"/>
        <v>0.65145592958786691</v>
      </c>
      <c r="AB119" s="4">
        <f t="shared" si="84"/>
        <v>0.56032247880849573</v>
      </c>
      <c r="AC119" s="4">
        <f t="shared" si="84"/>
        <v>0.46411326873185343</v>
      </c>
      <c r="AD119" s="4">
        <f t="shared" si="84"/>
        <v>0.36979727595523937</v>
      </c>
      <c r="AE119" s="4">
        <f t="shared" si="84"/>
        <v>0.28393948637231203</v>
      </c>
      <c r="AF119" s="4">
        <f t="shared" si="84"/>
        <v>0.21097259161117732</v>
      </c>
      <c r="AG119" s="4">
        <f t="shared" si="84"/>
        <v>0.15253917653798199</v>
      </c>
      <c r="AH119" s="4">
        <f t="shared" si="84"/>
        <v>0.10795188737709993</v>
      </c>
      <c r="AI119" s="4">
        <f t="shared" si="84"/>
        <v>7.5176653938091809E-2</v>
      </c>
      <c r="AJ119" s="4">
        <f t="shared" si="84"/>
        <v>5.1742836177502194E-2</v>
      </c>
      <c r="AK119" s="4">
        <f t="shared" si="84"/>
        <v>3.5319190625345942E-2</v>
      </c>
      <c r="AL119" s="4">
        <f t="shared" si="84"/>
        <v>2.3969442072658165E-2</v>
      </c>
      <c r="AM119" s="4">
        <f t="shared" si="84"/>
        <v>1.6202243558389728E-2</v>
      </c>
      <c r="AN119" s="4">
        <f t="shared" si="84"/>
        <v>1.0922240564108399E-2</v>
      </c>
      <c r="AO119" s="4">
        <f t="shared" si="84"/>
        <v>7.3493212906090566E-3</v>
      </c>
      <c r="AP119" s="4">
        <f t="shared" si="84"/>
        <v>4.9390262185057265E-3</v>
      </c>
      <c r="AQ119" s="4">
        <f t="shared" si="84"/>
        <v>3.3164275492956197E-3</v>
      </c>
      <c r="AR119" s="4">
        <f t="shared" si="84"/>
        <v>2.2256362146679809E-3</v>
      </c>
    </row>
    <row r="120" spans="1:44" x14ac:dyDescent="0.25">
      <c r="A120" s="24" t="s">
        <v>25</v>
      </c>
      <c r="B120" s="60">
        <f>'Parameter Input'!B90</f>
        <v>-280000</v>
      </c>
      <c r="C120" s="61">
        <f>'Parameter Input'!C90</f>
        <v>-280000</v>
      </c>
      <c r="D120" s="1" t="s">
        <v>15</v>
      </c>
      <c r="L120" s="54">
        <f>'Parameter Input'!E78</f>
        <v>12</v>
      </c>
      <c r="M120" s="37">
        <v>0</v>
      </c>
      <c r="N120" s="37">
        <v>1</v>
      </c>
      <c r="O120" s="37">
        <f>'Parameter Input'!F78</f>
        <v>0.9</v>
      </c>
      <c r="P120" s="55">
        <f>'Parameter Input'!G78</f>
        <v>0.4</v>
      </c>
      <c r="Q120" s="4">
        <f t="shared" si="84"/>
        <v>0.9867978615748374</v>
      </c>
      <c r="R120" s="4">
        <f t="shared" si="84"/>
        <v>0.98114509762858249</v>
      </c>
      <c r="S120" s="4">
        <f t="shared" si="84"/>
        <v>0.97311898315872036</v>
      </c>
      <c r="T120" s="4">
        <f t="shared" si="84"/>
        <v>0.96177484161592774</v>
      </c>
      <c r="U120" s="4">
        <f t="shared" si="84"/>
        <v>0.94584787155511363</v>
      </c>
      <c r="V120" s="4">
        <f t="shared" si="84"/>
        <v>0.92370360150141495</v>
      </c>
      <c r="W120" s="4">
        <f t="shared" si="84"/>
        <v>0.89334463567658451</v>
      </c>
      <c r="X120" s="4">
        <f t="shared" si="84"/>
        <v>0.85254543874327005</v>
      </c>
      <c r="Y120" s="4">
        <f t="shared" si="84"/>
        <v>0.79921300652623883</v>
      </c>
      <c r="Z120" s="4">
        <f t="shared" si="84"/>
        <v>0.73204982249993378</v>
      </c>
      <c r="AA120" s="4">
        <f t="shared" si="84"/>
        <v>0.65145592958786691</v>
      </c>
      <c r="AB120" s="4">
        <f t="shared" si="84"/>
        <v>0.56032247880849573</v>
      </c>
      <c r="AC120" s="4">
        <f t="shared" si="84"/>
        <v>0.46411326873185343</v>
      </c>
      <c r="AD120" s="4">
        <f t="shared" si="84"/>
        <v>0.36979727595523937</v>
      </c>
      <c r="AE120" s="4">
        <f t="shared" si="84"/>
        <v>0.28393948637231203</v>
      </c>
      <c r="AF120" s="4">
        <f t="shared" si="84"/>
        <v>0.21097259161117732</v>
      </c>
      <c r="AG120" s="4">
        <f t="shared" si="84"/>
        <v>0.15253917653798199</v>
      </c>
      <c r="AH120" s="4">
        <f t="shared" si="84"/>
        <v>0.10795188737709993</v>
      </c>
      <c r="AI120" s="4">
        <f t="shared" si="84"/>
        <v>7.5176653938091809E-2</v>
      </c>
      <c r="AJ120" s="4">
        <f t="shared" si="84"/>
        <v>5.1742836177502194E-2</v>
      </c>
      <c r="AK120" s="4">
        <f t="shared" si="84"/>
        <v>3.5319190625345942E-2</v>
      </c>
      <c r="AL120" s="4">
        <f t="shared" si="84"/>
        <v>2.3969442072658165E-2</v>
      </c>
      <c r="AM120" s="4">
        <f t="shared" si="84"/>
        <v>1.6202243558389728E-2</v>
      </c>
      <c r="AN120" s="4">
        <f t="shared" si="84"/>
        <v>1.0922240564108399E-2</v>
      </c>
      <c r="AO120" s="4">
        <f t="shared" si="84"/>
        <v>7.3493212906090566E-3</v>
      </c>
      <c r="AP120" s="4">
        <f t="shared" si="84"/>
        <v>4.9390262185057265E-3</v>
      </c>
      <c r="AQ120" s="4">
        <f t="shared" si="84"/>
        <v>3.3164275492956197E-3</v>
      </c>
      <c r="AR120" s="4">
        <f t="shared" si="84"/>
        <v>2.2256362146679809E-3</v>
      </c>
    </row>
    <row r="121" spans="1:44" x14ac:dyDescent="0.25">
      <c r="A121" s="24" t="s">
        <v>79</v>
      </c>
      <c r="B121" s="45">
        <f>'Parameter Input'!$L$84</f>
        <v>0.06</v>
      </c>
      <c r="C121" s="46">
        <f>'Parameter Input'!$M$84</f>
        <v>0.06</v>
      </c>
      <c r="D121" s="1" t="s">
        <v>57</v>
      </c>
      <c r="L121" s="54">
        <f>'Parameter Input'!$O$84</f>
        <v>12</v>
      </c>
      <c r="M121" s="37">
        <v>0</v>
      </c>
      <c r="N121" s="37">
        <v>1</v>
      </c>
      <c r="O121" s="37">
        <f>'Parameter Input'!$P$84</f>
        <v>0.9</v>
      </c>
      <c r="P121" s="55">
        <f>'Parameter Input'!$Q$84</f>
        <v>0.4</v>
      </c>
      <c r="Q121" s="4">
        <f t="shared" si="84"/>
        <v>0.9867978615748374</v>
      </c>
      <c r="R121" s="4">
        <f t="shared" si="84"/>
        <v>0.98114509762858249</v>
      </c>
      <c r="S121" s="4">
        <f t="shared" si="84"/>
        <v>0.97311898315872036</v>
      </c>
      <c r="T121" s="4">
        <f t="shared" si="84"/>
        <v>0.96177484161592774</v>
      </c>
      <c r="U121" s="4">
        <f t="shared" si="84"/>
        <v>0.94584787155511363</v>
      </c>
      <c r="V121" s="4">
        <f t="shared" si="84"/>
        <v>0.92370360150141495</v>
      </c>
      <c r="W121" s="4">
        <f t="shared" si="84"/>
        <v>0.89334463567658451</v>
      </c>
      <c r="X121" s="4">
        <f t="shared" si="84"/>
        <v>0.85254543874327005</v>
      </c>
      <c r="Y121" s="4">
        <f t="shared" si="84"/>
        <v>0.79921300652623883</v>
      </c>
      <c r="Z121" s="4">
        <f t="shared" si="84"/>
        <v>0.73204982249993378</v>
      </c>
      <c r="AA121" s="4">
        <f t="shared" si="84"/>
        <v>0.65145592958786691</v>
      </c>
      <c r="AB121" s="4">
        <f t="shared" si="84"/>
        <v>0.56032247880849573</v>
      </c>
      <c r="AC121" s="4">
        <f t="shared" si="84"/>
        <v>0.46411326873185343</v>
      </c>
      <c r="AD121" s="4">
        <f t="shared" si="84"/>
        <v>0.36979727595523937</v>
      </c>
      <c r="AE121" s="4">
        <f t="shared" si="84"/>
        <v>0.28393948637231203</v>
      </c>
      <c r="AF121" s="4">
        <f t="shared" si="84"/>
        <v>0.21097259161117732</v>
      </c>
      <c r="AG121" s="4">
        <f t="shared" si="84"/>
        <v>0.15253917653798199</v>
      </c>
      <c r="AH121" s="4">
        <f t="shared" si="84"/>
        <v>0.10795188737709993</v>
      </c>
      <c r="AI121" s="4">
        <f t="shared" si="84"/>
        <v>7.5176653938091809E-2</v>
      </c>
      <c r="AJ121" s="4">
        <f t="shared" si="84"/>
        <v>5.1742836177502194E-2</v>
      </c>
      <c r="AK121" s="4">
        <f t="shared" si="84"/>
        <v>3.5319190625345942E-2</v>
      </c>
      <c r="AL121" s="4">
        <f t="shared" si="84"/>
        <v>2.3969442072658165E-2</v>
      </c>
      <c r="AM121" s="4">
        <f t="shared" si="84"/>
        <v>1.6202243558389728E-2</v>
      </c>
      <c r="AN121" s="4">
        <f t="shared" si="84"/>
        <v>1.0922240564108399E-2</v>
      </c>
      <c r="AO121" s="4">
        <f t="shared" si="84"/>
        <v>7.3493212906090566E-3</v>
      </c>
      <c r="AP121" s="4">
        <f t="shared" si="84"/>
        <v>4.9390262185057265E-3</v>
      </c>
      <c r="AQ121" s="4">
        <f t="shared" si="84"/>
        <v>3.3164275492956197E-3</v>
      </c>
      <c r="AR121" s="4">
        <f t="shared" si="84"/>
        <v>2.2256362146679809E-3</v>
      </c>
    </row>
    <row r="122" spans="1:44" x14ac:dyDescent="0.25">
      <c r="A122" s="24" t="s">
        <v>37</v>
      </c>
      <c r="B122" s="43">
        <f>'Parameter Input'!B91</f>
        <v>620000</v>
      </c>
      <c r="C122" s="44">
        <f>'Parameter Input'!C91</f>
        <v>620000</v>
      </c>
      <c r="D122" s="1" t="s">
        <v>38</v>
      </c>
      <c r="L122" s="54">
        <f>'Parameter Input'!E79</f>
        <v>12</v>
      </c>
      <c r="M122" s="37">
        <v>0</v>
      </c>
      <c r="N122" s="37">
        <v>1</v>
      </c>
      <c r="O122" s="37">
        <f>'Parameter Input'!F79</f>
        <v>0.9</v>
      </c>
      <c r="P122" s="55">
        <f>'Parameter Input'!G79</f>
        <v>0.4</v>
      </c>
      <c r="Q122" s="4">
        <f t="shared" si="84"/>
        <v>0.9867978615748374</v>
      </c>
      <c r="R122" s="4">
        <f t="shared" si="84"/>
        <v>0.98114509762858249</v>
      </c>
      <c r="S122" s="4">
        <f t="shared" si="84"/>
        <v>0.97311898315872036</v>
      </c>
      <c r="T122" s="4">
        <f t="shared" si="84"/>
        <v>0.96177484161592774</v>
      </c>
      <c r="U122" s="4">
        <f t="shared" si="84"/>
        <v>0.94584787155511363</v>
      </c>
      <c r="V122" s="4">
        <f t="shared" si="84"/>
        <v>0.92370360150141495</v>
      </c>
      <c r="W122" s="4">
        <f t="shared" si="84"/>
        <v>0.89334463567658451</v>
      </c>
      <c r="X122" s="4">
        <f t="shared" si="84"/>
        <v>0.85254543874327005</v>
      </c>
      <c r="Y122" s="4">
        <f t="shared" si="84"/>
        <v>0.79921300652623883</v>
      </c>
      <c r="Z122" s="4">
        <f t="shared" si="84"/>
        <v>0.73204982249993378</v>
      </c>
      <c r="AA122" s="4">
        <f t="shared" si="84"/>
        <v>0.65145592958786691</v>
      </c>
      <c r="AB122" s="4">
        <f t="shared" si="84"/>
        <v>0.56032247880849573</v>
      </c>
      <c r="AC122" s="4">
        <f t="shared" si="84"/>
        <v>0.46411326873185343</v>
      </c>
      <c r="AD122" s="4">
        <f t="shared" si="84"/>
        <v>0.36979727595523937</v>
      </c>
      <c r="AE122" s="4">
        <f t="shared" si="84"/>
        <v>0.28393948637231203</v>
      </c>
      <c r="AF122" s="4">
        <f t="shared" si="84"/>
        <v>0.21097259161117732</v>
      </c>
      <c r="AG122" s="4">
        <f t="shared" si="84"/>
        <v>0.15253917653798199</v>
      </c>
      <c r="AH122" s="4">
        <f t="shared" si="84"/>
        <v>0.10795188737709993</v>
      </c>
      <c r="AI122" s="4">
        <f t="shared" si="84"/>
        <v>7.5176653938091809E-2</v>
      </c>
      <c r="AJ122" s="4">
        <f t="shared" si="84"/>
        <v>5.1742836177502194E-2</v>
      </c>
      <c r="AK122" s="4">
        <f t="shared" si="84"/>
        <v>3.5319190625345942E-2</v>
      </c>
      <c r="AL122" s="4">
        <f t="shared" si="84"/>
        <v>2.3969442072658165E-2</v>
      </c>
      <c r="AM122" s="4">
        <f t="shared" si="84"/>
        <v>1.6202243558389728E-2</v>
      </c>
      <c r="AN122" s="4">
        <f t="shared" si="84"/>
        <v>1.0922240564108399E-2</v>
      </c>
      <c r="AO122" s="4">
        <f t="shared" si="84"/>
        <v>7.3493212906090566E-3</v>
      </c>
      <c r="AP122" s="4">
        <f t="shared" si="84"/>
        <v>4.9390262185057265E-3</v>
      </c>
      <c r="AQ122" s="4">
        <f t="shared" si="84"/>
        <v>3.3164275492956197E-3</v>
      </c>
      <c r="AR122" s="4">
        <f t="shared" si="84"/>
        <v>2.2256362146679809E-3</v>
      </c>
    </row>
    <row r="123" spans="1:44" x14ac:dyDescent="0.25">
      <c r="A123" s="24" t="s">
        <v>52</v>
      </c>
      <c r="B123" s="43">
        <f>'Parameter Input'!$L$80</f>
        <v>1050000</v>
      </c>
      <c r="C123" s="44">
        <f>'Parameter Input'!$M$80</f>
        <v>1050000</v>
      </c>
      <c r="D123" s="1" t="s">
        <v>38</v>
      </c>
      <c r="L123" s="54">
        <f>'Parameter Input'!$O$80</f>
        <v>12</v>
      </c>
      <c r="M123" s="37">
        <v>0</v>
      </c>
      <c r="N123" s="37">
        <v>1</v>
      </c>
      <c r="O123" s="37">
        <f>'Parameter Input'!$P$80</f>
        <v>0.9</v>
      </c>
      <c r="P123" s="55">
        <f>'Parameter Input'!$Q$80</f>
        <v>0.4</v>
      </c>
      <c r="Q123" s="4">
        <f t="shared" si="84"/>
        <v>0.9867978615748374</v>
      </c>
      <c r="R123" s="4">
        <f t="shared" si="84"/>
        <v>0.98114509762858249</v>
      </c>
      <c r="S123" s="4">
        <f t="shared" si="84"/>
        <v>0.97311898315872036</v>
      </c>
      <c r="T123" s="4">
        <f t="shared" si="84"/>
        <v>0.96177484161592774</v>
      </c>
      <c r="U123" s="4">
        <f t="shared" si="84"/>
        <v>0.94584787155511363</v>
      </c>
      <c r="V123" s="4">
        <f t="shared" si="84"/>
        <v>0.92370360150141495</v>
      </c>
      <c r="W123" s="4">
        <f t="shared" si="84"/>
        <v>0.89334463567658451</v>
      </c>
      <c r="X123" s="4">
        <f t="shared" si="84"/>
        <v>0.85254543874327005</v>
      </c>
      <c r="Y123" s="4">
        <f t="shared" si="84"/>
        <v>0.79921300652623883</v>
      </c>
      <c r="Z123" s="4">
        <f t="shared" si="84"/>
        <v>0.73204982249993378</v>
      </c>
      <c r="AA123" s="4">
        <f t="shared" si="84"/>
        <v>0.65145592958786691</v>
      </c>
      <c r="AB123" s="4">
        <f t="shared" si="84"/>
        <v>0.56032247880849573</v>
      </c>
      <c r="AC123" s="4">
        <f t="shared" si="84"/>
        <v>0.46411326873185343</v>
      </c>
      <c r="AD123" s="4">
        <f t="shared" si="84"/>
        <v>0.36979727595523937</v>
      </c>
      <c r="AE123" s="4">
        <f t="shared" si="84"/>
        <v>0.28393948637231203</v>
      </c>
      <c r="AF123" s="4">
        <f t="shared" si="84"/>
        <v>0.21097259161117732</v>
      </c>
      <c r="AG123" s="4">
        <f t="shared" si="84"/>
        <v>0.15253917653798199</v>
      </c>
      <c r="AH123" s="4">
        <f t="shared" si="84"/>
        <v>0.10795188737709993</v>
      </c>
      <c r="AI123" s="4">
        <f t="shared" si="84"/>
        <v>7.5176653938091809E-2</v>
      </c>
      <c r="AJ123" s="4">
        <f t="shared" si="84"/>
        <v>5.1742836177502194E-2</v>
      </c>
      <c r="AK123" s="4">
        <f t="shared" si="84"/>
        <v>3.5319190625345942E-2</v>
      </c>
      <c r="AL123" s="4">
        <f t="shared" si="84"/>
        <v>2.3969442072658165E-2</v>
      </c>
      <c r="AM123" s="4">
        <f t="shared" si="84"/>
        <v>1.6202243558389728E-2</v>
      </c>
      <c r="AN123" s="4">
        <f t="shared" si="84"/>
        <v>1.0922240564108399E-2</v>
      </c>
      <c r="AO123" s="4">
        <f t="shared" si="84"/>
        <v>7.3493212906090566E-3</v>
      </c>
      <c r="AP123" s="4">
        <f t="shared" si="84"/>
        <v>4.9390262185057265E-3</v>
      </c>
      <c r="AQ123" s="4">
        <f t="shared" si="84"/>
        <v>3.3164275492956197E-3</v>
      </c>
      <c r="AR123" s="4">
        <f t="shared" si="84"/>
        <v>2.2256362146679809E-3</v>
      </c>
    </row>
    <row r="124" spans="1:44" x14ac:dyDescent="0.25">
      <c r="A124" s="24" t="s">
        <v>288</v>
      </c>
      <c r="B124" s="45">
        <f>'Parameter Input'!B96</f>
        <v>3.6414565826330532</v>
      </c>
      <c r="C124" s="46">
        <f>'Parameter Input'!C96</f>
        <v>3.6414565826330532</v>
      </c>
      <c r="D124" s="1" t="s">
        <v>76</v>
      </c>
      <c r="L124" s="54">
        <f>'Parameter Input'!E84</f>
        <v>12</v>
      </c>
      <c r="M124" s="37">
        <v>0</v>
      </c>
      <c r="N124" s="37">
        <v>1</v>
      </c>
      <c r="O124" s="37">
        <f>'Parameter Input'!F84</f>
        <v>0.9</v>
      </c>
      <c r="P124" s="55">
        <f>'Parameter Input'!G84</f>
        <v>0.4</v>
      </c>
      <c r="Q124" s="4">
        <f t="shared" si="84"/>
        <v>0.9867978615748374</v>
      </c>
      <c r="R124" s="4">
        <f t="shared" si="84"/>
        <v>0.98114509762858249</v>
      </c>
      <c r="S124" s="4">
        <f t="shared" si="84"/>
        <v>0.97311898315872036</v>
      </c>
      <c r="T124" s="4">
        <f t="shared" si="84"/>
        <v>0.96177484161592774</v>
      </c>
      <c r="U124" s="4">
        <f t="shared" si="84"/>
        <v>0.94584787155511363</v>
      </c>
      <c r="V124" s="4">
        <f t="shared" si="84"/>
        <v>0.92370360150141495</v>
      </c>
      <c r="W124" s="4">
        <f t="shared" si="84"/>
        <v>0.89334463567658451</v>
      </c>
      <c r="X124" s="4">
        <f t="shared" si="84"/>
        <v>0.85254543874327005</v>
      </c>
      <c r="Y124" s="4">
        <f t="shared" si="84"/>
        <v>0.79921300652623883</v>
      </c>
      <c r="Z124" s="4">
        <f t="shared" si="84"/>
        <v>0.73204982249993378</v>
      </c>
      <c r="AA124" s="4">
        <f t="shared" si="84"/>
        <v>0.65145592958786691</v>
      </c>
      <c r="AB124" s="4">
        <f t="shared" si="84"/>
        <v>0.56032247880849573</v>
      </c>
      <c r="AC124" s="4">
        <f t="shared" si="84"/>
        <v>0.46411326873185343</v>
      </c>
      <c r="AD124" s="4">
        <f t="shared" si="84"/>
        <v>0.36979727595523937</v>
      </c>
      <c r="AE124" s="4">
        <f t="shared" si="84"/>
        <v>0.28393948637231203</v>
      </c>
      <c r="AF124" s="4">
        <f t="shared" si="84"/>
        <v>0.21097259161117732</v>
      </c>
      <c r="AG124" s="4">
        <f t="shared" si="84"/>
        <v>0.15253917653798199</v>
      </c>
      <c r="AH124" s="4">
        <f t="shared" si="84"/>
        <v>0.10795188737709993</v>
      </c>
      <c r="AI124" s="4">
        <f t="shared" si="84"/>
        <v>7.5176653938091809E-2</v>
      </c>
      <c r="AJ124" s="4">
        <f t="shared" si="84"/>
        <v>5.1742836177502194E-2</v>
      </c>
      <c r="AK124" s="4">
        <f t="shared" si="84"/>
        <v>3.5319190625345942E-2</v>
      </c>
      <c r="AL124" s="4">
        <f t="shared" si="84"/>
        <v>2.3969442072658165E-2</v>
      </c>
      <c r="AM124" s="4">
        <f t="shared" si="84"/>
        <v>1.6202243558389728E-2</v>
      </c>
      <c r="AN124" s="4">
        <f t="shared" si="84"/>
        <v>1.0922240564108399E-2</v>
      </c>
      <c r="AO124" s="4">
        <f t="shared" si="84"/>
        <v>7.3493212906090566E-3</v>
      </c>
      <c r="AP124" s="4">
        <f t="shared" si="84"/>
        <v>4.9390262185057265E-3</v>
      </c>
      <c r="AQ124" s="4">
        <f t="shared" si="84"/>
        <v>3.3164275492956197E-3</v>
      </c>
      <c r="AR124" s="4">
        <f t="shared" si="84"/>
        <v>2.2256362146679809E-3</v>
      </c>
    </row>
    <row r="125" spans="1:44" x14ac:dyDescent="0.25">
      <c r="A125" s="24" t="s">
        <v>59</v>
      </c>
      <c r="B125" s="47">
        <f>'Parameter Input'!$L$81</f>
        <v>62.083200000000005</v>
      </c>
      <c r="C125" s="48">
        <f>'Parameter Input'!$M$81</f>
        <v>62.083200000000005</v>
      </c>
      <c r="D125" s="1" t="s">
        <v>60</v>
      </c>
      <c r="L125" s="54">
        <f>'Parameter Input'!$O$81</f>
        <v>12</v>
      </c>
      <c r="M125" s="37">
        <v>0</v>
      </c>
      <c r="N125" s="37">
        <v>1</v>
      </c>
      <c r="O125" s="37">
        <f>'Parameter Input'!$P$81</f>
        <v>0.9</v>
      </c>
      <c r="P125" s="55">
        <f>'Parameter Input'!$Q$81</f>
        <v>0.4</v>
      </c>
      <c r="Q125" s="4">
        <f t="shared" si="84"/>
        <v>0.9867978615748374</v>
      </c>
      <c r="R125" s="4">
        <f t="shared" si="84"/>
        <v>0.98114509762858249</v>
      </c>
      <c r="S125" s="4">
        <f t="shared" si="84"/>
        <v>0.97311898315872036</v>
      </c>
      <c r="T125" s="4">
        <f t="shared" si="84"/>
        <v>0.96177484161592774</v>
      </c>
      <c r="U125" s="4">
        <f t="shared" si="84"/>
        <v>0.94584787155511363</v>
      </c>
      <c r="V125" s="4">
        <f t="shared" si="84"/>
        <v>0.92370360150141495</v>
      </c>
      <c r="W125" s="4">
        <f t="shared" si="84"/>
        <v>0.89334463567658451</v>
      </c>
      <c r="X125" s="4">
        <f t="shared" si="84"/>
        <v>0.85254543874327005</v>
      </c>
      <c r="Y125" s="4">
        <f t="shared" si="84"/>
        <v>0.79921300652623883</v>
      </c>
      <c r="Z125" s="4">
        <f t="shared" si="84"/>
        <v>0.73204982249993378</v>
      </c>
      <c r="AA125" s="4">
        <f t="shared" si="84"/>
        <v>0.65145592958786691</v>
      </c>
      <c r="AB125" s="4">
        <f t="shared" si="84"/>
        <v>0.56032247880849573</v>
      </c>
      <c r="AC125" s="4">
        <f t="shared" si="84"/>
        <v>0.46411326873185343</v>
      </c>
      <c r="AD125" s="4">
        <f t="shared" si="84"/>
        <v>0.36979727595523937</v>
      </c>
      <c r="AE125" s="4">
        <f t="shared" si="84"/>
        <v>0.28393948637231203</v>
      </c>
      <c r="AF125" s="4">
        <f t="shared" si="84"/>
        <v>0.21097259161117732</v>
      </c>
      <c r="AG125" s="4">
        <f t="shared" si="84"/>
        <v>0.15253917653798199</v>
      </c>
      <c r="AH125" s="4">
        <f t="shared" si="84"/>
        <v>0.10795188737709993</v>
      </c>
      <c r="AI125" s="4">
        <f t="shared" si="84"/>
        <v>7.5176653938091809E-2</v>
      </c>
      <c r="AJ125" s="4">
        <f t="shared" si="84"/>
        <v>5.1742836177502194E-2</v>
      </c>
      <c r="AK125" s="4">
        <f t="shared" si="84"/>
        <v>3.5319190625345942E-2</v>
      </c>
      <c r="AL125" s="4">
        <f t="shared" si="84"/>
        <v>2.3969442072658165E-2</v>
      </c>
      <c r="AM125" s="4">
        <f t="shared" si="84"/>
        <v>1.6202243558389728E-2</v>
      </c>
      <c r="AN125" s="4">
        <f t="shared" si="84"/>
        <v>1.0922240564108399E-2</v>
      </c>
      <c r="AO125" s="4">
        <f t="shared" si="84"/>
        <v>7.3493212906090566E-3</v>
      </c>
      <c r="AP125" s="4">
        <f t="shared" si="84"/>
        <v>4.9390262185057265E-3</v>
      </c>
      <c r="AQ125" s="4">
        <f t="shared" si="84"/>
        <v>3.3164275492956197E-3</v>
      </c>
      <c r="AR125" s="4">
        <f t="shared" si="84"/>
        <v>2.2256362146679809E-3</v>
      </c>
    </row>
    <row r="126" spans="1:44" x14ac:dyDescent="0.25">
      <c r="A126" s="24" t="s">
        <v>67</v>
      </c>
      <c r="B126" s="45">
        <f>'Parameter Input'!$L$82</f>
        <v>0.1</v>
      </c>
      <c r="C126" s="46">
        <f>'Parameter Input'!$M$82</f>
        <v>0.1</v>
      </c>
      <c r="D126" s="1" t="s">
        <v>68</v>
      </c>
      <c r="L126" s="54">
        <f>'Parameter Input'!$O$82</f>
        <v>12</v>
      </c>
      <c r="M126" s="37">
        <v>0</v>
      </c>
      <c r="N126" s="37">
        <v>1</v>
      </c>
      <c r="O126" s="37">
        <f>'Parameter Input'!$P$82</f>
        <v>0.9</v>
      </c>
      <c r="P126" s="55">
        <f>'Parameter Input'!$Q$82</f>
        <v>0.4</v>
      </c>
      <c r="Q126" s="4">
        <f t="shared" si="84"/>
        <v>0.9867978615748374</v>
      </c>
      <c r="R126" s="4">
        <f t="shared" si="84"/>
        <v>0.98114509762858249</v>
      </c>
      <c r="S126" s="4">
        <f t="shared" si="84"/>
        <v>0.97311898315872036</v>
      </c>
      <c r="T126" s="4">
        <f t="shared" ref="T126:AI133" si="85">$N126+($M126-$N126)*((1/(1+EXP(-$P126*(T$9-$L126)))^$O126))</f>
        <v>0.96177484161592774</v>
      </c>
      <c r="U126" s="4">
        <f t="shared" si="85"/>
        <v>0.94584787155511363</v>
      </c>
      <c r="V126" s="4">
        <f t="shared" si="85"/>
        <v>0.92370360150141495</v>
      </c>
      <c r="W126" s="4">
        <f t="shared" si="85"/>
        <v>0.89334463567658451</v>
      </c>
      <c r="X126" s="4">
        <f t="shared" si="85"/>
        <v>0.85254543874327005</v>
      </c>
      <c r="Y126" s="4">
        <f t="shared" si="85"/>
        <v>0.79921300652623883</v>
      </c>
      <c r="Z126" s="4">
        <f t="shared" si="85"/>
        <v>0.73204982249993378</v>
      </c>
      <c r="AA126" s="4">
        <f t="shared" si="85"/>
        <v>0.65145592958786691</v>
      </c>
      <c r="AB126" s="4">
        <f t="shared" si="85"/>
        <v>0.56032247880849573</v>
      </c>
      <c r="AC126" s="4">
        <f t="shared" si="85"/>
        <v>0.46411326873185343</v>
      </c>
      <c r="AD126" s="4">
        <f t="shared" si="85"/>
        <v>0.36979727595523937</v>
      </c>
      <c r="AE126" s="4">
        <f t="shared" si="85"/>
        <v>0.28393948637231203</v>
      </c>
      <c r="AF126" s="4">
        <f t="shared" si="85"/>
        <v>0.21097259161117732</v>
      </c>
      <c r="AG126" s="4">
        <f t="shared" si="85"/>
        <v>0.15253917653798199</v>
      </c>
      <c r="AH126" s="4">
        <f t="shared" si="85"/>
        <v>0.10795188737709993</v>
      </c>
      <c r="AI126" s="4">
        <f t="shared" si="85"/>
        <v>7.5176653938091809E-2</v>
      </c>
      <c r="AJ126" s="4">
        <f t="shared" ref="AJ126:AR133" si="86">$N126+($M126-$N126)*((1/(1+EXP(-$P126*(AJ$9-$L126)))^$O126))</f>
        <v>5.1742836177502194E-2</v>
      </c>
      <c r="AK126" s="4">
        <f t="shared" si="86"/>
        <v>3.5319190625345942E-2</v>
      </c>
      <c r="AL126" s="4">
        <f t="shared" si="86"/>
        <v>2.3969442072658165E-2</v>
      </c>
      <c r="AM126" s="4">
        <f t="shared" si="86"/>
        <v>1.6202243558389728E-2</v>
      </c>
      <c r="AN126" s="4">
        <f t="shared" si="86"/>
        <v>1.0922240564108399E-2</v>
      </c>
      <c r="AO126" s="4">
        <f t="shared" si="86"/>
        <v>7.3493212906090566E-3</v>
      </c>
      <c r="AP126" s="4">
        <f t="shared" si="86"/>
        <v>4.9390262185057265E-3</v>
      </c>
      <c r="AQ126" s="4">
        <f t="shared" si="86"/>
        <v>3.3164275492956197E-3</v>
      </c>
      <c r="AR126" s="4">
        <f t="shared" si="86"/>
        <v>2.2256362146679809E-3</v>
      </c>
    </row>
    <row r="127" spans="1:44" x14ac:dyDescent="0.25">
      <c r="A127" s="24" t="s">
        <v>206</v>
      </c>
      <c r="B127" s="45">
        <f>'Parameter Input'!L85</f>
        <v>0</v>
      </c>
      <c r="C127" s="46">
        <f>'Parameter Input'!M85</f>
        <v>0</v>
      </c>
      <c r="D127" s="1"/>
      <c r="L127" s="54">
        <f>'Parameter Input'!O85</f>
        <v>17</v>
      </c>
      <c r="M127" s="37">
        <v>0</v>
      </c>
      <c r="N127" s="37">
        <v>1</v>
      </c>
      <c r="O127" s="37">
        <f>'Parameter Input'!P85</f>
        <v>0.9</v>
      </c>
      <c r="P127" s="55">
        <f>'Parameter Input'!Q85</f>
        <v>0.4</v>
      </c>
      <c r="Q127" s="4">
        <f t="shared" ref="Q127:AR127" si="87">$N127+($M127-$N127)*((1/(1+EXP(-$P127*(Q$9-$L127)))^$O127))</f>
        <v>0.99780374543478534</v>
      </c>
      <c r="R127" s="4">
        <f t="shared" si="87"/>
        <v>0.99685359315256394</v>
      </c>
      <c r="S127" s="4">
        <f t="shared" si="87"/>
        <v>0.99549347132349975</v>
      </c>
      <c r="T127" s="4">
        <f t="shared" si="87"/>
        <v>0.99354772139898062</v>
      </c>
      <c r="U127" s="4">
        <f t="shared" si="87"/>
        <v>0.99076681540580536</v>
      </c>
      <c r="V127" s="4">
        <f t="shared" si="87"/>
        <v>0.9867978615748374</v>
      </c>
      <c r="W127" s="4">
        <f t="shared" si="87"/>
        <v>0.98114509762858249</v>
      </c>
      <c r="X127" s="4">
        <f t="shared" si="87"/>
        <v>0.97311898315872036</v>
      </c>
      <c r="Y127" s="4">
        <f t="shared" si="87"/>
        <v>0.96177484161592774</v>
      </c>
      <c r="Z127" s="4">
        <f t="shared" si="87"/>
        <v>0.94584787155511363</v>
      </c>
      <c r="AA127" s="4">
        <f t="shared" si="87"/>
        <v>0.92370360150141495</v>
      </c>
      <c r="AB127" s="4">
        <f t="shared" si="87"/>
        <v>0.89334463567658451</v>
      </c>
      <c r="AC127" s="4">
        <f t="shared" si="87"/>
        <v>0.85254543874327005</v>
      </c>
      <c r="AD127" s="4">
        <f t="shared" si="87"/>
        <v>0.79921300652623883</v>
      </c>
      <c r="AE127" s="4">
        <f t="shared" si="87"/>
        <v>0.73204982249993378</v>
      </c>
      <c r="AF127" s="4">
        <f t="shared" si="87"/>
        <v>0.65145592958786691</v>
      </c>
      <c r="AG127" s="4">
        <f t="shared" si="87"/>
        <v>0.56032247880849573</v>
      </c>
      <c r="AH127" s="4">
        <f t="shared" si="87"/>
        <v>0.46411326873185343</v>
      </c>
      <c r="AI127" s="4">
        <f t="shared" si="87"/>
        <v>0.36979727595523937</v>
      </c>
      <c r="AJ127" s="4">
        <f t="shared" si="87"/>
        <v>0.28393948637231203</v>
      </c>
      <c r="AK127" s="4">
        <f t="shared" si="87"/>
        <v>0.21097259161117732</v>
      </c>
      <c r="AL127" s="4">
        <f t="shared" si="87"/>
        <v>0.15253917653798199</v>
      </c>
      <c r="AM127" s="4">
        <f t="shared" si="87"/>
        <v>0.10795188737709993</v>
      </c>
      <c r="AN127" s="4">
        <f t="shared" si="87"/>
        <v>7.5176653938091809E-2</v>
      </c>
      <c r="AO127" s="4">
        <f t="shared" si="87"/>
        <v>5.1742836177502194E-2</v>
      </c>
      <c r="AP127" s="4">
        <f t="shared" si="87"/>
        <v>3.5319190625345942E-2</v>
      </c>
      <c r="AQ127" s="4">
        <f t="shared" si="87"/>
        <v>2.3969442072658165E-2</v>
      </c>
      <c r="AR127" s="4">
        <f t="shared" si="87"/>
        <v>1.6202243558389728E-2</v>
      </c>
    </row>
    <row r="128" spans="1:44" x14ac:dyDescent="0.25">
      <c r="A128" s="24" t="s">
        <v>41</v>
      </c>
      <c r="B128" s="43">
        <f>'Parameter Input'!$L$79</f>
        <v>20</v>
      </c>
      <c r="C128" s="44">
        <f>'Parameter Input'!$M$79</f>
        <v>20</v>
      </c>
      <c r="D128" s="1" t="s">
        <v>42</v>
      </c>
      <c r="L128" s="54">
        <f>'Parameter Input'!$O$79</f>
        <v>12</v>
      </c>
      <c r="M128" s="37">
        <v>0</v>
      </c>
      <c r="N128" s="37">
        <v>1</v>
      </c>
      <c r="O128" s="37">
        <f>'Parameter Input'!$P$79</f>
        <v>0.9</v>
      </c>
      <c r="P128" s="55">
        <f>'Parameter Input'!$Q$79</f>
        <v>0.4</v>
      </c>
      <c r="Q128" s="4">
        <f t="shared" ref="Q128:AF133" si="88">$N128+($M128-$N128)*((1/(1+EXP(-$P128*(Q$9-$L128)))^$O128))</f>
        <v>0.9867978615748374</v>
      </c>
      <c r="R128" s="4">
        <f t="shared" si="88"/>
        <v>0.98114509762858249</v>
      </c>
      <c r="S128" s="4">
        <f t="shared" si="88"/>
        <v>0.97311898315872036</v>
      </c>
      <c r="T128" s="4">
        <f t="shared" si="88"/>
        <v>0.96177484161592774</v>
      </c>
      <c r="U128" s="4">
        <f t="shared" si="88"/>
        <v>0.94584787155511363</v>
      </c>
      <c r="V128" s="4">
        <f t="shared" si="88"/>
        <v>0.92370360150141495</v>
      </c>
      <c r="W128" s="4">
        <f t="shared" si="88"/>
        <v>0.89334463567658451</v>
      </c>
      <c r="X128" s="4">
        <f t="shared" si="88"/>
        <v>0.85254543874327005</v>
      </c>
      <c r="Y128" s="4">
        <f t="shared" si="88"/>
        <v>0.79921300652623883</v>
      </c>
      <c r="Z128" s="4">
        <f t="shared" si="88"/>
        <v>0.73204982249993378</v>
      </c>
      <c r="AA128" s="4">
        <f t="shared" si="88"/>
        <v>0.65145592958786691</v>
      </c>
      <c r="AB128" s="4">
        <f t="shared" si="88"/>
        <v>0.56032247880849573</v>
      </c>
      <c r="AC128" s="4">
        <f t="shared" si="88"/>
        <v>0.46411326873185343</v>
      </c>
      <c r="AD128" s="4">
        <f t="shared" si="88"/>
        <v>0.36979727595523937</v>
      </c>
      <c r="AE128" s="4">
        <f t="shared" si="88"/>
        <v>0.28393948637231203</v>
      </c>
      <c r="AF128" s="4">
        <f t="shared" si="88"/>
        <v>0.21097259161117732</v>
      </c>
      <c r="AG128" s="4">
        <f t="shared" si="85"/>
        <v>0.15253917653798199</v>
      </c>
      <c r="AH128" s="4">
        <f t="shared" si="85"/>
        <v>0.10795188737709993</v>
      </c>
      <c r="AI128" s="4">
        <f t="shared" si="85"/>
        <v>7.5176653938091809E-2</v>
      </c>
      <c r="AJ128" s="4">
        <f t="shared" si="86"/>
        <v>5.1742836177502194E-2</v>
      </c>
      <c r="AK128" s="4">
        <f t="shared" si="86"/>
        <v>3.5319190625345942E-2</v>
      </c>
      <c r="AL128" s="4">
        <f t="shared" si="86"/>
        <v>2.3969442072658165E-2</v>
      </c>
      <c r="AM128" s="4">
        <f t="shared" si="86"/>
        <v>1.6202243558389728E-2</v>
      </c>
      <c r="AN128" s="4">
        <f t="shared" si="86"/>
        <v>1.0922240564108399E-2</v>
      </c>
      <c r="AO128" s="4">
        <f t="shared" si="86"/>
        <v>7.3493212906090566E-3</v>
      </c>
      <c r="AP128" s="4">
        <f t="shared" si="86"/>
        <v>4.9390262185057265E-3</v>
      </c>
      <c r="AQ128" s="4">
        <f t="shared" si="86"/>
        <v>3.3164275492956197E-3</v>
      </c>
      <c r="AR128" s="4">
        <f t="shared" si="86"/>
        <v>2.2256362146679809E-3</v>
      </c>
    </row>
    <row r="129" spans="1:44" x14ac:dyDescent="0.25">
      <c r="A129" s="24" t="s">
        <v>70</v>
      </c>
      <c r="B129" s="43">
        <f>'Parameter Input'!B95</f>
        <v>30</v>
      </c>
      <c r="C129" s="44">
        <f>'Parameter Input'!C95</f>
        <v>30</v>
      </c>
      <c r="D129" s="1" t="s">
        <v>42</v>
      </c>
      <c r="L129" s="54">
        <f>'Parameter Input'!E83</f>
        <v>12</v>
      </c>
      <c r="M129" s="37">
        <v>0</v>
      </c>
      <c r="N129" s="37">
        <v>1</v>
      </c>
      <c r="O129" s="37">
        <f>'Parameter Input'!F83</f>
        <v>0.9</v>
      </c>
      <c r="P129" s="55">
        <f>'Parameter Input'!G83</f>
        <v>0.4</v>
      </c>
      <c r="Q129" s="4">
        <f t="shared" si="88"/>
        <v>0.9867978615748374</v>
      </c>
      <c r="R129" s="4">
        <f t="shared" si="88"/>
        <v>0.98114509762858249</v>
      </c>
      <c r="S129" s="4">
        <f t="shared" si="88"/>
        <v>0.97311898315872036</v>
      </c>
      <c r="T129" s="4">
        <f t="shared" si="88"/>
        <v>0.96177484161592774</v>
      </c>
      <c r="U129" s="4">
        <f t="shared" si="88"/>
        <v>0.94584787155511363</v>
      </c>
      <c r="V129" s="4">
        <f t="shared" si="88"/>
        <v>0.92370360150141495</v>
      </c>
      <c r="W129" s="4">
        <f t="shared" si="88"/>
        <v>0.89334463567658451</v>
      </c>
      <c r="X129" s="4">
        <f t="shared" si="88"/>
        <v>0.85254543874327005</v>
      </c>
      <c r="Y129" s="4">
        <f t="shared" si="88"/>
        <v>0.79921300652623883</v>
      </c>
      <c r="Z129" s="4">
        <f t="shared" si="88"/>
        <v>0.73204982249993378</v>
      </c>
      <c r="AA129" s="4">
        <f t="shared" si="88"/>
        <v>0.65145592958786691</v>
      </c>
      <c r="AB129" s="4">
        <f t="shared" si="88"/>
        <v>0.56032247880849573</v>
      </c>
      <c r="AC129" s="4">
        <f t="shared" si="88"/>
        <v>0.46411326873185343</v>
      </c>
      <c r="AD129" s="4">
        <f t="shared" si="88"/>
        <v>0.36979727595523937</v>
      </c>
      <c r="AE129" s="4">
        <f t="shared" si="88"/>
        <v>0.28393948637231203</v>
      </c>
      <c r="AF129" s="4">
        <f t="shared" si="88"/>
        <v>0.21097259161117732</v>
      </c>
      <c r="AG129" s="4">
        <f t="shared" si="85"/>
        <v>0.15253917653798199</v>
      </c>
      <c r="AH129" s="4">
        <f t="shared" si="85"/>
        <v>0.10795188737709993</v>
      </c>
      <c r="AI129" s="4">
        <f t="shared" si="85"/>
        <v>7.5176653938091809E-2</v>
      </c>
      <c r="AJ129" s="4">
        <f t="shared" si="86"/>
        <v>5.1742836177502194E-2</v>
      </c>
      <c r="AK129" s="4">
        <f t="shared" si="86"/>
        <v>3.5319190625345942E-2</v>
      </c>
      <c r="AL129" s="4">
        <f t="shared" si="86"/>
        <v>2.3969442072658165E-2</v>
      </c>
      <c r="AM129" s="4">
        <f t="shared" si="86"/>
        <v>1.6202243558389728E-2</v>
      </c>
      <c r="AN129" s="4">
        <f t="shared" si="86"/>
        <v>1.0922240564108399E-2</v>
      </c>
      <c r="AO129" s="4">
        <f t="shared" si="86"/>
        <v>7.3493212906090566E-3</v>
      </c>
      <c r="AP129" s="4">
        <f t="shared" si="86"/>
        <v>4.9390262185057265E-3</v>
      </c>
      <c r="AQ129" s="4">
        <f t="shared" si="86"/>
        <v>3.3164275492956197E-3</v>
      </c>
      <c r="AR129" s="4">
        <f t="shared" si="86"/>
        <v>2.2256362146679809E-3</v>
      </c>
    </row>
    <row r="130" spans="1:44" x14ac:dyDescent="0.25">
      <c r="A130" s="24" t="s">
        <v>207</v>
      </c>
      <c r="B130" s="70">
        <f>'Parameter Input'!B92</f>
        <v>2240</v>
      </c>
      <c r="C130" s="71">
        <f>'Parameter Input'!C92</f>
        <v>2240</v>
      </c>
      <c r="D130" s="1" t="s">
        <v>49</v>
      </c>
      <c r="L130" s="54">
        <f>'Parameter Input'!E80</f>
        <v>12</v>
      </c>
      <c r="M130" s="37">
        <v>0</v>
      </c>
      <c r="N130" s="37">
        <v>1</v>
      </c>
      <c r="O130" s="37">
        <f>'Parameter Input'!F80</f>
        <v>0.9</v>
      </c>
      <c r="P130" s="55">
        <f>'Parameter Input'!G80</f>
        <v>0.4</v>
      </c>
      <c r="Q130" s="4">
        <f t="shared" si="88"/>
        <v>0.9867978615748374</v>
      </c>
      <c r="R130" s="4">
        <f t="shared" si="88"/>
        <v>0.98114509762858249</v>
      </c>
      <c r="S130" s="4">
        <f t="shared" si="88"/>
        <v>0.97311898315872036</v>
      </c>
      <c r="T130" s="4">
        <f t="shared" si="88"/>
        <v>0.96177484161592774</v>
      </c>
      <c r="U130" s="4">
        <f t="shared" si="88"/>
        <v>0.94584787155511363</v>
      </c>
      <c r="V130" s="4">
        <f t="shared" si="88"/>
        <v>0.92370360150141495</v>
      </c>
      <c r="W130" s="4">
        <f t="shared" si="88"/>
        <v>0.89334463567658451</v>
      </c>
      <c r="X130" s="4">
        <f t="shared" si="88"/>
        <v>0.85254543874327005</v>
      </c>
      <c r="Y130" s="4">
        <f t="shared" si="88"/>
        <v>0.79921300652623883</v>
      </c>
      <c r="Z130" s="4">
        <f t="shared" si="88"/>
        <v>0.73204982249993378</v>
      </c>
      <c r="AA130" s="4">
        <f t="shared" si="88"/>
        <v>0.65145592958786691</v>
      </c>
      <c r="AB130" s="4">
        <f t="shared" si="88"/>
        <v>0.56032247880849573</v>
      </c>
      <c r="AC130" s="4">
        <f t="shared" si="88"/>
        <v>0.46411326873185343</v>
      </c>
      <c r="AD130" s="4">
        <f t="shared" si="88"/>
        <v>0.36979727595523937</v>
      </c>
      <c r="AE130" s="4">
        <f t="shared" si="88"/>
        <v>0.28393948637231203</v>
      </c>
      <c r="AF130" s="4">
        <f t="shared" si="88"/>
        <v>0.21097259161117732</v>
      </c>
      <c r="AG130" s="4">
        <f t="shared" si="85"/>
        <v>0.15253917653798199</v>
      </c>
      <c r="AH130" s="4">
        <f t="shared" si="85"/>
        <v>0.10795188737709993</v>
      </c>
      <c r="AI130" s="4">
        <f t="shared" si="85"/>
        <v>7.5176653938091809E-2</v>
      </c>
      <c r="AJ130" s="4">
        <f t="shared" si="86"/>
        <v>5.1742836177502194E-2</v>
      </c>
      <c r="AK130" s="4">
        <f t="shared" si="86"/>
        <v>3.5319190625345942E-2</v>
      </c>
      <c r="AL130" s="4">
        <f t="shared" si="86"/>
        <v>2.3969442072658165E-2</v>
      </c>
      <c r="AM130" s="4">
        <f t="shared" si="86"/>
        <v>1.6202243558389728E-2</v>
      </c>
      <c r="AN130" s="4">
        <f t="shared" si="86"/>
        <v>1.0922240564108399E-2</v>
      </c>
      <c r="AO130" s="4">
        <f t="shared" si="86"/>
        <v>7.3493212906090566E-3</v>
      </c>
      <c r="AP130" s="4">
        <f t="shared" si="86"/>
        <v>4.9390262185057265E-3</v>
      </c>
      <c r="AQ130" s="4">
        <f t="shared" si="86"/>
        <v>3.3164275492956197E-3</v>
      </c>
      <c r="AR130" s="4">
        <f t="shared" si="86"/>
        <v>2.2256362146679809E-3</v>
      </c>
    </row>
    <row r="131" spans="1:44" x14ac:dyDescent="0.25">
      <c r="A131" s="24" t="s">
        <v>56</v>
      </c>
      <c r="B131" s="72">
        <f>'Parameter Input'!B93</f>
        <v>0.32</v>
      </c>
      <c r="C131" s="73">
        <f>'Parameter Input'!C93</f>
        <v>0.32</v>
      </c>
      <c r="D131" s="1" t="s">
        <v>57</v>
      </c>
      <c r="L131" s="54">
        <f>'Parameter Input'!E81</f>
        <v>12</v>
      </c>
      <c r="M131" s="37">
        <v>0</v>
      </c>
      <c r="N131" s="37">
        <v>1</v>
      </c>
      <c r="O131" s="37">
        <f>'Parameter Input'!F81</f>
        <v>0.9</v>
      </c>
      <c r="P131" s="55">
        <f>'Parameter Input'!G81</f>
        <v>0.4</v>
      </c>
      <c r="Q131" s="4">
        <f t="shared" si="88"/>
        <v>0.9867978615748374</v>
      </c>
      <c r="R131" s="4">
        <f t="shared" si="88"/>
        <v>0.98114509762858249</v>
      </c>
      <c r="S131" s="4">
        <f t="shared" si="88"/>
        <v>0.97311898315872036</v>
      </c>
      <c r="T131" s="4">
        <f t="shared" si="88"/>
        <v>0.96177484161592774</v>
      </c>
      <c r="U131" s="4">
        <f t="shared" si="88"/>
        <v>0.94584787155511363</v>
      </c>
      <c r="V131" s="4">
        <f t="shared" si="88"/>
        <v>0.92370360150141495</v>
      </c>
      <c r="W131" s="4">
        <f t="shared" si="88"/>
        <v>0.89334463567658451</v>
      </c>
      <c r="X131" s="4">
        <f t="shared" si="88"/>
        <v>0.85254543874327005</v>
      </c>
      <c r="Y131" s="4">
        <f t="shared" si="88"/>
        <v>0.79921300652623883</v>
      </c>
      <c r="Z131" s="4">
        <f t="shared" si="88"/>
        <v>0.73204982249993378</v>
      </c>
      <c r="AA131" s="4">
        <f t="shared" si="88"/>
        <v>0.65145592958786691</v>
      </c>
      <c r="AB131" s="4">
        <f t="shared" si="88"/>
        <v>0.56032247880849573</v>
      </c>
      <c r="AC131" s="4">
        <f t="shared" si="88"/>
        <v>0.46411326873185343</v>
      </c>
      <c r="AD131" s="4">
        <f t="shared" si="88"/>
        <v>0.36979727595523937</v>
      </c>
      <c r="AE131" s="4">
        <f t="shared" si="88"/>
        <v>0.28393948637231203</v>
      </c>
      <c r="AF131" s="4">
        <f t="shared" si="88"/>
        <v>0.21097259161117732</v>
      </c>
      <c r="AG131" s="4">
        <f t="shared" si="85"/>
        <v>0.15253917653798199</v>
      </c>
      <c r="AH131" s="4">
        <f t="shared" si="85"/>
        <v>0.10795188737709993</v>
      </c>
      <c r="AI131" s="4">
        <f t="shared" si="85"/>
        <v>7.5176653938091809E-2</v>
      </c>
      <c r="AJ131" s="4">
        <f t="shared" si="86"/>
        <v>5.1742836177502194E-2</v>
      </c>
      <c r="AK131" s="4">
        <f t="shared" si="86"/>
        <v>3.5319190625345942E-2</v>
      </c>
      <c r="AL131" s="4">
        <f t="shared" si="86"/>
        <v>2.3969442072658165E-2</v>
      </c>
      <c r="AM131" s="4">
        <f t="shared" si="86"/>
        <v>1.6202243558389728E-2</v>
      </c>
      <c r="AN131" s="4">
        <f t="shared" si="86"/>
        <v>1.0922240564108399E-2</v>
      </c>
      <c r="AO131" s="4">
        <f t="shared" si="86"/>
        <v>7.3493212906090566E-3</v>
      </c>
      <c r="AP131" s="4">
        <f t="shared" si="86"/>
        <v>4.9390262185057265E-3</v>
      </c>
      <c r="AQ131" s="4">
        <f t="shared" si="86"/>
        <v>3.3164275492956197E-3</v>
      </c>
      <c r="AR131" s="4">
        <f t="shared" si="86"/>
        <v>2.2256362146679809E-3</v>
      </c>
    </row>
    <row r="132" spans="1:44" x14ac:dyDescent="0.25">
      <c r="A132" s="24" t="s">
        <v>73</v>
      </c>
      <c r="B132" s="72">
        <f>'Parameter Input'!$L$83</f>
        <v>0</v>
      </c>
      <c r="C132" s="73">
        <f>'Parameter Input'!$M$83</f>
        <v>0</v>
      </c>
      <c r="D132" s="1" t="s">
        <v>57</v>
      </c>
      <c r="L132" s="54">
        <f>'Parameter Input'!$O$83</f>
        <v>12</v>
      </c>
      <c r="M132" s="37">
        <v>0</v>
      </c>
      <c r="N132" s="37">
        <v>1</v>
      </c>
      <c r="O132" s="37">
        <f>'Parameter Input'!$P$83</f>
        <v>0.9</v>
      </c>
      <c r="P132" s="55">
        <f>'Parameter Input'!$Q$83</f>
        <v>0.4</v>
      </c>
      <c r="Q132" s="4">
        <f t="shared" si="88"/>
        <v>0.9867978615748374</v>
      </c>
      <c r="R132" s="4">
        <f t="shared" si="88"/>
        <v>0.98114509762858249</v>
      </c>
      <c r="S132" s="4">
        <f t="shared" si="88"/>
        <v>0.97311898315872036</v>
      </c>
      <c r="T132" s="4">
        <f t="shared" si="88"/>
        <v>0.96177484161592774</v>
      </c>
      <c r="U132" s="4">
        <f t="shared" si="88"/>
        <v>0.94584787155511363</v>
      </c>
      <c r="V132" s="4">
        <f t="shared" si="88"/>
        <v>0.92370360150141495</v>
      </c>
      <c r="W132" s="4">
        <f t="shared" si="88"/>
        <v>0.89334463567658451</v>
      </c>
      <c r="X132" s="4">
        <f t="shared" si="88"/>
        <v>0.85254543874327005</v>
      </c>
      <c r="Y132" s="4">
        <f t="shared" si="88"/>
        <v>0.79921300652623883</v>
      </c>
      <c r="Z132" s="4">
        <f t="shared" si="88"/>
        <v>0.73204982249993378</v>
      </c>
      <c r="AA132" s="4">
        <f t="shared" si="88"/>
        <v>0.65145592958786691</v>
      </c>
      <c r="AB132" s="4">
        <f t="shared" si="88"/>
        <v>0.56032247880849573</v>
      </c>
      <c r="AC132" s="4">
        <f t="shared" si="88"/>
        <v>0.46411326873185343</v>
      </c>
      <c r="AD132" s="4">
        <f t="shared" si="88"/>
        <v>0.36979727595523937</v>
      </c>
      <c r="AE132" s="4">
        <f t="shared" si="88"/>
        <v>0.28393948637231203</v>
      </c>
      <c r="AF132" s="4">
        <f t="shared" si="88"/>
        <v>0.21097259161117732</v>
      </c>
      <c r="AG132" s="4">
        <f t="shared" si="85"/>
        <v>0.15253917653798199</v>
      </c>
      <c r="AH132" s="4">
        <f t="shared" si="85"/>
        <v>0.10795188737709993</v>
      </c>
      <c r="AI132" s="4">
        <f t="shared" si="85"/>
        <v>7.5176653938091809E-2</v>
      </c>
      <c r="AJ132" s="4">
        <f t="shared" si="86"/>
        <v>5.1742836177502194E-2</v>
      </c>
      <c r="AK132" s="4">
        <f t="shared" si="86"/>
        <v>3.5319190625345942E-2</v>
      </c>
      <c r="AL132" s="4">
        <f t="shared" si="86"/>
        <v>2.3969442072658165E-2</v>
      </c>
      <c r="AM132" s="4">
        <f t="shared" si="86"/>
        <v>1.6202243558389728E-2</v>
      </c>
      <c r="AN132" s="4">
        <f t="shared" si="86"/>
        <v>1.0922240564108399E-2</v>
      </c>
      <c r="AO132" s="4">
        <f t="shared" si="86"/>
        <v>7.3493212906090566E-3</v>
      </c>
      <c r="AP132" s="4">
        <f t="shared" si="86"/>
        <v>4.9390262185057265E-3</v>
      </c>
      <c r="AQ132" s="4">
        <f t="shared" si="86"/>
        <v>3.3164275492956197E-3</v>
      </c>
      <c r="AR132" s="4">
        <f t="shared" si="86"/>
        <v>2.2256362146679809E-3</v>
      </c>
    </row>
    <row r="133" spans="1:44" ht="15.75" thickBot="1" x14ac:dyDescent="0.3">
      <c r="A133" s="24" t="s">
        <v>64</v>
      </c>
      <c r="B133" s="74">
        <f>'Parameter Input'!B94</f>
        <v>178500</v>
      </c>
      <c r="C133" s="75">
        <f>'Parameter Input'!C94</f>
        <v>178500</v>
      </c>
      <c r="D133" s="1" t="s">
        <v>65</v>
      </c>
      <c r="L133" s="56">
        <f>'Parameter Input'!E82</f>
        <v>12</v>
      </c>
      <c r="M133" s="57">
        <v>0</v>
      </c>
      <c r="N133" s="57">
        <v>1</v>
      </c>
      <c r="O133" s="57">
        <f>'Parameter Input'!F82</f>
        <v>0.9</v>
      </c>
      <c r="P133" s="58">
        <f>'Parameter Input'!G82</f>
        <v>0.4</v>
      </c>
      <c r="Q133" s="4">
        <f t="shared" si="88"/>
        <v>0.9867978615748374</v>
      </c>
      <c r="R133" s="4">
        <f t="shared" si="88"/>
        <v>0.98114509762858249</v>
      </c>
      <c r="S133" s="4">
        <f t="shared" si="88"/>
        <v>0.97311898315872036</v>
      </c>
      <c r="T133" s="4">
        <f t="shared" si="88"/>
        <v>0.96177484161592774</v>
      </c>
      <c r="U133" s="4">
        <f t="shared" si="88"/>
        <v>0.94584787155511363</v>
      </c>
      <c r="V133" s="4">
        <f t="shared" si="88"/>
        <v>0.92370360150141495</v>
      </c>
      <c r="W133" s="4">
        <f t="shared" si="88"/>
        <v>0.89334463567658451</v>
      </c>
      <c r="X133" s="4">
        <f t="shared" si="88"/>
        <v>0.85254543874327005</v>
      </c>
      <c r="Y133" s="4">
        <f t="shared" si="88"/>
        <v>0.79921300652623883</v>
      </c>
      <c r="Z133" s="4">
        <f t="shared" si="88"/>
        <v>0.73204982249993378</v>
      </c>
      <c r="AA133" s="4">
        <f t="shared" si="88"/>
        <v>0.65145592958786691</v>
      </c>
      <c r="AB133" s="4">
        <f t="shared" si="88"/>
        <v>0.56032247880849573</v>
      </c>
      <c r="AC133" s="4">
        <f t="shared" si="88"/>
        <v>0.46411326873185343</v>
      </c>
      <c r="AD133" s="4">
        <f t="shared" si="88"/>
        <v>0.36979727595523937</v>
      </c>
      <c r="AE133" s="4">
        <f t="shared" si="88"/>
        <v>0.28393948637231203</v>
      </c>
      <c r="AF133" s="4">
        <f t="shared" si="88"/>
        <v>0.21097259161117732</v>
      </c>
      <c r="AG133" s="4">
        <f t="shared" si="85"/>
        <v>0.15253917653798199</v>
      </c>
      <c r="AH133" s="4">
        <f t="shared" si="85"/>
        <v>0.10795188737709993</v>
      </c>
      <c r="AI133" s="4">
        <f t="shared" si="85"/>
        <v>7.5176653938091809E-2</v>
      </c>
      <c r="AJ133" s="4">
        <f t="shared" si="86"/>
        <v>5.1742836177502194E-2</v>
      </c>
      <c r="AK133" s="4">
        <f t="shared" si="86"/>
        <v>3.5319190625345942E-2</v>
      </c>
      <c r="AL133" s="4">
        <f t="shared" si="86"/>
        <v>2.3969442072658165E-2</v>
      </c>
      <c r="AM133" s="4">
        <f t="shared" si="86"/>
        <v>1.6202243558389728E-2</v>
      </c>
      <c r="AN133" s="4">
        <f t="shared" si="86"/>
        <v>1.0922240564108399E-2</v>
      </c>
      <c r="AO133" s="4">
        <f t="shared" si="86"/>
        <v>7.3493212906090566E-3</v>
      </c>
      <c r="AP133" s="4">
        <f t="shared" si="86"/>
        <v>4.9390262185057265E-3</v>
      </c>
      <c r="AQ133" s="4">
        <f t="shared" si="86"/>
        <v>3.3164275492956197E-3</v>
      </c>
      <c r="AR133" s="4">
        <f t="shared" si="86"/>
        <v>2.2256362146679809E-3</v>
      </c>
    </row>
    <row r="134" spans="1:44" x14ac:dyDescent="0.25">
      <c r="A134" s="25"/>
      <c r="B134" s="40"/>
    </row>
    <row r="135" spans="1:44" ht="15.75" thickBot="1" x14ac:dyDescent="0.3"/>
    <row r="136" spans="1:44" ht="15.75" thickBot="1" x14ac:dyDescent="0.3">
      <c r="A136" s="26" t="s">
        <v>208</v>
      </c>
      <c r="B136" s="27">
        <v>2023</v>
      </c>
      <c r="C136" s="27">
        <v>2024</v>
      </c>
      <c r="D136" s="27">
        <v>2025</v>
      </c>
      <c r="E136" s="27">
        <v>2026</v>
      </c>
      <c r="F136" s="27">
        <v>2027</v>
      </c>
      <c r="G136" s="27">
        <v>2028</v>
      </c>
      <c r="H136" s="27">
        <v>2029</v>
      </c>
      <c r="I136" s="27">
        <v>2030</v>
      </c>
      <c r="J136" s="27">
        <v>2031</v>
      </c>
      <c r="K136" s="27">
        <v>2032</v>
      </c>
      <c r="L136" s="27">
        <v>2033</v>
      </c>
      <c r="M136" s="27">
        <v>2034</v>
      </c>
      <c r="N136" s="27">
        <v>2035</v>
      </c>
      <c r="O136" s="27">
        <v>2036</v>
      </c>
      <c r="P136" s="27">
        <v>2037</v>
      </c>
      <c r="Q136" s="27">
        <v>2038</v>
      </c>
      <c r="R136" s="27">
        <v>2039</v>
      </c>
      <c r="S136" s="27">
        <v>2040</v>
      </c>
      <c r="T136" s="27">
        <v>2041</v>
      </c>
      <c r="U136" s="27">
        <v>2042</v>
      </c>
      <c r="V136" s="27">
        <v>2043</v>
      </c>
      <c r="W136" s="27">
        <v>2044</v>
      </c>
      <c r="X136" s="27">
        <v>2045</v>
      </c>
      <c r="Y136" s="27">
        <v>2046</v>
      </c>
      <c r="Z136" s="27">
        <v>2047</v>
      </c>
      <c r="AA136" s="27">
        <v>2048</v>
      </c>
      <c r="AB136" s="27">
        <v>2049</v>
      </c>
      <c r="AC136" s="28">
        <v>2050</v>
      </c>
    </row>
    <row r="137" spans="1:44" x14ac:dyDescent="0.25">
      <c r="A137" s="29" t="str">
        <f t="shared" ref="A137:A151" si="89">A117</f>
        <v>Capex vehicle</v>
      </c>
      <c r="B137" s="62">
        <f t="shared" ref="B137:B146" si="90">$B117+($C117-$B117)*(1-Q117)</f>
        <v>3500000</v>
      </c>
      <c r="C137" s="62">
        <f t="shared" ref="C137:C146" si="91">$B117+($C117-$B117)*(1-R117)</f>
        <v>3500000</v>
      </c>
      <c r="D137" s="62">
        <f t="shared" ref="D137:D146" si="92">$B117+($C117-$B117)*(1-S117)</f>
        <v>3500000</v>
      </c>
      <c r="E137" s="62">
        <f t="shared" ref="E137:E146" si="93">$B117+($C117-$B117)*(1-T117)</f>
        <v>3500000</v>
      </c>
      <c r="F137" s="62">
        <f t="shared" ref="F137:F146" si="94">$B117+($C117-$B117)*(1-U117)</f>
        <v>3500000</v>
      </c>
      <c r="G137" s="62">
        <f t="shared" ref="G137:G146" si="95">$B117+($C117-$B117)*(1-V117)</f>
        <v>3500000</v>
      </c>
      <c r="H137" s="62">
        <f t="shared" ref="H137:H146" si="96">$B117+($C117-$B117)*(1-W117)</f>
        <v>3500000</v>
      </c>
      <c r="I137" s="62">
        <f t="shared" ref="I137:I146" si="97">$B117+($C117-$B117)*(1-X117)</f>
        <v>3500000</v>
      </c>
      <c r="J137" s="62">
        <f t="shared" ref="J137:J146" si="98">$B117+($C117-$B117)*(1-Y117)</f>
        <v>3500000</v>
      </c>
      <c r="K137" s="62">
        <f t="shared" ref="K137:K146" si="99">$B117+($C117-$B117)*(1-Z117)</f>
        <v>3500000</v>
      </c>
      <c r="L137" s="62">
        <f t="shared" ref="L137:L146" si="100">$B117+($C117-$B117)*(1-AA117)</f>
        <v>3500000</v>
      </c>
      <c r="M137" s="62">
        <f t="shared" ref="M137:M146" si="101">$B117+($C117-$B117)*(1-AB117)</f>
        <v>3500000</v>
      </c>
      <c r="N137" s="62">
        <f t="shared" ref="N137:N146" si="102">$B117+($C117-$B117)*(1-AC117)</f>
        <v>3500000</v>
      </c>
      <c r="O137" s="62">
        <f t="shared" ref="O137:O146" si="103">$B117+($C117-$B117)*(1-AD117)</f>
        <v>3500000</v>
      </c>
      <c r="P137" s="62">
        <f t="shared" ref="P137:P146" si="104">$B117+($C117-$B117)*(1-AE117)</f>
        <v>3500000</v>
      </c>
      <c r="Q137" s="62">
        <f t="shared" ref="Q137:Q146" si="105">$B117+($C117-$B117)*(1-AF117)</f>
        <v>3500000</v>
      </c>
      <c r="R137" s="62">
        <f t="shared" ref="R137:R146" si="106">$B117+($C117-$B117)*(1-AG117)</f>
        <v>3500000</v>
      </c>
      <c r="S137" s="62">
        <f t="shared" ref="S137:S146" si="107">$B117+($C117-$B117)*(1-AH117)</f>
        <v>3500000</v>
      </c>
      <c r="T137" s="62">
        <f t="shared" ref="T137:T146" si="108">$B117+($C117-$B117)*(1-AI117)</f>
        <v>3500000</v>
      </c>
      <c r="U137" s="62">
        <f t="shared" ref="U137:U146" si="109">$B117+($C117-$B117)*(1-AJ117)</f>
        <v>3500000</v>
      </c>
      <c r="V137" s="62">
        <f t="shared" ref="V137:V146" si="110">$B117+($C117-$B117)*(1-AK117)</f>
        <v>3500000</v>
      </c>
      <c r="W137" s="62">
        <f t="shared" ref="W137:W146" si="111">$B117+($C117-$B117)*(1-AL117)</f>
        <v>3500000</v>
      </c>
      <c r="X137" s="62">
        <f t="shared" ref="X137:X146" si="112">$B117+($C117-$B117)*(1-AM117)</f>
        <v>3500000</v>
      </c>
      <c r="Y137" s="62">
        <f t="shared" ref="Y137:Y146" si="113">$B117+($C117-$B117)*(1-AN117)</f>
        <v>3500000</v>
      </c>
      <c r="Z137" s="62">
        <f t="shared" ref="Z137:Z146" si="114">$B117+($C117-$B117)*(1-AO117)</f>
        <v>3500000</v>
      </c>
      <c r="AA137" s="62">
        <f t="shared" ref="AA137:AA146" si="115">$B117+($C117-$B117)*(1-AP117)</f>
        <v>3500000</v>
      </c>
      <c r="AB137" s="62">
        <f t="shared" ref="AB137:AB146" si="116">$B117+($C117-$B117)*(1-AQ117)</f>
        <v>3500000</v>
      </c>
      <c r="AC137" s="62">
        <f t="shared" ref="AC137:AC146" si="117">$B117+($C117-$B117)*(1-AR117)</f>
        <v>3500000</v>
      </c>
    </row>
    <row r="138" spans="1:44" x14ac:dyDescent="0.25">
      <c r="A138" s="30" t="str">
        <f t="shared" si="89"/>
        <v>Residual value (vehicle)</v>
      </c>
      <c r="B138" s="62">
        <f t="shared" si="90"/>
        <v>-520379.25155119307</v>
      </c>
      <c r="C138" s="62">
        <f t="shared" si="91"/>
        <v>-518400.78417000384</v>
      </c>
      <c r="D138" s="62">
        <f t="shared" si="92"/>
        <v>-515591.64410555211</v>
      </c>
      <c r="E138" s="62">
        <f t="shared" si="93"/>
        <v>-511621.1945655747</v>
      </c>
      <c r="F138" s="62">
        <f t="shared" si="94"/>
        <v>-506046.75504428975</v>
      </c>
      <c r="G138" s="62">
        <f t="shared" si="95"/>
        <v>-498296.26052549522</v>
      </c>
      <c r="H138" s="62">
        <f t="shared" si="96"/>
        <v>-487670.62248680455</v>
      </c>
      <c r="I138" s="62">
        <f t="shared" si="97"/>
        <v>-473390.90356014454</v>
      </c>
      <c r="J138" s="62">
        <f t="shared" si="98"/>
        <v>-454724.55228418356</v>
      </c>
      <c r="K138" s="62">
        <f t="shared" si="99"/>
        <v>-431217.43787497684</v>
      </c>
      <c r="L138" s="62">
        <f t="shared" si="100"/>
        <v>-403009.57535575342</v>
      </c>
      <c r="M138" s="62">
        <f t="shared" si="101"/>
        <v>-371112.8675829735</v>
      </c>
      <c r="N138" s="62">
        <f t="shared" si="102"/>
        <v>-337439.64405614871</v>
      </c>
      <c r="O138" s="62">
        <f t="shared" si="103"/>
        <v>-304429.04658433376</v>
      </c>
      <c r="P138" s="62">
        <f t="shared" si="104"/>
        <v>-274378.82023030921</v>
      </c>
      <c r="Q138" s="62">
        <f t="shared" si="105"/>
        <v>-248840.40706391208</v>
      </c>
      <c r="R138" s="62">
        <f t="shared" si="106"/>
        <v>-228388.71178829367</v>
      </c>
      <c r="S138" s="62">
        <f t="shared" si="107"/>
        <v>-212783.16058198496</v>
      </c>
      <c r="T138" s="62">
        <f t="shared" si="108"/>
        <v>-201311.8288783321</v>
      </c>
      <c r="U138" s="62">
        <f t="shared" si="109"/>
        <v>-193109.99266212579</v>
      </c>
      <c r="V138" s="62">
        <f t="shared" si="110"/>
        <v>-187361.71671887109</v>
      </c>
      <c r="W138" s="62">
        <f t="shared" si="111"/>
        <v>-183389.30472543038</v>
      </c>
      <c r="X138" s="62">
        <f t="shared" si="112"/>
        <v>-180670.78524543642</v>
      </c>
      <c r="Y138" s="62">
        <f t="shared" si="113"/>
        <v>-178822.78419743793</v>
      </c>
      <c r="Z138" s="62">
        <f t="shared" si="114"/>
        <v>-177572.26245171315</v>
      </c>
      <c r="AA138" s="62">
        <f t="shared" si="115"/>
        <v>-176728.659176477</v>
      </c>
      <c r="AB138" s="62">
        <f t="shared" si="116"/>
        <v>-176160.74964225345</v>
      </c>
      <c r="AC138" s="62">
        <f t="shared" si="117"/>
        <v>-175778.97267513379</v>
      </c>
    </row>
    <row r="139" spans="1:44" x14ac:dyDescent="0.25">
      <c r="A139" s="30" t="str">
        <f t="shared" si="89"/>
        <v>Capex costumization</v>
      </c>
      <c r="B139" s="62">
        <f t="shared" si="90"/>
        <v>5600000</v>
      </c>
      <c r="C139" s="62">
        <f t="shared" si="91"/>
        <v>5600000</v>
      </c>
      <c r="D139" s="62">
        <f t="shared" si="92"/>
        <v>5600000</v>
      </c>
      <c r="E139" s="62">
        <f t="shared" si="93"/>
        <v>5600000</v>
      </c>
      <c r="F139" s="62">
        <f t="shared" si="94"/>
        <v>5600000</v>
      </c>
      <c r="G139" s="62">
        <f t="shared" si="95"/>
        <v>5600000</v>
      </c>
      <c r="H139" s="62">
        <f t="shared" si="96"/>
        <v>5600000</v>
      </c>
      <c r="I139" s="62">
        <f t="shared" si="97"/>
        <v>5600000</v>
      </c>
      <c r="J139" s="62">
        <f t="shared" si="98"/>
        <v>5600000</v>
      </c>
      <c r="K139" s="62">
        <f t="shared" si="99"/>
        <v>5600000</v>
      </c>
      <c r="L139" s="62">
        <f t="shared" si="100"/>
        <v>5600000</v>
      </c>
      <c r="M139" s="62">
        <f t="shared" si="101"/>
        <v>5600000</v>
      </c>
      <c r="N139" s="62">
        <f t="shared" si="102"/>
        <v>5600000</v>
      </c>
      <c r="O139" s="62">
        <f t="shared" si="103"/>
        <v>5600000</v>
      </c>
      <c r="P139" s="62">
        <f t="shared" si="104"/>
        <v>5600000</v>
      </c>
      <c r="Q139" s="62">
        <f t="shared" si="105"/>
        <v>5600000</v>
      </c>
      <c r="R139" s="62">
        <f t="shared" si="106"/>
        <v>5600000</v>
      </c>
      <c r="S139" s="62">
        <f t="shared" si="107"/>
        <v>5600000</v>
      </c>
      <c r="T139" s="62">
        <f t="shared" si="108"/>
        <v>5600000</v>
      </c>
      <c r="U139" s="62">
        <f t="shared" si="109"/>
        <v>5600000</v>
      </c>
      <c r="V139" s="62">
        <f t="shared" si="110"/>
        <v>5600000</v>
      </c>
      <c r="W139" s="62">
        <f t="shared" si="111"/>
        <v>5600000</v>
      </c>
      <c r="X139" s="62">
        <f t="shared" si="112"/>
        <v>5600000</v>
      </c>
      <c r="Y139" s="62">
        <f t="shared" si="113"/>
        <v>5600000</v>
      </c>
      <c r="Z139" s="62">
        <f t="shared" si="114"/>
        <v>5600000</v>
      </c>
      <c r="AA139" s="62">
        <f t="shared" si="115"/>
        <v>5600000</v>
      </c>
      <c r="AB139" s="62">
        <f t="shared" si="116"/>
        <v>5600000</v>
      </c>
      <c r="AC139" s="62">
        <f t="shared" si="117"/>
        <v>5600000</v>
      </c>
    </row>
    <row r="140" spans="1:44" x14ac:dyDescent="0.25">
      <c r="A140" s="30" t="str">
        <f t="shared" si="89"/>
        <v>Residual value (costumization)</v>
      </c>
      <c r="B140" s="62">
        <f t="shared" si="90"/>
        <v>-280000</v>
      </c>
      <c r="C140" s="62">
        <f t="shared" si="91"/>
        <v>-280000</v>
      </c>
      <c r="D140" s="62">
        <f t="shared" si="92"/>
        <v>-280000</v>
      </c>
      <c r="E140" s="62">
        <f t="shared" si="93"/>
        <v>-280000</v>
      </c>
      <c r="F140" s="62">
        <f t="shared" si="94"/>
        <v>-280000</v>
      </c>
      <c r="G140" s="62">
        <f t="shared" si="95"/>
        <v>-280000</v>
      </c>
      <c r="H140" s="62">
        <f t="shared" si="96"/>
        <v>-280000</v>
      </c>
      <c r="I140" s="62">
        <f t="shared" si="97"/>
        <v>-280000</v>
      </c>
      <c r="J140" s="62">
        <f t="shared" si="98"/>
        <v>-280000</v>
      </c>
      <c r="K140" s="62">
        <f t="shared" si="99"/>
        <v>-280000</v>
      </c>
      <c r="L140" s="62">
        <f t="shared" si="100"/>
        <v>-280000</v>
      </c>
      <c r="M140" s="62">
        <f t="shared" si="101"/>
        <v>-280000</v>
      </c>
      <c r="N140" s="62">
        <f t="shared" si="102"/>
        <v>-280000</v>
      </c>
      <c r="O140" s="62">
        <f t="shared" si="103"/>
        <v>-280000</v>
      </c>
      <c r="P140" s="62">
        <f t="shared" si="104"/>
        <v>-280000</v>
      </c>
      <c r="Q140" s="62">
        <f t="shared" si="105"/>
        <v>-280000</v>
      </c>
      <c r="R140" s="62">
        <f t="shared" si="106"/>
        <v>-280000</v>
      </c>
      <c r="S140" s="62">
        <f t="shared" si="107"/>
        <v>-280000</v>
      </c>
      <c r="T140" s="62">
        <f t="shared" si="108"/>
        <v>-280000</v>
      </c>
      <c r="U140" s="62">
        <f t="shared" si="109"/>
        <v>-280000</v>
      </c>
      <c r="V140" s="62">
        <f t="shared" si="110"/>
        <v>-280000</v>
      </c>
      <c r="W140" s="62">
        <f t="shared" si="111"/>
        <v>-280000</v>
      </c>
      <c r="X140" s="62">
        <f t="shared" si="112"/>
        <v>-280000</v>
      </c>
      <c r="Y140" s="62">
        <f t="shared" si="113"/>
        <v>-280000</v>
      </c>
      <c r="Z140" s="62">
        <f t="shared" si="114"/>
        <v>-280000</v>
      </c>
      <c r="AA140" s="62">
        <f t="shared" si="115"/>
        <v>-280000</v>
      </c>
      <c r="AB140" s="62">
        <f t="shared" si="116"/>
        <v>-280000</v>
      </c>
      <c r="AC140" s="62">
        <f t="shared" si="117"/>
        <v>-280000</v>
      </c>
    </row>
    <row r="141" spans="1:44" x14ac:dyDescent="0.25">
      <c r="A141" s="30" t="str">
        <f t="shared" si="89"/>
        <v>WACC</v>
      </c>
      <c r="B141" s="62">
        <f t="shared" si="90"/>
        <v>0.06</v>
      </c>
      <c r="C141" s="62">
        <f t="shared" si="91"/>
        <v>0.06</v>
      </c>
      <c r="D141" s="62">
        <f t="shared" si="92"/>
        <v>0.06</v>
      </c>
      <c r="E141" s="62">
        <f t="shared" si="93"/>
        <v>0.06</v>
      </c>
      <c r="F141" s="62">
        <f t="shared" si="94"/>
        <v>0.06</v>
      </c>
      <c r="G141" s="62">
        <f t="shared" si="95"/>
        <v>0.06</v>
      </c>
      <c r="H141" s="62">
        <f t="shared" si="96"/>
        <v>0.06</v>
      </c>
      <c r="I141" s="62">
        <f t="shared" si="97"/>
        <v>0.06</v>
      </c>
      <c r="J141" s="62">
        <f t="shared" si="98"/>
        <v>0.06</v>
      </c>
      <c r="K141" s="62">
        <f t="shared" si="99"/>
        <v>0.06</v>
      </c>
      <c r="L141" s="62">
        <f t="shared" si="100"/>
        <v>0.06</v>
      </c>
      <c r="M141" s="62">
        <f t="shared" si="101"/>
        <v>0.06</v>
      </c>
      <c r="N141" s="62">
        <f t="shared" si="102"/>
        <v>0.06</v>
      </c>
      <c r="O141" s="62">
        <f t="shared" si="103"/>
        <v>0.06</v>
      </c>
      <c r="P141" s="62">
        <f t="shared" si="104"/>
        <v>0.06</v>
      </c>
      <c r="Q141" s="62">
        <f t="shared" si="105"/>
        <v>0.06</v>
      </c>
      <c r="R141" s="62">
        <f t="shared" si="106"/>
        <v>0.06</v>
      </c>
      <c r="S141" s="62">
        <f t="shared" si="107"/>
        <v>0.06</v>
      </c>
      <c r="T141" s="62">
        <f t="shared" si="108"/>
        <v>0.06</v>
      </c>
      <c r="U141" s="62">
        <f t="shared" si="109"/>
        <v>0.06</v>
      </c>
      <c r="V141" s="62">
        <f t="shared" si="110"/>
        <v>0.06</v>
      </c>
      <c r="W141" s="62">
        <f t="shared" si="111"/>
        <v>0.06</v>
      </c>
      <c r="X141" s="62">
        <f t="shared" si="112"/>
        <v>0.06</v>
      </c>
      <c r="Y141" s="62">
        <f t="shared" si="113"/>
        <v>0.06</v>
      </c>
      <c r="Z141" s="62">
        <f t="shared" si="114"/>
        <v>0.06</v>
      </c>
      <c r="AA141" s="62">
        <f t="shared" si="115"/>
        <v>0.06</v>
      </c>
      <c r="AB141" s="62">
        <f t="shared" si="116"/>
        <v>0.06</v>
      </c>
      <c r="AC141" s="62">
        <f t="shared" si="117"/>
        <v>0.06</v>
      </c>
    </row>
    <row r="142" spans="1:44" x14ac:dyDescent="0.25">
      <c r="A142" s="30" t="str">
        <f t="shared" si="89"/>
        <v>Opex fix (admin, crew, insurance)</v>
      </c>
      <c r="B142" s="62">
        <f t="shared" si="90"/>
        <v>620000</v>
      </c>
      <c r="C142" s="62">
        <f t="shared" si="91"/>
        <v>620000</v>
      </c>
      <c r="D142" s="62">
        <f t="shared" si="92"/>
        <v>620000</v>
      </c>
      <c r="E142" s="62">
        <f t="shared" si="93"/>
        <v>620000</v>
      </c>
      <c r="F142" s="62">
        <f t="shared" si="94"/>
        <v>620000</v>
      </c>
      <c r="G142" s="62">
        <f t="shared" si="95"/>
        <v>620000</v>
      </c>
      <c r="H142" s="62">
        <f t="shared" si="96"/>
        <v>620000</v>
      </c>
      <c r="I142" s="62">
        <f t="shared" si="97"/>
        <v>620000</v>
      </c>
      <c r="J142" s="62">
        <f t="shared" si="98"/>
        <v>620000</v>
      </c>
      <c r="K142" s="62">
        <f t="shared" si="99"/>
        <v>620000</v>
      </c>
      <c r="L142" s="62">
        <f t="shared" si="100"/>
        <v>620000</v>
      </c>
      <c r="M142" s="62">
        <f t="shared" si="101"/>
        <v>620000</v>
      </c>
      <c r="N142" s="62">
        <f t="shared" si="102"/>
        <v>620000</v>
      </c>
      <c r="O142" s="62">
        <f t="shared" si="103"/>
        <v>620000</v>
      </c>
      <c r="P142" s="62">
        <f t="shared" si="104"/>
        <v>620000</v>
      </c>
      <c r="Q142" s="62">
        <f t="shared" si="105"/>
        <v>620000</v>
      </c>
      <c r="R142" s="62">
        <f t="shared" si="106"/>
        <v>620000</v>
      </c>
      <c r="S142" s="62">
        <f t="shared" si="107"/>
        <v>620000</v>
      </c>
      <c r="T142" s="62">
        <f t="shared" si="108"/>
        <v>620000</v>
      </c>
      <c r="U142" s="62">
        <f t="shared" si="109"/>
        <v>620000</v>
      </c>
      <c r="V142" s="62">
        <f t="shared" si="110"/>
        <v>620000</v>
      </c>
      <c r="W142" s="62">
        <f t="shared" si="111"/>
        <v>620000</v>
      </c>
      <c r="X142" s="62">
        <f t="shared" si="112"/>
        <v>620000</v>
      </c>
      <c r="Y142" s="62">
        <f t="shared" si="113"/>
        <v>620000</v>
      </c>
      <c r="Z142" s="62">
        <f t="shared" si="114"/>
        <v>620000</v>
      </c>
      <c r="AA142" s="62">
        <f t="shared" si="115"/>
        <v>620000</v>
      </c>
      <c r="AB142" s="62">
        <f t="shared" si="116"/>
        <v>620000</v>
      </c>
      <c r="AC142" s="62">
        <f t="shared" si="117"/>
        <v>620000</v>
      </c>
    </row>
    <row r="143" spans="1:44" x14ac:dyDescent="0.25">
      <c r="A143" s="30" t="str">
        <f t="shared" si="89"/>
        <v>Opex maintenance &amp; repair</v>
      </c>
      <c r="B143" s="62">
        <f t="shared" si="90"/>
        <v>1050000</v>
      </c>
      <c r="C143" s="62">
        <f t="shared" si="91"/>
        <v>1050000</v>
      </c>
      <c r="D143" s="62">
        <f t="shared" si="92"/>
        <v>1050000</v>
      </c>
      <c r="E143" s="62">
        <f t="shared" si="93"/>
        <v>1050000</v>
      </c>
      <c r="F143" s="62">
        <f t="shared" si="94"/>
        <v>1050000</v>
      </c>
      <c r="G143" s="62">
        <f t="shared" si="95"/>
        <v>1050000</v>
      </c>
      <c r="H143" s="62">
        <f t="shared" si="96"/>
        <v>1050000</v>
      </c>
      <c r="I143" s="62">
        <f t="shared" si="97"/>
        <v>1050000</v>
      </c>
      <c r="J143" s="62">
        <f t="shared" si="98"/>
        <v>1050000</v>
      </c>
      <c r="K143" s="62">
        <f t="shared" si="99"/>
        <v>1050000</v>
      </c>
      <c r="L143" s="62">
        <f t="shared" si="100"/>
        <v>1050000</v>
      </c>
      <c r="M143" s="62">
        <f t="shared" si="101"/>
        <v>1050000</v>
      </c>
      <c r="N143" s="62">
        <f t="shared" si="102"/>
        <v>1050000</v>
      </c>
      <c r="O143" s="62">
        <f t="shared" si="103"/>
        <v>1050000</v>
      </c>
      <c r="P143" s="62">
        <f t="shared" si="104"/>
        <v>1050000</v>
      </c>
      <c r="Q143" s="62">
        <f t="shared" si="105"/>
        <v>1050000</v>
      </c>
      <c r="R143" s="62">
        <f t="shared" si="106"/>
        <v>1050000</v>
      </c>
      <c r="S143" s="62">
        <f t="shared" si="107"/>
        <v>1050000</v>
      </c>
      <c r="T143" s="62">
        <f t="shared" si="108"/>
        <v>1050000</v>
      </c>
      <c r="U143" s="62">
        <f t="shared" si="109"/>
        <v>1050000</v>
      </c>
      <c r="V143" s="62">
        <f t="shared" si="110"/>
        <v>1050000</v>
      </c>
      <c r="W143" s="62">
        <f t="shared" si="111"/>
        <v>1050000</v>
      </c>
      <c r="X143" s="62">
        <f t="shared" si="112"/>
        <v>1050000</v>
      </c>
      <c r="Y143" s="62">
        <f t="shared" si="113"/>
        <v>1050000</v>
      </c>
      <c r="Z143" s="62">
        <f t="shared" si="114"/>
        <v>1050000</v>
      </c>
      <c r="AA143" s="62">
        <f t="shared" si="115"/>
        <v>1050000</v>
      </c>
      <c r="AB143" s="62">
        <f t="shared" si="116"/>
        <v>1050000</v>
      </c>
      <c r="AC143" s="62">
        <f t="shared" si="117"/>
        <v>1050000</v>
      </c>
    </row>
    <row r="144" spans="1:44" x14ac:dyDescent="0.25">
      <c r="A144" s="30" t="str">
        <f t="shared" si="89"/>
        <v>Opex var (mode-fees, shunting)</v>
      </c>
      <c r="B144" s="62">
        <f t="shared" si="90"/>
        <v>3.6414565826330532</v>
      </c>
      <c r="C144" s="62">
        <f t="shared" si="91"/>
        <v>3.6414565826330532</v>
      </c>
      <c r="D144" s="62">
        <f t="shared" si="92"/>
        <v>3.6414565826330532</v>
      </c>
      <c r="E144" s="62">
        <f t="shared" si="93"/>
        <v>3.6414565826330532</v>
      </c>
      <c r="F144" s="62">
        <f t="shared" si="94"/>
        <v>3.6414565826330532</v>
      </c>
      <c r="G144" s="62">
        <f t="shared" si="95"/>
        <v>3.6414565826330532</v>
      </c>
      <c r="H144" s="62">
        <f t="shared" si="96"/>
        <v>3.6414565826330532</v>
      </c>
      <c r="I144" s="62">
        <f t="shared" si="97"/>
        <v>3.6414565826330532</v>
      </c>
      <c r="J144" s="62">
        <f t="shared" si="98"/>
        <v>3.6414565826330532</v>
      </c>
      <c r="K144" s="62">
        <f t="shared" si="99"/>
        <v>3.6414565826330532</v>
      </c>
      <c r="L144" s="62">
        <f t="shared" si="100"/>
        <v>3.6414565826330532</v>
      </c>
      <c r="M144" s="62">
        <f t="shared" si="101"/>
        <v>3.6414565826330532</v>
      </c>
      <c r="N144" s="62">
        <f t="shared" si="102"/>
        <v>3.6414565826330532</v>
      </c>
      <c r="O144" s="62">
        <f t="shared" si="103"/>
        <v>3.6414565826330532</v>
      </c>
      <c r="P144" s="62">
        <f t="shared" si="104"/>
        <v>3.6414565826330532</v>
      </c>
      <c r="Q144" s="62">
        <f t="shared" si="105"/>
        <v>3.6414565826330532</v>
      </c>
      <c r="R144" s="62">
        <f t="shared" si="106"/>
        <v>3.6414565826330532</v>
      </c>
      <c r="S144" s="62">
        <f t="shared" si="107"/>
        <v>3.6414565826330532</v>
      </c>
      <c r="T144" s="62">
        <f t="shared" si="108"/>
        <v>3.6414565826330532</v>
      </c>
      <c r="U144" s="62">
        <f t="shared" si="109"/>
        <v>3.6414565826330532</v>
      </c>
      <c r="V144" s="62">
        <f t="shared" si="110"/>
        <v>3.6414565826330532</v>
      </c>
      <c r="W144" s="62">
        <f t="shared" si="111"/>
        <v>3.6414565826330532</v>
      </c>
      <c r="X144" s="62">
        <f t="shared" si="112"/>
        <v>3.6414565826330532</v>
      </c>
      <c r="Y144" s="62">
        <f t="shared" si="113"/>
        <v>3.6414565826330532</v>
      </c>
      <c r="Z144" s="62">
        <f t="shared" si="114"/>
        <v>3.6414565826330532</v>
      </c>
      <c r="AA144" s="62">
        <f t="shared" si="115"/>
        <v>3.6414565826330532</v>
      </c>
      <c r="AB144" s="62">
        <f t="shared" si="116"/>
        <v>3.6414565826330532</v>
      </c>
      <c r="AC144" s="62">
        <f t="shared" si="117"/>
        <v>3.6414565826330532</v>
      </c>
    </row>
    <row r="145" spans="1:29" x14ac:dyDescent="0.25">
      <c r="A145" s="30" t="str">
        <f t="shared" si="89"/>
        <v>Fuel Economy</v>
      </c>
      <c r="B145" s="62">
        <f t="shared" si="90"/>
        <v>62.083200000000005</v>
      </c>
      <c r="C145" s="62">
        <f t="shared" si="91"/>
        <v>62.083200000000005</v>
      </c>
      <c r="D145" s="62">
        <f t="shared" si="92"/>
        <v>62.083200000000005</v>
      </c>
      <c r="E145" s="62">
        <f t="shared" si="93"/>
        <v>62.083200000000005</v>
      </c>
      <c r="F145" s="62">
        <f t="shared" si="94"/>
        <v>62.083200000000005</v>
      </c>
      <c r="G145" s="62">
        <f t="shared" si="95"/>
        <v>62.083200000000005</v>
      </c>
      <c r="H145" s="62">
        <f t="shared" si="96"/>
        <v>62.083200000000005</v>
      </c>
      <c r="I145" s="62">
        <f t="shared" si="97"/>
        <v>62.083200000000005</v>
      </c>
      <c r="J145" s="62">
        <f t="shared" si="98"/>
        <v>62.083200000000005</v>
      </c>
      <c r="K145" s="62">
        <f t="shared" si="99"/>
        <v>62.083200000000005</v>
      </c>
      <c r="L145" s="62">
        <f t="shared" si="100"/>
        <v>62.083200000000005</v>
      </c>
      <c r="M145" s="62">
        <f t="shared" si="101"/>
        <v>62.083200000000005</v>
      </c>
      <c r="N145" s="62">
        <f t="shared" si="102"/>
        <v>62.083200000000005</v>
      </c>
      <c r="O145" s="62">
        <f t="shared" si="103"/>
        <v>62.083200000000005</v>
      </c>
      <c r="P145" s="62">
        <f t="shared" si="104"/>
        <v>62.083200000000005</v>
      </c>
      <c r="Q145" s="62">
        <f t="shared" si="105"/>
        <v>62.083200000000005</v>
      </c>
      <c r="R145" s="62">
        <f t="shared" si="106"/>
        <v>62.083200000000005</v>
      </c>
      <c r="S145" s="62">
        <f t="shared" si="107"/>
        <v>62.083200000000005</v>
      </c>
      <c r="T145" s="62">
        <f t="shared" si="108"/>
        <v>62.083200000000005</v>
      </c>
      <c r="U145" s="62">
        <f t="shared" si="109"/>
        <v>62.083200000000005</v>
      </c>
      <c r="V145" s="62">
        <f t="shared" si="110"/>
        <v>62.083200000000005</v>
      </c>
      <c r="W145" s="62">
        <f t="shared" si="111"/>
        <v>62.083200000000005</v>
      </c>
      <c r="X145" s="62">
        <f t="shared" si="112"/>
        <v>62.083200000000005</v>
      </c>
      <c r="Y145" s="62">
        <f t="shared" si="113"/>
        <v>62.083200000000005</v>
      </c>
      <c r="Z145" s="62">
        <f t="shared" si="114"/>
        <v>62.083200000000005</v>
      </c>
      <c r="AA145" s="62">
        <f t="shared" si="115"/>
        <v>62.083200000000005</v>
      </c>
      <c r="AB145" s="62">
        <f t="shared" si="116"/>
        <v>62.083200000000005</v>
      </c>
      <c r="AC145" s="62">
        <f t="shared" si="117"/>
        <v>62.083200000000005</v>
      </c>
    </row>
    <row r="146" spans="1:29" x14ac:dyDescent="0.25">
      <c r="A146" s="30" t="str">
        <f t="shared" si="89"/>
        <v>Fuel Cost</v>
      </c>
      <c r="B146" s="62">
        <f t="shared" si="90"/>
        <v>0.1</v>
      </c>
      <c r="C146" s="62">
        <f t="shared" si="91"/>
        <v>0.1</v>
      </c>
      <c r="D146" s="62">
        <f t="shared" si="92"/>
        <v>0.1</v>
      </c>
      <c r="E146" s="62">
        <f t="shared" si="93"/>
        <v>0.1</v>
      </c>
      <c r="F146" s="62">
        <f t="shared" si="94"/>
        <v>0.1</v>
      </c>
      <c r="G146" s="62">
        <f t="shared" si="95"/>
        <v>0.1</v>
      </c>
      <c r="H146" s="62">
        <f t="shared" si="96"/>
        <v>0.1</v>
      </c>
      <c r="I146" s="62">
        <f t="shared" si="97"/>
        <v>0.1</v>
      </c>
      <c r="J146" s="62">
        <f t="shared" si="98"/>
        <v>0.1</v>
      </c>
      <c r="K146" s="62">
        <f t="shared" si="99"/>
        <v>0.1</v>
      </c>
      <c r="L146" s="62">
        <f t="shared" si="100"/>
        <v>0.1</v>
      </c>
      <c r="M146" s="62">
        <f t="shared" si="101"/>
        <v>0.1</v>
      </c>
      <c r="N146" s="62">
        <f t="shared" si="102"/>
        <v>0.1</v>
      </c>
      <c r="O146" s="62">
        <f t="shared" si="103"/>
        <v>0.1</v>
      </c>
      <c r="P146" s="62">
        <f t="shared" si="104"/>
        <v>0.1</v>
      </c>
      <c r="Q146" s="62">
        <f t="shared" si="105"/>
        <v>0.1</v>
      </c>
      <c r="R146" s="62">
        <f t="shared" si="106"/>
        <v>0.1</v>
      </c>
      <c r="S146" s="62">
        <f t="shared" si="107"/>
        <v>0.1</v>
      </c>
      <c r="T146" s="62">
        <f t="shared" si="108"/>
        <v>0.1</v>
      </c>
      <c r="U146" s="62">
        <f t="shared" si="109"/>
        <v>0.1</v>
      </c>
      <c r="V146" s="62">
        <f t="shared" si="110"/>
        <v>0.1</v>
      </c>
      <c r="W146" s="62">
        <f t="shared" si="111"/>
        <v>0.1</v>
      </c>
      <c r="X146" s="62">
        <f t="shared" si="112"/>
        <v>0.1</v>
      </c>
      <c r="Y146" s="62">
        <f t="shared" si="113"/>
        <v>0.1</v>
      </c>
      <c r="Z146" s="62">
        <f t="shared" si="114"/>
        <v>0.1</v>
      </c>
      <c r="AA146" s="62">
        <f t="shared" si="115"/>
        <v>0.1</v>
      </c>
      <c r="AB146" s="62">
        <f t="shared" si="116"/>
        <v>0.1</v>
      </c>
      <c r="AC146" s="62">
        <f t="shared" si="117"/>
        <v>0.1</v>
      </c>
    </row>
    <row r="147" spans="1:29" x14ac:dyDescent="0.25">
      <c r="A147" s="30" t="str">
        <f t="shared" si="89"/>
        <v>Emission Cost</v>
      </c>
      <c r="B147" s="66">
        <f>$B127+($C127-$B127)*(1-Q127)</f>
        <v>0</v>
      </c>
      <c r="C147" s="66">
        <f t="shared" ref="C147:AC147" si="118">$B127+($C127-$B127)*(1-R127)</f>
        <v>0</v>
      </c>
      <c r="D147" s="66">
        <f t="shared" si="118"/>
        <v>0</v>
      </c>
      <c r="E147" s="66">
        <f t="shared" si="118"/>
        <v>0</v>
      </c>
      <c r="F147" s="66">
        <f t="shared" si="118"/>
        <v>0</v>
      </c>
      <c r="G147" s="66">
        <f t="shared" si="118"/>
        <v>0</v>
      </c>
      <c r="H147" s="66">
        <f t="shared" si="118"/>
        <v>0</v>
      </c>
      <c r="I147" s="66">
        <f t="shared" si="118"/>
        <v>0</v>
      </c>
      <c r="J147" s="66">
        <f t="shared" si="118"/>
        <v>0</v>
      </c>
      <c r="K147" s="66">
        <f t="shared" si="118"/>
        <v>0</v>
      </c>
      <c r="L147" s="66">
        <f t="shared" si="118"/>
        <v>0</v>
      </c>
      <c r="M147" s="66">
        <f t="shared" si="118"/>
        <v>0</v>
      </c>
      <c r="N147" s="66">
        <f t="shared" si="118"/>
        <v>0</v>
      </c>
      <c r="O147" s="66">
        <f t="shared" si="118"/>
        <v>0</v>
      </c>
      <c r="P147" s="66">
        <f t="shared" si="118"/>
        <v>0</v>
      </c>
      <c r="Q147" s="66">
        <f t="shared" si="118"/>
        <v>0</v>
      </c>
      <c r="R147" s="66">
        <f t="shared" si="118"/>
        <v>0</v>
      </c>
      <c r="S147" s="66">
        <f t="shared" si="118"/>
        <v>0</v>
      </c>
      <c r="T147" s="66">
        <f t="shared" si="118"/>
        <v>0</v>
      </c>
      <c r="U147" s="66">
        <f t="shared" si="118"/>
        <v>0</v>
      </c>
      <c r="V147" s="66">
        <f t="shared" si="118"/>
        <v>0</v>
      </c>
      <c r="W147" s="66">
        <f t="shared" si="118"/>
        <v>0</v>
      </c>
      <c r="X147" s="66">
        <f t="shared" si="118"/>
        <v>0</v>
      </c>
      <c r="Y147" s="66">
        <f t="shared" si="118"/>
        <v>0</v>
      </c>
      <c r="Z147" s="66">
        <f t="shared" si="118"/>
        <v>0</v>
      </c>
      <c r="AA147" s="66">
        <f t="shared" si="118"/>
        <v>0</v>
      </c>
      <c r="AB147" s="66">
        <f t="shared" si="118"/>
        <v>0</v>
      </c>
      <c r="AC147" s="66">
        <f t="shared" si="118"/>
        <v>0</v>
      </c>
    </row>
    <row r="148" spans="1:29" x14ac:dyDescent="0.25">
      <c r="A148" s="30" t="str">
        <f t="shared" si="89"/>
        <v>Lifetime vehicle</v>
      </c>
      <c r="B148" s="62">
        <f>$B128+($C128-$B128)*(1-Q128)</f>
        <v>20</v>
      </c>
      <c r="C148" s="62">
        <f t="shared" ref="C148:L150" si="119">$B128+($C128-$B128)*(1-R128)</f>
        <v>20</v>
      </c>
      <c r="D148" s="62">
        <f t="shared" si="119"/>
        <v>20</v>
      </c>
      <c r="E148" s="62">
        <f t="shared" si="119"/>
        <v>20</v>
      </c>
      <c r="F148" s="62">
        <f t="shared" si="119"/>
        <v>20</v>
      </c>
      <c r="G148" s="62">
        <f t="shared" si="119"/>
        <v>20</v>
      </c>
      <c r="H148" s="62">
        <f t="shared" si="119"/>
        <v>20</v>
      </c>
      <c r="I148" s="62">
        <f t="shared" si="119"/>
        <v>20</v>
      </c>
      <c r="J148" s="62">
        <f t="shared" si="119"/>
        <v>20</v>
      </c>
      <c r="K148" s="62">
        <f t="shared" si="119"/>
        <v>20</v>
      </c>
      <c r="L148" s="62">
        <f t="shared" si="119"/>
        <v>20</v>
      </c>
      <c r="M148" s="62">
        <f t="shared" ref="M148:V150" si="120">$B128+($C128-$B128)*(1-AB128)</f>
        <v>20</v>
      </c>
      <c r="N148" s="62">
        <f t="shared" si="120"/>
        <v>20</v>
      </c>
      <c r="O148" s="62">
        <f t="shared" si="120"/>
        <v>20</v>
      </c>
      <c r="P148" s="62">
        <f t="shared" si="120"/>
        <v>20</v>
      </c>
      <c r="Q148" s="62">
        <f t="shared" si="120"/>
        <v>20</v>
      </c>
      <c r="R148" s="62">
        <f t="shared" si="120"/>
        <v>20</v>
      </c>
      <c r="S148" s="62">
        <f t="shared" si="120"/>
        <v>20</v>
      </c>
      <c r="T148" s="62">
        <f t="shared" si="120"/>
        <v>20</v>
      </c>
      <c r="U148" s="62">
        <f t="shared" si="120"/>
        <v>20</v>
      </c>
      <c r="V148" s="62">
        <f t="shared" si="120"/>
        <v>20</v>
      </c>
      <c r="W148" s="62">
        <f t="shared" ref="W148:AC150" si="121">$B128+($C128-$B128)*(1-AL128)</f>
        <v>20</v>
      </c>
      <c r="X148" s="62">
        <f t="shared" si="121"/>
        <v>20</v>
      </c>
      <c r="Y148" s="62">
        <f t="shared" si="121"/>
        <v>20</v>
      </c>
      <c r="Z148" s="62">
        <f t="shared" si="121"/>
        <v>20</v>
      </c>
      <c r="AA148" s="62">
        <f t="shared" si="121"/>
        <v>20</v>
      </c>
      <c r="AB148" s="62">
        <f t="shared" si="121"/>
        <v>20</v>
      </c>
      <c r="AC148" s="62">
        <f t="shared" si="121"/>
        <v>20</v>
      </c>
    </row>
    <row r="149" spans="1:29" x14ac:dyDescent="0.25">
      <c r="A149" s="30" t="str">
        <f t="shared" si="89"/>
        <v>Lifetime costumization</v>
      </c>
      <c r="B149" s="62">
        <f>$B129+($C129-$B129)*(1-Q129)</f>
        <v>30</v>
      </c>
      <c r="C149" s="62">
        <f t="shared" si="119"/>
        <v>30</v>
      </c>
      <c r="D149" s="62">
        <f t="shared" si="119"/>
        <v>30</v>
      </c>
      <c r="E149" s="62">
        <f t="shared" si="119"/>
        <v>30</v>
      </c>
      <c r="F149" s="62">
        <f t="shared" si="119"/>
        <v>30</v>
      </c>
      <c r="G149" s="62">
        <f t="shared" si="119"/>
        <v>30</v>
      </c>
      <c r="H149" s="62">
        <f t="shared" si="119"/>
        <v>30</v>
      </c>
      <c r="I149" s="62">
        <f t="shared" si="119"/>
        <v>30</v>
      </c>
      <c r="J149" s="62">
        <f t="shared" si="119"/>
        <v>30</v>
      </c>
      <c r="K149" s="62">
        <f t="shared" si="119"/>
        <v>30</v>
      </c>
      <c r="L149" s="62">
        <f t="shared" si="119"/>
        <v>30</v>
      </c>
      <c r="M149" s="62">
        <f t="shared" si="120"/>
        <v>30</v>
      </c>
      <c r="N149" s="62">
        <f t="shared" si="120"/>
        <v>30</v>
      </c>
      <c r="O149" s="62">
        <f t="shared" si="120"/>
        <v>30</v>
      </c>
      <c r="P149" s="62">
        <f t="shared" si="120"/>
        <v>30</v>
      </c>
      <c r="Q149" s="62">
        <f t="shared" si="120"/>
        <v>30</v>
      </c>
      <c r="R149" s="62">
        <f t="shared" si="120"/>
        <v>30</v>
      </c>
      <c r="S149" s="62">
        <f t="shared" si="120"/>
        <v>30</v>
      </c>
      <c r="T149" s="62">
        <f t="shared" si="120"/>
        <v>30</v>
      </c>
      <c r="U149" s="62">
        <f t="shared" si="120"/>
        <v>30</v>
      </c>
      <c r="V149" s="62">
        <f t="shared" si="120"/>
        <v>30</v>
      </c>
      <c r="W149" s="62">
        <f t="shared" si="121"/>
        <v>30</v>
      </c>
      <c r="X149" s="62">
        <f t="shared" si="121"/>
        <v>30</v>
      </c>
      <c r="Y149" s="62">
        <f t="shared" si="121"/>
        <v>30</v>
      </c>
      <c r="Z149" s="62">
        <f t="shared" si="121"/>
        <v>30</v>
      </c>
      <c r="AA149" s="62">
        <f t="shared" si="121"/>
        <v>30</v>
      </c>
      <c r="AB149" s="62">
        <f t="shared" si="121"/>
        <v>30</v>
      </c>
      <c r="AC149" s="62">
        <f t="shared" si="121"/>
        <v>30</v>
      </c>
    </row>
    <row r="150" spans="1:29" x14ac:dyDescent="0.25">
      <c r="A150" s="30" t="str">
        <f t="shared" si="89"/>
        <v>Tonnage .</v>
      </c>
      <c r="B150" s="62">
        <f>$B130+($C130-$B130)*(1-Q130)</f>
        <v>2240</v>
      </c>
      <c r="C150" s="62">
        <f t="shared" si="119"/>
        <v>2240</v>
      </c>
      <c r="D150" s="62">
        <f t="shared" si="119"/>
        <v>2240</v>
      </c>
      <c r="E150" s="62">
        <f t="shared" si="119"/>
        <v>2240</v>
      </c>
      <c r="F150" s="62">
        <f t="shared" si="119"/>
        <v>2240</v>
      </c>
      <c r="G150" s="62">
        <f t="shared" si="119"/>
        <v>2240</v>
      </c>
      <c r="H150" s="62">
        <f t="shared" si="119"/>
        <v>2240</v>
      </c>
      <c r="I150" s="62">
        <f t="shared" si="119"/>
        <v>2240</v>
      </c>
      <c r="J150" s="62">
        <f t="shared" si="119"/>
        <v>2240</v>
      </c>
      <c r="K150" s="62">
        <f t="shared" si="119"/>
        <v>2240</v>
      </c>
      <c r="L150" s="62">
        <f t="shared" si="119"/>
        <v>2240</v>
      </c>
      <c r="M150" s="62">
        <f t="shared" si="120"/>
        <v>2240</v>
      </c>
      <c r="N150" s="62">
        <f t="shared" si="120"/>
        <v>2240</v>
      </c>
      <c r="O150" s="62">
        <f t="shared" si="120"/>
        <v>2240</v>
      </c>
      <c r="P150" s="62">
        <f t="shared" si="120"/>
        <v>2240</v>
      </c>
      <c r="Q150" s="62">
        <f t="shared" si="120"/>
        <v>2240</v>
      </c>
      <c r="R150" s="62">
        <f t="shared" si="120"/>
        <v>2240</v>
      </c>
      <c r="S150" s="62">
        <f t="shared" si="120"/>
        <v>2240</v>
      </c>
      <c r="T150" s="62">
        <f t="shared" si="120"/>
        <v>2240</v>
      </c>
      <c r="U150" s="62">
        <f t="shared" si="120"/>
        <v>2240</v>
      </c>
      <c r="V150" s="62">
        <f t="shared" si="120"/>
        <v>2240</v>
      </c>
      <c r="W150" s="62">
        <f t="shared" si="121"/>
        <v>2240</v>
      </c>
      <c r="X150" s="62">
        <f t="shared" si="121"/>
        <v>2240</v>
      </c>
      <c r="Y150" s="62">
        <f t="shared" si="121"/>
        <v>2240</v>
      </c>
      <c r="Z150" s="62">
        <f t="shared" si="121"/>
        <v>2240</v>
      </c>
      <c r="AA150" s="62">
        <f t="shared" si="121"/>
        <v>2240</v>
      </c>
      <c r="AB150" s="62">
        <f t="shared" si="121"/>
        <v>2240</v>
      </c>
      <c r="AC150" s="62">
        <f t="shared" si="121"/>
        <v>2240</v>
      </c>
    </row>
    <row r="151" spans="1:29" x14ac:dyDescent="0.25">
      <c r="A151" s="30" t="str">
        <f t="shared" si="89"/>
        <v>Market failure (av. utilization)</v>
      </c>
      <c r="B151" s="62">
        <f t="shared" ref="B151:K152" si="122">($B131+($C131-$B131)*(1-Q131))*B$44</f>
        <v>716.80000000000007</v>
      </c>
      <c r="C151" s="62">
        <f t="shared" si="122"/>
        <v>716.80000000000007</v>
      </c>
      <c r="D151" s="62">
        <f t="shared" si="122"/>
        <v>716.80000000000007</v>
      </c>
      <c r="E151" s="62">
        <f t="shared" si="122"/>
        <v>716.80000000000007</v>
      </c>
      <c r="F151" s="62">
        <f t="shared" si="122"/>
        <v>716.80000000000007</v>
      </c>
      <c r="G151" s="62">
        <f t="shared" si="122"/>
        <v>716.80000000000007</v>
      </c>
      <c r="H151" s="62">
        <f t="shared" si="122"/>
        <v>716.80000000000007</v>
      </c>
      <c r="I151" s="62">
        <f t="shared" si="122"/>
        <v>716.80000000000007</v>
      </c>
      <c r="J151" s="62">
        <f t="shared" si="122"/>
        <v>716.80000000000007</v>
      </c>
      <c r="K151" s="62">
        <f t="shared" si="122"/>
        <v>716.80000000000007</v>
      </c>
      <c r="L151" s="62">
        <f t="shared" ref="L151:U152" si="123">($B131+($C131-$B131)*(1-AA131))*L$44</f>
        <v>716.80000000000007</v>
      </c>
      <c r="M151" s="62">
        <f t="shared" si="123"/>
        <v>716.80000000000007</v>
      </c>
      <c r="N151" s="62">
        <f t="shared" si="123"/>
        <v>716.80000000000007</v>
      </c>
      <c r="O151" s="62">
        <f t="shared" si="123"/>
        <v>716.80000000000007</v>
      </c>
      <c r="P151" s="62">
        <f t="shared" si="123"/>
        <v>716.80000000000007</v>
      </c>
      <c r="Q151" s="62">
        <f t="shared" si="123"/>
        <v>716.80000000000007</v>
      </c>
      <c r="R151" s="62">
        <f t="shared" si="123"/>
        <v>716.80000000000007</v>
      </c>
      <c r="S151" s="62">
        <f t="shared" si="123"/>
        <v>716.80000000000007</v>
      </c>
      <c r="T151" s="62">
        <f t="shared" si="123"/>
        <v>716.80000000000007</v>
      </c>
      <c r="U151" s="62">
        <f t="shared" si="123"/>
        <v>716.80000000000007</v>
      </c>
      <c r="V151" s="62">
        <f t="shared" ref="V151:AC152" si="124">($B131+($C131-$B131)*(1-AK131))*V$44</f>
        <v>716.80000000000007</v>
      </c>
      <c r="W151" s="62">
        <f t="shared" si="124"/>
        <v>716.80000000000007</v>
      </c>
      <c r="X151" s="62">
        <f t="shared" si="124"/>
        <v>716.80000000000007</v>
      </c>
      <c r="Y151" s="62">
        <f t="shared" si="124"/>
        <v>716.80000000000007</v>
      </c>
      <c r="Z151" s="62">
        <f t="shared" si="124"/>
        <v>716.80000000000007</v>
      </c>
      <c r="AA151" s="62">
        <f t="shared" si="124"/>
        <v>716.80000000000007</v>
      </c>
      <c r="AB151" s="62">
        <f t="shared" si="124"/>
        <v>716.80000000000007</v>
      </c>
      <c r="AC151" s="62">
        <f t="shared" si="124"/>
        <v>716.80000000000007</v>
      </c>
    </row>
    <row r="152" spans="1:29" x14ac:dyDescent="0.25">
      <c r="A152" s="30" t="s">
        <v>73</v>
      </c>
      <c r="B152" s="62">
        <f t="shared" si="122"/>
        <v>0</v>
      </c>
      <c r="C152" s="62">
        <f t="shared" si="122"/>
        <v>0</v>
      </c>
      <c r="D152" s="62">
        <f t="shared" si="122"/>
        <v>0</v>
      </c>
      <c r="E152" s="62">
        <f t="shared" si="122"/>
        <v>0</v>
      </c>
      <c r="F152" s="62">
        <f t="shared" si="122"/>
        <v>0</v>
      </c>
      <c r="G152" s="62">
        <f t="shared" si="122"/>
        <v>0</v>
      </c>
      <c r="H152" s="62">
        <f t="shared" si="122"/>
        <v>0</v>
      </c>
      <c r="I152" s="62">
        <f t="shared" si="122"/>
        <v>0</v>
      </c>
      <c r="J152" s="62">
        <f t="shared" si="122"/>
        <v>0</v>
      </c>
      <c r="K152" s="62">
        <f t="shared" si="122"/>
        <v>0</v>
      </c>
      <c r="L152" s="62">
        <f t="shared" si="123"/>
        <v>0</v>
      </c>
      <c r="M152" s="62">
        <f t="shared" si="123"/>
        <v>0</v>
      </c>
      <c r="N152" s="62">
        <f t="shared" si="123"/>
        <v>0</v>
      </c>
      <c r="O152" s="62">
        <f t="shared" si="123"/>
        <v>0</v>
      </c>
      <c r="P152" s="62">
        <f t="shared" si="123"/>
        <v>0</v>
      </c>
      <c r="Q152" s="62">
        <f t="shared" si="123"/>
        <v>0</v>
      </c>
      <c r="R152" s="62">
        <f t="shared" si="123"/>
        <v>0</v>
      </c>
      <c r="S152" s="62">
        <f t="shared" si="123"/>
        <v>0</v>
      </c>
      <c r="T152" s="62">
        <f t="shared" si="123"/>
        <v>0</v>
      </c>
      <c r="U152" s="62">
        <f t="shared" si="123"/>
        <v>0</v>
      </c>
      <c r="V152" s="62">
        <f t="shared" si="124"/>
        <v>0</v>
      </c>
      <c r="W152" s="62">
        <f t="shared" si="124"/>
        <v>0</v>
      </c>
      <c r="X152" s="62">
        <f t="shared" si="124"/>
        <v>0</v>
      </c>
      <c r="Y152" s="62">
        <f t="shared" si="124"/>
        <v>0</v>
      </c>
      <c r="Z152" s="62">
        <f t="shared" si="124"/>
        <v>0</v>
      </c>
      <c r="AA152" s="62">
        <f t="shared" si="124"/>
        <v>0</v>
      </c>
      <c r="AB152" s="62">
        <f t="shared" si="124"/>
        <v>0</v>
      </c>
      <c r="AC152" s="62">
        <f t="shared" si="124"/>
        <v>0</v>
      </c>
    </row>
    <row r="153" spans="1:29" x14ac:dyDescent="0.25">
      <c r="A153" s="30" t="str">
        <f>A133</f>
        <v>Annual Mileage</v>
      </c>
      <c r="B153" s="62">
        <f t="shared" ref="B153:AC153" si="125">$B133+($C133-$B133)*(1-Q133)</f>
        <v>178500</v>
      </c>
      <c r="C153" s="62">
        <f t="shared" si="125"/>
        <v>178500</v>
      </c>
      <c r="D153" s="62">
        <f t="shared" si="125"/>
        <v>178500</v>
      </c>
      <c r="E153" s="62">
        <f t="shared" si="125"/>
        <v>178500</v>
      </c>
      <c r="F153" s="62">
        <f t="shared" si="125"/>
        <v>178500</v>
      </c>
      <c r="G153" s="62">
        <f t="shared" si="125"/>
        <v>178500</v>
      </c>
      <c r="H153" s="62">
        <f t="shared" si="125"/>
        <v>178500</v>
      </c>
      <c r="I153" s="62">
        <f t="shared" si="125"/>
        <v>178500</v>
      </c>
      <c r="J153" s="62">
        <f t="shared" si="125"/>
        <v>178500</v>
      </c>
      <c r="K153" s="62">
        <f t="shared" si="125"/>
        <v>178500</v>
      </c>
      <c r="L153" s="62">
        <f t="shared" si="125"/>
        <v>178500</v>
      </c>
      <c r="M153" s="62">
        <f t="shared" si="125"/>
        <v>178500</v>
      </c>
      <c r="N153" s="62">
        <f t="shared" si="125"/>
        <v>178500</v>
      </c>
      <c r="O153" s="62">
        <f t="shared" si="125"/>
        <v>178500</v>
      </c>
      <c r="P153" s="62">
        <f t="shared" si="125"/>
        <v>178500</v>
      </c>
      <c r="Q153" s="62">
        <f t="shared" si="125"/>
        <v>178500</v>
      </c>
      <c r="R153" s="62">
        <f t="shared" si="125"/>
        <v>178500</v>
      </c>
      <c r="S153" s="62">
        <f t="shared" si="125"/>
        <v>178500</v>
      </c>
      <c r="T153" s="62">
        <f t="shared" si="125"/>
        <v>178500</v>
      </c>
      <c r="U153" s="62">
        <f t="shared" si="125"/>
        <v>178500</v>
      </c>
      <c r="V153" s="62">
        <f t="shared" si="125"/>
        <v>178500</v>
      </c>
      <c r="W153" s="62">
        <f t="shared" si="125"/>
        <v>178500</v>
      </c>
      <c r="X153" s="62">
        <f t="shared" si="125"/>
        <v>178500</v>
      </c>
      <c r="Y153" s="62">
        <f t="shared" si="125"/>
        <v>178500</v>
      </c>
      <c r="Z153" s="62">
        <f t="shared" si="125"/>
        <v>178500</v>
      </c>
      <c r="AA153" s="62">
        <f t="shared" si="125"/>
        <v>178500</v>
      </c>
      <c r="AB153" s="62">
        <f t="shared" si="125"/>
        <v>178500</v>
      </c>
      <c r="AC153" s="62">
        <f t="shared" si="125"/>
        <v>178500</v>
      </c>
    </row>
    <row r="154" spans="1:29" ht="15.75" thickBot="1" x14ac:dyDescent="0.3">
      <c r="AC154" s="32"/>
    </row>
    <row r="155" spans="1:29" ht="15.75" thickBot="1" x14ac:dyDescent="0.3">
      <c r="A155" s="26" t="s">
        <v>208</v>
      </c>
      <c r="B155" s="27">
        <v>2023</v>
      </c>
      <c r="C155" s="27">
        <v>2024</v>
      </c>
      <c r="D155" s="27">
        <v>2025</v>
      </c>
      <c r="E155" s="27">
        <v>2026</v>
      </c>
      <c r="F155" s="27">
        <v>2027</v>
      </c>
      <c r="G155" s="27">
        <v>2028</v>
      </c>
      <c r="H155" s="27">
        <v>2029</v>
      </c>
      <c r="I155" s="27">
        <v>2030</v>
      </c>
      <c r="J155" s="27">
        <v>2031</v>
      </c>
      <c r="K155" s="27">
        <v>2032</v>
      </c>
      <c r="L155" s="27">
        <v>2033</v>
      </c>
      <c r="M155" s="27">
        <v>2034</v>
      </c>
      <c r="N155" s="27">
        <v>2035</v>
      </c>
      <c r="O155" s="27">
        <v>2036</v>
      </c>
      <c r="P155" s="27">
        <v>2037</v>
      </c>
      <c r="Q155" s="27">
        <v>2038</v>
      </c>
      <c r="R155" s="27">
        <v>2039</v>
      </c>
      <c r="S155" s="27">
        <v>2040</v>
      </c>
      <c r="T155" s="27">
        <v>2041</v>
      </c>
      <c r="U155" s="27">
        <v>2042</v>
      </c>
      <c r="V155" s="27">
        <v>2043</v>
      </c>
      <c r="W155" s="27">
        <v>2044</v>
      </c>
      <c r="X155" s="27">
        <v>2045</v>
      </c>
      <c r="Y155" s="27">
        <v>2046</v>
      </c>
      <c r="Z155" s="27">
        <v>2047</v>
      </c>
      <c r="AA155" s="27">
        <v>2048</v>
      </c>
      <c r="AB155" s="27">
        <v>2049</v>
      </c>
      <c r="AC155" s="28">
        <v>2050</v>
      </c>
    </row>
    <row r="156" spans="1:29" x14ac:dyDescent="0.25">
      <c r="A156" s="29" t="str">
        <f>A137</f>
        <v>Capex vehicle</v>
      </c>
      <c r="B156" s="63">
        <f>((1+B141)^B148)*B141/(((1+B141)^B148)-1)*(B137)</f>
        <v>305145.94941897993</v>
      </c>
      <c r="C156" s="63">
        <f t="shared" ref="C156:AC156" si="126">((1+C141)^C148)*C141/(((1+C141)^C148)-1)*(C137)</f>
        <v>305145.94941897993</v>
      </c>
      <c r="D156" s="63">
        <f t="shared" si="126"/>
        <v>305145.94941897993</v>
      </c>
      <c r="E156" s="63">
        <f t="shared" si="126"/>
        <v>305145.94941897993</v>
      </c>
      <c r="F156" s="63">
        <f t="shared" si="126"/>
        <v>305145.94941897993</v>
      </c>
      <c r="G156" s="63">
        <f t="shared" si="126"/>
        <v>305145.94941897993</v>
      </c>
      <c r="H156" s="63">
        <f t="shared" si="126"/>
        <v>305145.94941897993</v>
      </c>
      <c r="I156" s="63">
        <f t="shared" si="126"/>
        <v>305145.94941897993</v>
      </c>
      <c r="J156" s="63">
        <f t="shared" si="126"/>
        <v>305145.94941897993</v>
      </c>
      <c r="K156" s="63">
        <f t="shared" si="126"/>
        <v>305145.94941897993</v>
      </c>
      <c r="L156" s="63">
        <f t="shared" si="126"/>
        <v>305145.94941897993</v>
      </c>
      <c r="M156" s="63">
        <f t="shared" si="126"/>
        <v>305145.94941897993</v>
      </c>
      <c r="N156" s="63">
        <f t="shared" si="126"/>
        <v>305145.94941897993</v>
      </c>
      <c r="O156" s="63">
        <f t="shared" si="126"/>
        <v>305145.94941897993</v>
      </c>
      <c r="P156" s="63">
        <f t="shared" si="126"/>
        <v>305145.94941897993</v>
      </c>
      <c r="Q156" s="63">
        <f t="shared" si="126"/>
        <v>305145.94941897993</v>
      </c>
      <c r="R156" s="63">
        <f t="shared" si="126"/>
        <v>305145.94941897993</v>
      </c>
      <c r="S156" s="63">
        <f t="shared" si="126"/>
        <v>305145.94941897993</v>
      </c>
      <c r="T156" s="63">
        <f t="shared" si="126"/>
        <v>305145.94941897993</v>
      </c>
      <c r="U156" s="63">
        <f t="shared" si="126"/>
        <v>305145.94941897993</v>
      </c>
      <c r="V156" s="63">
        <f t="shared" si="126"/>
        <v>305145.94941897993</v>
      </c>
      <c r="W156" s="63">
        <f t="shared" si="126"/>
        <v>305145.94941897993</v>
      </c>
      <c r="X156" s="63">
        <f t="shared" si="126"/>
        <v>305145.94941897993</v>
      </c>
      <c r="Y156" s="63">
        <f t="shared" si="126"/>
        <v>305145.94941897993</v>
      </c>
      <c r="Z156" s="63">
        <f t="shared" si="126"/>
        <v>305145.94941897993</v>
      </c>
      <c r="AA156" s="63">
        <f t="shared" si="126"/>
        <v>305145.94941897993</v>
      </c>
      <c r="AB156" s="63">
        <f t="shared" si="126"/>
        <v>305145.94941897993</v>
      </c>
      <c r="AC156" s="63">
        <f t="shared" si="126"/>
        <v>305145.94941897993</v>
      </c>
    </row>
    <row r="157" spans="1:29" x14ac:dyDescent="0.25">
      <c r="A157" s="30" t="str">
        <f>A138</f>
        <v>Residual value (vehicle)</v>
      </c>
      <c r="B157" s="62">
        <f>((1+B141)^B148)*B141/(((1+B141)^B148)-1)*(B138)</f>
        <v>-45369.034506436277</v>
      </c>
      <c r="C157" s="62">
        <f t="shared" ref="C157:AC157" si="127">((1+C141)^C148)*C141/(((1+C141)^C148)-1)*(C138)</f>
        <v>-45196.542704314146</v>
      </c>
      <c r="D157" s="62">
        <f t="shared" si="127"/>
        <v>-44951.629072308999</v>
      </c>
      <c r="E157" s="62">
        <f t="shared" si="127"/>
        <v>-44605.467188167124</v>
      </c>
      <c r="F157" s="62">
        <f t="shared" si="127"/>
        <v>-44119.462148109647</v>
      </c>
      <c r="G157" s="62">
        <f t="shared" si="127"/>
        <v>-43443.738717137028</v>
      </c>
      <c r="H157" s="62">
        <f t="shared" si="127"/>
        <v>-42517.347172137401</v>
      </c>
      <c r="I157" s="62">
        <f t="shared" si="127"/>
        <v>-41272.376203762586</v>
      </c>
      <c r="J157" s="62">
        <f t="shared" si="127"/>
        <v>-39644.958637393647</v>
      </c>
      <c r="K157" s="62">
        <f t="shared" si="127"/>
        <v>-37595.501281822799</v>
      </c>
      <c r="L157" s="62">
        <f t="shared" si="127"/>
        <v>-35136.211284820376</v>
      </c>
      <c r="M157" s="62">
        <f t="shared" si="127"/>
        <v>-32355.310948630464</v>
      </c>
      <c r="N157" s="62">
        <f t="shared" si="127"/>
        <v>-29419.525873461753</v>
      </c>
      <c r="O157" s="62">
        <f t="shared" si="127"/>
        <v>-26541.511557340396</v>
      </c>
      <c r="P157" s="62">
        <f t="shared" si="127"/>
        <v>-23921.595885610663</v>
      </c>
      <c r="Q157" s="62">
        <f t="shared" si="127"/>
        <v>-21695.040647806538</v>
      </c>
      <c r="R157" s="62">
        <f t="shared" si="127"/>
        <v>-19911.968655776182</v>
      </c>
      <c r="S157" s="62">
        <f t="shared" si="127"/>
        <v>-18551.40558747459</v>
      </c>
      <c r="T157" s="62">
        <f t="shared" si="127"/>
        <v>-17551.282614957105</v>
      </c>
      <c r="U157" s="62">
        <f t="shared" si="127"/>
        <v>-16836.209158050464</v>
      </c>
      <c r="V157" s="62">
        <f t="shared" si="127"/>
        <v>-16335.048266557109</v>
      </c>
      <c r="W157" s="62">
        <f t="shared" si="127"/>
        <v>-15988.715286779448</v>
      </c>
      <c r="X157" s="62">
        <f t="shared" si="127"/>
        <v>-15751.702370283236</v>
      </c>
      <c r="Y157" s="62">
        <f t="shared" si="127"/>
        <v>-15590.58521762073</v>
      </c>
      <c r="Z157" s="62">
        <f t="shared" si="127"/>
        <v>-15481.559033229796</v>
      </c>
      <c r="AA157" s="62">
        <f t="shared" si="127"/>
        <v>-15408.009855414111</v>
      </c>
      <c r="AB157" s="62">
        <f t="shared" si="127"/>
        <v>-15358.496914269901</v>
      </c>
      <c r="AC157" s="62">
        <f t="shared" si="127"/>
        <v>-15325.211858527608</v>
      </c>
    </row>
    <row r="158" spans="1:29" x14ac:dyDescent="0.25">
      <c r="A158" s="30" t="str">
        <f>A139</f>
        <v>Capex costumization</v>
      </c>
      <c r="B158" s="62">
        <f>((1+B141)^B149)*B141/(((1+B141)^B149)-1)*(B139)</f>
        <v>406833.9043442643</v>
      </c>
      <c r="C158" s="62">
        <f t="shared" ref="C158:AC158" si="128">((1+C141)^C149)*C141/(((1+C141)^C149)-1)*(C139)</f>
        <v>406833.9043442643</v>
      </c>
      <c r="D158" s="62">
        <f t="shared" si="128"/>
        <v>406833.9043442643</v>
      </c>
      <c r="E158" s="62">
        <f t="shared" si="128"/>
        <v>406833.9043442643</v>
      </c>
      <c r="F158" s="62">
        <f t="shared" si="128"/>
        <v>406833.9043442643</v>
      </c>
      <c r="G158" s="62">
        <f t="shared" si="128"/>
        <v>406833.9043442643</v>
      </c>
      <c r="H158" s="62">
        <f t="shared" si="128"/>
        <v>406833.9043442643</v>
      </c>
      <c r="I158" s="62">
        <f t="shared" si="128"/>
        <v>406833.9043442643</v>
      </c>
      <c r="J158" s="62">
        <f t="shared" si="128"/>
        <v>406833.9043442643</v>
      </c>
      <c r="K158" s="62">
        <f t="shared" si="128"/>
        <v>406833.9043442643</v>
      </c>
      <c r="L158" s="62">
        <f t="shared" si="128"/>
        <v>406833.9043442643</v>
      </c>
      <c r="M158" s="62">
        <f t="shared" si="128"/>
        <v>406833.9043442643</v>
      </c>
      <c r="N158" s="62">
        <f t="shared" si="128"/>
        <v>406833.9043442643</v>
      </c>
      <c r="O158" s="62">
        <f t="shared" si="128"/>
        <v>406833.9043442643</v>
      </c>
      <c r="P158" s="62">
        <f t="shared" si="128"/>
        <v>406833.9043442643</v>
      </c>
      <c r="Q158" s="62">
        <f t="shared" si="128"/>
        <v>406833.9043442643</v>
      </c>
      <c r="R158" s="62">
        <f t="shared" si="128"/>
        <v>406833.9043442643</v>
      </c>
      <c r="S158" s="62">
        <f t="shared" si="128"/>
        <v>406833.9043442643</v>
      </c>
      <c r="T158" s="62">
        <f t="shared" si="128"/>
        <v>406833.9043442643</v>
      </c>
      <c r="U158" s="62">
        <f t="shared" si="128"/>
        <v>406833.9043442643</v>
      </c>
      <c r="V158" s="62">
        <f t="shared" si="128"/>
        <v>406833.9043442643</v>
      </c>
      <c r="W158" s="62">
        <f t="shared" si="128"/>
        <v>406833.9043442643</v>
      </c>
      <c r="X158" s="62">
        <f t="shared" si="128"/>
        <v>406833.9043442643</v>
      </c>
      <c r="Y158" s="62">
        <f t="shared" si="128"/>
        <v>406833.9043442643</v>
      </c>
      <c r="Z158" s="62">
        <f t="shared" si="128"/>
        <v>406833.9043442643</v>
      </c>
      <c r="AA158" s="62">
        <f t="shared" si="128"/>
        <v>406833.9043442643</v>
      </c>
      <c r="AB158" s="62">
        <f t="shared" si="128"/>
        <v>406833.9043442643</v>
      </c>
      <c r="AC158" s="62">
        <f t="shared" si="128"/>
        <v>406833.9043442643</v>
      </c>
    </row>
    <row r="159" spans="1:29" x14ac:dyDescent="0.25">
      <c r="A159" s="30" t="str">
        <f>A140</f>
        <v>Residual value (costumization)</v>
      </c>
      <c r="B159" s="62">
        <f>((1+B141)^B149)*B141/(((1+B141)^B149)-1)*(B140)</f>
        <v>-20341.695217213215</v>
      </c>
      <c r="C159" s="62">
        <f t="shared" ref="C159:AC159" si="129">((1+C141)^C149)*C141/(((1+C141)^C149)-1)*(C140)</f>
        <v>-20341.695217213215</v>
      </c>
      <c r="D159" s="62">
        <f t="shared" si="129"/>
        <v>-20341.695217213215</v>
      </c>
      <c r="E159" s="62">
        <f t="shared" si="129"/>
        <v>-20341.695217213215</v>
      </c>
      <c r="F159" s="62">
        <f t="shared" si="129"/>
        <v>-20341.695217213215</v>
      </c>
      <c r="G159" s="62">
        <f t="shared" si="129"/>
        <v>-20341.695217213215</v>
      </c>
      <c r="H159" s="62">
        <f t="shared" si="129"/>
        <v>-20341.695217213215</v>
      </c>
      <c r="I159" s="62">
        <f t="shared" si="129"/>
        <v>-20341.695217213215</v>
      </c>
      <c r="J159" s="62">
        <f t="shared" si="129"/>
        <v>-20341.695217213215</v>
      </c>
      <c r="K159" s="62">
        <f t="shared" si="129"/>
        <v>-20341.695217213215</v>
      </c>
      <c r="L159" s="62">
        <f t="shared" si="129"/>
        <v>-20341.695217213215</v>
      </c>
      <c r="M159" s="62">
        <f t="shared" si="129"/>
        <v>-20341.695217213215</v>
      </c>
      <c r="N159" s="62">
        <f t="shared" si="129"/>
        <v>-20341.695217213215</v>
      </c>
      <c r="O159" s="62">
        <f t="shared" si="129"/>
        <v>-20341.695217213215</v>
      </c>
      <c r="P159" s="62">
        <f t="shared" si="129"/>
        <v>-20341.695217213215</v>
      </c>
      <c r="Q159" s="62">
        <f t="shared" si="129"/>
        <v>-20341.695217213215</v>
      </c>
      <c r="R159" s="62">
        <f t="shared" si="129"/>
        <v>-20341.695217213215</v>
      </c>
      <c r="S159" s="62">
        <f t="shared" si="129"/>
        <v>-20341.695217213215</v>
      </c>
      <c r="T159" s="62">
        <f t="shared" si="129"/>
        <v>-20341.695217213215</v>
      </c>
      <c r="U159" s="62">
        <f t="shared" si="129"/>
        <v>-20341.695217213215</v>
      </c>
      <c r="V159" s="62">
        <f t="shared" si="129"/>
        <v>-20341.695217213215</v>
      </c>
      <c r="W159" s="62">
        <f t="shared" si="129"/>
        <v>-20341.695217213215</v>
      </c>
      <c r="X159" s="62">
        <f t="shared" si="129"/>
        <v>-20341.695217213215</v>
      </c>
      <c r="Y159" s="62">
        <f t="shared" si="129"/>
        <v>-20341.695217213215</v>
      </c>
      <c r="Z159" s="62">
        <f t="shared" si="129"/>
        <v>-20341.695217213215</v>
      </c>
      <c r="AA159" s="62">
        <f t="shared" si="129"/>
        <v>-20341.695217213215</v>
      </c>
      <c r="AB159" s="62">
        <f t="shared" si="129"/>
        <v>-20341.695217213215</v>
      </c>
      <c r="AC159" s="62">
        <f t="shared" si="129"/>
        <v>-20341.695217213215</v>
      </c>
    </row>
    <row r="160" spans="1:29" x14ac:dyDescent="0.25">
      <c r="A160" s="30" t="str">
        <f t="shared" ref="A160:AC160" si="130">A142</f>
        <v>Opex fix (admin, crew, insurance)</v>
      </c>
      <c r="B160" s="62">
        <f t="shared" si="130"/>
        <v>620000</v>
      </c>
      <c r="C160" s="62">
        <f t="shared" si="130"/>
        <v>620000</v>
      </c>
      <c r="D160" s="62">
        <f t="shared" si="130"/>
        <v>620000</v>
      </c>
      <c r="E160" s="62">
        <f t="shared" si="130"/>
        <v>620000</v>
      </c>
      <c r="F160" s="62">
        <f t="shared" si="130"/>
        <v>620000</v>
      </c>
      <c r="G160" s="62">
        <f t="shared" si="130"/>
        <v>620000</v>
      </c>
      <c r="H160" s="62">
        <f t="shared" si="130"/>
        <v>620000</v>
      </c>
      <c r="I160" s="62">
        <f t="shared" si="130"/>
        <v>620000</v>
      </c>
      <c r="J160" s="62">
        <f t="shared" si="130"/>
        <v>620000</v>
      </c>
      <c r="K160" s="62">
        <f t="shared" si="130"/>
        <v>620000</v>
      </c>
      <c r="L160" s="62">
        <f t="shared" si="130"/>
        <v>620000</v>
      </c>
      <c r="M160" s="62">
        <f t="shared" si="130"/>
        <v>620000</v>
      </c>
      <c r="N160" s="62">
        <f t="shared" si="130"/>
        <v>620000</v>
      </c>
      <c r="O160" s="62">
        <f t="shared" si="130"/>
        <v>620000</v>
      </c>
      <c r="P160" s="62">
        <f t="shared" si="130"/>
        <v>620000</v>
      </c>
      <c r="Q160" s="62">
        <f t="shared" si="130"/>
        <v>620000</v>
      </c>
      <c r="R160" s="62">
        <f t="shared" si="130"/>
        <v>620000</v>
      </c>
      <c r="S160" s="62">
        <f t="shared" si="130"/>
        <v>620000</v>
      </c>
      <c r="T160" s="62">
        <f t="shared" si="130"/>
        <v>620000</v>
      </c>
      <c r="U160" s="62">
        <f t="shared" si="130"/>
        <v>620000</v>
      </c>
      <c r="V160" s="62">
        <f t="shared" si="130"/>
        <v>620000</v>
      </c>
      <c r="W160" s="62">
        <f t="shared" si="130"/>
        <v>620000</v>
      </c>
      <c r="X160" s="62">
        <f t="shared" si="130"/>
        <v>620000</v>
      </c>
      <c r="Y160" s="62">
        <f t="shared" si="130"/>
        <v>620000</v>
      </c>
      <c r="Z160" s="62">
        <f t="shared" si="130"/>
        <v>620000</v>
      </c>
      <c r="AA160" s="62">
        <f t="shared" si="130"/>
        <v>620000</v>
      </c>
      <c r="AB160" s="62">
        <f t="shared" si="130"/>
        <v>620000</v>
      </c>
      <c r="AC160" s="62">
        <f t="shared" si="130"/>
        <v>620000</v>
      </c>
    </row>
    <row r="161" spans="1:29" x14ac:dyDescent="0.25">
      <c r="A161" s="30" t="str">
        <f t="shared" ref="A161:AC161" si="131">A143</f>
        <v>Opex maintenance &amp; repair</v>
      </c>
      <c r="B161" s="62">
        <f t="shared" si="131"/>
        <v>1050000</v>
      </c>
      <c r="C161" s="62">
        <f t="shared" si="131"/>
        <v>1050000</v>
      </c>
      <c r="D161" s="62">
        <f t="shared" si="131"/>
        <v>1050000</v>
      </c>
      <c r="E161" s="62">
        <f t="shared" si="131"/>
        <v>1050000</v>
      </c>
      <c r="F161" s="62">
        <f t="shared" si="131"/>
        <v>1050000</v>
      </c>
      <c r="G161" s="62">
        <f t="shared" si="131"/>
        <v>1050000</v>
      </c>
      <c r="H161" s="62">
        <f t="shared" si="131"/>
        <v>1050000</v>
      </c>
      <c r="I161" s="62">
        <f t="shared" si="131"/>
        <v>1050000</v>
      </c>
      <c r="J161" s="62">
        <f t="shared" si="131"/>
        <v>1050000</v>
      </c>
      <c r="K161" s="62">
        <f t="shared" si="131"/>
        <v>1050000</v>
      </c>
      <c r="L161" s="62">
        <f t="shared" si="131"/>
        <v>1050000</v>
      </c>
      <c r="M161" s="62">
        <f t="shared" si="131"/>
        <v>1050000</v>
      </c>
      <c r="N161" s="62">
        <f t="shared" si="131"/>
        <v>1050000</v>
      </c>
      <c r="O161" s="62">
        <f t="shared" si="131"/>
        <v>1050000</v>
      </c>
      <c r="P161" s="62">
        <f t="shared" si="131"/>
        <v>1050000</v>
      </c>
      <c r="Q161" s="62">
        <f t="shared" si="131"/>
        <v>1050000</v>
      </c>
      <c r="R161" s="62">
        <f t="shared" si="131"/>
        <v>1050000</v>
      </c>
      <c r="S161" s="62">
        <f t="shared" si="131"/>
        <v>1050000</v>
      </c>
      <c r="T161" s="62">
        <f t="shared" si="131"/>
        <v>1050000</v>
      </c>
      <c r="U161" s="62">
        <f t="shared" si="131"/>
        <v>1050000</v>
      </c>
      <c r="V161" s="62">
        <f t="shared" si="131"/>
        <v>1050000</v>
      </c>
      <c r="W161" s="62">
        <f t="shared" si="131"/>
        <v>1050000</v>
      </c>
      <c r="X161" s="62">
        <f t="shared" si="131"/>
        <v>1050000</v>
      </c>
      <c r="Y161" s="62">
        <f t="shared" si="131"/>
        <v>1050000</v>
      </c>
      <c r="Z161" s="62">
        <f t="shared" si="131"/>
        <v>1050000</v>
      </c>
      <c r="AA161" s="62">
        <f t="shared" si="131"/>
        <v>1050000</v>
      </c>
      <c r="AB161" s="62">
        <f t="shared" si="131"/>
        <v>1050000</v>
      </c>
      <c r="AC161" s="62">
        <f t="shared" si="131"/>
        <v>1050000</v>
      </c>
    </row>
    <row r="162" spans="1:29" x14ac:dyDescent="0.25">
      <c r="A162" s="30" t="str">
        <f>A144</f>
        <v>Opex var (mode-fees, shunting)</v>
      </c>
      <c r="B162" s="62">
        <f>B144*B153</f>
        <v>650000</v>
      </c>
      <c r="C162" s="62">
        <f t="shared" ref="C162:AC162" si="132">C144*C153</f>
        <v>650000</v>
      </c>
      <c r="D162" s="62">
        <f t="shared" si="132"/>
        <v>650000</v>
      </c>
      <c r="E162" s="62">
        <f t="shared" si="132"/>
        <v>650000</v>
      </c>
      <c r="F162" s="62">
        <f t="shared" si="132"/>
        <v>650000</v>
      </c>
      <c r="G162" s="62">
        <f t="shared" si="132"/>
        <v>650000</v>
      </c>
      <c r="H162" s="62">
        <f t="shared" si="132"/>
        <v>650000</v>
      </c>
      <c r="I162" s="62">
        <f t="shared" si="132"/>
        <v>650000</v>
      </c>
      <c r="J162" s="62">
        <f t="shared" si="132"/>
        <v>650000</v>
      </c>
      <c r="K162" s="62">
        <f t="shared" si="132"/>
        <v>650000</v>
      </c>
      <c r="L162" s="62">
        <f t="shared" si="132"/>
        <v>650000</v>
      </c>
      <c r="M162" s="62">
        <f t="shared" si="132"/>
        <v>650000</v>
      </c>
      <c r="N162" s="62">
        <f t="shared" si="132"/>
        <v>650000</v>
      </c>
      <c r="O162" s="62">
        <f t="shared" si="132"/>
        <v>650000</v>
      </c>
      <c r="P162" s="62">
        <f t="shared" si="132"/>
        <v>650000</v>
      </c>
      <c r="Q162" s="62">
        <f t="shared" si="132"/>
        <v>650000</v>
      </c>
      <c r="R162" s="62">
        <f t="shared" si="132"/>
        <v>650000</v>
      </c>
      <c r="S162" s="62">
        <f t="shared" si="132"/>
        <v>650000</v>
      </c>
      <c r="T162" s="62">
        <f t="shared" si="132"/>
        <v>650000</v>
      </c>
      <c r="U162" s="62">
        <f t="shared" si="132"/>
        <v>650000</v>
      </c>
      <c r="V162" s="62">
        <f t="shared" si="132"/>
        <v>650000</v>
      </c>
      <c r="W162" s="62">
        <f t="shared" si="132"/>
        <v>650000</v>
      </c>
      <c r="X162" s="62">
        <f t="shared" si="132"/>
        <v>650000</v>
      </c>
      <c r="Y162" s="62">
        <f t="shared" si="132"/>
        <v>650000</v>
      </c>
      <c r="Z162" s="62">
        <f t="shared" si="132"/>
        <v>650000</v>
      </c>
      <c r="AA162" s="62">
        <f t="shared" si="132"/>
        <v>650000</v>
      </c>
      <c r="AB162" s="62">
        <f t="shared" si="132"/>
        <v>650000</v>
      </c>
      <c r="AC162" s="62">
        <f t="shared" si="132"/>
        <v>650000</v>
      </c>
    </row>
    <row r="163" spans="1:29" x14ac:dyDescent="0.25">
      <c r="A163" s="30" t="str">
        <f>A146</f>
        <v>Fuel Cost</v>
      </c>
      <c r="B163" s="62">
        <f>B145*B146*B153</f>
        <v>1108185.1200000001</v>
      </c>
      <c r="C163" s="62">
        <f t="shared" ref="C163:AC163" si="133">C145*C146*C153</f>
        <v>1108185.1200000001</v>
      </c>
      <c r="D163" s="62">
        <f t="shared" si="133"/>
        <v>1108185.1200000001</v>
      </c>
      <c r="E163" s="62">
        <f t="shared" si="133"/>
        <v>1108185.1200000001</v>
      </c>
      <c r="F163" s="62">
        <f t="shared" si="133"/>
        <v>1108185.1200000001</v>
      </c>
      <c r="G163" s="62">
        <f t="shared" si="133"/>
        <v>1108185.1200000001</v>
      </c>
      <c r="H163" s="62">
        <f t="shared" si="133"/>
        <v>1108185.1200000001</v>
      </c>
      <c r="I163" s="62">
        <f t="shared" si="133"/>
        <v>1108185.1200000001</v>
      </c>
      <c r="J163" s="62">
        <f t="shared" si="133"/>
        <v>1108185.1200000001</v>
      </c>
      <c r="K163" s="62">
        <f t="shared" si="133"/>
        <v>1108185.1200000001</v>
      </c>
      <c r="L163" s="62">
        <f t="shared" si="133"/>
        <v>1108185.1200000001</v>
      </c>
      <c r="M163" s="62">
        <f t="shared" si="133"/>
        <v>1108185.1200000001</v>
      </c>
      <c r="N163" s="62">
        <f t="shared" si="133"/>
        <v>1108185.1200000001</v>
      </c>
      <c r="O163" s="62">
        <f t="shared" si="133"/>
        <v>1108185.1200000001</v>
      </c>
      <c r="P163" s="62">
        <f t="shared" si="133"/>
        <v>1108185.1200000001</v>
      </c>
      <c r="Q163" s="62">
        <f t="shared" si="133"/>
        <v>1108185.1200000001</v>
      </c>
      <c r="R163" s="62">
        <f t="shared" si="133"/>
        <v>1108185.1200000001</v>
      </c>
      <c r="S163" s="62">
        <f t="shared" si="133"/>
        <v>1108185.1200000001</v>
      </c>
      <c r="T163" s="62">
        <f t="shared" si="133"/>
        <v>1108185.1200000001</v>
      </c>
      <c r="U163" s="62">
        <f t="shared" si="133"/>
        <v>1108185.1200000001</v>
      </c>
      <c r="V163" s="62">
        <f t="shared" si="133"/>
        <v>1108185.1200000001</v>
      </c>
      <c r="W163" s="62">
        <f t="shared" si="133"/>
        <v>1108185.1200000001</v>
      </c>
      <c r="X163" s="62">
        <f t="shared" si="133"/>
        <v>1108185.1200000001</v>
      </c>
      <c r="Y163" s="62">
        <f t="shared" si="133"/>
        <v>1108185.1200000001</v>
      </c>
      <c r="Z163" s="62">
        <f t="shared" si="133"/>
        <v>1108185.1200000001</v>
      </c>
      <c r="AA163" s="62">
        <f t="shared" si="133"/>
        <v>1108185.1200000001</v>
      </c>
      <c r="AB163" s="62">
        <f t="shared" si="133"/>
        <v>1108185.1200000001</v>
      </c>
      <c r="AC163" s="62">
        <f t="shared" si="133"/>
        <v>1108185.1200000001</v>
      </c>
    </row>
    <row r="164" spans="1:29" ht="15.75" thickBot="1" x14ac:dyDescent="0.3">
      <c r="A164" s="59" t="str">
        <f>A127</f>
        <v>Emission Cost</v>
      </c>
      <c r="B164" s="62">
        <f>B147*B153</f>
        <v>0</v>
      </c>
      <c r="C164" s="62">
        <f t="shared" ref="C164:AC164" si="134">C147*C153</f>
        <v>0</v>
      </c>
      <c r="D164" s="62">
        <f t="shared" si="134"/>
        <v>0</v>
      </c>
      <c r="E164" s="62">
        <f t="shared" si="134"/>
        <v>0</v>
      </c>
      <c r="F164" s="62">
        <f t="shared" si="134"/>
        <v>0</v>
      </c>
      <c r="G164" s="62">
        <f t="shared" si="134"/>
        <v>0</v>
      </c>
      <c r="H164" s="62">
        <f t="shared" si="134"/>
        <v>0</v>
      </c>
      <c r="I164" s="62">
        <f t="shared" si="134"/>
        <v>0</v>
      </c>
      <c r="J164" s="62">
        <f t="shared" si="134"/>
        <v>0</v>
      </c>
      <c r="K164" s="62">
        <f t="shared" si="134"/>
        <v>0</v>
      </c>
      <c r="L164" s="62">
        <f t="shared" si="134"/>
        <v>0</v>
      </c>
      <c r="M164" s="62">
        <f t="shared" si="134"/>
        <v>0</v>
      </c>
      <c r="N164" s="62">
        <f t="shared" si="134"/>
        <v>0</v>
      </c>
      <c r="O164" s="62">
        <f t="shared" si="134"/>
        <v>0</v>
      </c>
      <c r="P164" s="62">
        <f t="shared" si="134"/>
        <v>0</v>
      </c>
      <c r="Q164" s="62">
        <f t="shared" si="134"/>
        <v>0</v>
      </c>
      <c r="R164" s="62">
        <f t="shared" si="134"/>
        <v>0</v>
      </c>
      <c r="S164" s="62">
        <f t="shared" si="134"/>
        <v>0</v>
      </c>
      <c r="T164" s="62">
        <f t="shared" si="134"/>
        <v>0</v>
      </c>
      <c r="U164" s="62">
        <f t="shared" si="134"/>
        <v>0</v>
      </c>
      <c r="V164" s="62">
        <f t="shared" si="134"/>
        <v>0</v>
      </c>
      <c r="W164" s="62">
        <f t="shared" si="134"/>
        <v>0</v>
      </c>
      <c r="X164" s="62">
        <f t="shared" si="134"/>
        <v>0</v>
      </c>
      <c r="Y164" s="62">
        <f t="shared" si="134"/>
        <v>0</v>
      </c>
      <c r="Z164" s="62">
        <f t="shared" si="134"/>
        <v>0</v>
      </c>
      <c r="AA164" s="62">
        <f t="shared" si="134"/>
        <v>0</v>
      </c>
      <c r="AB164" s="62">
        <f t="shared" si="134"/>
        <v>0</v>
      </c>
      <c r="AC164" s="62">
        <f t="shared" si="134"/>
        <v>0</v>
      </c>
    </row>
    <row r="165" spans="1:29" ht="15.75" thickBot="1" x14ac:dyDescent="0.3">
      <c r="A165" s="31" t="s">
        <v>209</v>
      </c>
      <c r="B165" s="64">
        <f>B156+B157+B158+B159+B160+B161+B162+B163+B164</f>
        <v>4074454.2440395947</v>
      </c>
      <c r="C165" s="64">
        <f t="shared" ref="C165:AC165" si="135">C156+C157+C158+C159+C160+C161+C162+C163+C164</f>
        <v>4074626.7358417171</v>
      </c>
      <c r="D165" s="64">
        <f t="shared" si="135"/>
        <v>4074871.6494737221</v>
      </c>
      <c r="E165" s="64">
        <f t="shared" si="135"/>
        <v>4075217.8113578642</v>
      </c>
      <c r="F165" s="64">
        <f t="shared" si="135"/>
        <v>4075703.8163979212</v>
      </c>
      <c r="G165" s="64">
        <f t="shared" si="135"/>
        <v>4076379.5398288942</v>
      </c>
      <c r="H165" s="64">
        <f t="shared" si="135"/>
        <v>4077305.9313738937</v>
      </c>
      <c r="I165" s="64">
        <f t="shared" si="135"/>
        <v>4078550.9023422683</v>
      </c>
      <c r="J165" s="64">
        <f t="shared" si="135"/>
        <v>4080178.3199086376</v>
      </c>
      <c r="K165" s="64">
        <f t="shared" si="135"/>
        <v>4082227.7772642085</v>
      </c>
      <c r="L165" s="64">
        <f t="shared" si="135"/>
        <v>4084687.0672612106</v>
      </c>
      <c r="M165" s="64">
        <f t="shared" si="135"/>
        <v>4087467.9675974008</v>
      </c>
      <c r="N165" s="64">
        <f t="shared" si="135"/>
        <v>4090403.7526725694</v>
      </c>
      <c r="O165" s="64">
        <f t="shared" si="135"/>
        <v>4093281.7669886909</v>
      </c>
      <c r="P165" s="64">
        <f t="shared" si="135"/>
        <v>4095901.6826604204</v>
      </c>
      <c r="Q165" s="64">
        <f t="shared" si="135"/>
        <v>4098128.2378982245</v>
      </c>
      <c r="R165" s="64">
        <f t="shared" si="135"/>
        <v>4099911.3098902549</v>
      </c>
      <c r="S165" s="64">
        <f t="shared" si="135"/>
        <v>4101271.8729585567</v>
      </c>
      <c r="T165" s="64">
        <f t="shared" si="135"/>
        <v>4102271.995931074</v>
      </c>
      <c r="U165" s="64">
        <f t="shared" si="135"/>
        <v>4102987.0693879807</v>
      </c>
      <c r="V165" s="64">
        <f t="shared" si="135"/>
        <v>4103488.2302794741</v>
      </c>
      <c r="W165" s="64">
        <f t="shared" si="135"/>
        <v>4103834.5632592514</v>
      </c>
      <c r="X165" s="64">
        <f t="shared" si="135"/>
        <v>4104071.5761757479</v>
      </c>
      <c r="Y165" s="64">
        <f t="shared" si="135"/>
        <v>4104232.6933284104</v>
      </c>
      <c r="Z165" s="64">
        <f t="shared" si="135"/>
        <v>4104341.7195128012</v>
      </c>
      <c r="AA165" s="64">
        <f t="shared" si="135"/>
        <v>4104415.2686906168</v>
      </c>
      <c r="AB165" s="64">
        <f t="shared" si="135"/>
        <v>4104464.7816317612</v>
      </c>
      <c r="AC165" s="64">
        <f t="shared" si="135"/>
        <v>4104498.0666875034</v>
      </c>
    </row>
    <row r="166" spans="1:29" ht="15.75" thickBot="1" x14ac:dyDescent="0.3">
      <c r="AC166" s="32"/>
    </row>
    <row r="167" spans="1:29" ht="15.75" thickBot="1" x14ac:dyDescent="0.3">
      <c r="A167" s="26" t="s">
        <v>208</v>
      </c>
      <c r="B167" s="27">
        <v>2023</v>
      </c>
      <c r="C167" s="27">
        <v>2024</v>
      </c>
      <c r="D167" s="27">
        <v>2025</v>
      </c>
      <c r="E167" s="27">
        <v>2026</v>
      </c>
      <c r="F167" s="27">
        <v>2027</v>
      </c>
      <c r="G167" s="27">
        <v>2028</v>
      </c>
      <c r="H167" s="27">
        <v>2029</v>
      </c>
      <c r="I167" s="27">
        <v>2030</v>
      </c>
      <c r="J167" s="27">
        <v>2031</v>
      </c>
      <c r="K167" s="27">
        <v>2032</v>
      </c>
      <c r="L167" s="27">
        <v>2033</v>
      </c>
      <c r="M167" s="27">
        <v>2034</v>
      </c>
      <c r="N167" s="27">
        <v>2035</v>
      </c>
      <c r="O167" s="27">
        <v>2036</v>
      </c>
      <c r="P167" s="27">
        <v>2037</v>
      </c>
      <c r="Q167" s="27">
        <v>2038</v>
      </c>
      <c r="R167" s="27">
        <v>2039</v>
      </c>
      <c r="S167" s="27">
        <v>2040</v>
      </c>
      <c r="T167" s="27">
        <v>2041</v>
      </c>
      <c r="U167" s="27">
        <v>2042</v>
      </c>
      <c r="V167" s="27">
        <v>2043</v>
      </c>
      <c r="W167" s="27">
        <v>2044</v>
      </c>
      <c r="X167" s="27">
        <v>2045</v>
      </c>
      <c r="Y167" s="27">
        <v>2046</v>
      </c>
      <c r="Z167" s="27">
        <v>2047</v>
      </c>
      <c r="AA167" s="27">
        <v>2048</v>
      </c>
      <c r="AB167" s="27">
        <v>2049</v>
      </c>
      <c r="AC167" s="28">
        <v>2050</v>
      </c>
    </row>
    <row r="168" spans="1:29" x14ac:dyDescent="0.25">
      <c r="A168" s="29" t="str">
        <f t="shared" ref="A168:A175" si="136">A156</f>
        <v>Capex vehicle</v>
      </c>
      <c r="B168" s="65">
        <f>((1+B141)^B148)*B141/(((1+B141)^B148)-1)*(B137)/B153</f>
        <v>1.7095011171931649</v>
      </c>
      <c r="C168" s="65">
        <f t="shared" ref="C168:AC168" si="137">((1+C141)^C148)*C141/(((1+C141)^C148)-1)*(C137)/C153</f>
        <v>1.7095011171931649</v>
      </c>
      <c r="D168" s="65">
        <f t="shared" si="137"/>
        <v>1.7095011171931649</v>
      </c>
      <c r="E168" s="65">
        <f t="shared" si="137"/>
        <v>1.7095011171931649</v>
      </c>
      <c r="F168" s="65">
        <f t="shared" si="137"/>
        <v>1.7095011171931649</v>
      </c>
      <c r="G168" s="65">
        <f t="shared" si="137"/>
        <v>1.7095011171931649</v>
      </c>
      <c r="H168" s="65">
        <f t="shared" si="137"/>
        <v>1.7095011171931649</v>
      </c>
      <c r="I168" s="65">
        <f t="shared" si="137"/>
        <v>1.7095011171931649</v>
      </c>
      <c r="J168" s="65">
        <f t="shared" si="137"/>
        <v>1.7095011171931649</v>
      </c>
      <c r="K168" s="65">
        <f t="shared" si="137"/>
        <v>1.7095011171931649</v>
      </c>
      <c r="L168" s="65">
        <f t="shared" si="137"/>
        <v>1.7095011171931649</v>
      </c>
      <c r="M168" s="65">
        <f t="shared" si="137"/>
        <v>1.7095011171931649</v>
      </c>
      <c r="N168" s="65">
        <f t="shared" si="137"/>
        <v>1.7095011171931649</v>
      </c>
      <c r="O168" s="65">
        <f t="shared" si="137"/>
        <v>1.7095011171931649</v>
      </c>
      <c r="P168" s="65">
        <f t="shared" si="137"/>
        <v>1.7095011171931649</v>
      </c>
      <c r="Q168" s="65">
        <f t="shared" si="137"/>
        <v>1.7095011171931649</v>
      </c>
      <c r="R168" s="65">
        <f t="shared" si="137"/>
        <v>1.7095011171931649</v>
      </c>
      <c r="S168" s="65">
        <f t="shared" si="137"/>
        <v>1.7095011171931649</v>
      </c>
      <c r="T168" s="65">
        <f t="shared" si="137"/>
        <v>1.7095011171931649</v>
      </c>
      <c r="U168" s="65">
        <f t="shared" si="137"/>
        <v>1.7095011171931649</v>
      </c>
      <c r="V168" s="65">
        <f t="shared" si="137"/>
        <v>1.7095011171931649</v>
      </c>
      <c r="W168" s="65">
        <f t="shared" si="137"/>
        <v>1.7095011171931649</v>
      </c>
      <c r="X168" s="65">
        <f t="shared" si="137"/>
        <v>1.7095011171931649</v>
      </c>
      <c r="Y168" s="65">
        <f t="shared" si="137"/>
        <v>1.7095011171931649</v>
      </c>
      <c r="Z168" s="65">
        <f t="shared" si="137"/>
        <v>1.7095011171931649</v>
      </c>
      <c r="AA168" s="65">
        <f t="shared" si="137"/>
        <v>1.7095011171931649</v>
      </c>
      <c r="AB168" s="65">
        <f t="shared" si="137"/>
        <v>1.7095011171931649</v>
      </c>
      <c r="AC168" s="65">
        <f t="shared" si="137"/>
        <v>1.7095011171931649</v>
      </c>
    </row>
    <row r="169" spans="1:29" x14ac:dyDescent="0.25">
      <c r="A169" s="30" t="str">
        <f t="shared" si="136"/>
        <v>Residual value (vehicle)</v>
      </c>
      <c r="B169" s="66">
        <f>((1+B141)^B148)*B141/(((1+B141)^B148)-1)*(B138)/B153</f>
        <v>-0.25416826054025926</v>
      </c>
      <c r="C169" s="66">
        <f t="shared" ref="C169:AC169" si="138">((1+C141)^C148)*C141/(((1+C141)^C148)-1)*(C138)/C153</f>
        <v>-0.2532019199121241</v>
      </c>
      <c r="D169" s="66">
        <f t="shared" si="138"/>
        <v>-0.25182985474682912</v>
      </c>
      <c r="E169" s="66">
        <f t="shared" si="138"/>
        <v>-0.24989057248272897</v>
      </c>
      <c r="F169" s="66">
        <f t="shared" si="138"/>
        <v>-0.24716785517148263</v>
      </c>
      <c r="G169" s="66">
        <f t="shared" si="138"/>
        <v>-0.2433822897318601</v>
      </c>
      <c r="H169" s="66">
        <f t="shared" si="138"/>
        <v>-0.23819242113242242</v>
      </c>
      <c r="I169" s="66">
        <f t="shared" si="138"/>
        <v>-0.23121779385861393</v>
      </c>
      <c r="J169" s="66">
        <f t="shared" si="138"/>
        <v>-0.22210060861284955</v>
      </c>
      <c r="K169" s="66">
        <f t="shared" si="138"/>
        <v>-0.21061905480012771</v>
      </c>
      <c r="L169" s="66">
        <f t="shared" si="138"/>
        <v>-0.19684151980291528</v>
      </c>
      <c r="M169" s="66">
        <f t="shared" si="138"/>
        <v>-0.18126224621081494</v>
      </c>
      <c r="N169" s="66">
        <f t="shared" si="138"/>
        <v>-0.16481527099978574</v>
      </c>
      <c r="O169" s="66">
        <f t="shared" si="138"/>
        <v>-0.14869194149770532</v>
      </c>
      <c r="P169" s="66">
        <f t="shared" si="138"/>
        <v>-0.13401454277653033</v>
      </c>
      <c r="Q169" s="66">
        <f t="shared" si="138"/>
        <v>-0.12154084396530274</v>
      </c>
      <c r="R169" s="66">
        <f t="shared" si="138"/>
        <v>-0.11155164513039878</v>
      </c>
      <c r="S169" s="66">
        <f t="shared" si="138"/>
        <v>-0.10392944306708454</v>
      </c>
      <c r="T169" s="66">
        <f t="shared" si="138"/>
        <v>-9.8326513249059416E-2</v>
      </c>
      <c r="U169" s="66">
        <f t="shared" si="138"/>
        <v>-9.4320499484876544E-2</v>
      </c>
      <c r="V169" s="66">
        <f t="shared" si="138"/>
        <v>-9.1512875442896963E-2</v>
      </c>
      <c r="W169" s="66">
        <f t="shared" si="138"/>
        <v>-8.9572634659828843E-2</v>
      </c>
      <c r="X169" s="66">
        <f t="shared" si="138"/>
        <v>-8.8244831206068547E-2</v>
      </c>
      <c r="Y169" s="66">
        <f t="shared" si="138"/>
        <v>-8.734221410431782E-2</v>
      </c>
      <c r="Z169" s="66">
        <f t="shared" si="138"/>
        <v>-8.6731423155348999E-2</v>
      </c>
      <c r="AA169" s="66">
        <f t="shared" si="138"/>
        <v>-8.631938294349642E-2</v>
      </c>
      <c r="AB169" s="66">
        <f t="shared" si="138"/>
        <v>-8.6041999519719331E-2</v>
      </c>
      <c r="AC169" s="66">
        <f t="shared" si="138"/>
        <v>-8.5855528619202287E-2</v>
      </c>
    </row>
    <row r="170" spans="1:29" x14ac:dyDescent="0.25">
      <c r="A170" s="30" t="str">
        <f t="shared" si="136"/>
        <v>Capex costumization</v>
      </c>
      <c r="B170" s="66">
        <f>((1+B141)^B149)*B141/(((1+B141)^B149)-1)*(B139)/B153</f>
        <v>2.2791815369426573</v>
      </c>
      <c r="C170" s="66">
        <f t="shared" ref="C170:AC170" si="139">((1+C141)^C149)*C141/(((1+C141)^C149)-1)*(C139)/C153</f>
        <v>2.2791815369426573</v>
      </c>
      <c r="D170" s="66">
        <f t="shared" si="139"/>
        <v>2.2791815369426573</v>
      </c>
      <c r="E170" s="66">
        <f t="shared" si="139"/>
        <v>2.2791815369426573</v>
      </c>
      <c r="F170" s="66">
        <f t="shared" si="139"/>
        <v>2.2791815369426573</v>
      </c>
      <c r="G170" s="66">
        <f t="shared" si="139"/>
        <v>2.2791815369426573</v>
      </c>
      <c r="H170" s="66">
        <f t="shared" si="139"/>
        <v>2.2791815369426573</v>
      </c>
      <c r="I170" s="66">
        <f t="shared" si="139"/>
        <v>2.2791815369426573</v>
      </c>
      <c r="J170" s="66">
        <f t="shared" si="139"/>
        <v>2.2791815369426573</v>
      </c>
      <c r="K170" s="66">
        <f t="shared" si="139"/>
        <v>2.2791815369426573</v>
      </c>
      <c r="L170" s="66">
        <f t="shared" si="139"/>
        <v>2.2791815369426573</v>
      </c>
      <c r="M170" s="66">
        <f t="shared" si="139"/>
        <v>2.2791815369426573</v>
      </c>
      <c r="N170" s="66">
        <f t="shared" si="139"/>
        <v>2.2791815369426573</v>
      </c>
      <c r="O170" s="66">
        <f t="shared" si="139"/>
        <v>2.2791815369426573</v>
      </c>
      <c r="P170" s="66">
        <f t="shared" si="139"/>
        <v>2.2791815369426573</v>
      </c>
      <c r="Q170" s="66">
        <f t="shared" si="139"/>
        <v>2.2791815369426573</v>
      </c>
      <c r="R170" s="66">
        <f t="shared" si="139"/>
        <v>2.2791815369426573</v>
      </c>
      <c r="S170" s="66">
        <f t="shared" si="139"/>
        <v>2.2791815369426573</v>
      </c>
      <c r="T170" s="66">
        <f t="shared" si="139"/>
        <v>2.2791815369426573</v>
      </c>
      <c r="U170" s="66">
        <f t="shared" si="139"/>
        <v>2.2791815369426573</v>
      </c>
      <c r="V170" s="66">
        <f t="shared" si="139"/>
        <v>2.2791815369426573</v>
      </c>
      <c r="W170" s="66">
        <f t="shared" si="139"/>
        <v>2.2791815369426573</v>
      </c>
      <c r="X170" s="66">
        <f t="shared" si="139"/>
        <v>2.2791815369426573</v>
      </c>
      <c r="Y170" s="66">
        <f t="shared" si="139"/>
        <v>2.2791815369426573</v>
      </c>
      <c r="Z170" s="66">
        <f t="shared" si="139"/>
        <v>2.2791815369426573</v>
      </c>
      <c r="AA170" s="66">
        <f t="shared" si="139"/>
        <v>2.2791815369426573</v>
      </c>
      <c r="AB170" s="66">
        <f t="shared" si="139"/>
        <v>2.2791815369426573</v>
      </c>
      <c r="AC170" s="66">
        <f t="shared" si="139"/>
        <v>2.2791815369426573</v>
      </c>
    </row>
    <row r="171" spans="1:29" x14ac:dyDescent="0.25">
      <c r="A171" s="30" t="str">
        <f t="shared" si="136"/>
        <v>Residual value (costumization)</v>
      </c>
      <c r="B171" s="66">
        <f>((1+B141)^B149)*B141/(((1+B141)^B149)-1)*(B140)/B153</f>
        <v>-0.11395907684713286</v>
      </c>
      <c r="C171" s="66">
        <f t="shared" ref="C171:AC171" si="140">((1+C141)^C149)*C141/(((1+C141)^C149)-1)*(C140)/C153</f>
        <v>-0.11395907684713286</v>
      </c>
      <c r="D171" s="66">
        <f t="shared" si="140"/>
        <v>-0.11395907684713286</v>
      </c>
      <c r="E171" s="66">
        <f t="shared" si="140"/>
        <v>-0.11395907684713286</v>
      </c>
      <c r="F171" s="66">
        <f t="shared" si="140"/>
        <v>-0.11395907684713286</v>
      </c>
      <c r="G171" s="66">
        <f t="shared" si="140"/>
        <v>-0.11395907684713286</v>
      </c>
      <c r="H171" s="66">
        <f t="shared" si="140"/>
        <v>-0.11395907684713286</v>
      </c>
      <c r="I171" s="66">
        <f t="shared" si="140"/>
        <v>-0.11395907684713286</v>
      </c>
      <c r="J171" s="66">
        <f t="shared" si="140"/>
        <v>-0.11395907684713286</v>
      </c>
      <c r="K171" s="66">
        <f t="shared" si="140"/>
        <v>-0.11395907684713286</v>
      </c>
      <c r="L171" s="66">
        <f t="shared" si="140"/>
        <v>-0.11395907684713286</v>
      </c>
      <c r="M171" s="66">
        <f t="shared" si="140"/>
        <v>-0.11395907684713286</v>
      </c>
      <c r="N171" s="66">
        <f t="shared" si="140"/>
        <v>-0.11395907684713286</v>
      </c>
      <c r="O171" s="66">
        <f t="shared" si="140"/>
        <v>-0.11395907684713286</v>
      </c>
      <c r="P171" s="66">
        <f t="shared" si="140"/>
        <v>-0.11395907684713286</v>
      </c>
      <c r="Q171" s="66">
        <f t="shared" si="140"/>
        <v>-0.11395907684713286</v>
      </c>
      <c r="R171" s="66">
        <f t="shared" si="140"/>
        <v>-0.11395907684713286</v>
      </c>
      <c r="S171" s="66">
        <f t="shared" si="140"/>
        <v>-0.11395907684713286</v>
      </c>
      <c r="T171" s="66">
        <f t="shared" si="140"/>
        <v>-0.11395907684713286</v>
      </c>
      <c r="U171" s="66">
        <f t="shared" si="140"/>
        <v>-0.11395907684713286</v>
      </c>
      <c r="V171" s="66">
        <f t="shared" si="140"/>
        <v>-0.11395907684713286</v>
      </c>
      <c r="W171" s="66">
        <f t="shared" si="140"/>
        <v>-0.11395907684713286</v>
      </c>
      <c r="X171" s="66">
        <f t="shared" si="140"/>
        <v>-0.11395907684713286</v>
      </c>
      <c r="Y171" s="66">
        <f t="shared" si="140"/>
        <v>-0.11395907684713286</v>
      </c>
      <c r="Z171" s="66">
        <f t="shared" si="140"/>
        <v>-0.11395907684713286</v>
      </c>
      <c r="AA171" s="66">
        <f t="shared" si="140"/>
        <v>-0.11395907684713286</v>
      </c>
      <c r="AB171" s="66">
        <f t="shared" si="140"/>
        <v>-0.11395907684713286</v>
      </c>
      <c r="AC171" s="66">
        <f t="shared" si="140"/>
        <v>-0.11395907684713286</v>
      </c>
    </row>
    <row r="172" spans="1:29" x14ac:dyDescent="0.25">
      <c r="A172" s="30" t="str">
        <f t="shared" si="136"/>
        <v>Opex fix (admin, crew, insurance)</v>
      </c>
      <c r="B172" s="66">
        <f>B142/B153</f>
        <v>3.473389355742297</v>
      </c>
      <c r="C172" s="66">
        <f t="shared" ref="C172:AC172" si="141">C142/C153</f>
        <v>3.473389355742297</v>
      </c>
      <c r="D172" s="66">
        <f t="shared" si="141"/>
        <v>3.473389355742297</v>
      </c>
      <c r="E172" s="66">
        <f t="shared" si="141"/>
        <v>3.473389355742297</v>
      </c>
      <c r="F172" s="66">
        <f t="shared" si="141"/>
        <v>3.473389355742297</v>
      </c>
      <c r="G172" s="66">
        <f t="shared" si="141"/>
        <v>3.473389355742297</v>
      </c>
      <c r="H172" s="66">
        <f t="shared" si="141"/>
        <v>3.473389355742297</v>
      </c>
      <c r="I172" s="66">
        <f t="shared" si="141"/>
        <v>3.473389355742297</v>
      </c>
      <c r="J172" s="66">
        <f t="shared" si="141"/>
        <v>3.473389355742297</v>
      </c>
      <c r="K172" s="66">
        <f t="shared" si="141"/>
        <v>3.473389355742297</v>
      </c>
      <c r="L172" s="66">
        <f t="shared" si="141"/>
        <v>3.473389355742297</v>
      </c>
      <c r="M172" s="66">
        <f t="shared" si="141"/>
        <v>3.473389355742297</v>
      </c>
      <c r="N172" s="66">
        <f t="shared" si="141"/>
        <v>3.473389355742297</v>
      </c>
      <c r="O172" s="66">
        <f t="shared" si="141"/>
        <v>3.473389355742297</v>
      </c>
      <c r="P172" s="66">
        <f t="shared" si="141"/>
        <v>3.473389355742297</v>
      </c>
      <c r="Q172" s="66">
        <f t="shared" si="141"/>
        <v>3.473389355742297</v>
      </c>
      <c r="R172" s="66">
        <f t="shared" si="141"/>
        <v>3.473389355742297</v>
      </c>
      <c r="S172" s="66">
        <f t="shared" si="141"/>
        <v>3.473389355742297</v>
      </c>
      <c r="T172" s="66">
        <f t="shared" si="141"/>
        <v>3.473389355742297</v>
      </c>
      <c r="U172" s="66">
        <f t="shared" si="141"/>
        <v>3.473389355742297</v>
      </c>
      <c r="V172" s="66">
        <f t="shared" si="141"/>
        <v>3.473389355742297</v>
      </c>
      <c r="W172" s="66">
        <f t="shared" si="141"/>
        <v>3.473389355742297</v>
      </c>
      <c r="X172" s="66">
        <f t="shared" si="141"/>
        <v>3.473389355742297</v>
      </c>
      <c r="Y172" s="66">
        <f t="shared" si="141"/>
        <v>3.473389355742297</v>
      </c>
      <c r="Z172" s="66">
        <f t="shared" si="141"/>
        <v>3.473389355742297</v>
      </c>
      <c r="AA172" s="66">
        <f t="shared" si="141"/>
        <v>3.473389355742297</v>
      </c>
      <c r="AB172" s="66">
        <f t="shared" si="141"/>
        <v>3.473389355742297</v>
      </c>
      <c r="AC172" s="66">
        <f t="shared" si="141"/>
        <v>3.473389355742297</v>
      </c>
    </row>
    <row r="173" spans="1:29" x14ac:dyDescent="0.25">
      <c r="A173" s="30" t="str">
        <f t="shared" si="136"/>
        <v>Opex maintenance &amp; repair</v>
      </c>
      <c r="B173" s="66">
        <f>B143/B153</f>
        <v>5.882352941176471</v>
      </c>
      <c r="C173" s="66">
        <f t="shared" ref="C173:AC173" si="142">C143/C153</f>
        <v>5.882352941176471</v>
      </c>
      <c r="D173" s="66">
        <f t="shared" si="142"/>
        <v>5.882352941176471</v>
      </c>
      <c r="E173" s="66">
        <f t="shared" si="142"/>
        <v>5.882352941176471</v>
      </c>
      <c r="F173" s="66">
        <f t="shared" si="142"/>
        <v>5.882352941176471</v>
      </c>
      <c r="G173" s="66">
        <f t="shared" si="142"/>
        <v>5.882352941176471</v>
      </c>
      <c r="H173" s="66">
        <f t="shared" si="142"/>
        <v>5.882352941176471</v>
      </c>
      <c r="I173" s="66">
        <f t="shared" si="142"/>
        <v>5.882352941176471</v>
      </c>
      <c r="J173" s="66">
        <f t="shared" si="142"/>
        <v>5.882352941176471</v>
      </c>
      <c r="K173" s="66">
        <f t="shared" si="142"/>
        <v>5.882352941176471</v>
      </c>
      <c r="L173" s="66">
        <f t="shared" si="142"/>
        <v>5.882352941176471</v>
      </c>
      <c r="M173" s="66">
        <f t="shared" si="142"/>
        <v>5.882352941176471</v>
      </c>
      <c r="N173" s="66">
        <f t="shared" si="142"/>
        <v>5.882352941176471</v>
      </c>
      <c r="O173" s="66">
        <f t="shared" si="142"/>
        <v>5.882352941176471</v>
      </c>
      <c r="P173" s="66">
        <f t="shared" si="142"/>
        <v>5.882352941176471</v>
      </c>
      <c r="Q173" s="66">
        <f t="shared" si="142"/>
        <v>5.882352941176471</v>
      </c>
      <c r="R173" s="66">
        <f t="shared" si="142"/>
        <v>5.882352941176471</v>
      </c>
      <c r="S173" s="66">
        <f t="shared" si="142"/>
        <v>5.882352941176471</v>
      </c>
      <c r="T173" s="66">
        <f t="shared" si="142"/>
        <v>5.882352941176471</v>
      </c>
      <c r="U173" s="66">
        <f t="shared" si="142"/>
        <v>5.882352941176471</v>
      </c>
      <c r="V173" s="66">
        <f t="shared" si="142"/>
        <v>5.882352941176471</v>
      </c>
      <c r="W173" s="66">
        <f t="shared" si="142"/>
        <v>5.882352941176471</v>
      </c>
      <c r="X173" s="66">
        <f t="shared" si="142"/>
        <v>5.882352941176471</v>
      </c>
      <c r="Y173" s="66">
        <f t="shared" si="142"/>
        <v>5.882352941176471</v>
      </c>
      <c r="Z173" s="66">
        <f t="shared" si="142"/>
        <v>5.882352941176471</v>
      </c>
      <c r="AA173" s="66">
        <f t="shared" si="142"/>
        <v>5.882352941176471</v>
      </c>
      <c r="AB173" s="66">
        <f t="shared" si="142"/>
        <v>5.882352941176471</v>
      </c>
      <c r="AC173" s="66">
        <f t="shared" si="142"/>
        <v>5.882352941176471</v>
      </c>
    </row>
    <row r="174" spans="1:29" x14ac:dyDescent="0.25">
      <c r="A174" s="30" t="str">
        <f t="shared" si="136"/>
        <v>Opex var (mode-fees, shunting)</v>
      </c>
      <c r="B174" s="66">
        <f>B144*B153/B153</f>
        <v>3.6414565826330532</v>
      </c>
      <c r="C174" s="66">
        <f t="shared" ref="C174:AC174" si="143">C144*C153/C153</f>
        <v>3.6414565826330532</v>
      </c>
      <c r="D174" s="66">
        <f t="shared" si="143"/>
        <v>3.6414565826330532</v>
      </c>
      <c r="E174" s="66">
        <f t="shared" si="143"/>
        <v>3.6414565826330532</v>
      </c>
      <c r="F174" s="66">
        <f t="shared" si="143"/>
        <v>3.6414565826330532</v>
      </c>
      <c r="G174" s="66">
        <f t="shared" si="143"/>
        <v>3.6414565826330532</v>
      </c>
      <c r="H174" s="66">
        <f t="shared" si="143"/>
        <v>3.6414565826330532</v>
      </c>
      <c r="I174" s="66">
        <f t="shared" si="143"/>
        <v>3.6414565826330532</v>
      </c>
      <c r="J174" s="66">
        <f t="shared" si="143"/>
        <v>3.6414565826330532</v>
      </c>
      <c r="K174" s="66">
        <f t="shared" si="143"/>
        <v>3.6414565826330532</v>
      </c>
      <c r="L174" s="66">
        <f t="shared" si="143"/>
        <v>3.6414565826330532</v>
      </c>
      <c r="M174" s="66">
        <f t="shared" si="143"/>
        <v>3.6414565826330532</v>
      </c>
      <c r="N174" s="66">
        <f t="shared" si="143"/>
        <v>3.6414565826330532</v>
      </c>
      <c r="O174" s="66">
        <f t="shared" si="143"/>
        <v>3.6414565826330532</v>
      </c>
      <c r="P174" s="66">
        <f t="shared" si="143"/>
        <v>3.6414565826330532</v>
      </c>
      <c r="Q174" s="66">
        <f t="shared" si="143"/>
        <v>3.6414565826330532</v>
      </c>
      <c r="R174" s="66">
        <f t="shared" si="143"/>
        <v>3.6414565826330532</v>
      </c>
      <c r="S174" s="66">
        <f t="shared" si="143"/>
        <v>3.6414565826330532</v>
      </c>
      <c r="T174" s="66">
        <f t="shared" si="143"/>
        <v>3.6414565826330532</v>
      </c>
      <c r="U174" s="66">
        <f t="shared" si="143"/>
        <v>3.6414565826330532</v>
      </c>
      <c r="V174" s="66">
        <f t="shared" si="143"/>
        <v>3.6414565826330532</v>
      </c>
      <c r="W174" s="66">
        <f t="shared" si="143"/>
        <v>3.6414565826330532</v>
      </c>
      <c r="X174" s="66">
        <f t="shared" si="143"/>
        <v>3.6414565826330532</v>
      </c>
      <c r="Y174" s="66">
        <f t="shared" si="143"/>
        <v>3.6414565826330532</v>
      </c>
      <c r="Z174" s="66">
        <f t="shared" si="143"/>
        <v>3.6414565826330532</v>
      </c>
      <c r="AA174" s="66">
        <f t="shared" si="143"/>
        <v>3.6414565826330532</v>
      </c>
      <c r="AB174" s="66">
        <f t="shared" si="143"/>
        <v>3.6414565826330532</v>
      </c>
      <c r="AC174" s="66">
        <f t="shared" si="143"/>
        <v>3.6414565826330532</v>
      </c>
    </row>
    <row r="175" spans="1:29" x14ac:dyDescent="0.25">
      <c r="A175" s="30" t="str">
        <f t="shared" si="136"/>
        <v>Fuel Cost</v>
      </c>
      <c r="B175" s="66">
        <f>B145*B146*B153/B153</f>
        <v>6.2083200000000005</v>
      </c>
      <c r="C175" s="66">
        <f t="shared" ref="C175:AC175" si="144">C145*C146*C153/C153</f>
        <v>6.2083200000000005</v>
      </c>
      <c r="D175" s="66">
        <f t="shared" si="144"/>
        <v>6.2083200000000005</v>
      </c>
      <c r="E175" s="66">
        <f t="shared" si="144"/>
        <v>6.2083200000000005</v>
      </c>
      <c r="F175" s="66">
        <f t="shared" si="144"/>
        <v>6.2083200000000005</v>
      </c>
      <c r="G175" s="66">
        <f t="shared" si="144"/>
        <v>6.2083200000000005</v>
      </c>
      <c r="H175" s="66">
        <f t="shared" si="144"/>
        <v>6.2083200000000005</v>
      </c>
      <c r="I175" s="66">
        <f t="shared" si="144"/>
        <v>6.2083200000000005</v>
      </c>
      <c r="J175" s="66">
        <f t="shared" si="144"/>
        <v>6.2083200000000005</v>
      </c>
      <c r="K175" s="66">
        <f t="shared" si="144"/>
        <v>6.2083200000000005</v>
      </c>
      <c r="L175" s="66">
        <f t="shared" si="144"/>
        <v>6.2083200000000005</v>
      </c>
      <c r="M175" s="66">
        <f t="shared" si="144"/>
        <v>6.2083200000000005</v>
      </c>
      <c r="N175" s="66">
        <f t="shared" si="144"/>
        <v>6.2083200000000005</v>
      </c>
      <c r="O175" s="66">
        <f t="shared" si="144"/>
        <v>6.2083200000000005</v>
      </c>
      <c r="P175" s="66">
        <f t="shared" si="144"/>
        <v>6.2083200000000005</v>
      </c>
      <c r="Q175" s="66">
        <f t="shared" si="144"/>
        <v>6.2083200000000005</v>
      </c>
      <c r="R175" s="66">
        <f t="shared" si="144"/>
        <v>6.2083200000000005</v>
      </c>
      <c r="S175" s="66">
        <f t="shared" si="144"/>
        <v>6.2083200000000005</v>
      </c>
      <c r="T175" s="66">
        <f t="shared" si="144"/>
        <v>6.2083200000000005</v>
      </c>
      <c r="U175" s="66">
        <f t="shared" si="144"/>
        <v>6.2083200000000005</v>
      </c>
      <c r="V175" s="66">
        <f t="shared" si="144"/>
        <v>6.2083200000000005</v>
      </c>
      <c r="W175" s="66">
        <f t="shared" si="144"/>
        <v>6.2083200000000005</v>
      </c>
      <c r="X175" s="66">
        <f t="shared" si="144"/>
        <v>6.2083200000000005</v>
      </c>
      <c r="Y175" s="66">
        <f t="shared" si="144"/>
        <v>6.2083200000000005</v>
      </c>
      <c r="Z175" s="66">
        <f t="shared" si="144"/>
        <v>6.2083200000000005</v>
      </c>
      <c r="AA175" s="66">
        <f t="shared" si="144"/>
        <v>6.2083200000000005</v>
      </c>
      <c r="AB175" s="66">
        <f t="shared" si="144"/>
        <v>6.2083200000000005</v>
      </c>
      <c r="AC175" s="66">
        <f t="shared" si="144"/>
        <v>6.2083200000000005</v>
      </c>
    </row>
    <row r="176" spans="1:29" ht="15.75" thickBot="1" x14ac:dyDescent="0.3">
      <c r="A176" s="59" t="str">
        <f>A127</f>
        <v>Emission Cost</v>
      </c>
      <c r="B176" s="66">
        <f>B147</f>
        <v>0</v>
      </c>
      <c r="C176" s="66">
        <f t="shared" ref="C176:AC176" si="145">C147</f>
        <v>0</v>
      </c>
      <c r="D176" s="66">
        <f t="shared" si="145"/>
        <v>0</v>
      </c>
      <c r="E176" s="66">
        <f t="shared" si="145"/>
        <v>0</v>
      </c>
      <c r="F176" s="66">
        <f t="shared" si="145"/>
        <v>0</v>
      </c>
      <c r="G176" s="66">
        <f t="shared" si="145"/>
        <v>0</v>
      </c>
      <c r="H176" s="66">
        <f t="shared" si="145"/>
        <v>0</v>
      </c>
      <c r="I176" s="66">
        <f t="shared" si="145"/>
        <v>0</v>
      </c>
      <c r="J176" s="66">
        <f t="shared" si="145"/>
        <v>0</v>
      </c>
      <c r="K176" s="66">
        <f t="shared" si="145"/>
        <v>0</v>
      </c>
      <c r="L176" s="66">
        <f t="shared" si="145"/>
        <v>0</v>
      </c>
      <c r="M176" s="66">
        <f t="shared" si="145"/>
        <v>0</v>
      </c>
      <c r="N176" s="66">
        <f t="shared" si="145"/>
        <v>0</v>
      </c>
      <c r="O176" s="66">
        <f t="shared" si="145"/>
        <v>0</v>
      </c>
      <c r="P176" s="66">
        <f t="shared" si="145"/>
        <v>0</v>
      </c>
      <c r="Q176" s="66">
        <f t="shared" si="145"/>
        <v>0</v>
      </c>
      <c r="R176" s="66">
        <f t="shared" si="145"/>
        <v>0</v>
      </c>
      <c r="S176" s="66">
        <f t="shared" si="145"/>
        <v>0</v>
      </c>
      <c r="T176" s="66">
        <f t="shared" si="145"/>
        <v>0</v>
      </c>
      <c r="U176" s="66">
        <f t="shared" si="145"/>
        <v>0</v>
      </c>
      <c r="V176" s="66">
        <f t="shared" si="145"/>
        <v>0</v>
      </c>
      <c r="W176" s="66">
        <f t="shared" si="145"/>
        <v>0</v>
      </c>
      <c r="X176" s="66">
        <f t="shared" si="145"/>
        <v>0</v>
      </c>
      <c r="Y176" s="66">
        <f t="shared" si="145"/>
        <v>0</v>
      </c>
      <c r="Z176" s="66">
        <f t="shared" si="145"/>
        <v>0</v>
      </c>
      <c r="AA176" s="66">
        <f t="shared" si="145"/>
        <v>0</v>
      </c>
      <c r="AB176" s="66">
        <f t="shared" si="145"/>
        <v>0</v>
      </c>
      <c r="AC176" s="66">
        <f t="shared" si="145"/>
        <v>0</v>
      </c>
    </row>
    <row r="177" spans="1:29" ht="15.75" thickBot="1" x14ac:dyDescent="0.3">
      <c r="A177" s="31" t="s">
        <v>63</v>
      </c>
      <c r="B177" s="76">
        <f>B168+B169+B170-B171+B172+B173+B174+B175+B176</f>
        <v>23.05399234999452</v>
      </c>
      <c r="C177" s="76">
        <f t="shared" ref="C177:AC177" si="146">C168+C169+C170-C171+C172+C173+C174+C175+C176</f>
        <v>23.054958690622655</v>
      </c>
      <c r="D177" s="76">
        <f t="shared" si="146"/>
        <v>23.056330755787947</v>
      </c>
      <c r="E177" s="76">
        <f t="shared" si="146"/>
        <v>23.058270038052047</v>
      </c>
      <c r="F177" s="76">
        <f t="shared" si="146"/>
        <v>23.060992755363294</v>
      </c>
      <c r="G177" s="76">
        <f t="shared" si="146"/>
        <v>23.064778320802919</v>
      </c>
      <c r="H177" s="76">
        <f t="shared" si="146"/>
        <v>23.069968189402356</v>
      </c>
      <c r="I177" s="76">
        <f t="shared" si="146"/>
        <v>23.076942816676162</v>
      </c>
      <c r="J177" s="76">
        <f t="shared" si="146"/>
        <v>23.086060001921929</v>
      </c>
      <c r="K177" s="76">
        <f t="shared" si="146"/>
        <v>23.097541555734651</v>
      </c>
      <c r="L177" s="76">
        <f t="shared" si="146"/>
        <v>23.111319090731861</v>
      </c>
      <c r="M177" s="76">
        <f t="shared" si="146"/>
        <v>23.126898364323964</v>
      </c>
      <c r="N177" s="76">
        <f t="shared" si="146"/>
        <v>23.143345339534992</v>
      </c>
      <c r="O177" s="76">
        <f t="shared" si="146"/>
        <v>23.159468669037071</v>
      </c>
      <c r="P177" s="76">
        <f t="shared" si="146"/>
        <v>23.174146067758247</v>
      </c>
      <c r="Q177" s="76">
        <f t="shared" si="146"/>
        <v>23.186619766569475</v>
      </c>
      <c r="R177" s="76">
        <f t="shared" si="146"/>
        <v>23.19660896540438</v>
      </c>
      <c r="S177" s="76">
        <f t="shared" si="146"/>
        <v>23.204231167467693</v>
      </c>
      <c r="T177" s="76">
        <f t="shared" si="146"/>
        <v>23.209834097285718</v>
      </c>
      <c r="U177" s="76">
        <f t="shared" si="146"/>
        <v>23.213840111049901</v>
      </c>
      <c r="V177" s="76">
        <f t="shared" si="146"/>
        <v>23.216647735091879</v>
      </c>
      <c r="W177" s="76">
        <f t="shared" si="146"/>
        <v>23.21858797587495</v>
      </c>
      <c r="X177" s="76">
        <f t="shared" si="146"/>
        <v>23.219915779328709</v>
      </c>
      <c r="Y177" s="76">
        <f t="shared" si="146"/>
        <v>23.22081839643046</v>
      </c>
      <c r="Z177" s="76">
        <f t="shared" si="146"/>
        <v>23.221429187379428</v>
      </c>
      <c r="AA177" s="76">
        <f t="shared" si="146"/>
        <v>23.22184122759128</v>
      </c>
      <c r="AB177" s="76">
        <f t="shared" si="146"/>
        <v>23.222118611015059</v>
      </c>
      <c r="AC177" s="76">
        <f t="shared" si="146"/>
        <v>23.222305081915575</v>
      </c>
    </row>
    <row r="178" spans="1:29" ht="15.75" thickBot="1" x14ac:dyDescent="0.3"/>
    <row r="179" spans="1:29" ht="15.75" thickBot="1" x14ac:dyDescent="0.3">
      <c r="A179" s="26" t="s">
        <v>208</v>
      </c>
      <c r="B179" s="27">
        <v>2023</v>
      </c>
      <c r="C179" s="27">
        <v>2024</v>
      </c>
      <c r="D179" s="27">
        <v>2025</v>
      </c>
      <c r="E179" s="27">
        <v>2026</v>
      </c>
      <c r="F179" s="27">
        <v>2027</v>
      </c>
      <c r="G179" s="27">
        <v>2028</v>
      </c>
      <c r="H179" s="27">
        <v>2029</v>
      </c>
      <c r="I179" s="27">
        <v>2030</v>
      </c>
      <c r="J179" s="27">
        <v>2031</v>
      </c>
      <c r="K179" s="27">
        <v>2032</v>
      </c>
      <c r="L179" s="27">
        <v>2033</v>
      </c>
      <c r="M179" s="27">
        <v>2034</v>
      </c>
      <c r="N179" s="27">
        <v>2035</v>
      </c>
      <c r="O179" s="27">
        <v>2036</v>
      </c>
      <c r="P179" s="27">
        <v>2037</v>
      </c>
      <c r="Q179" s="27">
        <v>2038</v>
      </c>
      <c r="R179" s="27">
        <v>2039</v>
      </c>
      <c r="S179" s="27">
        <v>2040</v>
      </c>
      <c r="T179" s="27">
        <v>2041</v>
      </c>
      <c r="U179" s="27">
        <v>2042</v>
      </c>
      <c r="V179" s="27">
        <v>2043</v>
      </c>
      <c r="W179" s="27">
        <v>2044</v>
      </c>
      <c r="X179" s="27">
        <v>2045</v>
      </c>
      <c r="Y179" s="27">
        <v>2046</v>
      </c>
      <c r="Z179" s="27">
        <v>2047</v>
      </c>
      <c r="AA179" s="27">
        <v>2048</v>
      </c>
      <c r="AB179" s="27">
        <v>2049</v>
      </c>
      <c r="AC179" s="28">
        <v>2050</v>
      </c>
    </row>
    <row r="180" spans="1:29" x14ac:dyDescent="0.25">
      <c r="A180" s="29" t="str">
        <f t="shared" ref="A180:A187" si="147">A156</f>
        <v>Capex vehicle</v>
      </c>
      <c r="B180" s="65">
        <f>((1+B141)^B148)*B141/(((1+B141)^B148)-1)*(B137)/B153/(B150)</f>
        <v>7.6317014160409149E-4</v>
      </c>
      <c r="C180" s="65">
        <f t="shared" ref="C180:AC180" si="148">((1+C141)^C148)*C141/(((1+C141)^C148)-1)*(C137)/C153/(C150)</f>
        <v>7.6317014160409149E-4</v>
      </c>
      <c r="D180" s="65">
        <f t="shared" si="148"/>
        <v>7.6317014160409149E-4</v>
      </c>
      <c r="E180" s="65">
        <f t="shared" si="148"/>
        <v>7.6317014160409149E-4</v>
      </c>
      <c r="F180" s="65">
        <f t="shared" si="148"/>
        <v>7.6317014160409149E-4</v>
      </c>
      <c r="G180" s="65">
        <f t="shared" si="148"/>
        <v>7.6317014160409149E-4</v>
      </c>
      <c r="H180" s="65">
        <f t="shared" si="148"/>
        <v>7.6317014160409149E-4</v>
      </c>
      <c r="I180" s="65">
        <f t="shared" si="148"/>
        <v>7.6317014160409149E-4</v>
      </c>
      <c r="J180" s="65">
        <f t="shared" si="148"/>
        <v>7.6317014160409149E-4</v>
      </c>
      <c r="K180" s="65">
        <f t="shared" si="148"/>
        <v>7.6317014160409149E-4</v>
      </c>
      <c r="L180" s="65">
        <f t="shared" si="148"/>
        <v>7.6317014160409149E-4</v>
      </c>
      <c r="M180" s="65">
        <f t="shared" si="148"/>
        <v>7.6317014160409149E-4</v>
      </c>
      <c r="N180" s="65">
        <f t="shared" si="148"/>
        <v>7.6317014160409149E-4</v>
      </c>
      <c r="O180" s="65">
        <f t="shared" si="148"/>
        <v>7.6317014160409149E-4</v>
      </c>
      <c r="P180" s="65">
        <f t="shared" si="148"/>
        <v>7.6317014160409149E-4</v>
      </c>
      <c r="Q180" s="65">
        <f t="shared" si="148"/>
        <v>7.6317014160409149E-4</v>
      </c>
      <c r="R180" s="65">
        <f t="shared" si="148"/>
        <v>7.6317014160409149E-4</v>
      </c>
      <c r="S180" s="65">
        <f t="shared" si="148"/>
        <v>7.6317014160409149E-4</v>
      </c>
      <c r="T180" s="65">
        <f t="shared" si="148"/>
        <v>7.6317014160409149E-4</v>
      </c>
      <c r="U180" s="65">
        <f t="shared" si="148"/>
        <v>7.6317014160409149E-4</v>
      </c>
      <c r="V180" s="65">
        <f t="shared" si="148"/>
        <v>7.6317014160409149E-4</v>
      </c>
      <c r="W180" s="65">
        <f t="shared" si="148"/>
        <v>7.6317014160409149E-4</v>
      </c>
      <c r="X180" s="65">
        <f t="shared" si="148"/>
        <v>7.6317014160409149E-4</v>
      </c>
      <c r="Y180" s="65">
        <f t="shared" si="148"/>
        <v>7.6317014160409149E-4</v>
      </c>
      <c r="Z180" s="65">
        <f t="shared" si="148"/>
        <v>7.6317014160409149E-4</v>
      </c>
      <c r="AA180" s="65">
        <f t="shared" si="148"/>
        <v>7.6317014160409149E-4</v>
      </c>
      <c r="AB180" s="65">
        <f t="shared" si="148"/>
        <v>7.6317014160409149E-4</v>
      </c>
      <c r="AC180" s="65">
        <f t="shared" si="148"/>
        <v>7.6317014160409149E-4</v>
      </c>
    </row>
    <row r="181" spans="1:29" x14ac:dyDescent="0.25">
      <c r="A181" s="30" t="str">
        <f t="shared" si="147"/>
        <v>Residual value (vehicle)</v>
      </c>
      <c r="B181" s="68">
        <f>((1+B141)^B148)*B141/(((1+B141)^B148)-1)*(B138)/B153/(B150)</f>
        <v>-1.1346797345547289E-4</v>
      </c>
      <c r="C181" s="68">
        <f t="shared" ref="C181:AC181" si="149">((1+C141)^C148)*C141/(((1+C141)^C148)-1)*(C138)/C153/(C150)</f>
        <v>-1.1303657138934111E-4</v>
      </c>
      <c r="D181" s="68">
        <f t="shared" si="149"/>
        <v>-1.1242404229769157E-4</v>
      </c>
      <c r="E181" s="68">
        <f t="shared" si="149"/>
        <v>-1.1155829128693258E-4</v>
      </c>
      <c r="F181" s="68">
        <f t="shared" si="149"/>
        <v>-1.1034279248726903E-4</v>
      </c>
      <c r="G181" s="68">
        <f t="shared" si="149"/>
        <v>-1.0865280791600897E-4</v>
      </c>
      <c r="H181" s="68">
        <f t="shared" si="149"/>
        <v>-1.0633590229126001E-4</v>
      </c>
      <c r="I181" s="68">
        <f t="shared" si="149"/>
        <v>-1.0322222940116694E-4</v>
      </c>
      <c r="J181" s="68">
        <f t="shared" si="149"/>
        <v>-9.9152057416450692E-5</v>
      </c>
      <c r="K181" s="68">
        <f t="shared" si="149"/>
        <v>-9.4026363750057009E-5</v>
      </c>
      <c r="L181" s="68">
        <f t="shared" si="149"/>
        <v>-8.7875678483444322E-5</v>
      </c>
      <c r="M181" s="68">
        <f t="shared" si="149"/>
        <v>-8.0920645629828101E-5</v>
      </c>
      <c r="N181" s="68">
        <f t="shared" si="149"/>
        <v>-7.357824598204721E-5</v>
      </c>
      <c r="O181" s="68">
        <f t="shared" si="149"/>
        <v>-6.6380331025761298E-5</v>
      </c>
      <c r="P181" s="68">
        <f t="shared" si="149"/>
        <v>-5.982792088237961E-5</v>
      </c>
      <c r="Q181" s="68">
        <f t="shared" si="149"/>
        <v>-5.4259305341653007E-5</v>
      </c>
      <c r="R181" s="68">
        <f t="shared" si="149"/>
        <v>-4.9799841576070884E-5</v>
      </c>
      <c r="S181" s="68">
        <f t="shared" si="149"/>
        <v>-4.6397072797805602E-5</v>
      </c>
      <c r="T181" s="68">
        <f t="shared" si="149"/>
        <v>-4.3895764843330094E-5</v>
      </c>
      <c r="U181" s="68">
        <f t="shared" si="149"/>
        <v>-4.2107365841462744E-5</v>
      </c>
      <c r="V181" s="68">
        <f t="shared" si="149"/>
        <v>-4.0853962251293284E-5</v>
      </c>
      <c r="W181" s="68">
        <f t="shared" si="149"/>
        <v>-3.9987783330280735E-5</v>
      </c>
      <c r="X181" s="68">
        <f t="shared" si="149"/>
        <v>-3.93950139312806E-5</v>
      </c>
      <c r="Y181" s="68">
        <f t="shared" si="149"/>
        <v>-3.8992059867999029E-5</v>
      </c>
      <c r="Z181" s="68">
        <f t="shared" si="149"/>
        <v>-3.8719385337209372E-5</v>
      </c>
      <c r="AA181" s="68">
        <f t="shared" si="149"/>
        <v>-3.8535438814060903E-5</v>
      </c>
      <c r="AB181" s="68">
        <f t="shared" si="149"/>
        <v>-3.8411606928446129E-5</v>
      </c>
      <c r="AC181" s="68">
        <f t="shared" si="149"/>
        <v>-3.832836099071531E-5</v>
      </c>
    </row>
    <row r="182" spans="1:29" x14ac:dyDescent="0.25">
      <c r="A182" s="30" t="str">
        <f t="shared" si="147"/>
        <v>Capex costumization</v>
      </c>
      <c r="B182" s="66">
        <f>((1+B141)^B149)*B141/(((1+B141)^B149)-1)*(B139)/B153/(B150)</f>
        <v>1.0174917575636864E-3</v>
      </c>
      <c r="C182" s="66">
        <f t="shared" ref="C182:AC182" si="150">((1+C141)^C149)*C141/(((1+C141)^C149)-1)*(C139)/C153/(C150)</f>
        <v>1.0174917575636864E-3</v>
      </c>
      <c r="D182" s="66">
        <f t="shared" si="150"/>
        <v>1.0174917575636864E-3</v>
      </c>
      <c r="E182" s="66">
        <f t="shared" si="150"/>
        <v>1.0174917575636864E-3</v>
      </c>
      <c r="F182" s="66">
        <f t="shared" si="150"/>
        <v>1.0174917575636864E-3</v>
      </c>
      <c r="G182" s="66">
        <f t="shared" si="150"/>
        <v>1.0174917575636864E-3</v>
      </c>
      <c r="H182" s="66">
        <f t="shared" si="150"/>
        <v>1.0174917575636864E-3</v>
      </c>
      <c r="I182" s="66">
        <f t="shared" si="150"/>
        <v>1.0174917575636864E-3</v>
      </c>
      <c r="J182" s="66">
        <f t="shared" si="150"/>
        <v>1.0174917575636864E-3</v>
      </c>
      <c r="K182" s="66">
        <f t="shared" si="150"/>
        <v>1.0174917575636864E-3</v>
      </c>
      <c r="L182" s="66">
        <f t="shared" si="150"/>
        <v>1.0174917575636864E-3</v>
      </c>
      <c r="M182" s="66">
        <f t="shared" si="150"/>
        <v>1.0174917575636864E-3</v>
      </c>
      <c r="N182" s="66">
        <f t="shared" si="150"/>
        <v>1.0174917575636864E-3</v>
      </c>
      <c r="O182" s="66">
        <f t="shared" si="150"/>
        <v>1.0174917575636864E-3</v>
      </c>
      <c r="P182" s="66">
        <f t="shared" si="150"/>
        <v>1.0174917575636864E-3</v>
      </c>
      <c r="Q182" s="66">
        <f t="shared" si="150"/>
        <v>1.0174917575636864E-3</v>
      </c>
      <c r="R182" s="66">
        <f t="shared" si="150"/>
        <v>1.0174917575636864E-3</v>
      </c>
      <c r="S182" s="66">
        <f t="shared" si="150"/>
        <v>1.0174917575636864E-3</v>
      </c>
      <c r="T182" s="66">
        <f t="shared" si="150"/>
        <v>1.0174917575636864E-3</v>
      </c>
      <c r="U182" s="66">
        <f t="shared" si="150"/>
        <v>1.0174917575636864E-3</v>
      </c>
      <c r="V182" s="66">
        <f t="shared" si="150"/>
        <v>1.0174917575636864E-3</v>
      </c>
      <c r="W182" s="66">
        <f t="shared" si="150"/>
        <v>1.0174917575636864E-3</v>
      </c>
      <c r="X182" s="66">
        <f t="shared" si="150"/>
        <v>1.0174917575636864E-3</v>
      </c>
      <c r="Y182" s="66">
        <f t="shared" si="150"/>
        <v>1.0174917575636864E-3</v>
      </c>
      <c r="Z182" s="66">
        <f t="shared" si="150"/>
        <v>1.0174917575636864E-3</v>
      </c>
      <c r="AA182" s="66">
        <f t="shared" si="150"/>
        <v>1.0174917575636864E-3</v>
      </c>
      <c r="AB182" s="66">
        <f t="shared" si="150"/>
        <v>1.0174917575636864E-3</v>
      </c>
      <c r="AC182" s="66">
        <f t="shared" si="150"/>
        <v>1.0174917575636864E-3</v>
      </c>
    </row>
    <row r="183" spans="1:29" x14ac:dyDescent="0.25">
      <c r="A183" s="30" t="str">
        <f t="shared" si="147"/>
        <v>Residual value (costumization)</v>
      </c>
      <c r="B183" s="69">
        <f>((1+B141)^B149)*B141/(((1+B141)^B149)-1)*(B140)/B153/(B150)</f>
        <v>-5.0874587878184312E-5</v>
      </c>
      <c r="C183" s="69">
        <f t="shared" ref="C183:AC183" si="151">((1+C141)^C149)*C141/(((1+C141)^C149)-1)*(C140)/C153/(C150)</f>
        <v>-5.0874587878184312E-5</v>
      </c>
      <c r="D183" s="69">
        <f t="shared" si="151"/>
        <v>-5.0874587878184312E-5</v>
      </c>
      <c r="E183" s="69">
        <f t="shared" si="151"/>
        <v>-5.0874587878184312E-5</v>
      </c>
      <c r="F183" s="69">
        <f t="shared" si="151"/>
        <v>-5.0874587878184312E-5</v>
      </c>
      <c r="G183" s="69">
        <f t="shared" si="151"/>
        <v>-5.0874587878184312E-5</v>
      </c>
      <c r="H183" s="69">
        <f t="shared" si="151"/>
        <v>-5.0874587878184312E-5</v>
      </c>
      <c r="I183" s="69">
        <f t="shared" si="151"/>
        <v>-5.0874587878184312E-5</v>
      </c>
      <c r="J183" s="69">
        <f t="shared" si="151"/>
        <v>-5.0874587878184312E-5</v>
      </c>
      <c r="K183" s="69">
        <f t="shared" si="151"/>
        <v>-5.0874587878184312E-5</v>
      </c>
      <c r="L183" s="69">
        <f t="shared" si="151"/>
        <v>-5.0874587878184312E-5</v>
      </c>
      <c r="M183" s="69">
        <f t="shared" si="151"/>
        <v>-5.0874587878184312E-5</v>
      </c>
      <c r="N183" s="69">
        <f t="shared" si="151"/>
        <v>-5.0874587878184312E-5</v>
      </c>
      <c r="O183" s="69">
        <f t="shared" si="151"/>
        <v>-5.0874587878184312E-5</v>
      </c>
      <c r="P183" s="69">
        <f t="shared" si="151"/>
        <v>-5.0874587878184312E-5</v>
      </c>
      <c r="Q183" s="69">
        <f t="shared" si="151"/>
        <v>-5.0874587878184312E-5</v>
      </c>
      <c r="R183" s="69">
        <f t="shared" si="151"/>
        <v>-5.0874587878184312E-5</v>
      </c>
      <c r="S183" s="69">
        <f t="shared" si="151"/>
        <v>-5.0874587878184312E-5</v>
      </c>
      <c r="T183" s="69">
        <f t="shared" si="151"/>
        <v>-5.0874587878184312E-5</v>
      </c>
      <c r="U183" s="69">
        <f t="shared" si="151"/>
        <v>-5.0874587878184312E-5</v>
      </c>
      <c r="V183" s="69">
        <f t="shared" si="151"/>
        <v>-5.0874587878184312E-5</v>
      </c>
      <c r="W183" s="69">
        <f t="shared" si="151"/>
        <v>-5.0874587878184312E-5</v>
      </c>
      <c r="X183" s="69">
        <f t="shared" si="151"/>
        <v>-5.0874587878184312E-5</v>
      </c>
      <c r="Y183" s="69">
        <f t="shared" si="151"/>
        <v>-5.0874587878184312E-5</v>
      </c>
      <c r="Z183" s="69">
        <f t="shared" si="151"/>
        <v>-5.0874587878184312E-5</v>
      </c>
      <c r="AA183" s="69">
        <f t="shared" si="151"/>
        <v>-5.0874587878184312E-5</v>
      </c>
      <c r="AB183" s="69">
        <f t="shared" si="151"/>
        <v>-5.0874587878184312E-5</v>
      </c>
      <c r="AC183" s="69">
        <f t="shared" si="151"/>
        <v>-5.0874587878184312E-5</v>
      </c>
    </row>
    <row r="184" spans="1:29" x14ac:dyDescent="0.25">
      <c r="A184" s="30" t="str">
        <f t="shared" si="147"/>
        <v>Opex fix (admin, crew, insurance)</v>
      </c>
      <c r="B184" s="66">
        <f>B142/B153/(B150)</f>
        <v>1.5506202480992397E-3</v>
      </c>
      <c r="C184" s="66">
        <f t="shared" ref="C184:AC184" si="152">C142/C153/(C150)</f>
        <v>1.5506202480992397E-3</v>
      </c>
      <c r="D184" s="66">
        <f t="shared" si="152"/>
        <v>1.5506202480992397E-3</v>
      </c>
      <c r="E184" s="66">
        <f t="shared" si="152"/>
        <v>1.5506202480992397E-3</v>
      </c>
      <c r="F184" s="66">
        <f t="shared" si="152"/>
        <v>1.5506202480992397E-3</v>
      </c>
      <c r="G184" s="66">
        <f t="shared" si="152"/>
        <v>1.5506202480992397E-3</v>
      </c>
      <c r="H184" s="66">
        <f t="shared" si="152"/>
        <v>1.5506202480992397E-3</v>
      </c>
      <c r="I184" s="66">
        <f t="shared" si="152"/>
        <v>1.5506202480992397E-3</v>
      </c>
      <c r="J184" s="66">
        <f t="shared" si="152"/>
        <v>1.5506202480992397E-3</v>
      </c>
      <c r="K184" s="66">
        <f t="shared" si="152"/>
        <v>1.5506202480992397E-3</v>
      </c>
      <c r="L184" s="66">
        <f t="shared" si="152"/>
        <v>1.5506202480992397E-3</v>
      </c>
      <c r="M184" s="66">
        <f t="shared" si="152"/>
        <v>1.5506202480992397E-3</v>
      </c>
      <c r="N184" s="66">
        <f t="shared" si="152"/>
        <v>1.5506202480992397E-3</v>
      </c>
      <c r="O184" s="66">
        <f t="shared" si="152"/>
        <v>1.5506202480992397E-3</v>
      </c>
      <c r="P184" s="66">
        <f t="shared" si="152"/>
        <v>1.5506202480992397E-3</v>
      </c>
      <c r="Q184" s="66">
        <f t="shared" si="152"/>
        <v>1.5506202480992397E-3</v>
      </c>
      <c r="R184" s="66">
        <f t="shared" si="152"/>
        <v>1.5506202480992397E-3</v>
      </c>
      <c r="S184" s="66">
        <f t="shared" si="152"/>
        <v>1.5506202480992397E-3</v>
      </c>
      <c r="T184" s="66">
        <f t="shared" si="152"/>
        <v>1.5506202480992397E-3</v>
      </c>
      <c r="U184" s="66">
        <f t="shared" si="152"/>
        <v>1.5506202480992397E-3</v>
      </c>
      <c r="V184" s="66">
        <f t="shared" si="152"/>
        <v>1.5506202480992397E-3</v>
      </c>
      <c r="W184" s="66">
        <f t="shared" si="152"/>
        <v>1.5506202480992397E-3</v>
      </c>
      <c r="X184" s="66">
        <f t="shared" si="152"/>
        <v>1.5506202480992397E-3</v>
      </c>
      <c r="Y184" s="66">
        <f t="shared" si="152"/>
        <v>1.5506202480992397E-3</v>
      </c>
      <c r="Z184" s="66">
        <f t="shared" si="152"/>
        <v>1.5506202480992397E-3</v>
      </c>
      <c r="AA184" s="66">
        <f t="shared" si="152"/>
        <v>1.5506202480992397E-3</v>
      </c>
      <c r="AB184" s="66">
        <f t="shared" si="152"/>
        <v>1.5506202480992397E-3</v>
      </c>
      <c r="AC184" s="66">
        <f t="shared" si="152"/>
        <v>1.5506202480992397E-3</v>
      </c>
    </row>
    <row r="185" spans="1:29" x14ac:dyDescent="0.25">
      <c r="A185" s="30" t="str">
        <f t="shared" si="147"/>
        <v>Opex maintenance &amp; repair</v>
      </c>
      <c r="B185" s="66">
        <f>B143/B153/(B150)</f>
        <v>2.6260504201680674E-3</v>
      </c>
      <c r="C185" s="66">
        <f t="shared" ref="C185:AC185" si="153">C143/C153/(C150)</f>
        <v>2.6260504201680674E-3</v>
      </c>
      <c r="D185" s="66">
        <f t="shared" si="153"/>
        <v>2.6260504201680674E-3</v>
      </c>
      <c r="E185" s="66">
        <f t="shared" si="153"/>
        <v>2.6260504201680674E-3</v>
      </c>
      <c r="F185" s="66">
        <f t="shared" si="153"/>
        <v>2.6260504201680674E-3</v>
      </c>
      <c r="G185" s="66">
        <f t="shared" si="153"/>
        <v>2.6260504201680674E-3</v>
      </c>
      <c r="H185" s="66">
        <f t="shared" si="153"/>
        <v>2.6260504201680674E-3</v>
      </c>
      <c r="I185" s="66">
        <f t="shared" si="153"/>
        <v>2.6260504201680674E-3</v>
      </c>
      <c r="J185" s="66">
        <f t="shared" si="153"/>
        <v>2.6260504201680674E-3</v>
      </c>
      <c r="K185" s="66">
        <f t="shared" si="153"/>
        <v>2.6260504201680674E-3</v>
      </c>
      <c r="L185" s="66">
        <f t="shared" si="153"/>
        <v>2.6260504201680674E-3</v>
      </c>
      <c r="M185" s="66">
        <f t="shared" si="153"/>
        <v>2.6260504201680674E-3</v>
      </c>
      <c r="N185" s="66">
        <f t="shared" si="153"/>
        <v>2.6260504201680674E-3</v>
      </c>
      <c r="O185" s="66">
        <f t="shared" si="153"/>
        <v>2.6260504201680674E-3</v>
      </c>
      <c r="P185" s="66">
        <f t="shared" si="153"/>
        <v>2.6260504201680674E-3</v>
      </c>
      <c r="Q185" s="66">
        <f t="shared" si="153"/>
        <v>2.6260504201680674E-3</v>
      </c>
      <c r="R185" s="66">
        <f t="shared" si="153"/>
        <v>2.6260504201680674E-3</v>
      </c>
      <c r="S185" s="66">
        <f t="shared" si="153"/>
        <v>2.6260504201680674E-3</v>
      </c>
      <c r="T185" s="66">
        <f t="shared" si="153"/>
        <v>2.6260504201680674E-3</v>
      </c>
      <c r="U185" s="66">
        <f t="shared" si="153"/>
        <v>2.6260504201680674E-3</v>
      </c>
      <c r="V185" s="66">
        <f t="shared" si="153"/>
        <v>2.6260504201680674E-3</v>
      </c>
      <c r="W185" s="66">
        <f t="shared" si="153"/>
        <v>2.6260504201680674E-3</v>
      </c>
      <c r="X185" s="66">
        <f t="shared" si="153"/>
        <v>2.6260504201680674E-3</v>
      </c>
      <c r="Y185" s="66">
        <f t="shared" si="153"/>
        <v>2.6260504201680674E-3</v>
      </c>
      <c r="Z185" s="66">
        <f t="shared" si="153"/>
        <v>2.6260504201680674E-3</v>
      </c>
      <c r="AA185" s="66">
        <f t="shared" si="153"/>
        <v>2.6260504201680674E-3</v>
      </c>
      <c r="AB185" s="66">
        <f t="shared" si="153"/>
        <v>2.6260504201680674E-3</v>
      </c>
      <c r="AC185" s="66">
        <f t="shared" si="153"/>
        <v>2.6260504201680674E-3</v>
      </c>
    </row>
    <row r="186" spans="1:29" x14ac:dyDescent="0.25">
      <c r="A186" s="30" t="str">
        <f t="shared" si="147"/>
        <v>Opex var (mode-fees, shunting)</v>
      </c>
      <c r="B186" s="66">
        <f>B144*B153/B153/(B150)</f>
        <v>1.6256502601040416E-3</v>
      </c>
      <c r="C186" s="66">
        <f t="shared" ref="C186:AC186" si="154">C144*C153/C153/(C150)</f>
        <v>1.6256502601040416E-3</v>
      </c>
      <c r="D186" s="66">
        <f t="shared" si="154"/>
        <v>1.6256502601040416E-3</v>
      </c>
      <c r="E186" s="66">
        <f t="shared" si="154"/>
        <v>1.6256502601040416E-3</v>
      </c>
      <c r="F186" s="66">
        <f t="shared" si="154"/>
        <v>1.6256502601040416E-3</v>
      </c>
      <c r="G186" s="66">
        <f t="shared" si="154"/>
        <v>1.6256502601040416E-3</v>
      </c>
      <c r="H186" s="66">
        <f t="shared" si="154"/>
        <v>1.6256502601040416E-3</v>
      </c>
      <c r="I186" s="66">
        <f t="shared" si="154"/>
        <v>1.6256502601040416E-3</v>
      </c>
      <c r="J186" s="66">
        <f t="shared" si="154"/>
        <v>1.6256502601040416E-3</v>
      </c>
      <c r="K186" s="66">
        <f t="shared" si="154"/>
        <v>1.6256502601040416E-3</v>
      </c>
      <c r="L186" s="66">
        <f t="shared" si="154"/>
        <v>1.6256502601040416E-3</v>
      </c>
      <c r="M186" s="66">
        <f t="shared" si="154"/>
        <v>1.6256502601040416E-3</v>
      </c>
      <c r="N186" s="66">
        <f t="shared" si="154"/>
        <v>1.6256502601040416E-3</v>
      </c>
      <c r="O186" s="66">
        <f t="shared" si="154"/>
        <v>1.6256502601040416E-3</v>
      </c>
      <c r="P186" s="66">
        <f t="shared" si="154"/>
        <v>1.6256502601040416E-3</v>
      </c>
      <c r="Q186" s="66">
        <f t="shared" si="154"/>
        <v>1.6256502601040416E-3</v>
      </c>
      <c r="R186" s="66">
        <f t="shared" si="154"/>
        <v>1.6256502601040416E-3</v>
      </c>
      <c r="S186" s="66">
        <f t="shared" si="154"/>
        <v>1.6256502601040416E-3</v>
      </c>
      <c r="T186" s="66">
        <f t="shared" si="154"/>
        <v>1.6256502601040416E-3</v>
      </c>
      <c r="U186" s="66">
        <f t="shared" si="154"/>
        <v>1.6256502601040416E-3</v>
      </c>
      <c r="V186" s="66">
        <f t="shared" si="154"/>
        <v>1.6256502601040416E-3</v>
      </c>
      <c r="W186" s="66">
        <f t="shared" si="154"/>
        <v>1.6256502601040416E-3</v>
      </c>
      <c r="X186" s="66">
        <f t="shared" si="154"/>
        <v>1.6256502601040416E-3</v>
      </c>
      <c r="Y186" s="66">
        <f t="shared" si="154"/>
        <v>1.6256502601040416E-3</v>
      </c>
      <c r="Z186" s="66">
        <f t="shared" si="154"/>
        <v>1.6256502601040416E-3</v>
      </c>
      <c r="AA186" s="66">
        <f t="shared" si="154"/>
        <v>1.6256502601040416E-3</v>
      </c>
      <c r="AB186" s="66">
        <f t="shared" si="154"/>
        <v>1.6256502601040416E-3</v>
      </c>
      <c r="AC186" s="66">
        <f t="shared" si="154"/>
        <v>1.6256502601040416E-3</v>
      </c>
    </row>
    <row r="187" spans="1:29" x14ac:dyDescent="0.25">
      <c r="A187" s="30" t="str">
        <f t="shared" si="147"/>
        <v>Fuel Cost</v>
      </c>
      <c r="B187" s="66">
        <f>B145*B146*B153/B153/(B150)</f>
        <v>2.7715714285714288E-3</v>
      </c>
      <c r="C187" s="66">
        <f t="shared" ref="C187:AC187" si="155">C145*C146*C153/C153/(C150)</f>
        <v>2.7715714285714288E-3</v>
      </c>
      <c r="D187" s="66">
        <f t="shared" si="155"/>
        <v>2.7715714285714288E-3</v>
      </c>
      <c r="E187" s="66">
        <f t="shared" si="155"/>
        <v>2.7715714285714288E-3</v>
      </c>
      <c r="F187" s="66">
        <f t="shared" si="155"/>
        <v>2.7715714285714288E-3</v>
      </c>
      <c r="G187" s="66">
        <f t="shared" si="155"/>
        <v>2.7715714285714288E-3</v>
      </c>
      <c r="H187" s="66">
        <f t="shared" si="155"/>
        <v>2.7715714285714288E-3</v>
      </c>
      <c r="I187" s="66">
        <f t="shared" si="155"/>
        <v>2.7715714285714288E-3</v>
      </c>
      <c r="J187" s="66">
        <f t="shared" si="155"/>
        <v>2.7715714285714288E-3</v>
      </c>
      <c r="K187" s="66">
        <f t="shared" si="155"/>
        <v>2.7715714285714288E-3</v>
      </c>
      <c r="L187" s="66">
        <f t="shared" si="155"/>
        <v>2.7715714285714288E-3</v>
      </c>
      <c r="M187" s="66">
        <f t="shared" si="155"/>
        <v>2.7715714285714288E-3</v>
      </c>
      <c r="N187" s="66">
        <f t="shared" si="155"/>
        <v>2.7715714285714288E-3</v>
      </c>
      <c r="O187" s="66">
        <f t="shared" si="155"/>
        <v>2.7715714285714288E-3</v>
      </c>
      <c r="P187" s="66">
        <f t="shared" si="155"/>
        <v>2.7715714285714288E-3</v>
      </c>
      <c r="Q187" s="66">
        <f t="shared" si="155"/>
        <v>2.7715714285714288E-3</v>
      </c>
      <c r="R187" s="66">
        <f t="shared" si="155"/>
        <v>2.7715714285714288E-3</v>
      </c>
      <c r="S187" s="66">
        <f t="shared" si="155"/>
        <v>2.7715714285714288E-3</v>
      </c>
      <c r="T187" s="66">
        <f t="shared" si="155"/>
        <v>2.7715714285714288E-3</v>
      </c>
      <c r="U187" s="66">
        <f t="shared" si="155"/>
        <v>2.7715714285714288E-3</v>
      </c>
      <c r="V187" s="66">
        <f t="shared" si="155"/>
        <v>2.7715714285714288E-3</v>
      </c>
      <c r="W187" s="66">
        <f t="shared" si="155"/>
        <v>2.7715714285714288E-3</v>
      </c>
      <c r="X187" s="66">
        <f t="shared" si="155"/>
        <v>2.7715714285714288E-3</v>
      </c>
      <c r="Y187" s="66">
        <f t="shared" si="155"/>
        <v>2.7715714285714288E-3</v>
      </c>
      <c r="Z187" s="66">
        <f t="shared" si="155"/>
        <v>2.7715714285714288E-3</v>
      </c>
      <c r="AA187" s="66">
        <f t="shared" si="155"/>
        <v>2.7715714285714288E-3</v>
      </c>
      <c r="AB187" s="66">
        <f t="shared" si="155"/>
        <v>2.7715714285714288E-3</v>
      </c>
      <c r="AC187" s="66">
        <f t="shared" si="155"/>
        <v>2.7715714285714288E-3</v>
      </c>
    </row>
    <row r="188" spans="1:29" x14ac:dyDescent="0.25">
      <c r="A188" s="59" t="str">
        <f>A151</f>
        <v>Market failure (av. utilization)</v>
      </c>
      <c r="B188" s="66">
        <f t="shared" ref="B188:AC188" si="156">B177/B151-B177/B150</f>
        <v>2.1870416849883195E-2</v>
      </c>
      <c r="C188" s="66">
        <f t="shared" si="156"/>
        <v>2.1871333579273719E-2</v>
      </c>
      <c r="D188" s="66">
        <f t="shared" si="156"/>
        <v>2.187263520359347E-2</v>
      </c>
      <c r="E188" s="66">
        <f t="shared" si="156"/>
        <v>2.1874474924491336E-2</v>
      </c>
      <c r="F188" s="66">
        <f t="shared" si="156"/>
        <v>2.1877057859440621E-2</v>
      </c>
      <c r="G188" s="66">
        <f t="shared" si="156"/>
        <v>2.1880649076654549E-2</v>
      </c>
      <c r="H188" s="66">
        <f t="shared" si="156"/>
        <v>2.1885572501107141E-2</v>
      </c>
      <c r="I188" s="66">
        <f t="shared" si="156"/>
        <v>2.1892189055998591E-2</v>
      </c>
      <c r="J188" s="66">
        <f t="shared" si="156"/>
        <v>2.1900838171466111E-2</v>
      </c>
      <c r="K188" s="66">
        <f t="shared" si="156"/>
        <v>2.1911730270507201E-2</v>
      </c>
      <c r="L188" s="66">
        <f t="shared" si="156"/>
        <v>2.1924800476698744E-2</v>
      </c>
      <c r="M188" s="66">
        <f t="shared" si="156"/>
        <v>2.1939579921512683E-2</v>
      </c>
      <c r="N188" s="66">
        <f t="shared" si="156"/>
        <v>2.1955182520764217E-2</v>
      </c>
      <c r="O188" s="66">
        <f t="shared" si="156"/>
        <v>2.197047809004633E-2</v>
      </c>
      <c r="P188" s="66">
        <f t="shared" si="156"/>
        <v>2.1984401961601015E-2</v>
      </c>
      <c r="Q188" s="66">
        <f t="shared" si="156"/>
        <v>2.1996235269625061E-2</v>
      </c>
      <c r="R188" s="66">
        <f t="shared" si="156"/>
        <v>2.2005711630126924E-2</v>
      </c>
      <c r="S188" s="66">
        <f t="shared" si="156"/>
        <v>2.2012942513780734E-2</v>
      </c>
      <c r="T188" s="66">
        <f t="shared" si="156"/>
        <v>2.201825779318399E-2</v>
      </c>
      <c r="U188" s="66">
        <f t="shared" si="156"/>
        <v>2.2022058141062961E-2</v>
      </c>
      <c r="V188" s="66">
        <f t="shared" si="156"/>
        <v>2.2024721623692067E-2</v>
      </c>
      <c r="W188" s="66">
        <f t="shared" si="156"/>
        <v>2.2026562253899221E-2</v>
      </c>
      <c r="X188" s="66">
        <f t="shared" si="156"/>
        <v>2.2027821888872097E-2</v>
      </c>
      <c r="Y188" s="66">
        <f t="shared" si="156"/>
        <v>2.2028678166256574E-2</v>
      </c>
      <c r="Z188" s="66">
        <f t="shared" si="156"/>
        <v>2.2029257599634498E-2</v>
      </c>
      <c r="AA188" s="66">
        <f t="shared" si="156"/>
        <v>2.2029648485996187E-2</v>
      </c>
      <c r="AB188" s="66">
        <f t="shared" si="156"/>
        <v>2.2029911628753125E-2</v>
      </c>
      <c r="AC188" s="66">
        <f t="shared" si="156"/>
        <v>2.2030088526370801E-2</v>
      </c>
    </row>
    <row r="189" spans="1:29" x14ac:dyDescent="0.25">
      <c r="A189" s="59" t="str">
        <f>A152</f>
        <v>Payload loss (fuel)</v>
      </c>
      <c r="B189" s="66">
        <f>B177/(B150-B152)-B177/B150</f>
        <v>0</v>
      </c>
      <c r="C189" s="66">
        <f t="shared" ref="C189:AC189" si="157">C177/(C150-C152)-C177/C150</f>
        <v>0</v>
      </c>
      <c r="D189" s="66">
        <f t="shared" si="157"/>
        <v>0</v>
      </c>
      <c r="E189" s="66">
        <f t="shared" si="157"/>
        <v>0</v>
      </c>
      <c r="F189" s="66">
        <f t="shared" si="157"/>
        <v>0</v>
      </c>
      <c r="G189" s="66">
        <f t="shared" si="157"/>
        <v>0</v>
      </c>
      <c r="H189" s="66">
        <f t="shared" si="157"/>
        <v>0</v>
      </c>
      <c r="I189" s="66">
        <f t="shared" si="157"/>
        <v>0</v>
      </c>
      <c r="J189" s="66">
        <f t="shared" si="157"/>
        <v>0</v>
      </c>
      <c r="K189" s="66">
        <f t="shared" si="157"/>
        <v>0</v>
      </c>
      <c r="L189" s="66">
        <f t="shared" si="157"/>
        <v>0</v>
      </c>
      <c r="M189" s="66">
        <f t="shared" si="157"/>
        <v>0</v>
      </c>
      <c r="N189" s="66">
        <f t="shared" si="157"/>
        <v>0</v>
      </c>
      <c r="O189" s="66">
        <f t="shared" si="157"/>
        <v>0</v>
      </c>
      <c r="P189" s="66">
        <f t="shared" si="157"/>
        <v>0</v>
      </c>
      <c r="Q189" s="66">
        <f t="shared" si="157"/>
        <v>0</v>
      </c>
      <c r="R189" s="66">
        <f t="shared" si="157"/>
        <v>0</v>
      </c>
      <c r="S189" s="66">
        <f t="shared" si="157"/>
        <v>0</v>
      </c>
      <c r="T189" s="66">
        <f t="shared" si="157"/>
        <v>0</v>
      </c>
      <c r="U189" s="66">
        <f t="shared" si="157"/>
        <v>0</v>
      </c>
      <c r="V189" s="66">
        <f t="shared" si="157"/>
        <v>0</v>
      </c>
      <c r="W189" s="66">
        <f t="shared" si="157"/>
        <v>0</v>
      </c>
      <c r="X189" s="66">
        <f t="shared" si="157"/>
        <v>0</v>
      </c>
      <c r="Y189" s="66">
        <f t="shared" si="157"/>
        <v>0</v>
      </c>
      <c r="Z189" s="66">
        <f t="shared" si="157"/>
        <v>0</v>
      </c>
      <c r="AA189" s="66">
        <f t="shared" si="157"/>
        <v>0</v>
      </c>
      <c r="AB189" s="66">
        <f t="shared" si="157"/>
        <v>0</v>
      </c>
      <c r="AC189" s="66">
        <f t="shared" si="157"/>
        <v>0</v>
      </c>
    </row>
    <row r="190" spans="1:29" ht="15.75" thickBot="1" x14ac:dyDescent="0.3">
      <c r="A190" s="59" t="str">
        <f>A127</f>
        <v>Emission Cost</v>
      </c>
      <c r="B190" s="69">
        <f>B147*B153/B153/(B150)</f>
        <v>0</v>
      </c>
      <c r="C190" s="69">
        <f t="shared" ref="C190:AC190" si="158">C147*C153/C153/(C150)</f>
        <v>0</v>
      </c>
      <c r="D190" s="69">
        <f t="shared" si="158"/>
        <v>0</v>
      </c>
      <c r="E190" s="69">
        <f t="shared" si="158"/>
        <v>0</v>
      </c>
      <c r="F190" s="69">
        <f t="shared" si="158"/>
        <v>0</v>
      </c>
      <c r="G190" s="69">
        <f t="shared" si="158"/>
        <v>0</v>
      </c>
      <c r="H190" s="69">
        <f t="shared" si="158"/>
        <v>0</v>
      </c>
      <c r="I190" s="69">
        <f t="shared" si="158"/>
        <v>0</v>
      </c>
      <c r="J190" s="69">
        <f t="shared" si="158"/>
        <v>0</v>
      </c>
      <c r="K190" s="69">
        <f t="shared" si="158"/>
        <v>0</v>
      </c>
      <c r="L190" s="69">
        <f t="shared" si="158"/>
        <v>0</v>
      </c>
      <c r="M190" s="69">
        <f t="shared" si="158"/>
        <v>0</v>
      </c>
      <c r="N190" s="69">
        <f t="shared" si="158"/>
        <v>0</v>
      </c>
      <c r="O190" s="69">
        <f t="shared" si="158"/>
        <v>0</v>
      </c>
      <c r="P190" s="69">
        <f t="shared" si="158"/>
        <v>0</v>
      </c>
      <c r="Q190" s="69">
        <f t="shared" si="158"/>
        <v>0</v>
      </c>
      <c r="R190" s="69">
        <f t="shared" si="158"/>
        <v>0</v>
      </c>
      <c r="S190" s="69">
        <f t="shared" si="158"/>
        <v>0</v>
      </c>
      <c r="T190" s="69">
        <f t="shared" si="158"/>
        <v>0</v>
      </c>
      <c r="U190" s="69">
        <f t="shared" si="158"/>
        <v>0</v>
      </c>
      <c r="V190" s="69">
        <f t="shared" si="158"/>
        <v>0</v>
      </c>
      <c r="W190" s="69">
        <f t="shared" si="158"/>
        <v>0</v>
      </c>
      <c r="X190" s="69">
        <f t="shared" si="158"/>
        <v>0</v>
      </c>
      <c r="Y190" s="69">
        <f t="shared" si="158"/>
        <v>0</v>
      </c>
      <c r="Z190" s="69">
        <f t="shared" si="158"/>
        <v>0</v>
      </c>
      <c r="AA190" s="69">
        <f t="shared" si="158"/>
        <v>0</v>
      </c>
      <c r="AB190" s="69">
        <f t="shared" si="158"/>
        <v>0</v>
      </c>
      <c r="AC190" s="69">
        <f t="shared" si="158"/>
        <v>0</v>
      </c>
    </row>
    <row r="191" spans="1:29" ht="15.75" thickBot="1" x14ac:dyDescent="0.3">
      <c r="A191" s="31" t="s">
        <v>210</v>
      </c>
      <c r="B191" s="67">
        <f>B180+B181+B182+B183+B184+B185+B186+B187+B188+B189+B190</f>
        <v>3.2060628544660096E-2</v>
      </c>
      <c r="C191" s="67">
        <f t="shared" ref="C191:AC191" si="159">C180+C181+C182+C183+C184+C185+C186+C187+C188+C189+C190</f>
        <v>3.2061976676116752E-2</v>
      </c>
      <c r="D191" s="67">
        <f t="shared" si="159"/>
        <v>3.2063890829528152E-2</v>
      </c>
      <c r="E191" s="67">
        <f t="shared" si="159"/>
        <v>3.2066596301436774E-2</v>
      </c>
      <c r="F191" s="67">
        <f t="shared" si="159"/>
        <v>3.207039473518572E-2</v>
      </c>
      <c r="G191" s="67">
        <f t="shared" si="159"/>
        <v>3.2075675936970915E-2</v>
      </c>
      <c r="H191" s="67">
        <f t="shared" si="159"/>
        <v>3.2082916267048248E-2</v>
      </c>
      <c r="I191" s="67">
        <f t="shared" si="159"/>
        <v>3.2092646494829791E-2</v>
      </c>
      <c r="J191" s="67">
        <f t="shared" si="159"/>
        <v>3.2105365782282028E-2</v>
      </c>
      <c r="K191" s="67">
        <f t="shared" si="159"/>
        <v>3.2121383574989518E-2</v>
      </c>
      <c r="L191" s="67">
        <f t="shared" si="159"/>
        <v>3.2140604466447675E-2</v>
      </c>
      <c r="M191" s="67">
        <f t="shared" si="159"/>
        <v>3.2162338944115229E-2</v>
      </c>
      <c r="N191" s="67">
        <f t="shared" si="159"/>
        <v>3.2185283943014537E-2</v>
      </c>
      <c r="O191" s="67">
        <f t="shared" si="159"/>
        <v>3.2207777427252941E-2</v>
      </c>
      <c r="P191" s="67">
        <f t="shared" si="159"/>
        <v>3.2228253708951007E-2</v>
      </c>
      <c r="Q191" s="67">
        <f t="shared" si="159"/>
        <v>3.2245655632515781E-2</v>
      </c>
      <c r="R191" s="67">
        <f t="shared" si="159"/>
        <v>3.2259591456783226E-2</v>
      </c>
      <c r="S191" s="67">
        <f t="shared" si="159"/>
        <v>3.2270225109215303E-2</v>
      </c>
      <c r="T191" s="67">
        <f t="shared" si="159"/>
        <v>3.2278041696573029E-2</v>
      </c>
      <c r="U191" s="67">
        <f t="shared" si="159"/>
        <v>3.2283630443453865E-2</v>
      </c>
      <c r="V191" s="67">
        <f t="shared" si="159"/>
        <v>3.228754732967315E-2</v>
      </c>
      <c r="W191" s="67">
        <f t="shared" si="159"/>
        <v>3.2290254138801308E-2</v>
      </c>
      <c r="X191" s="67">
        <f t="shared" si="159"/>
        <v>3.2292106543173188E-2</v>
      </c>
      <c r="Y191" s="67">
        <f t="shared" si="159"/>
        <v>3.2293365774620948E-2</v>
      </c>
      <c r="Z191" s="67">
        <f t="shared" si="159"/>
        <v>3.2294217882529661E-2</v>
      </c>
      <c r="AA191" s="67">
        <f t="shared" si="159"/>
        <v>3.2294792715414494E-2</v>
      </c>
      <c r="AB191" s="67">
        <f t="shared" si="159"/>
        <v>3.2295179690057046E-2</v>
      </c>
      <c r="AC191" s="67">
        <f t="shared" si="159"/>
        <v>3.2295439833612459E-2</v>
      </c>
    </row>
    <row r="193" spans="2:2" x14ac:dyDescent="0.25">
      <c r="B193" s="40"/>
    </row>
    <row r="215" spans="1:44" s="3" customFormat="1" ht="21" x14ac:dyDescent="0.35">
      <c r="A215" s="2" t="str">
        <f>'Parameter Input'!A100</f>
        <v>Railway long-haul: Container</v>
      </c>
    </row>
    <row r="216" spans="1:44" s="3" customFormat="1" ht="21" x14ac:dyDescent="0.35">
      <c r="A216" s="2" t="s">
        <v>11</v>
      </c>
    </row>
    <row r="217" spans="1:44" x14ac:dyDescent="0.25">
      <c r="A217" s="33" t="s">
        <v>195</v>
      </c>
    </row>
    <row r="218" spans="1:44" x14ac:dyDescent="0.25">
      <c r="A218" s="33" t="s">
        <v>196</v>
      </c>
    </row>
    <row r="219" spans="1:44" ht="15.75" thickBot="1" x14ac:dyDescent="0.3">
      <c r="A219" s="34" t="s">
        <v>197</v>
      </c>
      <c r="B219" s="34"/>
    </row>
    <row r="220" spans="1:44" ht="15.75" thickBot="1" x14ac:dyDescent="0.3">
      <c r="A220" s="39" t="s">
        <v>198</v>
      </c>
      <c r="B220" s="35"/>
    </row>
    <row r="221" spans="1:44" ht="15.75" thickBot="1" x14ac:dyDescent="0.3">
      <c r="A221" s="38" t="s">
        <v>199</v>
      </c>
      <c r="B221" s="36"/>
    </row>
    <row r="222" spans="1:44" ht="15.75" thickBot="1" x14ac:dyDescent="0.3"/>
    <row r="223" spans="1:44" x14ac:dyDescent="0.25">
      <c r="A223" s="5" t="s">
        <v>200</v>
      </c>
      <c r="B223" s="6">
        <v>2023</v>
      </c>
      <c r="C223" s="6">
        <v>2050</v>
      </c>
      <c r="D223" s="7"/>
      <c r="E223" s="5" t="s">
        <v>201</v>
      </c>
      <c r="F223" s="8"/>
      <c r="G223" s="8"/>
      <c r="H223" s="8"/>
      <c r="I223" s="8"/>
      <c r="J223" s="8"/>
      <c r="K223" s="9"/>
      <c r="L223" s="10" t="s">
        <v>2</v>
      </c>
      <c r="M223" s="11"/>
      <c r="N223" s="11"/>
      <c r="O223" s="11"/>
      <c r="P223" s="12"/>
      <c r="Q223" s="13">
        <v>0</v>
      </c>
      <c r="R223" s="13">
        <v>1</v>
      </c>
      <c r="S223" s="13">
        <v>2</v>
      </c>
      <c r="T223" s="13">
        <v>3</v>
      </c>
      <c r="U223" s="13">
        <v>4</v>
      </c>
      <c r="V223" s="13">
        <v>5</v>
      </c>
      <c r="W223" s="13">
        <v>6</v>
      </c>
      <c r="X223" s="13">
        <v>7</v>
      </c>
      <c r="Y223" s="13">
        <v>8</v>
      </c>
      <c r="Z223" s="13">
        <v>9</v>
      </c>
      <c r="AA223" s="13">
        <v>10</v>
      </c>
      <c r="AB223" s="13">
        <v>11</v>
      </c>
      <c r="AC223" s="13">
        <v>12</v>
      </c>
      <c r="AD223" s="13">
        <v>13</v>
      </c>
      <c r="AE223" s="13">
        <v>14</v>
      </c>
      <c r="AF223" s="13">
        <v>15</v>
      </c>
      <c r="AG223" s="13">
        <v>16</v>
      </c>
      <c r="AH223" s="13">
        <v>17</v>
      </c>
      <c r="AI223" s="13">
        <v>18</v>
      </c>
      <c r="AJ223" s="13">
        <v>19</v>
      </c>
      <c r="AK223" s="13">
        <v>20</v>
      </c>
      <c r="AL223" s="13">
        <v>21</v>
      </c>
      <c r="AM223" s="13">
        <v>22</v>
      </c>
      <c r="AN223" s="13">
        <v>23</v>
      </c>
      <c r="AO223" s="13">
        <v>24</v>
      </c>
      <c r="AP223" s="13">
        <v>25</v>
      </c>
      <c r="AQ223" s="13">
        <v>26</v>
      </c>
      <c r="AR223" s="14">
        <v>27</v>
      </c>
    </row>
    <row r="224" spans="1:44" ht="15.75" thickBot="1" x14ac:dyDescent="0.3">
      <c r="A224" s="15"/>
      <c r="B224" s="3" t="s">
        <v>202</v>
      </c>
      <c r="C224" s="3" t="s">
        <v>203</v>
      </c>
      <c r="D224" s="16" t="s">
        <v>5</v>
      </c>
      <c r="E224" s="17"/>
      <c r="F224" s="18"/>
      <c r="G224" s="18"/>
      <c r="H224" s="18"/>
      <c r="I224" s="18"/>
      <c r="J224" s="18"/>
      <c r="K224" s="19"/>
      <c r="L224" s="20" t="s">
        <v>8</v>
      </c>
      <c r="M224" s="20" t="s">
        <v>204</v>
      </c>
      <c r="N224" s="20" t="s">
        <v>205</v>
      </c>
      <c r="O224" s="20" t="s">
        <v>9</v>
      </c>
      <c r="P224" s="21" t="s">
        <v>10</v>
      </c>
      <c r="Q224" s="22">
        <v>2023</v>
      </c>
      <c r="R224" s="22">
        <v>2024</v>
      </c>
      <c r="S224" s="22">
        <v>2025</v>
      </c>
      <c r="T224" s="22">
        <v>2026</v>
      </c>
      <c r="U224" s="22">
        <v>2027</v>
      </c>
      <c r="V224" s="22">
        <v>2028</v>
      </c>
      <c r="W224" s="22">
        <v>2029</v>
      </c>
      <c r="X224" s="22">
        <v>2030</v>
      </c>
      <c r="Y224" s="22">
        <v>2031</v>
      </c>
      <c r="Z224" s="22">
        <v>2032</v>
      </c>
      <c r="AA224" s="22">
        <v>2033</v>
      </c>
      <c r="AB224" s="22">
        <v>2034</v>
      </c>
      <c r="AC224" s="22">
        <v>2035</v>
      </c>
      <c r="AD224" s="22">
        <v>2036</v>
      </c>
      <c r="AE224" s="22">
        <v>2037</v>
      </c>
      <c r="AF224" s="22">
        <v>2038</v>
      </c>
      <c r="AG224" s="22">
        <v>2039</v>
      </c>
      <c r="AH224" s="22">
        <v>2040</v>
      </c>
      <c r="AI224" s="22">
        <v>2041</v>
      </c>
      <c r="AJ224" s="22">
        <v>2042</v>
      </c>
      <c r="AK224" s="22">
        <v>2043</v>
      </c>
      <c r="AL224" s="22">
        <v>2044</v>
      </c>
      <c r="AM224" s="22">
        <v>2045</v>
      </c>
      <c r="AN224" s="22">
        <v>2046</v>
      </c>
      <c r="AO224" s="22">
        <v>2047</v>
      </c>
      <c r="AP224" s="22">
        <v>2048</v>
      </c>
      <c r="AQ224" s="22">
        <v>2049</v>
      </c>
      <c r="AR224" s="23">
        <v>2050</v>
      </c>
    </row>
    <row r="225" spans="1:44" x14ac:dyDescent="0.25">
      <c r="A225" s="24" t="s">
        <v>18</v>
      </c>
      <c r="B225" s="41">
        <f>'Parameter Input'!$L$77</f>
        <v>3500000</v>
      </c>
      <c r="C225" s="42">
        <f>'Parameter Input'!$M$77</f>
        <v>3500000</v>
      </c>
      <c r="D225" s="1" t="s">
        <v>15</v>
      </c>
      <c r="L225" s="51">
        <f>'Parameter Input'!$O$77</f>
        <v>12</v>
      </c>
      <c r="M225" s="52">
        <v>0</v>
      </c>
      <c r="N225" s="52">
        <v>1</v>
      </c>
      <c r="O225" s="52">
        <f>'Parameter Input'!$P$77</f>
        <v>0.9</v>
      </c>
      <c r="P225" s="53">
        <f>'Parameter Input'!$Q$77</f>
        <v>0.4</v>
      </c>
      <c r="Q225" s="4">
        <f t="shared" ref="Q225:AR234" si="160">$N225+($M225-$N225)*((1/(1+EXP(-$P225*(Q$9-$L225)))^$O225))</f>
        <v>0.9867978615748374</v>
      </c>
      <c r="R225" s="4">
        <f t="shared" si="160"/>
        <v>0.98114509762858249</v>
      </c>
      <c r="S225" s="4">
        <f t="shared" si="160"/>
        <v>0.97311898315872036</v>
      </c>
      <c r="T225" s="4">
        <f t="shared" si="160"/>
        <v>0.96177484161592774</v>
      </c>
      <c r="U225" s="4">
        <f t="shared" si="160"/>
        <v>0.94584787155511363</v>
      </c>
      <c r="V225" s="4">
        <f t="shared" si="160"/>
        <v>0.92370360150141495</v>
      </c>
      <c r="W225" s="4">
        <f t="shared" si="160"/>
        <v>0.89334463567658451</v>
      </c>
      <c r="X225" s="4">
        <f t="shared" si="160"/>
        <v>0.85254543874327005</v>
      </c>
      <c r="Y225" s="4">
        <f t="shared" si="160"/>
        <v>0.79921300652623883</v>
      </c>
      <c r="Z225" s="4">
        <f t="shared" si="160"/>
        <v>0.73204982249993378</v>
      </c>
      <c r="AA225" s="4">
        <f t="shared" si="160"/>
        <v>0.65145592958786691</v>
      </c>
      <c r="AB225" s="4">
        <f t="shared" si="160"/>
        <v>0.56032247880849573</v>
      </c>
      <c r="AC225" s="4">
        <f t="shared" si="160"/>
        <v>0.46411326873185343</v>
      </c>
      <c r="AD225" s="4">
        <f t="shared" si="160"/>
        <v>0.36979727595523937</v>
      </c>
      <c r="AE225" s="4">
        <f t="shared" si="160"/>
        <v>0.28393948637231203</v>
      </c>
      <c r="AF225" s="4">
        <f t="shared" si="160"/>
        <v>0.21097259161117732</v>
      </c>
      <c r="AG225" s="4">
        <f t="shared" si="160"/>
        <v>0.15253917653798199</v>
      </c>
      <c r="AH225" s="4">
        <f t="shared" si="160"/>
        <v>0.10795188737709993</v>
      </c>
      <c r="AI225" s="4">
        <f t="shared" si="160"/>
        <v>7.5176653938091809E-2</v>
      </c>
      <c r="AJ225" s="4">
        <f t="shared" si="160"/>
        <v>5.1742836177502194E-2</v>
      </c>
      <c r="AK225" s="4">
        <f t="shared" si="160"/>
        <v>3.5319190625345942E-2</v>
      </c>
      <c r="AL225" s="4">
        <f t="shared" si="160"/>
        <v>2.3969442072658165E-2</v>
      </c>
      <c r="AM225" s="4">
        <f t="shared" si="160"/>
        <v>1.6202243558389728E-2</v>
      </c>
      <c r="AN225" s="4">
        <f t="shared" si="160"/>
        <v>1.0922240564108399E-2</v>
      </c>
      <c r="AO225" s="4">
        <f t="shared" si="160"/>
        <v>7.3493212906090566E-3</v>
      </c>
      <c r="AP225" s="4">
        <f t="shared" si="160"/>
        <v>4.9390262185057265E-3</v>
      </c>
      <c r="AQ225" s="4">
        <f t="shared" si="160"/>
        <v>3.3164275492956197E-3</v>
      </c>
      <c r="AR225" s="4">
        <f t="shared" si="160"/>
        <v>2.2256362146679809E-3</v>
      </c>
    </row>
    <row r="226" spans="1:44" x14ac:dyDescent="0.25">
      <c r="A226" s="24" t="s">
        <v>28</v>
      </c>
      <c r="B226" s="60">
        <f>'Parameter Input'!$L$78</f>
        <v>-525000</v>
      </c>
      <c r="C226" s="61">
        <f>'Parameter Input'!$M$78</f>
        <v>-175000</v>
      </c>
      <c r="D226" s="1" t="s">
        <v>15</v>
      </c>
      <c r="L226" s="54">
        <f>'Parameter Input'!$O$78</f>
        <v>12</v>
      </c>
      <c r="M226" s="37">
        <v>0</v>
      </c>
      <c r="N226" s="37">
        <v>1</v>
      </c>
      <c r="O226" s="37">
        <f>'Parameter Input'!$P$78</f>
        <v>0.9</v>
      </c>
      <c r="P226" s="55">
        <f>'Parameter Input'!$Q$78</f>
        <v>0.4</v>
      </c>
      <c r="Q226" s="4">
        <f t="shared" si="160"/>
        <v>0.9867978615748374</v>
      </c>
      <c r="R226" s="4">
        <f t="shared" si="160"/>
        <v>0.98114509762858249</v>
      </c>
      <c r="S226" s="4">
        <f t="shared" si="160"/>
        <v>0.97311898315872036</v>
      </c>
      <c r="T226" s="4">
        <f t="shared" si="160"/>
        <v>0.96177484161592774</v>
      </c>
      <c r="U226" s="4">
        <f t="shared" si="160"/>
        <v>0.94584787155511363</v>
      </c>
      <c r="V226" s="4">
        <f t="shared" si="160"/>
        <v>0.92370360150141495</v>
      </c>
      <c r="W226" s="4">
        <f t="shared" si="160"/>
        <v>0.89334463567658451</v>
      </c>
      <c r="X226" s="4">
        <f t="shared" si="160"/>
        <v>0.85254543874327005</v>
      </c>
      <c r="Y226" s="4">
        <f t="shared" si="160"/>
        <v>0.79921300652623883</v>
      </c>
      <c r="Z226" s="4">
        <f t="shared" si="160"/>
        <v>0.73204982249993378</v>
      </c>
      <c r="AA226" s="4">
        <f t="shared" si="160"/>
        <v>0.65145592958786691</v>
      </c>
      <c r="AB226" s="4">
        <f t="shared" si="160"/>
        <v>0.56032247880849573</v>
      </c>
      <c r="AC226" s="4">
        <f t="shared" si="160"/>
        <v>0.46411326873185343</v>
      </c>
      <c r="AD226" s="4">
        <f t="shared" si="160"/>
        <v>0.36979727595523937</v>
      </c>
      <c r="AE226" s="4">
        <f t="shared" si="160"/>
        <v>0.28393948637231203</v>
      </c>
      <c r="AF226" s="4">
        <f t="shared" si="160"/>
        <v>0.21097259161117732</v>
      </c>
      <c r="AG226" s="4">
        <f t="shared" si="160"/>
        <v>0.15253917653798199</v>
      </c>
      <c r="AH226" s="4">
        <f t="shared" si="160"/>
        <v>0.10795188737709993</v>
      </c>
      <c r="AI226" s="4">
        <f t="shared" si="160"/>
        <v>7.5176653938091809E-2</v>
      </c>
      <c r="AJ226" s="4">
        <f t="shared" si="160"/>
        <v>5.1742836177502194E-2</v>
      </c>
      <c r="AK226" s="4">
        <f t="shared" si="160"/>
        <v>3.5319190625345942E-2</v>
      </c>
      <c r="AL226" s="4">
        <f t="shared" si="160"/>
        <v>2.3969442072658165E-2</v>
      </c>
      <c r="AM226" s="4">
        <f t="shared" si="160"/>
        <v>1.6202243558389728E-2</v>
      </c>
      <c r="AN226" s="4">
        <f t="shared" si="160"/>
        <v>1.0922240564108399E-2</v>
      </c>
      <c r="AO226" s="4">
        <f t="shared" si="160"/>
        <v>7.3493212906090566E-3</v>
      </c>
      <c r="AP226" s="4">
        <f t="shared" si="160"/>
        <v>4.9390262185057265E-3</v>
      </c>
      <c r="AQ226" s="4">
        <f t="shared" si="160"/>
        <v>3.3164275492956197E-3</v>
      </c>
      <c r="AR226" s="4">
        <f t="shared" si="160"/>
        <v>2.2256362146679809E-3</v>
      </c>
    </row>
    <row r="227" spans="1:44" x14ac:dyDescent="0.25">
      <c r="A227" s="24" t="s">
        <v>14</v>
      </c>
      <c r="B227" s="43">
        <f>'Parameter Input'!B101</f>
        <v>2800000</v>
      </c>
      <c r="C227" s="44">
        <f>'Parameter Input'!C101</f>
        <v>2800000</v>
      </c>
      <c r="D227" s="1" t="s">
        <v>15</v>
      </c>
      <c r="L227" s="54">
        <f>'Parameter Input'!E101</f>
        <v>12</v>
      </c>
      <c r="M227" s="37">
        <v>0</v>
      </c>
      <c r="N227" s="37">
        <v>1</v>
      </c>
      <c r="O227" s="37">
        <f>'Parameter Input'!F101</f>
        <v>0.9</v>
      </c>
      <c r="P227" s="55">
        <f>'Parameter Input'!G101</f>
        <v>0.4</v>
      </c>
      <c r="Q227" s="4">
        <f t="shared" si="160"/>
        <v>0.9867978615748374</v>
      </c>
      <c r="R227" s="4">
        <f t="shared" si="160"/>
        <v>0.98114509762858249</v>
      </c>
      <c r="S227" s="4">
        <f t="shared" si="160"/>
        <v>0.97311898315872036</v>
      </c>
      <c r="T227" s="4">
        <f t="shared" si="160"/>
        <v>0.96177484161592774</v>
      </c>
      <c r="U227" s="4">
        <f t="shared" si="160"/>
        <v>0.94584787155511363</v>
      </c>
      <c r="V227" s="4">
        <f t="shared" si="160"/>
        <v>0.92370360150141495</v>
      </c>
      <c r="W227" s="4">
        <f t="shared" si="160"/>
        <v>0.89334463567658451</v>
      </c>
      <c r="X227" s="4">
        <f t="shared" si="160"/>
        <v>0.85254543874327005</v>
      </c>
      <c r="Y227" s="4">
        <f t="shared" si="160"/>
        <v>0.79921300652623883</v>
      </c>
      <c r="Z227" s="4">
        <f t="shared" si="160"/>
        <v>0.73204982249993378</v>
      </c>
      <c r="AA227" s="4">
        <f t="shared" si="160"/>
        <v>0.65145592958786691</v>
      </c>
      <c r="AB227" s="4">
        <f t="shared" si="160"/>
        <v>0.56032247880849573</v>
      </c>
      <c r="AC227" s="4">
        <f t="shared" si="160"/>
        <v>0.46411326873185343</v>
      </c>
      <c r="AD227" s="4">
        <f t="shared" si="160"/>
        <v>0.36979727595523937</v>
      </c>
      <c r="AE227" s="4">
        <f t="shared" si="160"/>
        <v>0.28393948637231203</v>
      </c>
      <c r="AF227" s="4">
        <f t="shared" si="160"/>
        <v>0.21097259161117732</v>
      </c>
      <c r="AG227" s="4">
        <f t="shared" si="160"/>
        <v>0.15253917653798199</v>
      </c>
      <c r="AH227" s="4">
        <f t="shared" si="160"/>
        <v>0.10795188737709993</v>
      </c>
      <c r="AI227" s="4">
        <f t="shared" si="160"/>
        <v>7.5176653938091809E-2</v>
      </c>
      <c r="AJ227" s="4">
        <f t="shared" si="160"/>
        <v>5.1742836177502194E-2</v>
      </c>
      <c r="AK227" s="4">
        <f t="shared" si="160"/>
        <v>3.5319190625345942E-2</v>
      </c>
      <c r="AL227" s="4">
        <f t="shared" si="160"/>
        <v>2.3969442072658165E-2</v>
      </c>
      <c r="AM227" s="4">
        <f t="shared" si="160"/>
        <v>1.6202243558389728E-2</v>
      </c>
      <c r="AN227" s="4">
        <f t="shared" si="160"/>
        <v>1.0922240564108399E-2</v>
      </c>
      <c r="AO227" s="4">
        <f t="shared" si="160"/>
        <v>7.3493212906090566E-3</v>
      </c>
      <c r="AP227" s="4">
        <f t="shared" si="160"/>
        <v>4.9390262185057265E-3</v>
      </c>
      <c r="AQ227" s="4">
        <f t="shared" si="160"/>
        <v>3.3164275492956197E-3</v>
      </c>
      <c r="AR227" s="4">
        <f t="shared" si="160"/>
        <v>2.2256362146679809E-3</v>
      </c>
    </row>
    <row r="228" spans="1:44" x14ac:dyDescent="0.25">
      <c r="A228" s="24" t="s">
        <v>25</v>
      </c>
      <c r="B228" s="60">
        <f>'Parameter Input'!B102</f>
        <v>-140000</v>
      </c>
      <c r="C228" s="61">
        <f>'Parameter Input'!C102</f>
        <v>-140000</v>
      </c>
      <c r="D228" s="1" t="s">
        <v>15</v>
      </c>
      <c r="L228" s="54">
        <f>'Parameter Input'!E102</f>
        <v>12</v>
      </c>
      <c r="M228" s="37">
        <v>0</v>
      </c>
      <c r="N228" s="37">
        <v>1</v>
      </c>
      <c r="O228" s="37">
        <f>'Parameter Input'!F102</f>
        <v>0.9</v>
      </c>
      <c r="P228" s="55">
        <f>'Parameter Input'!G102</f>
        <v>0.4</v>
      </c>
      <c r="Q228" s="4">
        <f t="shared" si="160"/>
        <v>0.9867978615748374</v>
      </c>
      <c r="R228" s="4">
        <f t="shared" si="160"/>
        <v>0.98114509762858249</v>
      </c>
      <c r="S228" s="4">
        <f t="shared" si="160"/>
        <v>0.97311898315872036</v>
      </c>
      <c r="T228" s="4">
        <f t="shared" si="160"/>
        <v>0.96177484161592774</v>
      </c>
      <c r="U228" s="4">
        <f t="shared" si="160"/>
        <v>0.94584787155511363</v>
      </c>
      <c r="V228" s="4">
        <f t="shared" si="160"/>
        <v>0.92370360150141495</v>
      </c>
      <c r="W228" s="4">
        <f t="shared" si="160"/>
        <v>0.89334463567658451</v>
      </c>
      <c r="X228" s="4">
        <f t="shared" si="160"/>
        <v>0.85254543874327005</v>
      </c>
      <c r="Y228" s="4">
        <f t="shared" si="160"/>
        <v>0.79921300652623883</v>
      </c>
      <c r="Z228" s="4">
        <f t="shared" si="160"/>
        <v>0.73204982249993378</v>
      </c>
      <c r="AA228" s="4">
        <f t="shared" si="160"/>
        <v>0.65145592958786691</v>
      </c>
      <c r="AB228" s="4">
        <f t="shared" si="160"/>
        <v>0.56032247880849573</v>
      </c>
      <c r="AC228" s="4">
        <f t="shared" si="160"/>
        <v>0.46411326873185343</v>
      </c>
      <c r="AD228" s="4">
        <f t="shared" si="160"/>
        <v>0.36979727595523937</v>
      </c>
      <c r="AE228" s="4">
        <f t="shared" si="160"/>
        <v>0.28393948637231203</v>
      </c>
      <c r="AF228" s="4">
        <f t="shared" si="160"/>
        <v>0.21097259161117732</v>
      </c>
      <c r="AG228" s="4">
        <f t="shared" si="160"/>
        <v>0.15253917653798199</v>
      </c>
      <c r="AH228" s="4">
        <f t="shared" si="160"/>
        <v>0.10795188737709993</v>
      </c>
      <c r="AI228" s="4">
        <f t="shared" si="160"/>
        <v>7.5176653938091809E-2</v>
      </c>
      <c r="AJ228" s="4">
        <f t="shared" si="160"/>
        <v>5.1742836177502194E-2</v>
      </c>
      <c r="AK228" s="4">
        <f t="shared" si="160"/>
        <v>3.5319190625345942E-2</v>
      </c>
      <c r="AL228" s="4">
        <f t="shared" si="160"/>
        <v>2.3969442072658165E-2</v>
      </c>
      <c r="AM228" s="4">
        <f t="shared" si="160"/>
        <v>1.6202243558389728E-2</v>
      </c>
      <c r="AN228" s="4">
        <f t="shared" si="160"/>
        <v>1.0922240564108399E-2</v>
      </c>
      <c r="AO228" s="4">
        <f t="shared" si="160"/>
        <v>7.3493212906090566E-3</v>
      </c>
      <c r="AP228" s="4">
        <f t="shared" si="160"/>
        <v>4.9390262185057265E-3</v>
      </c>
      <c r="AQ228" s="4">
        <f t="shared" si="160"/>
        <v>3.3164275492956197E-3</v>
      </c>
      <c r="AR228" s="4">
        <f t="shared" si="160"/>
        <v>2.2256362146679809E-3</v>
      </c>
    </row>
    <row r="229" spans="1:44" x14ac:dyDescent="0.25">
      <c r="A229" s="24" t="s">
        <v>79</v>
      </c>
      <c r="B229" s="45">
        <f>'Parameter Input'!$L$84</f>
        <v>0.06</v>
      </c>
      <c r="C229" s="46">
        <f>'Parameter Input'!$M$84</f>
        <v>0.06</v>
      </c>
      <c r="D229" s="1" t="s">
        <v>57</v>
      </c>
      <c r="L229" s="54">
        <f>'Parameter Input'!$O$84</f>
        <v>12</v>
      </c>
      <c r="M229" s="37">
        <v>0</v>
      </c>
      <c r="N229" s="37">
        <v>1</v>
      </c>
      <c r="O229" s="37">
        <f>'Parameter Input'!$P$84</f>
        <v>0.9</v>
      </c>
      <c r="P229" s="55">
        <f>'Parameter Input'!$Q$84</f>
        <v>0.4</v>
      </c>
      <c r="Q229" s="4">
        <f t="shared" si="160"/>
        <v>0.9867978615748374</v>
      </c>
      <c r="R229" s="4">
        <f t="shared" si="160"/>
        <v>0.98114509762858249</v>
      </c>
      <c r="S229" s="4">
        <f t="shared" si="160"/>
        <v>0.97311898315872036</v>
      </c>
      <c r="T229" s="4">
        <f t="shared" si="160"/>
        <v>0.96177484161592774</v>
      </c>
      <c r="U229" s="4">
        <f t="shared" si="160"/>
        <v>0.94584787155511363</v>
      </c>
      <c r="V229" s="4">
        <f t="shared" si="160"/>
        <v>0.92370360150141495</v>
      </c>
      <c r="W229" s="4">
        <f t="shared" si="160"/>
        <v>0.89334463567658451</v>
      </c>
      <c r="X229" s="4">
        <f t="shared" si="160"/>
        <v>0.85254543874327005</v>
      </c>
      <c r="Y229" s="4">
        <f t="shared" si="160"/>
        <v>0.79921300652623883</v>
      </c>
      <c r="Z229" s="4">
        <f t="shared" si="160"/>
        <v>0.73204982249993378</v>
      </c>
      <c r="AA229" s="4">
        <f t="shared" si="160"/>
        <v>0.65145592958786691</v>
      </c>
      <c r="AB229" s="4">
        <f t="shared" si="160"/>
        <v>0.56032247880849573</v>
      </c>
      <c r="AC229" s="4">
        <f t="shared" si="160"/>
        <v>0.46411326873185343</v>
      </c>
      <c r="AD229" s="4">
        <f t="shared" si="160"/>
        <v>0.36979727595523937</v>
      </c>
      <c r="AE229" s="4">
        <f t="shared" si="160"/>
        <v>0.28393948637231203</v>
      </c>
      <c r="AF229" s="4">
        <f t="shared" si="160"/>
        <v>0.21097259161117732</v>
      </c>
      <c r="AG229" s="4">
        <f t="shared" si="160"/>
        <v>0.15253917653798199</v>
      </c>
      <c r="AH229" s="4">
        <f t="shared" si="160"/>
        <v>0.10795188737709993</v>
      </c>
      <c r="AI229" s="4">
        <f t="shared" si="160"/>
        <v>7.5176653938091809E-2</v>
      </c>
      <c r="AJ229" s="4">
        <f t="shared" si="160"/>
        <v>5.1742836177502194E-2</v>
      </c>
      <c r="AK229" s="4">
        <f t="shared" si="160"/>
        <v>3.5319190625345942E-2</v>
      </c>
      <c r="AL229" s="4">
        <f t="shared" si="160"/>
        <v>2.3969442072658165E-2</v>
      </c>
      <c r="AM229" s="4">
        <f t="shared" si="160"/>
        <v>1.6202243558389728E-2</v>
      </c>
      <c r="AN229" s="4">
        <f t="shared" si="160"/>
        <v>1.0922240564108399E-2</v>
      </c>
      <c r="AO229" s="4">
        <f t="shared" si="160"/>
        <v>7.3493212906090566E-3</v>
      </c>
      <c r="AP229" s="4">
        <f t="shared" si="160"/>
        <v>4.9390262185057265E-3</v>
      </c>
      <c r="AQ229" s="4">
        <f t="shared" si="160"/>
        <v>3.3164275492956197E-3</v>
      </c>
      <c r="AR229" s="4">
        <f t="shared" si="160"/>
        <v>2.2256362146679809E-3</v>
      </c>
    </row>
    <row r="230" spans="1:44" x14ac:dyDescent="0.25">
      <c r="A230" s="24" t="s">
        <v>37</v>
      </c>
      <c r="B230" s="43">
        <f>'Parameter Input'!B103</f>
        <v>610000</v>
      </c>
      <c r="C230" s="44">
        <f>'Parameter Input'!C103</f>
        <v>610000</v>
      </c>
      <c r="D230" s="1" t="s">
        <v>38</v>
      </c>
      <c r="L230" s="54">
        <f>'Parameter Input'!E103</f>
        <v>12</v>
      </c>
      <c r="M230" s="37">
        <v>0</v>
      </c>
      <c r="N230" s="37">
        <v>1</v>
      </c>
      <c r="O230" s="37">
        <f>'Parameter Input'!F103</f>
        <v>0.9</v>
      </c>
      <c r="P230" s="55">
        <f>'Parameter Input'!G103</f>
        <v>0.4</v>
      </c>
      <c r="Q230" s="4">
        <f t="shared" si="160"/>
        <v>0.9867978615748374</v>
      </c>
      <c r="R230" s="4">
        <f t="shared" si="160"/>
        <v>0.98114509762858249</v>
      </c>
      <c r="S230" s="4">
        <f t="shared" si="160"/>
        <v>0.97311898315872036</v>
      </c>
      <c r="T230" s="4">
        <f t="shared" si="160"/>
        <v>0.96177484161592774</v>
      </c>
      <c r="U230" s="4">
        <f t="shared" si="160"/>
        <v>0.94584787155511363</v>
      </c>
      <c r="V230" s="4">
        <f t="shared" si="160"/>
        <v>0.92370360150141495</v>
      </c>
      <c r="W230" s="4">
        <f t="shared" si="160"/>
        <v>0.89334463567658451</v>
      </c>
      <c r="X230" s="4">
        <f t="shared" si="160"/>
        <v>0.85254543874327005</v>
      </c>
      <c r="Y230" s="4">
        <f t="shared" si="160"/>
        <v>0.79921300652623883</v>
      </c>
      <c r="Z230" s="4">
        <f t="shared" si="160"/>
        <v>0.73204982249993378</v>
      </c>
      <c r="AA230" s="4">
        <f t="shared" si="160"/>
        <v>0.65145592958786691</v>
      </c>
      <c r="AB230" s="4">
        <f t="shared" si="160"/>
        <v>0.56032247880849573</v>
      </c>
      <c r="AC230" s="4">
        <f t="shared" si="160"/>
        <v>0.46411326873185343</v>
      </c>
      <c r="AD230" s="4">
        <f t="shared" si="160"/>
        <v>0.36979727595523937</v>
      </c>
      <c r="AE230" s="4">
        <f t="shared" si="160"/>
        <v>0.28393948637231203</v>
      </c>
      <c r="AF230" s="4">
        <f t="shared" si="160"/>
        <v>0.21097259161117732</v>
      </c>
      <c r="AG230" s="4">
        <f t="shared" si="160"/>
        <v>0.15253917653798199</v>
      </c>
      <c r="AH230" s="4">
        <f t="shared" si="160"/>
        <v>0.10795188737709993</v>
      </c>
      <c r="AI230" s="4">
        <f t="shared" si="160"/>
        <v>7.5176653938091809E-2</v>
      </c>
      <c r="AJ230" s="4">
        <f t="shared" si="160"/>
        <v>5.1742836177502194E-2</v>
      </c>
      <c r="AK230" s="4">
        <f t="shared" si="160"/>
        <v>3.5319190625345942E-2</v>
      </c>
      <c r="AL230" s="4">
        <f t="shared" si="160"/>
        <v>2.3969442072658165E-2</v>
      </c>
      <c r="AM230" s="4">
        <f t="shared" si="160"/>
        <v>1.6202243558389728E-2</v>
      </c>
      <c r="AN230" s="4">
        <f t="shared" si="160"/>
        <v>1.0922240564108399E-2</v>
      </c>
      <c r="AO230" s="4">
        <f t="shared" si="160"/>
        <v>7.3493212906090566E-3</v>
      </c>
      <c r="AP230" s="4">
        <f t="shared" si="160"/>
        <v>4.9390262185057265E-3</v>
      </c>
      <c r="AQ230" s="4">
        <f t="shared" si="160"/>
        <v>3.3164275492956197E-3</v>
      </c>
      <c r="AR230" s="4">
        <f t="shared" si="160"/>
        <v>2.2256362146679809E-3</v>
      </c>
    </row>
    <row r="231" spans="1:44" x14ac:dyDescent="0.25">
      <c r="A231" s="24" t="s">
        <v>52</v>
      </c>
      <c r="B231" s="43">
        <f>'Parameter Input'!$L$80</f>
        <v>1050000</v>
      </c>
      <c r="C231" s="44">
        <f>'Parameter Input'!$M$80</f>
        <v>1050000</v>
      </c>
      <c r="D231" s="1" t="s">
        <v>38</v>
      </c>
      <c r="L231" s="54">
        <f>'Parameter Input'!$O$80</f>
        <v>12</v>
      </c>
      <c r="M231" s="37">
        <v>0</v>
      </c>
      <c r="N231" s="37">
        <v>1</v>
      </c>
      <c r="O231" s="37">
        <f>'Parameter Input'!$P$80</f>
        <v>0.9</v>
      </c>
      <c r="P231" s="55">
        <f>'Parameter Input'!$Q$80</f>
        <v>0.4</v>
      </c>
      <c r="Q231" s="4">
        <f t="shared" si="160"/>
        <v>0.9867978615748374</v>
      </c>
      <c r="R231" s="4">
        <f t="shared" si="160"/>
        <v>0.98114509762858249</v>
      </c>
      <c r="S231" s="4">
        <f t="shared" si="160"/>
        <v>0.97311898315872036</v>
      </c>
      <c r="T231" s="4">
        <f t="shared" si="160"/>
        <v>0.96177484161592774</v>
      </c>
      <c r="U231" s="4">
        <f t="shared" si="160"/>
        <v>0.94584787155511363</v>
      </c>
      <c r="V231" s="4">
        <f t="shared" si="160"/>
        <v>0.92370360150141495</v>
      </c>
      <c r="W231" s="4">
        <f t="shared" si="160"/>
        <v>0.89334463567658451</v>
      </c>
      <c r="X231" s="4">
        <f t="shared" si="160"/>
        <v>0.85254543874327005</v>
      </c>
      <c r="Y231" s="4">
        <f t="shared" si="160"/>
        <v>0.79921300652623883</v>
      </c>
      <c r="Z231" s="4">
        <f t="shared" si="160"/>
        <v>0.73204982249993378</v>
      </c>
      <c r="AA231" s="4">
        <f t="shared" si="160"/>
        <v>0.65145592958786691</v>
      </c>
      <c r="AB231" s="4">
        <f t="shared" si="160"/>
        <v>0.56032247880849573</v>
      </c>
      <c r="AC231" s="4">
        <f t="shared" si="160"/>
        <v>0.46411326873185343</v>
      </c>
      <c r="AD231" s="4">
        <f t="shared" si="160"/>
        <v>0.36979727595523937</v>
      </c>
      <c r="AE231" s="4">
        <f t="shared" si="160"/>
        <v>0.28393948637231203</v>
      </c>
      <c r="AF231" s="4">
        <f t="shared" si="160"/>
        <v>0.21097259161117732</v>
      </c>
      <c r="AG231" s="4">
        <f t="shared" si="160"/>
        <v>0.15253917653798199</v>
      </c>
      <c r="AH231" s="4">
        <f t="shared" si="160"/>
        <v>0.10795188737709993</v>
      </c>
      <c r="AI231" s="4">
        <f t="shared" si="160"/>
        <v>7.5176653938091809E-2</v>
      </c>
      <c r="AJ231" s="4">
        <f t="shared" si="160"/>
        <v>5.1742836177502194E-2</v>
      </c>
      <c r="AK231" s="4">
        <f t="shared" si="160"/>
        <v>3.5319190625345942E-2</v>
      </c>
      <c r="AL231" s="4">
        <f t="shared" si="160"/>
        <v>2.3969442072658165E-2</v>
      </c>
      <c r="AM231" s="4">
        <f t="shared" si="160"/>
        <v>1.6202243558389728E-2</v>
      </c>
      <c r="AN231" s="4">
        <f t="shared" si="160"/>
        <v>1.0922240564108399E-2</v>
      </c>
      <c r="AO231" s="4">
        <f t="shared" si="160"/>
        <v>7.3493212906090566E-3</v>
      </c>
      <c r="AP231" s="4">
        <f t="shared" si="160"/>
        <v>4.9390262185057265E-3</v>
      </c>
      <c r="AQ231" s="4">
        <f t="shared" si="160"/>
        <v>3.3164275492956197E-3</v>
      </c>
      <c r="AR231" s="4">
        <f t="shared" si="160"/>
        <v>2.2256362146679809E-3</v>
      </c>
    </row>
    <row r="232" spans="1:44" x14ac:dyDescent="0.25">
      <c r="A232" s="24" t="s">
        <v>288</v>
      </c>
      <c r="B232" s="45">
        <f>'Parameter Input'!B108</f>
        <v>3.6414565826330532</v>
      </c>
      <c r="C232" s="46">
        <f>'Parameter Input'!C108</f>
        <v>3.6414565826330532</v>
      </c>
      <c r="D232" s="1" t="s">
        <v>76</v>
      </c>
      <c r="L232" s="54">
        <f>'Parameter Input'!E108</f>
        <v>12</v>
      </c>
      <c r="M232" s="37">
        <v>0</v>
      </c>
      <c r="N232" s="37">
        <v>1</v>
      </c>
      <c r="O232" s="37">
        <f>'Parameter Input'!F108</f>
        <v>0.9</v>
      </c>
      <c r="P232" s="55">
        <f>'Parameter Input'!G108</f>
        <v>0.4</v>
      </c>
      <c r="Q232" s="4">
        <f t="shared" si="160"/>
        <v>0.9867978615748374</v>
      </c>
      <c r="R232" s="4">
        <f t="shared" si="160"/>
        <v>0.98114509762858249</v>
      </c>
      <c r="S232" s="4">
        <f t="shared" si="160"/>
        <v>0.97311898315872036</v>
      </c>
      <c r="T232" s="4">
        <f t="shared" si="160"/>
        <v>0.96177484161592774</v>
      </c>
      <c r="U232" s="4">
        <f t="shared" si="160"/>
        <v>0.94584787155511363</v>
      </c>
      <c r="V232" s="4">
        <f t="shared" si="160"/>
        <v>0.92370360150141495</v>
      </c>
      <c r="W232" s="4">
        <f t="shared" si="160"/>
        <v>0.89334463567658451</v>
      </c>
      <c r="X232" s="4">
        <f t="shared" si="160"/>
        <v>0.85254543874327005</v>
      </c>
      <c r="Y232" s="4">
        <f t="shared" si="160"/>
        <v>0.79921300652623883</v>
      </c>
      <c r="Z232" s="4">
        <f t="shared" si="160"/>
        <v>0.73204982249993378</v>
      </c>
      <c r="AA232" s="4">
        <f t="shared" si="160"/>
        <v>0.65145592958786691</v>
      </c>
      <c r="AB232" s="4">
        <f t="shared" si="160"/>
        <v>0.56032247880849573</v>
      </c>
      <c r="AC232" s="4">
        <f t="shared" si="160"/>
        <v>0.46411326873185343</v>
      </c>
      <c r="AD232" s="4">
        <f t="shared" si="160"/>
        <v>0.36979727595523937</v>
      </c>
      <c r="AE232" s="4">
        <f t="shared" si="160"/>
        <v>0.28393948637231203</v>
      </c>
      <c r="AF232" s="4">
        <f t="shared" si="160"/>
        <v>0.21097259161117732</v>
      </c>
      <c r="AG232" s="4">
        <f t="shared" si="160"/>
        <v>0.15253917653798199</v>
      </c>
      <c r="AH232" s="4">
        <f t="shared" si="160"/>
        <v>0.10795188737709993</v>
      </c>
      <c r="AI232" s="4">
        <f t="shared" si="160"/>
        <v>7.5176653938091809E-2</v>
      </c>
      <c r="AJ232" s="4">
        <f t="shared" si="160"/>
        <v>5.1742836177502194E-2</v>
      </c>
      <c r="AK232" s="4">
        <f t="shared" si="160"/>
        <v>3.5319190625345942E-2</v>
      </c>
      <c r="AL232" s="4">
        <f t="shared" si="160"/>
        <v>2.3969442072658165E-2</v>
      </c>
      <c r="AM232" s="4">
        <f t="shared" si="160"/>
        <v>1.6202243558389728E-2</v>
      </c>
      <c r="AN232" s="4">
        <f t="shared" si="160"/>
        <v>1.0922240564108399E-2</v>
      </c>
      <c r="AO232" s="4">
        <f t="shared" si="160"/>
        <v>7.3493212906090566E-3</v>
      </c>
      <c r="AP232" s="4">
        <f t="shared" si="160"/>
        <v>4.9390262185057265E-3</v>
      </c>
      <c r="AQ232" s="4">
        <f t="shared" si="160"/>
        <v>3.3164275492956197E-3</v>
      </c>
      <c r="AR232" s="4">
        <f t="shared" si="160"/>
        <v>2.2256362146679809E-3</v>
      </c>
    </row>
    <row r="233" spans="1:44" x14ac:dyDescent="0.25">
      <c r="A233" s="24" t="s">
        <v>59</v>
      </c>
      <c r="B233" s="47">
        <f>'Parameter Input'!$L$81</f>
        <v>62.083200000000005</v>
      </c>
      <c r="C233" s="48">
        <f>'Parameter Input'!$M$81</f>
        <v>62.083200000000005</v>
      </c>
      <c r="D233" s="1" t="s">
        <v>60</v>
      </c>
      <c r="L233" s="54">
        <f>'Parameter Input'!$O$81</f>
        <v>12</v>
      </c>
      <c r="M233" s="37">
        <v>0</v>
      </c>
      <c r="N233" s="37">
        <v>1</v>
      </c>
      <c r="O233" s="37">
        <f>'Parameter Input'!$P$81</f>
        <v>0.9</v>
      </c>
      <c r="P233" s="55">
        <f>'Parameter Input'!$Q$81</f>
        <v>0.4</v>
      </c>
      <c r="Q233" s="4">
        <f t="shared" si="160"/>
        <v>0.9867978615748374</v>
      </c>
      <c r="R233" s="4">
        <f t="shared" si="160"/>
        <v>0.98114509762858249</v>
      </c>
      <c r="S233" s="4">
        <f t="shared" si="160"/>
        <v>0.97311898315872036</v>
      </c>
      <c r="T233" s="4">
        <f t="shared" si="160"/>
        <v>0.96177484161592774</v>
      </c>
      <c r="U233" s="4">
        <f t="shared" si="160"/>
        <v>0.94584787155511363</v>
      </c>
      <c r="V233" s="4">
        <f t="shared" si="160"/>
        <v>0.92370360150141495</v>
      </c>
      <c r="W233" s="4">
        <f t="shared" si="160"/>
        <v>0.89334463567658451</v>
      </c>
      <c r="X233" s="4">
        <f t="shared" si="160"/>
        <v>0.85254543874327005</v>
      </c>
      <c r="Y233" s="4">
        <f t="shared" si="160"/>
        <v>0.79921300652623883</v>
      </c>
      <c r="Z233" s="4">
        <f t="shared" si="160"/>
        <v>0.73204982249993378</v>
      </c>
      <c r="AA233" s="4">
        <f t="shared" si="160"/>
        <v>0.65145592958786691</v>
      </c>
      <c r="AB233" s="4">
        <f t="shared" si="160"/>
        <v>0.56032247880849573</v>
      </c>
      <c r="AC233" s="4">
        <f t="shared" si="160"/>
        <v>0.46411326873185343</v>
      </c>
      <c r="AD233" s="4">
        <f t="shared" si="160"/>
        <v>0.36979727595523937</v>
      </c>
      <c r="AE233" s="4">
        <f t="shared" si="160"/>
        <v>0.28393948637231203</v>
      </c>
      <c r="AF233" s="4">
        <f t="shared" si="160"/>
        <v>0.21097259161117732</v>
      </c>
      <c r="AG233" s="4">
        <f t="shared" si="160"/>
        <v>0.15253917653798199</v>
      </c>
      <c r="AH233" s="4">
        <f t="shared" si="160"/>
        <v>0.10795188737709993</v>
      </c>
      <c r="AI233" s="4">
        <f t="shared" si="160"/>
        <v>7.5176653938091809E-2</v>
      </c>
      <c r="AJ233" s="4">
        <f t="shared" si="160"/>
        <v>5.1742836177502194E-2</v>
      </c>
      <c r="AK233" s="4">
        <f t="shared" si="160"/>
        <v>3.5319190625345942E-2</v>
      </c>
      <c r="AL233" s="4">
        <f t="shared" si="160"/>
        <v>2.3969442072658165E-2</v>
      </c>
      <c r="AM233" s="4">
        <f t="shared" si="160"/>
        <v>1.6202243558389728E-2</v>
      </c>
      <c r="AN233" s="4">
        <f t="shared" si="160"/>
        <v>1.0922240564108399E-2</v>
      </c>
      <c r="AO233" s="4">
        <f t="shared" si="160"/>
        <v>7.3493212906090566E-3</v>
      </c>
      <c r="AP233" s="4">
        <f t="shared" si="160"/>
        <v>4.9390262185057265E-3</v>
      </c>
      <c r="AQ233" s="4">
        <f t="shared" si="160"/>
        <v>3.3164275492956197E-3</v>
      </c>
      <c r="AR233" s="4">
        <f t="shared" si="160"/>
        <v>2.2256362146679809E-3</v>
      </c>
    </row>
    <row r="234" spans="1:44" x14ac:dyDescent="0.25">
      <c r="A234" s="24" t="s">
        <v>67</v>
      </c>
      <c r="B234" s="45">
        <f>'Parameter Input'!$L$82</f>
        <v>0.1</v>
      </c>
      <c r="C234" s="46">
        <f>'Parameter Input'!$M$82</f>
        <v>0.1</v>
      </c>
      <c r="D234" s="1" t="s">
        <v>68</v>
      </c>
      <c r="L234" s="54">
        <f>'Parameter Input'!$O$82</f>
        <v>12</v>
      </c>
      <c r="M234" s="37">
        <v>0</v>
      </c>
      <c r="N234" s="37">
        <v>1</v>
      </c>
      <c r="O234" s="37">
        <f>'Parameter Input'!$P$82</f>
        <v>0.9</v>
      </c>
      <c r="P234" s="55">
        <f>'Parameter Input'!$Q$82</f>
        <v>0.4</v>
      </c>
      <c r="Q234" s="4">
        <f t="shared" si="160"/>
        <v>0.9867978615748374</v>
      </c>
      <c r="R234" s="4">
        <f t="shared" si="160"/>
        <v>0.98114509762858249</v>
      </c>
      <c r="S234" s="4">
        <f t="shared" si="160"/>
        <v>0.97311898315872036</v>
      </c>
      <c r="T234" s="4">
        <f t="shared" ref="T234:AI241" si="161">$N234+($M234-$N234)*((1/(1+EXP(-$P234*(T$9-$L234)))^$O234))</f>
        <v>0.96177484161592774</v>
      </c>
      <c r="U234" s="4">
        <f t="shared" si="161"/>
        <v>0.94584787155511363</v>
      </c>
      <c r="V234" s="4">
        <f t="shared" si="161"/>
        <v>0.92370360150141495</v>
      </c>
      <c r="W234" s="4">
        <f t="shared" si="161"/>
        <v>0.89334463567658451</v>
      </c>
      <c r="X234" s="4">
        <f t="shared" si="161"/>
        <v>0.85254543874327005</v>
      </c>
      <c r="Y234" s="4">
        <f t="shared" si="161"/>
        <v>0.79921300652623883</v>
      </c>
      <c r="Z234" s="4">
        <f t="shared" si="161"/>
        <v>0.73204982249993378</v>
      </c>
      <c r="AA234" s="4">
        <f t="shared" si="161"/>
        <v>0.65145592958786691</v>
      </c>
      <c r="AB234" s="4">
        <f t="shared" si="161"/>
        <v>0.56032247880849573</v>
      </c>
      <c r="AC234" s="4">
        <f t="shared" si="161"/>
        <v>0.46411326873185343</v>
      </c>
      <c r="AD234" s="4">
        <f t="shared" si="161"/>
        <v>0.36979727595523937</v>
      </c>
      <c r="AE234" s="4">
        <f t="shared" si="161"/>
        <v>0.28393948637231203</v>
      </c>
      <c r="AF234" s="4">
        <f t="shared" si="161"/>
        <v>0.21097259161117732</v>
      </c>
      <c r="AG234" s="4">
        <f t="shared" si="161"/>
        <v>0.15253917653798199</v>
      </c>
      <c r="AH234" s="4">
        <f t="shared" si="161"/>
        <v>0.10795188737709993</v>
      </c>
      <c r="AI234" s="4">
        <f t="shared" si="161"/>
        <v>7.5176653938091809E-2</v>
      </c>
      <c r="AJ234" s="4">
        <f t="shared" ref="AJ234:AR241" si="162">$N234+($M234-$N234)*((1/(1+EXP(-$P234*(AJ$9-$L234)))^$O234))</f>
        <v>5.1742836177502194E-2</v>
      </c>
      <c r="AK234" s="4">
        <f t="shared" si="162"/>
        <v>3.5319190625345942E-2</v>
      </c>
      <c r="AL234" s="4">
        <f t="shared" si="162"/>
        <v>2.3969442072658165E-2</v>
      </c>
      <c r="AM234" s="4">
        <f t="shared" si="162"/>
        <v>1.6202243558389728E-2</v>
      </c>
      <c r="AN234" s="4">
        <f t="shared" si="162"/>
        <v>1.0922240564108399E-2</v>
      </c>
      <c r="AO234" s="4">
        <f t="shared" si="162"/>
        <v>7.3493212906090566E-3</v>
      </c>
      <c r="AP234" s="4">
        <f t="shared" si="162"/>
        <v>4.9390262185057265E-3</v>
      </c>
      <c r="AQ234" s="4">
        <f t="shared" si="162"/>
        <v>3.3164275492956197E-3</v>
      </c>
      <c r="AR234" s="4">
        <f t="shared" si="162"/>
        <v>2.2256362146679809E-3</v>
      </c>
    </row>
    <row r="235" spans="1:44" x14ac:dyDescent="0.25">
      <c r="A235" s="24" t="s">
        <v>206</v>
      </c>
      <c r="B235" s="45">
        <f>'Parameter Input'!L85</f>
        <v>0</v>
      </c>
      <c r="C235" s="46">
        <f>'Parameter Input'!M85</f>
        <v>0</v>
      </c>
      <c r="D235" s="1"/>
      <c r="L235" s="54">
        <f>'Parameter Input'!O85</f>
        <v>17</v>
      </c>
      <c r="M235" s="37">
        <v>0</v>
      </c>
      <c r="N235" s="37">
        <v>1</v>
      </c>
      <c r="O235" s="37">
        <f>'Parameter Input'!P85</f>
        <v>0.9</v>
      </c>
      <c r="P235" s="55">
        <f>'Parameter Input'!Q85</f>
        <v>0.4</v>
      </c>
      <c r="Q235" s="4">
        <f t="shared" ref="Q235:AR235" si="163">$N235+($M235-$N235)*((1/(1+EXP(-$P235*(Q$9-$L235)))^$O235))</f>
        <v>0.99780374543478534</v>
      </c>
      <c r="R235" s="4">
        <f t="shared" si="163"/>
        <v>0.99685359315256394</v>
      </c>
      <c r="S235" s="4">
        <f t="shared" si="163"/>
        <v>0.99549347132349975</v>
      </c>
      <c r="T235" s="4">
        <f t="shared" si="163"/>
        <v>0.99354772139898062</v>
      </c>
      <c r="U235" s="4">
        <f t="shared" si="163"/>
        <v>0.99076681540580536</v>
      </c>
      <c r="V235" s="4">
        <f t="shared" si="163"/>
        <v>0.9867978615748374</v>
      </c>
      <c r="W235" s="4">
        <f t="shared" si="163"/>
        <v>0.98114509762858249</v>
      </c>
      <c r="X235" s="4">
        <f t="shared" si="163"/>
        <v>0.97311898315872036</v>
      </c>
      <c r="Y235" s="4">
        <f t="shared" si="163"/>
        <v>0.96177484161592774</v>
      </c>
      <c r="Z235" s="4">
        <f t="shared" si="163"/>
        <v>0.94584787155511363</v>
      </c>
      <c r="AA235" s="4">
        <f t="shared" si="163"/>
        <v>0.92370360150141495</v>
      </c>
      <c r="AB235" s="4">
        <f t="shared" si="163"/>
        <v>0.89334463567658451</v>
      </c>
      <c r="AC235" s="4">
        <f t="shared" si="163"/>
        <v>0.85254543874327005</v>
      </c>
      <c r="AD235" s="4">
        <f t="shared" si="163"/>
        <v>0.79921300652623883</v>
      </c>
      <c r="AE235" s="4">
        <f t="shared" si="163"/>
        <v>0.73204982249993378</v>
      </c>
      <c r="AF235" s="4">
        <f t="shared" si="163"/>
        <v>0.65145592958786691</v>
      </c>
      <c r="AG235" s="4">
        <f t="shared" si="163"/>
        <v>0.56032247880849573</v>
      </c>
      <c r="AH235" s="4">
        <f t="shared" si="163"/>
        <v>0.46411326873185343</v>
      </c>
      <c r="AI235" s="4">
        <f t="shared" si="163"/>
        <v>0.36979727595523937</v>
      </c>
      <c r="AJ235" s="4">
        <f t="shared" si="163"/>
        <v>0.28393948637231203</v>
      </c>
      <c r="AK235" s="4">
        <f t="shared" si="163"/>
        <v>0.21097259161117732</v>
      </c>
      <c r="AL235" s="4">
        <f t="shared" si="163"/>
        <v>0.15253917653798199</v>
      </c>
      <c r="AM235" s="4">
        <f t="shared" si="163"/>
        <v>0.10795188737709993</v>
      </c>
      <c r="AN235" s="4">
        <f t="shared" si="163"/>
        <v>7.5176653938091809E-2</v>
      </c>
      <c r="AO235" s="4">
        <f t="shared" si="163"/>
        <v>5.1742836177502194E-2</v>
      </c>
      <c r="AP235" s="4">
        <f t="shared" si="163"/>
        <v>3.5319190625345942E-2</v>
      </c>
      <c r="AQ235" s="4">
        <f t="shared" si="163"/>
        <v>2.3969442072658165E-2</v>
      </c>
      <c r="AR235" s="4">
        <f t="shared" si="163"/>
        <v>1.6202243558389728E-2</v>
      </c>
    </row>
    <row r="236" spans="1:44" x14ac:dyDescent="0.25">
      <c r="A236" s="24" t="s">
        <v>41</v>
      </c>
      <c r="B236" s="43">
        <f>'Parameter Input'!$L$79</f>
        <v>20</v>
      </c>
      <c r="C236" s="44">
        <f>'Parameter Input'!$M$79</f>
        <v>20</v>
      </c>
      <c r="D236" s="1" t="s">
        <v>42</v>
      </c>
      <c r="L236" s="54">
        <f>'Parameter Input'!$O$79</f>
        <v>12</v>
      </c>
      <c r="M236" s="37">
        <v>0</v>
      </c>
      <c r="N236" s="37">
        <v>1</v>
      </c>
      <c r="O236" s="37">
        <f>'Parameter Input'!$P$79</f>
        <v>0.9</v>
      </c>
      <c r="P236" s="55">
        <f>'Parameter Input'!$Q$79</f>
        <v>0.4</v>
      </c>
      <c r="Q236" s="4">
        <f t="shared" ref="Q236:AF241" si="164">$N236+($M236-$N236)*((1/(1+EXP(-$P236*(Q$9-$L236)))^$O236))</f>
        <v>0.9867978615748374</v>
      </c>
      <c r="R236" s="4">
        <f t="shared" si="164"/>
        <v>0.98114509762858249</v>
      </c>
      <c r="S236" s="4">
        <f t="shared" si="164"/>
        <v>0.97311898315872036</v>
      </c>
      <c r="T236" s="4">
        <f t="shared" si="164"/>
        <v>0.96177484161592774</v>
      </c>
      <c r="U236" s="4">
        <f t="shared" si="164"/>
        <v>0.94584787155511363</v>
      </c>
      <c r="V236" s="4">
        <f t="shared" si="164"/>
        <v>0.92370360150141495</v>
      </c>
      <c r="W236" s="4">
        <f t="shared" si="164"/>
        <v>0.89334463567658451</v>
      </c>
      <c r="X236" s="4">
        <f t="shared" si="164"/>
        <v>0.85254543874327005</v>
      </c>
      <c r="Y236" s="4">
        <f t="shared" si="164"/>
        <v>0.79921300652623883</v>
      </c>
      <c r="Z236" s="4">
        <f t="shared" si="164"/>
        <v>0.73204982249993378</v>
      </c>
      <c r="AA236" s="4">
        <f t="shared" si="164"/>
        <v>0.65145592958786691</v>
      </c>
      <c r="AB236" s="4">
        <f t="shared" si="164"/>
        <v>0.56032247880849573</v>
      </c>
      <c r="AC236" s="4">
        <f t="shared" si="164"/>
        <v>0.46411326873185343</v>
      </c>
      <c r="AD236" s="4">
        <f t="shared" si="164"/>
        <v>0.36979727595523937</v>
      </c>
      <c r="AE236" s="4">
        <f t="shared" si="164"/>
        <v>0.28393948637231203</v>
      </c>
      <c r="AF236" s="4">
        <f t="shared" si="164"/>
        <v>0.21097259161117732</v>
      </c>
      <c r="AG236" s="4">
        <f t="shared" si="161"/>
        <v>0.15253917653798199</v>
      </c>
      <c r="AH236" s="4">
        <f t="shared" si="161"/>
        <v>0.10795188737709993</v>
      </c>
      <c r="AI236" s="4">
        <f t="shared" si="161"/>
        <v>7.5176653938091809E-2</v>
      </c>
      <c r="AJ236" s="4">
        <f t="shared" si="162"/>
        <v>5.1742836177502194E-2</v>
      </c>
      <c r="AK236" s="4">
        <f t="shared" si="162"/>
        <v>3.5319190625345942E-2</v>
      </c>
      <c r="AL236" s="4">
        <f t="shared" si="162"/>
        <v>2.3969442072658165E-2</v>
      </c>
      <c r="AM236" s="4">
        <f t="shared" si="162"/>
        <v>1.6202243558389728E-2</v>
      </c>
      <c r="AN236" s="4">
        <f t="shared" si="162"/>
        <v>1.0922240564108399E-2</v>
      </c>
      <c r="AO236" s="4">
        <f t="shared" si="162"/>
        <v>7.3493212906090566E-3</v>
      </c>
      <c r="AP236" s="4">
        <f t="shared" si="162"/>
        <v>4.9390262185057265E-3</v>
      </c>
      <c r="AQ236" s="4">
        <f t="shared" si="162"/>
        <v>3.3164275492956197E-3</v>
      </c>
      <c r="AR236" s="4">
        <f t="shared" si="162"/>
        <v>2.2256362146679809E-3</v>
      </c>
    </row>
    <row r="237" spans="1:44" x14ac:dyDescent="0.25">
      <c r="A237" s="24" t="s">
        <v>70</v>
      </c>
      <c r="B237" s="43">
        <f>'Parameter Input'!B107</f>
        <v>30</v>
      </c>
      <c r="C237" s="44">
        <f>'Parameter Input'!C107</f>
        <v>30</v>
      </c>
      <c r="D237" s="1" t="s">
        <v>42</v>
      </c>
      <c r="L237" s="54">
        <f>'Parameter Input'!E107</f>
        <v>12</v>
      </c>
      <c r="M237" s="37">
        <v>0</v>
      </c>
      <c r="N237" s="37">
        <v>1</v>
      </c>
      <c r="O237" s="37">
        <f>'Parameter Input'!F107</f>
        <v>0.9</v>
      </c>
      <c r="P237" s="55">
        <f>'Parameter Input'!G107</f>
        <v>0.4</v>
      </c>
      <c r="Q237" s="4">
        <f t="shared" si="164"/>
        <v>0.9867978615748374</v>
      </c>
      <c r="R237" s="4">
        <f t="shared" si="164"/>
        <v>0.98114509762858249</v>
      </c>
      <c r="S237" s="4">
        <f t="shared" si="164"/>
        <v>0.97311898315872036</v>
      </c>
      <c r="T237" s="4">
        <f t="shared" si="164"/>
        <v>0.96177484161592774</v>
      </c>
      <c r="U237" s="4">
        <f t="shared" si="164"/>
        <v>0.94584787155511363</v>
      </c>
      <c r="V237" s="4">
        <f t="shared" si="164"/>
        <v>0.92370360150141495</v>
      </c>
      <c r="W237" s="4">
        <f t="shared" si="164"/>
        <v>0.89334463567658451</v>
      </c>
      <c r="X237" s="4">
        <f t="shared" si="164"/>
        <v>0.85254543874327005</v>
      </c>
      <c r="Y237" s="4">
        <f t="shared" si="164"/>
        <v>0.79921300652623883</v>
      </c>
      <c r="Z237" s="4">
        <f t="shared" si="164"/>
        <v>0.73204982249993378</v>
      </c>
      <c r="AA237" s="4">
        <f t="shared" si="164"/>
        <v>0.65145592958786691</v>
      </c>
      <c r="AB237" s="4">
        <f t="shared" si="164"/>
        <v>0.56032247880849573</v>
      </c>
      <c r="AC237" s="4">
        <f t="shared" si="164"/>
        <v>0.46411326873185343</v>
      </c>
      <c r="AD237" s="4">
        <f t="shared" si="164"/>
        <v>0.36979727595523937</v>
      </c>
      <c r="AE237" s="4">
        <f t="shared" si="164"/>
        <v>0.28393948637231203</v>
      </c>
      <c r="AF237" s="4">
        <f t="shared" si="164"/>
        <v>0.21097259161117732</v>
      </c>
      <c r="AG237" s="4">
        <f t="shared" si="161"/>
        <v>0.15253917653798199</v>
      </c>
      <c r="AH237" s="4">
        <f t="shared" si="161"/>
        <v>0.10795188737709993</v>
      </c>
      <c r="AI237" s="4">
        <f t="shared" si="161"/>
        <v>7.5176653938091809E-2</v>
      </c>
      <c r="AJ237" s="4">
        <f t="shared" si="162"/>
        <v>5.1742836177502194E-2</v>
      </c>
      <c r="AK237" s="4">
        <f t="shared" si="162"/>
        <v>3.5319190625345942E-2</v>
      </c>
      <c r="AL237" s="4">
        <f t="shared" si="162"/>
        <v>2.3969442072658165E-2</v>
      </c>
      <c r="AM237" s="4">
        <f t="shared" si="162"/>
        <v>1.6202243558389728E-2</v>
      </c>
      <c r="AN237" s="4">
        <f t="shared" si="162"/>
        <v>1.0922240564108399E-2</v>
      </c>
      <c r="AO237" s="4">
        <f t="shared" si="162"/>
        <v>7.3493212906090566E-3</v>
      </c>
      <c r="AP237" s="4">
        <f t="shared" si="162"/>
        <v>4.9390262185057265E-3</v>
      </c>
      <c r="AQ237" s="4">
        <f t="shared" si="162"/>
        <v>3.3164275492956197E-3</v>
      </c>
      <c r="AR237" s="4">
        <f t="shared" si="162"/>
        <v>2.2256362146679809E-3</v>
      </c>
    </row>
    <row r="238" spans="1:44" x14ac:dyDescent="0.25">
      <c r="A238" s="24" t="s">
        <v>207</v>
      </c>
      <c r="B238" s="70">
        <f>'Parameter Input'!B104</f>
        <v>2240</v>
      </c>
      <c r="C238" s="71">
        <f>'Parameter Input'!C104</f>
        <v>2240</v>
      </c>
      <c r="D238" s="1" t="s">
        <v>49</v>
      </c>
      <c r="L238" s="54">
        <f>'Parameter Input'!E104</f>
        <v>12</v>
      </c>
      <c r="M238" s="37">
        <v>0</v>
      </c>
      <c r="N238" s="37">
        <v>1</v>
      </c>
      <c r="O238" s="37">
        <f>'Parameter Input'!F104</f>
        <v>0.9</v>
      </c>
      <c r="P238" s="55">
        <f>'Parameter Input'!G104</f>
        <v>0.4</v>
      </c>
      <c r="Q238" s="4">
        <f t="shared" si="164"/>
        <v>0.9867978615748374</v>
      </c>
      <c r="R238" s="4">
        <f t="shared" si="164"/>
        <v>0.98114509762858249</v>
      </c>
      <c r="S238" s="4">
        <f t="shared" si="164"/>
        <v>0.97311898315872036</v>
      </c>
      <c r="T238" s="4">
        <f t="shared" si="164"/>
        <v>0.96177484161592774</v>
      </c>
      <c r="U238" s="4">
        <f t="shared" si="164"/>
        <v>0.94584787155511363</v>
      </c>
      <c r="V238" s="4">
        <f t="shared" si="164"/>
        <v>0.92370360150141495</v>
      </c>
      <c r="W238" s="4">
        <f t="shared" si="164"/>
        <v>0.89334463567658451</v>
      </c>
      <c r="X238" s="4">
        <f t="shared" si="164"/>
        <v>0.85254543874327005</v>
      </c>
      <c r="Y238" s="4">
        <f t="shared" si="164"/>
        <v>0.79921300652623883</v>
      </c>
      <c r="Z238" s="4">
        <f t="shared" si="164"/>
        <v>0.73204982249993378</v>
      </c>
      <c r="AA238" s="4">
        <f t="shared" si="164"/>
        <v>0.65145592958786691</v>
      </c>
      <c r="AB238" s="4">
        <f t="shared" si="164"/>
        <v>0.56032247880849573</v>
      </c>
      <c r="AC238" s="4">
        <f t="shared" si="164"/>
        <v>0.46411326873185343</v>
      </c>
      <c r="AD238" s="4">
        <f t="shared" si="164"/>
        <v>0.36979727595523937</v>
      </c>
      <c r="AE238" s="4">
        <f t="shared" si="164"/>
        <v>0.28393948637231203</v>
      </c>
      <c r="AF238" s="4">
        <f t="shared" si="164"/>
        <v>0.21097259161117732</v>
      </c>
      <c r="AG238" s="4">
        <f t="shared" si="161"/>
        <v>0.15253917653798199</v>
      </c>
      <c r="AH238" s="4">
        <f t="shared" si="161"/>
        <v>0.10795188737709993</v>
      </c>
      <c r="AI238" s="4">
        <f t="shared" si="161"/>
        <v>7.5176653938091809E-2</v>
      </c>
      <c r="AJ238" s="4">
        <f t="shared" si="162"/>
        <v>5.1742836177502194E-2</v>
      </c>
      <c r="AK238" s="4">
        <f t="shared" si="162"/>
        <v>3.5319190625345942E-2</v>
      </c>
      <c r="AL238" s="4">
        <f t="shared" si="162"/>
        <v>2.3969442072658165E-2</v>
      </c>
      <c r="AM238" s="4">
        <f t="shared" si="162"/>
        <v>1.6202243558389728E-2</v>
      </c>
      <c r="AN238" s="4">
        <f t="shared" si="162"/>
        <v>1.0922240564108399E-2</v>
      </c>
      <c r="AO238" s="4">
        <f t="shared" si="162"/>
        <v>7.3493212906090566E-3</v>
      </c>
      <c r="AP238" s="4">
        <f t="shared" si="162"/>
        <v>4.9390262185057265E-3</v>
      </c>
      <c r="AQ238" s="4">
        <f t="shared" si="162"/>
        <v>3.3164275492956197E-3</v>
      </c>
      <c r="AR238" s="4">
        <f t="shared" si="162"/>
        <v>2.2256362146679809E-3</v>
      </c>
    </row>
    <row r="239" spans="1:44" x14ac:dyDescent="0.25">
      <c r="A239" s="24" t="s">
        <v>56</v>
      </c>
      <c r="B239" s="72">
        <f>'Parameter Input'!B105</f>
        <v>0.32</v>
      </c>
      <c r="C239" s="73">
        <f>'Parameter Input'!C105</f>
        <v>0.32</v>
      </c>
      <c r="D239" s="1" t="s">
        <v>57</v>
      </c>
      <c r="L239" s="54">
        <f>'Parameter Input'!E105</f>
        <v>12</v>
      </c>
      <c r="M239" s="37">
        <v>0</v>
      </c>
      <c r="N239" s="37">
        <v>1</v>
      </c>
      <c r="O239" s="37">
        <f>'Parameter Input'!F105</f>
        <v>0.9</v>
      </c>
      <c r="P239" s="55">
        <f>'Parameter Input'!G105</f>
        <v>0.4</v>
      </c>
      <c r="Q239" s="4">
        <f t="shared" si="164"/>
        <v>0.9867978615748374</v>
      </c>
      <c r="R239" s="4">
        <f t="shared" si="164"/>
        <v>0.98114509762858249</v>
      </c>
      <c r="S239" s="4">
        <f t="shared" si="164"/>
        <v>0.97311898315872036</v>
      </c>
      <c r="T239" s="4">
        <f t="shared" si="164"/>
        <v>0.96177484161592774</v>
      </c>
      <c r="U239" s="4">
        <f t="shared" si="164"/>
        <v>0.94584787155511363</v>
      </c>
      <c r="V239" s="4">
        <f t="shared" si="164"/>
        <v>0.92370360150141495</v>
      </c>
      <c r="W239" s="4">
        <f t="shared" si="164"/>
        <v>0.89334463567658451</v>
      </c>
      <c r="X239" s="4">
        <f t="shared" si="164"/>
        <v>0.85254543874327005</v>
      </c>
      <c r="Y239" s="4">
        <f t="shared" si="164"/>
        <v>0.79921300652623883</v>
      </c>
      <c r="Z239" s="4">
        <f t="shared" si="164"/>
        <v>0.73204982249993378</v>
      </c>
      <c r="AA239" s="4">
        <f t="shared" si="164"/>
        <v>0.65145592958786691</v>
      </c>
      <c r="AB239" s="4">
        <f t="shared" si="164"/>
        <v>0.56032247880849573</v>
      </c>
      <c r="AC239" s="4">
        <f t="shared" si="164"/>
        <v>0.46411326873185343</v>
      </c>
      <c r="AD239" s="4">
        <f t="shared" si="164"/>
        <v>0.36979727595523937</v>
      </c>
      <c r="AE239" s="4">
        <f t="shared" si="164"/>
        <v>0.28393948637231203</v>
      </c>
      <c r="AF239" s="4">
        <f t="shared" si="164"/>
        <v>0.21097259161117732</v>
      </c>
      <c r="AG239" s="4">
        <f t="shared" si="161"/>
        <v>0.15253917653798199</v>
      </c>
      <c r="AH239" s="4">
        <f t="shared" si="161"/>
        <v>0.10795188737709993</v>
      </c>
      <c r="AI239" s="4">
        <f t="shared" si="161"/>
        <v>7.5176653938091809E-2</v>
      </c>
      <c r="AJ239" s="4">
        <f t="shared" si="162"/>
        <v>5.1742836177502194E-2</v>
      </c>
      <c r="AK239" s="4">
        <f t="shared" si="162"/>
        <v>3.5319190625345942E-2</v>
      </c>
      <c r="AL239" s="4">
        <f t="shared" si="162"/>
        <v>2.3969442072658165E-2</v>
      </c>
      <c r="AM239" s="4">
        <f t="shared" si="162"/>
        <v>1.6202243558389728E-2</v>
      </c>
      <c r="AN239" s="4">
        <f t="shared" si="162"/>
        <v>1.0922240564108399E-2</v>
      </c>
      <c r="AO239" s="4">
        <f t="shared" si="162"/>
        <v>7.3493212906090566E-3</v>
      </c>
      <c r="AP239" s="4">
        <f t="shared" si="162"/>
        <v>4.9390262185057265E-3</v>
      </c>
      <c r="AQ239" s="4">
        <f t="shared" si="162"/>
        <v>3.3164275492956197E-3</v>
      </c>
      <c r="AR239" s="4">
        <f t="shared" si="162"/>
        <v>2.2256362146679809E-3</v>
      </c>
    </row>
    <row r="240" spans="1:44" x14ac:dyDescent="0.25">
      <c r="A240" s="24" t="s">
        <v>73</v>
      </c>
      <c r="B240" s="72">
        <f>'Parameter Input'!$L$83</f>
        <v>0</v>
      </c>
      <c r="C240" s="73">
        <f>'Parameter Input'!$M$83</f>
        <v>0</v>
      </c>
      <c r="D240" s="1" t="s">
        <v>57</v>
      </c>
      <c r="L240" s="54">
        <f>'Parameter Input'!$O$83</f>
        <v>12</v>
      </c>
      <c r="M240" s="37">
        <v>0</v>
      </c>
      <c r="N240" s="37">
        <v>1</v>
      </c>
      <c r="O240" s="37">
        <f>'Parameter Input'!$P$83</f>
        <v>0.9</v>
      </c>
      <c r="P240" s="55">
        <f>'Parameter Input'!$Q$83</f>
        <v>0.4</v>
      </c>
      <c r="Q240" s="4">
        <f t="shared" si="164"/>
        <v>0.9867978615748374</v>
      </c>
      <c r="R240" s="4">
        <f t="shared" si="164"/>
        <v>0.98114509762858249</v>
      </c>
      <c r="S240" s="4">
        <f t="shared" si="164"/>
        <v>0.97311898315872036</v>
      </c>
      <c r="T240" s="4">
        <f t="shared" si="164"/>
        <v>0.96177484161592774</v>
      </c>
      <c r="U240" s="4">
        <f t="shared" si="164"/>
        <v>0.94584787155511363</v>
      </c>
      <c r="V240" s="4">
        <f t="shared" si="164"/>
        <v>0.92370360150141495</v>
      </c>
      <c r="W240" s="4">
        <f t="shared" si="164"/>
        <v>0.89334463567658451</v>
      </c>
      <c r="X240" s="4">
        <f t="shared" si="164"/>
        <v>0.85254543874327005</v>
      </c>
      <c r="Y240" s="4">
        <f t="shared" si="164"/>
        <v>0.79921300652623883</v>
      </c>
      <c r="Z240" s="4">
        <f t="shared" si="164"/>
        <v>0.73204982249993378</v>
      </c>
      <c r="AA240" s="4">
        <f t="shared" si="164"/>
        <v>0.65145592958786691</v>
      </c>
      <c r="AB240" s="4">
        <f t="shared" si="164"/>
        <v>0.56032247880849573</v>
      </c>
      <c r="AC240" s="4">
        <f t="shared" si="164"/>
        <v>0.46411326873185343</v>
      </c>
      <c r="AD240" s="4">
        <f t="shared" si="164"/>
        <v>0.36979727595523937</v>
      </c>
      <c r="AE240" s="4">
        <f t="shared" si="164"/>
        <v>0.28393948637231203</v>
      </c>
      <c r="AF240" s="4">
        <f t="shared" si="164"/>
        <v>0.21097259161117732</v>
      </c>
      <c r="AG240" s="4">
        <f t="shared" si="161"/>
        <v>0.15253917653798199</v>
      </c>
      <c r="AH240" s="4">
        <f t="shared" si="161"/>
        <v>0.10795188737709993</v>
      </c>
      <c r="AI240" s="4">
        <f t="shared" si="161"/>
        <v>7.5176653938091809E-2</v>
      </c>
      <c r="AJ240" s="4">
        <f t="shared" si="162"/>
        <v>5.1742836177502194E-2</v>
      </c>
      <c r="AK240" s="4">
        <f t="shared" si="162"/>
        <v>3.5319190625345942E-2</v>
      </c>
      <c r="AL240" s="4">
        <f t="shared" si="162"/>
        <v>2.3969442072658165E-2</v>
      </c>
      <c r="AM240" s="4">
        <f t="shared" si="162"/>
        <v>1.6202243558389728E-2</v>
      </c>
      <c r="AN240" s="4">
        <f t="shared" si="162"/>
        <v>1.0922240564108399E-2</v>
      </c>
      <c r="AO240" s="4">
        <f t="shared" si="162"/>
        <v>7.3493212906090566E-3</v>
      </c>
      <c r="AP240" s="4">
        <f t="shared" si="162"/>
        <v>4.9390262185057265E-3</v>
      </c>
      <c r="AQ240" s="4">
        <f t="shared" si="162"/>
        <v>3.3164275492956197E-3</v>
      </c>
      <c r="AR240" s="4">
        <f t="shared" si="162"/>
        <v>2.2256362146679809E-3</v>
      </c>
    </row>
    <row r="241" spans="1:44" ht="15.75" thickBot="1" x14ac:dyDescent="0.3">
      <c r="A241" s="24" t="s">
        <v>64</v>
      </c>
      <c r="B241" s="74">
        <f>'Parameter Input'!B106</f>
        <v>178500</v>
      </c>
      <c r="C241" s="75">
        <f>'Parameter Input'!C106</f>
        <v>178500</v>
      </c>
      <c r="D241" s="1" t="s">
        <v>65</v>
      </c>
      <c r="L241" s="56">
        <f>'Parameter Input'!E106</f>
        <v>12</v>
      </c>
      <c r="M241" s="57">
        <v>0</v>
      </c>
      <c r="N241" s="57">
        <v>1</v>
      </c>
      <c r="O241" s="57">
        <f>'Parameter Input'!F106</f>
        <v>0.9</v>
      </c>
      <c r="P241" s="58">
        <f>'Parameter Input'!G106</f>
        <v>0.4</v>
      </c>
      <c r="Q241" s="4">
        <f t="shared" si="164"/>
        <v>0.9867978615748374</v>
      </c>
      <c r="R241" s="4">
        <f t="shared" si="164"/>
        <v>0.98114509762858249</v>
      </c>
      <c r="S241" s="4">
        <f t="shared" si="164"/>
        <v>0.97311898315872036</v>
      </c>
      <c r="T241" s="4">
        <f t="shared" si="164"/>
        <v>0.96177484161592774</v>
      </c>
      <c r="U241" s="4">
        <f t="shared" si="164"/>
        <v>0.94584787155511363</v>
      </c>
      <c r="V241" s="4">
        <f t="shared" si="164"/>
        <v>0.92370360150141495</v>
      </c>
      <c r="W241" s="4">
        <f t="shared" si="164"/>
        <v>0.89334463567658451</v>
      </c>
      <c r="X241" s="4">
        <f t="shared" si="164"/>
        <v>0.85254543874327005</v>
      </c>
      <c r="Y241" s="4">
        <f t="shared" si="164"/>
        <v>0.79921300652623883</v>
      </c>
      <c r="Z241" s="4">
        <f t="shared" si="164"/>
        <v>0.73204982249993378</v>
      </c>
      <c r="AA241" s="4">
        <f t="shared" si="164"/>
        <v>0.65145592958786691</v>
      </c>
      <c r="AB241" s="4">
        <f t="shared" si="164"/>
        <v>0.56032247880849573</v>
      </c>
      <c r="AC241" s="4">
        <f t="shared" si="164"/>
        <v>0.46411326873185343</v>
      </c>
      <c r="AD241" s="4">
        <f t="shared" si="164"/>
        <v>0.36979727595523937</v>
      </c>
      <c r="AE241" s="4">
        <f t="shared" si="164"/>
        <v>0.28393948637231203</v>
      </c>
      <c r="AF241" s="4">
        <f t="shared" si="164"/>
        <v>0.21097259161117732</v>
      </c>
      <c r="AG241" s="4">
        <f t="shared" si="161"/>
        <v>0.15253917653798199</v>
      </c>
      <c r="AH241" s="4">
        <f t="shared" si="161"/>
        <v>0.10795188737709993</v>
      </c>
      <c r="AI241" s="4">
        <f t="shared" si="161"/>
        <v>7.5176653938091809E-2</v>
      </c>
      <c r="AJ241" s="4">
        <f t="shared" si="162"/>
        <v>5.1742836177502194E-2</v>
      </c>
      <c r="AK241" s="4">
        <f t="shared" si="162"/>
        <v>3.5319190625345942E-2</v>
      </c>
      <c r="AL241" s="4">
        <f t="shared" si="162"/>
        <v>2.3969442072658165E-2</v>
      </c>
      <c r="AM241" s="4">
        <f t="shared" si="162"/>
        <v>1.6202243558389728E-2</v>
      </c>
      <c r="AN241" s="4">
        <f t="shared" si="162"/>
        <v>1.0922240564108399E-2</v>
      </c>
      <c r="AO241" s="4">
        <f t="shared" si="162"/>
        <v>7.3493212906090566E-3</v>
      </c>
      <c r="AP241" s="4">
        <f t="shared" si="162"/>
        <v>4.9390262185057265E-3</v>
      </c>
      <c r="AQ241" s="4">
        <f t="shared" si="162"/>
        <v>3.3164275492956197E-3</v>
      </c>
      <c r="AR241" s="4">
        <f t="shared" si="162"/>
        <v>2.2256362146679809E-3</v>
      </c>
    </row>
    <row r="242" spans="1:44" x14ac:dyDescent="0.25">
      <c r="A242" s="25"/>
      <c r="B242" s="40"/>
    </row>
    <row r="243" spans="1:44" ht="15.75" thickBot="1" x14ac:dyDescent="0.3"/>
    <row r="244" spans="1:44" ht="15.75" thickBot="1" x14ac:dyDescent="0.3">
      <c r="A244" s="26" t="s">
        <v>208</v>
      </c>
      <c r="B244" s="27">
        <v>2023</v>
      </c>
      <c r="C244" s="27">
        <v>2024</v>
      </c>
      <c r="D244" s="27">
        <v>2025</v>
      </c>
      <c r="E244" s="27">
        <v>2026</v>
      </c>
      <c r="F244" s="27">
        <v>2027</v>
      </c>
      <c r="G244" s="27">
        <v>2028</v>
      </c>
      <c r="H244" s="27">
        <v>2029</v>
      </c>
      <c r="I244" s="27">
        <v>2030</v>
      </c>
      <c r="J244" s="27">
        <v>2031</v>
      </c>
      <c r="K244" s="27">
        <v>2032</v>
      </c>
      <c r="L244" s="27">
        <v>2033</v>
      </c>
      <c r="M244" s="27">
        <v>2034</v>
      </c>
      <c r="N244" s="27">
        <v>2035</v>
      </c>
      <c r="O244" s="27">
        <v>2036</v>
      </c>
      <c r="P244" s="27">
        <v>2037</v>
      </c>
      <c r="Q244" s="27">
        <v>2038</v>
      </c>
      <c r="R244" s="27">
        <v>2039</v>
      </c>
      <c r="S244" s="27">
        <v>2040</v>
      </c>
      <c r="T244" s="27">
        <v>2041</v>
      </c>
      <c r="U244" s="27">
        <v>2042</v>
      </c>
      <c r="V244" s="27">
        <v>2043</v>
      </c>
      <c r="W244" s="27">
        <v>2044</v>
      </c>
      <c r="X244" s="27">
        <v>2045</v>
      </c>
      <c r="Y244" s="27">
        <v>2046</v>
      </c>
      <c r="Z244" s="27">
        <v>2047</v>
      </c>
      <c r="AA244" s="27">
        <v>2048</v>
      </c>
      <c r="AB244" s="27">
        <v>2049</v>
      </c>
      <c r="AC244" s="28">
        <v>2050</v>
      </c>
    </row>
    <row r="245" spans="1:44" x14ac:dyDescent="0.25">
      <c r="A245" s="29" t="str">
        <f t="shared" ref="A245:A259" si="165">A225</f>
        <v>Capex vehicle</v>
      </c>
      <c r="B245" s="62">
        <f t="shared" ref="B245:B254" si="166">$B225+($C225-$B225)*(1-Q225)</f>
        <v>3500000</v>
      </c>
      <c r="C245" s="62">
        <f t="shared" ref="C245:C254" si="167">$B225+($C225-$B225)*(1-R225)</f>
        <v>3500000</v>
      </c>
      <c r="D245" s="62">
        <f t="shared" ref="D245:D254" si="168">$B225+($C225-$B225)*(1-S225)</f>
        <v>3500000</v>
      </c>
      <c r="E245" s="62">
        <f t="shared" ref="E245:E254" si="169">$B225+($C225-$B225)*(1-T225)</f>
        <v>3500000</v>
      </c>
      <c r="F245" s="62">
        <f t="shared" ref="F245:F254" si="170">$B225+($C225-$B225)*(1-U225)</f>
        <v>3500000</v>
      </c>
      <c r="G245" s="62">
        <f t="shared" ref="G245:G254" si="171">$B225+($C225-$B225)*(1-V225)</f>
        <v>3500000</v>
      </c>
      <c r="H245" s="62">
        <f t="shared" ref="H245:H254" si="172">$B225+($C225-$B225)*(1-W225)</f>
        <v>3500000</v>
      </c>
      <c r="I245" s="62">
        <f t="shared" ref="I245:I254" si="173">$B225+($C225-$B225)*(1-X225)</f>
        <v>3500000</v>
      </c>
      <c r="J245" s="62">
        <f t="shared" ref="J245:J254" si="174">$B225+($C225-$B225)*(1-Y225)</f>
        <v>3500000</v>
      </c>
      <c r="K245" s="62">
        <f t="shared" ref="K245:K254" si="175">$B225+($C225-$B225)*(1-Z225)</f>
        <v>3500000</v>
      </c>
      <c r="L245" s="62">
        <f t="shared" ref="L245:L254" si="176">$B225+($C225-$B225)*(1-AA225)</f>
        <v>3500000</v>
      </c>
      <c r="M245" s="62">
        <f t="shared" ref="M245:M254" si="177">$B225+($C225-$B225)*(1-AB225)</f>
        <v>3500000</v>
      </c>
      <c r="N245" s="62">
        <f t="shared" ref="N245:N254" si="178">$B225+($C225-$B225)*(1-AC225)</f>
        <v>3500000</v>
      </c>
      <c r="O245" s="62">
        <f t="shared" ref="O245:O254" si="179">$B225+($C225-$B225)*(1-AD225)</f>
        <v>3500000</v>
      </c>
      <c r="P245" s="62">
        <f t="shared" ref="P245:P254" si="180">$B225+($C225-$B225)*(1-AE225)</f>
        <v>3500000</v>
      </c>
      <c r="Q245" s="62">
        <f t="shared" ref="Q245:Q254" si="181">$B225+($C225-$B225)*(1-AF225)</f>
        <v>3500000</v>
      </c>
      <c r="R245" s="62">
        <f t="shared" ref="R245:R254" si="182">$B225+($C225-$B225)*(1-AG225)</f>
        <v>3500000</v>
      </c>
      <c r="S245" s="62">
        <f t="shared" ref="S245:S254" si="183">$B225+($C225-$B225)*(1-AH225)</f>
        <v>3500000</v>
      </c>
      <c r="T245" s="62">
        <f t="shared" ref="T245:T254" si="184">$B225+($C225-$B225)*(1-AI225)</f>
        <v>3500000</v>
      </c>
      <c r="U245" s="62">
        <f t="shared" ref="U245:U254" si="185">$B225+($C225-$B225)*(1-AJ225)</f>
        <v>3500000</v>
      </c>
      <c r="V245" s="62">
        <f t="shared" ref="V245:V254" si="186">$B225+($C225-$B225)*(1-AK225)</f>
        <v>3500000</v>
      </c>
      <c r="W245" s="62">
        <f t="shared" ref="W245:W254" si="187">$B225+($C225-$B225)*(1-AL225)</f>
        <v>3500000</v>
      </c>
      <c r="X245" s="62">
        <f t="shared" ref="X245:X254" si="188">$B225+($C225-$B225)*(1-AM225)</f>
        <v>3500000</v>
      </c>
      <c r="Y245" s="62">
        <f t="shared" ref="Y245:Y254" si="189">$B225+($C225-$B225)*(1-AN225)</f>
        <v>3500000</v>
      </c>
      <c r="Z245" s="62">
        <f t="shared" ref="Z245:Z254" si="190">$B225+($C225-$B225)*(1-AO225)</f>
        <v>3500000</v>
      </c>
      <c r="AA245" s="62">
        <f t="shared" ref="AA245:AA254" si="191">$B225+($C225-$B225)*(1-AP225)</f>
        <v>3500000</v>
      </c>
      <c r="AB245" s="62">
        <f t="shared" ref="AB245:AB254" si="192">$B225+($C225-$B225)*(1-AQ225)</f>
        <v>3500000</v>
      </c>
      <c r="AC245" s="62">
        <f t="shared" ref="AC245:AC254" si="193">$B225+($C225-$B225)*(1-AR225)</f>
        <v>3500000</v>
      </c>
    </row>
    <row r="246" spans="1:44" x14ac:dyDescent="0.25">
      <c r="A246" s="30" t="str">
        <f t="shared" si="165"/>
        <v>Residual value (vehicle)</v>
      </c>
      <c r="B246" s="62">
        <f t="shared" si="166"/>
        <v>-520379.25155119307</v>
      </c>
      <c r="C246" s="62">
        <f t="shared" si="167"/>
        <v>-518400.78417000384</v>
      </c>
      <c r="D246" s="62">
        <f t="shared" si="168"/>
        <v>-515591.64410555211</v>
      </c>
      <c r="E246" s="62">
        <f t="shared" si="169"/>
        <v>-511621.1945655747</v>
      </c>
      <c r="F246" s="62">
        <f t="shared" si="170"/>
        <v>-506046.75504428975</v>
      </c>
      <c r="G246" s="62">
        <f t="shared" si="171"/>
        <v>-498296.26052549522</v>
      </c>
      <c r="H246" s="62">
        <f t="shared" si="172"/>
        <v>-487670.62248680455</v>
      </c>
      <c r="I246" s="62">
        <f t="shared" si="173"/>
        <v>-473390.90356014454</v>
      </c>
      <c r="J246" s="62">
        <f t="shared" si="174"/>
        <v>-454724.55228418356</v>
      </c>
      <c r="K246" s="62">
        <f t="shared" si="175"/>
        <v>-431217.43787497684</v>
      </c>
      <c r="L246" s="62">
        <f t="shared" si="176"/>
        <v>-403009.57535575342</v>
      </c>
      <c r="M246" s="62">
        <f t="shared" si="177"/>
        <v>-371112.8675829735</v>
      </c>
      <c r="N246" s="62">
        <f t="shared" si="178"/>
        <v>-337439.64405614871</v>
      </c>
      <c r="O246" s="62">
        <f t="shared" si="179"/>
        <v>-304429.04658433376</v>
      </c>
      <c r="P246" s="62">
        <f t="shared" si="180"/>
        <v>-274378.82023030921</v>
      </c>
      <c r="Q246" s="62">
        <f t="shared" si="181"/>
        <v>-248840.40706391208</v>
      </c>
      <c r="R246" s="62">
        <f t="shared" si="182"/>
        <v>-228388.71178829367</v>
      </c>
      <c r="S246" s="62">
        <f t="shared" si="183"/>
        <v>-212783.16058198496</v>
      </c>
      <c r="T246" s="62">
        <f t="shared" si="184"/>
        <v>-201311.8288783321</v>
      </c>
      <c r="U246" s="62">
        <f t="shared" si="185"/>
        <v>-193109.99266212579</v>
      </c>
      <c r="V246" s="62">
        <f t="shared" si="186"/>
        <v>-187361.71671887109</v>
      </c>
      <c r="W246" s="62">
        <f t="shared" si="187"/>
        <v>-183389.30472543038</v>
      </c>
      <c r="X246" s="62">
        <f t="shared" si="188"/>
        <v>-180670.78524543642</v>
      </c>
      <c r="Y246" s="62">
        <f t="shared" si="189"/>
        <v>-178822.78419743793</v>
      </c>
      <c r="Z246" s="62">
        <f t="shared" si="190"/>
        <v>-177572.26245171315</v>
      </c>
      <c r="AA246" s="62">
        <f t="shared" si="191"/>
        <v>-176728.659176477</v>
      </c>
      <c r="AB246" s="62">
        <f t="shared" si="192"/>
        <v>-176160.74964225345</v>
      </c>
      <c r="AC246" s="62">
        <f t="shared" si="193"/>
        <v>-175778.97267513379</v>
      </c>
    </row>
    <row r="247" spans="1:44" x14ac:dyDescent="0.25">
      <c r="A247" s="30" t="str">
        <f t="shared" si="165"/>
        <v>Capex costumization</v>
      </c>
      <c r="B247" s="62">
        <f t="shared" si="166"/>
        <v>2800000</v>
      </c>
      <c r="C247" s="62">
        <f t="shared" si="167"/>
        <v>2800000</v>
      </c>
      <c r="D247" s="62">
        <f t="shared" si="168"/>
        <v>2800000</v>
      </c>
      <c r="E247" s="62">
        <f t="shared" si="169"/>
        <v>2800000</v>
      </c>
      <c r="F247" s="62">
        <f t="shared" si="170"/>
        <v>2800000</v>
      </c>
      <c r="G247" s="62">
        <f t="shared" si="171"/>
        <v>2800000</v>
      </c>
      <c r="H247" s="62">
        <f t="shared" si="172"/>
        <v>2800000</v>
      </c>
      <c r="I247" s="62">
        <f t="shared" si="173"/>
        <v>2800000</v>
      </c>
      <c r="J247" s="62">
        <f t="shared" si="174"/>
        <v>2800000</v>
      </c>
      <c r="K247" s="62">
        <f t="shared" si="175"/>
        <v>2800000</v>
      </c>
      <c r="L247" s="62">
        <f t="shared" si="176"/>
        <v>2800000</v>
      </c>
      <c r="M247" s="62">
        <f t="shared" si="177"/>
        <v>2800000</v>
      </c>
      <c r="N247" s="62">
        <f t="shared" si="178"/>
        <v>2800000</v>
      </c>
      <c r="O247" s="62">
        <f t="shared" si="179"/>
        <v>2800000</v>
      </c>
      <c r="P247" s="62">
        <f t="shared" si="180"/>
        <v>2800000</v>
      </c>
      <c r="Q247" s="62">
        <f t="shared" si="181"/>
        <v>2800000</v>
      </c>
      <c r="R247" s="62">
        <f t="shared" si="182"/>
        <v>2800000</v>
      </c>
      <c r="S247" s="62">
        <f t="shared" si="183"/>
        <v>2800000</v>
      </c>
      <c r="T247" s="62">
        <f t="shared" si="184"/>
        <v>2800000</v>
      </c>
      <c r="U247" s="62">
        <f t="shared" si="185"/>
        <v>2800000</v>
      </c>
      <c r="V247" s="62">
        <f t="shared" si="186"/>
        <v>2800000</v>
      </c>
      <c r="W247" s="62">
        <f t="shared" si="187"/>
        <v>2800000</v>
      </c>
      <c r="X247" s="62">
        <f t="shared" si="188"/>
        <v>2800000</v>
      </c>
      <c r="Y247" s="62">
        <f t="shared" si="189"/>
        <v>2800000</v>
      </c>
      <c r="Z247" s="62">
        <f t="shared" si="190"/>
        <v>2800000</v>
      </c>
      <c r="AA247" s="62">
        <f t="shared" si="191"/>
        <v>2800000</v>
      </c>
      <c r="AB247" s="62">
        <f t="shared" si="192"/>
        <v>2800000</v>
      </c>
      <c r="AC247" s="62">
        <f t="shared" si="193"/>
        <v>2800000</v>
      </c>
    </row>
    <row r="248" spans="1:44" x14ac:dyDescent="0.25">
      <c r="A248" s="30" t="str">
        <f t="shared" si="165"/>
        <v>Residual value (costumization)</v>
      </c>
      <c r="B248" s="62">
        <f t="shared" si="166"/>
        <v>-140000</v>
      </c>
      <c r="C248" s="62">
        <f t="shared" si="167"/>
        <v>-140000</v>
      </c>
      <c r="D248" s="62">
        <f t="shared" si="168"/>
        <v>-140000</v>
      </c>
      <c r="E248" s="62">
        <f t="shared" si="169"/>
        <v>-140000</v>
      </c>
      <c r="F248" s="62">
        <f t="shared" si="170"/>
        <v>-140000</v>
      </c>
      <c r="G248" s="62">
        <f t="shared" si="171"/>
        <v>-140000</v>
      </c>
      <c r="H248" s="62">
        <f t="shared" si="172"/>
        <v>-140000</v>
      </c>
      <c r="I248" s="62">
        <f t="shared" si="173"/>
        <v>-140000</v>
      </c>
      <c r="J248" s="62">
        <f t="shared" si="174"/>
        <v>-140000</v>
      </c>
      <c r="K248" s="62">
        <f t="shared" si="175"/>
        <v>-140000</v>
      </c>
      <c r="L248" s="62">
        <f t="shared" si="176"/>
        <v>-140000</v>
      </c>
      <c r="M248" s="62">
        <f t="shared" si="177"/>
        <v>-140000</v>
      </c>
      <c r="N248" s="62">
        <f t="shared" si="178"/>
        <v>-140000</v>
      </c>
      <c r="O248" s="62">
        <f t="shared" si="179"/>
        <v>-140000</v>
      </c>
      <c r="P248" s="62">
        <f t="shared" si="180"/>
        <v>-140000</v>
      </c>
      <c r="Q248" s="62">
        <f t="shared" si="181"/>
        <v>-140000</v>
      </c>
      <c r="R248" s="62">
        <f t="shared" si="182"/>
        <v>-140000</v>
      </c>
      <c r="S248" s="62">
        <f t="shared" si="183"/>
        <v>-140000</v>
      </c>
      <c r="T248" s="62">
        <f t="shared" si="184"/>
        <v>-140000</v>
      </c>
      <c r="U248" s="62">
        <f t="shared" si="185"/>
        <v>-140000</v>
      </c>
      <c r="V248" s="62">
        <f t="shared" si="186"/>
        <v>-140000</v>
      </c>
      <c r="W248" s="62">
        <f t="shared" si="187"/>
        <v>-140000</v>
      </c>
      <c r="X248" s="62">
        <f t="shared" si="188"/>
        <v>-140000</v>
      </c>
      <c r="Y248" s="62">
        <f t="shared" si="189"/>
        <v>-140000</v>
      </c>
      <c r="Z248" s="62">
        <f t="shared" si="190"/>
        <v>-140000</v>
      </c>
      <c r="AA248" s="62">
        <f t="shared" si="191"/>
        <v>-140000</v>
      </c>
      <c r="AB248" s="62">
        <f t="shared" si="192"/>
        <v>-140000</v>
      </c>
      <c r="AC248" s="62">
        <f t="shared" si="193"/>
        <v>-140000</v>
      </c>
    </row>
    <row r="249" spans="1:44" x14ac:dyDescent="0.25">
      <c r="A249" s="30" t="str">
        <f t="shared" si="165"/>
        <v>WACC</v>
      </c>
      <c r="B249" s="62">
        <f t="shared" si="166"/>
        <v>0.06</v>
      </c>
      <c r="C249" s="62">
        <f t="shared" si="167"/>
        <v>0.06</v>
      </c>
      <c r="D249" s="62">
        <f t="shared" si="168"/>
        <v>0.06</v>
      </c>
      <c r="E249" s="62">
        <f t="shared" si="169"/>
        <v>0.06</v>
      </c>
      <c r="F249" s="62">
        <f t="shared" si="170"/>
        <v>0.06</v>
      </c>
      <c r="G249" s="62">
        <f t="shared" si="171"/>
        <v>0.06</v>
      </c>
      <c r="H249" s="62">
        <f t="shared" si="172"/>
        <v>0.06</v>
      </c>
      <c r="I249" s="62">
        <f t="shared" si="173"/>
        <v>0.06</v>
      </c>
      <c r="J249" s="62">
        <f t="shared" si="174"/>
        <v>0.06</v>
      </c>
      <c r="K249" s="62">
        <f t="shared" si="175"/>
        <v>0.06</v>
      </c>
      <c r="L249" s="62">
        <f t="shared" si="176"/>
        <v>0.06</v>
      </c>
      <c r="M249" s="62">
        <f t="shared" si="177"/>
        <v>0.06</v>
      </c>
      <c r="N249" s="62">
        <f t="shared" si="178"/>
        <v>0.06</v>
      </c>
      <c r="O249" s="62">
        <f t="shared" si="179"/>
        <v>0.06</v>
      </c>
      <c r="P249" s="62">
        <f t="shared" si="180"/>
        <v>0.06</v>
      </c>
      <c r="Q249" s="62">
        <f t="shared" si="181"/>
        <v>0.06</v>
      </c>
      <c r="R249" s="62">
        <f t="shared" si="182"/>
        <v>0.06</v>
      </c>
      <c r="S249" s="62">
        <f t="shared" si="183"/>
        <v>0.06</v>
      </c>
      <c r="T249" s="62">
        <f t="shared" si="184"/>
        <v>0.06</v>
      </c>
      <c r="U249" s="62">
        <f t="shared" si="185"/>
        <v>0.06</v>
      </c>
      <c r="V249" s="62">
        <f t="shared" si="186"/>
        <v>0.06</v>
      </c>
      <c r="W249" s="62">
        <f t="shared" si="187"/>
        <v>0.06</v>
      </c>
      <c r="X249" s="62">
        <f t="shared" si="188"/>
        <v>0.06</v>
      </c>
      <c r="Y249" s="62">
        <f t="shared" si="189"/>
        <v>0.06</v>
      </c>
      <c r="Z249" s="62">
        <f t="shared" si="190"/>
        <v>0.06</v>
      </c>
      <c r="AA249" s="62">
        <f t="shared" si="191"/>
        <v>0.06</v>
      </c>
      <c r="AB249" s="62">
        <f t="shared" si="192"/>
        <v>0.06</v>
      </c>
      <c r="AC249" s="62">
        <f t="shared" si="193"/>
        <v>0.06</v>
      </c>
    </row>
    <row r="250" spans="1:44" x14ac:dyDescent="0.25">
      <c r="A250" s="30" t="str">
        <f t="shared" si="165"/>
        <v>Opex fix (admin, crew, insurance)</v>
      </c>
      <c r="B250" s="62">
        <f t="shared" si="166"/>
        <v>610000</v>
      </c>
      <c r="C250" s="62">
        <f t="shared" si="167"/>
        <v>610000</v>
      </c>
      <c r="D250" s="62">
        <f t="shared" si="168"/>
        <v>610000</v>
      </c>
      <c r="E250" s="62">
        <f t="shared" si="169"/>
        <v>610000</v>
      </c>
      <c r="F250" s="62">
        <f t="shared" si="170"/>
        <v>610000</v>
      </c>
      <c r="G250" s="62">
        <f t="shared" si="171"/>
        <v>610000</v>
      </c>
      <c r="H250" s="62">
        <f t="shared" si="172"/>
        <v>610000</v>
      </c>
      <c r="I250" s="62">
        <f t="shared" si="173"/>
        <v>610000</v>
      </c>
      <c r="J250" s="62">
        <f t="shared" si="174"/>
        <v>610000</v>
      </c>
      <c r="K250" s="62">
        <f t="shared" si="175"/>
        <v>610000</v>
      </c>
      <c r="L250" s="62">
        <f t="shared" si="176"/>
        <v>610000</v>
      </c>
      <c r="M250" s="62">
        <f t="shared" si="177"/>
        <v>610000</v>
      </c>
      <c r="N250" s="62">
        <f t="shared" si="178"/>
        <v>610000</v>
      </c>
      <c r="O250" s="62">
        <f t="shared" si="179"/>
        <v>610000</v>
      </c>
      <c r="P250" s="62">
        <f t="shared" si="180"/>
        <v>610000</v>
      </c>
      <c r="Q250" s="62">
        <f t="shared" si="181"/>
        <v>610000</v>
      </c>
      <c r="R250" s="62">
        <f t="shared" si="182"/>
        <v>610000</v>
      </c>
      <c r="S250" s="62">
        <f t="shared" si="183"/>
        <v>610000</v>
      </c>
      <c r="T250" s="62">
        <f t="shared" si="184"/>
        <v>610000</v>
      </c>
      <c r="U250" s="62">
        <f t="shared" si="185"/>
        <v>610000</v>
      </c>
      <c r="V250" s="62">
        <f t="shared" si="186"/>
        <v>610000</v>
      </c>
      <c r="W250" s="62">
        <f t="shared" si="187"/>
        <v>610000</v>
      </c>
      <c r="X250" s="62">
        <f t="shared" si="188"/>
        <v>610000</v>
      </c>
      <c r="Y250" s="62">
        <f t="shared" si="189"/>
        <v>610000</v>
      </c>
      <c r="Z250" s="62">
        <f t="shared" si="190"/>
        <v>610000</v>
      </c>
      <c r="AA250" s="62">
        <f t="shared" si="191"/>
        <v>610000</v>
      </c>
      <c r="AB250" s="62">
        <f t="shared" si="192"/>
        <v>610000</v>
      </c>
      <c r="AC250" s="62">
        <f t="shared" si="193"/>
        <v>610000</v>
      </c>
    </row>
    <row r="251" spans="1:44" x14ac:dyDescent="0.25">
      <c r="A251" s="30" t="str">
        <f t="shared" si="165"/>
        <v>Opex maintenance &amp; repair</v>
      </c>
      <c r="B251" s="62">
        <f t="shared" si="166"/>
        <v>1050000</v>
      </c>
      <c r="C251" s="62">
        <f t="shared" si="167"/>
        <v>1050000</v>
      </c>
      <c r="D251" s="62">
        <f t="shared" si="168"/>
        <v>1050000</v>
      </c>
      <c r="E251" s="62">
        <f t="shared" si="169"/>
        <v>1050000</v>
      </c>
      <c r="F251" s="62">
        <f t="shared" si="170"/>
        <v>1050000</v>
      </c>
      <c r="G251" s="62">
        <f t="shared" si="171"/>
        <v>1050000</v>
      </c>
      <c r="H251" s="62">
        <f t="shared" si="172"/>
        <v>1050000</v>
      </c>
      <c r="I251" s="62">
        <f t="shared" si="173"/>
        <v>1050000</v>
      </c>
      <c r="J251" s="62">
        <f t="shared" si="174"/>
        <v>1050000</v>
      </c>
      <c r="K251" s="62">
        <f t="shared" si="175"/>
        <v>1050000</v>
      </c>
      <c r="L251" s="62">
        <f t="shared" si="176"/>
        <v>1050000</v>
      </c>
      <c r="M251" s="62">
        <f t="shared" si="177"/>
        <v>1050000</v>
      </c>
      <c r="N251" s="62">
        <f t="shared" si="178"/>
        <v>1050000</v>
      </c>
      <c r="O251" s="62">
        <f t="shared" si="179"/>
        <v>1050000</v>
      </c>
      <c r="P251" s="62">
        <f t="shared" si="180"/>
        <v>1050000</v>
      </c>
      <c r="Q251" s="62">
        <f t="shared" si="181"/>
        <v>1050000</v>
      </c>
      <c r="R251" s="62">
        <f t="shared" si="182"/>
        <v>1050000</v>
      </c>
      <c r="S251" s="62">
        <f t="shared" si="183"/>
        <v>1050000</v>
      </c>
      <c r="T251" s="62">
        <f t="shared" si="184"/>
        <v>1050000</v>
      </c>
      <c r="U251" s="62">
        <f t="shared" si="185"/>
        <v>1050000</v>
      </c>
      <c r="V251" s="62">
        <f t="shared" si="186"/>
        <v>1050000</v>
      </c>
      <c r="W251" s="62">
        <f t="shared" si="187"/>
        <v>1050000</v>
      </c>
      <c r="X251" s="62">
        <f t="shared" si="188"/>
        <v>1050000</v>
      </c>
      <c r="Y251" s="62">
        <f t="shared" si="189"/>
        <v>1050000</v>
      </c>
      <c r="Z251" s="62">
        <f t="shared" si="190"/>
        <v>1050000</v>
      </c>
      <c r="AA251" s="62">
        <f t="shared" si="191"/>
        <v>1050000</v>
      </c>
      <c r="AB251" s="62">
        <f t="shared" si="192"/>
        <v>1050000</v>
      </c>
      <c r="AC251" s="62">
        <f t="shared" si="193"/>
        <v>1050000</v>
      </c>
    </row>
    <row r="252" spans="1:44" x14ac:dyDescent="0.25">
      <c r="A252" s="30" t="str">
        <f t="shared" si="165"/>
        <v>Opex var (mode-fees, shunting)</v>
      </c>
      <c r="B252" s="62">
        <f t="shared" si="166"/>
        <v>3.6414565826330532</v>
      </c>
      <c r="C252" s="62">
        <f t="shared" si="167"/>
        <v>3.6414565826330532</v>
      </c>
      <c r="D252" s="62">
        <f t="shared" si="168"/>
        <v>3.6414565826330532</v>
      </c>
      <c r="E252" s="62">
        <f t="shared" si="169"/>
        <v>3.6414565826330532</v>
      </c>
      <c r="F252" s="62">
        <f t="shared" si="170"/>
        <v>3.6414565826330532</v>
      </c>
      <c r="G252" s="62">
        <f t="shared" si="171"/>
        <v>3.6414565826330532</v>
      </c>
      <c r="H252" s="62">
        <f t="shared" si="172"/>
        <v>3.6414565826330532</v>
      </c>
      <c r="I252" s="62">
        <f t="shared" si="173"/>
        <v>3.6414565826330532</v>
      </c>
      <c r="J252" s="62">
        <f t="shared" si="174"/>
        <v>3.6414565826330532</v>
      </c>
      <c r="K252" s="62">
        <f t="shared" si="175"/>
        <v>3.6414565826330532</v>
      </c>
      <c r="L252" s="62">
        <f t="shared" si="176"/>
        <v>3.6414565826330532</v>
      </c>
      <c r="M252" s="62">
        <f t="shared" si="177"/>
        <v>3.6414565826330532</v>
      </c>
      <c r="N252" s="62">
        <f t="shared" si="178"/>
        <v>3.6414565826330532</v>
      </c>
      <c r="O252" s="62">
        <f t="shared" si="179"/>
        <v>3.6414565826330532</v>
      </c>
      <c r="P252" s="62">
        <f t="shared" si="180"/>
        <v>3.6414565826330532</v>
      </c>
      <c r="Q252" s="62">
        <f t="shared" si="181"/>
        <v>3.6414565826330532</v>
      </c>
      <c r="R252" s="62">
        <f t="shared" si="182"/>
        <v>3.6414565826330532</v>
      </c>
      <c r="S252" s="62">
        <f t="shared" si="183"/>
        <v>3.6414565826330532</v>
      </c>
      <c r="T252" s="62">
        <f t="shared" si="184"/>
        <v>3.6414565826330532</v>
      </c>
      <c r="U252" s="62">
        <f t="shared" si="185"/>
        <v>3.6414565826330532</v>
      </c>
      <c r="V252" s="62">
        <f t="shared" si="186"/>
        <v>3.6414565826330532</v>
      </c>
      <c r="W252" s="62">
        <f t="shared" si="187"/>
        <v>3.6414565826330532</v>
      </c>
      <c r="X252" s="62">
        <f t="shared" si="188"/>
        <v>3.6414565826330532</v>
      </c>
      <c r="Y252" s="62">
        <f t="shared" si="189"/>
        <v>3.6414565826330532</v>
      </c>
      <c r="Z252" s="62">
        <f t="shared" si="190"/>
        <v>3.6414565826330532</v>
      </c>
      <c r="AA252" s="62">
        <f t="shared" si="191"/>
        <v>3.6414565826330532</v>
      </c>
      <c r="AB252" s="62">
        <f t="shared" si="192"/>
        <v>3.6414565826330532</v>
      </c>
      <c r="AC252" s="62">
        <f t="shared" si="193"/>
        <v>3.6414565826330532</v>
      </c>
    </row>
    <row r="253" spans="1:44" x14ac:dyDescent="0.25">
      <c r="A253" s="30" t="str">
        <f t="shared" si="165"/>
        <v>Fuel Economy</v>
      </c>
      <c r="B253" s="62">
        <f t="shared" si="166"/>
        <v>62.083200000000005</v>
      </c>
      <c r="C253" s="62">
        <f t="shared" si="167"/>
        <v>62.083200000000005</v>
      </c>
      <c r="D253" s="62">
        <f t="shared" si="168"/>
        <v>62.083200000000005</v>
      </c>
      <c r="E253" s="62">
        <f t="shared" si="169"/>
        <v>62.083200000000005</v>
      </c>
      <c r="F253" s="62">
        <f t="shared" si="170"/>
        <v>62.083200000000005</v>
      </c>
      <c r="G253" s="62">
        <f t="shared" si="171"/>
        <v>62.083200000000005</v>
      </c>
      <c r="H253" s="62">
        <f t="shared" si="172"/>
        <v>62.083200000000005</v>
      </c>
      <c r="I253" s="62">
        <f t="shared" si="173"/>
        <v>62.083200000000005</v>
      </c>
      <c r="J253" s="62">
        <f t="shared" si="174"/>
        <v>62.083200000000005</v>
      </c>
      <c r="K253" s="62">
        <f t="shared" si="175"/>
        <v>62.083200000000005</v>
      </c>
      <c r="L253" s="62">
        <f t="shared" si="176"/>
        <v>62.083200000000005</v>
      </c>
      <c r="M253" s="62">
        <f t="shared" si="177"/>
        <v>62.083200000000005</v>
      </c>
      <c r="N253" s="62">
        <f t="shared" si="178"/>
        <v>62.083200000000005</v>
      </c>
      <c r="O253" s="62">
        <f t="shared" si="179"/>
        <v>62.083200000000005</v>
      </c>
      <c r="P253" s="62">
        <f t="shared" si="180"/>
        <v>62.083200000000005</v>
      </c>
      <c r="Q253" s="62">
        <f t="shared" si="181"/>
        <v>62.083200000000005</v>
      </c>
      <c r="R253" s="62">
        <f t="shared" si="182"/>
        <v>62.083200000000005</v>
      </c>
      <c r="S253" s="62">
        <f t="shared" si="183"/>
        <v>62.083200000000005</v>
      </c>
      <c r="T253" s="62">
        <f t="shared" si="184"/>
        <v>62.083200000000005</v>
      </c>
      <c r="U253" s="62">
        <f t="shared" si="185"/>
        <v>62.083200000000005</v>
      </c>
      <c r="V253" s="62">
        <f t="shared" si="186"/>
        <v>62.083200000000005</v>
      </c>
      <c r="W253" s="62">
        <f t="shared" si="187"/>
        <v>62.083200000000005</v>
      </c>
      <c r="X253" s="62">
        <f t="shared" si="188"/>
        <v>62.083200000000005</v>
      </c>
      <c r="Y253" s="62">
        <f t="shared" si="189"/>
        <v>62.083200000000005</v>
      </c>
      <c r="Z253" s="62">
        <f t="shared" si="190"/>
        <v>62.083200000000005</v>
      </c>
      <c r="AA253" s="62">
        <f t="shared" si="191"/>
        <v>62.083200000000005</v>
      </c>
      <c r="AB253" s="62">
        <f t="shared" si="192"/>
        <v>62.083200000000005</v>
      </c>
      <c r="AC253" s="62">
        <f t="shared" si="193"/>
        <v>62.083200000000005</v>
      </c>
    </row>
    <row r="254" spans="1:44" x14ac:dyDescent="0.25">
      <c r="A254" s="30" t="str">
        <f t="shared" si="165"/>
        <v>Fuel Cost</v>
      </c>
      <c r="B254" s="62">
        <f t="shared" si="166"/>
        <v>0.1</v>
      </c>
      <c r="C254" s="62">
        <f t="shared" si="167"/>
        <v>0.1</v>
      </c>
      <c r="D254" s="62">
        <f t="shared" si="168"/>
        <v>0.1</v>
      </c>
      <c r="E254" s="62">
        <f t="shared" si="169"/>
        <v>0.1</v>
      </c>
      <c r="F254" s="62">
        <f t="shared" si="170"/>
        <v>0.1</v>
      </c>
      <c r="G254" s="62">
        <f t="shared" si="171"/>
        <v>0.1</v>
      </c>
      <c r="H254" s="62">
        <f t="shared" si="172"/>
        <v>0.1</v>
      </c>
      <c r="I254" s="62">
        <f t="shared" si="173"/>
        <v>0.1</v>
      </c>
      <c r="J254" s="62">
        <f t="shared" si="174"/>
        <v>0.1</v>
      </c>
      <c r="K254" s="62">
        <f t="shared" si="175"/>
        <v>0.1</v>
      </c>
      <c r="L254" s="62">
        <f t="shared" si="176"/>
        <v>0.1</v>
      </c>
      <c r="M254" s="62">
        <f t="shared" si="177"/>
        <v>0.1</v>
      </c>
      <c r="N254" s="62">
        <f t="shared" si="178"/>
        <v>0.1</v>
      </c>
      <c r="O254" s="62">
        <f t="shared" si="179"/>
        <v>0.1</v>
      </c>
      <c r="P254" s="62">
        <f t="shared" si="180"/>
        <v>0.1</v>
      </c>
      <c r="Q254" s="62">
        <f t="shared" si="181"/>
        <v>0.1</v>
      </c>
      <c r="R254" s="62">
        <f t="shared" si="182"/>
        <v>0.1</v>
      </c>
      <c r="S254" s="62">
        <f t="shared" si="183"/>
        <v>0.1</v>
      </c>
      <c r="T254" s="62">
        <f t="shared" si="184"/>
        <v>0.1</v>
      </c>
      <c r="U254" s="62">
        <f t="shared" si="185"/>
        <v>0.1</v>
      </c>
      <c r="V254" s="62">
        <f t="shared" si="186"/>
        <v>0.1</v>
      </c>
      <c r="W254" s="62">
        <f t="shared" si="187"/>
        <v>0.1</v>
      </c>
      <c r="X254" s="62">
        <f t="shared" si="188"/>
        <v>0.1</v>
      </c>
      <c r="Y254" s="62">
        <f t="shared" si="189"/>
        <v>0.1</v>
      </c>
      <c r="Z254" s="62">
        <f t="shared" si="190"/>
        <v>0.1</v>
      </c>
      <c r="AA254" s="62">
        <f t="shared" si="191"/>
        <v>0.1</v>
      </c>
      <c r="AB254" s="62">
        <f t="shared" si="192"/>
        <v>0.1</v>
      </c>
      <c r="AC254" s="62">
        <f t="shared" si="193"/>
        <v>0.1</v>
      </c>
    </row>
    <row r="255" spans="1:44" x14ac:dyDescent="0.25">
      <c r="A255" s="30" t="str">
        <f t="shared" si="165"/>
        <v>Emission Cost</v>
      </c>
      <c r="B255" s="66">
        <f>$B235+($C235-$B235)*(1-Q235)</f>
        <v>0</v>
      </c>
      <c r="C255" s="66">
        <f t="shared" ref="C255:AC255" si="194">$B235+($C235-$B235)*(1-R235)</f>
        <v>0</v>
      </c>
      <c r="D255" s="66">
        <f t="shared" si="194"/>
        <v>0</v>
      </c>
      <c r="E255" s="66">
        <f t="shared" si="194"/>
        <v>0</v>
      </c>
      <c r="F255" s="66">
        <f t="shared" si="194"/>
        <v>0</v>
      </c>
      <c r="G255" s="66">
        <f t="shared" si="194"/>
        <v>0</v>
      </c>
      <c r="H255" s="66">
        <f t="shared" si="194"/>
        <v>0</v>
      </c>
      <c r="I255" s="66">
        <f t="shared" si="194"/>
        <v>0</v>
      </c>
      <c r="J255" s="66">
        <f t="shared" si="194"/>
        <v>0</v>
      </c>
      <c r="K255" s="66">
        <f t="shared" si="194"/>
        <v>0</v>
      </c>
      <c r="L255" s="66">
        <f t="shared" si="194"/>
        <v>0</v>
      </c>
      <c r="M255" s="66">
        <f t="shared" si="194"/>
        <v>0</v>
      </c>
      <c r="N255" s="66">
        <f t="shared" si="194"/>
        <v>0</v>
      </c>
      <c r="O255" s="66">
        <f t="shared" si="194"/>
        <v>0</v>
      </c>
      <c r="P255" s="66">
        <f t="shared" si="194"/>
        <v>0</v>
      </c>
      <c r="Q255" s="66">
        <f t="shared" si="194"/>
        <v>0</v>
      </c>
      <c r="R255" s="66">
        <f t="shared" si="194"/>
        <v>0</v>
      </c>
      <c r="S255" s="66">
        <f t="shared" si="194"/>
        <v>0</v>
      </c>
      <c r="T255" s="66">
        <f t="shared" si="194"/>
        <v>0</v>
      </c>
      <c r="U255" s="66">
        <f t="shared" si="194"/>
        <v>0</v>
      </c>
      <c r="V255" s="66">
        <f t="shared" si="194"/>
        <v>0</v>
      </c>
      <c r="W255" s="66">
        <f t="shared" si="194"/>
        <v>0</v>
      </c>
      <c r="X255" s="66">
        <f t="shared" si="194"/>
        <v>0</v>
      </c>
      <c r="Y255" s="66">
        <f t="shared" si="194"/>
        <v>0</v>
      </c>
      <c r="Z255" s="66">
        <f t="shared" si="194"/>
        <v>0</v>
      </c>
      <c r="AA255" s="66">
        <f t="shared" si="194"/>
        <v>0</v>
      </c>
      <c r="AB255" s="66">
        <f t="shared" si="194"/>
        <v>0</v>
      </c>
      <c r="AC255" s="66">
        <f t="shared" si="194"/>
        <v>0</v>
      </c>
    </row>
    <row r="256" spans="1:44" x14ac:dyDescent="0.25">
      <c r="A256" s="30" t="str">
        <f t="shared" si="165"/>
        <v>Lifetime vehicle</v>
      </c>
      <c r="B256" s="62">
        <f>$B236+($C236-$B236)*(1-Q236)</f>
        <v>20</v>
      </c>
      <c r="C256" s="62">
        <f t="shared" ref="C256:L258" si="195">$B236+($C236-$B236)*(1-R236)</f>
        <v>20</v>
      </c>
      <c r="D256" s="62">
        <f t="shared" si="195"/>
        <v>20</v>
      </c>
      <c r="E256" s="62">
        <f t="shared" si="195"/>
        <v>20</v>
      </c>
      <c r="F256" s="62">
        <f t="shared" si="195"/>
        <v>20</v>
      </c>
      <c r="G256" s="62">
        <f t="shared" si="195"/>
        <v>20</v>
      </c>
      <c r="H256" s="62">
        <f t="shared" si="195"/>
        <v>20</v>
      </c>
      <c r="I256" s="62">
        <f t="shared" si="195"/>
        <v>20</v>
      </c>
      <c r="J256" s="62">
        <f t="shared" si="195"/>
        <v>20</v>
      </c>
      <c r="K256" s="62">
        <f t="shared" si="195"/>
        <v>20</v>
      </c>
      <c r="L256" s="62">
        <f t="shared" si="195"/>
        <v>20</v>
      </c>
      <c r="M256" s="62">
        <f t="shared" ref="M256:V258" si="196">$B236+($C236-$B236)*(1-AB236)</f>
        <v>20</v>
      </c>
      <c r="N256" s="62">
        <f t="shared" si="196"/>
        <v>20</v>
      </c>
      <c r="O256" s="62">
        <f t="shared" si="196"/>
        <v>20</v>
      </c>
      <c r="P256" s="62">
        <f t="shared" si="196"/>
        <v>20</v>
      </c>
      <c r="Q256" s="62">
        <f t="shared" si="196"/>
        <v>20</v>
      </c>
      <c r="R256" s="62">
        <f t="shared" si="196"/>
        <v>20</v>
      </c>
      <c r="S256" s="62">
        <f t="shared" si="196"/>
        <v>20</v>
      </c>
      <c r="T256" s="62">
        <f t="shared" si="196"/>
        <v>20</v>
      </c>
      <c r="U256" s="62">
        <f t="shared" si="196"/>
        <v>20</v>
      </c>
      <c r="V256" s="62">
        <f t="shared" si="196"/>
        <v>20</v>
      </c>
      <c r="W256" s="62">
        <f t="shared" ref="W256:AC258" si="197">$B236+($C236-$B236)*(1-AL236)</f>
        <v>20</v>
      </c>
      <c r="X256" s="62">
        <f t="shared" si="197"/>
        <v>20</v>
      </c>
      <c r="Y256" s="62">
        <f t="shared" si="197"/>
        <v>20</v>
      </c>
      <c r="Z256" s="62">
        <f t="shared" si="197"/>
        <v>20</v>
      </c>
      <c r="AA256" s="62">
        <f t="shared" si="197"/>
        <v>20</v>
      </c>
      <c r="AB256" s="62">
        <f t="shared" si="197"/>
        <v>20</v>
      </c>
      <c r="AC256" s="62">
        <f t="shared" si="197"/>
        <v>20</v>
      </c>
    </row>
    <row r="257" spans="1:29" x14ac:dyDescent="0.25">
      <c r="A257" s="30" t="str">
        <f t="shared" si="165"/>
        <v>Lifetime costumization</v>
      </c>
      <c r="B257" s="62">
        <f>$B237+($C237-$B237)*(1-Q237)</f>
        <v>30</v>
      </c>
      <c r="C257" s="62">
        <f t="shared" si="195"/>
        <v>30</v>
      </c>
      <c r="D257" s="62">
        <f t="shared" si="195"/>
        <v>30</v>
      </c>
      <c r="E257" s="62">
        <f t="shared" si="195"/>
        <v>30</v>
      </c>
      <c r="F257" s="62">
        <f t="shared" si="195"/>
        <v>30</v>
      </c>
      <c r="G257" s="62">
        <f t="shared" si="195"/>
        <v>30</v>
      </c>
      <c r="H257" s="62">
        <f t="shared" si="195"/>
        <v>30</v>
      </c>
      <c r="I257" s="62">
        <f t="shared" si="195"/>
        <v>30</v>
      </c>
      <c r="J257" s="62">
        <f t="shared" si="195"/>
        <v>30</v>
      </c>
      <c r="K257" s="62">
        <f t="shared" si="195"/>
        <v>30</v>
      </c>
      <c r="L257" s="62">
        <f t="shared" si="195"/>
        <v>30</v>
      </c>
      <c r="M257" s="62">
        <f t="shared" si="196"/>
        <v>30</v>
      </c>
      <c r="N257" s="62">
        <f t="shared" si="196"/>
        <v>30</v>
      </c>
      <c r="O257" s="62">
        <f t="shared" si="196"/>
        <v>30</v>
      </c>
      <c r="P257" s="62">
        <f t="shared" si="196"/>
        <v>30</v>
      </c>
      <c r="Q257" s="62">
        <f t="shared" si="196"/>
        <v>30</v>
      </c>
      <c r="R257" s="62">
        <f t="shared" si="196"/>
        <v>30</v>
      </c>
      <c r="S257" s="62">
        <f t="shared" si="196"/>
        <v>30</v>
      </c>
      <c r="T257" s="62">
        <f t="shared" si="196"/>
        <v>30</v>
      </c>
      <c r="U257" s="62">
        <f t="shared" si="196"/>
        <v>30</v>
      </c>
      <c r="V257" s="62">
        <f t="shared" si="196"/>
        <v>30</v>
      </c>
      <c r="W257" s="62">
        <f t="shared" si="197"/>
        <v>30</v>
      </c>
      <c r="X257" s="62">
        <f t="shared" si="197"/>
        <v>30</v>
      </c>
      <c r="Y257" s="62">
        <f t="shared" si="197"/>
        <v>30</v>
      </c>
      <c r="Z257" s="62">
        <f t="shared" si="197"/>
        <v>30</v>
      </c>
      <c r="AA257" s="62">
        <f t="shared" si="197"/>
        <v>30</v>
      </c>
      <c r="AB257" s="62">
        <f t="shared" si="197"/>
        <v>30</v>
      </c>
      <c r="AC257" s="62">
        <f t="shared" si="197"/>
        <v>30</v>
      </c>
    </row>
    <row r="258" spans="1:29" x14ac:dyDescent="0.25">
      <c r="A258" s="30" t="str">
        <f t="shared" si="165"/>
        <v>Tonnage .</v>
      </c>
      <c r="B258" s="62">
        <f>$B238+($C238-$B238)*(1-Q238)</f>
        <v>2240</v>
      </c>
      <c r="C258" s="62">
        <f t="shared" si="195"/>
        <v>2240</v>
      </c>
      <c r="D258" s="62">
        <f t="shared" si="195"/>
        <v>2240</v>
      </c>
      <c r="E258" s="62">
        <f t="shared" si="195"/>
        <v>2240</v>
      </c>
      <c r="F258" s="62">
        <f t="shared" si="195"/>
        <v>2240</v>
      </c>
      <c r="G258" s="62">
        <f t="shared" si="195"/>
        <v>2240</v>
      </c>
      <c r="H258" s="62">
        <f t="shared" si="195"/>
        <v>2240</v>
      </c>
      <c r="I258" s="62">
        <f t="shared" si="195"/>
        <v>2240</v>
      </c>
      <c r="J258" s="62">
        <f t="shared" si="195"/>
        <v>2240</v>
      </c>
      <c r="K258" s="62">
        <f t="shared" si="195"/>
        <v>2240</v>
      </c>
      <c r="L258" s="62">
        <f t="shared" si="195"/>
        <v>2240</v>
      </c>
      <c r="M258" s="62">
        <f t="shared" si="196"/>
        <v>2240</v>
      </c>
      <c r="N258" s="62">
        <f t="shared" si="196"/>
        <v>2240</v>
      </c>
      <c r="O258" s="62">
        <f t="shared" si="196"/>
        <v>2240</v>
      </c>
      <c r="P258" s="62">
        <f t="shared" si="196"/>
        <v>2240</v>
      </c>
      <c r="Q258" s="62">
        <f t="shared" si="196"/>
        <v>2240</v>
      </c>
      <c r="R258" s="62">
        <f t="shared" si="196"/>
        <v>2240</v>
      </c>
      <c r="S258" s="62">
        <f t="shared" si="196"/>
        <v>2240</v>
      </c>
      <c r="T258" s="62">
        <f t="shared" si="196"/>
        <v>2240</v>
      </c>
      <c r="U258" s="62">
        <f t="shared" si="196"/>
        <v>2240</v>
      </c>
      <c r="V258" s="62">
        <f t="shared" si="196"/>
        <v>2240</v>
      </c>
      <c r="W258" s="62">
        <f t="shared" si="197"/>
        <v>2240</v>
      </c>
      <c r="X258" s="62">
        <f t="shared" si="197"/>
        <v>2240</v>
      </c>
      <c r="Y258" s="62">
        <f t="shared" si="197"/>
        <v>2240</v>
      </c>
      <c r="Z258" s="62">
        <f t="shared" si="197"/>
        <v>2240</v>
      </c>
      <c r="AA258" s="62">
        <f t="shared" si="197"/>
        <v>2240</v>
      </c>
      <c r="AB258" s="62">
        <f t="shared" si="197"/>
        <v>2240</v>
      </c>
      <c r="AC258" s="62">
        <f t="shared" si="197"/>
        <v>2240</v>
      </c>
    </row>
    <row r="259" spans="1:29" x14ac:dyDescent="0.25">
      <c r="A259" s="30" t="str">
        <f t="shared" si="165"/>
        <v>Market failure (av. utilization)</v>
      </c>
      <c r="B259" s="62">
        <f t="shared" ref="B259:K260" si="198">($B239+($C239-$B239)*(1-Q239))*B$44</f>
        <v>716.80000000000007</v>
      </c>
      <c r="C259" s="62">
        <f t="shared" si="198"/>
        <v>716.80000000000007</v>
      </c>
      <c r="D259" s="62">
        <f t="shared" si="198"/>
        <v>716.80000000000007</v>
      </c>
      <c r="E259" s="62">
        <f t="shared" si="198"/>
        <v>716.80000000000007</v>
      </c>
      <c r="F259" s="62">
        <f t="shared" si="198"/>
        <v>716.80000000000007</v>
      </c>
      <c r="G259" s="62">
        <f t="shared" si="198"/>
        <v>716.80000000000007</v>
      </c>
      <c r="H259" s="62">
        <f t="shared" si="198"/>
        <v>716.80000000000007</v>
      </c>
      <c r="I259" s="62">
        <f t="shared" si="198"/>
        <v>716.80000000000007</v>
      </c>
      <c r="J259" s="62">
        <f t="shared" si="198"/>
        <v>716.80000000000007</v>
      </c>
      <c r="K259" s="62">
        <f t="shared" si="198"/>
        <v>716.80000000000007</v>
      </c>
      <c r="L259" s="62">
        <f t="shared" ref="L259:U260" si="199">($B239+($C239-$B239)*(1-AA239))*L$44</f>
        <v>716.80000000000007</v>
      </c>
      <c r="M259" s="62">
        <f t="shared" si="199"/>
        <v>716.80000000000007</v>
      </c>
      <c r="N259" s="62">
        <f t="shared" si="199"/>
        <v>716.80000000000007</v>
      </c>
      <c r="O259" s="62">
        <f t="shared" si="199"/>
        <v>716.80000000000007</v>
      </c>
      <c r="P259" s="62">
        <f t="shared" si="199"/>
        <v>716.80000000000007</v>
      </c>
      <c r="Q259" s="62">
        <f t="shared" si="199"/>
        <v>716.80000000000007</v>
      </c>
      <c r="R259" s="62">
        <f t="shared" si="199"/>
        <v>716.80000000000007</v>
      </c>
      <c r="S259" s="62">
        <f t="shared" si="199"/>
        <v>716.80000000000007</v>
      </c>
      <c r="T259" s="62">
        <f t="shared" si="199"/>
        <v>716.80000000000007</v>
      </c>
      <c r="U259" s="62">
        <f t="shared" si="199"/>
        <v>716.80000000000007</v>
      </c>
      <c r="V259" s="62">
        <f t="shared" ref="V259:AC260" si="200">($B239+($C239-$B239)*(1-AK239))*V$44</f>
        <v>716.80000000000007</v>
      </c>
      <c r="W259" s="62">
        <f t="shared" si="200"/>
        <v>716.80000000000007</v>
      </c>
      <c r="X259" s="62">
        <f t="shared" si="200"/>
        <v>716.80000000000007</v>
      </c>
      <c r="Y259" s="62">
        <f t="shared" si="200"/>
        <v>716.80000000000007</v>
      </c>
      <c r="Z259" s="62">
        <f t="shared" si="200"/>
        <v>716.80000000000007</v>
      </c>
      <c r="AA259" s="62">
        <f t="shared" si="200"/>
        <v>716.80000000000007</v>
      </c>
      <c r="AB259" s="62">
        <f t="shared" si="200"/>
        <v>716.80000000000007</v>
      </c>
      <c r="AC259" s="62">
        <f t="shared" si="200"/>
        <v>716.80000000000007</v>
      </c>
    </row>
    <row r="260" spans="1:29" x14ac:dyDescent="0.25">
      <c r="A260" s="30" t="s">
        <v>73</v>
      </c>
      <c r="B260" s="62">
        <f t="shared" si="198"/>
        <v>0</v>
      </c>
      <c r="C260" s="62">
        <f t="shared" si="198"/>
        <v>0</v>
      </c>
      <c r="D260" s="62">
        <f t="shared" si="198"/>
        <v>0</v>
      </c>
      <c r="E260" s="62">
        <f t="shared" si="198"/>
        <v>0</v>
      </c>
      <c r="F260" s="62">
        <f t="shared" si="198"/>
        <v>0</v>
      </c>
      <c r="G260" s="62">
        <f t="shared" si="198"/>
        <v>0</v>
      </c>
      <c r="H260" s="62">
        <f t="shared" si="198"/>
        <v>0</v>
      </c>
      <c r="I260" s="62">
        <f t="shared" si="198"/>
        <v>0</v>
      </c>
      <c r="J260" s="62">
        <f t="shared" si="198"/>
        <v>0</v>
      </c>
      <c r="K260" s="62">
        <f t="shared" si="198"/>
        <v>0</v>
      </c>
      <c r="L260" s="62">
        <f t="shared" si="199"/>
        <v>0</v>
      </c>
      <c r="M260" s="62">
        <f t="shared" si="199"/>
        <v>0</v>
      </c>
      <c r="N260" s="62">
        <f t="shared" si="199"/>
        <v>0</v>
      </c>
      <c r="O260" s="62">
        <f t="shared" si="199"/>
        <v>0</v>
      </c>
      <c r="P260" s="62">
        <f t="shared" si="199"/>
        <v>0</v>
      </c>
      <c r="Q260" s="62">
        <f t="shared" si="199"/>
        <v>0</v>
      </c>
      <c r="R260" s="62">
        <f t="shared" si="199"/>
        <v>0</v>
      </c>
      <c r="S260" s="62">
        <f t="shared" si="199"/>
        <v>0</v>
      </c>
      <c r="T260" s="62">
        <f t="shared" si="199"/>
        <v>0</v>
      </c>
      <c r="U260" s="62">
        <f t="shared" si="199"/>
        <v>0</v>
      </c>
      <c r="V260" s="62">
        <f t="shared" si="200"/>
        <v>0</v>
      </c>
      <c r="W260" s="62">
        <f t="shared" si="200"/>
        <v>0</v>
      </c>
      <c r="X260" s="62">
        <f t="shared" si="200"/>
        <v>0</v>
      </c>
      <c r="Y260" s="62">
        <f t="shared" si="200"/>
        <v>0</v>
      </c>
      <c r="Z260" s="62">
        <f t="shared" si="200"/>
        <v>0</v>
      </c>
      <c r="AA260" s="62">
        <f t="shared" si="200"/>
        <v>0</v>
      </c>
      <c r="AB260" s="62">
        <f t="shared" si="200"/>
        <v>0</v>
      </c>
      <c r="AC260" s="62">
        <f t="shared" si="200"/>
        <v>0</v>
      </c>
    </row>
    <row r="261" spans="1:29" x14ac:dyDescent="0.25">
      <c r="A261" s="30" t="str">
        <f>A241</f>
        <v>Annual Mileage</v>
      </c>
      <c r="B261" s="62">
        <f t="shared" ref="B261:AC261" si="201">$B241+($C241-$B241)*(1-Q241)</f>
        <v>178500</v>
      </c>
      <c r="C261" s="62">
        <f t="shared" si="201"/>
        <v>178500</v>
      </c>
      <c r="D261" s="62">
        <f t="shared" si="201"/>
        <v>178500</v>
      </c>
      <c r="E261" s="62">
        <f t="shared" si="201"/>
        <v>178500</v>
      </c>
      <c r="F261" s="62">
        <f t="shared" si="201"/>
        <v>178500</v>
      </c>
      <c r="G261" s="62">
        <f t="shared" si="201"/>
        <v>178500</v>
      </c>
      <c r="H261" s="62">
        <f t="shared" si="201"/>
        <v>178500</v>
      </c>
      <c r="I261" s="62">
        <f t="shared" si="201"/>
        <v>178500</v>
      </c>
      <c r="J261" s="62">
        <f t="shared" si="201"/>
        <v>178500</v>
      </c>
      <c r="K261" s="62">
        <f t="shared" si="201"/>
        <v>178500</v>
      </c>
      <c r="L261" s="62">
        <f t="shared" si="201"/>
        <v>178500</v>
      </c>
      <c r="M261" s="62">
        <f t="shared" si="201"/>
        <v>178500</v>
      </c>
      <c r="N261" s="62">
        <f t="shared" si="201"/>
        <v>178500</v>
      </c>
      <c r="O261" s="62">
        <f t="shared" si="201"/>
        <v>178500</v>
      </c>
      <c r="P261" s="62">
        <f t="shared" si="201"/>
        <v>178500</v>
      </c>
      <c r="Q261" s="62">
        <f t="shared" si="201"/>
        <v>178500</v>
      </c>
      <c r="R261" s="62">
        <f t="shared" si="201"/>
        <v>178500</v>
      </c>
      <c r="S261" s="62">
        <f t="shared" si="201"/>
        <v>178500</v>
      </c>
      <c r="T261" s="62">
        <f t="shared" si="201"/>
        <v>178500</v>
      </c>
      <c r="U261" s="62">
        <f t="shared" si="201"/>
        <v>178500</v>
      </c>
      <c r="V261" s="62">
        <f t="shared" si="201"/>
        <v>178500</v>
      </c>
      <c r="W261" s="62">
        <f t="shared" si="201"/>
        <v>178500</v>
      </c>
      <c r="X261" s="62">
        <f t="shared" si="201"/>
        <v>178500</v>
      </c>
      <c r="Y261" s="62">
        <f t="shared" si="201"/>
        <v>178500</v>
      </c>
      <c r="Z261" s="62">
        <f t="shared" si="201"/>
        <v>178500</v>
      </c>
      <c r="AA261" s="62">
        <f t="shared" si="201"/>
        <v>178500</v>
      </c>
      <c r="AB261" s="62">
        <f t="shared" si="201"/>
        <v>178500</v>
      </c>
      <c r="AC261" s="62">
        <f t="shared" si="201"/>
        <v>178500</v>
      </c>
    </row>
    <row r="262" spans="1:29" ht="15.75" thickBot="1" x14ac:dyDescent="0.3">
      <c r="AC262" s="32"/>
    </row>
    <row r="263" spans="1:29" ht="15.75" thickBot="1" x14ac:dyDescent="0.3">
      <c r="A263" s="26" t="s">
        <v>208</v>
      </c>
      <c r="B263" s="27">
        <v>2023</v>
      </c>
      <c r="C263" s="27">
        <v>2024</v>
      </c>
      <c r="D263" s="27">
        <v>2025</v>
      </c>
      <c r="E263" s="27">
        <v>2026</v>
      </c>
      <c r="F263" s="27">
        <v>2027</v>
      </c>
      <c r="G263" s="27">
        <v>2028</v>
      </c>
      <c r="H263" s="27">
        <v>2029</v>
      </c>
      <c r="I263" s="27">
        <v>2030</v>
      </c>
      <c r="J263" s="27">
        <v>2031</v>
      </c>
      <c r="K263" s="27">
        <v>2032</v>
      </c>
      <c r="L263" s="27">
        <v>2033</v>
      </c>
      <c r="M263" s="27">
        <v>2034</v>
      </c>
      <c r="N263" s="27">
        <v>2035</v>
      </c>
      <c r="O263" s="27">
        <v>2036</v>
      </c>
      <c r="P263" s="27">
        <v>2037</v>
      </c>
      <c r="Q263" s="27">
        <v>2038</v>
      </c>
      <c r="R263" s="27">
        <v>2039</v>
      </c>
      <c r="S263" s="27">
        <v>2040</v>
      </c>
      <c r="T263" s="27">
        <v>2041</v>
      </c>
      <c r="U263" s="27">
        <v>2042</v>
      </c>
      <c r="V263" s="27">
        <v>2043</v>
      </c>
      <c r="W263" s="27">
        <v>2044</v>
      </c>
      <c r="X263" s="27">
        <v>2045</v>
      </c>
      <c r="Y263" s="27">
        <v>2046</v>
      </c>
      <c r="Z263" s="27">
        <v>2047</v>
      </c>
      <c r="AA263" s="27">
        <v>2048</v>
      </c>
      <c r="AB263" s="27">
        <v>2049</v>
      </c>
      <c r="AC263" s="28">
        <v>2050</v>
      </c>
    </row>
    <row r="264" spans="1:29" x14ac:dyDescent="0.25">
      <c r="A264" s="29" t="str">
        <f>A245</f>
        <v>Capex vehicle</v>
      </c>
      <c r="B264" s="63">
        <f>((1+B249)^B256)*B249/(((1+B249)^B256)-1)*(B245)</f>
        <v>305145.94941897993</v>
      </c>
      <c r="C264" s="63">
        <f t="shared" ref="C264:AC264" si="202">((1+C249)^C256)*C249/(((1+C249)^C256)-1)*(C245)</f>
        <v>305145.94941897993</v>
      </c>
      <c r="D264" s="63">
        <f t="shared" si="202"/>
        <v>305145.94941897993</v>
      </c>
      <c r="E264" s="63">
        <f t="shared" si="202"/>
        <v>305145.94941897993</v>
      </c>
      <c r="F264" s="63">
        <f t="shared" si="202"/>
        <v>305145.94941897993</v>
      </c>
      <c r="G264" s="63">
        <f t="shared" si="202"/>
        <v>305145.94941897993</v>
      </c>
      <c r="H264" s="63">
        <f t="shared" si="202"/>
        <v>305145.94941897993</v>
      </c>
      <c r="I264" s="63">
        <f t="shared" si="202"/>
        <v>305145.94941897993</v>
      </c>
      <c r="J264" s="63">
        <f t="shared" si="202"/>
        <v>305145.94941897993</v>
      </c>
      <c r="K264" s="63">
        <f t="shared" si="202"/>
        <v>305145.94941897993</v>
      </c>
      <c r="L264" s="63">
        <f t="shared" si="202"/>
        <v>305145.94941897993</v>
      </c>
      <c r="M264" s="63">
        <f t="shared" si="202"/>
        <v>305145.94941897993</v>
      </c>
      <c r="N264" s="63">
        <f t="shared" si="202"/>
        <v>305145.94941897993</v>
      </c>
      <c r="O264" s="63">
        <f t="shared" si="202"/>
        <v>305145.94941897993</v>
      </c>
      <c r="P264" s="63">
        <f t="shared" si="202"/>
        <v>305145.94941897993</v>
      </c>
      <c r="Q264" s="63">
        <f t="shared" si="202"/>
        <v>305145.94941897993</v>
      </c>
      <c r="R264" s="63">
        <f t="shared" si="202"/>
        <v>305145.94941897993</v>
      </c>
      <c r="S264" s="63">
        <f t="shared" si="202"/>
        <v>305145.94941897993</v>
      </c>
      <c r="T264" s="63">
        <f t="shared" si="202"/>
        <v>305145.94941897993</v>
      </c>
      <c r="U264" s="63">
        <f t="shared" si="202"/>
        <v>305145.94941897993</v>
      </c>
      <c r="V264" s="63">
        <f t="shared" si="202"/>
        <v>305145.94941897993</v>
      </c>
      <c r="W264" s="63">
        <f t="shared" si="202"/>
        <v>305145.94941897993</v>
      </c>
      <c r="X264" s="63">
        <f t="shared" si="202"/>
        <v>305145.94941897993</v>
      </c>
      <c r="Y264" s="63">
        <f t="shared" si="202"/>
        <v>305145.94941897993</v>
      </c>
      <c r="Z264" s="63">
        <f t="shared" si="202"/>
        <v>305145.94941897993</v>
      </c>
      <c r="AA264" s="63">
        <f t="shared" si="202"/>
        <v>305145.94941897993</v>
      </c>
      <c r="AB264" s="63">
        <f t="shared" si="202"/>
        <v>305145.94941897993</v>
      </c>
      <c r="AC264" s="63">
        <f t="shared" si="202"/>
        <v>305145.94941897993</v>
      </c>
    </row>
    <row r="265" spans="1:29" x14ac:dyDescent="0.25">
      <c r="A265" s="30" t="str">
        <f>A246</f>
        <v>Residual value (vehicle)</v>
      </c>
      <c r="B265" s="62">
        <f>((1+B249)^B256)*B249/(((1+B249)^B256)-1)*(B246)</f>
        <v>-45369.034506436277</v>
      </c>
      <c r="C265" s="62">
        <f t="shared" ref="C265:AC265" si="203">((1+C249)^C256)*C249/(((1+C249)^C256)-1)*(C246)</f>
        <v>-45196.542704314146</v>
      </c>
      <c r="D265" s="62">
        <f t="shared" si="203"/>
        <v>-44951.629072308999</v>
      </c>
      <c r="E265" s="62">
        <f t="shared" si="203"/>
        <v>-44605.467188167124</v>
      </c>
      <c r="F265" s="62">
        <f t="shared" si="203"/>
        <v>-44119.462148109647</v>
      </c>
      <c r="G265" s="62">
        <f t="shared" si="203"/>
        <v>-43443.738717137028</v>
      </c>
      <c r="H265" s="62">
        <f t="shared" si="203"/>
        <v>-42517.347172137401</v>
      </c>
      <c r="I265" s="62">
        <f t="shared" si="203"/>
        <v>-41272.376203762586</v>
      </c>
      <c r="J265" s="62">
        <f t="shared" si="203"/>
        <v>-39644.958637393647</v>
      </c>
      <c r="K265" s="62">
        <f t="shared" si="203"/>
        <v>-37595.501281822799</v>
      </c>
      <c r="L265" s="62">
        <f t="shared" si="203"/>
        <v>-35136.211284820376</v>
      </c>
      <c r="M265" s="62">
        <f t="shared" si="203"/>
        <v>-32355.310948630464</v>
      </c>
      <c r="N265" s="62">
        <f t="shared" si="203"/>
        <v>-29419.525873461753</v>
      </c>
      <c r="O265" s="62">
        <f t="shared" si="203"/>
        <v>-26541.511557340396</v>
      </c>
      <c r="P265" s="62">
        <f t="shared" si="203"/>
        <v>-23921.595885610663</v>
      </c>
      <c r="Q265" s="62">
        <f t="shared" si="203"/>
        <v>-21695.040647806538</v>
      </c>
      <c r="R265" s="62">
        <f t="shared" si="203"/>
        <v>-19911.968655776182</v>
      </c>
      <c r="S265" s="62">
        <f t="shared" si="203"/>
        <v>-18551.40558747459</v>
      </c>
      <c r="T265" s="62">
        <f t="shared" si="203"/>
        <v>-17551.282614957105</v>
      </c>
      <c r="U265" s="62">
        <f t="shared" si="203"/>
        <v>-16836.209158050464</v>
      </c>
      <c r="V265" s="62">
        <f t="shared" si="203"/>
        <v>-16335.048266557109</v>
      </c>
      <c r="W265" s="62">
        <f t="shared" si="203"/>
        <v>-15988.715286779448</v>
      </c>
      <c r="X265" s="62">
        <f t="shared" si="203"/>
        <v>-15751.702370283236</v>
      </c>
      <c r="Y265" s="62">
        <f t="shared" si="203"/>
        <v>-15590.58521762073</v>
      </c>
      <c r="Z265" s="62">
        <f t="shared" si="203"/>
        <v>-15481.559033229796</v>
      </c>
      <c r="AA265" s="62">
        <f t="shared" si="203"/>
        <v>-15408.009855414111</v>
      </c>
      <c r="AB265" s="62">
        <f t="shared" si="203"/>
        <v>-15358.496914269901</v>
      </c>
      <c r="AC265" s="62">
        <f t="shared" si="203"/>
        <v>-15325.211858527608</v>
      </c>
    </row>
    <row r="266" spans="1:29" x14ac:dyDescent="0.25">
      <c r="A266" s="30" t="str">
        <f>A247</f>
        <v>Capex costumization</v>
      </c>
      <c r="B266" s="62">
        <f>((1+B249)^B257)*B249/(((1+B249)^B257)-1)*(B247)</f>
        <v>203416.95217213215</v>
      </c>
      <c r="C266" s="62">
        <f t="shared" ref="C266:AC266" si="204">((1+C249)^C257)*C249/(((1+C249)^C257)-1)*(C247)</f>
        <v>203416.95217213215</v>
      </c>
      <c r="D266" s="62">
        <f t="shared" si="204"/>
        <v>203416.95217213215</v>
      </c>
      <c r="E266" s="62">
        <f t="shared" si="204"/>
        <v>203416.95217213215</v>
      </c>
      <c r="F266" s="62">
        <f t="shared" si="204"/>
        <v>203416.95217213215</v>
      </c>
      <c r="G266" s="62">
        <f t="shared" si="204"/>
        <v>203416.95217213215</v>
      </c>
      <c r="H266" s="62">
        <f t="shared" si="204"/>
        <v>203416.95217213215</v>
      </c>
      <c r="I266" s="62">
        <f t="shared" si="204"/>
        <v>203416.95217213215</v>
      </c>
      <c r="J266" s="62">
        <f t="shared" si="204"/>
        <v>203416.95217213215</v>
      </c>
      <c r="K266" s="62">
        <f t="shared" si="204"/>
        <v>203416.95217213215</v>
      </c>
      <c r="L266" s="62">
        <f t="shared" si="204"/>
        <v>203416.95217213215</v>
      </c>
      <c r="M266" s="62">
        <f t="shared" si="204"/>
        <v>203416.95217213215</v>
      </c>
      <c r="N266" s="62">
        <f t="shared" si="204"/>
        <v>203416.95217213215</v>
      </c>
      <c r="O266" s="62">
        <f t="shared" si="204"/>
        <v>203416.95217213215</v>
      </c>
      <c r="P266" s="62">
        <f t="shared" si="204"/>
        <v>203416.95217213215</v>
      </c>
      <c r="Q266" s="62">
        <f t="shared" si="204"/>
        <v>203416.95217213215</v>
      </c>
      <c r="R266" s="62">
        <f t="shared" si="204"/>
        <v>203416.95217213215</v>
      </c>
      <c r="S266" s="62">
        <f t="shared" si="204"/>
        <v>203416.95217213215</v>
      </c>
      <c r="T266" s="62">
        <f t="shared" si="204"/>
        <v>203416.95217213215</v>
      </c>
      <c r="U266" s="62">
        <f t="shared" si="204"/>
        <v>203416.95217213215</v>
      </c>
      <c r="V266" s="62">
        <f t="shared" si="204"/>
        <v>203416.95217213215</v>
      </c>
      <c r="W266" s="62">
        <f t="shared" si="204"/>
        <v>203416.95217213215</v>
      </c>
      <c r="X266" s="62">
        <f t="shared" si="204"/>
        <v>203416.95217213215</v>
      </c>
      <c r="Y266" s="62">
        <f t="shared" si="204"/>
        <v>203416.95217213215</v>
      </c>
      <c r="Z266" s="62">
        <f t="shared" si="204"/>
        <v>203416.95217213215</v>
      </c>
      <c r="AA266" s="62">
        <f t="shared" si="204"/>
        <v>203416.95217213215</v>
      </c>
      <c r="AB266" s="62">
        <f t="shared" si="204"/>
        <v>203416.95217213215</v>
      </c>
      <c r="AC266" s="62">
        <f t="shared" si="204"/>
        <v>203416.95217213215</v>
      </c>
    </row>
    <row r="267" spans="1:29" x14ac:dyDescent="0.25">
      <c r="A267" s="30" t="str">
        <f>A248</f>
        <v>Residual value (costumization)</v>
      </c>
      <c r="B267" s="62">
        <f>((1+B249)^B257)*B249/(((1+B249)^B257)-1)*(B248)</f>
        <v>-10170.847608606608</v>
      </c>
      <c r="C267" s="62">
        <f t="shared" ref="C267:AC267" si="205">((1+C249)^C257)*C249/(((1+C249)^C257)-1)*(C248)</f>
        <v>-10170.847608606608</v>
      </c>
      <c r="D267" s="62">
        <f t="shared" si="205"/>
        <v>-10170.847608606608</v>
      </c>
      <c r="E267" s="62">
        <f t="shared" si="205"/>
        <v>-10170.847608606608</v>
      </c>
      <c r="F267" s="62">
        <f t="shared" si="205"/>
        <v>-10170.847608606608</v>
      </c>
      <c r="G267" s="62">
        <f t="shared" si="205"/>
        <v>-10170.847608606608</v>
      </c>
      <c r="H267" s="62">
        <f t="shared" si="205"/>
        <v>-10170.847608606608</v>
      </c>
      <c r="I267" s="62">
        <f t="shared" si="205"/>
        <v>-10170.847608606608</v>
      </c>
      <c r="J267" s="62">
        <f t="shared" si="205"/>
        <v>-10170.847608606608</v>
      </c>
      <c r="K267" s="62">
        <f t="shared" si="205"/>
        <v>-10170.847608606608</v>
      </c>
      <c r="L267" s="62">
        <f t="shared" si="205"/>
        <v>-10170.847608606608</v>
      </c>
      <c r="M267" s="62">
        <f t="shared" si="205"/>
        <v>-10170.847608606608</v>
      </c>
      <c r="N267" s="62">
        <f t="shared" si="205"/>
        <v>-10170.847608606608</v>
      </c>
      <c r="O267" s="62">
        <f t="shared" si="205"/>
        <v>-10170.847608606608</v>
      </c>
      <c r="P267" s="62">
        <f t="shared" si="205"/>
        <v>-10170.847608606608</v>
      </c>
      <c r="Q267" s="62">
        <f t="shared" si="205"/>
        <v>-10170.847608606608</v>
      </c>
      <c r="R267" s="62">
        <f t="shared" si="205"/>
        <v>-10170.847608606608</v>
      </c>
      <c r="S267" s="62">
        <f t="shared" si="205"/>
        <v>-10170.847608606608</v>
      </c>
      <c r="T267" s="62">
        <f t="shared" si="205"/>
        <v>-10170.847608606608</v>
      </c>
      <c r="U267" s="62">
        <f t="shared" si="205"/>
        <v>-10170.847608606608</v>
      </c>
      <c r="V267" s="62">
        <f t="shared" si="205"/>
        <v>-10170.847608606608</v>
      </c>
      <c r="W267" s="62">
        <f t="shared" si="205"/>
        <v>-10170.847608606608</v>
      </c>
      <c r="X267" s="62">
        <f t="shared" si="205"/>
        <v>-10170.847608606608</v>
      </c>
      <c r="Y267" s="62">
        <f t="shared" si="205"/>
        <v>-10170.847608606608</v>
      </c>
      <c r="Z267" s="62">
        <f t="shared" si="205"/>
        <v>-10170.847608606608</v>
      </c>
      <c r="AA267" s="62">
        <f t="shared" si="205"/>
        <v>-10170.847608606608</v>
      </c>
      <c r="AB267" s="62">
        <f t="shared" si="205"/>
        <v>-10170.847608606608</v>
      </c>
      <c r="AC267" s="62">
        <f t="shared" si="205"/>
        <v>-10170.847608606608</v>
      </c>
    </row>
    <row r="268" spans="1:29" x14ac:dyDescent="0.25">
      <c r="A268" s="30" t="str">
        <f t="shared" ref="A268:AC268" si="206">A250</f>
        <v>Opex fix (admin, crew, insurance)</v>
      </c>
      <c r="B268" s="62">
        <f t="shared" si="206"/>
        <v>610000</v>
      </c>
      <c r="C268" s="62">
        <f t="shared" si="206"/>
        <v>610000</v>
      </c>
      <c r="D268" s="62">
        <f t="shared" si="206"/>
        <v>610000</v>
      </c>
      <c r="E268" s="62">
        <f t="shared" si="206"/>
        <v>610000</v>
      </c>
      <c r="F268" s="62">
        <f t="shared" si="206"/>
        <v>610000</v>
      </c>
      <c r="G268" s="62">
        <f t="shared" si="206"/>
        <v>610000</v>
      </c>
      <c r="H268" s="62">
        <f t="shared" si="206"/>
        <v>610000</v>
      </c>
      <c r="I268" s="62">
        <f t="shared" si="206"/>
        <v>610000</v>
      </c>
      <c r="J268" s="62">
        <f t="shared" si="206"/>
        <v>610000</v>
      </c>
      <c r="K268" s="62">
        <f t="shared" si="206"/>
        <v>610000</v>
      </c>
      <c r="L268" s="62">
        <f t="shared" si="206"/>
        <v>610000</v>
      </c>
      <c r="M268" s="62">
        <f t="shared" si="206"/>
        <v>610000</v>
      </c>
      <c r="N268" s="62">
        <f t="shared" si="206"/>
        <v>610000</v>
      </c>
      <c r="O268" s="62">
        <f t="shared" si="206"/>
        <v>610000</v>
      </c>
      <c r="P268" s="62">
        <f t="shared" si="206"/>
        <v>610000</v>
      </c>
      <c r="Q268" s="62">
        <f t="shared" si="206"/>
        <v>610000</v>
      </c>
      <c r="R268" s="62">
        <f t="shared" si="206"/>
        <v>610000</v>
      </c>
      <c r="S268" s="62">
        <f t="shared" si="206"/>
        <v>610000</v>
      </c>
      <c r="T268" s="62">
        <f t="shared" si="206"/>
        <v>610000</v>
      </c>
      <c r="U268" s="62">
        <f t="shared" si="206"/>
        <v>610000</v>
      </c>
      <c r="V268" s="62">
        <f t="shared" si="206"/>
        <v>610000</v>
      </c>
      <c r="W268" s="62">
        <f t="shared" si="206"/>
        <v>610000</v>
      </c>
      <c r="X268" s="62">
        <f t="shared" si="206"/>
        <v>610000</v>
      </c>
      <c r="Y268" s="62">
        <f t="shared" si="206"/>
        <v>610000</v>
      </c>
      <c r="Z268" s="62">
        <f t="shared" si="206"/>
        <v>610000</v>
      </c>
      <c r="AA268" s="62">
        <f t="shared" si="206"/>
        <v>610000</v>
      </c>
      <c r="AB268" s="62">
        <f t="shared" si="206"/>
        <v>610000</v>
      </c>
      <c r="AC268" s="62">
        <f t="shared" si="206"/>
        <v>610000</v>
      </c>
    </row>
    <row r="269" spans="1:29" x14ac:dyDescent="0.25">
      <c r="A269" s="30" t="str">
        <f t="shared" ref="A269:AC269" si="207">A251</f>
        <v>Opex maintenance &amp; repair</v>
      </c>
      <c r="B269" s="62">
        <f t="shared" si="207"/>
        <v>1050000</v>
      </c>
      <c r="C269" s="62">
        <f t="shared" si="207"/>
        <v>1050000</v>
      </c>
      <c r="D269" s="62">
        <f t="shared" si="207"/>
        <v>1050000</v>
      </c>
      <c r="E269" s="62">
        <f t="shared" si="207"/>
        <v>1050000</v>
      </c>
      <c r="F269" s="62">
        <f t="shared" si="207"/>
        <v>1050000</v>
      </c>
      <c r="G269" s="62">
        <f t="shared" si="207"/>
        <v>1050000</v>
      </c>
      <c r="H269" s="62">
        <f t="shared" si="207"/>
        <v>1050000</v>
      </c>
      <c r="I269" s="62">
        <f t="shared" si="207"/>
        <v>1050000</v>
      </c>
      <c r="J269" s="62">
        <f t="shared" si="207"/>
        <v>1050000</v>
      </c>
      <c r="K269" s="62">
        <f t="shared" si="207"/>
        <v>1050000</v>
      </c>
      <c r="L269" s="62">
        <f t="shared" si="207"/>
        <v>1050000</v>
      </c>
      <c r="M269" s="62">
        <f t="shared" si="207"/>
        <v>1050000</v>
      </c>
      <c r="N269" s="62">
        <f t="shared" si="207"/>
        <v>1050000</v>
      </c>
      <c r="O269" s="62">
        <f t="shared" si="207"/>
        <v>1050000</v>
      </c>
      <c r="P269" s="62">
        <f t="shared" si="207"/>
        <v>1050000</v>
      </c>
      <c r="Q269" s="62">
        <f t="shared" si="207"/>
        <v>1050000</v>
      </c>
      <c r="R269" s="62">
        <f t="shared" si="207"/>
        <v>1050000</v>
      </c>
      <c r="S269" s="62">
        <f t="shared" si="207"/>
        <v>1050000</v>
      </c>
      <c r="T269" s="62">
        <f t="shared" si="207"/>
        <v>1050000</v>
      </c>
      <c r="U269" s="62">
        <f t="shared" si="207"/>
        <v>1050000</v>
      </c>
      <c r="V269" s="62">
        <f t="shared" si="207"/>
        <v>1050000</v>
      </c>
      <c r="W269" s="62">
        <f t="shared" si="207"/>
        <v>1050000</v>
      </c>
      <c r="X269" s="62">
        <f t="shared" si="207"/>
        <v>1050000</v>
      </c>
      <c r="Y269" s="62">
        <f t="shared" si="207"/>
        <v>1050000</v>
      </c>
      <c r="Z269" s="62">
        <f t="shared" si="207"/>
        <v>1050000</v>
      </c>
      <c r="AA269" s="62">
        <f t="shared" si="207"/>
        <v>1050000</v>
      </c>
      <c r="AB269" s="62">
        <f t="shared" si="207"/>
        <v>1050000</v>
      </c>
      <c r="AC269" s="62">
        <f t="shared" si="207"/>
        <v>1050000</v>
      </c>
    </row>
    <row r="270" spans="1:29" x14ac:dyDescent="0.25">
      <c r="A270" s="30" t="str">
        <f>A252</f>
        <v>Opex var (mode-fees, shunting)</v>
      </c>
      <c r="B270" s="62">
        <f>B252*B261</f>
        <v>650000</v>
      </c>
      <c r="C270" s="62">
        <f t="shared" ref="C270:AC270" si="208">C252*C261</f>
        <v>650000</v>
      </c>
      <c r="D270" s="62">
        <f t="shared" si="208"/>
        <v>650000</v>
      </c>
      <c r="E270" s="62">
        <f t="shared" si="208"/>
        <v>650000</v>
      </c>
      <c r="F270" s="62">
        <f t="shared" si="208"/>
        <v>650000</v>
      </c>
      <c r="G270" s="62">
        <f t="shared" si="208"/>
        <v>650000</v>
      </c>
      <c r="H270" s="62">
        <f t="shared" si="208"/>
        <v>650000</v>
      </c>
      <c r="I270" s="62">
        <f t="shared" si="208"/>
        <v>650000</v>
      </c>
      <c r="J270" s="62">
        <f t="shared" si="208"/>
        <v>650000</v>
      </c>
      <c r="K270" s="62">
        <f t="shared" si="208"/>
        <v>650000</v>
      </c>
      <c r="L270" s="62">
        <f t="shared" si="208"/>
        <v>650000</v>
      </c>
      <c r="M270" s="62">
        <f t="shared" si="208"/>
        <v>650000</v>
      </c>
      <c r="N270" s="62">
        <f t="shared" si="208"/>
        <v>650000</v>
      </c>
      <c r="O270" s="62">
        <f t="shared" si="208"/>
        <v>650000</v>
      </c>
      <c r="P270" s="62">
        <f t="shared" si="208"/>
        <v>650000</v>
      </c>
      <c r="Q270" s="62">
        <f t="shared" si="208"/>
        <v>650000</v>
      </c>
      <c r="R270" s="62">
        <f t="shared" si="208"/>
        <v>650000</v>
      </c>
      <c r="S270" s="62">
        <f t="shared" si="208"/>
        <v>650000</v>
      </c>
      <c r="T270" s="62">
        <f t="shared" si="208"/>
        <v>650000</v>
      </c>
      <c r="U270" s="62">
        <f t="shared" si="208"/>
        <v>650000</v>
      </c>
      <c r="V270" s="62">
        <f t="shared" si="208"/>
        <v>650000</v>
      </c>
      <c r="W270" s="62">
        <f t="shared" si="208"/>
        <v>650000</v>
      </c>
      <c r="X270" s="62">
        <f t="shared" si="208"/>
        <v>650000</v>
      </c>
      <c r="Y270" s="62">
        <f t="shared" si="208"/>
        <v>650000</v>
      </c>
      <c r="Z270" s="62">
        <f t="shared" si="208"/>
        <v>650000</v>
      </c>
      <c r="AA270" s="62">
        <f t="shared" si="208"/>
        <v>650000</v>
      </c>
      <c r="AB270" s="62">
        <f t="shared" si="208"/>
        <v>650000</v>
      </c>
      <c r="AC270" s="62">
        <f t="shared" si="208"/>
        <v>650000</v>
      </c>
    </row>
    <row r="271" spans="1:29" x14ac:dyDescent="0.25">
      <c r="A271" s="30" t="str">
        <f>A254</f>
        <v>Fuel Cost</v>
      </c>
      <c r="B271" s="62">
        <f>B253*B254*B261</f>
        <v>1108185.1200000001</v>
      </c>
      <c r="C271" s="62">
        <f t="shared" ref="C271:AC271" si="209">C253*C254*C261</f>
        <v>1108185.1200000001</v>
      </c>
      <c r="D271" s="62">
        <f t="shared" si="209"/>
        <v>1108185.1200000001</v>
      </c>
      <c r="E271" s="62">
        <f t="shared" si="209"/>
        <v>1108185.1200000001</v>
      </c>
      <c r="F271" s="62">
        <f t="shared" si="209"/>
        <v>1108185.1200000001</v>
      </c>
      <c r="G271" s="62">
        <f t="shared" si="209"/>
        <v>1108185.1200000001</v>
      </c>
      <c r="H271" s="62">
        <f t="shared" si="209"/>
        <v>1108185.1200000001</v>
      </c>
      <c r="I271" s="62">
        <f t="shared" si="209"/>
        <v>1108185.1200000001</v>
      </c>
      <c r="J271" s="62">
        <f t="shared" si="209"/>
        <v>1108185.1200000001</v>
      </c>
      <c r="K271" s="62">
        <f t="shared" si="209"/>
        <v>1108185.1200000001</v>
      </c>
      <c r="L271" s="62">
        <f t="shared" si="209"/>
        <v>1108185.1200000001</v>
      </c>
      <c r="M271" s="62">
        <f t="shared" si="209"/>
        <v>1108185.1200000001</v>
      </c>
      <c r="N271" s="62">
        <f t="shared" si="209"/>
        <v>1108185.1200000001</v>
      </c>
      <c r="O271" s="62">
        <f t="shared" si="209"/>
        <v>1108185.1200000001</v>
      </c>
      <c r="P271" s="62">
        <f t="shared" si="209"/>
        <v>1108185.1200000001</v>
      </c>
      <c r="Q271" s="62">
        <f t="shared" si="209"/>
        <v>1108185.1200000001</v>
      </c>
      <c r="R271" s="62">
        <f t="shared" si="209"/>
        <v>1108185.1200000001</v>
      </c>
      <c r="S271" s="62">
        <f t="shared" si="209"/>
        <v>1108185.1200000001</v>
      </c>
      <c r="T271" s="62">
        <f t="shared" si="209"/>
        <v>1108185.1200000001</v>
      </c>
      <c r="U271" s="62">
        <f t="shared" si="209"/>
        <v>1108185.1200000001</v>
      </c>
      <c r="V271" s="62">
        <f t="shared" si="209"/>
        <v>1108185.1200000001</v>
      </c>
      <c r="W271" s="62">
        <f t="shared" si="209"/>
        <v>1108185.1200000001</v>
      </c>
      <c r="X271" s="62">
        <f t="shared" si="209"/>
        <v>1108185.1200000001</v>
      </c>
      <c r="Y271" s="62">
        <f t="shared" si="209"/>
        <v>1108185.1200000001</v>
      </c>
      <c r="Z271" s="62">
        <f t="shared" si="209"/>
        <v>1108185.1200000001</v>
      </c>
      <c r="AA271" s="62">
        <f t="shared" si="209"/>
        <v>1108185.1200000001</v>
      </c>
      <c r="AB271" s="62">
        <f t="shared" si="209"/>
        <v>1108185.1200000001</v>
      </c>
      <c r="AC271" s="62">
        <f t="shared" si="209"/>
        <v>1108185.1200000001</v>
      </c>
    </row>
    <row r="272" spans="1:29" ht="15.75" thickBot="1" x14ac:dyDescent="0.3">
      <c r="A272" s="59" t="str">
        <f>A235</f>
        <v>Emission Cost</v>
      </c>
      <c r="B272" s="62">
        <f>B255*B261</f>
        <v>0</v>
      </c>
      <c r="C272" s="62">
        <f t="shared" ref="C272:AC272" si="210">C255*C261</f>
        <v>0</v>
      </c>
      <c r="D272" s="62">
        <f t="shared" si="210"/>
        <v>0</v>
      </c>
      <c r="E272" s="62">
        <f t="shared" si="210"/>
        <v>0</v>
      </c>
      <c r="F272" s="62">
        <f t="shared" si="210"/>
        <v>0</v>
      </c>
      <c r="G272" s="62">
        <f t="shared" si="210"/>
        <v>0</v>
      </c>
      <c r="H272" s="62">
        <f t="shared" si="210"/>
        <v>0</v>
      </c>
      <c r="I272" s="62">
        <f t="shared" si="210"/>
        <v>0</v>
      </c>
      <c r="J272" s="62">
        <f t="shared" si="210"/>
        <v>0</v>
      </c>
      <c r="K272" s="62">
        <f t="shared" si="210"/>
        <v>0</v>
      </c>
      <c r="L272" s="62">
        <f t="shared" si="210"/>
        <v>0</v>
      </c>
      <c r="M272" s="62">
        <f t="shared" si="210"/>
        <v>0</v>
      </c>
      <c r="N272" s="62">
        <f t="shared" si="210"/>
        <v>0</v>
      </c>
      <c r="O272" s="62">
        <f t="shared" si="210"/>
        <v>0</v>
      </c>
      <c r="P272" s="62">
        <f t="shared" si="210"/>
        <v>0</v>
      </c>
      <c r="Q272" s="62">
        <f t="shared" si="210"/>
        <v>0</v>
      </c>
      <c r="R272" s="62">
        <f t="shared" si="210"/>
        <v>0</v>
      </c>
      <c r="S272" s="62">
        <f t="shared" si="210"/>
        <v>0</v>
      </c>
      <c r="T272" s="62">
        <f t="shared" si="210"/>
        <v>0</v>
      </c>
      <c r="U272" s="62">
        <f t="shared" si="210"/>
        <v>0</v>
      </c>
      <c r="V272" s="62">
        <f t="shared" si="210"/>
        <v>0</v>
      </c>
      <c r="W272" s="62">
        <f t="shared" si="210"/>
        <v>0</v>
      </c>
      <c r="X272" s="62">
        <f t="shared" si="210"/>
        <v>0</v>
      </c>
      <c r="Y272" s="62">
        <f t="shared" si="210"/>
        <v>0</v>
      </c>
      <c r="Z272" s="62">
        <f t="shared" si="210"/>
        <v>0</v>
      </c>
      <c r="AA272" s="62">
        <f t="shared" si="210"/>
        <v>0</v>
      </c>
      <c r="AB272" s="62">
        <f t="shared" si="210"/>
        <v>0</v>
      </c>
      <c r="AC272" s="62">
        <f t="shared" si="210"/>
        <v>0</v>
      </c>
    </row>
    <row r="273" spans="1:29" ht="15.75" thickBot="1" x14ac:dyDescent="0.3">
      <c r="A273" s="31" t="s">
        <v>209</v>
      </c>
      <c r="B273" s="64">
        <f>B264+B265+B266+B267+B268+B269+B270+B271+B272</f>
        <v>3871208.1394760692</v>
      </c>
      <c r="C273" s="64">
        <f t="shared" ref="C273:AC273" si="211">C264+C265+C266+C267+C268+C269+C270+C271+C272</f>
        <v>3871380.6312781917</v>
      </c>
      <c r="D273" s="64">
        <f t="shared" si="211"/>
        <v>3871625.5449101967</v>
      </c>
      <c r="E273" s="64">
        <f t="shared" si="211"/>
        <v>3871971.7067943383</v>
      </c>
      <c r="F273" s="64">
        <f t="shared" si="211"/>
        <v>3872457.7118343962</v>
      </c>
      <c r="G273" s="64">
        <f t="shared" si="211"/>
        <v>3873133.4352653688</v>
      </c>
      <c r="H273" s="64">
        <f t="shared" si="211"/>
        <v>3874059.8268103683</v>
      </c>
      <c r="I273" s="64">
        <f t="shared" si="211"/>
        <v>3875304.7977787429</v>
      </c>
      <c r="J273" s="64">
        <f t="shared" si="211"/>
        <v>3876932.2153451117</v>
      </c>
      <c r="K273" s="64">
        <f t="shared" si="211"/>
        <v>3878981.6727006827</v>
      </c>
      <c r="L273" s="64">
        <f t="shared" si="211"/>
        <v>3881440.9626976852</v>
      </c>
      <c r="M273" s="64">
        <f t="shared" si="211"/>
        <v>3884221.8630338749</v>
      </c>
      <c r="N273" s="64">
        <f t="shared" si="211"/>
        <v>3887157.6481090439</v>
      </c>
      <c r="O273" s="64">
        <f t="shared" si="211"/>
        <v>3890035.6624251651</v>
      </c>
      <c r="P273" s="64">
        <f t="shared" si="211"/>
        <v>3892655.578096895</v>
      </c>
      <c r="Q273" s="64">
        <f t="shared" si="211"/>
        <v>3894882.1333346991</v>
      </c>
      <c r="R273" s="64">
        <f t="shared" si="211"/>
        <v>3896665.2053267295</v>
      </c>
      <c r="S273" s="64">
        <f t="shared" si="211"/>
        <v>3898025.7683950309</v>
      </c>
      <c r="T273" s="64">
        <f t="shared" si="211"/>
        <v>3899025.8913675486</v>
      </c>
      <c r="U273" s="64">
        <f t="shared" si="211"/>
        <v>3899740.9648244549</v>
      </c>
      <c r="V273" s="64">
        <f t="shared" si="211"/>
        <v>3900242.1257159486</v>
      </c>
      <c r="W273" s="64">
        <f t="shared" si="211"/>
        <v>3900588.458695726</v>
      </c>
      <c r="X273" s="64">
        <f t="shared" si="211"/>
        <v>3900825.4716122225</v>
      </c>
      <c r="Y273" s="64">
        <f t="shared" si="211"/>
        <v>3900986.588764885</v>
      </c>
      <c r="Z273" s="64">
        <f t="shared" si="211"/>
        <v>3901095.6149492757</v>
      </c>
      <c r="AA273" s="64">
        <f t="shared" si="211"/>
        <v>3901169.1641270914</v>
      </c>
      <c r="AB273" s="64">
        <f t="shared" si="211"/>
        <v>3901218.6770682354</v>
      </c>
      <c r="AC273" s="64">
        <f t="shared" si="211"/>
        <v>3901251.962123978</v>
      </c>
    </row>
    <row r="274" spans="1:29" ht="15.75" thickBot="1" x14ac:dyDescent="0.3">
      <c r="AC274" s="32"/>
    </row>
    <row r="275" spans="1:29" ht="15.75" thickBot="1" x14ac:dyDescent="0.3">
      <c r="A275" s="26" t="s">
        <v>208</v>
      </c>
      <c r="B275" s="27">
        <v>2023</v>
      </c>
      <c r="C275" s="27">
        <v>2024</v>
      </c>
      <c r="D275" s="27">
        <v>2025</v>
      </c>
      <c r="E275" s="27">
        <v>2026</v>
      </c>
      <c r="F275" s="27">
        <v>2027</v>
      </c>
      <c r="G275" s="27">
        <v>2028</v>
      </c>
      <c r="H275" s="27">
        <v>2029</v>
      </c>
      <c r="I275" s="27">
        <v>2030</v>
      </c>
      <c r="J275" s="27">
        <v>2031</v>
      </c>
      <c r="K275" s="27">
        <v>2032</v>
      </c>
      <c r="L275" s="27">
        <v>2033</v>
      </c>
      <c r="M275" s="27">
        <v>2034</v>
      </c>
      <c r="N275" s="27">
        <v>2035</v>
      </c>
      <c r="O275" s="27">
        <v>2036</v>
      </c>
      <c r="P275" s="27">
        <v>2037</v>
      </c>
      <c r="Q275" s="27">
        <v>2038</v>
      </c>
      <c r="R275" s="27">
        <v>2039</v>
      </c>
      <c r="S275" s="27">
        <v>2040</v>
      </c>
      <c r="T275" s="27">
        <v>2041</v>
      </c>
      <c r="U275" s="27">
        <v>2042</v>
      </c>
      <c r="V275" s="27">
        <v>2043</v>
      </c>
      <c r="W275" s="27">
        <v>2044</v>
      </c>
      <c r="X275" s="27">
        <v>2045</v>
      </c>
      <c r="Y275" s="27">
        <v>2046</v>
      </c>
      <c r="Z275" s="27">
        <v>2047</v>
      </c>
      <c r="AA275" s="27">
        <v>2048</v>
      </c>
      <c r="AB275" s="27">
        <v>2049</v>
      </c>
      <c r="AC275" s="28">
        <v>2050</v>
      </c>
    </row>
    <row r="276" spans="1:29" x14ac:dyDescent="0.25">
      <c r="A276" s="29" t="str">
        <f t="shared" ref="A276:A283" si="212">A264</f>
        <v>Capex vehicle</v>
      </c>
      <c r="B276" s="65">
        <f>((1+B249)^B256)*B249/(((1+B249)^B256)-1)*(B245)/B261</f>
        <v>1.7095011171931649</v>
      </c>
      <c r="C276" s="65">
        <f t="shared" ref="C276:AC276" si="213">((1+C249)^C256)*C249/(((1+C249)^C256)-1)*(C245)/C261</f>
        <v>1.7095011171931649</v>
      </c>
      <c r="D276" s="65">
        <f t="shared" si="213"/>
        <v>1.7095011171931649</v>
      </c>
      <c r="E276" s="65">
        <f t="shared" si="213"/>
        <v>1.7095011171931649</v>
      </c>
      <c r="F276" s="65">
        <f t="shared" si="213"/>
        <v>1.7095011171931649</v>
      </c>
      <c r="G276" s="65">
        <f t="shared" si="213"/>
        <v>1.7095011171931649</v>
      </c>
      <c r="H276" s="65">
        <f t="shared" si="213"/>
        <v>1.7095011171931649</v>
      </c>
      <c r="I276" s="65">
        <f t="shared" si="213"/>
        <v>1.7095011171931649</v>
      </c>
      <c r="J276" s="65">
        <f t="shared" si="213"/>
        <v>1.7095011171931649</v>
      </c>
      <c r="K276" s="65">
        <f t="shared" si="213"/>
        <v>1.7095011171931649</v>
      </c>
      <c r="L276" s="65">
        <f t="shared" si="213"/>
        <v>1.7095011171931649</v>
      </c>
      <c r="M276" s="65">
        <f t="shared" si="213"/>
        <v>1.7095011171931649</v>
      </c>
      <c r="N276" s="65">
        <f t="shared" si="213"/>
        <v>1.7095011171931649</v>
      </c>
      <c r="O276" s="65">
        <f t="shared" si="213"/>
        <v>1.7095011171931649</v>
      </c>
      <c r="P276" s="65">
        <f t="shared" si="213"/>
        <v>1.7095011171931649</v>
      </c>
      <c r="Q276" s="65">
        <f t="shared" si="213"/>
        <v>1.7095011171931649</v>
      </c>
      <c r="R276" s="65">
        <f t="shared" si="213"/>
        <v>1.7095011171931649</v>
      </c>
      <c r="S276" s="65">
        <f t="shared" si="213"/>
        <v>1.7095011171931649</v>
      </c>
      <c r="T276" s="65">
        <f t="shared" si="213"/>
        <v>1.7095011171931649</v>
      </c>
      <c r="U276" s="65">
        <f t="shared" si="213"/>
        <v>1.7095011171931649</v>
      </c>
      <c r="V276" s="65">
        <f t="shared" si="213"/>
        <v>1.7095011171931649</v>
      </c>
      <c r="W276" s="65">
        <f t="shared" si="213"/>
        <v>1.7095011171931649</v>
      </c>
      <c r="X276" s="65">
        <f t="shared" si="213"/>
        <v>1.7095011171931649</v>
      </c>
      <c r="Y276" s="65">
        <f t="shared" si="213"/>
        <v>1.7095011171931649</v>
      </c>
      <c r="Z276" s="65">
        <f t="shared" si="213"/>
        <v>1.7095011171931649</v>
      </c>
      <c r="AA276" s="65">
        <f t="shared" si="213"/>
        <v>1.7095011171931649</v>
      </c>
      <c r="AB276" s="65">
        <f t="shared" si="213"/>
        <v>1.7095011171931649</v>
      </c>
      <c r="AC276" s="65">
        <f t="shared" si="213"/>
        <v>1.7095011171931649</v>
      </c>
    </row>
    <row r="277" spans="1:29" x14ac:dyDescent="0.25">
      <c r="A277" s="30" t="str">
        <f t="shared" si="212"/>
        <v>Residual value (vehicle)</v>
      </c>
      <c r="B277" s="66">
        <f>((1+B249)^B256)*B249/(((1+B249)^B256)-1)*(B246)/B261</f>
        <v>-0.25416826054025926</v>
      </c>
      <c r="C277" s="66">
        <f t="shared" ref="C277:AC277" si="214">((1+C249)^C256)*C249/(((1+C249)^C256)-1)*(C246)/C261</f>
        <v>-0.2532019199121241</v>
      </c>
      <c r="D277" s="66">
        <f t="shared" si="214"/>
        <v>-0.25182985474682912</v>
      </c>
      <c r="E277" s="66">
        <f t="shared" si="214"/>
        <v>-0.24989057248272897</v>
      </c>
      <c r="F277" s="66">
        <f t="shared" si="214"/>
        <v>-0.24716785517148263</v>
      </c>
      <c r="G277" s="66">
        <f t="shared" si="214"/>
        <v>-0.2433822897318601</v>
      </c>
      <c r="H277" s="66">
        <f t="shared" si="214"/>
        <v>-0.23819242113242242</v>
      </c>
      <c r="I277" s="66">
        <f t="shared" si="214"/>
        <v>-0.23121779385861393</v>
      </c>
      <c r="J277" s="66">
        <f t="shared" si="214"/>
        <v>-0.22210060861284955</v>
      </c>
      <c r="K277" s="66">
        <f t="shared" si="214"/>
        <v>-0.21061905480012771</v>
      </c>
      <c r="L277" s="66">
        <f t="shared" si="214"/>
        <v>-0.19684151980291528</v>
      </c>
      <c r="M277" s="66">
        <f t="shared" si="214"/>
        <v>-0.18126224621081494</v>
      </c>
      <c r="N277" s="66">
        <f t="shared" si="214"/>
        <v>-0.16481527099978574</v>
      </c>
      <c r="O277" s="66">
        <f t="shared" si="214"/>
        <v>-0.14869194149770532</v>
      </c>
      <c r="P277" s="66">
        <f t="shared" si="214"/>
        <v>-0.13401454277653033</v>
      </c>
      <c r="Q277" s="66">
        <f t="shared" si="214"/>
        <v>-0.12154084396530274</v>
      </c>
      <c r="R277" s="66">
        <f t="shared" si="214"/>
        <v>-0.11155164513039878</v>
      </c>
      <c r="S277" s="66">
        <f t="shared" si="214"/>
        <v>-0.10392944306708454</v>
      </c>
      <c r="T277" s="66">
        <f t="shared" si="214"/>
        <v>-9.8326513249059416E-2</v>
      </c>
      <c r="U277" s="66">
        <f t="shared" si="214"/>
        <v>-9.4320499484876544E-2</v>
      </c>
      <c r="V277" s="66">
        <f t="shared" si="214"/>
        <v>-9.1512875442896963E-2</v>
      </c>
      <c r="W277" s="66">
        <f t="shared" si="214"/>
        <v>-8.9572634659828843E-2</v>
      </c>
      <c r="X277" s="66">
        <f t="shared" si="214"/>
        <v>-8.8244831206068547E-2</v>
      </c>
      <c r="Y277" s="66">
        <f t="shared" si="214"/>
        <v>-8.734221410431782E-2</v>
      </c>
      <c r="Z277" s="66">
        <f t="shared" si="214"/>
        <v>-8.6731423155348999E-2</v>
      </c>
      <c r="AA277" s="66">
        <f t="shared" si="214"/>
        <v>-8.631938294349642E-2</v>
      </c>
      <c r="AB277" s="66">
        <f t="shared" si="214"/>
        <v>-8.6041999519719331E-2</v>
      </c>
      <c r="AC277" s="66">
        <f t="shared" si="214"/>
        <v>-8.5855528619202287E-2</v>
      </c>
    </row>
    <row r="278" spans="1:29" x14ac:dyDescent="0.25">
      <c r="A278" s="30" t="str">
        <f t="shared" si="212"/>
        <v>Capex costumization</v>
      </c>
      <c r="B278" s="66">
        <f>((1+B249)^B257)*B249/(((1+B249)^B257)-1)*(B247)/B261</f>
        <v>1.1395907684713287</v>
      </c>
      <c r="C278" s="66">
        <f t="shared" ref="C278:AC278" si="215">((1+C249)^C257)*C249/(((1+C249)^C257)-1)*(C247)/C261</f>
        <v>1.1395907684713287</v>
      </c>
      <c r="D278" s="66">
        <f t="shared" si="215"/>
        <v>1.1395907684713287</v>
      </c>
      <c r="E278" s="66">
        <f t="shared" si="215"/>
        <v>1.1395907684713287</v>
      </c>
      <c r="F278" s="66">
        <f t="shared" si="215"/>
        <v>1.1395907684713287</v>
      </c>
      <c r="G278" s="66">
        <f t="shared" si="215"/>
        <v>1.1395907684713287</v>
      </c>
      <c r="H278" s="66">
        <f t="shared" si="215"/>
        <v>1.1395907684713287</v>
      </c>
      <c r="I278" s="66">
        <f t="shared" si="215"/>
        <v>1.1395907684713287</v>
      </c>
      <c r="J278" s="66">
        <f t="shared" si="215"/>
        <v>1.1395907684713287</v>
      </c>
      <c r="K278" s="66">
        <f t="shared" si="215"/>
        <v>1.1395907684713287</v>
      </c>
      <c r="L278" s="66">
        <f t="shared" si="215"/>
        <v>1.1395907684713287</v>
      </c>
      <c r="M278" s="66">
        <f t="shared" si="215"/>
        <v>1.1395907684713287</v>
      </c>
      <c r="N278" s="66">
        <f t="shared" si="215"/>
        <v>1.1395907684713287</v>
      </c>
      <c r="O278" s="66">
        <f t="shared" si="215"/>
        <v>1.1395907684713287</v>
      </c>
      <c r="P278" s="66">
        <f t="shared" si="215"/>
        <v>1.1395907684713287</v>
      </c>
      <c r="Q278" s="66">
        <f t="shared" si="215"/>
        <v>1.1395907684713287</v>
      </c>
      <c r="R278" s="66">
        <f t="shared" si="215"/>
        <v>1.1395907684713287</v>
      </c>
      <c r="S278" s="66">
        <f t="shared" si="215"/>
        <v>1.1395907684713287</v>
      </c>
      <c r="T278" s="66">
        <f t="shared" si="215"/>
        <v>1.1395907684713287</v>
      </c>
      <c r="U278" s="66">
        <f t="shared" si="215"/>
        <v>1.1395907684713287</v>
      </c>
      <c r="V278" s="66">
        <f t="shared" si="215"/>
        <v>1.1395907684713287</v>
      </c>
      <c r="W278" s="66">
        <f t="shared" si="215"/>
        <v>1.1395907684713287</v>
      </c>
      <c r="X278" s="66">
        <f t="shared" si="215"/>
        <v>1.1395907684713287</v>
      </c>
      <c r="Y278" s="66">
        <f t="shared" si="215"/>
        <v>1.1395907684713287</v>
      </c>
      <c r="Z278" s="66">
        <f t="shared" si="215"/>
        <v>1.1395907684713287</v>
      </c>
      <c r="AA278" s="66">
        <f t="shared" si="215"/>
        <v>1.1395907684713287</v>
      </c>
      <c r="AB278" s="66">
        <f t="shared" si="215"/>
        <v>1.1395907684713287</v>
      </c>
      <c r="AC278" s="66">
        <f t="shared" si="215"/>
        <v>1.1395907684713287</v>
      </c>
    </row>
    <row r="279" spans="1:29" x14ac:dyDescent="0.25">
      <c r="A279" s="30" t="str">
        <f t="shared" si="212"/>
        <v>Residual value (costumization)</v>
      </c>
      <c r="B279" s="66">
        <f>((1+B249)^B257)*B249/(((1+B249)^B257)-1)*(B248)/B261</f>
        <v>-5.6979538423566428E-2</v>
      </c>
      <c r="C279" s="66">
        <f t="shared" ref="C279:AC279" si="216">((1+C249)^C257)*C249/(((1+C249)^C257)-1)*(C248)/C261</f>
        <v>-5.6979538423566428E-2</v>
      </c>
      <c r="D279" s="66">
        <f t="shared" si="216"/>
        <v>-5.6979538423566428E-2</v>
      </c>
      <c r="E279" s="66">
        <f t="shared" si="216"/>
        <v>-5.6979538423566428E-2</v>
      </c>
      <c r="F279" s="66">
        <f t="shared" si="216"/>
        <v>-5.6979538423566428E-2</v>
      </c>
      <c r="G279" s="66">
        <f t="shared" si="216"/>
        <v>-5.6979538423566428E-2</v>
      </c>
      <c r="H279" s="66">
        <f t="shared" si="216"/>
        <v>-5.6979538423566428E-2</v>
      </c>
      <c r="I279" s="66">
        <f t="shared" si="216"/>
        <v>-5.6979538423566428E-2</v>
      </c>
      <c r="J279" s="66">
        <f t="shared" si="216"/>
        <v>-5.6979538423566428E-2</v>
      </c>
      <c r="K279" s="66">
        <f t="shared" si="216"/>
        <v>-5.6979538423566428E-2</v>
      </c>
      <c r="L279" s="66">
        <f t="shared" si="216"/>
        <v>-5.6979538423566428E-2</v>
      </c>
      <c r="M279" s="66">
        <f t="shared" si="216"/>
        <v>-5.6979538423566428E-2</v>
      </c>
      <c r="N279" s="66">
        <f t="shared" si="216"/>
        <v>-5.6979538423566428E-2</v>
      </c>
      <c r="O279" s="66">
        <f t="shared" si="216"/>
        <v>-5.6979538423566428E-2</v>
      </c>
      <c r="P279" s="66">
        <f t="shared" si="216"/>
        <v>-5.6979538423566428E-2</v>
      </c>
      <c r="Q279" s="66">
        <f t="shared" si="216"/>
        <v>-5.6979538423566428E-2</v>
      </c>
      <c r="R279" s="66">
        <f t="shared" si="216"/>
        <v>-5.6979538423566428E-2</v>
      </c>
      <c r="S279" s="66">
        <f t="shared" si="216"/>
        <v>-5.6979538423566428E-2</v>
      </c>
      <c r="T279" s="66">
        <f t="shared" si="216"/>
        <v>-5.6979538423566428E-2</v>
      </c>
      <c r="U279" s="66">
        <f t="shared" si="216"/>
        <v>-5.6979538423566428E-2</v>
      </c>
      <c r="V279" s="66">
        <f t="shared" si="216"/>
        <v>-5.6979538423566428E-2</v>
      </c>
      <c r="W279" s="66">
        <f t="shared" si="216"/>
        <v>-5.6979538423566428E-2</v>
      </c>
      <c r="X279" s="66">
        <f t="shared" si="216"/>
        <v>-5.6979538423566428E-2</v>
      </c>
      <c r="Y279" s="66">
        <f t="shared" si="216"/>
        <v>-5.6979538423566428E-2</v>
      </c>
      <c r="Z279" s="66">
        <f t="shared" si="216"/>
        <v>-5.6979538423566428E-2</v>
      </c>
      <c r="AA279" s="66">
        <f t="shared" si="216"/>
        <v>-5.6979538423566428E-2</v>
      </c>
      <c r="AB279" s="66">
        <f t="shared" si="216"/>
        <v>-5.6979538423566428E-2</v>
      </c>
      <c r="AC279" s="66">
        <f t="shared" si="216"/>
        <v>-5.6979538423566428E-2</v>
      </c>
    </row>
    <row r="280" spans="1:29" x14ac:dyDescent="0.25">
      <c r="A280" s="30" t="str">
        <f t="shared" si="212"/>
        <v>Opex fix (admin, crew, insurance)</v>
      </c>
      <c r="B280" s="66">
        <f>B250/B261</f>
        <v>3.4173669467787113</v>
      </c>
      <c r="C280" s="66">
        <f t="shared" ref="C280:AC280" si="217">C250/C261</f>
        <v>3.4173669467787113</v>
      </c>
      <c r="D280" s="66">
        <f t="shared" si="217"/>
        <v>3.4173669467787113</v>
      </c>
      <c r="E280" s="66">
        <f t="shared" si="217"/>
        <v>3.4173669467787113</v>
      </c>
      <c r="F280" s="66">
        <f t="shared" si="217"/>
        <v>3.4173669467787113</v>
      </c>
      <c r="G280" s="66">
        <f t="shared" si="217"/>
        <v>3.4173669467787113</v>
      </c>
      <c r="H280" s="66">
        <f t="shared" si="217"/>
        <v>3.4173669467787113</v>
      </c>
      <c r="I280" s="66">
        <f t="shared" si="217"/>
        <v>3.4173669467787113</v>
      </c>
      <c r="J280" s="66">
        <f t="shared" si="217"/>
        <v>3.4173669467787113</v>
      </c>
      <c r="K280" s="66">
        <f t="shared" si="217"/>
        <v>3.4173669467787113</v>
      </c>
      <c r="L280" s="66">
        <f t="shared" si="217"/>
        <v>3.4173669467787113</v>
      </c>
      <c r="M280" s="66">
        <f t="shared" si="217"/>
        <v>3.4173669467787113</v>
      </c>
      <c r="N280" s="66">
        <f t="shared" si="217"/>
        <v>3.4173669467787113</v>
      </c>
      <c r="O280" s="66">
        <f t="shared" si="217"/>
        <v>3.4173669467787113</v>
      </c>
      <c r="P280" s="66">
        <f t="shared" si="217"/>
        <v>3.4173669467787113</v>
      </c>
      <c r="Q280" s="66">
        <f t="shared" si="217"/>
        <v>3.4173669467787113</v>
      </c>
      <c r="R280" s="66">
        <f t="shared" si="217"/>
        <v>3.4173669467787113</v>
      </c>
      <c r="S280" s="66">
        <f t="shared" si="217"/>
        <v>3.4173669467787113</v>
      </c>
      <c r="T280" s="66">
        <f t="shared" si="217"/>
        <v>3.4173669467787113</v>
      </c>
      <c r="U280" s="66">
        <f t="shared" si="217"/>
        <v>3.4173669467787113</v>
      </c>
      <c r="V280" s="66">
        <f t="shared" si="217"/>
        <v>3.4173669467787113</v>
      </c>
      <c r="W280" s="66">
        <f t="shared" si="217"/>
        <v>3.4173669467787113</v>
      </c>
      <c r="X280" s="66">
        <f t="shared" si="217"/>
        <v>3.4173669467787113</v>
      </c>
      <c r="Y280" s="66">
        <f t="shared" si="217"/>
        <v>3.4173669467787113</v>
      </c>
      <c r="Z280" s="66">
        <f t="shared" si="217"/>
        <v>3.4173669467787113</v>
      </c>
      <c r="AA280" s="66">
        <f t="shared" si="217"/>
        <v>3.4173669467787113</v>
      </c>
      <c r="AB280" s="66">
        <f t="shared" si="217"/>
        <v>3.4173669467787113</v>
      </c>
      <c r="AC280" s="66">
        <f t="shared" si="217"/>
        <v>3.4173669467787113</v>
      </c>
    </row>
    <row r="281" spans="1:29" x14ac:dyDescent="0.25">
      <c r="A281" s="30" t="str">
        <f t="shared" si="212"/>
        <v>Opex maintenance &amp; repair</v>
      </c>
      <c r="B281" s="66">
        <f>B251/B261</f>
        <v>5.882352941176471</v>
      </c>
      <c r="C281" s="66">
        <f t="shared" ref="C281:AC281" si="218">C251/C261</f>
        <v>5.882352941176471</v>
      </c>
      <c r="D281" s="66">
        <f t="shared" si="218"/>
        <v>5.882352941176471</v>
      </c>
      <c r="E281" s="66">
        <f t="shared" si="218"/>
        <v>5.882352941176471</v>
      </c>
      <c r="F281" s="66">
        <f t="shared" si="218"/>
        <v>5.882352941176471</v>
      </c>
      <c r="G281" s="66">
        <f t="shared" si="218"/>
        <v>5.882352941176471</v>
      </c>
      <c r="H281" s="66">
        <f t="shared" si="218"/>
        <v>5.882352941176471</v>
      </c>
      <c r="I281" s="66">
        <f t="shared" si="218"/>
        <v>5.882352941176471</v>
      </c>
      <c r="J281" s="66">
        <f t="shared" si="218"/>
        <v>5.882352941176471</v>
      </c>
      <c r="K281" s="66">
        <f t="shared" si="218"/>
        <v>5.882352941176471</v>
      </c>
      <c r="L281" s="66">
        <f t="shared" si="218"/>
        <v>5.882352941176471</v>
      </c>
      <c r="M281" s="66">
        <f t="shared" si="218"/>
        <v>5.882352941176471</v>
      </c>
      <c r="N281" s="66">
        <f t="shared" si="218"/>
        <v>5.882352941176471</v>
      </c>
      <c r="O281" s="66">
        <f t="shared" si="218"/>
        <v>5.882352941176471</v>
      </c>
      <c r="P281" s="66">
        <f t="shared" si="218"/>
        <v>5.882352941176471</v>
      </c>
      <c r="Q281" s="66">
        <f t="shared" si="218"/>
        <v>5.882352941176471</v>
      </c>
      <c r="R281" s="66">
        <f t="shared" si="218"/>
        <v>5.882352941176471</v>
      </c>
      <c r="S281" s="66">
        <f t="shared" si="218"/>
        <v>5.882352941176471</v>
      </c>
      <c r="T281" s="66">
        <f t="shared" si="218"/>
        <v>5.882352941176471</v>
      </c>
      <c r="U281" s="66">
        <f t="shared" si="218"/>
        <v>5.882352941176471</v>
      </c>
      <c r="V281" s="66">
        <f t="shared" si="218"/>
        <v>5.882352941176471</v>
      </c>
      <c r="W281" s="66">
        <f t="shared" si="218"/>
        <v>5.882352941176471</v>
      </c>
      <c r="X281" s="66">
        <f t="shared" si="218"/>
        <v>5.882352941176471</v>
      </c>
      <c r="Y281" s="66">
        <f t="shared" si="218"/>
        <v>5.882352941176471</v>
      </c>
      <c r="Z281" s="66">
        <f t="shared" si="218"/>
        <v>5.882352941176471</v>
      </c>
      <c r="AA281" s="66">
        <f t="shared" si="218"/>
        <v>5.882352941176471</v>
      </c>
      <c r="AB281" s="66">
        <f t="shared" si="218"/>
        <v>5.882352941176471</v>
      </c>
      <c r="AC281" s="66">
        <f t="shared" si="218"/>
        <v>5.882352941176471</v>
      </c>
    </row>
    <row r="282" spans="1:29" x14ac:dyDescent="0.25">
      <c r="A282" s="30" t="str">
        <f t="shared" si="212"/>
        <v>Opex var (mode-fees, shunting)</v>
      </c>
      <c r="B282" s="66">
        <f>B252*B261/B261</f>
        <v>3.6414565826330532</v>
      </c>
      <c r="C282" s="66">
        <f t="shared" ref="C282:AC282" si="219">C252*C261/C261</f>
        <v>3.6414565826330532</v>
      </c>
      <c r="D282" s="66">
        <f t="shared" si="219"/>
        <v>3.6414565826330532</v>
      </c>
      <c r="E282" s="66">
        <f t="shared" si="219"/>
        <v>3.6414565826330532</v>
      </c>
      <c r="F282" s="66">
        <f t="shared" si="219"/>
        <v>3.6414565826330532</v>
      </c>
      <c r="G282" s="66">
        <f t="shared" si="219"/>
        <v>3.6414565826330532</v>
      </c>
      <c r="H282" s="66">
        <f t="shared" si="219"/>
        <v>3.6414565826330532</v>
      </c>
      <c r="I282" s="66">
        <f t="shared" si="219"/>
        <v>3.6414565826330532</v>
      </c>
      <c r="J282" s="66">
        <f t="shared" si="219"/>
        <v>3.6414565826330532</v>
      </c>
      <c r="K282" s="66">
        <f t="shared" si="219"/>
        <v>3.6414565826330532</v>
      </c>
      <c r="L282" s="66">
        <f t="shared" si="219"/>
        <v>3.6414565826330532</v>
      </c>
      <c r="M282" s="66">
        <f t="shared" si="219"/>
        <v>3.6414565826330532</v>
      </c>
      <c r="N282" s="66">
        <f t="shared" si="219"/>
        <v>3.6414565826330532</v>
      </c>
      <c r="O282" s="66">
        <f t="shared" si="219"/>
        <v>3.6414565826330532</v>
      </c>
      <c r="P282" s="66">
        <f t="shared" si="219"/>
        <v>3.6414565826330532</v>
      </c>
      <c r="Q282" s="66">
        <f t="shared" si="219"/>
        <v>3.6414565826330532</v>
      </c>
      <c r="R282" s="66">
        <f t="shared" si="219"/>
        <v>3.6414565826330532</v>
      </c>
      <c r="S282" s="66">
        <f t="shared" si="219"/>
        <v>3.6414565826330532</v>
      </c>
      <c r="T282" s="66">
        <f t="shared" si="219"/>
        <v>3.6414565826330532</v>
      </c>
      <c r="U282" s="66">
        <f t="shared" si="219"/>
        <v>3.6414565826330532</v>
      </c>
      <c r="V282" s="66">
        <f t="shared" si="219"/>
        <v>3.6414565826330532</v>
      </c>
      <c r="W282" s="66">
        <f t="shared" si="219"/>
        <v>3.6414565826330532</v>
      </c>
      <c r="X282" s="66">
        <f t="shared" si="219"/>
        <v>3.6414565826330532</v>
      </c>
      <c r="Y282" s="66">
        <f t="shared" si="219"/>
        <v>3.6414565826330532</v>
      </c>
      <c r="Z282" s="66">
        <f t="shared" si="219"/>
        <v>3.6414565826330532</v>
      </c>
      <c r="AA282" s="66">
        <f t="shared" si="219"/>
        <v>3.6414565826330532</v>
      </c>
      <c r="AB282" s="66">
        <f t="shared" si="219"/>
        <v>3.6414565826330532</v>
      </c>
      <c r="AC282" s="66">
        <f t="shared" si="219"/>
        <v>3.6414565826330532</v>
      </c>
    </row>
    <row r="283" spans="1:29" x14ac:dyDescent="0.25">
      <c r="A283" s="30" t="str">
        <f t="shared" si="212"/>
        <v>Fuel Cost</v>
      </c>
      <c r="B283" s="66">
        <f>B253*B254*B261/B261</f>
        <v>6.2083200000000005</v>
      </c>
      <c r="C283" s="66">
        <f t="shared" ref="C283:AC283" si="220">C253*C254*C261/C261</f>
        <v>6.2083200000000005</v>
      </c>
      <c r="D283" s="66">
        <f t="shared" si="220"/>
        <v>6.2083200000000005</v>
      </c>
      <c r="E283" s="66">
        <f t="shared" si="220"/>
        <v>6.2083200000000005</v>
      </c>
      <c r="F283" s="66">
        <f t="shared" si="220"/>
        <v>6.2083200000000005</v>
      </c>
      <c r="G283" s="66">
        <f t="shared" si="220"/>
        <v>6.2083200000000005</v>
      </c>
      <c r="H283" s="66">
        <f t="shared" si="220"/>
        <v>6.2083200000000005</v>
      </c>
      <c r="I283" s="66">
        <f t="shared" si="220"/>
        <v>6.2083200000000005</v>
      </c>
      <c r="J283" s="66">
        <f t="shared" si="220"/>
        <v>6.2083200000000005</v>
      </c>
      <c r="K283" s="66">
        <f t="shared" si="220"/>
        <v>6.2083200000000005</v>
      </c>
      <c r="L283" s="66">
        <f t="shared" si="220"/>
        <v>6.2083200000000005</v>
      </c>
      <c r="M283" s="66">
        <f t="shared" si="220"/>
        <v>6.2083200000000005</v>
      </c>
      <c r="N283" s="66">
        <f t="shared" si="220"/>
        <v>6.2083200000000005</v>
      </c>
      <c r="O283" s="66">
        <f t="shared" si="220"/>
        <v>6.2083200000000005</v>
      </c>
      <c r="P283" s="66">
        <f t="shared" si="220"/>
        <v>6.2083200000000005</v>
      </c>
      <c r="Q283" s="66">
        <f t="shared" si="220"/>
        <v>6.2083200000000005</v>
      </c>
      <c r="R283" s="66">
        <f t="shared" si="220"/>
        <v>6.2083200000000005</v>
      </c>
      <c r="S283" s="66">
        <f t="shared" si="220"/>
        <v>6.2083200000000005</v>
      </c>
      <c r="T283" s="66">
        <f t="shared" si="220"/>
        <v>6.2083200000000005</v>
      </c>
      <c r="U283" s="66">
        <f t="shared" si="220"/>
        <v>6.2083200000000005</v>
      </c>
      <c r="V283" s="66">
        <f t="shared" si="220"/>
        <v>6.2083200000000005</v>
      </c>
      <c r="W283" s="66">
        <f t="shared" si="220"/>
        <v>6.2083200000000005</v>
      </c>
      <c r="X283" s="66">
        <f t="shared" si="220"/>
        <v>6.2083200000000005</v>
      </c>
      <c r="Y283" s="66">
        <f t="shared" si="220"/>
        <v>6.2083200000000005</v>
      </c>
      <c r="Z283" s="66">
        <f t="shared" si="220"/>
        <v>6.2083200000000005</v>
      </c>
      <c r="AA283" s="66">
        <f t="shared" si="220"/>
        <v>6.2083200000000005</v>
      </c>
      <c r="AB283" s="66">
        <f t="shared" si="220"/>
        <v>6.2083200000000005</v>
      </c>
      <c r="AC283" s="66">
        <f t="shared" si="220"/>
        <v>6.2083200000000005</v>
      </c>
    </row>
    <row r="284" spans="1:29" ht="15.75" thickBot="1" x14ac:dyDescent="0.3">
      <c r="A284" s="59" t="str">
        <f>A235</f>
        <v>Emission Cost</v>
      </c>
      <c r="B284" s="66">
        <f>B255</f>
        <v>0</v>
      </c>
      <c r="C284" s="66">
        <f t="shared" ref="C284:AC284" si="221">C255</f>
        <v>0</v>
      </c>
      <c r="D284" s="66">
        <f t="shared" si="221"/>
        <v>0</v>
      </c>
      <c r="E284" s="66">
        <f t="shared" si="221"/>
        <v>0</v>
      </c>
      <c r="F284" s="66">
        <f t="shared" si="221"/>
        <v>0</v>
      </c>
      <c r="G284" s="66">
        <f t="shared" si="221"/>
        <v>0</v>
      </c>
      <c r="H284" s="66">
        <f t="shared" si="221"/>
        <v>0</v>
      </c>
      <c r="I284" s="66">
        <f t="shared" si="221"/>
        <v>0</v>
      </c>
      <c r="J284" s="66">
        <f t="shared" si="221"/>
        <v>0</v>
      </c>
      <c r="K284" s="66">
        <f t="shared" si="221"/>
        <v>0</v>
      </c>
      <c r="L284" s="66">
        <f t="shared" si="221"/>
        <v>0</v>
      </c>
      <c r="M284" s="66">
        <f t="shared" si="221"/>
        <v>0</v>
      </c>
      <c r="N284" s="66">
        <f t="shared" si="221"/>
        <v>0</v>
      </c>
      <c r="O284" s="66">
        <f t="shared" si="221"/>
        <v>0</v>
      </c>
      <c r="P284" s="66">
        <f t="shared" si="221"/>
        <v>0</v>
      </c>
      <c r="Q284" s="66">
        <f t="shared" si="221"/>
        <v>0</v>
      </c>
      <c r="R284" s="66">
        <f t="shared" si="221"/>
        <v>0</v>
      </c>
      <c r="S284" s="66">
        <f t="shared" si="221"/>
        <v>0</v>
      </c>
      <c r="T284" s="66">
        <f t="shared" si="221"/>
        <v>0</v>
      </c>
      <c r="U284" s="66">
        <f t="shared" si="221"/>
        <v>0</v>
      </c>
      <c r="V284" s="66">
        <f t="shared" si="221"/>
        <v>0</v>
      </c>
      <c r="W284" s="66">
        <f t="shared" si="221"/>
        <v>0</v>
      </c>
      <c r="X284" s="66">
        <f t="shared" si="221"/>
        <v>0</v>
      </c>
      <c r="Y284" s="66">
        <f t="shared" si="221"/>
        <v>0</v>
      </c>
      <c r="Z284" s="66">
        <f t="shared" si="221"/>
        <v>0</v>
      </c>
      <c r="AA284" s="66">
        <f t="shared" si="221"/>
        <v>0</v>
      </c>
      <c r="AB284" s="66">
        <f t="shared" si="221"/>
        <v>0</v>
      </c>
      <c r="AC284" s="66">
        <f t="shared" si="221"/>
        <v>0</v>
      </c>
    </row>
    <row r="285" spans="1:29" ht="15.75" thickBot="1" x14ac:dyDescent="0.3">
      <c r="A285" s="31" t="s">
        <v>63</v>
      </c>
      <c r="B285" s="76">
        <f>B276+B277+B278-B279+B280+B281+B282+B283+B284</f>
        <v>21.801399634136036</v>
      </c>
      <c r="C285" s="76">
        <f t="shared" ref="C285:AC285" si="222">C276+C277+C278-C279+C280+C281+C282+C283+C284</f>
        <v>21.802365974764172</v>
      </c>
      <c r="D285" s="76">
        <f t="shared" si="222"/>
        <v>21.803738039929467</v>
      </c>
      <c r="E285" s="76">
        <f t="shared" si="222"/>
        <v>21.805677322193567</v>
      </c>
      <c r="F285" s="76">
        <f t="shared" si="222"/>
        <v>21.808400039504811</v>
      </c>
      <c r="G285" s="76">
        <f t="shared" si="222"/>
        <v>21.812185604944435</v>
      </c>
      <c r="H285" s="76">
        <f t="shared" si="222"/>
        <v>21.817375473543873</v>
      </c>
      <c r="I285" s="76">
        <f t="shared" si="222"/>
        <v>21.824350100817682</v>
      </c>
      <c r="J285" s="76">
        <f t="shared" si="222"/>
        <v>21.833467286063446</v>
      </c>
      <c r="K285" s="76">
        <f t="shared" si="222"/>
        <v>21.844948839876167</v>
      </c>
      <c r="L285" s="76">
        <f t="shared" si="222"/>
        <v>21.858726374873378</v>
      </c>
      <c r="M285" s="76">
        <f t="shared" si="222"/>
        <v>21.87430564846548</v>
      </c>
      <c r="N285" s="76">
        <f t="shared" si="222"/>
        <v>21.890752623676512</v>
      </c>
      <c r="O285" s="76">
        <f t="shared" si="222"/>
        <v>21.906875953178591</v>
      </c>
      <c r="P285" s="76">
        <f t="shared" si="222"/>
        <v>21.921553351899767</v>
      </c>
      <c r="Q285" s="76">
        <f t="shared" si="222"/>
        <v>21.934027050710995</v>
      </c>
      <c r="R285" s="76">
        <f t="shared" si="222"/>
        <v>21.944016249545896</v>
      </c>
      <c r="S285" s="76">
        <f t="shared" si="222"/>
        <v>21.951638451609213</v>
      </c>
      <c r="T285" s="76">
        <f t="shared" si="222"/>
        <v>21.957241381427238</v>
      </c>
      <c r="U285" s="76">
        <f t="shared" si="222"/>
        <v>21.961247395191421</v>
      </c>
      <c r="V285" s="76">
        <f t="shared" si="222"/>
        <v>21.964055019233399</v>
      </c>
      <c r="W285" s="76">
        <f t="shared" si="222"/>
        <v>21.965995260016467</v>
      </c>
      <c r="X285" s="76">
        <f t="shared" si="222"/>
        <v>21.967323063470225</v>
      </c>
      <c r="Y285" s="76">
        <f t="shared" si="222"/>
        <v>21.968225680571976</v>
      </c>
      <c r="Z285" s="76">
        <f t="shared" si="222"/>
        <v>21.968836471520945</v>
      </c>
      <c r="AA285" s="76">
        <f t="shared" si="222"/>
        <v>21.9692485117328</v>
      </c>
      <c r="AB285" s="76">
        <f t="shared" si="222"/>
        <v>21.969525895156576</v>
      </c>
      <c r="AC285" s="76">
        <f t="shared" si="222"/>
        <v>21.969712366057095</v>
      </c>
    </row>
    <row r="286" spans="1:29" ht="15.75" thickBot="1" x14ac:dyDescent="0.3"/>
    <row r="287" spans="1:29" ht="15.75" thickBot="1" x14ac:dyDescent="0.3">
      <c r="A287" s="26" t="s">
        <v>208</v>
      </c>
      <c r="B287" s="27">
        <v>2023</v>
      </c>
      <c r="C287" s="27">
        <v>2024</v>
      </c>
      <c r="D287" s="27">
        <v>2025</v>
      </c>
      <c r="E287" s="27">
        <v>2026</v>
      </c>
      <c r="F287" s="27">
        <v>2027</v>
      </c>
      <c r="G287" s="27">
        <v>2028</v>
      </c>
      <c r="H287" s="27">
        <v>2029</v>
      </c>
      <c r="I287" s="27">
        <v>2030</v>
      </c>
      <c r="J287" s="27">
        <v>2031</v>
      </c>
      <c r="K287" s="27">
        <v>2032</v>
      </c>
      <c r="L287" s="27">
        <v>2033</v>
      </c>
      <c r="M287" s="27">
        <v>2034</v>
      </c>
      <c r="N287" s="27">
        <v>2035</v>
      </c>
      <c r="O287" s="27">
        <v>2036</v>
      </c>
      <c r="P287" s="27">
        <v>2037</v>
      </c>
      <c r="Q287" s="27">
        <v>2038</v>
      </c>
      <c r="R287" s="27">
        <v>2039</v>
      </c>
      <c r="S287" s="27">
        <v>2040</v>
      </c>
      <c r="T287" s="27">
        <v>2041</v>
      </c>
      <c r="U287" s="27">
        <v>2042</v>
      </c>
      <c r="V287" s="27">
        <v>2043</v>
      </c>
      <c r="W287" s="27">
        <v>2044</v>
      </c>
      <c r="X287" s="27">
        <v>2045</v>
      </c>
      <c r="Y287" s="27">
        <v>2046</v>
      </c>
      <c r="Z287" s="27">
        <v>2047</v>
      </c>
      <c r="AA287" s="27">
        <v>2048</v>
      </c>
      <c r="AB287" s="27">
        <v>2049</v>
      </c>
      <c r="AC287" s="28">
        <v>2050</v>
      </c>
    </row>
    <row r="288" spans="1:29" x14ac:dyDescent="0.25">
      <c r="A288" s="29" t="str">
        <f t="shared" ref="A288:A295" si="223">A264</f>
        <v>Capex vehicle</v>
      </c>
      <c r="B288" s="65">
        <f>((1+B249)^B256)*B249/(((1+B249)^B256)-1)*(B245)/B261/(B258)</f>
        <v>7.6317014160409149E-4</v>
      </c>
      <c r="C288" s="65">
        <f t="shared" ref="C288:AC288" si="224">((1+C249)^C256)*C249/(((1+C249)^C256)-1)*(C245)/C261/(C258)</f>
        <v>7.6317014160409149E-4</v>
      </c>
      <c r="D288" s="65">
        <f t="shared" si="224"/>
        <v>7.6317014160409149E-4</v>
      </c>
      <c r="E288" s="65">
        <f t="shared" si="224"/>
        <v>7.6317014160409149E-4</v>
      </c>
      <c r="F288" s="65">
        <f t="shared" si="224"/>
        <v>7.6317014160409149E-4</v>
      </c>
      <c r="G288" s="65">
        <f t="shared" si="224"/>
        <v>7.6317014160409149E-4</v>
      </c>
      <c r="H288" s="65">
        <f t="shared" si="224"/>
        <v>7.6317014160409149E-4</v>
      </c>
      <c r="I288" s="65">
        <f t="shared" si="224"/>
        <v>7.6317014160409149E-4</v>
      </c>
      <c r="J288" s="65">
        <f t="shared" si="224"/>
        <v>7.6317014160409149E-4</v>
      </c>
      <c r="K288" s="65">
        <f t="shared" si="224"/>
        <v>7.6317014160409149E-4</v>
      </c>
      <c r="L288" s="65">
        <f t="shared" si="224"/>
        <v>7.6317014160409149E-4</v>
      </c>
      <c r="M288" s="65">
        <f t="shared" si="224"/>
        <v>7.6317014160409149E-4</v>
      </c>
      <c r="N288" s="65">
        <f t="shared" si="224"/>
        <v>7.6317014160409149E-4</v>
      </c>
      <c r="O288" s="65">
        <f t="shared" si="224"/>
        <v>7.6317014160409149E-4</v>
      </c>
      <c r="P288" s="65">
        <f t="shared" si="224"/>
        <v>7.6317014160409149E-4</v>
      </c>
      <c r="Q288" s="65">
        <f t="shared" si="224"/>
        <v>7.6317014160409149E-4</v>
      </c>
      <c r="R288" s="65">
        <f t="shared" si="224"/>
        <v>7.6317014160409149E-4</v>
      </c>
      <c r="S288" s="65">
        <f t="shared" si="224"/>
        <v>7.6317014160409149E-4</v>
      </c>
      <c r="T288" s="65">
        <f t="shared" si="224"/>
        <v>7.6317014160409149E-4</v>
      </c>
      <c r="U288" s="65">
        <f t="shared" si="224"/>
        <v>7.6317014160409149E-4</v>
      </c>
      <c r="V288" s="65">
        <f t="shared" si="224"/>
        <v>7.6317014160409149E-4</v>
      </c>
      <c r="W288" s="65">
        <f t="shared" si="224"/>
        <v>7.6317014160409149E-4</v>
      </c>
      <c r="X288" s="65">
        <f t="shared" si="224"/>
        <v>7.6317014160409149E-4</v>
      </c>
      <c r="Y288" s="65">
        <f t="shared" si="224"/>
        <v>7.6317014160409149E-4</v>
      </c>
      <c r="Z288" s="65">
        <f t="shared" si="224"/>
        <v>7.6317014160409149E-4</v>
      </c>
      <c r="AA288" s="65">
        <f t="shared" si="224"/>
        <v>7.6317014160409149E-4</v>
      </c>
      <c r="AB288" s="65">
        <f t="shared" si="224"/>
        <v>7.6317014160409149E-4</v>
      </c>
      <c r="AC288" s="65">
        <f t="shared" si="224"/>
        <v>7.6317014160409149E-4</v>
      </c>
    </row>
    <row r="289" spans="1:29" x14ac:dyDescent="0.25">
      <c r="A289" s="30" t="str">
        <f t="shared" si="223"/>
        <v>Residual value (vehicle)</v>
      </c>
      <c r="B289" s="68">
        <f>((1+B249)^B256)*B249/(((1+B249)^B256)-1)*(B246)/B261/(B258)</f>
        <v>-1.1346797345547289E-4</v>
      </c>
      <c r="C289" s="68">
        <f t="shared" ref="C289:AC289" si="225">((1+C249)^C256)*C249/(((1+C249)^C256)-1)*(C246)/C261/(C258)</f>
        <v>-1.1303657138934111E-4</v>
      </c>
      <c r="D289" s="68">
        <f t="shared" si="225"/>
        <v>-1.1242404229769157E-4</v>
      </c>
      <c r="E289" s="68">
        <f t="shared" si="225"/>
        <v>-1.1155829128693258E-4</v>
      </c>
      <c r="F289" s="68">
        <f t="shared" si="225"/>
        <v>-1.1034279248726903E-4</v>
      </c>
      <c r="G289" s="68">
        <f t="shared" si="225"/>
        <v>-1.0865280791600897E-4</v>
      </c>
      <c r="H289" s="68">
        <f t="shared" si="225"/>
        <v>-1.0633590229126001E-4</v>
      </c>
      <c r="I289" s="68">
        <f t="shared" si="225"/>
        <v>-1.0322222940116694E-4</v>
      </c>
      <c r="J289" s="68">
        <f t="shared" si="225"/>
        <v>-9.9152057416450692E-5</v>
      </c>
      <c r="K289" s="68">
        <f t="shared" si="225"/>
        <v>-9.4026363750057009E-5</v>
      </c>
      <c r="L289" s="68">
        <f t="shared" si="225"/>
        <v>-8.7875678483444322E-5</v>
      </c>
      <c r="M289" s="68">
        <f t="shared" si="225"/>
        <v>-8.0920645629828101E-5</v>
      </c>
      <c r="N289" s="68">
        <f t="shared" si="225"/>
        <v>-7.357824598204721E-5</v>
      </c>
      <c r="O289" s="68">
        <f t="shared" si="225"/>
        <v>-6.6380331025761298E-5</v>
      </c>
      <c r="P289" s="68">
        <f t="shared" si="225"/>
        <v>-5.982792088237961E-5</v>
      </c>
      <c r="Q289" s="68">
        <f t="shared" si="225"/>
        <v>-5.4259305341653007E-5</v>
      </c>
      <c r="R289" s="68">
        <f t="shared" si="225"/>
        <v>-4.9799841576070884E-5</v>
      </c>
      <c r="S289" s="68">
        <f t="shared" si="225"/>
        <v>-4.6397072797805602E-5</v>
      </c>
      <c r="T289" s="68">
        <f t="shared" si="225"/>
        <v>-4.3895764843330094E-5</v>
      </c>
      <c r="U289" s="68">
        <f t="shared" si="225"/>
        <v>-4.2107365841462744E-5</v>
      </c>
      <c r="V289" s="68">
        <f t="shared" si="225"/>
        <v>-4.0853962251293284E-5</v>
      </c>
      <c r="W289" s="68">
        <f t="shared" si="225"/>
        <v>-3.9987783330280735E-5</v>
      </c>
      <c r="X289" s="68">
        <f t="shared" si="225"/>
        <v>-3.93950139312806E-5</v>
      </c>
      <c r="Y289" s="68">
        <f t="shared" si="225"/>
        <v>-3.8992059867999029E-5</v>
      </c>
      <c r="Z289" s="68">
        <f t="shared" si="225"/>
        <v>-3.8719385337209372E-5</v>
      </c>
      <c r="AA289" s="68">
        <f t="shared" si="225"/>
        <v>-3.8535438814060903E-5</v>
      </c>
      <c r="AB289" s="68">
        <f t="shared" si="225"/>
        <v>-3.8411606928446129E-5</v>
      </c>
      <c r="AC289" s="68">
        <f t="shared" si="225"/>
        <v>-3.832836099071531E-5</v>
      </c>
    </row>
    <row r="290" spans="1:29" x14ac:dyDescent="0.25">
      <c r="A290" s="30" t="str">
        <f t="shared" si="223"/>
        <v>Capex costumization</v>
      </c>
      <c r="B290" s="66">
        <f>((1+B249)^B257)*B249/(((1+B249)^B257)-1)*(B247)/B261/(B258)</f>
        <v>5.087458787818432E-4</v>
      </c>
      <c r="C290" s="66">
        <f t="shared" ref="C290:AC290" si="226">((1+C249)^C257)*C249/(((1+C249)^C257)-1)*(C247)/C261/(C258)</f>
        <v>5.087458787818432E-4</v>
      </c>
      <c r="D290" s="66">
        <f t="shared" si="226"/>
        <v>5.087458787818432E-4</v>
      </c>
      <c r="E290" s="66">
        <f t="shared" si="226"/>
        <v>5.087458787818432E-4</v>
      </c>
      <c r="F290" s="66">
        <f t="shared" si="226"/>
        <v>5.087458787818432E-4</v>
      </c>
      <c r="G290" s="66">
        <f t="shared" si="226"/>
        <v>5.087458787818432E-4</v>
      </c>
      <c r="H290" s="66">
        <f t="shared" si="226"/>
        <v>5.087458787818432E-4</v>
      </c>
      <c r="I290" s="66">
        <f t="shared" si="226"/>
        <v>5.087458787818432E-4</v>
      </c>
      <c r="J290" s="66">
        <f t="shared" si="226"/>
        <v>5.087458787818432E-4</v>
      </c>
      <c r="K290" s="66">
        <f t="shared" si="226"/>
        <v>5.087458787818432E-4</v>
      </c>
      <c r="L290" s="66">
        <f t="shared" si="226"/>
        <v>5.087458787818432E-4</v>
      </c>
      <c r="M290" s="66">
        <f t="shared" si="226"/>
        <v>5.087458787818432E-4</v>
      </c>
      <c r="N290" s="66">
        <f t="shared" si="226"/>
        <v>5.087458787818432E-4</v>
      </c>
      <c r="O290" s="66">
        <f t="shared" si="226"/>
        <v>5.087458787818432E-4</v>
      </c>
      <c r="P290" s="66">
        <f t="shared" si="226"/>
        <v>5.087458787818432E-4</v>
      </c>
      <c r="Q290" s="66">
        <f t="shared" si="226"/>
        <v>5.087458787818432E-4</v>
      </c>
      <c r="R290" s="66">
        <f t="shared" si="226"/>
        <v>5.087458787818432E-4</v>
      </c>
      <c r="S290" s="66">
        <f t="shared" si="226"/>
        <v>5.087458787818432E-4</v>
      </c>
      <c r="T290" s="66">
        <f t="shared" si="226"/>
        <v>5.087458787818432E-4</v>
      </c>
      <c r="U290" s="66">
        <f t="shared" si="226"/>
        <v>5.087458787818432E-4</v>
      </c>
      <c r="V290" s="66">
        <f t="shared" si="226"/>
        <v>5.087458787818432E-4</v>
      </c>
      <c r="W290" s="66">
        <f t="shared" si="226"/>
        <v>5.087458787818432E-4</v>
      </c>
      <c r="X290" s="66">
        <f t="shared" si="226"/>
        <v>5.087458787818432E-4</v>
      </c>
      <c r="Y290" s="66">
        <f t="shared" si="226"/>
        <v>5.087458787818432E-4</v>
      </c>
      <c r="Z290" s="66">
        <f t="shared" si="226"/>
        <v>5.087458787818432E-4</v>
      </c>
      <c r="AA290" s="66">
        <f t="shared" si="226"/>
        <v>5.087458787818432E-4</v>
      </c>
      <c r="AB290" s="66">
        <f t="shared" si="226"/>
        <v>5.087458787818432E-4</v>
      </c>
      <c r="AC290" s="66">
        <f t="shared" si="226"/>
        <v>5.087458787818432E-4</v>
      </c>
    </row>
    <row r="291" spans="1:29" x14ac:dyDescent="0.25">
      <c r="A291" s="30" t="str">
        <f t="shared" si="223"/>
        <v>Residual value (costumization)</v>
      </c>
      <c r="B291" s="69">
        <f>((1+B249)^B257)*B249/(((1+B249)^B257)-1)*(B248)/B261/(B258)</f>
        <v>-2.5437293939092156E-5</v>
      </c>
      <c r="C291" s="69">
        <f t="shared" ref="C291:AC291" si="227">((1+C249)^C257)*C249/(((1+C249)^C257)-1)*(C248)/C261/(C258)</f>
        <v>-2.5437293939092156E-5</v>
      </c>
      <c r="D291" s="69">
        <f t="shared" si="227"/>
        <v>-2.5437293939092156E-5</v>
      </c>
      <c r="E291" s="69">
        <f t="shared" si="227"/>
        <v>-2.5437293939092156E-5</v>
      </c>
      <c r="F291" s="69">
        <f t="shared" si="227"/>
        <v>-2.5437293939092156E-5</v>
      </c>
      <c r="G291" s="69">
        <f t="shared" si="227"/>
        <v>-2.5437293939092156E-5</v>
      </c>
      <c r="H291" s="69">
        <f t="shared" si="227"/>
        <v>-2.5437293939092156E-5</v>
      </c>
      <c r="I291" s="69">
        <f t="shared" si="227"/>
        <v>-2.5437293939092156E-5</v>
      </c>
      <c r="J291" s="69">
        <f t="shared" si="227"/>
        <v>-2.5437293939092156E-5</v>
      </c>
      <c r="K291" s="69">
        <f t="shared" si="227"/>
        <v>-2.5437293939092156E-5</v>
      </c>
      <c r="L291" s="69">
        <f t="shared" si="227"/>
        <v>-2.5437293939092156E-5</v>
      </c>
      <c r="M291" s="69">
        <f t="shared" si="227"/>
        <v>-2.5437293939092156E-5</v>
      </c>
      <c r="N291" s="69">
        <f t="shared" si="227"/>
        <v>-2.5437293939092156E-5</v>
      </c>
      <c r="O291" s="69">
        <f t="shared" si="227"/>
        <v>-2.5437293939092156E-5</v>
      </c>
      <c r="P291" s="69">
        <f t="shared" si="227"/>
        <v>-2.5437293939092156E-5</v>
      </c>
      <c r="Q291" s="69">
        <f t="shared" si="227"/>
        <v>-2.5437293939092156E-5</v>
      </c>
      <c r="R291" s="69">
        <f t="shared" si="227"/>
        <v>-2.5437293939092156E-5</v>
      </c>
      <c r="S291" s="69">
        <f t="shared" si="227"/>
        <v>-2.5437293939092156E-5</v>
      </c>
      <c r="T291" s="69">
        <f t="shared" si="227"/>
        <v>-2.5437293939092156E-5</v>
      </c>
      <c r="U291" s="69">
        <f t="shared" si="227"/>
        <v>-2.5437293939092156E-5</v>
      </c>
      <c r="V291" s="69">
        <f t="shared" si="227"/>
        <v>-2.5437293939092156E-5</v>
      </c>
      <c r="W291" s="69">
        <f t="shared" si="227"/>
        <v>-2.5437293939092156E-5</v>
      </c>
      <c r="X291" s="69">
        <f t="shared" si="227"/>
        <v>-2.5437293939092156E-5</v>
      </c>
      <c r="Y291" s="69">
        <f t="shared" si="227"/>
        <v>-2.5437293939092156E-5</v>
      </c>
      <c r="Z291" s="69">
        <f t="shared" si="227"/>
        <v>-2.5437293939092156E-5</v>
      </c>
      <c r="AA291" s="69">
        <f t="shared" si="227"/>
        <v>-2.5437293939092156E-5</v>
      </c>
      <c r="AB291" s="69">
        <f t="shared" si="227"/>
        <v>-2.5437293939092156E-5</v>
      </c>
      <c r="AC291" s="69">
        <f t="shared" si="227"/>
        <v>-2.5437293939092156E-5</v>
      </c>
    </row>
    <row r="292" spans="1:29" x14ac:dyDescent="0.25">
      <c r="A292" s="30" t="str">
        <f t="shared" si="223"/>
        <v>Opex fix (admin, crew, insurance)</v>
      </c>
      <c r="B292" s="66">
        <f>B250/B261/(B258)</f>
        <v>1.525610244097639E-3</v>
      </c>
      <c r="C292" s="66">
        <f t="shared" ref="C292:AC292" si="228">C250/C261/(C258)</f>
        <v>1.525610244097639E-3</v>
      </c>
      <c r="D292" s="66">
        <f t="shared" si="228"/>
        <v>1.525610244097639E-3</v>
      </c>
      <c r="E292" s="66">
        <f t="shared" si="228"/>
        <v>1.525610244097639E-3</v>
      </c>
      <c r="F292" s="66">
        <f t="shared" si="228"/>
        <v>1.525610244097639E-3</v>
      </c>
      <c r="G292" s="66">
        <f t="shared" si="228"/>
        <v>1.525610244097639E-3</v>
      </c>
      <c r="H292" s="66">
        <f t="shared" si="228"/>
        <v>1.525610244097639E-3</v>
      </c>
      <c r="I292" s="66">
        <f t="shared" si="228"/>
        <v>1.525610244097639E-3</v>
      </c>
      <c r="J292" s="66">
        <f t="shared" si="228"/>
        <v>1.525610244097639E-3</v>
      </c>
      <c r="K292" s="66">
        <f t="shared" si="228"/>
        <v>1.525610244097639E-3</v>
      </c>
      <c r="L292" s="66">
        <f t="shared" si="228"/>
        <v>1.525610244097639E-3</v>
      </c>
      <c r="M292" s="66">
        <f t="shared" si="228"/>
        <v>1.525610244097639E-3</v>
      </c>
      <c r="N292" s="66">
        <f t="shared" si="228"/>
        <v>1.525610244097639E-3</v>
      </c>
      <c r="O292" s="66">
        <f t="shared" si="228"/>
        <v>1.525610244097639E-3</v>
      </c>
      <c r="P292" s="66">
        <f t="shared" si="228"/>
        <v>1.525610244097639E-3</v>
      </c>
      <c r="Q292" s="66">
        <f t="shared" si="228"/>
        <v>1.525610244097639E-3</v>
      </c>
      <c r="R292" s="66">
        <f t="shared" si="228"/>
        <v>1.525610244097639E-3</v>
      </c>
      <c r="S292" s="66">
        <f t="shared" si="228"/>
        <v>1.525610244097639E-3</v>
      </c>
      <c r="T292" s="66">
        <f t="shared" si="228"/>
        <v>1.525610244097639E-3</v>
      </c>
      <c r="U292" s="66">
        <f t="shared" si="228"/>
        <v>1.525610244097639E-3</v>
      </c>
      <c r="V292" s="66">
        <f t="shared" si="228"/>
        <v>1.525610244097639E-3</v>
      </c>
      <c r="W292" s="66">
        <f t="shared" si="228"/>
        <v>1.525610244097639E-3</v>
      </c>
      <c r="X292" s="66">
        <f t="shared" si="228"/>
        <v>1.525610244097639E-3</v>
      </c>
      <c r="Y292" s="66">
        <f t="shared" si="228"/>
        <v>1.525610244097639E-3</v>
      </c>
      <c r="Z292" s="66">
        <f t="shared" si="228"/>
        <v>1.525610244097639E-3</v>
      </c>
      <c r="AA292" s="66">
        <f t="shared" si="228"/>
        <v>1.525610244097639E-3</v>
      </c>
      <c r="AB292" s="66">
        <f t="shared" si="228"/>
        <v>1.525610244097639E-3</v>
      </c>
      <c r="AC292" s="66">
        <f t="shared" si="228"/>
        <v>1.525610244097639E-3</v>
      </c>
    </row>
    <row r="293" spans="1:29" x14ac:dyDescent="0.25">
      <c r="A293" s="30" t="str">
        <f t="shared" si="223"/>
        <v>Opex maintenance &amp; repair</v>
      </c>
      <c r="B293" s="66">
        <f>B251/B261/(B258)</f>
        <v>2.6260504201680674E-3</v>
      </c>
      <c r="C293" s="66">
        <f t="shared" ref="C293:AC293" si="229">C251/C261/(C258)</f>
        <v>2.6260504201680674E-3</v>
      </c>
      <c r="D293" s="66">
        <f t="shared" si="229"/>
        <v>2.6260504201680674E-3</v>
      </c>
      <c r="E293" s="66">
        <f t="shared" si="229"/>
        <v>2.6260504201680674E-3</v>
      </c>
      <c r="F293" s="66">
        <f t="shared" si="229"/>
        <v>2.6260504201680674E-3</v>
      </c>
      <c r="G293" s="66">
        <f t="shared" si="229"/>
        <v>2.6260504201680674E-3</v>
      </c>
      <c r="H293" s="66">
        <f t="shared" si="229"/>
        <v>2.6260504201680674E-3</v>
      </c>
      <c r="I293" s="66">
        <f t="shared" si="229"/>
        <v>2.6260504201680674E-3</v>
      </c>
      <c r="J293" s="66">
        <f t="shared" si="229"/>
        <v>2.6260504201680674E-3</v>
      </c>
      <c r="K293" s="66">
        <f t="shared" si="229"/>
        <v>2.6260504201680674E-3</v>
      </c>
      <c r="L293" s="66">
        <f t="shared" si="229"/>
        <v>2.6260504201680674E-3</v>
      </c>
      <c r="M293" s="66">
        <f t="shared" si="229"/>
        <v>2.6260504201680674E-3</v>
      </c>
      <c r="N293" s="66">
        <f t="shared" si="229"/>
        <v>2.6260504201680674E-3</v>
      </c>
      <c r="O293" s="66">
        <f t="shared" si="229"/>
        <v>2.6260504201680674E-3</v>
      </c>
      <c r="P293" s="66">
        <f t="shared" si="229"/>
        <v>2.6260504201680674E-3</v>
      </c>
      <c r="Q293" s="66">
        <f t="shared" si="229"/>
        <v>2.6260504201680674E-3</v>
      </c>
      <c r="R293" s="66">
        <f t="shared" si="229"/>
        <v>2.6260504201680674E-3</v>
      </c>
      <c r="S293" s="66">
        <f t="shared" si="229"/>
        <v>2.6260504201680674E-3</v>
      </c>
      <c r="T293" s="66">
        <f t="shared" si="229"/>
        <v>2.6260504201680674E-3</v>
      </c>
      <c r="U293" s="66">
        <f t="shared" si="229"/>
        <v>2.6260504201680674E-3</v>
      </c>
      <c r="V293" s="66">
        <f t="shared" si="229"/>
        <v>2.6260504201680674E-3</v>
      </c>
      <c r="W293" s="66">
        <f t="shared" si="229"/>
        <v>2.6260504201680674E-3</v>
      </c>
      <c r="X293" s="66">
        <f t="shared" si="229"/>
        <v>2.6260504201680674E-3</v>
      </c>
      <c r="Y293" s="66">
        <f t="shared" si="229"/>
        <v>2.6260504201680674E-3</v>
      </c>
      <c r="Z293" s="66">
        <f t="shared" si="229"/>
        <v>2.6260504201680674E-3</v>
      </c>
      <c r="AA293" s="66">
        <f t="shared" si="229"/>
        <v>2.6260504201680674E-3</v>
      </c>
      <c r="AB293" s="66">
        <f t="shared" si="229"/>
        <v>2.6260504201680674E-3</v>
      </c>
      <c r="AC293" s="66">
        <f t="shared" si="229"/>
        <v>2.6260504201680674E-3</v>
      </c>
    </row>
    <row r="294" spans="1:29" x14ac:dyDescent="0.25">
      <c r="A294" s="30" t="str">
        <f t="shared" si="223"/>
        <v>Opex var (mode-fees, shunting)</v>
      </c>
      <c r="B294" s="66">
        <f>B252*B261/B261/(B258)</f>
        <v>1.6256502601040416E-3</v>
      </c>
      <c r="C294" s="66">
        <f t="shared" ref="C294:AC294" si="230">C252*C261/C261/(C258)</f>
        <v>1.6256502601040416E-3</v>
      </c>
      <c r="D294" s="66">
        <f t="shared" si="230"/>
        <v>1.6256502601040416E-3</v>
      </c>
      <c r="E294" s="66">
        <f t="shared" si="230"/>
        <v>1.6256502601040416E-3</v>
      </c>
      <c r="F294" s="66">
        <f t="shared" si="230"/>
        <v>1.6256502601040416E-3</v>
      </c>
      <c r="G294" s="66">
        <f t="shared" si="230"/>
        <v>1.6256502601040416E-3</v>
      </c>
      <c r="H294" s="66">
        <f t="shared" si="230"/>
        <v>1.6256502601040416E-3</v>
      </c>
      <c r="I294" s="66">
        <f t="shared" si="230"/>
        <v>1.6256502601040416E-3</v>
      </c>
      <c r="J294" s="66">
        <f t="shared" si="230"/>
        <v>1.6256502601040416E-3</v>
      </c>
      <c r="K294" s="66">
        <f t="shared" si="230"/>
        <v>1.6256502601040416E-3</v>
      </c>
      <c r="L294" s="66">
        <f t="shared" si="230"/>
        <v>1.6256502601040416E-3</v>
      </c>
      <c r="M294" s="66">
        <f t="shared" si="230"/>
        <v>1.6256502601040416E-3</v>
      </c>
      <c r="N294" s="66">
        <f t="shared" si="230"/>
        <v>1.6256502601040416E-3</v>
      </c>
      <c r="O294" s="66">
        <f t="shared" si="230"/>
        <v>1.6256502601040416E-3</v>
      </c>
      <c r="P294" s="66">
        <f t="shared" si="230"/>
        <v>1.6256502601040416E-3</v>
      </c>
      <c r="Q294" s="66">
        <f t="shared" si="230"/>
        <v>1.6256502601040416E-3</v>
      </c>
      <c r="R294" s="66">
        <f t="shared" si="230"/>
        <v>1.6256502601040416E-3</v>
      </c>
      <c r="S294" s="66">
        <f t="shared" si="230"/>
        <v>1.6256502601040416E-3</v>
      </c>
      <c r="T294" s="66">
        <f t="shared" si="230"/>
        <v>1.6256502601040416E-3</v>
      </c>
      <c r="U294" s="66">
        <f t="shared" si="230"/>
        <v>1.6256502601040416E-3</v>
      </c>
      <c r="V294" s="66">
        <f t="shared" si="230"/>
        <v>1.6256502601040416E-3</v>
      </c>
      <c r="W294" s="66">
        <f t="shared" si="230"/>
        <v>1.6256502601040416E-3</v>
      </c>
      <c r="X294" s="66">
        <f t="shared" si="230"/>
        <v>1.6256502601040416E-3</v>
      </c>
      <c r="Y294" s="66">
        <f t="shared" si="230"/>
        <v>1.6256502601040416E-3</v>
      </c>
      <c r="Z294" s="66">
        <f t="shared" si="230"/>
        <v>1.6256502601040416E-3</v>
      </c>
      <c r="AA294" s="66">
        <f t="shared" si="230"/>
        <v>1.6256502601040416E-3</v>
      </c>
      <c r="AB294" s="66">
        <f t="shared" si="230"/>
        <v>1.6256502601040416E-3</v>
      </c>
      <c r="AC294" s="66">
        <f t="shared" si="230"/>
        <v>1.6256502601040416E-3</v>
      </c>
    </row>
    <row r="295" spans="1:29" x14ac:dyDescent="0.25">
      <c r="A295" s="30" t="str">
        <f t="shared" si="223"/>
        <v>Fuel Cost</v>
      </c>
      <c r="B295" s="66">
        <f>B253*B254*B261/B261/(B258)</f>
        <v>2.7715714285714288E-3</v>
      </c>
      <c r="C295" s="66">
        <f t="shared" ref="C295:AC295" si="231">C253*C254*C261/C261/(C258)</f>
        <v>2.7715714285714288E-3</v>
      </c>
      <c r="D295" s="66">
        <f t="shared" si="231"/>
        <v>2.7715714285714288E-3</v>
      </c>
      <c r="E295" s="66">
        <f t="shared" si="231"/>
        <v>2.7715714285714288E-3</v>
      </c>
      <c r="F295" s="66">
        <f t="shared" si="231"/>
        <v>2.7715714285714288E-3</v>
      </c>
      <c r="G295" s="66">
        <f t="shared" si="231"/>
        <v>2.7715714285714288E-3</v>
      </c>
      <c r="H295" s="66">
        <f t="shared" si="231"/>
        <v>2.7715714285714288E-3</v>
      </c>
      <c r="I295" s="66">
        <f t="shared" si="231"/>
        <v>2.7715714285714288E-3</v>
      </c>
      <c r="J295" s="66">
        <f t="shared" si="231"/>
        <v>2.7715714285714288E-3</v>
      </c>
      <c r="K295" s="66">
        <f t="shared" si="231"/>
        <v>2.7715714285714288E-3</v>
      </c>
      <c r="L295" s="66">
        <f t="shared" si="231"/>
        <v>2.7715714285714288E-3</v>
      </c>
      <c r="M295" s="66">
        <f t="shared" si="231"/>
        <v>2.7715714285714288E-3</v>
      </c>
      <c r="N295" s="66">
        <f t="shared" si="231"/>
        <v>2.7715714285714288E-3</v>
      </c>
      <c r="O295" s="66">
        <f t="shared" si="231"/>
        <v>2.7715714285714288E-3</v>
      </c>
      <c r="P295" s="66">
        <f t="shared" si="231"/>
        <v>2.7715714285714288E-3</v>
      </c>
      <c r="Q295" s="66">
        <f t="shared" si="231"/>
        <v>2.7715714285714288E-3</v>
      </c>
      <c r="R295" s="66">
        <f t="shared" si="231"/>
        <v>2.7715714285714288E-3</v>
      </c>
      <c r="S295" s="66">
        <f t="shared" si="231"/>
        <v>2.7715714285714288E-3</v>
      </c>
      <c r="T295" s="66">
        <f t="shared" si="231"/>
        <v>2.7715714285714288E-3</v>
      </c>
      <c r="U295" s="66">
        <f t="shared" si="231"/>
        <v>2.7715714285714288E-3</v>
      </c>
      <c r="V295" s="66">
        <f t="shared" si="231"/>
        <v>2.7715714285714288E-3</v>
      </c>
      <c r="W295" s="66">
        <f t="shared" si="231"/>
        <v>2.7715714285714288E-3</v>
      </c>
      <c r="X295" s="66">
        <f t="shared" si="231"/>
        <v>2.7715714285714288E-3</v>
      </c>
      <c r="Y295" s="66">
        <f t="shared" si="231"/>
        <v>2.7715714285714288E-3</v>
      </c>
      <c r="Z295" s="66">
        <f t="shared" si="231"/>
        <v>2.7715714285714288E-3</v>
      </c>
      <c r="AA295" s="66">
        <f t="shared" si="231"/>
        <v>2.7715714285714288E-3</v>
      </c>
      <c r="AB295" s="66">
        <f t="shared" si="231"/>
        <v>2.7715714285714288E-3</v>
      </c>
      <c r="AC295" s="66">
        <f t="shared" si="231"/>
        <v>2.7715714285714288E-3</v>
      </c>
    </row>
    <row r="296" spans="1:29" x14ac:dyDescent="0.25">
      <c r="A296" s="59" t="str">
        <f>A259</f>
        <v>Market failure (av. utilization)</v>
      </c>
      <c r="B296" s="66">
        <f t="shared" ref="B296:AC296" si="232">B285/B259-B285/B258</f>
        <v>2.06821313493478E-2</v>
      </c>
      <c r="C296" s="66">
        <f t="shared" si="232"/>
        <v>2.0683048078738331E-2</v>
      </c>
      <c r="D296" s="66">
        <f t="shared" si="232"/>
        <v>2.0684349703058089E-2</v>
      </c>
      <c r="E296" s="66">
        <f t="shared" si="232"/>
        <v>2.0686189423955947E-2</v>
      </c>
      <c r="F296" s="66">
        <f t="shared" si="232"/>
        <v>2.068877235890523E-2</v>
      </c>
      <c r="G296" s="66">
        <f t="shared" si="232"/>
        <v>2.0692363576119158E-2</v>
      </c>
      <c r="H296" s="66">
        <f t="shared" si="232"/>
        <v>2.0697287000571753E-2</v>
      </c>
      <c r="I296" s="66">
        <f t="shared" si="232"/>
        <v>2.0703903555463199E-2</v>
      </c>
      <c r="J296" s="66">
        <f t="shared" si="232"/>
        <v>2.0712552670930723E-2</v>
      </c>
      <c r="K296" s="66">
        <f t="shared" si="232"/>
        <v>2.0723444769971809E-2</v>
      </c>
      <c r="L296" s="66">
        <f t="shared" si="232"/>
        <v>2.0736514976163356E-2</v>
      </c>
      <c r="M296" s="66">
        <f t="shared" si="232"/>
        <v>2.0751294420977291E-2</v>
      </c>
      <c r="N296" s="66">
        <f t="shared" si="232"/>
        <v>2.0766897020228832E-2</v>
      </c>
      <c r="O296" s="66">
        <f t="shared" si="232"/>
        <v>2.0782192589510938E-2</v>
      </c>
      <c r="P296" s="66">
        <f t="shared" si="232"/>
        <v>2.0796116461065627E-2</v>
      </c>
      <c r="Q296" s="66">
        <f t="shared" si="232"/>
        <v>2.0807949769089666E-2</v>
      </c>
      <c r="R296" s="66">
        <f t="shared" si="232"/>
        <v>2.0817426129591532E-2</v>
      </c>
      <c r="S296" s="66">
        <f t="shared" si="232"/>
        <v>2.0824657013245346E-2</v>
      </c>
      <c r="T296" s="66">
        <f t="shared" si="232"/>
        <v>2.0829972292648602E-2</v>
      </c>
      <c r="U296" s="66">
        <f t="shared" si="232"/>
        <v>2.0833772640527572E-2</v>
      </c>
      <c r="V296" s="66">
        <f t="shared" si="232"/>
        <v>2.0836436123156683E-2</v>
      </c>
      <c r="W296" s="66">
        <f t="shared" si="232"/>
        <v>2.0838276753363832E-2</v>
      </c>
      <c r="X296" s="66">
        <f t="shared" si="232"/>
        <v>2.0839536388336705E-2</v>
      </c>
      <c r="Y296" s="66">
        <f t="shared" si="232"/>
        <v>2.0840392665721179E-2</v>
      </c>
      <c r="Z296" s="66">
        <f t="shared" si="232"/>
        <v>2.0840972099099107E-2</v>
      </c>
      <c r="AA296" s="66">
        <f t="shared" si="232"/>
        <v>2.0841362985460798E-2</v>
      </c>
      <c r="AB296" s="66">
        <f t="shared" si="232"/>
        <v>2.084162612821773E-2</v>
      </c>
      <c r="AC296" s="66">
        <f t="shared" si="232"/>
        <v>2.0841803025835413E-2</v>
      </c>
    </row>
    <row r="297" spans="1:29" x14ac:dyDescent="0.25">
      <c r="A297" s="59" t="str">
        <f>A260</f>
        <v>Payload loss (fuel)</v>
      </c>
      <c r="B297" s="66">
        <f>B285/(B258-B260)-B285/B258</f>
        <v>0</v>
      </c>
      <c r="C297" s="66">
        <f t="shared" ref="C297:AC297" si="233">C285/(C258-C260)-C285/C258</f>
        <v>0</v>
      </c>
      <c r="D297" s="66">
        <f t="shared" si="233"/>
        <v>0</v>
      </c>
      <c r="E297" s="66">
        <f t="shared" si="233"/>
        <v>0</v>
      </c>
      <c r="F297" s="66">
        <f t="shared" si="233"/>
        <v>0</v>
      </c>
      <c r="G297" s="66">
        <f t="shared" si="233"/>
        <v>0</v>
      </c>
      <c r="H297" s="66">
        <f t="shared" si="233"/>
        <v>0</v>
      </c>
      <c r="I297" s="66">
        <f t="shared" si="233"/>
        <v>0</v>
      </c>
      <c r="J297" s="66">
        <f t="shared" si="233"/>
        <v>0</v>
      </c>
      <c r="K297" s="66">
        <f t="shared" si="233"/>
        <v>0</v>
      </c>
      <c r="L297" s="66">
        <f t="shared" si="233"/>
        <v>0</v>
      </c>
      <c r="M297" s="66">
        <f t="shared" si="233"/>
        <v>0</v>
      </c>
      <c r="N297" s="66">
        <f t="shared" si="233"/>
        <v>0</v>
      </c>
      <c r="O297" s="66">
        <f t="shared" si="233"/>
        <v>0</v>
      </c>
      <c r="P297" s="66">
        <f t="shared" si="233"/>
        <v>0</v>
      </c>
      <c r="Q297" s="66">
        <f t="shared" si="233"/>
        <v>0</v>
      </c>
      <c r="R297" s="66">
        <f t="shared" si="233"/>
        <v>0</v>
      </c>
      <c r="S297" s="66">
        <f t="shared" si="233"/>
        <v>0</v>
      </c>
      <c r="T297" s="66">
        <f t="shared" si="233"/>
        <v>0</v>
      </c>
      <c r="U297" s="66">
        <f t="shared" si="233"/>
        <v>0</v>
      </c>
      <c r="V297" s="66">
        <f t="shared" si="233"/>
        <v>0</v>
      </c>
      <c r="W297" s="66">
        <f t="shared" si="233"/>
        <v>0</v>
      </c>
      <c r="X297" s="66">
        <f t="shared" si="233"/>
        <v>0</v>
      </c>
      <c r="Y297" s="66">
        <f t="shared" si="233"/>
        <v>0</v>
      </c>
      <c r="Z297" s="66">
        <f t="shared" si="233"/>
        <v>0</v>
      </c>
      <c r="AA297" s="66">
        <f t="shared" si="233"/>
        <v>0</v>
      </c>
      <c r="AB297" s="66">
        <f t="shared" si="233"/>
        <v>0</v>
      </c>
      <c r="AC297" s="66">
        <f t="shared" si="233"/>
        <v>0</v>
      </c>
    </row>
    <row r="298" spans="1:29" ht="15.75" thickBot="1" x14ac:dyDescent="0.3">
      <c r="A298" s="59" t="str">
        <f>A235</f>
        <v>Emission Cost</v>
      </c>
      <c r="B298" s="66">
        <f>B255*B261/B261/(B258)</f>
        <v>0</v>
      </c>
      <c r="C298" s="66">
        <f t="shared" ref="C298:AC298" si="234">C255*C261/C261/(C258)</f>
        <v>0</v>
      </c>
      <c r="D298" s="66">
        <f t="shared" si="234"/>
        <v>0</v>
      </c>
      <c r="E298" s="66">
        <f t="shared" si="234"/>
        <v>0</v>
      </c>
      <c r="F298" s="66">
        <f t="shared" si="234"/>
        <v>0</v>
      </c>
      <c r="G298" s="66">
        <f t="shared" si="234"/>
        <v>0</v>
      </c>
      <c r="H298" s="66">
        <f t="shared" si="234"/>
        <v>0</v>
      </c>
      <c r="I298" s="66">
        <f t="shared" si="234"/>
        <v>0</v>
      </c>
      <c r="J298" s="66">
        <f t="shared" si="234"/>
        <v>0</v>
      </c>
      <c r="K298" s="66">
        <f t="shared" si="234"/>
        <v>0</v>
      </c>
      <c r="L298" s="66">
        <f t="shared" si="234"/>
        <v>0</v>
      </c>
      <c r="M298" s="66">
        <f t="shared" si="234"/>
        <v>0</v>
      </c>
      <c r="N298" s="66">
        <f t="shared" si="234"/>
        <v>0</v>
      </c>
      <c r="O298" s="66">
        <f t="shared" si="234"/>
        <v>0</v>
      </c>
      <c r="P298" s="66">
        <f t="shared" si="234"/>
        <v>0</v>
      </c>
      <c r="Q298" s="66">
        <f t="shared" si="234"/>
        <v>0</v>
      </c>
      <c r="R298" s="66">
        <f t="shared" si="234"/>
        <v>0</v>
      </c>
      <c r="S298" s="66">
        <f t="shared" si="234"/>
        <v>0</v>
      </c>
      <c r="T298" s="66">
        <f t="shared" si="234"/>
        <v>0</v>
      </c>
      <c r="U298" s="66">
        <f t="shared" si="234"/>
        <v>0</v>
      </c>
      <c r="V298" s="66">
        <f t="shared" si="234"/>
        <v>0</v>
      </c>
      <c r="W298" s="66">
        <f t="shared" si="234"/>
        <v>0</v>
      </c>
      <c r="X298" s="66">
        <f t="shared" si="234"/>
        <v>0</v>
      </c>
      <c r="Y298" s="66">
        <f t="shared" si="234"/>
        <v>0</v>
      </c>
      <c r="Z298" s="66">
        <f t="shared" si="234"/>
        <v>0</v>
      </c>
      <c r="AA298" s="66">
        <f t="shared" si="234"/>
        <v>0</v>
      </c>
      <c r="AB298" s="66">
        <f t="shared" si="234"/>
        <v>0</v>
      </c>
      <c r="AC298" s="66">
        <f t="shared" si="234"/>
        <v>0</v>
      </c>
    </row>
    <row r="299" spans="1:29" ht="15.75" thickBot="1" x14ac:dyDescent="0.3">
      <c r="A299" s="31" t="s">
        <v>210</v>
      </c>
      <c r="B299" s="67">
        <f>B288+B289+B290+B291+B292+B293+B294+B295+B296+B297+B298</f>
        <v>3.0364024455280345E-2</v>
      </c>
      <c r="C299" s="67">
        <f t="shared" ref="C299:AC299" si="235">C288+C289+C290+C291+C292+C293+C294+C295+C296+C297+C298</f>
        <v>3.0365372586737008E-2</v>
      </c>
      <c r="D299" s="67">
        <f t="shared" si="235"/>
        <v>3.0367286740148415E-2</v>
      </c>
      <c r="E299" s="67">
        <f t="shared" si="235"/>
        <v>3.0369992212057034E-2</v>
      </c>
      <c r="F299" s="67">
        <f t="shared" si="235"/>
        <v>3.0373790645805979E-2</v>
      </c>
      <c r="G299" s="67">
        <f t="shared" si="235"/>
        <v>3.0379071847591168E-2</v>
      </c>
      <c r="H299" s="67">
        <f t="shared" si="235"/>
        <v>3.0386312177668511E-2</v>
      </c>
      <c r="I299" s="67">
        <f t="shared" si="235"/>
        <v>3.0396042405450054E-2</v>
      </c>
      <c r="J299" s="67">
        <f t="shared" si="235"/>
        <v>3.0408761692902291E-2</v>
      </c>
      <c r="K299" s="67">
        <f t="shared" si="235"/>
        <v>3.0424779485609774E-2</v>
      </c>
      <c r="L299" s="67">
        <f t="shared" si="235"/>
        <v>3.0444000377067931E-2</v>
      </c>
      <c r="M299" s="67">
        <f t="shared" si="235"/>
        <v>3.0465734854735482E-2</v>
      </c>
      <c r="N299" s="67">
        <f t="shared" si="235"/>
        <v>3.0488679853634806E-2</v>
      </c>
      <c r="O299" s="67">
        <f t="shared" si="235"/>
        <v>3.0511173337873197E-2</v>
      </c>
      <c r="P299" s="67">
        <f t="shared" si="235"/>
        <v>3.0531649619571267E-2</v>
      </c>
      <c r="Q299" s="67">
        <f t="shared" si="235"/>
        <v>3.0549051543136033E-2</v>
      </c>
      <c r="R299" s="67">
        <f t="shared" si="235"/>
        <v>3.0562987367403482E-2</v>
      </c>
      <c r="S299" s="67">
        <f t="shared" si="235"/>
        <v>3.0573621019835559E-2</v>
      </c>
      <c r="T299" s="67">
        <f t="shared" si="235"/>
        <v>3.0581437607193292E-2</v>
      </c>
      <c r="U299" s="67">
        <f t="shared" si="235"/>
        <v>3.0587026354074127E-2</v>
      </c>
      <c r="V299" s="67">
        <f t="shared" si="235"/>
        <v>3.0590943240293409E-2</v>
      </c>
      <c r="W299" s="67">
        <f t="shared" si="235"/>
        <v>3.0593650049421571E-2</v>
      </c>
      <c r="X299" s="67">
        <f t="shared" si="235"/>
        <v>3.0595502453793444E-2</v>
      </c>
      <c r="Y299" s="67">
        <f t="shared" si="235"/>
        <v>3.0596761685241197E-2</v>
      </c>
      <c r="Z299" s="67">
        <f t="shared" si="235"/>
        <v>3.0597613793149916E-2</v>
      </c>
      <c r="AA299" s="67">
        <f t="shared" si="235"/>
        <v>3.0598188626034757E-2</v>
      </c>
      <c r="AB299" s="67">
        <f t="shared" si="235"/>
        <v>3.0598575600677302E-2</v>
      </c>
      <c r="AC299" s="67">
        <f t="shared" si="235"/>
        <v>3.0598835744232715E-2</v>
      </c>
    </row>
    <row r="301" spans="1:29" x14ac:dyDescent="0.25">
      <c r="B301" s="40"/>
    </row>
    <row r="324" spans="1:44" s="3" customFormat="1" ht="21" x14ac:dyDescent="0.35">
      <c r="A324" s="2" t="str">
        <f>'Parameter Input'!A112</f>
        <v>Railway long-haul: Break bulk</v>
      </c>
    </row>
    <row r="325" spans="1:44" s="3" customFormat="1" ht="21" x14ac:dyDescent="0.35">
      <c r="A325" s="2" t="s">
        <v>11</v>
      </c>
    </row>
    <row r="326" spans="1:44" x14ac:dyDescent="0.25">
      <c r="A326" s="33" t="s">
        <v>195</v>
      </c>
    </row>
    <row r="327" spans="1:44" x14ac:dyDescent="0.25">
      <c r="A327" s="33" t="s">
        <v>196</v>
      </c>
    </row>
    <row r="328" spans="1:44" ht="15.75" thickBot="1" x14ac:dyDescent="0.3">
      <c r="A328" s="34" t="s">
        <v>197</v>
      </c>
      <c r="B328" s="34"/>
    </row>
    <row r="329" spans="1:44" ht="15.75" thickBot="1" x14ac:dyDescent="0.3">
      <c r="A329" s="39" t="s">
        <v>198</v>
      </c>
      <c r="B329" s="35"/>
    </row>
    <row r="330" spans="1:44" ht="15.75" thickBot="1" x14ac:dyDescent="0.3">
      <c r="A330" s="38" t="s">
        <v>199</v>
      </c>
      <c r="B330" s="36"/>
    </row>
    <row r="331" spans="1:44" ht="15.75" thickBot="1" x14ac:dyDescent="0.3"/>
    <row r="332" spans="1:44" x14ac:dyDescent="0.25">
      <c r="A332" s="5" t="s">
        <v>200</v>
      </c>
      <c r="B332" s="6">
        <v>2023</v>
      </c>
      <c r="C332" s="6">
        <v>2050</v>
      </c>
      <c r="D332" s="7"/>
      <c r="E332" s="5" t="s">
        <v>201</v>
      </c>
      <c r="F332" s="8"/>
      <c r="G332" s="8"/>
      <c r="H332" s="8"/>
      <c r="I332" s="8"/>
      <c r="J332" s="8"/>
      <c r="K332" s="9"/>
      <c r="L332" s="10" t="s">
        <v>2</v>
      </c>
      <c r="M332" s="11"/>
      <c r="N332" s="11"/>
      <c r="O332" s="11"/>
      <c r="P332" s="12"/>
      <c r="Q332" s="13">
        <v>0</v>
      </c>
      <c r="R332" s="13">
        <v>1</v>
      </c>
      <c r="S332" s="13">
        <v>2</v>
      </c>
      <c r="T332" s="13">
        <v>3</v>
      </c>
      <c r="U332" s="13">
        <v>4</v>
      </c>
      <c r="V332" s="13">
        <v>5</v>
      </c>
      <c r="W332" s="13">
        <v>6</v>
      </c>
      <c r="X332" s="13">
        <v>7</v>
      </c>
      <c r="Y332" s="13">
        <v>8</v>
      </c>
      <c r="Z332" s="13">
        <v>9</v>
      </c>
      <c r="AA332" s="13">
        <v>10</v>
      </c>
      <c r="AB332" s="13">
        <v>11</v>
      </c>
      <c r="AC332" s="13">
        <v>12</v>
      </c>
      <c r="AD332" s="13">
        <v>13</v>
      </c>
      <c r="AE332" s="13">
        <v>14</v>
      </c>
      <c r="AF332" s="13">
        <v>15</v>
      </c>
      <c r="AG332" s="13">
        <v>16</v>
      </c>
      <c r="AH332" s="13">
        <v>17</v>
      </c>
      <c r="AI332" s="13">
        <v>18</v>
      </c>
      <c r="AJ332" s="13">
        <v>19</v>
      </c>
      <c r="AK332" s="13">
        <v>20</v>
      </c>
      <c r="AL332" s="13">
        <v>21</v>
      </c>
      <c r="AM332" s="13">
        <v>22</v>
      </c>
      <c r="AN332" s="13">
        <v>23</v>
      </c>
      <c r="AO332" s="13">
        <v>24</v>
      </c>
      <c r="AP332" s="13">
        <v>25</v>
      </c>
      <c r="AQ332" s="13">
        <v>26</v>
      </c>
      <c r="AR332" s="14">
        <v>27</v>
      </c>
    </row>
    <row r="333" spans="1:44" ht="15.75" thickBot="1" x14ac:dyDescent="0.3">
      <c r="A333" s="15"/>
      <c r="B333" s="3" t="s">
        <v>202</v>
      </c>
      <c r="C333" s="3" t="s">
        <v>203</v>
      </c>
      <c r="D333" s="16" t="s">
        <v>5</v>
      </c>
      <c r="E333" s="17"/>
      <c r="F333" s="18"/>
      <c r="G333" s="18"/>
      <c r="H333" s="18"/>
      <c r="I333" s="18"/>
      <c r="J333" s="18"/>
      <c r="K333" s="19"/>
      <c r="L333" s="20" t="s">
        <v>8</v>
      </c>
      <c r="M333" s="20" t="s">
        <v>204</v>
      </c>
      <c r="N333" s="20" t="s">
        <v>205</v>
      </c>
      <c r="O333" s="20" t="s">
        <v>9</v>
      </c>
      <c r="P333" s="21" t="s">
        <v>10</v>
      </c>
      <c r="Q333" s="22">
        <v>2023</v>
      </c>
      <c r="R333" s="22">
        <v>2024</v>
      </c>
      <c r="S333" s="22">
        <v>2025</v>
      </c>
      <c r="T333" s="22">
        <v>2026</v>
      </c>
      <c r="U333" s="22">
        <v>2027</v>
      </c>
      <c r="V333" s="22">
        <v>2028</v>
      </c>
      <c r="W333" s="22">
        <v>2029</v>
      </c>
      <c r="X333" s="22">
        <v>2030</v>
      </c>
      <c r="Y333" s="22">
        <v>2031</v>
      </c>
      <c r="Z333" s="22">
        <v>2032</v>
      </c>
      <c r="AA333" s="22">
        <v>2033</v>
      </c>
      <c r="AB333" s="22">
        <v>2034</v>
      </c>
      <c r="AC333" s="22">
        <v>2035</v>
      </c>
      <c r="AD333" s="22">
        <v>2036</v>
      </c>
      <c r="AE333" s="22">
        <v>2037</v>
      </c>
      <c r="AF333" s="22">
        <v>2038</v>
      </c>
      <c r="AG333" s="22">
        <v>2039</v>
      </c>
      <c r="AH333" s="22">
        <v>2040</v>
      </c>
      <c r="AI333" s="22">
        <v>2041</v>
      </c>
      <c r="AJ333" s="22">
        <v>2042</v>
      </c>
      <c r="AK333" s="22">
        <v>2043</v>
      </c>
      <c r="AL333" s="22">
        <v>2044</v>
      </c>
      <c r="AM333" s="22">
        <v>2045</v>
      </c>
      <c r="AN333" s="22">
        <v>2046</v>
      </c>
      <c r="AO333" s="22">
        <v>2047</v>
      </c>
      <c r="AP333" s="22">
        <v>2048</v>
      </c>
      <c r="AQ333" s="22">
        <v>2049</v>
      </c>
      <c r="AR333" s="23">
        <v>2050</v>
      </c>
    </row>
    <row r="334" spans="1:44" x14ac:dyDescent="0.25">
      <c r="A334" s="24" t="s">
        <v>18</v>
      </c>
      <c r="B334" s="41">
        <f>'Parameter Input'!$L$77</f>
        <v>3500000</v>
      </c>
      <c r="C334" s="42">
        <f>'Parameter Input'!$M$77</f>
        <v>3500000</v>
      </c>
      <c r="D334" s="1" t="s">
        <v>15</v>
      </c>
      <c r="L334" s="51">
        <f>'Parameter Input'!$O$77</f>
        <v>12</v>
      </c>
      <c r="M334" s="52">
        <v>0</v>
      </c>
      <c r="N334" s="52">
        <v>1</v>
      </c>
      <c r="O334" s="52">
        <f>'Parameter Input'!$P$77</f>
        <v>0.9</v>
      </c>
      <c r="P334" s="53">
        <f>'Parameter Input'!$Q$77</f>
        <v>0.4</v>
      </c>
      <c r="Q334" s="4">
        <f t="shared" ref="Q334:AR343" si="236">$N334+($M334-$N334)*((1/(1+EXP(-$P334*(Q$9-$L334)))^$O334))</f>
        <v>0.9867978615748374</v>
      </c>
      <c r="R334" s="4">
        <f t="shared" si="236"/>
        <v>0.98114509762858249</v>
      </c>
      <c r="S334" s="4">
        <f t="shared" si="236"/>
        <v>0.97311898315872036</v>
      </c>
      <c r="T334" s="4">
        <f t="shared" si="236"/>
        <v>0.96177484161592774</v>
      </c>
      <c r="U334" s="4">
        <f t="shared" si="236"/>
        <v>0.94584787155511363</v>
      </c>
      <c r="V334" s="4">
        <f t="shared" si="236"/>
        <v>0.92370360150141495</v>
      </c>
      <c r="W334" s="4">
        <f t="shared" si="236"/>
        <v>0.89334463567658451</v>
      </c>
      <c r="X334" s="4">
        <f t="shared" si="236"/>
        <v>0.85254543874327005</v>
      </c>
      <c r="Y334" s="4">
        <f t="shared" si="236"/>
        <v>0.79921300652623883</v>
      </c>
      <c r="Z334" s="4">
        <f t="shared" si="236"/>
        <v>0.73204982249993378</v>
      </c>
      <c r="AA334" s="4">
        <f t="shared" si="236"/>
        <v>0.65145592958786691</v>
      </c>
      <c r="AB334" s="4">
        <f t="shared" si="236"/>
        <v>0.56032247880849573</v>
      </c>
      <c r="AC334" s="4">
        <f t="shared" si="236"/>
        <v>0.46411326873185343</v>
      </c>
      <c r="AD334" s="4">
        <f t="shared" si="236"/>
        <v>0.36979727595523937</v>
      </c>
      <c r="AE334" s="4">
        <f t="shared" si="236"/>
        <v>0.28393948637231203</v>
      </c>
      <c r="AF334" s="4">
        <f t="shared" si="236"/>
        <v>0.21097259161117732</v>
      </c>
      <c r="AG334" s="4">
        <f t="shared" si="236"/>
        <v>0.15253917653798199</v>
      </c>
      <c r="AH334" s="4">
        <f t="shared" si="236"/>
        <v>0.10795188737709993</v>
      </c>
      <c r="AI334" s="4">
        <f t="shared" si="236"/>
        <v>7.5176653938091809E-2</v>
      </c>
      <c r="AJ334" s="4">
        <f t="shared" si="236"/>
        <v>5.1742836177502194E-2</v>
      </c>
      <c r="AK334" s="4">
        <f t="shared" si="236"/>
        <v>3.5319190625345942E-2</v>
      </c>
      <c r="AL334" s="4">
        <f t="shared" si="236"/>
        <v>2.3969442072658165E-2</v>
      </c>
      <c r="AM334" s="4">
        <f t="shared" si="236"/>
        <v>1.6202243558389728E-2</v>
      </c>
      <c r="AN334" s="4">
        <f t="shared" si="236"/>
        <v>1.0922240564108399E-2</v>
      </c>
      <c r="AO334" s="4">
        <f t="shared" si="236"/>
        <v>7.3493212906090566E-3</v>
      </c>
      <c r="AP334" s="4">
        <f t="shared" si="236"/>
        <v>4.9390262185057265E-3</v>
      </c>
      <c r="AQ334" s="4">
        <f t="shared" si="236"/>
        <v>3.3164275492956197E-3</v>
      </c>
      <c r="AR334" s="4">
        <f t="shared" si="236"/>
        <v>2.2256362146679809E-3</v>
      </c>
    </row>
    <row r="335" spans="1:44" x14ac:dyDescent="0.25">
      <c r="A335" s="24" t="s">
        <v>28</v>
      </c>
      <c r="B335" s="60">
        <f>'Parameter Input'!$L$78</f>
        <v>-525000</v>
      </c>
      <c r="C335" s="61">
        <f>'Parameter Input'!$M$78</f>
        <v>-175000</v>
      </c>
      <c r="D335" s="1" t="s">
        <v>15</v>
      </c>
      <c r="L335" s="54">
        <f>'Parameter Input'!$O$78</f>
        <v>12</v>
      </c>
      <c r="M335" s="37">
        <v>0</v>
      </c>
      <c r="N335" s="37">
        <v>1</v>
      </c>
      <c r="O335" s="37">
        <f>'Parameter Input'!$P$78</f>
        <v>0.9</v>
      </c>
      <c r="P335" s="55">
        <f>'Parameter Input'!$Q$78</f>
        <v>0.4</v>
      </c>
      <c r="Q335" s="4">
        <f t="shared" si="236"/>
        <v>0.9867978615748374</v>
      </c>
      <c r="R335" s="4">
        <f t="shared" si="236"/>
        <v>0.98114509762858249</v>
      </c>
      <c r="S335" s="4">
        <f t="shared" si="236"/>
        <v>0.97311898315872036</v>
      </c>
      <c r="T335" s="4">
        <f t="shared" si="236"/>
        <v>0.96177484161592774</v>
      </c>
      <c r="U335" s="4">
        <f t="shared" si="236"/>
        <v>0.94584787155511363</v>
      </c>
      <c r="V335" s="4">
        <f t="shared" si="236"/>
        <v>0.92370360150141495</v>
      </c>
      <c r="W335" s="4">
        <f t="shared" si="236"/>
        <v>0.89334463567658451</v>
      </c>
      <c r="X335" s="4">
        <f t="shared" si="236"/>
        <v>0.85254543874327005</v>
      </c>
      <c r="Y335" s="4">
        <f t="shared" si="236"/>
        <v>0.79921300652623883</v>
      </c>
      <c r="Z335" s="4">
        <f t="shared" si="236"/>
        <v>0.73204982249993378</v>
      </c>
      <c r="AA335" s="4">
        <f t="shared" si="236"/>
        <v>0.65145592958786691</v>
      </c>
      <c r="AB335" s="4">
        <f t="shared" si="236"/>
        <v>0.56032247880849573</v>
      </c>
      <c r="AC335" s="4">
        <f t="shared" si="236"/>
        <v>0.46411326873185343</v>
      </c>
      <c r="AD335" s="4">
        <f t="shared" si="236"/>
        <v>0.36979727595523937</v>
      </c>
      <c r="AE335" s="4">
        <f t="shared" si="236"/>
        <v>0.28393948637231203</v>
      </c>
      <c r="AF335" s="4">
        <f t="shared" si="236"/>
        <v>0.21097259161117732</v>
      </c>
      <c r="AG335" s="4">
        <f t="shared" si="236"/>
        <v>0.15253917653798199</v>
      </c>
      <c r="AH335" s="4">
        <f t="shared" si="236"/>
        <v>0.10795188737709993</v>
      </c>
      <c r="AI335" s="4">
        <f t="shared" si="236"/>
        <v>7.5176653938091809E-2</v>
      </c>
      <c r="AJ335" s="4">
        <f t="shared" si="236"/>
        <v>5.1742836177502194E-2</v>
      </c>
      <c r="AK335" s="4">
        <f t="shared" si="236"/>
        <v>3.5319190625345942E-2</v>
      </c>
      <c r="AL335" s="4">
        <f t="shared" si="236"/>
        <v>2.3969442072658165E-2</v>
      </c>
      <c r="AM335" s="4">
        <f t="shared" si="236"/>
        <v>1.6202243558389728E-2</v>
      </c>
      <c r="AN335" s="4">
        <f t="shared" si="236"/>
        <v>1.0922240564108399E-2</v>
      </c>
      <c r="AO335" s="4">
        <f t="shared" si="236"/>
        <v>7.3493212906090566E-3</v>
      </c>
      <c r="AP335" s="4">
        <f t="shared" si="236"/>
        <v>4.9390262185057265E-3</v>
      </c>
      <c r="AQ335" s="4">
        <f t="shared" si="236"/>
        <v>3.3164275492956197E-3</v>
      </c>
      <c r="AR335" s="4">
        <f t="shared" si="236"/>
        <v>2.2256362146679809E-3</v>
      </c>
    </row>
    <row r="336" spans="1:44" x14ac:dyDescent="0.25">
      <c r="A336" s="24" t="s">
        <v>14</v>
      </c>
      <c r="B336" s="43">
        <f>'Parameter Input'!B113</f>
        <v>4200000</v>
      </c>
      <c r="C336" s="44">
        <f>'Parameter Input'!C113</f>
        <v>4200000</v>
      </c>
      <c r="D336" s="1" t="s">
        <v>15</v>
      </c>
      <c r="L336" s="54">
        <f>'Parameter Input'!E113</f>
        <v>12</v>
      </c>
      <c r="M336" s="37">
        <v>0</v>
      </c>
      <c r="N336" s="37">
        <v>1</v>
      </c>
      <c r="O336" s="37">
        <f>'Parameter Input'!F113</f>
        <v>0.9</v>
      </c>
      <c r="P336" s="55">
        <f>'Parameter Input'!G113</f>
        <v>0.4</v>
      </c>
      <c r="Q336" s="4">
        <f t="shared" si="236"/>
        <v>0.9867978615748374</v>
      </c>
      <c r="R336" s="4">
        <f t="shared" si="236"/>
        <v>0.98114509762858249</v>
      </c>
      <c r="S336" s="4">
        <f t="shared" si="236"/>
        <v>0.97311898315872036</v>
      </c>
      <c r="T336" s="4">
        <f t="shared" si="236"/>
        <v>0.96177484161592774</v>
      </c>
      <c r="U336" s="4">
        <f t="shared" si="236"/>
        <v>0.94584787155511363</v>
      </c>
      <c r="V336" s="4">
        <f t="shared" si="236"/>
        <v>0.92370360150141495</v>
      </c>
      <c r="W336" s="4">
        <f t="shared" si="236"/>
        <v>0.89334463567658451</v>
      </c>
      <c r="X336" s="4">
        <f t="shared" si="236"/>
        <v>0.85254543874327005</v>
      </c>
      <c r="Y336" s="4">
        <f t="shared" si="236"/>
        <v>0.79921300652623883</v>
      </c>
      <c r="Z336" s="4">
        <f t="shared" si="236"/>
        <v>0.73204982249993378</v>
      </c>
      <c r="AA336" s="4">
        <f t="shared" si="236"/>
        <v>0.65145592958786691</v>
      </c>
      <c r="AB336" s="4">
        <f t="shared" si="236"/>
        <v>0.56032247880849573</v>
      </c>
      <c r="AC336" s="4">
        <f t="shared" si="236"/>
        <v>0.46411326873185343</v>
      </c>
      <c r="AD336" s="4">
        <f t="shared" si="236"/>
        <v>0.36979727595523937</v>
      </c>
      <c r="AE336" s="4">
        <f t="shared" si="236"/>
        <v>0.28393948637231203</v>
      </c>
      <c r="AF336" s="4">
        <f t="shared" si="236"/>
        <v>0.21097259161117732</v>
      </c>
      <c r="AG336" s="4">
        <f t="shared" si="236"/>
        <v>0.15253917653798199</v>
      </c>
      <c r="AH336" s="4">
        <f t="shared" si="236"/>
        <v>0.10795188737709993</v>
      </c>
      <c r="AI336" s="4">
        <f t="shared" si="236"/>
        <v>7.5176653938091809E-2</v>
      </c>
      <c r="AJ336" s="4">
        <f t="shared" si="236"/>
        <v>5.1742836177502194E-2</v>
      </c>
      <c r="AK336" s="4">
        <f t="shared" si="236"/>
        <v>3.5319190625345942E-2</v>
      </c>
      <c r="AL336" s="4">
        <f t="shared" si="236"/>
        <v>2.3969442072658165E-2</v>
      </c>
      <c r="AM336" s="4">
        <f t="shared" si="236"/>
        <v>1.6202243558389728E-2</v>
      </c>
      <c r="AN336" s="4">
        <f t="shared" si="236"/>
        <v>1.0922240564108399E-2</v>
      </c>
      <c r="AO336" s="4">
        <f t="shared" si="236"/>
        <v>7.3493212906090566E-3</v>
      </c>
      <c r="AP336" s="4">
        <f t="shared" si="236"/>
        <v>4.9390262185057265E-3</v>
      </c>
      <c r="AQ336" s="4">
        <f t="shared" si="236"/>
        <v>3.3164275492956197E-3</v>
      </c>
      <c r="AR336" s="4">
        <f t="shared" si="236"/>
        <v>2.2256362146679809E-3</v>
      </c>
    </row>
    <row r="337" spans="1:44" x14ac:dyDescent="0.25">
      <c r="A337" s="24" t="s">
        <v>25</v>
      </c>
      <c r="B337" s="60">
        <f>'Parameter Input'!B114</f>
        <v>-210000</v>
      </c>
      <c r="C337" s="61">
        <f>'Parameter Input'!C114</f>
        <v>-210000</v>
      </c>
      <c r="D337" s="1" t="s">
        <v>15</v>
      </c>
      <c r="L337" s="54">
        <f>'Parameter Input'!E114</f>
        <v>12</v>
      </c>
      <c r="M337" s="37">
        <v>0</v>
      </c>
      <c r="N337" s="37">
        <v>1</v>
      </c>
      <c r="O337" s="37">
        <f>'Parameter Input'!F114</f>
        <v>0.9</v>
      </c>
      <c r="P337" s="55">
        <f>'Parameter Input'!G114</f>
        <v>0.4</v>
      </c>
      <c r="Q337" s="4">
        <f t="shared" si="236"/>
        <v>0.9867978615748374</v>
      </c>
      <c r="R337" s="4">
        <f t="shared" si="236"/>
        <v>0.98114509762858249</v>
      </c>
      <c r="S337" s="4">
        <f t="shared" si="236"/>
        <v>0.97311898315872036</v>
      </c>
      <c r="T337" s="4">
        <f t="shared" si="236"/>
        <v>0.96177484161592774</v>
      </c>
      <c r="U337" s="4">
        <f t="shared" si="236"/>
        <v>0.94584787155511363</v>
      </c>
      <c r="V337" s="4">
        <f t="shared" si="236"/>
        <v>0.92370360150141495</v>
      </c>
      <c r="W337" s="4">
        <f t="shared" si="236"/>
        <v>0.89334463567658451</v>
      </c>
      <c r="X337" s="4">
        <f t="shared" si="236"/>
        <v>0.85254543874327005</v>
      </c>
      <c r="Y337" s="4">
        <f t="shared" si="236"/>
        <v>0.79921300652623883</v>
      </c>
      <c r="Z337" s="4">
        <f t="shared" si="236"/>
        <v>0.73204982249993378</v>
      </c>
      <c r="AA337" s="4">
        <f t="shared" si="236"/>
        <v>0.65145592958786691</v>
      </c>
      <c r="AB337" s="4">
        <f t="shared" si="236"/>
        <v>0.56032247880849573</v>
      </c>
      <c r="AC337" s="4">
        <f t="shared" si="236"/>
        <v>0.46411326873185343</v>
      </c>
      <c r="AD337" s="4">
        <f t="shared" si="236"/>
        <v>0.36979727595523937</v>
      </c>
      <c r="AE337" s="4">
        <f t="shared" si="236"/>
        <v>0.28393948637231203</v>
      </c>
      <c r="AF337" s="4">
        <f t="shared" si="236"/>
        <v>0.21097259161117732</v>
      </c>
      <c r="AG337" s="4">
        <f t="shared" si="236"/>
        <v>0.15253917653798199</v>
      </c>
      <c r="AH337" s="4">
        <f t="shared" si="236"/>
        <v>0.10795188737709993</v>
      </c>
      <c r="AI337" s="4">
        <f t="shared" si="236"/>
        <v>7.5176653938091809E-2</v>
      </c>
      <c r="AJ337" s="4">
        <f t="shared" si="236"/>
        <v>5.1742836177502194E-2</v>
      </c>
      <c r="AK337" s="4">
        <f t="shared" si="236"/>
        <v>3.5319190625345942E-2</v>
      </c>
      <c r="AL337" s="4">
        <f t="shared" si="236"/>
        <v>2.3969442072658165E-2</v>
      </c>
      <c r="AM337" s="4">
        <f t="shared" si="236"/>
        <v>1.6202243558389728E-2</v>
      </c>
      <c r="AN337" s="4">
        <f t="shared" si="236"/>
        <v>1.0922240564108399E-2</v>
      </c>
      <c r="AO337" s="4">
        <f t="shared" si="236"/>
        <v>7.3493212906090566E-3</v>
      </c>
      <c r="AP337" s="4">
        <f t="shared" si="236"/>
        <v>4.9390262185057265E-3</v>
      </c>
      <c r="AQ337" s="4">
        <f t="shared" si="236"/>
        <v>3.3164275492956197E-3</v>
      </c>
      <c r="AR337" s="4">
        <f t="shared" si="236"/>
        <v>2.2256362146679809E-3</v>
      </c>
    </row>
    <row r="338" spans="1:44" x14ac:dyDescent="0.25">
      <c r="A338" s="24" t="s">
        <v>79</v>
      </c>
      <c r="B338" s="45">
        <f>'Parameter Input'!$L$84</f>
        <v>0.06</v>
      </c>
      <c r="C338" s="46">
        <f>'Parameter Input'!$M$84</f>
        <v>0.06</v>
      </c>
      <c r="D338" s="1" t="s">
        <v>57</v>
      </c>
      <c r="L338" s="54">
        <f>'Parameter Input'!$O$84</f>
        <v>12</v>
      </c>
      <c r="M338" s="37">
        <v>0</v>
      </c>
      <c r="N338" s="37">
        <v>1</v>
      </c>
      <c r="O338" s="37">
        <f>'Parameter Input'!$P$84</f>
        <v>0.9</v>
      </c>
      <c r="P338" s="55">
        <f>'Parameter Input'!$Q$84</f>
        <v>0.4</v>
      </c>
      <c r="Q338" s="4">
        <f t="shared" si="236"/>
        <v>0.9867978615748374</v>
      </c>
      <c r="R338" s="4">
        <f t="shared" si="236"/>
        <v>0.98114509762858249</v>
      </c>
      <c r="S338" s="4">
        <f t="shared" si="236"/>
        <v>0.97311898315872036</v>
      </c>
      <c r="T338" s="4">
        <f t="shared" si="236"/>
        <v>0.96177484161592774</v>
      </c>
      <c r="U338" s="4">
        <f t="shared" si="236"/>
        <v>0.94584787155511363</v>
      </c>
      <c r="V338" s="4">
        <f t="shared" si="236"/>
        <v>0.92370360150141495</v>
      </c>
      <c r="W338" s="4">
        <f t="shared" si="236"/>
        <v>0.89334463567658451</v>
      </c>
      <c r="X338" s="4">
        <f t="shared" si="236"/>
        <v>0.85254543874327005</v>
      </c>
      <c r="Y338" s="4">
        <f t="shared" si="236"/>
        <v>0.79921300652623883</v>
      </c>
      <c r="Z338" s="4">
        <f t="shared" si="236"/>
        <v>0.73204982249993378</v>
      </c>
      <c r="AA338" s="4">
        <f t="shared" si="236"/>
        <v>0.65145592958786691</v>
      </c>
      <c r="AB338" s="4">
        <f t="shared" si="236"/>
        <v>0.56032247880849573</v>
      </c>
      <c r="AC338" s="4">
        <f t="shared" si="236"/>
        <v>0.46411326873185343</v>
      </c>
      <c r="AD338" s="4">
        <f t="shared" si="236"/>
        <v>0.36979727595523937</v>
      </c>
      <c r="AE338" s="4">
        <f t="shared" si="236"/>
        <v>0.28393948637231203</v>
      </c>
      <c r="AF338" s="4">
        <f t="shared" si="236"/>
        <v>0.21097259161117732</v>
      </c>
      <c r="AG338" s="4">
        <f t="shared" si="236"/>
        <v>0.15253917653798199</v>
      </c>
      <c r="AH338" s="4">
        <f t="shared" si="236"/>
        <v>0.10795188737709993</v>
      </c>
      <c r="AI338" s="4">
        <f t="shared" si="236"/>
        <v>7.5176653938091809E-2</v>
      </c>
      <c r="AJ338" s="4">
        <f t="shared" si="236"/>
        <v>5.1742836177502194E-2</v>
      </c>
      <c r="AK338" s="4">
        <f t="shared" si="236"/>
        <v>3.5319190625345942E-2</v>
      </c>
      <c r="AL338" s="4">
        <f t="shared" si="236"/>
        <v>2.3969442072658165E-2</v>
      </c>
      <c r="AM338" s="4">
        <f t="shared" si="236"/>
        <v>1.6202243558389728E-2</v>
      </c>
      <c r="AN338" s="4">
        <f t="shared" si="236"/>
        <v>1.0922240564108399E-2</v>
      </c>
      <c r="AO338" s="4">
        <f t="shared" si="236"/>
        <v>7.3493212906090566E-3</v>
      </c>
      <c r="AP338" s="4">
        <f t="shared" si="236"/>
        <v>4.9390262185057265E-3</v>
      </c>
      <c r="AQ338" s="4">
        <f t="shared" si="236"/>
        <v>3.3164275492956197E-3</v>
      </c>
      <c r="AR338" s="4">
        <f t="shared" si="236"/>
        <v>2.2256362146679809E-3</v>
      </c>
    </row>
    <row r="339" spans="1:44" x14ac:dyDescent="0.25">
      <c r="A339" s="24" t="s">
        <v>37</v>
      </c>
      <c r="B339" s="43">
        <f>'Parameter Input'!B115</f>
        <v>1450000</v>
      </c>
      <c r="C339" s="44">
        <f>'Parameter Input'!C115</f>
        <v>1450000</v>
      </c>
      <c r="D339" s="1" t="s">
        <v>38</v>
      </c>
      <c r="L339" s="54">
        <f>'Parameter Input'!E115</f>
        <v>12</v>
      </c>
      <c r="M339" s="37">
        <v>0</v>
      </c>
      <c r="N339" s="37">
        <v>1</v>
      </c>
      <c r="O339" s="37">
        <f>'Parameter Input'!F115</f>
        <v>0.9</v>
      </c>
      <c r="P339" s="55">
        <f>'Parameter Input'!G115</f>
        <v>0.4</v>
      </c>
      <c r="Q339" s="4">
        <f t="shared" si="236"/>
        <v>0.9867978615748374</v>
      </c>
      <c r="R339" s="4">
        <f t="shared" si="236"/>
        <v>0.98114509762858249</v>
      </c>
      <c r="S339" s="4">
        <f t="shared" si="236"/>
        <v>0.97311898315872036</v>
      </c>
      <c r="T339" s="4">
        <f t="shared" si="236"/>
        <v>0.96177484161592774</v>
      </c>
      <c r="U339" s="4">
        <f t="shared" si="236"/>
        <v>0.94584787155511363</v>
      </c>
      <c r="V339" s="4">
        <f t="shared" si="236"/>
        <v>0.92370360150141495</v>
      </c>
      <c r="W339" s="4">
        <f t="shared" si="236"/>
        <v>0.89334463567658451</v>
      </c>
      <c r="X339" s="4">
        <f t="shared" si="236"/>
        <v>0.85254543874327005</v>
      </c>
      <c r="Y339" s="4">
        <f t="shared" si="236"/>
        <v>0.79921300652623883</v>
      </c>
      <c r="Z339" s="4">
        <f t="shared" si="236"/>
        <v>0.73204982249993378</v>
      </c>
      <c r="AA339" s="4">
        <f t="shared" si="236"/>
        <v>0.65145592958786691</v>
      </c>
      <c r="AB339" s="4">
        <f t="shared" si="236"/>
        <v>0.56032247880849573</v>
      </c>
      <c r="AC339" s="4">
        <f t="shared" si="236"/>
        <v>0.46411326873185343</v>
      </c>
      <c r="AD339" s="4">
        <f t="shared" si="236"/>
        <v>0.36979727595523937</v>
      </c>
      <c r="AE339" s="4">
        <f t="shared" si="236"/>
        <v>0.28393948637231203</v>
      </c>
      <c r="AF339" s="4">
        <f t="shared" si="236"/>
        <v>0.21097259161117732</v>
      </c>
      <c r="AG339" s="4">
        <f t="shared" si="236"/>
        <v>0.15253917653798199</v>
      </c>
      <c r="AH339" s="4">
        <f t="shared" si="236"/>
        <v>0.10795188737709993</v>
      </c>
      <c r="AI339" s="4">
        <f t="shared" si="236"/>
        <v>7.5176653938091809E-2</v>
      </c>
      <c r="AJ339" s="4">
        <f t="shared" si="236"/>
        <v>5.1742836177502194E-2</v>
      </c>
      <c r="AK339" s="4">
        <f t="shared" si="236"/>
        <v>3.5319190625345942E-2</v>
      </c>
      <c r="AL339" s="4">
        <f t="shared" si="236"/>
        <v>2.3969442072658165E-2</v>
      </c>
      <c r="AM339" s="4">
        <f t="shared" si="236"/>
        <v>1.6202243558389728E-2</v>
      </c>
      <c r="AN339" s="4">
        <f t="shared" si="236"/>
        <v>1.0922240564108399E-2</v>
      </c>
      <c r="AO339" s="4">
        <f t="shared" si="236"/>
        <v>7.3493212906090566E-3</v>
      </c>
      <c r="AP339" s="4">
        <f t="shared" si="236"/>
        <v>4.9390262185057265E-3</v>
      </c>
      <c r="AQ339" s="4">
        <f t="shared" si="236"/>
        <v>3.3164275492956197E-3</v>
      </c>
      <c r="AR339" s="4">
        <f t="shared" si="236"/>
        <v>2.2256362146679809E-3</v>
      </c>
    </row>
    <row r="340" spans="1:44" x14ac:dyDescent="0.25">
      <c r="A340" s="24" t="s">
        <v>52</v>
      </c>
      <c r="B340" s="43">
        <f>'Parameter Input'!$L$80</f>
        <v>1050000</v>
      </c>
      <c r="C340" s="44">
        <f>'Parameter Input'!$M$80</f>
        <v>1050000</v>
      </c>
      <c r="D340" s="1" t="s">
        <v>38</v>
      </c>
      <c r="L340" s="54">
        <f>'Parameter Input'!$O$80</f>
        <v>12</v>
      </c>
      <c r="M340" s="37">
        <v>0</v>
      </c>
      <c r="N340" s="37">
        <v>1</v>
      </c>
      <c r="O340" s="37">
        <f>'Parameter Input'!$P$80</f>
        <v>0.9</v>
      </c>
      <c r="P340" s="55">
        <f>'Parameter Input'!$Q$80</f>
        <v>0.4</v>
      </c>
      <c r="Q340" s="4">
        <f t="shared" si="236"/>
        <v>0.9867978615748374</v>
      </c>
      <c r="R340" s="4">
        <f t="shared" si="236"/>
        <v>0.98114509762858249</v>
      </c>
      <c r="S340" s="4">
        <f t="shared" si="236"/>
        <v>0.97311898315872036</v>
      </c>
      <c r="T340" s="4">
        <f t="shared" si="236"/>
        <v>0.96177484161592774</v>
      </c>
      <c r="U340" s="4">
        <f t="shared" si="236"/>
        <v>0.94584787155511363</v>
      </c>
      <c r="V340" s="4">
        <f t="shared" si="236"/>
        <v>0.92370360150141495</v>
      </c>
      <c r="W340" s="4">
        <f t="shared" si="236"/>
        <v>0.89334463567658451</v>
      </c>
      <c r="X340" s="4">
        <f t="shared" si="236"/>
        <v>0.85254543874327005</v>
      </c>
      <c r="Y340" s="4">
        <f t="shared" si="236"/>
        <v>0.79921300652623883</v>
      </c>
      <c r="Z340" s="4">
        <f t="shared" si="236"/>
        <v>0.73204982249993378</v>
      </c>
      <c r="AA340" s="4">
        <f t="shared" si="236"/>
        <v>0.65145592958786691</v>
      </c>
      <c r="AB340" s="4">
        <f t="shared" si="236"/>
        <v>0.56032247880849573</v>
      </c>
      <c r="AC340" s="4">
        <f t="shared" si="236"/>
        <v>0.46411326873185343</v>
      </c>
      <c r="AD340" s="4">
        <f t="shared" si="236"/>
        <v>0.36979727595523937</v>
      </c>
      <c r="AE340" s="4">
        <f t="shared" si="236"/>
        <v>0.28393948637231203</v>
      </c>
      <c r="AF340" s="4">
        <f t="shared" si="236"/>
        <v>0.21097259161117732</v>
      </c>
      <c r="AG340" s="4">
        <f t="shared" si="236"/>
        <v>0.15253917653798199</v>
      </c>
      <c r="AH340" s="4">
        <f t="shared" si="236"/>
        <v>0.10795188737709993</v>
      </c>
      <c r="AI340" s="4">
        <f t="shared" si="236"/>
        <v>7.5176653938091809E-2</v>
      </c>
      <c r="AJ340" s="4">
        <f t="shared" si="236"/>
        <v>5.1742836177502194E-2</v>
      </c>
      <c r="AK340" s="4">
        <f t="shared" si="236"/>
        <v>3.5319190625345942E-2</v>
      </c>
      <c r="AL340" s="4">
        <f t="shared" si="236"/>
        <v>2.3969442072658165E-2</v>
      </c>
      <c r="AM340" s="4">
        <f t="shared" si="236"/>
        <v>1.6202243558389728E-2</v>
      </c>
      <c r="AN340" s="4">
        <f t="shared" si="236"/>
        <v>1.0922240564108399E-2</v>
      </c>
      <c r="AO340" s="4">
        <f t="shared" si="236"/>
        <v>7.3493212906090566E-3</v>
      </c>
      <c r="AP340" s="4">
        <f t="shared" si="236"/>
        <v>4.9390262185057265E-3</v>
      </c>
      <c r="AQ340" s="4">
        <f t="shared" si="236"/>
        <v>3.3164275492956197E-3</v>
      </c>
      <c r="AR340" s="4">
        <f t="shared" si="236"/>
        <v>2.2256362146679809E-3</v>
      </c>
    </row>
    <row r="341" spans="1:44" x14ac:dyDescent="0.25">
      <c r="A341" s="24" t="s">
        <v>288</v>
      </c>
      <c r="B341" s="45">
        <f>'Parameter Input'!B120</f>
        <v>8.9635854341736696</v>
      </c>
      <c r="C341" s="46">
        <f>'Parameter Input'!C120</f>
        <v>8.9635854341736696</v>
      </c>
      <c r="D341" s="1" t="s">
        <v>76</v>
      </c>
      <c r="L341" s="54">
        <f>'Parameter Input'!E120</f>
        <v>12</v>
      </c>
      <c r="M341" s="37">
        <v>0</v>
      </c>
      <c r="N341" s="37">
        <v>1</v>
      </c>
      <c r="O341" s="37">
        <f>'Parameter Input'!F120</f>
        <v>0.9</v>
      </c>
      <c r="P341" s="55">
        <f>'Parameter Input'!G120</f>
        <v>0.4</v>
      </c>
      <c r="Q341" s="4">
        <f t="shared" si="236"/>
        <v>0.9867978615748374</v>
      </c>
      <c r="R341" s="4">
        <f t="shared" si="236"/>
        <v>0.98114509762858249</v>
      </c>
      <c r="S341" s="4">
        <f t="shared" si="236"/>
        <v>0.97311898315872036</v>
      </c>
      <c r="T341" s="4">
        <f t="shared" si="236"/>
        <v>0.96177484161592774</v>
      </c>
      <c r="U341" s="4">
        <f t="shared" si="236"/>
        <v>0.94584787155511363</v>
      </c>
      <c r="V341" s="4">
        <f t="shared" si="236"/>
        <v>0.92370360150141495</v>
      </c>
      <c r="W341" s="4">
        <f t="shared" si="236"/>
        <v>0.89334463567658451</v>
      </c>
      <c r="X341" s="4">
        <f t="shared" si="236"/>
        <v>0.85254543874327005</v>
      </c>
      <c r="Y341" s="4">
        <f t="shared" si="236"/>
        <v>0.79921300652623883</v>
      </c>
      <c r="Z341" s="4">
        <f t="shared" si="236"/>
        <v>0.73204982249993378</v>
      </c>
      <c r="AA341" s="4">
        <f t="shared" si="236"/>
        <v>0.65145592958786691</v>
      </c>
      <c r="AB341" s="4">
        <f t="shared" si="236"/>
        <v>0.56032247880849573</v>
      </c>
      <c r="AC341" s="4">
        <f t="shared" si="236"/>
        <v>0.46411326873185343</v>
      </c>
      <c r="AD341" s="4">
        <f t="shared" si="236"/>
        <v>0.36979727595523937</v>
      </c>
      <c r="AE341" s="4">
        <f t="shared" si="236"/>
        <v>0.28393948637231203</v>
      </c>
      <c r="AF341" s="4">
        <f t="shared" si="236"/>
        <v>0.21097259161117732</v>
      </c>
      <c r="AG341" s="4">
        <f t="shared" si="236"/>
        <v>0.15253917653798199</v>
      </c>
      <c r="AH341" s="4">
        <f t="shared" si="236"/>
        <v>0.10795188737709993</v>
      </c>
      <c r="AI341" s="4">
        <f t="shared" si="236"/>
        <v>7.5176653938091809E-2</v>
      </c>
      <c r="AJ341" s="4">
        <f t="shared" si="236"/>
        <v>5.1742836177502194E-2</v>
      </c>
      <c r="AK341" s="4">
        <f t="shared" si="236"/>
        <v>3.5319190625345942E-2</v>
      </c>
      <c r="AL341" s="4">
        <f t="shared" si="236"/>
        <v>2.3969442072658165E-2</v>
      </c>
      <c r="AM341" s="4">
        <f t="shared" si="236"/>
        <v>1.6202243558389728E-2</v>
      </c>
      <c r="AN341" s="4">
        <f t="shared" si="236"/>
        <v>1.0922240564108399E-2</v>
      </c>
      <c r="AO341" s="4">
        <f t="shared" si="236"/>
        <v>7.3493212906090566E-3</v>
      </c>
      <c r="AP341" s="4">
        <f t="shared" si="236"/>
        <v>4.9390262185057265E-3</v>
      </c>
      <c r="AQ341" s="4">
        <f t="shared" si="236"/>
        <v>3.3164275492956197E-3</v>
      </c>
      <c r="AR341" s="4">
        <f t="shared" si="236"/>
        <v>2.2256362146679809E-3</v>
      </c>
    </row>
    <row r="342" spans="1:44" x14ac:dyDescent="0.25">
      <c r="A342" s="24" t="s">
        <v>59</v>
      </c>
      <c r="B342" s="47">
        <f>'Parameter Input'!$L$81</f>
        <v>62.083200000000005</v>
      </c>
      <c r="C342" s="48">
        <f>'Parameter Input'!$M$81</f>
        <v>62.083200000000005</v>
      </c>
      <c r="D342" s="1" t="s">
        <v>60</v>
      </c>
      <c r="L342" s="54">
        <f>'Parameter Input'!$O$81</f>
        <v>12</v>
      </c>
      <c r="M342" s="37">
        <v>0</v>
      </c>
      <c r="N342" s="37">
        <v>1</v>
      </c>
      <c r="O342" s="37">
        <f>'Parameter Input'!$P$81</f>
        <v>0.9</v>
      </c>
      <c r="P342" s="55">
        <f>'Parameter Input'!$Q$81</f>
        <v>0.4</v>
      </c>
      <c r="Q342" s="4">
        <f t="shared" si="236"/>
        <v>0.9867978615748374</v>
      </c>
      <c r="R342" s="4">
        <f t="shared" si="236"/>
        <v>0.98114509762858249</v>
      </c>
      <c r="S342" s="4">
        <f t="shared" si="236"/>
        <v>0.97311898315872036</v>
      </c>
      <c r="T342" s="4">
        <f t="shared" si="236"/>
        <v>0.96177484161592774</v>
      </c>
      <c r="U342" s="4">
        <f t="shared" si="236"/>
        <v>0.94584787155511363</v>
      </c>
      <c r="V342" s="4">
        <f t="shared" si="236"/>
        <v>0.92370360150141495</v>
      </c>
      <c r="W342" s="4">
        <f t="shared" si="236"/>
        <v>0.89334463567658451</v>
      </c>
      <c r="X342" s="4">
        <f t="shared" si="236"/>
        <v>0.85254543874327005</v>
      </c>
      <c r="Y342" s="4">
        <f t="shared" si="236"/>
        <v>0.79921300652623883</v>
      </c>
      <c r="Z342" s="4">
        <f t="shared" si="236"/>
        <v>0.73204982249993378</v>
      </c>
      <c r="AA342" s="4">
        <f t="shared" si="236"/>
        <v>0.65145592958786691</v>
      </c>
      <c r="AB342" s="4">
        <f t="shared" si="236"/>
        <v>0.56032247880849573</v>
      </c>
      <c r="AC342" s="4">
        <f t="shared" si="236"/>
        <v>0.46411326873185343</v>
      </c>
      <c r="AD342" s="4">
        <f t="shared" si="236"/>
        <v>0.36979727595523937</v>
      </c>
      <c r="AE342" s="4">
        <f t="shared" si="236"/>
        <v>0.28393948637231203</v>
      </c>
      <c r="AF342" s="4">
        <f t="shared" si="236"/>
        <v>0.21097259161117732</v>
      </c>
      <c r="AG342" s="4">
        <f t="shared" si="236"/>
        <v>0.15253917653798199</v>
      </c>
      <c r="AH342" s="4">
        <f t="shared" si="236"/>
        <v>0.10795188737709993</v>
      </c>
      <c r="AI342" s="4">
        <f t="shared" si="236"/>
        <v>7.5176653938091809E-2</v>
      </c>
      <c r="AJ342" s="4">
        <f t="shared" si="236"/>
        <v>5.1742836177502194E-2</v>
      </c>
      <c r="AK342" s="4">
        <f t="shared" si="236"/>
        <v>3.5319190625345942E-2</v>
      </c>
      <c r="AL342" s="4">
        <f t="shared" si="236"/>
        <v>2.3969442072658165E-2</v>
      </c>
      <c r="AM342" s="4">
        <f t="shared" si="236"/>
        <v>1.6202243558389728E-2</v>
      </c>
      <c r="AN342" s="4">
        <f t="shared" si="236"/>
        <v>1.0922240564108399E-2</v>
      </c>
      <c r="AO342" s="4">
        <f t="shared" si="236"/>
        <v>7.3493212906090566E-3</v>
      </c>
      <c r="AP342" s="4">
        <f t="shared" si="236"/>
        <v>4.9390262185057265E-3</v>
      </c>
      <c r="AQ342" s="4">
        <f t="shared" si="236"/>
        <v>3.3164275492956197E-3</v>
      </c>
      <c r="AR342" s="4">
        <f t="shared" si="236"/>
        <v>2.2256362146679809E-3</v>
      </c>
    </row>
    <row r="343" spans="1:44" x14ac:dyDescent="0.25">
      <c r="A343" s="24" t="s">
        <v>67</v>
      </c>
      <c r="B343" s="45">
        <f>'Parameter Input'!$L$82</f>
        <v>0.1</v>
      </c>
      <c r="C343" s="46">
        <f>'Parameter Input'!$M$82</f>
        <v>0.1</v>
      </c>
      <c r="D343" s="1" t="s">
        <v>68</v>
      </c>
      <c r="L343" s="54">
        <f>'Parameter Input'!$O$82</f>
        <v>12</v>
      </c>
      <c r="M343" s="37">
        <v>0</v>
      </c>
      <c r="N343" s="37">
        <v>1</v>
      </c>
      <c r="O343" s="37">
        <f>'Parameter Input'!$P$82</f>
        <v>0.9</v>
      </c>
      <c r="P343" s="55">
        <f>'Parameter Input'!$Q$82</f>
        <v>0.4</v>
      </c>
      <c r="Q343" s="4">
        <f t="shared" si="236"/>
        <v>0.9867978615748374</v>
      </c>
      <c r="R343" s="4">
        <f t="shared" ref="R343:AR343" si="237">$N343+($M343-$N343)*((1/(1+EXP(-$P343*(R$9-$L343)))^$O343))</f>
        <v>0.98114509762858249</v>
      </c>
      <c r="S343" s="4">
        <f t="shared" si="237"/>
        <v>0.97311898315872036</v>
      </c>
      <c r="T343" s="4">
        <f t="shared" si="237"/>
        <v>0.96177484161592774</v>
      </c>
      <c r="U343" s="4">
        <f t="shared" si="237"/>
        <v>0.94584787155511363</v>
      </c>
      <c r="V343" s="4">
        <f t="shared" si="237"/>
        <v>0.92370360150141495</v>
      </c>
      <c r="W343" s="4">
        <f t="shared" si="237"/>
        <v>0.89334463567658451</v>
      </c>
      <c r="X343" s="4">
        <f t="shared" si="237"/>
        <v>0.85254543874327005</v>
      </c>
      <c r="Y343" s="4">
        <f t="shared" si="237"/>
        <v>0.79921300652623883</v>
      </c>
      <c r="Z343" s="4">
        <f t="shared" si="237"/>
        <v>0.73204982249993378</v>
      </c>
      <c r="AA343" s="4">
        <f t="shared" si="237"/>
        <v>0.65145592958786691</v>
      </c>
      <c r="AB343" s="4">
        <f t="shared" si="237"/>
        <v>0.56032247880849573</v>
      </c>
      <c r="AC343" s="4">
        <f t="shared" si="237"/>
        <v>0.46411326873185343</v>
      </c>
      <c r="AD343" s="4">
        <f t="shared" si="237"/>
        <v>0.36979727595523937</v>
      </c>
      <c r="AE343" s="4">
        <f t="shared" si="237"/>
        <v>0.28393948637231203</v>
      </c>
      <c r="AF343" s="4">
        <f t="shared" si="237"/>
        <v>0.21097259161117732</v>
      </c>
      <c r="AG343" s="4">
        <f t="shared" si="237"/>
        <v>0.15253917653798199</v>
      </c>
      <c r="AH343" s="4">
        <f t="shared" si="237"/>
        <v>0.10795188737709993</v>
      </c>
      <c r="AI343" s="4">
        <f t="shared" si="237"/>
        <v>7.5176653938091809E-2</v>
      </c>
      <c r="AJ343" s="4">
        <f t="shared" si="237"/>
        <v>5.1742836177502194E-2</v>
      </c>
      <c r="AK343" s="4">
        <f t="shared" si="237"/>
        <v>3.5319190625345942E-2</v>
      </c>
      <c r="AL343" s="4">
        <f t="shared" si="237"/>
        <v>2.3969442072658165E-2</v>
      </c>
      <c r="AM343" s="4">
        <f t="shared" si="237"/>
        <v>1.6202243558389728E-2</v>
      </c>
      <c r="AN343" s="4">
        <f t="shared" si="237"/>
        <v>1.0922240564108399E-2</v>
      </c>
      <c r="AO343" s="4">
        <f t="shared" si="237"/>
        <v>7.3493212906090566E-3</v>
      </c>
      <c r="AP343" s="4">
        <f t="shared" si="237"/>
        <v>4.9390262185057265E-3</v>
      </c>
      <c r="AQ343" s="4">
        <f t="shared" si="237"/>
        <v>3.3164275492956197E-3</v>
      </c>
      <c r="AR343" s="4">
        <f t="shared" si="237"/>
        <v>2.2256362146679809E-3</v>
      </c>
    </row>
    <row r="344" spans="1:44" x14ac:dyDescent="0.25">
      <c r="A344" s="24" t="s">
        <v>206</v>
      </c>
      <c r="B344" s="45">
        <f>'Parameter Input'!L85</f>
        <v>0</v>
      </c>
      <c r="C344" s="46">
        <f>'Parameter Input'!M85</f>
        <v>0</v>
      </c>
      <c r="D344" s="1"/>
      <c r="L344" s="54">
        <f>'Parameter Input'!O85</f>
        <v>17</v>
      </c>
      <c r="M344" s="37">
        <v>0</v>
      </c>
      <c r="N344" s="37">
        <v>1</v>
      </c>
      <c r="O344" s="37">
        <f>'Parameter Input'!P85</f>
        <v>0.9</v>
      </c>
      <c r="P344" s="55">
        <f>'Parameter Input'!Q85</f>
        <v>0.4</v>
      </c>
      <c r="Q344" s="4">
        <f t="shared" ref="Q344:AR344" si="238">$N344+($M344-$N344)*((1/(1+EXP(-$P344*(Q$9-$L344)))^$O344))</f>
        <v>0.99780374543478534</v>
      </c>
      <c r="R344" s="4">
        <f t="shared" si="238"/>
        <v>0.99685359315256394</v>
      </c>
      <c r="S344" s="4">
        <f t="shared" si="238"/>
        <v>0.99549347132349975</v>
      </c>
      <c r="T344" s="4">
        <f t="shared" si="238"/>
        <v>0.99354772139898062</v>
      </c>
      <c r="U344" s="4">
        <f t="shared" si="238"/>
        <v>0.99076681540580536</v>
      </c>
      <c r="V344" s="4">
        <f t="shared" si="238"/>
        <v>0.9867978615748374</v>
      </c>
      <c r="W344" s="4">
        <f t="shared" si="238"/>
        <v>0.98114509762858249</v>
      </c>
      <c r="X344" s="4">
        <f t="shared" si="238"/>
        <v>0.97311898315872036</v>
      </c>
      <c r="Y344" s="4">
        <f t="shared" si="238"/>
        <v>0.96177484161592774</v>
      </c>
      <c r="Z344" s="4">
        <f t="shared" si="238"/>
        <v>0.94584787155511363</v>
      </c>
      <c r="AA344" s="4">
        <f t="shared" si="238"/>
        <v>0.92370360150141495</v>
      </c>
      <c r="AB344" s="4">
        <f t="shared" si="238"/>
        <v>0.89334463567658451</v>
      </c>
      <c r="AC344" s="4">
        <f t="shared" si="238"/>
        <v>0.85254543874327005</v>
      </c>
      <c r="AD344" s="4">
        <f t="shared" si="238"/>
        <v>0.79921300652623883</v>
      </c>
      <c r="AE344" s="4">
        <f t="shared" si="238"/>
        <v>0.73204982249993378</v>
      </c>
      <c r="AF344" s="4">
        <f t="shared" si="238"/>
        <v>0.65145592958786691</v>
      </c>
      <c r="AG344" s="4">
        <f t="shared" si="238"/>
        <v>0.56032247880849573</v>
      </c>
      <c r="AH344" s="4">
        <f t="shared" si="238"/>
        <v>0.46411326873185343</v>
      </c>
      <c r="AI344" s="4">
        <f t="shared" si="238"/>
        <v>0.36979727595523937</v>
      </c>
      <c r="AJ344" s="4">
        <f t="shared" si="238"/>
        <v>0.28393948637231203</v>
      </c>
      <c r="AK344" s="4">
        <f t="shared" si="238"/>
        <v>0.21097259161117732</v>
      </c>
      <c r="AL344" s="4">
        <f t="shared" si="238"/>
        <v>0.15253917653798199</v>
      </c>
      <c r="AM344" s="4">
        <f t="shared" si="238"/>
        <v>0.10795188737709993</v>
      </c>
      <c r="AN344" s="4">
        <f t="shared" si="238"/>
        <v>7.5176653938091809E-2</v>
      </c>
      <c r="AO344" s="4">
        <f t="shared" si="238"/>
        <v>5.1742836177502194E-2</v>
      </c>
      <c r="AP344" s="4">
        <f t="shared" si="238"/>
        <v>3.5319190625345942E-2</v>
      </c>
      <c r="AQ344" s="4">
        <f t="shared" si="238"/>
        <v>2.3969442072658165E-2</v>
      </c>
      <c r="AR344" s="4">
        <f t="shared" si="238"/>
        <v>1.6202243558389728E-2</v>
      </c>
    </row>
    <row r="345" spans="1:44" x14ac:dyDescent="0.25">
      <c r="A345" s="24" t="s">
        <v>41</v>
      </c>
      <c r="B345" s="43">
        <f>'Parameter Input'!$L$79</f>
        <v>20</v>
      </c>
      <c r="C345" s="44">
        <f>'Parameter Input'!$M$79</f>
        <v>20</v>
      </c>
      <c r="D345" s="1" t="s">
        <v>42</v>
      </c>
      <c r="L345" s="54">
        <f>'Parameter Input'!$O$79</f>
        <v>12</v>
      </c>
      <c r="M345" s="37">
        <v>0</v>
      </c>
      <c r="N345" s="37">
        <v>1</v>
      </c>
      <c r="O345" s="37">
        <f>'Parameter Input'!$P$79</f>
        <v>0.9</v>
      </c>
      <c r="P345" s="55">
        <f>'Parameter Input'!$Q$79</f>
        <v>0.4</v>
      </c>
      <c r="Q345" s="4">
        <f t="shared" ref="Q345:AF350" si="239">$N345+($M345-$N345)*((1/(1+EXP(-$P345*(Q$9-$L345)))^$O345))</f>
        <v>0.9867978615748374</v>
      </c>
      <c r="R345" s="4">
        <f t="shared" si="239"/>
        <v>0.98114509762858249</v>
      </c>
      <c r="S345" s="4">
        <f t="shared" si="239"/>
        <v>0.97311898315872036</v>
      </c>
      <c r="T345" s="4">
        <f t="shared" si="239"/>
        <v>0.96177484161592774</v>
      </c>
      <c r="U345" s="4">
        <f t="shared" si="239"/>
        <v>0.94584787155511363</v>
      </c>
      <c r="V345" s="4">
        <f t="shared" si="239"/>
        <v>0.92370360150141495</v>
      </c>
      <c r="W345" s="4">
        <f t="shared" si="239"/>
        <v>0.89334463567658451</v>
      </c>
      <c r="X345" s="4">
        <f t="shared" si="239"/>
        <v>0.85254543874327005</v>
      </c>
      <c r="Y345" s="4">
        <f t="shared" si="239"/>
        <v>0.79921300652623883</v>
      </c>
      <c r="Z345" s="4">
        <f t="shared" si="239"/>
        <v>0.73204982249993378</v>
      </c>
      <c r="AA345" s="4">
        <f t="shared" si="239"/>
        <v>0.65145592958786691</v>
      </c>
      <c r="AB345" s="4">
        <f t="shared" si="239"/>
        <v>0.56032247880849573</v>
      </c>
      <c r="AC345" s="4">
        <f t="shared" si="239"/>
        <v>0.46411326873185343</v>
      </c>
      <c r="AD345" s="4">
        <f t="shared" si="239"/>
        <v>0.36979727595523937</v>
      </c>
      <c r="AE345" s="4">
        <f t="shared" si="239"/>
        <v>0.28393948637231203</v>
      </c>
      <c r="AF345" s="4">
        <f t="shared" si="239"/>
        <v>0.21097259161117732</v>
      </c>
      <c r="AG345" s="4">
        <f t="shared" ref="AG345:AI350" si="240">$N345+($M345-$N345)*((1/(1+EXP(-$P345*(AG$9-$L345)))^$O345))</f>
        <v>0.15253917653798199</v>
      </c>
      <c r="AH345" s="4">
        <f t="shared" si="240"/>
        <v>0.10795188737709993</v>
      </c>
      <c r="AI345" s="4">
        <f t="shared" si="240"/>
        <v>7.5176653938091809E-2</v>
      </c>
      <c r="AJ345" s="4">
        <f t="shared" ref="AJ345:AR350" si="241">$N345+($M345-$N345)*((1/(1+EXP(-$P345*(AJ$9-$L345)))^$O345))</f>
        <v>5.1742836177502194E-2</v>
      </c>
      <c r="AK345" s="4">
        <f t="shared" si="241"/>
        <v>3.5319190625345942E-2</v>
      </c>
      <c r="AL345" s="4">
        <f t="shared" si="241"/>
        <v>2.3969442072658165E-2</v>
      </c>
      <c r="AM345" s="4">
        <f t="shared" si="241"/>
        <v>1.6202243558389728E-2</v>
      </c>
      <c r="AN345" s="4">
        <f t="shared" si="241"/>
        <v>1.0922240564108399E-2</v>
      </c>
      <c r="AO345" s="4">
        <f t="shared" si="241"/>
        <v>7.3493212906090566E-3</v>
      </c>
      <c r="AP345" s="4">
        <f t="shared" si="241"/>
        <v>4.9390262185057265E-3</v>
      </c>
      <c r="AQ345" s="4">
        <f t="shared" si="241"/>
        <v>3.3164275492956197E-3</v>
      </c>
      <c r="AR345" s="4">
        <f t="shared" si="241"/>
        <v>2.2256362146679809E-3</v>
      </c>
    </row>
    <row r="346" spans="1:44" x14ac:dyDescent="0.25">
      <c r="A346" s="24" t="s">
        <v>70</v>
      </c>
      <c r="B346" s="43">
        <f>'Parameter Input'!B119</f>
        <v>30</v>
      </c>
      <c r="C346" s="44">
        <f>'Parameter Input'!C119</f>
        <v>30</v>
      </c>
      <c r="D346" s="1" t="s">
        <v>42</v>
      </c>
      <c r="L346" s="54">
        <f>'Parameter Input'!E119</f>
        <v>12</v>
      </c>
      <c r="M346" s="37">
        <v>0</v>
      </c>
      <c r="N346" s="37">
        <v>1</v>
      </c>
      <c r="O346" s="37">
        <f>'Parameter Input'!F119</f>
        <v>0.9</v>
      </c>
      <c r="P346" s="55">
        <f>'Parameter Input'!G119</f>
        <v>0.4</v>
      </c>
      <c r="Q346" s="4">
        <f t="shared" si="239"/>
        <v>0.9867978615748374</v>
      </c>
      <c r="R346" s="4">
        <f t="shared" si="239"/>
        <v>0.98114509762858249</v>
      </c>
      <c r="S346" s="4">
        <f t="shared" si="239"/>
        <v>0.97311898315872036</v>
      </c>
      <c r="T346" s="4">
        <f t="shared" si="239"/>
        <v>0.96177484161592774</v>
      </c>
      <c r="U346" s="4">
        <f t="shared" si="239"/>
        <v>0.94584787155511363</v>
      </c>
      <c r="V346" s="4">
        <f t="shared" si="239"/>
        <v>0.92370360150141495</v>
      </c>
      <c r="W346" s="4">
        <f t="shared" si="239"/>
        <v>0.89334463567658451</v>
      </c>
      <c r="X346" s="4">
        <f t="shared" si="239"/>
        <v>0.85254543874327005</v>
      </c>
      <c r="Y346" s="4">
        <f t="shared" si="239"/>
        <v>0.79921300652623883</v>
      </c>
      <c r="Z346" s="4">
        <f t="shared" si="239"/>
        <v>0.73204982249993378</v>
      </c>
      <c r="AA346" s="4">
        <f t="shared" si="239"/>
        <v>0.65145592958786691</v>
      </c>
      <c r="AB346" s="4">
        <f t="shared" si="239"/>
        <v>0.56032247880849573</v>
      </c>
      <c r="AC346" s="4">
        <f t="shared" si="239"/>
        <v>0.46411326873185343</v>
      </c>
      <c r="AD346" s="4">
        <f t="shared" si="239"/>
        <v>0.36979727595523937</v>
      </c>
      <c r="AE346" s="4">
        <f t="shared" si="239"/>
        <v>0.28393948637231203</v>
      </c>
      <c r="AF346" s="4">
        <f t="shared" si="239"/>
        <v>0.21097259161117732</v>
      </c>
      <c r="AG346" s="4">
        <f t="shared" si="240"/>
        <v>0.15253917653798199</v>
      </c>
      <c r="AH346" s="4">
        <f t="shared" si="240"/>
        <v>0.10795188737709993</v>
      </c>
      <c r="AI346" s="4">
        <f t="shared" si="240"/>
        <v>7.5176653938091809E-2</v>
      </c>
      <c r="AJ346" s="4">
        <f t="shared" si="241"/>
        <v>5.1742836177502194E-2</v>
      </c>
      <c r="AK346" s="4">
        <f t="shared" si="241"/>
        <v>3.5319190625345942E-2</v>
      </c>
      <c r="AL346" s="4">
        <f t="shared" si="241"/>
        <v>2.3969442072658165E-2</v>
      </c>
      <c r="AM346" s="4">
        <f t="shared" si="241"/>
        <v>1.6202243558389728E-2</v>
      </c>
      <c r="AN346" s="4">
        <f t="shared" si="241"/>
        <v>1.0922240564108399E-2</v>
      </c>
      <c r="AO346" s="4">
        <f t="shared" si="241"/>
        <v>7.3493212906090566E-3</v>
      </c>
      <c r="AP346" s="4">
        <f t="shared" si="241"/>
        <v>4.9390262185057265E-3</v>
      </c>
      <c r="AQ346" s="4">
        <f t="shared" si="241"/>
        <v>3.3164275492956197E-3</v>
      </c>
      <c r="AR346" s="4">
        <f t="shared" si="241"/>
        <v>2.2256362146679809E-3</v>
      </c>
    </row>
    <row r="347" spans="1:44" x14ac:dyDescent="0.25">
      <c r="A347" s="24" t="s">
        <v>207</v>
      </c>
      <c r="B347" s="70">
        <f>'Parameter Input'!B116</f>
        <v>2240</v>
      </c>
      <c r="C347" s="71">
        <f>'Parameter Input'!C116</f>
        <v>2240</v>
      </c>
      <c r="D347" s="1" t="s">
        <v>49</v>
      </c>
      <c r="L347" s="54">
        <f>'Parameter Input'!E116</f>
        <v>12</v>
      </c>
      <c r="M347" s="37">
        <v>0</v>
      </c>
      <c r="N347" s="37">
        <v>1</v>
      </c>
      <c r="O347" s="37">
        <f>'Parameter Input'!F116</f>
        <v>0.9</v>
      </c>
      <c r="P347" s="55">
        <f>'Parameter Input'!G116</f>
        <v>0.4</v>
      </c>
      <c r="Q347" s="4">
        <f t="shared" si="239"/>
        <v>0.9867978615748374</v>
      </c>
      <c r="R347" s="4">
        <f t="shared" si="239"/>
        <v>0.98114509762858249</v>
      </c>
      <c r="S347" s="4">
        <f t="shared" si="239"/>
        <v>0.97311898315872036</v>
      </c>
      <c r="T347" s="4">
        <f t="shared" si="239"/>
        <v>0.96177484161592774</v>
      </c>
      <c r="U347" s="4">
        <f t="shared" si="239"/>
        <v>0.94584787155511363</v>
      </c>
      <c r="V347" s="4">
        <f t="shared" si="239"/>
        <v>0.92370360150141495</v>
      </c>
      <c r="W347" s="4">
        <f t="shared" si="239"/>
        <v>0.89334463567658451</v>
      </c>
      <c r="X347" s="4">
        <f t="shared" si="239"/>
        <v>0.85254543874327005</v>
      </c>
      <c r="Y347" s="4">
        <f t="shared" si="239"/>
        <v>0.79921300652623883</v>
      </c>
      <c r="Z347" s="4">
        <f t="shared" si="239"/>
        <v>0.73204982249993378</v>
      </c>
      <c r="AA347" s="4">
        <f t="shared" si="239"/>
        <v>0.65145592958786691</v>
      </c>
      <c r="AB347" s="4">
        <f t="shared" si="239"/>
        <v>0.56032247880849573</v>
      </c>
      <c r="AC347" s="4">
        <f t="shared" si="239"/>
        <v>0.46411326873185343</v>
      </c>
      <c r="AD347" s="4">
        <f t="shared" si="239"/>
        <v>0.36979727595523937</v>
      </c>
      <c r="AE347" s="4">
        <f t="shared" si="239"/>
        <v>0.28393948637231203</v>
      </c>
      <c r="AF347" s="4">
        <f t="shared" si="239"/>
        <v>0.21097259161117732</v>
      </c>
      <c r="AG347" s="4">
        <f t="shared" si="240"/>
        <v>0.15253917653798199</v>
      </c>
      <c r="AH347" s="4">
        <f t="shared" si="240"/>
        <v>0.10795188737709993</v>
      </c>
      <c r="AI347" s="4">
        <f t="shared" si="240"/>
        <v>7.5176653938091809E-2</v>
      </c>
      <c r="AJ347" s="4">
        <f t="shared" si="241"/>
        <v>5.1742836177502194E-2</v>
      </c>
      <c r="AK347" s="4">
        <f t="shared" si="241"/>
        <v>3.5319190625345942E-2</v>
      </c>
      <c r="AL347" s="4">
        <f t="shared" si="241"/>
        <v>2.3969442072658165E-2</v>
      </c>
      <c r="AM347" s="4">
        <f t="shared" si="241"/>
        <v>1.6202243558389728E-2</v>
      </c>
      <c r="AN347" s="4">
        <f t="shared" si="241"/>
        <v>1.0922240564108399E-2</v>
      </c>
      <c r="AO347" s="4">
        <f t="shared" si="241"/>
        <v>7.3493212906090566E-3</v>
      </c>
      <c r="AP347" s="4">
        <f t="shared" si="241"/>
        <v>4.9390262185057265E-3</v>
      </c>
      <c r="AQ347" s="4">
        <f t="shared" si="241"/>
        <v>3.3164275492956197E-3</v>
      </c>
      <c r="AR347" s="4">
        <f t="shared" si="241"/>
        <v>2.2256362146679809E-3</v>
      </c>
    </row>
    <row r="348" spans="1:44" x14ac:dyDescent="0.25">
      <c r="A348" s="24" t="s">
        <v>56</v>
      </c>
      <c r="B348" s="72">
        <f>'Parameter Input'!B117</f>
        <v>0.54</v>
      </c>
      <c r="C348" s="73">
        <f>'Parameter Input'!C117</f>
        <v>0.54</v>
      </c>
      <c r="D348" s="1" t="s">
        <v>57</v>
      </c>
      <c r="L348" s="54">
        <f>'Parameter Input'!E117</f>
        <v>12</v>
      </c>
      <c r="M348" s="37">
        <v>0</v>
      </c>
      <c r="N348" s="37">
        <v>1</v>
      </c>
      <c r="O348" s="37">
        <f>'Parameter Input'!F117</f>
        <v>0.9</v>
      </c>
      <c r="P348" s="55">
        <f>'Parameter Input'!G117</f>
        <v>0.4</v>
      </c>
      <c r="Q348" s="4">
        <f t="shared" si="239"/>
        <v>0.9867978615748374</v>
      </c>
      <c r="R348" s="4">
        <f t="shared" si="239"/>
        <v>0.98114509762858249</v>
      </c>
      <c r="S348" s="4">
        <f t="shared" si="239"/>
        <v>0.97311898315872036</v>
      </c>
      <c r="T348" s="4">
        <f t="shared" si="239"/>
        <v>0.96177484161592774</v>
      </c>
      <c r="U348" s="4">
        <f t="shared" si="239"/>
        <v>0.94584787155511363</v>
      </c>
      <c r="V348" s="4">
        <f t="shared" si="239"/>
        <v>0.92370360150141495</v>
      </c>
      <c r="W348" s="4">
        <f t="shared" si="239"/>
        <v>0.89334463567658451</v>
      </c>
      <c r="X348" s="4">
        <f t="shared" si="239"/>
        <v>0.85254543874327005</v>
      </c>
      <c r="Y348" s="4">
        <f t="shared" si="239"/>
        <v>0.79921300652623883</v>
      </c>
      <c r="Z348" s="4">
        <f t="shared" si="239"/>
        <v>0.73204982249993378</v>
      </c>
      <c r="AA348" s="4">
        <f t="shared" si="239"/>
        <v>0.65145592958786691</v>
      </c>
      <c r="AB348" s="4">
        <f t="shared" si="239"/>
        <v>0.56032247880849573</v>
      </c>
      <c r="AC348" s="4">
        <f t="shared" si="239"/>
        <v>0.46411326873185343</v>
      </c>
      <c r="AD348" s="4">
        <f t="shared" si="239"/>
        <v>0.36979727595523937</v>
      </c>
      <c r="AE348" s="4">
        <f t="shared" si="239"/>
        <v>0.28393948637231203</v>
      </c>
      <c r="AF348" s="4">
        <f t="shared" si="239"/>
        <v>0.21097259161117732</v>
      </c>
      <c r="AG348" s="4">
        <f t="shared" si="240"/>
        <v>0.15253917653798199</v>
      </c>
      <c r="AH348" s="4">
        <f t="shared" si="240"/>
        <v>0.10795188737709993</v>
      </c>
      <c r="AI348" s="4">
        <f t="shared" si="240"/>
        <v>7.5176653938091809E-2</v>
      </c>
      <c r="AJ348" s="4">
        <f t="shared" si="241"/>
        <v>5.1742836177502194E-2</v>
      </c>
      <c r="AK348" s="4">
        <f t="shared" si="241"/>
        <v>3.5319190625345942E-2</v>
      </c>
      <c r="AL348" s="4">
        <f t="shared" si="241"/>
        <v>2.3969442072658165E-2</v>
      </c>
      <c r="AM348" s="4">
        <f t="shared" si="241"/>
        <v>1.6202243558389728E-2</v>
      </c>
      <c r="AN348" s="4">
        <f t="shared" si="241"/>
        <v>1.0922240564108399E-2</v>
      </c>
      <c r="AO348" s="4">
        <f t="shared" si="241"/>
        <v>7.3493212906090566E-3</v>
      </c>
      <c r="AP348" s="4">
        <f t="shared" si="241"/>
        <v>4.9390262185057265E-3</v>
      </c>
      <c r="AQ348" s="4">
        <f t="shared" si="241"/>
        <v>3.3164275492956197E-3</v>
      </c>
      <c r="AR348" s="4">
        <f t="shared" si="241"/>
        <v>2.2256362146679809E-3</v>
      </c>
    </row>
    <row r="349" spans="1:44" x14ac:dyDescent="0.25">
      <c r="A349" s="24" t="s">
        <v>73</v>
      </c>
      <c r="B349" s="72">
        <f>'Parameter Input'!$L$83</f>
        <v>0</v>
      </c>
      <c r="C349" s="73">
        <f>'Parameter Input'!$M$83</f>
        <v>0</v>
      </c>
      <c r="D349" s="1" t="s">
        <v>57</v>
      </c>
      <c r="L349" s="54">
        <f>'Parameter Input'!$O$83</f>
        <v>12</v>
      </c>
      <c r="M349" s="37">
        <v>0</v>
      </c>
      <c r="N349" s="37">
        <v>1</v>
      </c>
      <c r="O349" s="37">
        <f>'Parameter Input'!$P$83</f>
        <v>0.9</v>
      </c>
      <c r="P349" s="55">
        <f>'Parameter Input'!$Q$83</f>
        <v>0.4</v>
      </c>
      <c r="Q349" s="4">
        <f t="shared" si="239"/>
        <v>0.9867978615748374</v>
      </c>
      <c r="R349" s="4">
        <f t="shared" si="239"/>
        <v>0.98114509762858249</v>
      </c>
      <c r="S349" s="4">
        <f t="shared" si="239"/>
        <v>0.97311898315872036</v>
      </c>
      <c r="T349" s="4">
        <f t="shared" si="239"/>
        <v>0.96177484161592774</v>
      </c>
      <c r="U349" s="4">
        <f t="shared" si="239"/>
        <v>0.94584787155511363</v>
      </c>
      <c r="V349" s="4">
        <f t="shared" si="239"/>
        <v>0.92370360150141495</v>
      </c>
      <c r="W349" s="4">
        <f t="shared" si="239"/>
        <v>0.89334463567658451</v>
      </c>
      <c r="X349" s="4">
        <f t="shared" si="239"/>
        <v>0.85254543874327005</v>
      </c>
      <c r="Y349" s="4">
        <f t="shared" si="239"/>
        <v>0.79921300652623883</v>
      </c>
      <c r="Z349" s="4">
        <f t="shared" si="239"/>
        <v>0.73204982249993378</v>
      </c>
      <c r="AA349" s="4">
        <f t="shared" si="239"/>
        <v>0.65145592958786691</v>
      </c>
      <c r="AB349" s="4">
        <f t="shared" si="239"/>
        <v>0.56032247880849573</v>
      </c>
      <c r="AC349" s="4">
        <f t="shared" si="239"/>
        <v>0.46411326873185343</v>
      </c>
      <c r="AD349" s="4">
        <f t="shared" si="239"/>
        <v>0.36979727595523937</v>
      </c>
      <c r="AE349" s="4">
        <f t="shared" si="239"/>
        <v>0.28393948637231203</v>
      </c>
      <c r="AF349" s="4">
        <f t="shared" si="239"/>
        <v>0.21097259161117732</v>
      </c>
      <c r="AG349" s="4">
        <f t="shared" si="240"/>
        <v>0.15253917653798199</v>
      </c>
      <c r="AH349" s="4">
        <f t="shared" si="240"/>
        <v>0.10795188737709993</v>
      </c>
      <c r="AI349" s="4">
        <f t="shared" si="240"/>
        <v>7.5176653938091809E-2</v>
      </c>
      <c r="AJ349" s="4">
        <f t="shared" si="241"/>
        <v>5.1742836177502194E-2</v>
      </c>
      <c r="AK349" s="4">
        <f t="shared" si="241"/>
        <v>3.5319190625345942E-2</v>
      </c>
      <c r="AL349" s="4">
        <f t="shared" si="241"/>
        <v>2.3969442072658165E-2</v>
      </c>
      <c r="AM349" s="4">
        <f t="shared" si="241"/>
        <v>1.6202243558389728E-2</v>
      </c>
      <c r="AN349" s="4">
        <f t="shared" si="241"/>
        <v>1.0922240564108399E-2</v>
      </c>
      <c r="AO349" s="4">
        <f t="shared" si="241"/>
        <v>7.3493212906090566E-3</v>
      </c>
      <c r="AP349" s="4">
        <f t="shared" si="241"/>
        <v>4.9390262185057265E-3</v>
      </c>
      <c r="AQ349" s="4">
        <f t="shared" si="241"/>
        <v>3.3164275492956197E-3</v>
      </c>
      <c r="AR349" s="4">
        <f t="shared" si="241"/>
        <v>2.2256362146679809E-3</v>
      </c>
    </row>
    <row r="350" spans="1:44" ht="15.75" thickBot="1" x14ac:dyDescent="0.3">
      <c r="A350" s="24" t="s">
        <v>64</v>
      </c>
      <c r="B350" s="74">
        <f>'Parameter Input'!B118</f>
        <v>178500</v>
      </c>
      <c r="C350" s="75">
        <f>'Parameter Input'!C118</f>
        <v>178500</v>
      </c>
      <c r="D350" s="1" t="s">
        <v>65</v>
      </c>
      <c r="L350" s="56">
        <f>'Parameter Input'!E118</f>
        <v>12</v>
      </c>
      <c r="M350" s="57">
        <v>0</v>
      </c>
      <c r="N350" s="57">
        <v>1</v>
      </c>
      <c r="O350" s="57">
        <f>'Parameter Input'!F118</f>
        <v>0.9</v>
      </c>
      <c r="P350" s="58">
        <f>'Parameter Input'!G118</f>
        <v>0.4</v>
      </c>
      <c r="Q350" s="4">
        <f t="shared" si="239"/>
        <v>0.9867978615748374</v>
      </c>
      <c r="R350" s="4">
        <f t="shared" si="239"/>
        <v>0.98114509762858249</v>
      </c>
      <c r="S350" s="4">
        <f t="shared" si="239"/>
        <v>0.97311898315872036</v>
      </c>
      <c r="T350" s="4">
        <f t="shared" si="239"/>
        <v>0.96177484161592774</v>
      </c>
      <c r="U350" s="4">
        <f t="shared" si="239"/>
        <v>0.94584787155511363</v>
      </c>
      <c r="V350" s="4">
        <f t="shared" si="239"/>
        <v>0.92370360150141495</v>
      </c>
      <c r="W350" s="4">
        <f t="shared" si="239"/>
        <v>0.89334463567658451</v>
      </c>
      <c r="X350" s="4">
        <f t="shared" si="239"/>
        <v>0.85254543874327005</v>
      </c>
      <c r="Y350" s="4">
        <f t="shared" si="239"/>
        <v>0.79921300652623883</v>
      </c>
      <c r="Z350" s="4">
        <f t="shared" si="239"/>
        <v>0.73204982249993378</v>
      </c>
      <c r="AA350" s="4">
        <f t="shared" si="239"/>
        <v>0.65145592958786691</v>
      </c>
      <c r="AB350" s="4">
        <f t="shared" si="239"/>
        <v>0.56032247880849573</v>
      </c>
      <c r="AC350" s="4">
        <f t="shared" si="239"/>
        <v>0.46411326873185343</v>
      </c>
      <c r="AD350" s="4">
        <f t="shared" si="239"/>
        <v>0.36979727595523937</v>
      </c>
      <c r="AE350" s="4">
        <f t="shared" si="239"/>
        <v>0.28393948637231203</v>
      </c>
      <c r="AF350" s="4">
        <f t="shared" si="239"/>
        <v>0.21097259161117732</v>
      </c>
      <c r="AG350" s="4">
        <f t="shared" si="240"/>
        <v>0.15253917653798199</v>
      </c>
      <c r="AH350" s="4">
        <f t="shared" si="240"/>
        <v>0.10795188737709993</v>
      </c>
      <c r="AI350" s="4">
        <f t="shared" si="240"/>
        <v>7.5176653938091809E-2</v>
      </c>
      <c r="AJ350" s="4">
        <f t="shared" si="241"/>
        <v>5.1742836177502194E-2</v>
      </c>
      <c r="AK350" s="4">
        <f t="shared" si="241"/>
        <v>3.5319190625345942E-2</v>
      </c>
      <c r="AL350" s="4">
        <f t="shared" si="241"/>
        <v>2.3969442072658165E-2</v>
      </c>
      <c r="AM350" s="4">
        <f t="shared" si="241"/>
        <v>1.6202243558389728E-2</v>
      </c>
      <c r="AN350" s="4">
        <f t="shared" si="241"/>
        <v>1.0922240564108399E-2</v>
      </c>
      <c r="AO350" s="4">
        <f t="shared" si="241"/>
        <v>7.3493212906090566E-3</v>
      </c>
      <c r="AP350" s="4">
        <f t="shared" si="241"/>
        <v>4.9390262185057265E-3</v>
      </c>
      <c r="AQ350" s="4">
        <f t="shared" si="241"/>
        <v>3.3164275492956197E-3</v>
      </c>
      <c r="AR350" s="4">
        <f t="shared" si="241"/>
        <v>2.2256362146679809E-3</v>
      </c>
    </row>
    <row r="351" spans="1:44" x14ac:dyDescent="0.25">
      <c r="A351" s="25"/>
      <c r="B351" s="40"/>
    </row>
    <row r="352" spans="1:44" ht="15.75" thickBot="1" x14ac:dyDescent="0.3"/>
    <row r="353" spans="1:29" ht="15.75" thickBot="1" x14ac:dyDescent="0.3">
      <c r="A353" s="26" t="s">
        <v>208</v>
      </c>
      <c r="B353" s="27">
        <v>2023</v>
      </c>
      <c r="C353" s="27">
        <v>2024</v>
      </c>
      <c r="D353" s="27">
        <v>2025</v>
      </c>
      <c r="E353" s="27">
        <v>2026</v>
      </c>
      <c r="F353" s="27">
        <v>2027</v>
      </c>
      <c r="G353" s="27">
        <v>2028</v>
      </c>
      <c r="H353" s="27">
        <v>2029</v>
      </c>
      <c r="I353" s="27">
        <v>2030</v>
      </c>
      <c r="J353" s="27">
        <v>2031</v>
      </c>
      <c r="K353" s="27">
        <v>2032</v>
      </c>
      <c r="L353" s="27">
        <v>2033</v>
      </c>
      <c r="M353" s="27">
        <v>2034</v>
      </c>
      <c r="N353" s="27">
        <v>2035</v>
      </c>
      <c r="O353" s="27">
        <v>2036</v>
      </c>
      <c r="P353" s="27">
        <v>2037</v>
      </c>
      <c r="Q353" s="27">
        <v>2038</v>
      </c>
      <c r="R353" s="27">
        <v>2039</v>
      </c>
      <c r="S353" s="27">
        <v>2040</v>
      </c>
      <c r="T353" s="27">
        <v>2041</v>
      </c>
      <c r="U353" s="27">
        <v>2042</v>
      </c>
      <c r="V353" s="27">
        <v>2043</v>
      </c>
      <c r="W353" s="27">
        <v>2044</v>
      </c>
      <c r="X353" s="27">
        <v>2045</v>
      </c>
      <c r="Y353" s="27">
        <v>2046</v>
      </c>
      <c r="Z353" s="27">
        <v>2047</v>
      </c>
      <c r="AA353" s="27">
        <v>2048</v>
      </c>
      <c r="AB353" s="27">
        <v>2049</v>
      </c>
      <c r="AC353" s="28">
        <v>2050</v>
      </c>
    </row>
    <row r="354" spans="1:29" x14ac:dyDescent="0.25">
      <c r="A354" s="29" t="str">
        <f t="shared" ref="A354:A368" si="242">A334</f>
        <v>Capex vehicle</v>
      </c>
      <c r="B354" s="62">
        <f t="shared" ref="B354:B363" si="243">$B334+($C334-$B334)*(1-Q334)</f>
        <v>3500000</v>
      </c>
      <c r="C354" s="62">
        <f t="shared" ref="C354:C363" si="244">$B334+($C334-$B334)*(1-R334)</f>
        <v>3500000</v>
      </c>
      <c r="D354" s="62">
        <f t="shared" ref="D354:D363" si="245">$B334+($C334-$B334)*(1-S334)</f>
        <v>3500000</v>
      </c>
      <c r="E354" s="62">
        <f t="shared" ref="E354:E363" si="246">$B334+($C334-$B334)*(1-T334)</f>
        <v>3500000</v>
      </c>
      <c r="F354" s="62">
        <f t="shared" ref="F354:F363" si="247">$B334+($C334-$B334)*(1-U334)</f>
        <v>3500000</v>
      </c>
      <c r="G354" s="62">
        <f t="shared" ref="G354:G363" si="248">$B334+($C334-$B334)*(1-V334)</f>
        <v>3500000</v>
      </c>
      <c r="H354" s="62">
        <f t="shared" ref="H354:H363" si="249">$B334+($C334-$B334)*(1-W334)</f>
        <v>3500000</v>
      </c>
      <c r="I354" s="62">
        <f t="shared" ref="I354:I363" si="250">$B334+($C334-$B334)*(1-X334)</f>
        <v>3500000</v>
      </c>
      <c r="J354" s="62">
        <f t="shared" ref="J354:J363" si="251">$B334+($C334-$B334)*(1-Y334)</f>
        <v>3500000</v>
      </c>
      <c r="K354" s="62">
        <f t="shared" ref="K354:K363" si="252">$B334+($C334-$B334)*(1-Z334)</f>
        <v>3500000</v>
      </c>
      <c r="L354" s="62">
        <f t="shared" ref="L354:L363" si="253">$B334+($C334-$B334)*(1-AA334)</f>
        <v>3500000</v>
      </c>
      <c r="M354" s="62">
        <f t="shared" ref="M354:M363" si="254">$B334+($C334-$B334)*(1-AB334)</f>
        <v>3500000</v>
      </c>
      <c r="N354" s="62">
        <f t="shared" ref="N354:N363" si="255">$B334+($C334-$B334)*(1-AC334)</f>
        <v>3500000</v>
      </c>
      <c r="O354" s="62">
        <f t="shared" ref="O354:O363" si="256">$B334+($C334-$B334)*(1-AD334)</f>
        <v>3500000</v>
      </c>
      <c r="P354" s="62">
        <f t="shared" ref="P354:P363" si="257">$B334+($C334-$B334)*(1-AE334)</f>
        <v>3500000</v>
      </c>
      <c r="Q354" s="62">
        <f t="shared" ref="Q354:Q363" si="258">$B334+($C334-$B334)*(1-AF334)</f>
        <v>3500000</v>
      </c>
      <c r="R354" s="62">
        <f t="shared" ref="R354:R363" si="259">$B334+($C334-$B334)*(1-AG334)</f>
        <v>3500000</v>
      </c>
      <c r="S354" s="62">
        <f t="shared" ref="S354:S363" si="260">$B334+($C334-$B334)*(1-AH334)</f>
        <v>3500000</v>
      </c>
      <c r="T354" s="62">
        <f t="shared" ref="T354:T363" si="261">$B334+($C334-$B334)*(1-AI334)</f>
        <v>3500000</v>
      </c>
      <c r="U354" s="62">
        <f t="shared" ref="U354:U363" si="262">$B334+($C334-$B334)*(1-AJ334)</f>
        <v>3500000</v>
      </c>
      <c r="V354" s="62">
        <f t="shared" ref="V354:V363" si="263">$B334+($C334-$B334)*(1-AK334)</f>
        <v>3500000</v>
      </c>
      <c r="W354" s="62">
        <f t="shared" ref="W354:W363" si="264">$B334+($C334-$B334)*(1-AL334)</f>
        <v>3500000</v>
      </c>
      <c r="X354" s="62">
        <f t="shared" ref="X354:X363" si="265">$B334+($C334-$B334)*(1-AM334)</f>
        <v>3500000</v>
      </c>
      <c r="Y354" s="62">
        <f t="shared" ref="Y354:Y363" si="266">$B334+($C334-$B334)*(1-AN334)</f>
        <v>3500000</v>
      </c>
      <c r="Z354" s="62">
        <f t="shared" ref="Z354:Z363" si="267">$B334+($C334-$B334)*(1-AO334)</f>
        <v>3500000</v>
      </c>
      <c r="AA354" s="62">
        <f t="shared" ref="AA354:AA363" si="268">$B334+($C334-$B334)*(1-AP334)</f>
        <v>3500000</v>
      </c>
      <c r="AB354" s="62">
        <f t="shared" ref="AB354:AB363" si="269">$B334+($C334-$B334)*(1-AQ334)</f>
        <v>3500000</v>
      </c>
      <c r="AC354" s="62">
        <f t="shared" ref="AC354:AC363" si="270">$B334+($C334-$B334)*(1-AR334)</f>
        <v>3500000</v>
      </c>
    </row>
    <row r="355" spans="1:29" x14ac:dyDescent="0.25">
      <c r="A355" s="30" t="str">
        <f t="shared" si="242"/>
        <v>Residual value (vehicle)</v>
      </c>
      <c r="B355" s="62">
        <f t="shared" si="243"/>
        <v>-520379.25155119307</v>
      </c>
      <c r="C355" s="62">
        <f t="shared" si="244"/>
        <v>-518400.78417000384</v>
      </c>
      <c r="D355" s="62">
        <f t="shared" si="245"/>
        <v>-515591.64410555211</v>
      </c>
      <c r="E355" s="62">
        <f t="shared" si="246"/>
        <v>-511621.1945655747</v>
      </c>
      <c r="F355" s="62">
        <f t="shared" si="247"/>
        <v>-506046.75504428975</v>
      </c>
      <c r="G355" s="62">
        <f t="shared" si="248"/>
        <v>-498296.26052549522</v>
      </c>
      <c r="H355" s="62">
        <f t="shared" si="249"/>
        <v>-487670.62248680455</v>
      </c>
      <c r="I355" s="62">
        <f t="shared" si="250"/>
        <v>-473390.90356014454</v>
      </c>
      <c r="J355" s="62">
        <f t="shared" si="251"/>
        <v>-454724.55228418356</v>
      </c>
      <c r="K355" s="62">
        <f t="shared" si="252"/>
        <v>-431217.43787497684</v>
      </c>
      <c r="L355" s="62">
        <f t="shared" si="253"/>
        <v>-403009.57535575342</v>
      </c>
      <c r="M355" s="62">
        <f t="shared" si="254"/>
        <v>-371112.8675829735</v>
      </c>
      <c r="N355" s="62">
        <f t="shared" si="255"/>
        <v>-337439.64405614871</v>
      </c>
      <c r="O355" s="62">
        <f t="shared" si="256"/>
        <v>-304429.04658433376</v>
      </c>
      <c r="P355" s="62">
        <f t="shared" si="257"/>
        <v>-274378.82023030921</v>
      </c>
      <c r="Q355" s="62">
        <f t="shared" si="258"/>
        <v>-248840.40706391208</v>
      </c>
      <c r="R355" s="62">
        <f t="shared" si="259"/>
        <v>-228388.71178829367</v>
      </c>
      <c r="S355" s="62">
        <f t="shared" si="260"/>
        <v>-212783.16058198496</v>
      </c>
      <c r="T355" s="62">
        <f t="shared" si="261"/>
        <v>-201311.8288783321</v>
      </c>
      <c r="U355" s="62">
        <f t="shared" si="262"/>
        <v>-193109.99266212579</v>
      </c>
      <c r="V355" s="62">
        <f t="shared" si="263"/>
        <v>-187361.71671887109</v>
      </c>
      <c r="W355" s="62">
        <f t="shared" si="264"/>
        <v>-183389.30472543038</v>
      </c>
      <c r="X355" s="62">
        <f t="shared" si="265"/>
        <v>-180670.78524543642</v>
      </c>
      <c r="Y355" s="62">
        <f t="shared" si="266"/>
        <v>-178822.78419743793</v>
      </c>
      <c r="Z355" s="62">
        <f t="shared" si="267"/>
        <v>-177572.26245171315</v>
      </c>
      <c r="AA355" s="62">
        <f t="shared" si="268"/>
        <v>-176728.659176477</v>
      </c>
      <c r="AB355" s="62">
        <f t="shared" si="269"/>
        <v>-176160.74964225345</v>
      </c>
      <c r="AC355" s="62">
        <f t="shared" si="270"/>
        <v>-175778.97267513379</v>
      </c>
    </row>
    <row r="356" spans="1:29" x14ac:dyDescent="0.25">
      <c r="A356" s="30" t="str">
        <f t="shared" si="242"/>
        <v>Capex costumization</v>
      </c>
      <c r="B356" s="62">
        <f t="shared" si="243"/>
        <v>4200000</v>
      </c>
      <c r="C356" s="62">
        <f t="shared" si="244"/>
        <v>4200000</v>
      </c>
      <c r="D356" s="62">
        <f t="shared" si="245"/>
        <v>4200000</v>
      </c>
      <c r="E356" s="62">
        <f t="shared" si="246"/>
        <v>4200000</v>
      </c>
      <c r="F356" s="62">
        <f t="shared" si="247"/>
        <v>4200000</v>
      </c>
      <c r="G356" s="62">
        <f t="shared" si="248"/>
        <v>4200000</v>
      </c>
      <c r="H356" s="62">
        <f t="shared" si="249"/>
        <v>4200000</v>
      </c>
      <c r="I356" s="62">
        <f t="shared" si="250"/>
        <v>4200000</v>
      </c>
      <c r="J356" s="62">
        <f t="shared" si="251"/>
        <v>4200000</v>
      </c>
      <c r="K356" s="62">
        <f t="shared" si="252"/>
        <v>4200000</v>
      </c>
      <c r="L356" s="62">
        <f t="shared" si="253"/>
        <v>4200000</v>
      </c>
      <c r="M356" s="62">
        <f t="shared" si="254"/>
        <v>4200000</v>
      </c>
      <c r="N356" s="62">
        <f t="shared" si="255"/>
        <v>4200000</v>
      </c>
      <c r="O356" s="62">
        <f t="shared" si="256"/>
        <v>4200000</v>
      </c>
      <c r="P356" s="62">
        <f t="shared" si="257"/>
        <v>4200000</v>
      </c>
      <c r="Q356" s="62">
        <f t="shared" si="258"/>
        <v>4200000</v>
      </c>
      <c r="R356" s="62">
        <f t="shared" si="259"/>
        <v>4200000</v>
      </c>
      <c r="S356" s="62">
        <f t="shared" si="260"/>
        <v>4200000</v>
      </c>
      <c r="T356" s="62">
        <f t="shared" si="261"/>
        <v>4200000</v>
      </c>
      <c r="U356" s="62">
        <f t="shared" si="262"/>
        <v>4200000</v>
      </c>
      <c r="V356" s="62">
        <f t="shared" si="263"/>
        <v>4200000</v>
      </c>
      <c r="W356" s="62">
        <f t="shared" si="264"/>
        <v>4200000</v>
      </c>
      <c r="X356" s="62">
        <f t="shared" si="265"/>
        <v>4200000</v>
      </c>
      <c r="Y356" s="62">
        <f t="shared" si="266"/>
        <v>4200000</v>
      </c>
      <c r="Z356" s="62">
        <f t="shared" si="267"/>
        <v>4200000</v>
      </c>
      <c r="AA356" s="62">
        <f t="shared" si="268"/>
        <v>4200000</v>
      </c>
      <c r="AB356" s="62">
        <f t="shared" si="269"/>
        <v>4200000</v>
      </c>
      <c r="AC356" s="62">
        <f t="shared" si="270"/>
        <v>4200000</v>
      </c>
    </row>
    <row r="357" spans="1:29" x14ac:dyDescent="0.25">
      <c r="A357" s="30" t="str">
        <f t="shared" si="242"/>
        <v>Residual value (costumization)</v>
      </c>
      <c r="B357" s="62">
        <f t="shared" si="243"/>
        <v>-210000</v>
      </c>
      <c r="C357" s="62">
        <f t="shared" si="244"/>
        <v>-210000</v>
      </c>
      <c r="D357" s="62">
        <f t="shared" si="245"/>
        <v>-210000</v>
      </c>
      <c r="E357" s="62">
        <f t="shared" si="246"/>
        <v>-210000</v>
      </c>
      <c r="F357" s="62">
        <f t="shared" si="247"/>
        <v>-210000</v>
      </c>
      <c r="G357" s="62">
        <f t="shared" si="248"/>
        <v>-210000</v>
      </c>
      <c r="H357" s="62">
        <f t="shared" si="249"/>
        <v>-210000</v>
      </c>
      <c r="I357" s="62">
        <f t="shared" si="250"/>
        <v>-210000</v>
      </c>
      <c r="J357" s="62">
        <f t="shared" si="251"/>
        <v>-210000</v>
      </c>
      <c r="K357" s="62">
        <f t="shared" si="252"/>
        <v>-210000</v>
      </c>
      <c r="L357" s="62">
        <f t="shared" si="253"/>
        <v>-210000</v>
      </c>
      <c r="M357" s="62">
        <f t="shared" si="254"/>
        <v>-210000</v>
      </c>
      <c r="N357" s="62">
        <f t="shared" si="255"/>
        <v>-210000</v>
      </c>
      <c r="O357" s="62">
        <f t="shared" si="256"/>
        <v>-210000</v>
      </c>
      <c r="P357" s="62">
        <f t="shared" si="257"/>
        <v>-210000</v>
      </c>
      <c r="Q357" s="62">
        <f t="shared" si="258"/>
        <v>-210000</v>
      </c>
      <c r="R357" s="62">
        <f t="shared" si="259"/>
        <v>-210000</v>
      </c>
      <c r="S357" s="62">
        <f t="shared" si="260"/>
        <v>-210000</v>
      </c>
      <c r="T357" s="62">
        <f t="shared" si="261"/>
        <v>-210000</v>
      </c>
      <c r="U357" s="62">
        <f t="shared" si="262"/>
        <v>-210000</v>
      </c>
      <c r="V357" s="62">
        <f t="shared" si="263"/>
        <v>-210000</v>
      </c>
      <c r="W357" s="62">
        <f t="shared" si="264"/>
        <v>-210000</v>
      </c>
      <c r="X357" s="62">
        <f t="shared" si="265"/>
        <v>-210000</v>
      </c>
      <c r="Y357" s="62">
        <f t="shared" si="266"/>
        <v>-210000</v>
      </c>
      <c r="Z357" s="62">
        <f t="shared" si="267"/>
        <v>-210000</v>
      </c>
      <c r="AA357" s="62">
        <f t="shared" si="268"/>
        <v>-210000</v>
      </c>
      <c r="AB357" s="62">
        <f t="shared" si="269"/>
        <v>-210000</v>
      </c>
      <c r="AC357" s="62">
        <f t="shared" si="270"/>
        <v>-210000</v>
      </c>
    </row>
    <row r="358" spans="1:29" x14ac:dyDescent="0.25">
      <c r="A358" s="30" t="str">
        <f t="shared" si="242"/>
        <v>WACC</v>
      </c>
      <c r="B358" s="62">
        <f t="shared" si="243"/>
        <v>0.06</v>
      </c>
      <c r="C358" s="62">
        <f t="shared" si="244"/>
        <v>0.06</v>
      </c>
      <c r="D358" s="62">
        <f t="shared" si="245"/>
        <v>0.06</v>
      </c>
      <c r="E358" s="62">
        <f t="shared" si="246"/>
        <v>0.06</v>
      </c>
      <c r="F358" s="62">
        <f t="shared" si="247"/>
        <v>0.06</v>
      </c>
      <c r="G358" s="62">
        <f t="shared" si="248"/>
        <v>0.06</v>
      </c>
      <c r="H358" s="62">
        <f t="shared" si="249"/>
        <v>0.06</v>
      </c>
      <c r="I358" s="62">
        <f t="shared" si="250"/>
        <v>0.06</v>
      </c>
      <c r="J358" s="62">
        <f t="shared" si="251"/>
        <v>0.06</v>
      </c>
      <c r="K358" s="62">
        <f t="shared" si="252"/>
        <v>0.06</v>
      </c>
      <c r="L358" s="62">
        <f t="shared" si="253"/>
        <v>0.06</v>
      </c>
      <c r="M358" s="62">
        <f t="shared" si="254"/>
        <v>0.06</v>
      </c>
      <c r="N358" s="62">
        <f t="shared" si="255"/>
        <v>0.06</v>
      </c>
      <c r="O358" s="62">
        <f t="shared" si="256"/>
        <v>0.06</v>
      </c>
      <c r="P358" s="62">
        <f t="shared" si="257"/>
        <v>0.06</v>
      </c>
      <c r="Q358" s="62">
        <f t="shared" si="258"/>
        <v>0.06</v>
      </c>
      <c r="R358" s="62">
        <f t="shared" si="259"/>
        <v>0.06</v>
      </c>
      <c r="S358" s="62">
        <f t="shared" si="260"/>
        <v>0.06</v>
      </c>
      <c r="T358" s="62">
        <f t="shared" si="261"/>
        <v>0.06</v>
      </c>
      <c r="U358" s="62">
        <f t="shared" si="262"/>
        <v>0.06</v>
      </c>
      <c r="V358" s="62">
        <f t="shared" si="263"/>
        <v>0.06</v>
      </c>
      <c r="W358" s="62">
        <f t="shared" si="264"/>
        <v>0.06</v>
      </c>
      <c r="X358" s="62">
        <f t="shared" si="265"/>
        <v>0.06</v>
      </c>
      <c r="Y358" s="62">
        <f t="shared" si="266"/>
        <v>0.06</v>
      </c>
      <c r="Z358" s="62">
        <f t="shared" si="267"/>
        <v>0.06</v>
      </c>
      <c r="AA358" s="62">
        <f t="shared" si="268"/>
        <v>0.06</v>
      </c>
      <c r="AB358" s="62">
        <f t="shared" si="269"/>
        <v>0.06</v>
      </c>
      <c r="AC358" s="62">
        <f t="shared" si="270"/>
        <v>0.06</v>
      </c>
    </row>
    <row r="359" spans="1:29" x14ac:dyDescent="0.25">
      <c r="A359" s="30" t="str">
        <f t="shared" si="242"/>
        <v>Opex fix (admin, crew, insurance)</v>
      </c>
      <c r="B359" s="62">
        <f t="shared" si="243"/>
        <v>1450000</v>
      </c>
      <c r="C359" s="62">
        <f t="shared" si="244"/>
        <v>1450000</v>
      </c>
      <c r="D359" s="62">
        <f t="shared" si="245"/>
        <v>1450000</v>
      </c>
      <c r="E359" s="62">
        <f t="shared" si="246"/>
        <v>1450000</v>
      </c>
      <c r="F359" s="62">
        <f t="shared" si="247"/>
        <v>1450000</v>
      </c>
      <c r="G359" s="62">
        <f t="shared" si="248"/>
        <v>1450000</v>
      </c>
      <c r="H359" s="62">
        <f t="shared" si="249"/>
        <v>1450000</v>
      </c>
      <c r="I359" s="62">
        <f t="shared" si="250"/>
        <v>1450000</v>
      </c>
      <c r="J359" s="62">
        <f t="shared" si="251"/>
        <v>1450000</v>
      </c>
      <c r="K359" s="62">
        <f t="shared" si="252"/>
        <v>1450000</v>
      </c>
      <c r="L359" s="62">
        <f t="shared" si="253"/>
        <v>1450000</v>
      </c>
      <c r="M359" s="62">
        <f t="shared" si="254"/>
        <v>1450000</v>
      </c>
      <c r="N359" s="62">
        <f t="shared" si="255"/>
        <v>1450000</v>
      </c>
      <c r="O359" s="62">
        <f t="shared" si="256"/>
        <v>1450000</v>
      </c>
      <c r="P359" s="62">
        <f t="shared" si="257"/>
        <v>1450000</v>
      </c>
      <c r="Q359" s="62">
        <f t="shared" si="258"/>
        <v>1450000</v>
      </c>
      <c r="R359" s="62">
        <f t="shared" si="259"/>
        <v>1450000</v>
      </c>
      <c r="S359" s="62">
        <f t="shared" si="260"/>
        <v>1450000</v>
      </c>
      <c r="T359" s="62">
        <f t="shared" si="261"/>
        <v>1450000</v>
      </c>
      <c r="U359" s="62">
        <f t="shared" si="262"/>
        <v>1450000</v>
      </c>
      <c r="V359" s="62">
        <f t="shared" si="263"/>
        <v>1450000</v>
      </c>
      <c r="W359" s="62">
        <f t="shared" si="264"/>
        <v>1450000</v>
      </c>
      <c r="X359" s="62">
        <f t="shared" si="265"/>
        <v>1450000</v>
      </c>
      <c r="Y359" s="62">
        <f t="shared" si="266"/>
        <v>1450000</v>
      </c>
      <c r="Z359" s="62">
        <f t="shared" si="267"/>
        <v>1450000</v>
      </c>
      <c r="AA359" s="62">
        <f t="shared" si="268"/>
        <v>1450000</v>
      </c>
      <c r="AB359" s="62">
        <f t="shared" si="269"/>
        <v>1450000</v>
      </c>
      <c r="AC359" s="62">
        <f t="shared" si="270"/>
        <v>1450000</v>
      </c>
    </row>
    <row r="360" spans="1:29" x14ac:dyDescent="0.25">
      <c r="A360" s="30" t="str">
        <f t="shared" si="242"/>
        <v>Opex maintenance &amp; repair</v>
      </c>
      <c r="B360" s="62">
        <f t="shared" si="243"/>
        <v>1050000</v>
      </c>
      <c r="C360" s="62">
        <f t="shared" si="244"/>
        <v>1050000</v>
      </c>
      <c r="D360" s="62">
        <f t="shared" si="245"/>
        <v>1050000</v>
      </c>
      <c r="E360" s="62">
        <f t="shared" si="246"/>
        <v>1050000</v>
      </c>
      <c r="F360" s="62">
        <f t="shared" si="247"/>
        <v>1050000</v>
      </c>
      <c r="G360" s="62">
        <f t="shared" si="248"/>
        <v>1050000</v>
      </c>
      <c r="H360" s="62">
        <f t="shared" si="249"/>
        <v>1050000</v>
      </c>
      <c r="I360" s="62">
        <f t="shared" si="250"/>
        <v>1050000</v>
      </c>
      <c r="J360" s="62">
        <f t="shared" si="251"/>
        <v>1050000</v>
      </c>
      <c r="K360" s="62">
        <f t="shared" si="252"/>
        <v>1050000</v>
      </c>
      <c r="L360" s="62">
        <f t="shared" si="253"/>
        <v>1050000</v>
      </c>
      <c r="M360" s="62">
        <f t="shared" si="254"/>
        <v>1050000</v>
      </c>
      <c r="N360" s="62">
        <f t="shared" si="255"/>
        <v>1050000</v>
      </c>
      <c r="O360" s="62">
        <f t="shared" si="256"/>
        <v>1050000</v>
      </c>
      <c r="P360" s="62">
        <f t="shared" si="257"/>
        <v>1050000</v>
      </c>
      <c r="Q360" s="62">
        <f t="shared" si="258"/>
        <v>1050000</v>
      </c>
      <c r="R360" s="62">
        <f t="shared" si="259"/>
        <v>1050000</v>
      </c>
      <c r="S360" s="62">
        <f t="shared" si="260"/>
        <v>1050000</v>
      </c>
      <c r="T360" s="62">
        <f t="shared" si="261"/>
        <v>1050000</v>
      </c>
      <c r="U360" s="62">
        <f t="shared" si="262"/>
        <v>1050000</v>
      </c>
      <c r="V360" s="62">
        <f t="shared" si="263"/>
        <v>1050000</v>
      </c>
      <c r="W360" s="62">
        <f t="shared" si="264"/>
        <v>1050000</v>
      </c>
      <c r="X360" s="62">
        <f t="shared" si="265"/>
        <v>1050000</v>
      </c>
      <c r="Y360" s="62">
        <f t="shared" si="266"/>
        <v>1050000</v>
      </c>
      <c r="Z360" s="62">
        <f t="shared" si="267"/>
        <v>1050000</v>
      </c>
      <c r="AA360" s="62">
        <f t="shared" si="268"/>
        <v>1050000</v>
      </c>
      <c r="AB360" s="62">
        <f t="shared" si="269"/>
        <v>1050000</v>
      </c>
      <c r="AC360" s="62">
        <f t="shared" si="270"/>
        <v>1050000</v>
      </c>
    </row>
    <row r="361" spans="1:29" x14ac:dyDescent="0.25">
      <c r="A361" s="30" t="str">
        <f t="shared" si="242"/>
        <v>Opex var (mode-fees, shunting)</v>
      </c>
      <c r="B361" s="62">
        <f t="shared" si="243"/>
        <v>8.9635854341736696</v>
      </c>
      <c r="C361" s="62">
        <f t="shared" si="244"/>
        <v>8.9635854341736696</v>
      </c>
      <c r="D361" s="62">
        <f t="shared" si="245"/>
        <v>8.9635854341736696</v>
      </c>
      <c r="E361" s="62">
        <f t="shared" si="246"/>
        <v>8.9635854341736696</v>
      </c>
      <c r="F361" s="62">
        <f t="shared" si="247"/>
        <v>8.9635854341736696</v>
      </c>
      <c r="G361" s="62">
        <f t="shared" si="248"/>
        <v>8.9635854341736696</v>
      </c>
      <c r="H361" s="62">
        <f t="shared" si="249"/>
        <v>8.9635854341736696</v>
      </c>
      <c r="I361" s="62">
        <f t="shared" si="250"/>
        <v>8.9635854341736696</v>
      </c>
      <c r="J361" s="62">
        <f t="shared" si="251"/>
        <v>8.9635854341736696</v>
      </c>
      <c r="K361" s="62">
        <f t="shared" si="252"/>
        <v>8.9635854341736696</v>
      </c>
      <c r="L361" s="62">
        <f t="shared" si="253"/>
        <v>8.9635854341736696</v>
      </c>
      <c r="M361" s="62">
        <f t="shared" si="254"/>
        <v>8.9635854341736696</v>
      </c>
      <c r="N361" s="62">
        <f t="shared" si="255"/>
        <v>8.9635854341736696</v>
      </c>
      <c r="O361" s="62">
        <f t="shared" si="256"/>
        <v>8.9635854341736696</v>
      </c>
      <c r="P361" s="62">
        <f t="shared" si="257"/>
        <v>8.9635854341736696</v>
      </c>
      <c r="Q361" s="62">
        <f t="shared" si="258"/>
        <v>8.9635854341736696</v>
      </c>
      <c r="R361" s="62">
        <f t="shared" si="259"/>
        <v>8.9635854341736696</v>
      </c>
      <c r="S361" s="62">
        <f t="shared" si="260"/>
        <v>8.9635854341736696</v>
      </c>
      <c r="T361" s="62">
        <f t="shared" si="261"/>
        <v>8.9635854341736696</v>
      </c>
      <c r="U361" s="62">
        <f t="shared" si="262"/>
        <v>8.9635854341736696</v>
      </c>
      <c r="V361" s="62">
        <f t="shared" si="263"/>
        <v>8.9635854341736696</v>
      </c>
      <c r="W361" s="62">
        <f t="shared" si="264"/>
        <v>8.9635854341736696</v>
      </c>
      <c r="X361" s="62">
        <f t="shared" si="265"/>
        <v>8.9635854341736696</v>
      </c>
      <c r="Y361" s="62">
        <f t="shared" si="266"/>
        <v>8.9635854341736696</v>
      </c>
      <c r="Z361" s="62">
        <f t="shared" si="267"/>
        <v>8.9635854341736696</v>
      </c>
      <c r="AA361" s="62">
        <f t="shared" si="268"/>
        <v>8.9635854341736696</v>
      </c>
      <c r="AB361" s="62">
        <f t="shared" si="269"/>
        <v>8.9635854341736696</v>
      </c>
      <c r="AC361" s="62">
        <f t="shared" si="270"/>
        <v>8.9635854341736696</v>
      </c>
    </row>
    <row r="362" spans="1:29" x14ac:dyDescent="0.25">
      <c r="A362" s="30" t="str">
        <f t="shared" si="242"/>
        <v>Fuel Economy</v>
      </c>
      <c r="B362" s="62">
        <f t="shared" si="243"/>
        <v>62.083200000000005</v>
      </c>
      <c r="C362" s="62">
        <f t="shared" si="244"/>
        <v>62.083200000000005</v>
      </c>
      <c r="D362" s="62">
        <f t="shared" si="245"/>
        <v>62.083200000000005</v>
      </c>
      <c r="E362" s="62">
        <f t="shared" si="246"/>
        <v>62.083200000000005</v>
      </c>
      <c r="F362" s="62">
        <f t="shared" si="247"/>
        <v>62.083200000000005</v>
      </c>
      <c r="G362" s="62">
        <f t="shared" si="248"/>
        <v>62.083200000000005</v>
      </c>
      <c r="H362" s="62">
        <f t="shared" si="249"/>
        <v>62.083200000000005</v>
      </c>
      <c r="I362" s="62">
        <f t="shared" si="250"/>
        <v>62.083200000000005</v>
      </c>
      <c r="J362" s="62">
        <f t="shared" si="251"/>
        <v>62.083200000000005</v>
      </c>
      <c r="K362" s="62">
        <f t="shared" si="252"/>
        <v>62.083200000000005</v>
      </c>
      <c r="L362" s="62">
        <f t="shared" si="253"/>
        <v>62.083200000000005</v>
      </c>
      <c r="M362" s="62">
        <f t="shared" si="254"/>
        <v>62.083200000000005</v>
      </c>
      <c r="N362" s="62">
        <f t="shared" si="255"/>
        <v>62.083200000000005</v>
      </c>
      <c r="O362" s="62">
        <f t="shared" si="256"/>
        <v>62.083200000000005</v>
      </c>
      <c r="P362" s="62">
        <f t="shared" si="257"/>
        <v>62.083200000000005</v>
      </c>
      <c r="Q362" s="62">
        <f t="shared" si="258"/>
        <v>62.083200000000005</v>
      </c>
      <c r="R362" s="62">
        <f t="shared" si="259"/>
        <v>62.083200000000005</v>
      </c>
      <c r="S362" s="62">
        <f t="shared" si="260"/>
        <v>62.083200000000005</v>
      </c>
      <c r="T362" s="62">
        <f t="shared" si="261"/>
        <v>62.083200000000005</v>
      </c>
      <c r="U362" s="62">
        <f t="shared" si="262"/>
        <v>62.083200000000005</v>
      </c>
      <c r="V362" s="62">
        <f t="shared" si="263"/>
        <v>62.083200000000005</v>
      </c>
      <c r="W362" s="62">
        <f t="shared" si="264"/>
        <v>62.083200000000005</v>
      </c>
      <c r="X362" s="62">
        <f t="shared" si="265"/>
        <v>62.083200000000005</v>
      </c>
      <c r="Y362" s="62">
        <f t="shared" si="266"/>
        <v>62.083200000000005</v>
      </c>
      <c r="Z362" s="62">
        <f t="shared" si="267"/>
        <v>62.083200000000005</v>
      </c>
      <c r="AA362" s="62">
        <f t="shared" si="268"/>
        <v>62.083200000000005</v>
      </c>
      <c r="AB362" s="62">
        <f t="shared" si="269"/>
        <v>62.083200000000005</v>
      </c>
      <c r="AC362" s="62">
        <f t="shared" si="270"/>
        <v>62.083200000000005</v>
      </c>
    </row>
    <row r="363" spans="1:29" x14ac:dyDescent="0.25">
      <c r="A363" s="30" t="str">
        <f t="shared" si="242"/>
        <v>Fuel Cost</v>
      </c>
      <c r="B363" s="62">
        <f t="shared" si="243"/>
        <v>0.1</v>
      </c>
      <c r="C363" s="62">
        <f t="shared" si="244"/>
        <v>0.1</v>
      </c>
      <c r="D363" s="62">
        <f t="shared" si="245"/>
        <v>0.1</v>
      </c>
      <c r="E363" s="62">
        <f t="shared" si="246"/>
        <v>0.1</v>
      </c>
      <c r="F363" s="62">
        <f t="shared" si="247"/>
        <v>0.1</v>
      </c>
      <c r="G363" s="62">
        <f t="shared" si="248"/>
        <v>0.1</v>
      </c>
      <c r="H363" s="62">
        <f t="shared" si="249"/>
        <v>0.1</v>
      </c>
      <c r="I363" s="62">
        <f t="shared" si="250"/>
        <v>0.1</v>
      </c>
      <c r="J363" s="62">
        <f t="shared" si="251"/>
        <v>0.1</v>
      </c>
      <c r="K363" s="62">
        <f t="shared" si="252"/>
        <v>0.1</v>
      </c>
      <c r="L363" s="62">
        <f t="shared" si="253"/>
        <v>0.1</v>
      </c>
      <c r="M363" s="62">
        <f t="shared" si="254"/>
        <v>0.1</v>
      </c>
      <c r="N363" s="62">
        <f t="shared" si="255"/>
        <v>0.1</v>
      </c>
      <c r="O363" s="62">
        <f t="shared" si="256"/>
        <v>0.1</v>
      </c>
      <c r="P363" s="62">
        <f t="shared" si="257"/>
        <v>0.1</v>
      </c>
      <c r="Q363" s="62">
        <f t="shared" si="258"/>
        <v>0.1</v>
      </c>
      <c r="R363" s="62">
        <f t="shared" si="259"/>
        <v>0.1</v>
      </c>
      <c r="S363" s="62">
        <f t="shared" si="260"/>
        <v>0.1</v>
      </c>
      <c r="T363" s="62">
        <f t="shared" si="261"/>
        <v>0.1</v>
      </c>
      <c r="U363" s="62">
        <f t="shared" si="262"/>
        <v>0.1</v>
      </c>
      <c r="V363" s="62">
        <f t="shared" si="263"/>
        <v>0.1</v>
      </c>
      <c r="W363" s="62">
        <f t="shared" si="264"/>
        <v>0.1</v>
      </c>
      <c r="X363" s="62">
        <f t="shared" si="265"/>
        <v>0.1</v>
      </c>
      <c r="Y363" s="62">
        <f t="shared" si="266"/>
        <v>0.1</v>
      </c>
      <c r="Z363" s="62">
        <f t="shared" si="267"/>
        <v>0.1</v>
      </c>
      <c r="AA363" s="62">
        <f t="shared" si="268"/>
        <v>0.1</v>
      </c>
      <c r="AB363" s="62">
        <f t="shared" si="269"/>
        <v>0.1</v>
      </c>
      <c r="AC363" s="62">
        <f t="shared" si="270"/>
        <v>0.1</v>
      </c>
    </row>
    <row r="364" spans="1:29" x14ac:dyDescent="0.25">
      <c r="A364" s="30" t="str">
        <f t="shared" si="242"/>
        <v>Emission Cost</v>
      </c>
      <c r="B364" s="66">
        <f>$B344+($C344-$B344)*(1-Q344)</f>
        <v>0</v>
      </c>
      <c r="C364" s="66">
        <f t="shared" ref="C364:AC364" si="271">$B344+($C344-$B344)*(1-R344)</f>
        <v>0</v>
      </c>
      <c r="D364" s="66">
        <f t="shared" si="271"/>
        <v>0</v>
      </c>
      <c r="E364" s="66">
        <f t="shared" si="271"/>
        <v>0</v>
      </c>
      <c r="F364" s="66">
        <f t="shared" si="271"/>
        <v>0</v>
      </c>
      <c r="G364" s="66">
        <f t="shared" si="271"/>
        <v>0</v>
      </c>
      <c r="H364" s="66">
        <f t="shared" si="271"/>
        <v>0</v>
      </c>
      <c r="I364" s="66">
        <f t="shared" si="271"/>
        <v>0</v>
      </c>
      <c r="J364" s="66">
        <f t="shared" si="271"/>
        <v>0</v>
      </c>
      <c r="K364" s="66">
        <f t="shared" si="271"/>
        <v>0</v>
      </c>
      <c r="L364" s="66">
        <f t="shared" si="271"/>
        <v>0</v>
      </c>
      <c r="M364" s="66">
        <f t="shared" si="271"/>
        <v>0</v>
      </c>
      <c r="N364" s="66">
        <f t="shared" si="271"/>
        <v>0</v>
      </c>
      <c r="O364" s="66">
        <f t="shared" si="271"/>
        <v>0</v>
      </c>
      <c r="P364" s="66">
        <f t="shared" si="271"/>
        <v>0</v>
      </c>
      <c r="Q364" s="66">
        <f t="shared" si="271"/>
        <v>0</v>
      </c>
      <c r="R364" s="66">
        <f t="shared" si="271"/>
        <v>0</v>
      </c>
      <c r="S364" s="66">
        <f t="shared" si="271"/>
        <v>0</v>
      </c>
      <c r="T364" s="66">
        <f t="shared" si="271"/>
        <v>0</v>
      </c>
      <c r="U364" s="66">
        <f t="shared" si="271"/>
        <v>0</v>
      </c>
      <c r="V364" s="66">
        <f t="shared" si="271"/>
        <v>0</v>
      </c>
      <c r="W364" s="66">
        <f t="shared" si="271"/>
        <v>0</v>
      </c>
      <c r="X364" s="66">
        <f t="shared" si="271"/>
        <v>0</v>
      </c>
      <c r="Y364" s="66">
        <f t="shared" si="271"/>
        <v>0</v>
      </c>
      <c r="Z364" s="66">
        <f t="shared" si="271"/>
        <v>0</v>
      </c>
      <c r="AA364" s="66">
        <f t="shared" si="271"/>
        <v>0</v>
      </c>
      <c r="AB364" s="66">
        <f t="shared" si="271"/>
        <v>0</v>
      </c>
      <c r="AC364" s="66">
        <f t="shared" si="271"/>
        <v>0</v>
      </c>
    </row>
    <row r="365" spans="1:29" x14ac:dyDescent="0.25">
      <c r="A365" s="30" t="str">
        <f t="shared" si="242"/>
        <v>Lifetime vehicle</v>
      </c>
      <c r="B365" s="62">
        <f>$B345+($C345-$B345)*(1-Q345)</f>
        <v>20</v>
      </c>
      <c r="C365" s="62">
        <f t="shared" ref="C365:L367" si="272">$B345+($C345-$B345)*(1-R345)</f>
        <v>20</v>
      </c>
      <c r="D365" s="62">
        <f t="shared" si="272"/>
        <v>20</v>
      </c>
      <c r="E365" s="62">
        <f t="shared" si="272"/>
        <v>20</v>
      </c>
      <c r="F365" s="62">
        <f t="shared" si="272"/>
        <v>20</v>
      </c>
      <c r="G365" s="62">
        <f t="shared" si="272"/>
        <v>20</v>
      </c>
      <c r="H365" s="62">
        <f t="shared" si="272"/>
        <v>20</v>
      </c>
      <c r="I365" s="62">
        <f t="shared" si="272"/>
        <v>20</v>
      </c>
      <c r="J365" s="62">
        <f t="shared" si="272"/>
        <v>20</v>
      </c>
      <c r="K365" s="62">
        <f t="shared" si="272"/>
        <v>20</v>
      </c>
      <c r="L365" s="62">
        <f t="shared" si="272"/>
        <v>20</v>
      </c>
      <c r="M365" s="62">
        <f t="shared" ref="M365:V367" si="273">$B345+($C345-$B345)*(1-AB345)</f>
        <v>20</v>
      </c>
      <c r="N365" s="62">
        <f t="shared" si="273"/>
        <v>20</v>
      </c>
      <c r="O365" s="62">
        <f t="shared" si="273"/>
        <v>20</v>
      </c>
      <c r="P365" s="62">
        <f t="shared" si="273"/>
        <v>20</v>
      </c>
      <c r="Q365" s="62">
        <f t="shared" si="273"/>
        <v>20</v>
      </c>
      <c r="R365" s="62">
        <f t="shared" si="273"/>
        <v>20</v>
      </c>
      <c r="S365" s="62">
        <f t="shared" si="273"/>
        <v>20</v>
      </c>
      <c r="T365" s="62">
        <f t="shared" si="273"/>
        <v>20</v>
      </c>
      <c r="U365" s="62">
        <f t="shared" si="273"/>
        <v>20</v>
      </c>
      <c r="V365" s="62">
        <f t="shared" si="273"/>
        <v>20</v>
      </c>
      <c r="W365" s="62">
        <f t="shared" ref="W365:AC367" si="274">$B345+($C345-$B345)*(1-AL345)</f>
        <v>20</v>
      </c>
      <c r="X365" s="62">
        <f t="shared" si="274"/>
        <v>20</v>
      </c>
      <c r="Y365" s="62">
        <f t="shared" si="274"/>
        <v>20</v>
      </c>
      <c r="Z365" s="62">
        <f t="shared" si="274"/>
        <v>20</v>
      </c>
      <c r="AA365" s="62">
        <f t="shared" si="274"/>
        <v>20</v>
      </c>
      <c r="AB365" s="62">
        <f t="shared" si="274"/>
        <v>20</v>
      </c>
      <c r="AC365" s="62">
        <f t="shared" si="274"/>
        <v>20</v>
      </c>
    </row>
    <row r="366" spans="1:29" x14ac:dyDescent="0.25">
      <c r="A366" s="30" t="str">
        <f t="shared" si="242"/>
        <v>Lifetime costumization</v>
      </c>
      <c r="B366" s="62">
        <f>$B346+($C346-$B346)*(1-Q346)</f>
        <v>30</v>
      </c>
      <c r="C366" s="62">
        <f t="shared" si="272"/>
        <v>30</v>
      </c>
      <c r="D366" s="62">
        <f t="shared" si="272"/>
        <v>30</v>
      </c>
      <c r="E366" s="62">
        <f t="shared" si="272"/>
        <v>30</v>
      </c>
      <c r="F366" s="62">
        <f t="shared" si="272"/>
        <v>30</v>
      </c>
      <c r="G366" s="62">
        <f t="shared" si="272"/>
        <v>30</v>
      </c>
      <c r="H366" s="62">
        <f t="shared" si="272"/>
        <v>30</v>
      </c>
      <c r="I366" s="62">
        <f t="shared" si="272"/>
        <v>30</v>
      </c>
      <c r="J366" s="62">
        <f t="shared" si="272"/>
        <v>30</v>
      </c>
      <c r="K366" s="62">
        <f t="shared" si="272"/>
        <v>30</v>
      </c>
      <c r="L366" s="62">
        <f t="shared" si="272"/>
        <v>30</v>
      </c>
      <c r="M366" s="62">
        <f t="shared" si="273"/>
        <v>30</v>
      </c>
      <c r="N366" s="62">
        <f t="shared" si="273"/>
        <v>30</v>
      </c>
      <c r="O366" s="62">
        <f t="shared" si="273"/>
        <v>30</v>
      </c>
      <c r="P366" s="62">
        <f t="shared" si="273"/>
        <v>30</v>
      </c>
      <c r="Q366" s="62">
        <f t="shared" si="273"/>
        <v>30</v>
      </c>
      <c r="R366" s="62">
        <f t="shared" si="273"/>
        <v>30</v>
      </c>
      <c r="S366" s="62">
        <f t="shared" si="273"/>
        <v>30</v>
      </c>
      <c r="T366" s="62">
        <f t="shared" si="273"/>
        <v>30</v>
      </c>
      <c r="U366" s="62">
        <f t="shared" si="273"/>
        <v>30</v>
      </c>
      <c r="V366" s="62">
        <f t="shared" si="273"/>
        <v>30</v>
      </c>
      <c r="W366" s="62">
        <f t="shared" si="274"/>
        <v>30</v>
      </c>
      <c r="X366" s="62">
        <f t="shared" si="274"/>
        <v>30</v>
      </c>
      <c r="Y366" s="62">
        <f t="shared" si="274"/>
        <v>30</v>
      </c>
      <c r="Z366" s="62">
        <f t="shared" si="274"/>
        <v>30</v>
      </c>
      <c r="AA366" s="62">
        <f t="shared" si="274"/>
        <v>30</v>
      </c>
      <c r="AB366" s="62">
        <f t="shared" si="274"/>
        <v>30</v>
      </c>
      <c r="AC366" s="62">
        <f t="shared" si="274"/>
        <v>30</v>
      </c>
    </row>
    <row r="367" spans="1:29" x14ac:dyDescent="0.25">
      <c r="A367" s="30" t="str">
        <f t="shared" si="242"/>
        <v>Tonnage .</v>
      </c>
      <c r="B367" s="62">
        <f>$B347+($C347-$B347)*(1-Q347)</f>
        <v>2240</v>
      </c>
      <c r="C367" s="62">
        <f t="shared" si="272"/>
        <v>2240</v>
      </c>
      <c r="D367" s="62">
        <f t="shared" si="272"/>
        <v>2240</v>
      </c>
      <c r="E367" s="62">
        <f t="shared" si="272"/>
        <v>2240</v>
      </c>
      <c r="F367" s="62">
        <f t="shared" si="272"/>
        <v>2240</v>
      </c>
      <c r="G367" s="62">
        <f t="shared" si="272"/>
        <v>2240</v>
      </c>
      <c r="H367" s="62">
        <f t="shared" si="272"/>
        <v>2240</v>
      </c>
      <c r="I367" s="62">
        <f t="shared" si="272"/>
        <v>2240</v>
      </c>
      <c r="J367" s="62">
        <f t="shared" si="272"/>
        <v>2240</v>
      </c>
      <c r="K367" s="62">
        <f t="shared" si="272"/>
        <v>2240</v>
      </c>
      <c r="L367" s="62">
        <f t="shared" si="272"/>
        <v>2240</v>
      </c>
      <c r="M367" s="62">
        <f t="shared" si="273"/>
        <v>2240</v>
      </c>
      <c r="N367" s="62">
        <f t="shared" si="273"/>
        <v>2240</v>
      </c>
      <c r="O367" s="62">
        <f t="shared" si="273"/>
        <v>2240</v>
      </c>
      <c r="P367" s="62">
        <f t="shared" si="273"/>
        <v>2240</v>
      </c>
      <c r="Q367" s="62">
        <f t="shared" si="273"/>
        <v>2240</v>
      </c>
      <c r="R367" s="62">
        <f t="shared" si="273"/>
        <v>2240</v>
      </c>
      <c r="S367" s="62">
        <f t="shared" si="273"/>
        <v>2240</v>
      </c>
      <c r="T367" s="62">
        <f t="shared" si="273"/>
        <v>2240</v>
      </c>
      <c r="U367" s="62">
        <f t="shared" si="273"/>
        <v>2240</v>
      </c>
      <c r="V367" s="62">
        <f t="shared" si="273"/>
        <v>2240</v>
      </c>
      <c r="W367" s="62">
        <f t="shared" si="274"/>
        <v>2240</v>
      </c>
      <c r="X367" s="62">
        <f t="shared" si="274"/>
        <v>2240</v>
      </c>
      <c r="Y367" s="62">
        <f t="shared" si="274"/>
        <v>2240</v>
      </c>
      <c r="Z367" s="62">
        <f t="shared" si="274"/>
        <v>2240</v>
      </c>
      <c r="AA367" s="62">
        <f t="shared" si="274"/>
        <v>2240</v>
      </c>
      <c r="AB367" s="62">
        <f t="shared" si="274"/>
        <v>2240</v>
      </c>
      <c r="AC367" s="62">
        <f t="shared" si="274"/>
        <v>2240</v>
      </c>
    </row>
    <row r="368" spans="1:29" x14ac:dyDescent="0.25">
      <c r="A368" s="30" t="str">
        <f t="shared" si="242"/>
        <v>Market failure (av. utilization)</v>
      </c>
      <c r="B368" s="62">
        <f t="shared" ref="B368:K369" si="275">($B348+($C348-$B348)*(1-Q348))*B$44</f>
        <v>1209.6000000000001</v>
      </c>
      <c r="C368" s="62">
        <f t="shared" si="275"/>
        <v>1209.6000000000001</v>
      </c>
      <c r="D368" s="62">
        <f t="shared" si="275"/>
        <v>1209.6000000000001</v>
      </c>
      <c r="E368" s="62">
        <f t="shared" si="275"/>
        <v>1209.6000000000001</v>
      </c>
      <c r="F368" s="62">
        <f t="shared" si="275"/>
        <v>1209.6000000000001</v>
      </c>
      <c r="G368" s="62">
        <f t="shared" si="275"/>
        <v>1209.6000000000001</v>
      </c>
      <c r="H368" s="62">
        <f t="shared" si="275"/>
        <v>1209.6000000000001</v>
      </c>
      <c r="I368" s="62">
        <f t="shared" si="275"/>
        <v>1209.6000000000001</v>
      </c>
      <c r="J368" s="62">
        <f t="shared" si="275"/>
        <v>1209.6000000000001</v>
      </c>
      <c r="K368" s="62">
        <f t="shared" si="275"/>
        <v>1209.6000000000001</v>
      </c>
      <c r="L368" s="62">
        <f t="shared" ref="L368:U369" si="276">($B348+($C348-$B348)*(1-AA348))*L$44</f>
        <v>1209.6000000000001</v>
      </c>
      <c r="M368" s="62">
        <f t="shared" si="276"/>
        <v>1209.6000000000001</v>
      </c>
      <c r="N368" s="62">
        <f t="shared" si="276"/>
        <v>1209.6000000000001</v>
      </c>
      <c r="O368" s="62">
        <f t="shared" si="276"/>
        <v>1209.6000000000001</v>
      </c>
      <c r="P368" s="62">
        <f t="shared" si="276"/>
        <v>1209.6000000000001</v>
      </c>
      <c r="Q368" s="62">
        <f t="shared" si="276"/>
        <v>1209.6000000000001</v>
      </c>
      <c r="R368" s="62">
        <f t="shared" si="276"/>
        <v>1209.6000000000001</v>
      </c>
      <c r="S368" s="62">
        <f t="shared" si="276"/>
        <v>1209.6000000000001</v>
      </c>
      <c r="T368" s="62">
        <f t="shared" si="276"/>
        <v>1209.6000000000001</v>
      </c>
      <c r="U368" s="62">
        <f t="shared" si="276"/>
        <v>1209.6000000000001</v>
      </c>
      <c r="V368" s="62">
        <f t="shared" ref="V368:AC369" si="277">($B348+($C348-$B348)*(1-AK348))*V$44</f>
        <v>1209.6000000000001</v>
      </c>
      <c r="W368" s="62">
        <f t="shared" si="277"/>
        <v>1209.6000000000001</v>
      </c>
      <c r="X368" s="62">
        <f t="shared" si="277"/>
        <v>1209.6000000000001</v>
      </c>
      <c r="Y368" s="62">
        <f t="shared" si="277"/>
        <v>1209.6000000000001</v>
      </c>
      <c r="Z368" s="62">
        <f t="shared" si="277"/>
        <v>1209.6000000000001</v>
      </c>
      <c r="AA368" s="62">
        <f t="shared" si="277"/>
        <v>1209.6000000000001</v>
      </c>
      <c r="AB368" s="62">
        <f t="shared" si="277"/>
        <v>1209.6000000000001</v>
      </c>
      <c r="AC368" s="62">
        <f t="shared" si="277"/>
        <v>1209.6000000000001</v>
      </c>
    </row>
    <row r="369" spans="1:29" x14ac:dyDescent="0.25">
      <c r="A369" s="30" t="s">
        <v>73</v>
      </c>
      <c r="B369" s="62">
        <f t="shared" si="275"/>
        <v>0</v>
      </c>
      <c r="C369" s="62">
        <f t="shared" si="275"/>
        <v>0</v>
      </c>
      <c r="D369" s="62">
        <f t="shared" si="275"/>
        <v>0</v>
      </c>
      <c r="E369" s="62">
        <f t="shared" si="275"/>
        <v>0</v>
      </c>
      <c r="F369" s="62">
        <f t="shared" si="275"/>
        <v>0</v>
      </c>
      <c r="G369" s="62">
        <f t="shared" si="275"/>
        <v>0</v>
      </c>
      <c r="H369" s="62">
        <f t="shared" si="275"/>
        <v>0</v>
      </c>
      <c r="I369" s="62">
        <f t="shared" si="275"/>
        <v>0</v>
      </c>
      <c r="J369" s="62">
        <f t="shared" si="275"/>
        <v>0</v>
      </c>
      <c r="K369" s="62">
        <f t="shared" si="275"/>
        <v>0</v>
      </c>
      <c r="L369" s="62">
        <f t="shared" si="276"/>
        <v>0</v>
      </c>
      <c r="M369" s="62">
        <f t="shared" si="276"/>
        <v>0</v>
      </c>
      <c r="N369" s="62">
        <f t="shared" si="276"/>
        <v>0</v>
      </c>
      <c r="O369" s="62">
        <f t="shared" si="276"/>
        <v>0</v>
      </c>
      <c r="P369" s="62">
        <f t="shared" si="276"/>
        <v>0</v>
      </c>
      <c r="Q369" s="62">
        <f t="shared" si="276"/>
        <v>0</v>
      </c>
      <c r="R369" s="62">
        <f t="shared" si="276"/>
        <v>0</v>
      </c>
      <c r="S369" s="62">
        <f t="shared" si="276"/>
        <v>0</v>
      </c>
      <c r="T369" s="62">
        <f t="shared" si="276"/>
        <v>0</v>
      </c>
      <c r="U369" s="62">
        <f t="shared" si="276"/>
        <v>0</v>
      </c>
      <c r="V369" s="62">
        <f t="shared" si="277"/>
        <v>0</v>
      </c>
      <c r="W369" s="62">
        <f t="shared" si="277"/>
        <v>0</v>
      </c>
      <c r="X369" s="62">
        <f t="shared" si="277"/>
        <v>0</v>
      </c>
      <c r="Y369" s="62">
        <f t="shared" si="277"/>
        <v>0</v>
      </c>
      <c r="Z369" s="62">
        <f t="shared" si="277"/>
        <v>0</v>
      </c>
      <c r="AA369" s="62">
        <f t="shared" si="277"/>
        <v>0</v>
      </c>
      <c r="AB369" s="62">
        <f t="shared" si="277"/>
        <v>0</v>
      </c>
      <c r="AC369" s="62">
        <f t="shared" si="277"/>
        <v>0</v>
      </c>
    </row>
    <row r="370" spans="1:29" x14ac:dyDescent="0.25">
      <c r="A370" s="30" t="str">
        <f>A350</f>
        <v>Annual Mileage</v>
      </c>
      <c r="B370" s="62">
        <f t="shared" ref="B370:AC370" si="278">$B350+($C350-$B350)*(1-Q350)</f>
        <v>178500</v>
      </c>
      <c r="C370" s="62">
        <f t="shared" si="278"/>
        <v>178500</v>
      </c>
      <c r="D370" s="62">
        <f t="shared" si="278"/>
        <v>178500</v>
      </c>
      <c r="E370" s="62">
        <f t="shared" si="278"/>
        <v>178500</v>
      </c>
      <c r="F370" s="62">
        <f t="shared" si="278"/>
        <v>178500</v>
      </c>
      <c r="G370" s="62">
        <f t="shared" si="278"/>
        <v>178500</v>
      </c>
      <c r="H370" s="62">
        <f t="shared" si="278"/>
        <v>178500</v>
      </c>
      <c r="I370" s="62">
        <f t="shared" si="278"/>
        <v>178500</v>
      </c>
      <c r="J370" s="62">
        <f t="shared" si="278"/>
        <v>178500</v>
      </c>
      <c r="K370" s="62">
        <f t="shared" si="278"/>
        <v>178500</v>
      </c>
      <c r="L370" s="62">
        <f t="shared" si="278"/>
        <v>178500</v>
      </c>
      <c r="M370" s="62">
        <f t="shared" si="278"/>
        <v>178500</v>
      </c>
      <c r="N370" s="62">
        <f t="shared" si="278"/>
        <v>178500</v>
      </c>
      <c r="O370" s="62">
        <f t="shared" si="278"/>
        <v>178500</v>
      </c>
      <c r="P370" s="62">
        <f t="shared" si="278"/>
        <v>178500</v>
      </c>
      <c r="Q370" s="62">
        <f t="shared" si="278"/>
        <v>178500</v>
      </c>
      <c r="R370" s="62">
        <f t="shared" si="278"/>
        <v>178500</v>
      </c>
      <c r="S370" s="62">
        <f t="shared" si="278"/>
        <v>178500</v>
      </c>
      <c r="T370" s="62">
        <f t="shared" si="278"/>
        <v>178500</v>
      </c>
      <c r="U370" s="62">
        <f t="shared" si="278"/>
        <v>178500</v>
      </c>
      <c r="V370" s="62">
        <f t="shared" si="278"/>
        <v>178500</v>
      </c>
      <c r="W370" s="62">
        <f t="shared" si="278"/>
        <v>178500</v>
      </c>
      <c r="X370" s="62">
        <f t="shared" si="278"/>
        <v>178500</v>
      </c>
      <c r="Y370" s="62">
        <f t="shared" si="278"/>
        <v>178500</v>
      </c>
      <c r="Z370" s="62">
        <f t="shared" si="278"/>
        <v>178500</v>
      </c>
      <c r="AA370" s="62">
        <f t="shared" si="278"/>
        <v>178500</v>
      </c>
      <c r="AB370" s="62">
        <f t="shared" si="278"/>
        <v>178500</v>
      </c>
      <c r="AC370" s="62">
        <f t="shared" si="278"/>
        <v>178500</v>
      </c>
    </row>
    <row r="371" spans="1:29" ht="15.75" thickBot="1" x14ac:dyDescent="0.3">
      <c r="AC371" s="32"/>
    </row>
    <row r="372" spans="1:29" ht="15.75" thickBot="1" x14ac:dyDescent="0.3">
      <c r="A372" s="26" t="s">
        <v>208</v>
      </c>
      <c r="B372" s="27">
        <v>2023</v>
      </c>
      <c r="C372" s="27">
        <v>2024</v>
      </c>
      <c r="D372" s="27">
        <v>2025</v>
      </c>
      <c r="E372" s="27">
        <v>2026</v>
      </c>
      <c r="F372" s="27">
        <v>2027</v>
      </c>
      <c r="G372" s="27">
        <v>2028</v>
      </c>
      <c r="H372" s="27">
        <v>2029</v>
      </c>
      <c r="I372" s="27">
        <v>2030</v>
      </c>
      <c r="J372" s="27">
        <v>2031</v>
      </c>
      <c r="K372" s="27">
        <v>2032</v>
      </c>
      <c r="L372" s="27">
        <v>2033</v>
      </c>
      <c r="M372" s="27">
        <v>2034</v>
      </c>
      <c r="N372" s="27">
        <v>2035</v>
      </c>
      <c r="O372" s="27">
        <v>2036</v>
      </c>
      <c r="P372" s="27">
        <v>2037</v>
      </c>
      <c r="Q372" s="27">
        <v>2038</v>
      </c>
      <c r="R372" s="27">
        <v>2039</v>
      </c>
      <c r="S372" s="27">
        <v>2040</v>
      </c>
      <c r="T372" s="27">
        <v>2041</v>
      </c>
      <c r="U372" s="27">
        <v>2042</v>
      </c>
      <c r="V372" s="27">
        <v>2043</v>
      </c>
      <c r="W372" s="27">
        <v>2044</v>
      </c>
      <c r="X372" s="27">
        <v>2045</v>
      </c>
      <c r="Y372" s="27">
        <v>2046</v>
      </c>
      <c r="Z372" s="27">
        <v>2047</v>
      </c>
      <c r="AA372" s="27">
        <v>2048</v>
      </c>
      <c r="AB372" s="27">
        <v>2049</v>
      </c>
      <c r="AC372" s="28">
        <v>2050</v>
      </c>
    </row>
    <row r="373" spans="1:29" x14ac:dyDescent="0.25">
      <c r="A373" s="29" t="str">
        <f>A354</f>
        <v>Capex vehicle</v>
      </c>
      <c r="B373" s="63">
        <f>((1+B358)^B365)*B358/(((1+B358)^B365)-1)*(B354)</f>
        <v>305145.94941897993</v>
      </c>
      <c r="C373" s="63">
        <f t="shared" ref="C373:AC373" si="279">((1+C358)^C365)*C358/(((1+C358)^C365)-1)*(C354)</f>
        <v>305145.94941897993</v>
      </c>
      <c r="D373" s="63">
        <f t="shared" si="279"/>
        <v>305145.94941897993</v>
      </c>
      <c r="E373" s="63">
        <f t="shared" si="279"/>
        <v>305145.94941897993</v>
      </c>
      <c r="F373" s="63">
        <f t="shared" si="279"/>
        <v>305145.94941897993</v>
      </c>
      <c r="G373" s="63">
        <f t="shared" si="279"/>
        <v>305145.94941897993</v>
      </c>
      <c r="H373" s="63">
        <f t="shared" si="279"/>
        <v>305145.94941897993</v>
      </c>
      <c r="I373" s="63">
        <f t="shared" si="279"/>
        <v>305145.94941897993</v>
      </c>
      <c r="J373" s="63">
        <f t="shared" si="279"/>
        <v>305145.94941897993</v>
      </c>
      <c r="K373" s="63">
        <f t="shared" si="279"/>
        <v>305145.94941897993</v>
      </c>
      <c r="L373" s="63">
        <f t="shared" si="279"/>
        <v>305145.94941897993</v>
      </c>
      <c r="M373" s="63">
        <f t="shared" si="279"/>
        <v>305145.94941897993</v>
      </c>
      <c r="N373" s="63">
        <f t="shared" si="279"/>
        <v>305145.94941897993</v>
      </c>
      <c r="O373" s="63">
        <f t="shared" si="279"/>
        <v>305145.94941897993</v>
      </c>
      <c r="P373" s="63">
        <f t="shared" si="279"/>
        <v>305145.94941897993</v>
      </c>
      <c r="Q373" s="63">
        <f t="shared" si="279"/>
        <v>305145.94941897993</v>
      </c>
      <c r="R373" s="63">
        <f t="shared" si="279"/>
        <v>305145.94941897993</v>
      </c>
      <c r="S373" s="63">
        <f t="shared" si="279"/>
        <v>305145.94941897993</v>
      </c>
      <c r="T373" s="63">
        <f t="shared" si="279"/>
        <v>305145.94941897993</v>
      </c>
      <c r="U373" s="63">
        <f t="shared" si="279"/>
        <v>305145.94941897993</v>
      </c>
      <c r="V373" s="63">
        <f t="shared" si="279"/>
        <v>305145.94941897993</v>
      </c>
      <c r="W373" s="63">
        <f t="shared" si="279"/>
        <v>305145.94941897993</v>
      </c>
      <c r="X373" s="63">
        <f t="shared" si="279"/>
        <v>305145.94941897993</v>
      </c>
      <c r="Y373" s="63">
        <f t="shared" si="279"/>
        <v>305145.94941897993</v>
      </c>
      <c r="Z373" s="63">
        <f t="shared" si="279"/>
        <v>305145.94941897993</v>
      </c>
      <c r="AA373" s="63">
        <f t="shared" si="279"/>
        <v>305145.94941897993</v>
      </c>
      <c r="AB373" s="63">
        <f t="shared" si="279"/>
        <v>305145.94941897993</v>
      </c>
      <c r="AC373" s="63">
        <f t="shared" si="279"/>
        <v>305145.94941897993</v>
      </c>
    </row>
    <row r="374" spans="1:29" x14ac:dyDescent="0.25">
      <c r="A374" s="30" t="str">
        <f>A355</f>
        <v>Residual value (vehicle)</v>
      </c>
      <c r="B374" s="62">
        <f>((1+B358)^B365)*B358/(((1+B358)^B365)-1)*(B355)</f>
        <v>-45369.034506436277</v>
      </c>
      <c r="C374" s="62">
        <f t="shared" ref="C374:AC374" si="280">((1+C358)^C365)*C358/(((1+C358)^C365)-1)*(C355)</f>
        <v>-45196.542704314146</v>
      </c>
      <c r="D374" s="62">
        <f t="shared" si="280"/>
        <v>-44951.629072308999</v>
      </c>
      <c r="E374" s="62">
        <f t="shared" si="280"/>
        <v>-44605.467188167124</v>
      </c>
      <c r="F374" s="62">
        <f t="shared" si="280"/>
        <v>-44119.462148109647</v>
      </c>
      <c r="G374" s="62">
        <f t="shared" si="280"/>
        <v>-43443.738717137028</v>
      </c>
      <c r="H374" s="62">
        <f t="shared" si="280"/>
        <v>-42517.347172137401</v>
      </c>
      <c r="I374" s="62">
        <f t="shared" si="280"/>
        <v>-41272.376203762586</v>
      </c>
      <c r="J374" s="62">
        <f t="shared" si="280"/>
        <v>-39644.958637393647</v>
      </c>
      <c r="K374" s="62">
        <f t="shared" si="280"/>
        <v>-37595.501281822799</v>
      </c>
      <c r="L374" s="62">
        <f t="shared" si="280"/>
        <v>-35136.211284820376</v>
      </c>
      <c r="M374" s="62">
        <f t="shared" si="280"/>
        <v>-32355.310948630464</v>
      </c>
      <c r="N374" s="62">
        <f t="shared" si="280"/>
        <v>-29419.525873461753</v>
      </c>
      <c r="O374" s="62">
        <f t="shared" si="280"/>
        <v>-26541.511557340396</v>
      </c>
      <c r="P374" s="62">
        <f t="shared" si="280"/>
        <v>-23921.595885610663</v>
      </c>
      <c r="Q374" s="62">
        <f t="shared" si="280"/>
        <v>-21695.040647806538</v>
      </c>
      <c r="R374" s="62">
        <f t="shared" si="280"/>
        <v>-19911.968655776182</v>
      </c>
      <c r="S374" s="62">
        <f t="shared" si="280"/>
        <v>-18551.40558747459</v>
      </c>
      <c r="T374" s="62">
        <f t="shared" si="280"/>
        <v>-17551.282614957105</v>
      </c>
      <c r="U374" s="62">
        <f t="shared" si="280"/>
        <v>-16836.209158050464</v>
      </c>
      <c r="V374" s="62">
        <f t="shared" si="280"/>
        <v>-16335.048266557109</v>
      </c>
      <c r="W374" s="62">
        <f t="shared" si="280"/>
        <v>-15988.715286779448</v>
      </c>
      <c r="X374" s="62">
        <f t="shared" si="280"/>
        <v>-15751.702370283236</v>
      </c>
      <c r="Y374" s="62">
        <f t="shared" si="280"/>
        <v>-15590.58521762073</v>
      </c>
      <c r="Z374" s="62">
        <f t="shared" si="280"/>
        <v>-15481.559033229796</v>
      </c>
      <c r="AA374" s="62">
        <f t="shared" si="280"/>
        <v>-15408.009855414111</v>
      </c>
      <c r="AB374" s="62">
        <f t="shared" si="280"/>
        <v>-15358.496914269901</v>
      </c>
      <c r="AC374" s="62">
        <f t="shared" si="280"/>
        <v>-15325.211858527608</v>
      </c>
    </row>
    <row r="375" spans="1:29" x14ac:dyDescent="0.25">
      <c r="A375" s="30" t="str">
        <f>A356</f>
        <v>Capex costumization</v>
      </c>
      <c r="B375" s="62">
        <f>((1+B358)^B366)*B358/(((1+B358)^B366)-1)*(B356)</f>
        <v>305125.4282581982</v>
      </c>
      <c r="C375" s="62">
        <f t="shared" ref="C375:AC375" si="281">((1+C358)^C366)*C358/(((1+C358)^C366)-1)*(C356)</f>
        <v>305125.4282581982</v>
      </c>
      <c r="D375" s="62">
        <f t="shared" si="281"/>
        <v>305125.4282581982</v>
      </c>
      <c r="E375" s="62">
        <f t="shared" si="281"/>
        <v>305125.4282581982</v>
      </c>
      <c r="F375" s="62">
        <f t="shared" si="281"/>
        <v>305125.4282581982</v>
      </c>
      <c r="G375" s="62">
        <f t="shared" si="281"/>
        <v>305125.4282581982</v>
      </c>
      <c r="H375" s="62">
        <f t="shared" si="281"/>
        <v>305125.4282581982</v>
      </c>
      <c r="I375" s="62">
        <f t="shared" si="281"/>
        <v>305125.4282581982</v>
      </c>
      <c r="J375" s="62">
        <f t="shared" si="281"/>
        <v>305125.4282581982</v>
      </c>
      <c r="K375" s="62">
        <f t="shared" si="281"/>
        <v>305125.4282581982</v>
      </c>
      <c r="L375" s="62">
        <f t="shared" si="281"/>
        <v>305125.4282581982</v>
      </c>
      <c r="M375" s="62">
        <f t="shared" si="281"/>
        <v>305125.4282581982</v>
      </c>
      <c r="N375" s="62">
        <f t="shared" si="281"/>
        <v>305125.4282581982</v>
      </c>
      <c r="O375" s="62">
        <f t="shared" si="281"/>
        <v>305125.4282581982</v>
      </c>
      <c r="P375" s="62">
        <f t="shared" si="281"/>
        <v>305125.4282581982</v>
      </c>
      <c r="Q375" s="62">
        <f t="shared" si="281"/>
        <v>305125.4282581982</v>
      </c>
      <c r="R375" s="62">
        <f t="shared" si="281"/>
        <v>305125.4282581982</v>
      </c>
      <c r="S375" s="62">
        <f t="shared" si="281"/>
        <v>305125.4282581982</v>
      </c>
      <c r="T375" s="62">
        <f t="shared" si="281"/>
        <v>305125.4282581982</v>
      </c>
      <c r="U375" s="62">
        <f t="shared" si="281"/>
        <v>305125.4282581982</v>
      </c>
      <c r="V375" s="62">
        <f t="shared" si="281"/>
        <v>305125.4282581982</v>
      </c>
      <c r="W375" s="62">
        <f t="shared" si="281"/>
        <v>305125.4282581982</v>
      </c>
      <c r="X375" s="62">
        <f t="shared" si="281"/>
        <v>305125.4282581982</v>
      </c>
      <c r="Y375" s="62">
        <f t="shared" si="281"/>
        <v>305125.4282581982</v>
      </c>
      <c r="Z375" s="62">
        <f t="shared" si="281"/>
        <v>305125.4282581982</v>
      </c>
      <c r="AA375" s="62">
        <f t="shared" si="281"/>
        <v>305125.4282581982</v>
      </c>
      <c r="AB375" s="62">
        <f t="shared" si="281"/>
        <v>305125.4282581982</v>
      </c>
      <c r="AC375" s="62">
        <f t="shared" si="281"/>
        <v>305125.4282581982</v>
      </c>
    </row>
    <row r="376" spans="1:29" x14ac:dyDescent="0.25">
      <c r="A376" s="30" t="str">
        <f>A357</f>
        <v>Residual value (costumization)</v>
      </c>
      <c r="B376" s="62">
        <f>((1+B358)^B366)*B358/(((1+B358)^B366)-1)*(B357)</f>
        <v>-15256.271412909911</v>
      </c>
      <c r="C376" s="62">
        <f t="shared" ref="C376:AC376" si="282">((1+C358)^C366)*C358/(((1+C358)^C366)-1)*(C357)</f>
        <v>-15256.271412909911</v>
      </c>
      <c r="D376" s="62">
        <f t="shared" si="282"/>
        <v>-15256.271412909911</v>
      </c>
      <c r="E376" s="62">
        <f t="shared" si="282"/>
        <v>-15256.271412909911</v>
      </c>
      <c r="F376" s="62">
        <f t="shared" si="282"/>
        <v>-15256.271412909911</v>
      </c>
      <c r="G376" s="62">
        <f t="shared" si="282"/>
        <v>-15256.271412909911</v>
      </c>
      <c r="H376" s="62">
        <f t="shared" si="282"/>
        <v>-15256.271412909911</v>
      </c>
      <c r="I376" s="62">
        <f t="shared" si="282"/>
        <v>-15256.271412909911</v>
      </c>
      <c r="J376" s="62">
        <f t="shared" si="282"/>
        <v>-15256.271412909911</v>
      </c>
      <c r="K376" s="62">
        <f t="shared" si="282"/>
        <v>-15256.271412909911</v>
      </c>
      <c r="L376" s="62">
        <f t="shared" si="282"/>
        <v>-15256.271412909911</v>
      </c>
      <c r="M376" s="62">
        <f t="shared" si="282"/>
        <v>-15256.271412909911</v>
      </c>
      <c r="N376" s="62">
        <f t="shared" si="282"/>
        <v>-15256.271412909911</v>
      </c>
      <c r="O376" s="62">
        <f t="shared" si="282"/>
        <v>-15256.271412909911</v>
      </c>
      <c r="P376" s="62">
        <f t="shared" si="282"/>
        <v>-15256.271412909911</v>
      </c>
      <c r="Q376" s="62">
        <f t="shared" si="282"/>
        <v>-15256.271412909911</v>
      </c>
      <c r="R376" s="62">
        <f t="shared" si="282"/>
        <v>-15256.271412909911</v>
      </c>
      <c r="S376" s="62">
        <f t="shared" si="282"/>
        <v>-15256.271412909911</v>
      </c>
      <c r="T376" s="62">
        <f t="shared" si="282"/>
        <v>-15256.271412909911</v>
      </c>
      <c r="U376" s="62">
        <f t="shared" si="282"/>
        <v>-15256.271412909911</v>
      </c>
      <c r="V376" s="62">
        <f t="shared" si="282"/>
        <v>-15256.271412909911</v>
      </c>
      <c r="W376" s="62">
        <f t="shared" si="282"/>
        <v>-15256.271412909911</v>
      </c>
      <c r="X376" s="62">
        <f t="shared" si="282"/>
        <v>-15256.271412909911</v>
      </c>
      <c r="Y376" s="62">
        <f t="shared" si="282"/>
        <v>-15256.271412909911</v>
      </c>
      <c r="Z376" s="62">
        <f t="shared" si="282"/>
        <v>-15256.271412909911</v>
      </c>
      <c r="AA376" s="62">
        <f t="shared" si="282"/>
        <v>-15256.271412909911</v>
      </c>
      <c r="AB376" s="62">
        <f t="shared" si="282"/>
        <v>-15256.271412909911</v>
      </c>
      <c r="AC376" s="62">
        <f t="shared" si="282"/>
        <v>-15256.271412909911</v>
      </c>
    </row>
    <row r="377" spans="1:29" x14ac:dyDescent="0.25">
      <c r="A377" s="30" t="str">
        <f t="shared" ref="A377:AC377" si="283">A359</f>
        <v>Opex fix (admin, crew, insurance)</v>
      </c>
      <c r="B377" s="62">
        <f t="shared" si="283"/>
        <v>1450000</v>
      </c>
      <c r="C377" s="62">
        <f t="shared" si="283"/>
        <v>1450000</v>
      </c>
      <c r="D377" s="62">
        <f t="shared" si="283"/>
        <v>1450000</v>
      </c>
      <c r="E377" s="62">
        <f t="shared" si="283"/>
        <v>1450000</v>
      </c>
      <c r="F377" s="62">
        <f t="shared" si="283"/>
        <v>1450000</v>
      </c>
      <c r="G377" s="62">
        <f t="shared" si="283"/>
        <v>1450000</v>
      </c>
      <c r="H377" s="62">
        <f t="shared" si="283"/>
        <v>1450000</v>
      </c>
      <c r="I377" s="62">
        <f t="shared" si="283"/>
        <v>1450000</v>
      </c>
      <c r="J377" s="62">
        <f t="shared" si="283"/>
        <v>1450000</v>
      </c>
      <c r="K377" s="62">
        <f t="shared" si="283"/>
        <v>1450000</v>
      </c>
      <c r="L377" s="62">
        <f t="shared" si="283"/>
        <v>1450000</v>
      </c>
      <c r="M377" s="62">
        <f t="shared" si="283"/>
        <v>1450000</v>
      </c>
      <c r="N377" s="62">
        <f t="shared" si="283"/>
        <v>1450000</v>
      </c>
      <c r="O377" s="62">
        <f t="shared" si="283"/>
        <v>1450000</v>
      </c>
      <c r="P377" s="62">
        <f t="shared" si="283"/>
        <v>1450000</v>
      </c>
      <c r="Q377" s="62">
        <f t="shared" si="283"/>
        <v>1450000</v>
      </c>
      <c r="R377" s="62">
        <f t="shared" si="283"/>
        <v>1450000</v>
      </c>
      <c r="S377" s="62">
        <f t="shared" si="283"/>
        <v>1450000</v>
      </c>
      <c r="T377" s="62">
        <f t="shared" si="283"/>
        <v>1450000</v>
      </c>
      <c r="U377" s="62">
        <f t="shared" si="283"/>
        <v>1450000</v>
      </c>
      <c r="V377" s="62">
        <f t="shared" si="283"/>
        <v>1450000</v>
      </c>
      <c r="W377" s="62">
        <f t="shared" si="283"/>
        <v>1450000</v>
      </c>
      <c r="X377" s="62">
        <f t="shared" si="283"/>
        <v>1450000</v>
      </c>
      <c r="Y377" s="62">
        <f t="shared" si="283"/>
        <v>1450000</v>
      </c>
      <c r="Z377" s="62">
        <f t="shared" si="283"/>
        <v>1450000</v>
      </c>
      <c r="AA377" s="62">
        <f t="shared" si="283"/>
        <v>1450000</v>
      </c>
      <c r="AB377" s="62">
        <f t="shared" si="283"/>
        <v>1450000</v>
      </c>
      <c r="AC377" s="62">
        <f t="shared" si="283"/>
        <v>1450000</v>
      </c>
    </row>
    <row r="378" spans="1:29" x14ac:dyDescent="0.25">
      <c r="A378" s="30" t="str">
        <f t="shared" ref="A378:AC378" si="284">A360</f>
        <v>Opex maintenance &amp; repair</v>
      </c>
      <c r="B378" s="62">
        <f t="shared" si="284"/>
        <v>1050000</v>
      </c>
      <c r="C378" s="62">
        <f t="shared" si="284"/>
        <v>1050000</v>
      </c>
      <c r="D378" s="62">
        <f t="shared" si="284"/>
        <v>1050000</v>
      </c>
      <c r="E378" s="62">
        <f t="shared" si="284"/>
        <v>1050000</v>
      </c>
      <c r="F378" s="62">
        <f t="shared" si="284"/>
        <v>1050000</v>
      </c>
      <c r="G378" s="62">
        <f t="shared" si="284"/>
        <v>1050000</v>
      </c>
      <c r="H378" s="62">
        <f t="shared" si="284"/>
        <v>1050000</v>
      </c>
      <c r="I378" s="62">
        <f t="shared" si="284"/>
        <v>1050000</v>
      </c>
      <c r="J378" s="62">
        <f t="shared" si="284"/>
        <v>1050000</v>
      </c>
      <c r="K378" s="62">
        <f t="shared" si="284"/>
        <v>1050000</v>
      </c>
      <c r="L378" s="62">
        <f t="shared" si="284"/>
        <v>1050000</v>
      </c>
      <c r="M378" s="62">
        <f t="shared" si="284"/>
        <v>1050000</v>
      </c>
      <c r="N378" s="62">
        <f t="shared" si="284"/>
        <v>1050000</v>
      </c>
      <c r="O378" s="62">
        <f t="shared" si="284"/>
        <v>1050000</v>
      </c>
      <c r="P378" s="62">
        <f t="shared" si="284"/>
        <v>1050000</v>
      </c>
      <c r="Q378" s="62">
        <f t="shared" si="284"/>
        <v>1050000</v>
      </c>
      <c r="R378" s="62">
        <f t="shared" si="284"/>
        <v>1050000</v>
      </c>
      <c r="S378" s="62">
        <f t="shared" si="284"/>
        <v>1050000</v>
      </c>
      <c r="T378" s="62">
        <f t="shared" si="284"/>
        <v>1050000</v>
      </c>
      <c r="U378" s="62">
        <f t="shared" si="284"/>
        <v>1050000</v>
      </c>
      <c r="V378" s="62">
        <f t="shared" si="284"/>
        <v>1050000</v>
      </c>
      <c r="W378" s="62">
        <f t="shared" si="284"/>
        <v>1050000</v>
      </c>
      <c r="X378" s="62">
        <f t="shared" si="284"/>
        <v>1050000</v>
      </c>
      <c r="Y378" s="62">
        <f t="shared" si="284"/>
        <v>1050000</v>
      </c>
      <c r="Z378" s="62">
        <f t="shared" si="284"/>
        <v>1050000</v>
      </c>
      <c r="AA378" s="62">
        <f t="shared" si="284"/>
        <v>1050000</v>
      </c>
      <c r="AB378" s="62">
        <f t="shared" si="284"/>
        <v>1050000</v>
      </c>
      <c r="AC378" s="62">
        <f t="shared" si="284"/>
        <v>1050000</v>
      </c>
    </row>
    <row r="379" spans="1:29" x14ac:dyDescent="0.25">
      <c r="A379" s="30" t="str">
        <f>A361</f>
        <v>Opex var (mode-fees, shunting)</v>
      </c>
      <c r="B379" s="62">
        <f>B361*B370</f>
        <v>1600000</v>
      </c>
      <c r="C379" s="62">
        <f t="shared" ref="C379:AC379" si="285">C361*C370</f>
        <v>1600000</v>
      </c>
      <c r="D379" s="62">
        <f t="shared" si="285"/>
        <v>1600000</v>
      </c>
      <c r="E379" s="62">
        <f t="shared" si="285"/>
        <v>1600000</v>
      </c>
      <c r="F379" s="62">
        <f t="shared" si="285"/>
        <v>1600000</v>
      </c>
      <c r="G379" s="62">
        <f t="shared" si="285"/>
        <v>1600000</v>
      </c>
      <c r="H379" s="62">
        <f t="shared" si="285"/>
        <v>1600000</v>
      </c>
      <c r="I379" s="62">
        <f t="shared" si="285"/>
        <v>1600000</v>
      </c>
      <c r="J379" s="62">
        <f t="shared" si="285"/>
        <v>1600000</v>
      </c>
      <c r="K379" s="62">
        <f t="shared" si="285"/>
        <v>1600000</v>
      </c>
      <c r="L379" s="62">
        <f t="shared" si="285"/>
        <v>1600000</v>
      </c>
      <c r="M379" s="62">
        <f t="shared" si="285"/>
        <v>1600000</v>
      </c>
      <c r="N379" s="62">
        <f t="shared" si="285"/>
        <v>1600000</v>
      </c>
      <c r="O379" s="62">
        <f t="shared" si="285"/>
        <v>1600000</v>
      </c>
      <c r="P379" s="62">
        <f t="shared" si="285"/>
        <v>1600000</v>
      </c>
      <c r="Q379" s="62">
        <f t="shared" si="285"/>
        <v>1600000</v>
      </c>
      <c r="R379" s="62">
        <f t="shared" si="285"/>
        <v>1600000</v>
      </c>
      <c r="S379" s="62">
        <f t="shared" si="285"/>
        <v>1600000</v>
      </c>
      <c r="T379" s="62">
        <f t="shared" si="285"/>
        <v>1600000</v>
      </c>
      <c r="U379" s="62">
        <f t="shared" si="285"/>
        <v>1600000</v>
      </c>
      <c r="V379" s="62">
        <f t="shared" si="285"/>
        <v>1600000</v>
      </c>
      <c r="W379" s="62">
        <f t="shared" si="285"/>
        <v>1600000</v>
      </c>
      <c r="X379" s="62">
        <f t="shared" si="285"/>
        <v>1600000</v>
      </c>
      <c r="Y379" s="62">
        <f t="shared" si="285"/>
        <v>1600000</v>
      </c>
      <c r="Z379" s="62">
        <f t="shared" si="285"/>
        <v>1600000</v>
      </c>
      <c r="AA379" s="62">
        <f t="shared" si="285"/>
        <v>1600000</v>
      </c>
      <c r="AB379" s="62">
        <f t="shared" si="285"/>
        <v>1600000</v>
      </c>
      <c r="AC379" s="62">
        <f t="shared" si="285"/>
        <v>1600000</v>
      </c>
    </row>
    <row r="380" spans="1:29" x14ac:dyDescent="0.25">
      <c r="A380" s="30" t="str">
        <f>A363</f>
        <v>Fuel Cost</v>
      </c>
      <c r="B380" s="62">
        <f>B362*B363*B370</f>
        <v>1108185.1200000001</v>
      </c>
      <c r="C380" s="62">
        <f t="shared" ref="C380:AC380" si="286">C362*C363*C370</f>
        <v>1108185.1200000001</v>
      </c>
      <c r="D380" s="62">
        <f t="shared" si="286"/>
        <v>1108185.1200000001</v>
      </c>
      <c r="E380" s="62">
        <f t="shared" si="286"/>
        <v>1108185.1200000001</v>
      </c>
      <c r="F380" s="62">
        <f t="shared" si="286"/>
        <v>1108185.1200000001</v>
      </c>
      <c r="G380" s="62">
        <f t="shared" si="286"/>
        <v>1108185.1200000001</v>
      </c>
      <c r="H380" s="62">
        <f t="shared" si="286"/>
        <v>1108185.1200000001</v>
      </c>
      <c r="I380" s="62">
        <f t="shared" si="286"/>
        <v>1108185.1200000001</v>
      </c>
      <c r="J380" s="62">
        <f t="shared" si="286"/>
        <v>1108185.1200000001</v>
      </c>
      <c r="K380" s="62">
        <f t="shared" si="286"/>
        <v>1108185.1200000001</v>
      </c>
      <c r="L380" s="62">
        <f t="shared" si="286"/>
        <v>1108185.1200000001</v>
      </c>
      <c r="M380" s="62">
        <f t="shared" si="286"/>
        <v>1108185.1200000001</v>
      </c>
      <c r="N380" s="62">
        <f t="shared" si="286"/>
        <v>1108185.1200000001</v>
      </c>
      <c r="O380" s="62">
        <f t="shared" si="286"/>
        <v>1108185.1200000001</v>
      </c>
      <c r="P380" s="62">
        <f t="shared" si="286"/>
        <v>1108185.1200000001</v>
      </c>
      <c r="Q380" s="62">
        <f t="shared" si="286"/>
        <v>1108185.1200000001</v>
      </c>
      <c r="R380" s="62">
        <f t="shared" si="286"/>
        <v>1108185.1200000001</v>
      </c>
      <c r="S380" s="62">
        <f t="shared" si="286"/>
        <v>1108185.1200000001</v>
      </c>
      <c r="T380" s="62">
        <f t="shared" si="286"/>
        <v>1108185.1200000001</v>
      </c>
      <c r="U380" s="62">
        <f t="shared" si="286"/>
        <v>1108185.1200000001</v>
      </c>
      <c r="V380" s="62">
        <f t="shared" si="286"/>
        <v>1108185.1200000001</v>
      </c>
      <c r="W380" s="62">
        <f t="shared" si="286"/>
        <v>1108185.1200000001</v>
      </c>
      <c r="X380" s="62">
        <f t="shared" si="286"/>
        <v>1108185.1200000001</v>
      </c>
      <c r="Y380" s="62">
        <f t="shared" si="286"/>
        <v>1108185.1200000001</v>
      </c>
      <c r="Z380" s="62">
        <f t="shared" si="286"/>
        <v>1108185.1200000001</v>
      </c>
      <c r="AA380" s="62">
        <f t="shared" si="286"/>
        <v>1108185.1200000001</v>
      </c>
      <c r="AB380" s="62">
        <f t="shared" si="286"/>
        <v>1108185.1200000001</v>
      </c>
      <c r="AC380" s="62">
        <f t="shared" si="286"/>
        <v>1108185.1200000001</v>
      </c>
    </row>
    <row r="381" spans="1:29" ht="15.75" thickBot="1" x14ac:dyDescent="0.3">
      <c r="A381" s="59" t="str">
        <f>A344</f>
        <v>Emission Cost</v>
      </c>
      <c r="B381" s="62">
        <f>B364*B370</f>
        <v>0</v>
      </c>
      <c r="C381" s="62">
        <f t="shared" ref="C381:AC381" si="287">C364*C370</f>
        <v>0</v>
      </c>
      <c r="D381" s="62">
        <f t="shared" si="287"/>
        <v>0</v>
      </c>
      <c r="E381" s="62">
        <f t="shared" si="287"/>
        <v>0</v>
      </c>
      <c r="F381" s="62">
        <f t="shared" si="287"/>
        <v>0</v>
      </c>
      <c r="G381" s="62">
        <f t="shared" si="287"/>
        <v>0</v>
      </c>
      <c r="H381" s="62">
        <f t="shared" si="287"/>
        <v>0</v>
      </c>
      <c r="I381" s="62">
        <f t="shared" si="287"/>
        <v>0</v>
      </c>
      <c r="J381" s="62">
        <f t="shared" si="287"/>
        <v>0</v>
      </c>
      <c r="K381" s="62">
        <f t="shared" si="287"/>
        <v>0</v>
      </c>
      <c r="L381" s="62">
        <f t="shared" si="287"/>
        <v>0</v>
      </c>
      <c r="M381" s="62">
        <f t="shared" si="287"/>
        <v>0</v>
      </c>
      <c r="N381" s="62">
        <f t="shared" si="287"/>
        <v>0</v>
      </c>
      <c r="O381" s="62">
        <f t="shared" si="287"/>
        <v>0</v>
      </c>
      <c r="P381" s="62">
        <f t="shared" si="287"/>
        <v>0</v>
      </c>
      <c r="Q381" s="62">
        <f t="shared" si="287"/>
        <v>0</v>
      </c>
      <c r="R381" s="62">
        <f t="shared" si="287"/>
        <v>0</v>
      </c>
      <c r="S381" s="62">
        <f t="shared" si="287"/>
        <v>0</v>
      </c>
      <c r="T381" s="62">
        <f t="shared" si="287"/>
        <v>0</v>
      </c>
      <c r="U381" s="62">
        <f t="shared" si="287"/>
        <v>0</v>
      </c>
      <c r="V381" s="62">
        <f t="shared" si="287"/>
        <v>0</v>
      </c>
      <c r="W381" s="62">
        <f t="shared" si="287"/>
        <v>0</v>
      </c>
      <c r="X381" s="62">
        <f t="shared" si="287"/>
        <v>0</v>
      </c>
      <c r="Y381" s="62">
        <f t="shared" si="287"/>
        <v>0</v>
      </c>
      <c r="Z381" s="62">
        <f t="shared" si="287"/>
        <v>0</v>
      </c>
      <c r="AA381" s="62">
        <f t="shared" si="287"/>
        <v>0</v>
      </c>
      <c r="AB381" s="62">
        <f t="shared" si="287"/>
        <v>0</v>
      </c>
      <c r="AC381" s="62">
        <f t="shared" si="287"/>
        <v>0</v>
      </c>
    </row>
    <row r="382" spans="1:29" ht="15.75" thickBot="1" x14ac:dyDescent="0.3">
      <c r="A382" s="31" t="s">
        <v>209</v>
      </c>
      <c r="B382" s="64">
        <f>B373+B374+B375+B376+B377+B378+B379+B380+B381</f>
        <v>5757831.1917578317</v>
      </c>
      <c r="C382" s="64">
        <f t="shared" ref="C382:AC382" si="288">C373+C374+C375+C376+C377+C378+C379+C380+C381</f>
        <v>5758003.6835599542</v>
      </c>
      <c r="D382" s="64">
        <f t="shared" si="288"/>
        <v>5758248.5971919587</v>
      </c>
      <c r="E382" s="64">
        <f t="shared" si="288"/>
        <v>5758594.7590761008</v>
      </c>
      <c r="F382" s="64">
        <f t="shared" si="288"/>
        <v>5759080.7641161587</v>
      </c>
      <c r="G382" s="64">
        <f t="shared" si="288"/>
        <v>5759756.4875471313</v>
      </c>
      <c r="H382" s="64">
        <f t="shared" si="288"/>
        <v>5760682.8790921308</v>
      </c>
      <c r="I382" s="64">
        <f t="shared" si="288"/>
        <v>5761927.8500605058</v>
      </c>
      <c r="J382" s="64">
        <f t="shared" si="288"/>
        <v>5763555.2676268751</v>
      </c>
      <c r="K382" s="64">
        <f t="shared" si="288"/>
        <v>5765604.7249824451</v>
      </c>
      <c r="L382" s="64">
        <f t="shared" si="288"/>
        <v>5768064.0149794482</v>
      </c>
      <c r="M382" s="64">
        <f t="shared" si="288"/>
        <v>5770844.9153156383</v>
      </c>
      <c r="N382" s="64">
        <f t="shared" si="288"/>
        <v>5773780.7003908064</v>
      </c>
      <c r="O382" s="64">
        <f t="shared" si="288"/>
        <v>5776658.7147069285</v>
      </c>
      <c r="P382" s="64">
        <f t="shared" si="288"/>
        <v>5779278.630378657</v>
      </c>
      <c r="Q382" s="64">
        <f t="shared" si="288"/>
        <v>5781505.1856164616</v>
      </c>
      <c r="R382" s="64">
        <f t="shared" si="288"/>
        <v>5783288.2576084919</v>
      </c>
      <c r="S382" s="64">
        <f t="shared" si="288"/>
        <v>5784648.8206767933</v>
      </c>
      <c r="T382" s="64">
        <f t="shared" si="288"/>
        <v>5785648.9436493115</v>
      </c>
      <c r="U382" s="64">
        <f t="shared" si="288"/>
        <v>5786364.0171062173</v>
      </c>
      <c r="V382" s="64">
        <f t="shared" si="288"/>
        <v>5786865.1779977111</v>
      </c>
      <c r="W382" s="64">
        <f t="shared" si="288"/>
        <v>5787211.5109774889</v>
      </c>
      <c r="X382" s="64">
        <f t="shared" si="288"/>
        <v>5787448.523893985</v>
      </c>
      <c r="Y382" s="64">
        <f t="shared" si="288"/>
        <v>5787609.6410466479</v>
      </c>
      <c r="Z382" s="64">
        <f t="shared" si="288"/>
        <v>5787718.6672310382</v>
      </c>
      <c r="AA382" s="64">
        <f t="shared" si="288"/>
        <v>5787792.2164088544</v>
      </c>
      <c r="AB382" s="64">
        <f t="shared" si="288"/>
        <v>5787841.7293499978</v>
      </c>
      <c r="AC382" s="64">
        <f t="shared" si="288"/>
        <v>5787875.0144057404</v>
      </c>
    </row>
    <row r="383" spans="1:29" ht="15.75" thickBot="1" x14ac:dyDescent="0.3">
      <c r="AC383" s="32"/>
    </row>
    <row r="384" spans="1:29" ht="15.75" thickBot="1" x14ac:dyDescent="0.3">
      <c r="A384" s="26" t="s">
        <v>208</v>
      </c>
      <c r="B384" s="27">
        <v>2023</v>
      </c>
      <c r="C384" s="27">
        <v>2024</v>
      </c>
      <c r="D384" s="27">
        <v>2025</v>
      </c>
      <c r="E384" s="27">
        <v>2026</v>
      </c>
      <c r="F384" s="27">
        <v>2027</v>
      </c>
      <c r="G384" s="27">
        <v>2028</v>
      </c>
      <c r="H384" s="27">
        <v>2029</v>
      </c>
      <c r="I384" s="27">
        <v>2030</v>
      </c>
      <c r="J384" s="27">
        <v>2031</v>
      </c>
      <c r="K384" s="27">
        <v>2032</v>
      </c>
      <c r="L384" s="27">
        <v>2033</v>
      </c>
      <c r="M384" s="27">
        <v>2034</v>
      </c>
      <c r="N384" s="27">
        <v>2035</v>
      </c>
      <c r="O384" s="27">
        <v>2036</v>
      </c>
      <c r="P384" s="27">
        <v>2037</v>
      </c>
      <c r="Q384" s="27">
        <v>2038</v>
      </c>
      <c r="R384" s="27">
        <v>2039</v>
      </c>
      <c r="S384" s="27">
        <v>2040</v>
      </c>
      <c r="T384" s="27">
        <v>2041</v>
      </c>
      <c r="U384" s="27">
        <v>2042</v>
      </c>
      <c r="V384" s="27">
        <v>2043</v>
      </c>
      <c r="W384" s="27">
        <v>2044</v>
      </c>
      <c r="X384" s="27">
        <v>2045</v>
      </c>
      <c r="Y384" s="27">
        <v>2046</v>
      </c>
      <c r="Z384" s="27">
        <v>2047</v>
      </c>
      <c r="AA384" s="27">
        <v>2048</v>
      </c>
      <c r="AB384" s="27">
        <v>2049</v>
      </c>
      <c r="AC384" s="28">
        <v>2050</v>
      </c>
    </row>
    <row r="385" spans="1:29" x14ac:dyDescent="0.25">
      <c r="A385" s="29" t="str">
        <f t="shared" ref="A385:A392" si="289">A373</f>
        <v>Capex vehicle</v>
      </c>
      <c r="B385" s="65">
        <f>((1+B358)^B365)*B358/(((1+B358)^B365)-1)*(B354)/B370</f>
        <v>1.7095011171931649</v>
      </c>
      <c r="C385" s="65">
        <f t="shared" ref="C385:AC385" si="290">((1+C358)^C365)*C358/(((1+C358)^C365)-1)*(C354)/C370</f>
        <v>1.7095011171931649</v>
      </c>
      <c r="D385" s="65">
        <f t="shared" si="290"/>
        <v>1.7095011171931649</v>
      </c>
      <c r="E385" s="65">
        <f t="shared" si="290"/>
        <v>1.7095011171931649</v>
      </c>
      <c r="F385" s="65">
        <f t="shared" si="290"/>
        <v>1.7095011171931649</v>
      </c>
      <c r="G385" s="65">
        <f t="shared" si="290"/>
        <v>1.7095011171931649</v>
      </c>
      <c r="H385" s="65">
        <f t="shared" si="290"/>
        <v>1.7095011171931649</v>
      </c>
      <c r="I385" s="65">
        <f t="shared" si="290"/>
        <v>1.7095011171931649</v>
      </c>
      <c r="J385" s="65">
        <f t="shared" si="290"/>
        <v>1.7095011171931649</v>
      </c>
      <c r="K385" s="65">
        <f t="shared" si="290"/>
        <v>1.7095011171931649</v>
      </c>
      <c r="L385" s="65">
        <f t="shared" si="290"/>
        <v>1.7095011171931649</v>
      </c>
      <c r="M385" s="65">
        <f t="shared" si="290"/>
        <v>1.7095011171931649</v>
      </c>
      <c r="N385" s="65">
        <f t="shared" si="290"/>
        <v>1.7095011171931649</v>
      </c>
      <c r="O385" s="65">
        <f t="shared" si="290"/>
        <v>1.7095011171931649</v>
      </c>
      <c r="P385" s="65">
        <f t="shared" si="290"/>
        <v>1.7095011171931649</v>
      </c>
      <c r="Q385" s="65">
        <f t="shared" si="290"/>
        <v>1.7095011171931649</v>
      </c>
      <c r="R385" s="65">
        <f t="shared" si="290"/>
        <v>1.7095011171931649</v>
      </c>
      <c r="S385" s="65">
        <f t="shared" si="290"/>
        <v>1.7095011171931649</v>
      </c>
      <c r="T385" s="65">
        <f t="shared" si="290"/>
        <v>1.7095011171931649</v>
      </c>
      <c r="U385" s="65">
        <f t="shared" si="290"/>
        <v>1.7095011171931649</v>
      </c>
      <c r="V385" s="65">
        <f t="shared" si="290"/>
        <v>1.7095011171931649</v>
      </c>
      <c r="W385" s="65">
        <f t="shared" si="290"/>
        <v>1.7095011171931649</v>
      </c>
      <c r="X385" s="65">
        <f t="shared" si="290"/>
        <v>1.7095011171931649</v>
      </c>
      <c r="Y385" s="65">
        <f t="shared" si="290"/>
        <v>1.7095011171931649</v>
      </c>
      <c r="Z385" s="65">
        <f t="shared" si="290"/>
        <v>1.7095011171931649</v>
      </c>
      <c r="AA385" s="65">
        <f t="shared" si="290"/>
        <v>1.7095011171931649</v>
      </c>
      <c r="AB385" s="65">
        <f t="shared" si="290"/>
        <v>1.7095011171931649</v>
      </c>
      <c r="AC385" s="65">
        <f t="shared" si="290"/>
        <v>1.7095011171931649</v>
      </c>
    </row>
    <row r="386" spans="1:29" x14ac:dyDescent="0.25">
      <c r="A386" s="30" t="str">
        <f t="shared" si="289"/>
        <v>Residual value (vehicle)</v>
      </c>
      <c r="B386" s="66">
        <f>((1+B358)^B365)*B358/(((1+B358)^B365)-1)*(B355)/B370</f>
        <v>-0.25416826054025926</v>
      </c>
      <c r="C386" s="66">
        <f t="shared" ref="C386:AC386" si="291">((1+C358)^C365)*C358/(((1+C358)^C365)-1)*(C355)/C370</f>
        <v>-0.2532019199121241</v>
      </c>
      <c r="D386" s="66">
        <f t="shared" si="291"/>
        <v>-0.25182985474682912</v>
      </c>
      <c r="E386" s="66">
        <f t="shared" si="291"/>
        <v>-0.24989057248272897</v>
      </c>
      <c r="F386" s="66">
        <f t="shared" si="291"/>
        <v>-0.24716785517148263</v>
      </c>
      <c r="G386" s="66">
        <f t="shared" si="291"/>
        <v>-0.2433822897318601</v>
      </c>
      <c r="H386" s="66">
        <f t="shared" si="291"/>
        <v>-0.23819242113242242</v>
      </c>
      <c r="I386" s="66">
        <f t="shared" si="291"/>
        <v>-0.23121779385861393</v>
      </c>
      <c r="J386" s="66">
        <f t="shared" si="291"/>
        <v>-0.22210060861284955</v>
      </c>
      <c r="K386" s="66">
        <f t="shared" si="291"/>
        <v>-0.21061905480012771</v>
      </c>
      <c r="L386" s="66">
        <f t="shared" si="291"/>
        <v>-0.19684151980291528</v>
      </c>
      <c r="M386" s="66">
        <f t="shared" si="291"/>
        <v>-0.18126224621081494</v>
      </c>
      <c r="N386" s="66">
        <f t="shared" si="291"/>
        <v>-0.16481527099978574</v>
      </c>
      <c r="O386" s="66">
        <f t="shared" si="291"/>
        <v>-0.14869194149770532</v>
      </c>
      <c r="P386" s="66">
        <f t="shared" si="291"/>
        <v>-0.13401454277653033</v>
      </c>
      <c r="Q386" s="66">
        <f t="shared" si="291"/>
        <v>-0.12154084396530274</v>
      </c>
      <c r="R386" s="66">
        <f t="shared" si="291"/>
        <v>-0.11155164513039878</v>
      </c>
      <c r="S386" s="66">
        <f t="shared" si="291"/>
        <v>-0.10392944306708454</v>
      </c>
      <c r="T386" s="66">
        <f t="shared" si="291"/>
        <v>-9.8326513249059416E-2</v>
      </c>
      <c r="U386" s="66">
        <f t="shared" si="291"/>
        <v>-9.4320499484876544E-2</v>
      </c>
      <c r="V386" s="66">
        <f t="shared" si="291"/>
        <v>-9.1512875442896963E-2</v>
      </c>
      <c r="W386" s="66">
        <f t="shared" si="291"/>
        <v>-8.9572634659828843E-2</v>
      </c>
      <c r="X386" s="66">
        <f t="shared" si="291"/>
        <v>-8.8244831206068547E-2</v>
      </c>
      <c r="Y386" s="66">
        <f t="shared" si="291"/>
        <v>-8.734221410431782E-2</v>
      </c>
      <c r="Z386" s="66">
        <f t="shared" si="291"/>
        <v>-8.6731423155348999E-2</v>
      </c>
      <c r="AA386" s="66">
        <f t="shared" si="291"/>
        <v>-8.631938294349642E-2</v>
      </c>
      <c r="AB386" s="66">
        <f t="shared" si="291"/>
        <v>-8.6041999519719331E-2</v>
      </c>
      <c r="AC386" s="66">
        <f t="shared" si="291"/>
        <v>-8.5855528619202287E-2</v>
      </c>
    </row>
    <row r="387" spans="1:29" x14ac:dyDescent="0.25">
      <c r="A387" s="30" t="str">
        <f t="shared" si="289"/>
        <v>Capex costumization</v>
      </c>
      <c r="B387" s="66">
        <f>((1+B358)^B366)*B358/(((1+B358)^B366)-1)*(B356)/B370</f>
        <v>1.7093861527069927</v>
      </c>
      <c r="C387" s="66">
        <f t="shared" ref="C387:AC387" si="292">((1+C358)^C366)*C358/(((1+C358)^C366)-1)*(C356)/C370</f>
        <v>1.7093861527069927</v>
      </c>
      <c r="D387" s="66">
        <f t="shared" si="292"/>
        <v>1.7093861527069927</v>
      </c>
      <c r="E387" s="66">
        <f t="shared" si="292"/>
        <v>1.7093861527069927</v>
      </c>
      <c r="F387" s="66">
        <f t="shared" si="292"/>
        <v>1.7093861527069927</v>
      </c>
      <c r="G387" s="66">
        <f t="shared" si="292"/>
        <v>1.7093861527069927</v>
      </c>
      <c r="H387" s="66">
        <f t="shared" si="292"/>
        <v>1.7093861527069927</v>
      </c>
      <c r="I387" s="66">
        <f t="shared" si="292"/>
        <v>1.7093861527069927</v>
      </c>
      <c r="J387" s="66">
        <f t="shared" si="292"/>
        <v>1.7093861527069927</v>
      </c>
      <c r="K387" s="66">
        <f t="shared" si="292"/>
        <v>1.7093861527069927</v>
      </c>
      <c r="L387" s="66">
        <f t="shared" si="292"/>
        <v>1.7093861527069927</v>
      </c>
      <c r="M387" s="66">
        <f t="shared" si="292"/>
        <v>1.7093861527069927</v>
      </c>
      <c r="N387" s="66">
        <f t="shared" si="292"/>
        <v>1.7093861527069927</v>
      </c>
      <c r="O387" s="66">
        <f t="shared" si="292"/>
        <v>1.7093861527069927</v>
      </c>
      <c r="P387" s="66">
        <f t="shared" si="292"/>
        <v>1.7093861527069927</v>
      </c>
      <c r="Q387" s="66">
        <f t="shared" si="292"/>
        <v>1.7093861527069927</v>
      </c>
      <c r="R387" s="66">
        <f t="shared" si="292"/>
        <v>1.7093861527069927</v>
      </c>
      <c r="S387" s="66">
        <f t="shared" si="292"/>
        <v>1.7093861527069927</v>
      </c>
      <c r="T387" s="66">
        <f t="shared" si="292"/>
        <v>1.7093861527069927</v>
      </c>
      <c r="U387" s="66">
        <f t="shared" si="292"/>
        <v>1.7093861527069927</v>
      </c>
      <c r="V387" s="66">
        <f t="shared" si="292"/>
        <v>1.7093861527069927</v>
      </c>
      <c r="W387" s="66">
        <f t="shared" si="292"/>
        <v>1.7093861527069927</v>
      </c>
      <c r="X387" s="66">
        <f t="shared" si="292"/>
        <v>1.7093861527069927</v>
      </c>
      <c r="Y387" s="66">
        <f t="shared" si="292"/>
        <v>1.7093861527069927</v>
      </c>
      <c r="Z387" s="66">
        <f t="shared" si="292"/>
        <v>1.7093861527069927</v>
      </c>
      <c r="AA387" s="66">
        <f t="shared" si="292"/>
        <v>1.7093861527069927</v>
      </c>
      <c r="AB387" s="66">
        <f t="shared" si="292"/>
        <v>1.7093861527069927</v>
      </c>
      <c r="AC387" s="66">
        <f t="shared" si="292"/>
        <v>1.7093861527069927</v>
      </c>
    </row>
    <row r="388" spans="1:29" x14ac:dyDescent="0.25">
      <c r="A388" s="30" t="str">
        <f t="shared" si="289"/>
        <v>Residual value (costumization)</v>
      </c>
      <c r="B388" s="66">
        <f>((1+B358)^B366)*B358/(((1+B358)^B366)-1)*(B357)/B370</f>
        <v>-8.5469307635349642E-2</v>
      </c>
      <c r="C388" s="66">
        <f t="shared" ref="C388:AC388" si="293">((1+C358)^C366)*C358/(((1+C358)^C366)-1)*(C357)/C370</f>
        <v>-8.5469307635349642E-2</v>
      </c>
      <c r="D388" s="66">
        <f t="shared" si="293"/>
        <v>-8.5469307635349642E-2</v>
      </c>
      <c r="E388" s="66">
        <f t="shared" si="293"/>
        <v>-8.5469307635349642E-2</v>
      </c>
      <c r="F388" s="66">
        <f t="shared" si="293"/>
        <v>-8.5469307635349642E-2</v>
      </c>
      <c r="G388" s="66">
        <f t="shared" si="293"/>
        <v>-8.5469307635349642E-2</v>
      </c>
      <c r="H388" s="66">
        <f t="shared" si="293"/>
        <v>-8.5469307635349642E-2</v>
      </c>
      <c r="I388" s="66">
        <f t="shared" si="293"/>
        <v>-8.5469307635349642E-2</v>
      </c>
      <c r="J388" s="66">
        <f t="shared" si="293"/>
        <v>-8.5469307635349642E-2</v>
      </c>
      <c r="K388" s="66">
        <f t="shared" si="293"/>
        <v>-8.5469307635349642E-2</v>
      </c>
      <c r="L388" s="66">
        <f t="shared" si="293"/>
        <v>-8.5469307635349642E-2</v>
      </c>
      <c r="M388" s="66">
        <f t="shared" si="293"/>
        <v>-8.5469307635349642E-2</v>
      </c>
      <c r="N388" s="66">
        <f t="shared" si="293"/>
        <v>-8.5469307635349642E-2</v>
      </c>
      <c r="O388" s="66">
        <f t="shared" si="293"/>
        <v>-8.5469307635349642E-2</v>
      </c>
      <c r="P388" s="66">
        <f t="shared" si="293"/>
        <v>-8.5469307635349642E-2</v>
      </c>
      <c r="Q388" s="66">
        <f t="shared" si="293"/>
        <v>-8.5469307635349642E-2</v>
      </c>
      <c r="R388" s="66">
        <f t="shared" si="293"/>
        <v>-8.5469307635349642E-2</v>
      </c>
      <c r="S388" s="66">
        <f t="shared" si="293"/>
        <v>-8.5469307635349642E-2</v>
      </c>
      <c r="T388" s="66">
        <f t="shared" si="293"/>
        <v>-8.5469307635349642E-2</v>
      </c>
      <c r="U388" s="66">
        <f t="shared" si="293"/>
        <v>-8.5469307635349642E-2</v>
      </c>
      <c r="V388" s="66">
        <f t="shared" si="293"/>
        <v>-8.5469307635349642E-2</v>
      </c>
      <c r="W388" s="66">
        <f t="shared" si="293"/>
        <v>-8.5469307635349642E-2</v>
      </c>
      <c r="X388" s="66">
        <f t="shared" si="293"/>
        <v>-8.5469307635349642E-2</v>
      </c>
      <c r="Y388" s="66">
        <f t="shared" si="293"/>
        <v>-8.5469307635349642E-2</v>
      </c>
      <c r="Z388" s="66">
        <f t="shared" si="293"/>
        <v>-8.5469307635349642E-2</v>
      </c>
      <c r="AA388" s="66">
        <f t="shared" si="293"/>
        <v>-8.5469307635349642E-2</v>
      </c>
      <c r="AB388" s="66">
        <f t="shared" si="293"/>
        <v>-8.5469307635349642E-2</v>
      </c>
      <c r="AC388" s="66">
        <f t="shared" si="293"/>
        <v>-8.5469307635349642E-2</v>
      </c>
    </row>
    <row r="389" spans="1:29" x14ac:dyDescent="0.25">
      <c r="A389" s="30" t="str">
        <f t="shared" si="289"/>
        <v>Opex fix (admin, crew, insurance)</v>
      </c>
      <c r="B389" s="66">
        <f>B359/B370</f>
        <v>8.1232492997198875</v>
      </c>
      <c r="C389" s="66">
        <f t="shared" ref="C389:AC389" si="294">C359/C370</f>
        <v>8.1232492997198875</v>
      </c>
      <c r="D389" s="66">
        <f t="shared" si="294"/>
        <v>8.1232492997198875</v>
      </c>
      <c r="E389" s="66">
        <f t="shared" si="294"/>
        <v>8.1232492997198875</v>
      </c>
      <c r="F389" s="66">
        <f t="shared" si="294"/>
        <v>8.1232492997198875</v>
      </c>
      <c r="G389" s="66">
        <f t="shared" si="294"/>
        <v>8.1232492997198875</v>
      </c>
      <c r="H389" s="66">
        <f t="shared" si="294"/>
        <v>8.1232492997198875</v>
      </c>
      <c r="I389" s="66">
        <f t="shared" si="294"/>
        <v>8.1232492997198875</v>
      </c>
      <c r="J389" s="66">
        <f t="shared" si="294"/>
        <v>8.1232492997198875</v>
      </c>
      <c r="K389" s="66">
        <f t="shared" si="294"/>
        <v>8.1232492997198875</v>
      </c>
      <c r="L389" s="66">
        <f t="shared" si="294"/>
        <v>8.1232492997198875</v>
      </c>
      <c r="M389" s="66">
        <f t="shared" si="294"/>
        <v>8.1232492997198875</v>
      </c>
      <c r="N389" s="66">
        <f t="shared" si="294"/>
        <v>8.1232492997198875</v>
      </c>
      <c r="O389" s="66">
        <f t="shared" si="294"/>
        <v>8.1232492997198875</v>
      </c>
      <c r="P389" s="66">
        <f t="shared" si="294"/>
        <v>8.1232492997198875</v>
      </c>
      <c r="Q389" s="66">
        <f t="shared" si="294"/>
        <v>8.1232492997198875</v>
      </c>
      <c r="R389" s="66">
        <f t="shared" si="294"/>
        <v>8.1232492997198875</v>
      </c>
      <c r="S389" s="66">
        <f t="shared" si="294"/>
        <v>8.1232492997198875</v>
      </c>
      <c r="T389" s="66">
        <f t="shared" si="294"/>
        <v>8.1232492997198875</v>
      </c>
      <c r="U389" s="66">
        <f t="shared" si="294"/>
        <v>8.1232492997198875</v>
      </c>
      <c r="V389" s="66">
        <f t="shared" si="294"/>
        <v>8.1232492997198875</v>
      </c>
      <c r="W389" s="66">
        <f t="shared" si="294"/>
        <v>8.1232492997198875</v>
      </c>
      <c r="X389" s="66">
        <f t="shared" si="294"/>
        <v>8.1232492997198875</v>
      </c>
      <c r="Y389" s="66">
        <f t="shared" si="294"/>
        <v>8.1232492997198875</v>
      </c>
      <c r="Z389" s="66">
        <f t="shared" si="294"/>
        <v>8.1232492997198875</v>
      </c>
      <c r="AA389" s="66">
        <f t="shared" si="294"/>
        <v>8.1232492997198875</v>
      </c>
      <c r="AB389" s="66">
        <f t="shared" si="294"/>
        <v>8.1232492997198875</v>
      </c>
      <c r="AC389" s="66">
        <f t="shared" si="294"/>
        <v>8.1232492997198875</v>
      </c>
    </row>
    <row r="390" spans="1:29" x14ac:dyDescent="0.25">
      <c r="A390" s="30" t="str">
        <f t="shared" si="289"/>
        <v>Opex maintenance &amp; repair</v>
      </c>
      <c r="B390" s="66">
        <f>B360/B370</f>
        <v>5.882352941176471</v>
      </c>
      <c r="C390" s="66">
        <f t="shared" ref="C390:AC390" si="295">C360/C370</f>
        <v>5.882352941176471</v>
      </c>
      <c r="D390" s="66">
        <f t="shared" si="295"/>
        <v>5.882352941176471</v>
      </c>
      <c r="E390" s="66">
        <f t="shared" si="295"/>
        <v>5.882352941176471</v>
      </c>
      <c r="F390" s="66">
        <f t="shared" si="295"/>
        <v>5.882352941176471</v>
      </c>
      <c r="G390" s="66">
        <f t="shared" si="295"/>
        <v>5.882352941176471</v>
      </c>
      <c r="H390" s="66">
        <f t="shared" si="295"/>
        <v>5.882352941176471</v>
      </c>
      <c r="I390" s="66">
        <f t="shared" si="295"/>
        <v>5.882352941176471</v>
      </c>
      <c r="J390" s="66">
        <f t="shared" si="295"/>
        <v>5.882352941176471</v>
      </c>
      <c r="K390" s="66">
        <f t="shared" si="295"/>
        <v>5.882352941176471</v>
      </c>
      <c r="L390" s="66">
        <f t="shared" si="295"/>
        <v>5.882352941176471</v>
      </c>
      <c r="M390" s="66">
        <f t="shared" si="295"/>
        <v>5.882352941176471</v>
      </c>
      <c r="N390" s="66">
        <f t="shared" si="295"/>
        <v>5.882352941176471</v>
      </c>
      <c r="O390" s="66">
        <f t="shared" si="295"/>
        <v>5.882352941176471</v>
      </c>
      <c r="P390" s="66">
        <f t="shared" si="295"/>
        <v>5.882352941176471</v>
      </c>
      <c r="Q390" s="66">
        <f t="shared" si="295"/>
        <v>5.882352941176471</v>
      </c>
      <c r="R390" s="66">
        <f t="shared" si="295"/>
        <v>5.882352941176471</v>
      </c>
      <c r="S390" s="66">
        <f t="shared" si="295"/>
        <v>5.882352941176471</v>
      </c>
      <c r="T390" s="66">
        <f t="shared" si="295"/>
        <v>5.882352941176471</v>
      </c>
      <c r="U390" s="66">
        <f t="shared" si="295"/>
        <v>5.882352941176471</v>
      </c>
      <c r="V390" s="66">
        <f t="shared" si="295"/>
        <v>5.882352941176471</v>
      </c>
      <c r="W390" s="66">
        <f t="shared" si="295"/>
        <v>5.882352941176471</v>
      </c>
      <c r="X390" s="66">
        <f t="shared" si="295"/>
        <v>5.882352941176471</v>
      </c>
      <c r="Y390" s="66">
        <f t="shared" si="295"/>
        <v>5.882352941176471</v>
      </c>
      <c r="Z390" s="66">
        <f t="shared" si="295"/>
        <v>5.882352941176471</v>
      </c>
      <c r="AA390" s="66">
        <f t="shared" si="295"/>
        <v>5.882352941176471</v>
      </c>
      <c r="AB390" s="66">
        <f t="shared" si="295"/>
        <v>5.882352941176471</v>
      </c>
      <c r="AC390" s="66">
        <f t="shared" si="295"/>
        <v>5.882352941176471</v>
      </c>
    </row>
    <row r="391" spans="1:29" x14ac:dyDescent="0.25">
      <c r="A391" s="30" t="str">
        <f t="shared" si="289"/>
        <v>Opex var (mode-fees, shunting)</v>
      </c>
      <c r="B391" s="66">
        <f>B361*B370/B370</f>
        <v>8.9635854341736696</v>
      </c>
      <c r="C391" s="66">
        <f t="shared" ref="C391:AC391" si="296">C361*C370/C370</f>
        <v>8.9635854341736696</v>
      </c>
      <c r="D391" s="66">
        <f t="shared" si="296"/>
        <v>8.9635854341736696</v>
      </c>
      <c r="E391" s="66">
        <f t="shared" si="296"/>
        <v>8.9635854341736696</v>
      </c>
      <c r="F391" s="66">
        <f t="shared" si="296"/>
        <v>8.9635854341736696</v>
      </c>
      <c r="G391" s="66">
        <f t="shared" si="296"/>
        <v>8.9635854341736696</v>
      </c>
      <c r="H391" s="66">
        <f t="shared" si="296"/>
        <v>8.9635854341736696</v>
      </c>
      <c r="I391" s="66">
        <f t="shared" si="296"/>
        <v>8.9635854341736696</v>
      </c>
      <c r="J391" s="66">
        <f t="shared" si="296"/>
        <v>8.9635854341736696</v>
      </c>
      <c r="K391" s="66">
        <f t="shared" si="296"/>
        <v>8.9635854341736696</v>
      </c>
      <c r="L391" s="66">
        <f t="shared" si="296"/>
        <v>8.9635854341736696</v>
      </c>
      <c r="M391" s="66">
        <f t="shared" si="296"/>
        <v>8.9635854341736696</v>
      </c>
      <c r="N391" s="66">
        <f t="shared" si="296"/>
        <v>8.9635854341736696</v>
      </c>
      <c r="O391" s="66">
        <f t="shared" si="296"/>
        <v>8.9635854341736696</v>
      </c>
      <c r="P391" s="66">
        <f t="shared" si="296"/>
        <v>8.9635854341736696</v>
      </c>
      <c r="Q391" s="66">
        <f t="shared" si="296"/>
        <v>8.9635854341736696</v>
      </c>
      <c r="R391" s="66">
        <f t="shared" si="296"/>
        <v>8.9635854341736696</v>
      </c>
      <c r="S391" s="66">
        <f t="shared" si="296"/>
        <v>8.9635854341736696</v>
      </c>
      <c r="T391" s="66">
        <f t="shared" si="296"/>
        <v>8.9635854341736696</v>
      </c>
      <c r="U391" s="66">
        <f t="shared" si="296"/>
        <v>8.9635854341736696</v>
      </c>
      <c r="V391" s="66">
        <f t="shared" si="296"/>
        <v>8.9635854341736696</v>
      </c>
      <c r="W391" s="66">
        <f t="shared" si="296"/>
        <v>8.9635854341736696</v>
      </c>
      <c r="X391" s="66">
        <f t="shared" si="296"/>
        <v>8.9635854341736696</v>
      </c>
      <c r="Y391" s="66">
        <f t="shared" si="296"/>
        <v>8.9635854341736696</v>
      </c>
      <c r="Z391" s="66">
        <f t="shared" si="296"/>
        <v>8.9635854341736696</v>
      </c>
      <c r="AA391" s="66">
        <f t="shared" si="296"/>
        <v>8.9635854341736696</v>
      </c>
      <c r="AB391" s="66">
        <f t="shared" si="296"/>
        <v>8.9635854341736696</v>
      </c>
      <c r="AC391" s="66">
        <f t="shared" si="296"/>
        <v>8.9635854341736696</v>
      </c>
    </row>
    <row r="392" spans="1:29" x14ac:dyDescent="0.25">
      <c r="A392" s="30" t="str">
        <f t="shared" si="289"/>
        <v>Fuel Cost</v>
      </c>
      <c r="B392" s="66">
        <f>B362*B363*B370/B370</f>
        <v>6.2083200000000005</v>
      </c>
      <c r="C392" s="66">
        <f t="shared" ref="C392:AC392" si="297">C362*C363*C370/C370</f>
        <v>6.2083200000000005</v>
      </c>
      <c r="D392" s="66">
        <f t="shared" si="297"/>
        <v>6.2083200000000005</v>
      </c>
      <c r="E392" s="66">
        <f t="shared" si="297"/>
        <v>6.2083200000000005</v>
      </c>
      <c r="F392" s="66">
        <f t="shared" si="297"/>
        <v>6.2083200000000005</v>
      </c>
      <c r="G392" s="66">
        <f t="shared" si="297"/>
        <v>6.2083200000000005</v>
      </c>
      <c r="H392" s="66">
        <f t="shared" si="297"/>
        <v>6.2083200000000005</v>
      </c>
      <c r="I392" s="66">
        <f t="shared" si="297"/>
        <v>6.2083200000000005</v>
      </c>
      <c r="J392" s="66">
        <f t="shared" si="297"/>
        <v>6.2083200000000005</v>
      </c>
      <c r="K392" s="66">
        <f t="shared" si="297"/>
        <v>6.2083200000000005</v>
      </c>
      <c r="L392" s="66">
        <f t="shared" si="297"/>
        <v>6.2083200000000005</v>
      </c>
      <c r="M392" s="66">
        <f t="shared" si="297"/>
        <v>6.2083200000000005</v>
      </c>
      <c r="N392" s="66">
        <f t="shared" si="297"/>
        <v>6.2083200000000005</v>
      </c>
      <c r="O392" s="66">
        <f t="shared" si="297"/>
        <v>6.2083200000000005</v>
      </c>
      <c r="P392" s="66">
        <f t="shared" si="297"/>
        <v>6.2083200000000005</v>
      </c>
      <c r="Q392" s="66">
        <f t="shared" si="297"/>
        <v>6.2083200000000005</v>
      </c>
      <c r="R392" s="66">
        <f t="shared" si="297"/>
        <v>6.2083200000000005</v>
      </c>
      <c r="S392" s="66">
        <f t="shared" si="297"/>
        <v>6.2083200000000005</v>
      </c>
      <c r="T392" s="66">
        <f t="shared" si="297"/>
        <v>6.2083200000000005</v>
      </c>
      <c r="U392" s="66">
        <f t="shared" si="297"/>
        <v>6.2083200000000005</v>
      </c>
      <c r="V392" s="66">
        <f t="shared" si="297"/>
        <v>6.2083200000000005</v>
      </c>
      <c r="W392" s="66">
        <f t="shared" si="297"/>
        <v>6.2083200000000005</v>
      </c>
      <c r="X392" s="66">
        <f t="shared" si="297"/>
        <v>6.2083200000000005</v>
      </c>
      <c r="Y392" s="66">
        <f t="shared" si="297"/>
        <v>6.2083200000000005</v>
      </c>
      <c r="Z392" s="66">
        <f t="shared" si="297"/>
        <v>6.2083200000000005</v>
      </c>
      <c r="AA392" s="66">
        <f t="shared" si="297"/>
        <v>6.2083200000000005</v>
      </c>
      <c r="AB392" s="66">
        <f t="shared" si="297"/>
        <v>6.2083200000000005</v>
      </c>
      <c r="AC392" s="66">
        <f t="shared" si="297"/>
        <v>6.2083200000000005</v>
      </c>
    </row>
    <row r="393" spans="1:29" ht="15.75" thickBot="1" x14ac:dyDescent="0.3">
      <c r="A393" s="59" t="str">
        <f>A344</f>
        <v>Emission Cost</v>
      </c>
      <c r="B393" s="66">
        <f>B364</f>
        <v>0</v>
      </c>
      <c r="C393" s="66">
        <f t="shared" ref="C393:AC393" si="298">C364</f>
        <v>0</v>
      </c>
      <c r="D393" s="66">
        <f t="shared" si="298"/>
        <v>0</v>
      </c>
      <c r="E393" s="66">
        <f t="shared" si="298"/>
        <v>0</v>
      </c>
      <c r="F393" s="66">
        <f t="shared" si="298"/>
        <v>0</v>
      </c>
      <c r="G393" s="66">
        <f t="shared" si="298"/>
        <v>0</v>
      </c>
      <c r="H393" s="66">
        <f t="shared" si="298"/>
        <v>0</v>
      </c>
      <c r="I393" s="66">
        <f t="shared" si="298"/>
        <v>0</v>
      </c>
      <c r="J393" s="66">
        <f t="shared" si="298"/>
        <v>0</v>
      </c>
      <c r="K393" s="66">
        <f t="shared" si="298"/>
        <v>0</v>
      </c>
      <c r="L393" s="66">
        <f t="shared" si="298"/>
        <v>0</v>
      </c>
      <c r="M393" s="66">
        <f t="shared" si="298"/>
        <v>0</v>
      </c>
      <c r="N393" s="66">
        <f t="shared" si="298"/>
        <v>0</v>
      </c>
      <c r="O393" s="66">
        <f t="shared" si="298"/>
        <v>0</v>
      </c>
      <c r="P393" s="66">
        <f t="shared" si="298"/>
        <v>0</v>
      </c>
      <c r="Q393" s="66">
        <f t="shared" si="298"/>
        <v>0</v>
      </c>
      <c r="R393" s="66">
        <f t="shared" si="298"/>
        <v>0</v>
      </c>
      <c r="S393" s="66">
        <f t="shared" si="298"/>
        <v>0</v>
      </c>
      <c r="T393" s="66">
        <f t="shared" si="298"/>
        <v>0</v>
      </c>
      <c r="U393" s="66">
        <f t="shared" si="298"/>
        <v>0</v>
      </c>
      <c r="V393" s="66">
        <f t="shared" si="298"/>
        <v>0</v>
      </c>
      <c r="W393" s="66">
        <f t="shared" si="298"/>
        <v>0</v>
      </c>
      <c r="X393" s="66">
        <f t="shared" si="298"/>
        <v>0</v>
      </c>
      <c r="Y393" s="66">
        <f t="shared" si="298"/>
        <v>0</v>
      </c>
      <c r="Z393" s="66">
        <f t="shared" si="298"/>
        <v>0</v>
      </c>
      <c r="AA393" s="66">
        <f t="shared" si="298"/>
        <v>0</v>
      </c>
      <c r="AB393" s="66">
        <f t="shared" si="298"/>
        <v>0</v>
      </c>
      <c r="AC393" s="66">
        <f t="shared" si="298"/>
        <v>0</v>
      </c>
    </row>
    <row r="394" spans="1:29" ht="15.75" thickBot="1" x14ac:dyDescent="0.3">
      <c r="A394" s="31" t="s">
        <v>63</v>
      </c>
      <c r="B394" s="76">
        <f>B385+B386+B387-B388+B389+B390+B391+B392+B393</f>
        <v>32.427695992065281</v>
      </c>
      <c r="C394" s="76">
        <f t="shared" ref="C394:AC394" si="299">C385+C386+C387-C388+C389+C390+C391+C392+C393</f>
        <v>32.428662332693406</v>
      </c>
      <c r="D394" s="76">
        <f t="shared" si="299"/>
        <v>32.430034397858705</v>
      </c>
      <c r="E394" s="76">
        <f t="shared" si="299"/>
        <v>32.431973680122809</v>
      </c>
      <c r="F394" s="76">
        <f t="shared" si="299"/>
        <v>32.434696397434053</v>
      </c>
      <c r="G394" s="76">
        <f t="shared" si="299"/>
        <v>32.438481962873681</v>
      </c>
      <c r="H394" s="76">
        <f t="shared" si="299"/>
        <v>32.443671831473111</v>
      </c>
      <c r="I394" s="76">
        <f t="shared" si="299"/>
        <v>32.450646458746917</v>
      </c>
      <c r="J394" s="76">
        <f t="shared" si="299"/>
        <v>32.459763643992687</v>
      </c>
      <c r="K394" s="76">
        <f t="shared" si="299"/>
        <v>32.471245197805402</v>
      </c>
      <c r="L394" s="76">
        <f t="shared" si="299"/>
        <v>32.485022732802619</v>
      </c>
      <c r="M394" s="76">
        <f t="shared" si="299"/>
        <v>32.500602006394715</v>
      </c>
      <c r="N394" s="76">
        <f t="shared" si="299"/>
        <v>32.517048981605754</v>
      </c>
      <c r="O394" s="76">
        <f t="shared" si="299"/>
        <v>32.533172311107833</v>
      </c>
      <c r="P394" s="76">
        <f t="shared" si="299"/>
        <v>32.547849709829009</v>
      </c>
      <c r="Q394" s="76">
        <f t="shared" si="299"/>
        <v>32.56032340864023</v>
      </c>
      <c r="R394" s="76">
        <f t="shared" si="299"/>
        <v>32.570312607475131</v>
      </c>
      <c r="S394" s="76">
        <f t="shared" si="299"/>
        <v>32.577934809538448</v>
      </c>
      <c r="T394" s="76">
        <f t="shared" si="299"/>
        <v>32.583537739356473</v>
      </c>
      <c r="U394" s="76">
        <f t="shared" si="299"/>
        <v>32.587543753120656</v>
      </c>
      <c r="V394" s="76">
        <f t="shared" si="299"/>
        <v>32.590351377162634</v>
      </c>
      <c r="W394" s="76">
        <f t="shared" si="299"/>
        <v>32.592291617945705</v>
      </c>
      <c r="X394" s="76">
        <f t="shared" si="299"/>
        <v>32.593619421399467</v>
      </c>
      <c r="Y394" s="76">
        <f t="shared" si="299"/>
        <v>32.594522038501218</v>
      </c>
      <c r="Z394" s="76">
        <f t="shared" si="299"/>
        <v>32.595132829450186</v>
      </c>
      <c r="AA394" s="76">
        <f t="shared" si="299"/>
        <v>32.595544869662035</v>
      </c>
      <c r="AB394" s="76">
        <f t="shared" si="299"/>
        <v>32.595822253085814</v>
      </c>
      <c r="AC394" s="76">
        <f t="shared" si="299"/>
        <v>32.59600872398633</v>
      </c>
    </row>
    <row r="395" spans="1:29" ht="15.75" thickBot="1" x14ac:dyDescent="0.3"/>
    <row r="396" spans="1:29" ht="15.75" thickBot="1" x14ac:dyDescent="0.3">
      <c r="A396" s="26" t="s">
        <v>208</v>
      </c>
      <c r="B396" s="27">
        <v>2023</v>
      </c>
      <c r="C396" s="27">
        <v>2024</v>
      </c>
      <c r="D396" s="27">
        <v>2025</v>
      </c>
      <c r="E396" s="27">
        <v>2026</v>
      </c>
      <c r="F396" s="27">
        <v>2027</v>
      </c>
      <c r="G396" s="27">
        <v>2028</v>
      </c>
      <c r="H396" s="27">
        <v>2029</v>
      </c>
      <c r="I396" s="27">
        <v>2030</v>
      </c>
      <c r="J396" s="27">
        <v>2031</v>
      </c>
      <c r="K396" s="27">
        <v>2032</v>
      </c>
      <c r="L396" s="27">
        <v>2033</v>
      </c>
      <c r="M396" s="27">
        <v>2034</v>
      </c>
      <c r="N396" s="27">
        <v>2035</v>
      </c>
      <c r="O396" s="27">
        <v>2036</v>
      </c>
      <c r="P396" s="27">
        <v>2037</v>
      </c>
      <c r="Q396" s="27">
        <v>2038</v>
      </c>
      <c r="R396" s="27">
        <v>2039</v>
      </c>
      <c r="S396" s="27">
        <v>2040</v>
      </c>
      <c r="T396" s="27">
        <v>2041</v>
      </c>
      <c r="U396" s="27">
        <v>2042</v>
      </c>
      <c r="V396" s="27">
        <v>2043</v>
      </c>
      <c r="W396" s="27">
        <v>2044</v>
      </c>
      <c r="X396" s="27">
        <v>2045</v>
      </c>
      <c r="Y396" s="27">
        <v>2046</v>
      </c>
      <c r="Z396" s="27">
        <v>2047</v>
      </c>
      <c r="AA396" s="27">
        <v>2048</v>
      </c>
      <c r="AB396" s="27">
        <v>2049</v>
      </c>
      <c r="AC396" s="28">
        <v>2050</v>
      </c>
    </row>
    <row r="397" spans="1:29" x14ac:dyDescent="0.25">
      <c r="A397" s="29" t="str">
        <f t="shared" ref="A397:A404" si="300">A373</f>
        <v>Capex vehicle</v>
      </c>
      <c r="B397" s="65">
        <f>((1+B358)^B365)*B358/(((1+B358)^B365)-1)*(B354)/B370/(B367)</f>
        <v>7.6317014160409149E-4</v>
      </c>
      <c r="C397" s="65">
        <f t="shared" ref="C397:AC397" si="301">((1+C358)^C365)*C358/(((1+C358)^C365)-1)*(C354)/C370/(C367)</f>
        <v>7.6317014160409149E-4</v>
      </c>
      <c r="D397" s="65">
        <f t="shared" si="301"/>
        <v>7.6317014160409149E-4</v>
      </c>
      <c r="E397" s="65">
        <f t="shared" si="301"/>
        <v>7.6317014160409149E-4</v>
      </c>
      <c r="F397" s="65">
        <f t="shared" si="301"/>
        <v>7.6317014160409149E-4</v>
      </c>
      <c r="G397" s="65">
        <f t="shared" si="301"/>
        <v>7.6317014160409149E-4</v>
      </c>
      <c r="H397" s="65">
        <f t="shared" si="301"/>
        <v>7.6317014160409149E-4</v>
      </c>
      <c r="I397" s="65">
        <f t="shared" si="301"/>
        <v>7.6317014160409149E-4</v>
      </c>
      <c r="J397" s="65">
        <f t="shared" si="301"/>
        <v>7.6317014160409149E-4</v>
      </c>
      <c r="K397" s="65">
        <f t="shared" si="301"/>
        <v>7.6317014160409149E-4</v>
      </c>
      <c r="L397" s="65">
        <f t="shared" si="301"/>
        <v>7.6317014160409149E-4</v>
      </c>
      <c r="M397" s="65">
        <f t="shared" si="301"/>
        <v>7.6317014160409149E-4</v>
      </c>
      <c r="N397" s="65">
        <f t="shared" si="301"/>
        <v>7.6317014160409149E-4</v>
      </c>
      <c r="O397" s="65">
        <f t="shared" si="301"/>
        <v>7.6317014160409149E-4</v>
      </c>
      <c r="P397" s="65">
        <f t="shared" si="301"/>
        <v>7.6317014160409149E-4</v>
      </c>
      <c r="Q397" s="65">
        <f t="shared" si="301"/>
        <v>7.6317014160409149E-4</v>
      </c>
      <c r="R397" s="65">
        <f t="shared" si="301"/>
        <v>7.6317014160409149E-4</v>
      </c>
      <c r="S397" s="65">
        <f t="shared" si="301"/>
        <v>7.6317014160409149E-4</v>
      </c>
      <c r="T397" s="65">
        <f t="shared" si="301"/>
        <v>7.6317014160409149E-4</v>
      </c>
      <c r="U397" s="65">
        <f t="shared" si="301"/>
        <v>7.6317014160409149E-4</v>
      </c>
      <c r="V397" s="65">
        <f t="shared" si="301"/>
        <v>7.6317014160409149E-4</v>
      </c>
      <c r="W397" s="65">
        <f t="shared" si="301"/>
        <v>7.6317014160409149E-4</v>
      </c>
      <c r="X397" s="65">
        <f t="shared" si="301"/>
        <v>7.6317014160409149E-4</v>
      </c>
      <c r="Y397" s="65">
        <f t="shared" si="301"/>
        <v>7.6317014160409149E-4</v>
      </c>
      <c r="Z397" s="65">
        <f t="shared" si="301"/>
        <v>7.6317014160409149E-4</v>
      </c>
      <c r="AA397" s="65">
        <f t="shared" si="301"/>
        <v>7.6317014160409149E-4</v>
      </c>
      <c r="AB397" s="65">
        <f t="shared" si="301"/>
        <v>7.6317014160409149E-4</v>
      </c>
      <c r="AC397" s="65">
        <f t="shared" si="301"/>
        <v>7.6317014160409149E-4</v>
      </c>
    </row>
    <row r="398" spans="1:29" x14ac:dyDescent="0.25">
      <c r="A398" s="30" t="str">
        <f t="shared" si="300"/>
        <v>Residual value (vehicle)</v>
      </c>
      <c r="B398" s="68">
        <f>((1+B358)^B365)*B358/(((1+B358)^B365)-1)*(B355)/B370/(B367)</f>
        <v>-1.1346797345547289E-4</v>
      </c>
      <c r="C398" s="68">
        <f t="shared" ref="C398:AC398" si="302">((1+C358)^C365)*C358/(((1+C358)^C365)-1)*(C355)/C370/(C367)</f>
        <v>-1.1303657138934111E-4</v>
      </c>
      <c r="D398" s="68">
        <f t="shared" si="302"/>
        <v>-1.1242404229769157E-4</v>
      </c>
      <c r="E398" s="68">
        <f t="shared" si="302"/>
        <v>-1.1155829128693258E-4</v>
      </c>
      <c r="F398" s="68">
        <f t="shared" si="302"/>
        <v>-1.1034279248726903E-4</v>
      </c>
      <c r="G398" s="68">
        <f t="shared" si="302"/>
        <v>-1.0865280791600897E-4</v>
      </c>
      <c r="H398" s="68">
        <f t="shared" si="302"/>
        <v>-1.0633590229126001E-4</v>
      </c>
      <c r="I398" s="68">
        <f t="shared" si="302"/>
        <v>-1.0322222940116694E-4</v>
      </c>
      <c r="J398" s="68">
        <f t="shared" si="302"/>
        <v>-9.9152057416450692E-5</v>
      </c>
      <c r="K398" s="68">
        <f t="shared" si="302"/>
        <v>-9.4026363750057009E-5</v>
      </c>
      <c r="L398" s="68">
        <f t="shared" si="302"/>
        <v>-8.7875678483444322E-5</v>
      </c>
      <c r="M398" s="68">
        <f t="shared" si="302"/>
        <v>-8.0920645629828101E-5</v>
      </c>
      <c r="N398" s="68">
        <f t="shared" si="302"/>
        <v>-7.357824598204721E-5</v>
      </c>
      <c r="O398" s="68">
        <f t="shared" si="302"/>
        <v>-6.6380331025761298E-5</v>
      </c>
      <c r="P398" s="68">
        <f t="shared" si="302"/>
        <v>-5.982792088237961E-5</v>
      </c>
      <c r="Q398" s="68">
        <f t="shared" si="302"/>
        <v>-5.4259305341653007E-5</v>
      </c>
      <c r="R398" s="68">
        <f t="shared" si="302"/>
        <v>-4.9799841576070884E-5</v>
      </c>
      <c r="S398" s="68">
        <f t="shared" si="302"/>
        <v>-4.6397072797805602E-5</v>
      </c>
      <c r="T398" s="68">
        <f t="shared" si="302"/>
        <v>-4.3895764843330094E-5</v>
      </c>
      <c r="U398" s="68">
        <f t="shared" si="302"/>
        <v>-4.2107365841462744E-5</v>
      </c>
      <c r="V398" s="68">
        <f t="shared" si="302"/>
        <v>-4.0853962251293284E-5</v>
      </c>
      <c r="W398" s="68">
        <f t="shared" si="302"/>
        <v>-3.9987783330280735E-5</v>
      </c>
      <c r="X398" s="68">
        <f t="shared" si="302"/>
        <v>-3.93950139312806E-5</v>
      </c>
      <c r="Y398" s="68">
        <f t="shared" si="302"/>
        <v>-3.8992059867999029E-5</v>
      </c>
      <c r="Z398" s="68">
        <f t="shared" si="302"/>
        <v>-3.8719385337209372E-5</v>
      </c>
      <c r="AA398" s="68">
        <f t="shared" si="302"/>
        <v>-3.8535438814060903E-5</v>
      </c>
      <c r="AB398" s="68">
        <f t="shared" si="302"/>
        <v>-3.8411606928446129E-5</v>
      </c>
      <c r="AC398" s="68">
        <f t="shared" si="302"/>
        <v>-3.832836099071531E-5</v>
      </c>
    </row>
    <row r="399" spans="1:29" x14ac:dyDescent="0.25">
      <c r="A399" s="30" t="str">
        <f t="shared" si="300"/>
        <v>Capex costumization</v>
      </c>
      <c r="B399" s="66">
        <f>((1+B358)^B366)*B358/(((1+B358)^B366)-1)*(B356)/B370/(B367)</f>
        <v>7.6311881817276459E-4</v>
      </c>
      <c r="C399" s="66">
        <f t="shared" ref="C399:AC399" si="303">((1+C358)^C366)*C358/(((1+C358)^C366)-1)*(C356)/C370/(C367)</f>
        <v>7.6311881817276459E-4</v>
      </c>
      <c r="D399" s="66">
        <f t="shared" si="303"/>
        <v>7.6311881817276459E-4</v>
      </c>
      <c r="E399" s="66">
        <f t="shared" si="303"/>
        <v>7.6311881817276459E-4</v>
      </c>
      <c r="F399" s="66">
        <f t="shared" si="303"/>
        <v>7.6311881817276459E-4</v>
      </c>
      <c r="G399" s="66">
        <f t="shared" si="303"/>
        <v>7.6311881817276459E-4</v>
      </c>
      <c r="H399" s="66">
        <f t="shared" si="303"/>
        <v>7.6311881817276459E-4</v>
      </c>
      <c r="I399" s="66">
        <f t="shared" si="303"/>
        <v>7.6311881817276459E-4</v>
      </c>
      <c r="J399" s="66">
        <f t="shared" si="303"/>
        <v>7.6311881817276459E-4</v>
      </c>
      <c r="K399" s="66">
        <f t="shared" si="303"/>
        <v>7.6311881817276459E-4</v>
      </c>
      <c r="L399" s="66">
        <f t="shared" si="303"/>
        <v>7.6311881817276459E-4</v>
      </c>
      <c r="M399" s="66">
        <f t="shared" si="303"/>
        <v>7.6311881817276459E-4</v>
      </c>
      <c r="N399" s="66">
        <f t="shared" si="303"/>
        <v>7.6311881817276459E-4</v>
      </c>
      <c r="O399" s="66">
        <f t="shared" si="303"/>
        <v>7.6311881817276459E-4</v>
      </c>
      <c r="P399" s="66">
        <f t="shared" si="303"/>
        <v>7.6311881817276459E-4</v>
      </c>
      <c r="Q399" s="66">
        <f t="shared" si="303"/>
        <v>7.6311881817276459E-4</v>
      </c>
      <c r="R399" s="66">
        <f t="shared" si="303"/>
        <v>7.6311881817276459E-4</v>
      </c>
      <c r="S399" s="66">
        <f t="shared" si="303"/>
        <v>7.6311881817276459E-4</v>
      </c>
      <c r="T399" s="66">
        <f t="shared" si="303"/>
        <v>7.6311881817276459E-4</v>
      </c>
      <c r="U399" s="66">
        <f t="shared" si="303"/>
        <v>7.6311881817276459E-4</v>
      </c>
      <c r="V399" s="66">
        <f t="shared" si="303"/>
        <v>7.6311881817276459E-4</v>
      </c>
      <c r="W399" s="66">
        <f t="shared" si="303"/>
        <v>7.6311881817276459E-4</v>
      </c>
      <c r="X399" s="66">
        <f t="shared" si="303"/>
        <v>7.6311881817276459E-4</v>
      </c>
      <c r="Y399" s="66">
        <f t="shared" si="303"/>
        <v>7.6311881817276459E-4</v>
      </c>
      <c r="Z399" s="66">
        <f t="shared" si="303"/>
        <v>7.6311881817276459E-4</v>
      </c>
      <c r="AA399" s="66">
        <f t="shared" si="303"/>
        <v>7.6311881817276459E-4</v>
      </c>
      <c r="AB399" s="66">
        <f t="shared" si="303"/>
        <v>7.6311881817276459E-4</v>
      </c>
      <c r="AC399" s="66">
        <f t="shared" si="303"/>
        <v>7.6311881817276459E-4</v>
      </c>
    </row>
    <row r="400" spans="1:29" x14ac:dyDescent="0.25">
      <c r="A400" s="30" t="str">
        <f t="shared" si="300"/>
        <v>Residual value (costumization)</v>
      </c>
      <c r="B400" s="69">
        <f>((1+B358)^B366)*B358/(((1+B358)^B366)-1)*(B357)/B370/(B367)</f>
        <v>-3.8155940908638231E-5</v>
      </c>
      <c r="C400" s="69">
        <f t="shared" ref="C400:AC400" si="304">((1+C358)^C366)*C358/(((1+C358)^C366)-1)*(C357)/C370/(C367)</f>
        <v>-3.8155940908638231E-5</v>
      </c>
      <c r="D400" s="69">
        <f t="shared" si="304"/>
        <v>-3.8155940908638231E-5</v>
      </c>
      <c r="E400" s="69">
        <f t="shared" si="304"/>
        <v>-3.8155940908638231E-5</v>
      </c>
      <c r="F400" s="69">
        <f t="shared" si="304"/>
        <v>-3.8155940908638231E-5</v>
      </c>
      <c r="G400" s="69">
        <f t="shared" si="304"/>
        <v>-3.8155940908638231E-5</v>
      </c>
      <c r="H400" s="69">
        <f t="shared" si="304"/>
        <v>-3.8155940908638231E-5</v>
      </c>
      <c r="I400" s="69">
        <f t="shared" si="304"/>
        <v>-3.8155940908638231E-5</v>
      </c>
      <c r="J400" s="69">
        <f t="shared" si="304"/>
        <v>-3.8155940908638231E-5</v>
      </c>
      <c r="K400" s="69">
        <f t="shared" si="304"/>
        <v>-3.8155940908638231E-5</v>
      </c>
      <c r="L400" s="69">
        <f t="shared" si="304"/>
        <v>-3.8155940908638231E-5</v>
      </c>
      <c r="M400" s="69">
        <f t="shared" si="304"/>
        <v>-3.8155940908638231E-5</v>
      </c>
      <c r="N400" s="69">
        <f t="shared" si="304"/>
        <v>-3.8155940908638231E-5</v>
      </c>
      <c r="O400" s="69">
        <f t="shared" si="304"/>
        <v>-3.8155940908638231E-5</v>
      </c>
      <c r="P400" s="69">
        <f t="shared" si="304"/>
        <v>-3.8155940908638231E-5</v>
      </c>
      <c r="Q400" s="69">
        <f t="shared" si="304"/>
        <v>-3.8155940908638231E-5</v>
      </c>
      <c r="R400" s="69">
        <f t="shared" si="304"/>
        <v>-3.8155940908638231E-5</v>
      </c>
      <c r="S400" s="69">
        <f t="shared" si="304"/>
        <v>-3.8155940908638231E-5</v>
      </c>
      <c r="T400" s="69">
        <f t="shared" si="304"/>
        <v>-3.8155940908638231E-5</v>
      </c>
      <c r="U400" s="69">
        <f t="shared" si="304"/>
        <v>-3.8155940908638231E-5</v>
      </c>
      <c r="V400" s="69">
        <f t="shared" si="304"/>
        <v>-3.8155940908638231E-5</v>
      </c>
      <c r="W400" s="69">
        <f t="shared" si="304"/>
        <v>-3.8155940908638231E-5</v>
      </c>
      <c r="X400" s="69">
        <f t="shared" si="304"/>
        <v>-3.8155940908638231E-5</v>
      </c>
      <c r="Y400" s="69">
        <f t="shared" si="304"/>
        <v>-3.8155940908638231E-5</v>
      </c>
      <c r="Z400" s="69">
        <f t="shared" si="304"/>
        <v>-3.8155940908638231E-5</v>
      </c>
      <c r="AA400" s="69">
        <f t="shared" si="304"/>
        <v>-3.8155940908638231E-5</v>
      </c>
      <c r="AB400" s="69">
        <f t="shared" si="304"/>
        <v>-3.8155940908638231E-5</v>
      </c>
      <c r="AC400" s="69">
        <f t="shared" si="304"/>
        <v>-3.8155940908638231E-5</v>
      </c>
    </row>
    <row r="401" spans="1:29" x14ac:dyDescent="0.25">
      <c r="A401" s="30" t="str">
        <f t="shared" si="300"/>
        <v>Opex fix (admin, crew, insurance)</v>
      </c>
      <c r="B401" s="66">
        <f>B359/B370/(B367)</f>
        <v>3.6264505802320927E-3</v>
      </c>
      <c r="C401" s="66">
        <f t="shared" ref="C401:AC401" si="305">C359/C370/(C367)</f>
        <v>3.6264505802320927E-3</v>
      </c>
      <c r="D401" s="66">
        <f t="shared" si="305"/>
        <v>3.6264505802320927E-3</v>
      </c>
      <c r="E401" s="66">
        <f t="shared" si="305"/>
        <v>3.6264505802320927E-3</v>
      </c>
      <c r="F401" s="66">
        <f t="shared" si="305"/>
        <v>3.6264505802320927E-3</v>
      </c>
      <c r="G401" s="66">
        <f t="shared" si="305"/>
        <v>3.6264505802320927E-3</v>
      </c>
      <c r="H401" s="66">
        <f t="shared" si="305"/>
        <v>3.6264505802320927E-3</v>
      </c>
      <c r="I401" s="66">
        <f t="shared" si="305"/>
        <v>3.6264505802320927E-3</v>
      </c>
      <c r="J401" s="66">
        <f t="shared" si="305"/>
        <v>3.6264505802320927E-3</v>
      </c>
      <c r="K401" s="66">
        <f t="shared" si="305"/>
        <v>3.6264505802320927E-3</v>
      </c>
      <c r="L401" s="66">
        <f t="shared" si="305"/>
        <v>3.6264505802320927E-3</v>
      </c>
      <c r="M401" s="66">
        <f t="shared" si="305"/>
        <v>3.6264505802320927E-3</v>
      </c>
      <c r="N401" s="66">
        <f t="shared" si="305"/>
        <v>3.6264505802320927E-3</v>
      </c>
      <c r="O401" s="66">
        <f t="shared" si="305"/>
        <v>3.6264505802320927E-3</v>
      </c>
      <c r="P401" s="66">
        <f t="shared" si="305"/>
        <v>3.6264505802320927E-3</v>
      </c>
      <c r="Q401" s="66">
        <f t="shared" si="305"/>
        <v>3.6264505802320927E-3</v>
      </c>
      <c r="R401" s="66">
        <f t="shared" si="305"/>
        <v>3.6264505802320927E-3</v>
      </c>
      <c r="S401" s="66">
        <f t="shared" si="305"/>
        <v>3.6264505802320927E-3</v>
      </c>
      <c r="T401" s="66">
        <f t="shared" si="305"/>
        <v>3.6264505802320927E-3</v>
      </c>
      <c r="U401" s="66">
        <f t="shared" si="305"/>
        <v>3.6264505802320927E-3</v>
      </c>
      <c r="V401" s="66">
        <f t="shared" si="305"/>
        <v>3.6264505802320927E-3</v>
      </c>
      <c r="W401" s="66">
        <f t="shared" si="305"/>
        <v>3.6264505802320927E-3</v>
      </c>
      <c r="X401" s="66">
        <f t="shared" si="305"/>
        <v>3.6264505802320927E-3</v>
      </c>
      <c r="Y401" s="66">
        <f t="shared" si="305"/>
        <v>3.6264505802320927E-3</v>
      </c>
      <c r="Z401" s="66">
        <f t="shared" si="305"/>
        <v>3.6264505802320927E-3</v>
      </c>
      <c r="AA401" s="66">
        <f t="shared" si="305"/>
        <v>3.6264505802320927E-3</v>
      </c>
      <c r="AB401" s="66">
        <f t="shared" si="305"/>
        <v>3.6264505802320927E-3</v>
      </c>
      <c r="AC401" s="66">
        <f t="shared" si="305"/>
        <v>3.6264505802320927E-3</v>
      </c>
    </row>
    <row r="402" spans="1:29" x14ac:dyDescent="0.25">
      <c r="A402" s="30" t="str">
        <f t="shared" si="300"/>
        <v>Opex maintenance &amp; repair</v>
      </c>
      <c r="B402" s="66">
        <f>B360/B370/(B367)</f>
        <v>2.6260504201680674E-3</v>
      </c>
      <c r="C402" s="66">
        <f t="shared" ref="C402:AC402" si="306">C360/C370/(C367)</f>
        <v>2.6260504201680674E-3</v>
      </c>
      <c r="D402" s="66">
        <f t="shared" si="306"/>
        <v>2.6260504201680674E-3</v>
      </c>
      <c r="E402" s="66">
        <f t="shared" si="306"/>
        <v>2.6260504201680674E-3</v>
      </c>
      <c r="F402" s="66">
        <f t="shared" si="306"/>
        <v>2.6260504201680674E-3</v>
      </c>
      <c r="G402" s="66">
        <f t="shared" si="306"/>
        <v>2.6260504201680674E-3</v>
      </c>
      <c r="H402" s="66">
        <f t="shared" si="306"/>
        <v>2.6260504201680674E-3</v>
      </c>
      <c r="I402" s="66">
        <f t="shared" si="306"/>
        <v>2.6260504201680674E-3</v>
      </c>
      <c r="J402" s="66">
        <f t="shared" si="306"/>
        <v>2.6260504201680674E-3</v>
      </c>
      <c r="K402" s="66">
        <f t="shared" si="306"/>
        <v>2.6260504201680674E-3</v>
      </c>
      <c r="L402" s="66">
        <f t="shared" si="306"/>
        <v>2.6260504201680674E-3</v>
      </c>
      <c r="M402" s="66">
        <f t="shared" si="306"/>
        <v>2.6260504201680674E-3</v>
      </c>
      <c r="N402" s="66">
        <f t="shared" si="306"/>
        <v>2.6260504201680674E-3</v>
      </c>
      <c r="O402" s="66">
        <f t="shared" si="306"/>
        <v>2.6260504201680674E-3</v>
      </c>
      <c r="P402" s="66">
        <f t="shared" si="306"/>
        <v>2.6260504201680674E-3</v>
      </c>
      <c r="Q402" s="66">
        <f t="shared" si="306"/>
        <v>2.6260504201680674E-3</v>
      </c>
      <c r="R402" s="66">
        <f t="shared" si="306"/>
        <v>2.6260504201680674E-3</v>
      </c>
      <c r="S402" s="66">
        <f t="shared" si="306"/>
        <v>2.6260504201680674E-3</v>
      </c>
      <c r="T402" s="66">
        <f t="shared" si="306"/>
        <v>2.6260504201680674E-3</v>
      </c>
      <c r="U402" s="66">
        <f t="shared" si="306"/>
        <v>2.6260504201680674E-3</v>
      </c>
      <c r="V402" s="66">
        <f t="shared" si="306"/>
        <v>2.6260504201680674E-3</v>
      </c>
      <c r="W402" s="66">
        <f t="shared" si="306"/>
        <v>2.6260504201680674E-3</v>
      </c>
      <c r="X402" s="66">
        <f t="shared" si="306"/>
        <v>2.6260504201680674E-3</v>
      </c>
      <c r="Y402" s="66">
        <f t="shared" si="306"/>
        <v>2.6260504201680674E-3</v>
      </c>
      <c r="Z402" s="66">
        <f t="shared" si="306"/>
        <v>2.6260504201680674E-3</v>
      </c>
      <c r="AA402" s="66">
        <f t="shared" si="306"/>
        <v>2.6260504201680674E-3</v>
      </c>
      <c r="AB402" s="66">
        <f t="shared" si="306"/>
        <v>2.6260504201680674E-3</v>
      </c>
      <c r="AC402" s="66">
        <f t="shared" si="306"/>
        <v>2.6260504201680674E-3</v>
      </c>
    </row>
    <row r="403" spans="1:29" x14ac:dyDescent="0.25">
      <c r="A403" s="30" t="str">
        <f t="shared" si="300"/>
        <v>Opex var (mode-fees, shunting)</v>
      </c>
      <c r="B403" s="66">
        <f>B361*B370/B370/(B367)</f>
        <v>4.0016006402561026E-3</v>
      </c>
      <c r="C403" s="66">
        <f t="shared" ref="C403:AC403" si="307">C361*C370/C370/(C367)</f>
        <v>4.0016006402561026E-3</v>
      </c>
      <c r="D403" s="66">
        <f t="shared" si="307"/>
        <v>4.0016006402561026E-3</v>
      </c>
      <c r="E403" s="66">
        <f t="shared" si="307"/>
        <v>4.0016006402561026E-3</v>
      </c>
      <c r="F403" s="66">
        <f t="shared" si="307"/>
        <v>4.0016006402561026E-3</v>
      </c>
      <c r="G403" s="66">
        <f t="shared" si="307"/>
        <v>4.0016006402561026E-3</v>
      </c>
      <c r="H403" s="66">
        <f t="shared" si="307"/>
        <v>4.0016006402561026E-3</v>
      </c>
      <c r="I403" s="66">
        <f t="shared" si="307"/>
        <v>4.0016006402561026E-3</v>
      </c>
      <c r="J403" s="66">
        <f t="shared" si="307"/>
        <v>4.0016006402561026E-3</v>
      </c>
      <c r="K403" s="66">
        <f t="shared" si="307"/>
        <v>4.0016006402561026E-3</v>
      </c>
      <c r="L403" s="66">
        <f t="shared" si="307"/>
        <v>4.0016006402561026E-3</v>
      </c>
      <c r="M403" s="66">
        <f t="shared" si="307"/>
        <v>4.0016006402561026E-3</v>
      </c>
      <c r="N403" s="66">
        <f t="shared" si="307"/>
        <v>4.0016006402561026E-3</v>
      </c>
      <c r="O403" s="66">
        <f t="shared" si="307"/>
        <v>4.0016006402561026E-3</v>
      </c>
      <c r="P403" s="66">
        <f t="shared" si="307"/>
        <v>4.0016006402561026E-3</v>
      </c>
      <c r="Q403" s="66">
        <f t="shared" si="307"/>
        <v>4.0016006402561026E-3</v>
      </c>
      <c r="R403" s="66">
        <f t="shared" si="307"/>
        <v>4.0016006402561026E-3</v>
      </c>
      <c r="S403" s="66">
        <f t="shared" si="307"/>
        <v>4.0016006402561026E-3</v>
      </c>
      <c r="T403" s="66">
        <f t="shared" si="307"/>
        <v>4.0016006402561026E-3</v>
      </c>
      <c r="U403" s="66">
        <f t="shared" si="307"/>
        <v>4.0016006402561026E-3</v>
      </c>
      <c r="V403" s="66">
        <f t="shared" si="307"/>
        <v>4.0016006402561026E-3</v>
      </c>
      <c r="W403" s="66">
        <f t="shared" si="307"/>
        <v>4.0016006402561026E-3</v>
      </c>
      <c r="X403" s="66">
        <f t="shared" si="307"/>
        <v>4.0016006402561026E-3</v>
      </c>
      <c r="Y403" s="66">
        <f t="shared" si="307"/>
        <v>4.0016006402561026E-3</v>
      </c>
      <c r="Z403" s="66">
        <f t="shared" si="307"/>
        <v>4.0016006402561026E-3</v>
      </c>
      <c r="AA403" s="66">
        <f t="shared" si="307"/>
        <v>4.0016006402561026E-3</v>
      </c>
      <c r="AB403" s="66">
        <f t="shared" si="307"/>
        <v>4.0016006402561026E-3</v>
      </c>
      <c r="AC403" s="66">
        <f t="shared" si="307"/>
        <v>4.0016006402561026E-3</v>
      </c>
    </row>
    <row r="404" spans="1:29" x14ac:dyDescent="0.25">
      <c r="A404" s="30" t="str">
        <f t="shared" si="300"/>
        <v>Fuel Cost</v>
      </c>
      <c r="B404" s="66">
        <f>B362*B363*B370/B370/(B367)</f>
        <v>2.7715714285714288E-3</v>
      </c>
      <c r="C404" s="66">
        <f t="shared" ref="C404:AC404" si="308">C362*C363*C370/C370/(C367)</f>
        <v>2.7715714285714288E-3</v>
      </c>
      <c r="D404" s="66">
        <f t="shared" si="308"/>
        <v>2.7715714285714288E-3</v>
      </c>
      <c r="E404" s="66">
        <f t="shared" si="308"/>
        <v>2.7715714285714288E-3</v>
      </c>
      <c r="F404" s="66">
        <f t="shared" si="308"/>
        <v>2.7715714285714288E-3</v>
      </c>
      <c r="G404" s="66">
        <f t="shared" si="308"/>
        <v>2.7715714285714288E-3</v>
      </c>
      <c r="H404" s="66">
        <f t="shared" si="308"/>
        <v>2.7715714285714288E-3</v>
      </c>
      <c r="I404" s="66">
        <f t="shared" si="308"/>
        <v>2.7715714285714288E-3</v>
      </c>
      <c r="J404" s="66">
        <f t="shared" si="308"/>
        <v>2.7715714285714288E-3</v>
      </c>
      <c r="K404" s="66">
        <f t="shared" si="308"/>
        <v>2.7715714285714288E-3</v>
      </c>
      <c r="L404" s="66">
        <f t="shared" si="308"/>
        <v>2.7715714285714288E-3</v>
      </c>
      <c r="M404" s="66">
        <f t="shared" si="308"/>
        <v>2.7715714285714288E-3</v>
      </c>
      <c r="N404" s="66">
        <f t="shared" si="308"/>
        <v>2.7715714285714288E-3</v>
      </c>
      <c r="O404" s="66">
        <f t="shared" si="308"/>
        <v>2.7715714285714288E-3</v>
      </c>
      <c r="P404" s="66">
        <f t="shared" si="308"/>
        <v>2.7715714285714288E-3</v>
      </c>
      <c r="Q404" s="66">
        <f t="shared" si="308"/>
        <v>2.7715714285714288E-3</v>
      </c>
      <c r="R404" s="66">
        <f t="shared" si="308"/>
        <v>2.7715714285714288E-3</v>
      </c>
      <c r="S404" s="66">
        <f t="shared" si="308"/>
        <v>2.7715714285714288E-3</v>
      </c>
      <c r="T404" s="66">
        <f t="shared" si="308"/>
        <v>2.7715714285714288E-3</v>
      </c>
      <c r="U404" s="66">
        <f t="shared" si="308"/>
        <v>2.7715714285714288E-3</v>
      </c>
      <c r="V404" s="66">
        <f t="shared" si="308"/>
        <v>2.7715714285714288E-3</v>
      </c>
      <c r="W404" s="66">
        <f t="shared" si="308"/>
        <v>2.7715714285714288E-3</v>
      </c>
      <c r="X404" s="66">
        <f t="shared" si="308"/>
        <v>2.7715714285714288E-3</v>
      </c>
      <c r="Y404" s="66">
        <f t="shared" si="308"/>
        <v>2.7715714285714288E-3</v>
      </c>
      <c r="Z404" s="66">
        <f t="shared" si="308"/>
        <v>2.7715714285714288E-3</v>
      </c>
      <c r="AA404" s="66">
        <f t="shared" si="308"/>
        <v>2.7715714285714288E-3</v>
      </c>
      <c r="AB404" s="66">
        <f t="shared" si="308"/>
        <v>2.7715714285714288E-3</v>
      </c>
      <c r="AC404" s="66">
        <f t="shared" si="308"/>
        <v>2.7715714285714288E-3</v>
      </c>
    </row>
    <row r="405" spans="1:29" x14ac:dyDescent="0.25">
      <c r="A405" s="59" t="str">
        <f>A368</f>
        <v>Market failure (av. utilization)</v>
      </c>
      <c r="B405" s="66">
        <f t="shared" ref="B405:AC405" si="309">B394/B368-B394/B367</f>
        <v>1.2331961108093608E-2</v>
      </c>
      <c r="C405" s="66">
        <f t="shared" si="309"/>
        <v>1.2332328598742528E-2</v>
      </c>
      <c r="D405" s="66">
        <f t="shared" si="309"/>
        <v>1.2332850382783566E-2</v>
      </c>
      <c r="E405" s="66">
        <f t="shared" si="309"/>
        <v>1.2333587874385325E-2</v>
      </c>
      <c r="F405" s="66">
        <f t="shared" si="309"/>
        <v>1.2334623299288741E-2</v>
      </c>
      <c r="G405" s="66">
        <f t="shared" si="309"/>
        <v>1.2336062915775371E-2</v>
      </c>
      <c r="H405" s="66">
        <f t="shared" si="309"/>
        <v>1.2338036576122377E-2</v>
      </c>
      <c r="I405" s="66">
        <f t="shared" si="309"/>
        <v>1.2340688964139864E-2</v>
      </c>
      <c r="J405" s="66">
        <f t="shared" si="309"/>
        <v>1.23441561476824E-2</v>
      </c>
      <c r="K405" s="66">
        <f t="shared" si="309"/>
        <v>1.234852247932414E-2</v>
      </c>
      <c r="L405" s="66">
        <f t="shared" si="309"/>
        <v>1.2353761951958666E-2</v>
      </c>
      <c r="M405" s="66">
        <f t="shared" si="309"/>
        <v>1.2359686609574705E-2</v>
      </c>
      <c r="N405" s="66">
        <f t="shared" si="309"/>
        <v>1.2365941246311707E-2</v>
      </c>
      <c r="O405" s="66">
        <f t="shared" si="309"/>
        <v>1.2372072803496692E-2</v>
      </c>
      <c r="P405" s="66">
        <f t="shared" si="309"/>
        <v>1.2377654486211424E-2</v>
      </c>
      <c r="Q405" s="66">
        <f t="shared" si="309"/>
        <v>1.2382398121672042E-2</v>
      </c>
      <c r="R405" s="66">
        <f t="shared" si="309"/>
        <v>1.2386196924139017E-2</v>
      </c>
      <c r="S405" s="66">
        <f t="shared" si="309"/>
        <v>1.238909557902421E-2</v>
      </c>
      <c r="T405" s="66">
        <f t="shared" si="309"/>
        <v>1.2391226322837279E-2</v>
      </c>
      <c r="U405" s="66">
        <f t="shared" si="309"/>
        <v>1.2392749773838871E-2</v>
      </c>
      <c r="V405" s="66">
        <f t="shared" si="309"/>
        <v>1.2393817488008276E-2</v>
      </c>
      <c r="W405" s="66">
        <f t="shared" si="309"/>
        <v>1.2394555344126174E-2</v>
      </c>
      <c r="X405" s="66">
        <f t="shared" si="309"/>
        <v>1.2395060295836433E-2</v>
      </c>
      <c r="Y405" s="66">
        <f t="shared" si="309"/>
        <v>1.2395403553001453E-2</v>
      </c>
      <c r="Z405" s="66">
        <f t="shared" si="309"/>
        <v>1.2395635831305459E-2</v>
      </c>
      <c r="AA405" s="66">
        <f t="shared" si="309"/>
        <v>1.2395792526491842E-2</v>
      </c>
      <c r="AB405" s="66">
        <f t="shared" si="309"/>
        <v>1.2395898012912921E-2</v>
      </c>
      <c r="AC405" s="66">
        <f t="shared" si="309"/>
        <v>1.2395968926119138E-2</v>
      </c>
    </row>
    <row r="406" spans="1:29" x14ac:dyDescent="0.25">
      <c r="A406" s="59" t="str">
        <f>A369</f>
        <v>Payload loss (fuel)</v>
      </c>
      <c r="B406" s="66">
        <f>B394/(B367-B369)-B394/B367</f>
        <v>0</v>
      </c>
      <c r="C406" s="66">
        <f t="shared" ref="C406:AC406" si="310">C394/(C367-C369)-C394/C367</f>
        <v>0</v>
      </c>
      <c r="D406" s="66">
        <f t="shared" si="310"/>
        <v>0</v>
      </c>
      <c r="E406" s="66">
        <f t="shared" si="310"/>
        <v>0</v>
      </c>
      <c r="F406" s="66">
        <f t="shared" si="310"/>
        <v>0</v>
      </c>
      <c r="G406" s="66">
        <f t="shared" si="310"/>
        <v>0</v>
      </c>
      <c r="H406" s="66">
        <f t="shared" si="310"/>
        <v>0</v>
      </c>
      <c r="I406" s="66">
        <f t="shared" si="310"/>
        <v>0</v>
      </c>
      <c r="J406" s="66">
        <f t="shared" si="310"/>
        <v>0</v>
      </c>
      <c r="K406" s="66">
        <f t="shared" si="310"/>
        <v>0</v>
      </c>
      <c r="L406" s="66">
        <f t="shared" si="310"/>
        <v>0</v>
      </c>
      <c r="M406" s="66">
        <f t="shared" si="310"/>
        <v>0</v>
      </c>
      <c r="N406" s="66">
        <f t="shared" si="310"/>
        <v>0</v>
      </c>
      <c r="O406" s="66">
        <f t="shared" si="310"/>
        <v>0</v>
      </c>
      <c r="P406" s="66">
        <f t="shared" si="310"/>
        <v>0</v>
      </c>
      <c r="Q406" s="66">
        <f t="shared" si="310"/>
        <v>0</v>
      </c>
      <c r="R406" s="66">
        <f t="shared" si="310"/>
        <v>0</v>
      </c>
      <c r="S406" s="66">
        <f t="shared" si="310"/>
        <v>0</v>
      </c>
      <c r="T406" s="66">
        <f t="shared" si="310"/>
        <v>0</v>
      </c>
      <c r="U406" s="66">
        <f t="shared" si="310"/>
        <v>0</v>
      </c>
      <c r="V406" s="66">
        <f t="shared" si="310"/>
        <v>0</v>
      </c>
      <c r="W406" s="66">
        <f t="shared" si="310"/>
        <v>0</v>
      </c>
      <c r="X406" s="66">
        <f t="shared" si="310"/>
        <v>0</v>
      </c>
      <c r="Y406" s="66">
        <f t="shared" si="310"/>
        <v>0</v>
      </c>
      <c r="Z406" s="66">
        <f t="shared" si="310"/>
        <v>0</v>
      </c>
      <c r="AA406" s="66">
        <f t="shared" si="310"/>
        <v>0</v>
      </c>
      <c r="AB406" s="66">
        <f t="shared" si="310"/>
        <v>0</v>
      </c>
      <c r="AC406" s="66">
        <f t="shared" si="310"/>
        <v>0</v>
      </c>
    </row>
    <row r="407" spans="1:29" ht="15.75" thickBot="1" x14ac:dyDescent="0.3">
      <c r="A407" s="59" t="str">
        <f>A344</f>
        <v>Emission Cost</v>
      </c>
      <c r="B407" s="66">
        <f>B364*B370/B370/(B367)</f>
        <v>0</v>
      </c>
      <c r="C407" s="66">
        <f t="shared" ref="C407:AC407" si="311">C364*C370/C370/(C367)</f>
        <v>0</v>
      </c>
      <c r="D407" s="66">
        <f t="shared" si="311"/>
        <v>0</v>
      </c>
      <c r="E407" s="66">
        <f t="shared" si="311"/>
        <v>0</v>
      </c>
      <c r="F407" s="66">
        <f t="shared" si="311"/>
        <v>0</v>
      </c>
      <c r="G407" s="66">
        <f t="shared" si="311"/>
        <v>0</v>
      </c>
      <c r="H407" s="66">
        <f t="shared" si="311"/>
        <v>0</v>
      </c>
      <c r="I407" s="66">
        <f t="shared" si="311"/>
        <v>0</v>
      </c>
      <c r="J407" s="66">
        <f t="shared" si="311"/>
        <v>0</v>
      </c>
      <c r="K407" s="66">
        <f t="shared" si="311"/>
        <v>0</v>
      </c>
      <c r="L407" s="66">
        <f t="shared" si="311"/>
        <v>0</v>
      </c>
      <c r="M407" s="66">
        <f t="shared" si="311"/>
        <v>0</v>
      </c>
      <c r="N407" s="66">
        <f t="shared" si="311"/>
        <v>0</v>
      </c>
      <c r="O407" s="66">
        <f t="shared" si="311"/>
        <v>0</v>
      </c>
      <c r="P407" s="66">
        <f t="shared" si="311"/>
        <v>0</v>
      </c>
      <c r="Q407" s="66">
        <f t="shared" si="311"/>
        <v>0</v>
      </c>
      <c r="R407" s="66">
        <f t="shared" si="311"/>
        <v>0</v>
      </c>
      <c r="S407" s="66">
        <f t="shared" si="311"/>
        <v>0</v>
      </c>
      <c r="T407" s="66">
        <f t="shared" si="311"/>
        <v>0</v>
      </c>
      <c r="U407" s="66">
        <f t="shared" si="311"/>
        <v>0</v>
      </c>
      <c r="V407" s="66">
        <f t="shared" si="311"/>
        <v>0</v>
      </c>
      <c r="W407" s="66">
        <f t="shared" si="311"/>
        <v>0</v>
      </c>
      <c r="X407" s="66">
        <f t="shared" si="311"/>
        <v>0</v>
      </c>
      <c r="Y407" s="66">
        <f t="shared" si="311"/>
        <v>0</v>
      </c>
      <c r="Z407" s="66">
        <f t="shared" si="311"/>
        <v>0</v>
      </c>
      <c r="AA407" s="66">
        <f t="shared" si="311"/>
        <v>0</v>
      </c>
      <c r="AB407" s="66">
        <f t="shared" si="311"/>
        <v>0</v>
      </c>
      <c r="AC407" s="66">
        <f t="shared" si="311"/>
        <v>0</v>
      </c>
    </row>
    <row r="408" spans="1:29" ht="15.75" thickBot="1" x14ac:dyDescent="0.3">
      <c r="A408" s="31" t="s">
        <v>210</v>
      </c>
      <c r="B408" s="67">
        <f>B397+B398+B399+B400+B401+B402+B403+B404+B405+B406+B407</f>
        <v>2.6732299222734044E-2</v>
      </c>
      <c r="C408" s="67">
        <f t="shared" ref="C408:AC408" si="312">C397+C398+C399+C400+C401+C402+C403+C404+C405+C406+C407</f>
        <v>2.6733098115449095E-2</v>
      </c>
      <c r="D408" s="67">
        <f t="shared" si="312"/>
        <v>2.6734232428581785E-2</v>
      </c>
      <c r="E408" s="67">
        <f t="shared" si="312"/>
        <v>2.6735835671194301E-2</v>
      </c>
      <c r="F408" s="67">
        <f t="shared" si="312"/>
        <v>2.6738086594897383E-2</v>
      </c>
      <c r="G408" s="67">
        <f t="shared" si="312"/>
        <v>2.6741216195955271E-2</v>
      </c>
      <c r="H408" s="67">
        <f t="shared" si="312"/>
        <v>2.6745506761927024E-2</v>
      </c>
      <c r="I408" s="67">
        <f t="shared" si="312"/>
        <v>2.6751272822834606E-2</v>
      </c>
      <c r="J408" s="67">
        <f t="shared" si="312"/>
        <v>2.6758810178361857E-2</v>
      </c>
      <c r="K408" s="67">
        <f t="shared" si="312"/>
        <v>2.6768302203669991E-2</v>
      </c>
      <c r="L408" s="67">
        <f t="shared" si="312"/>
        <v>2.6779692361571131E-2</v>
      </c>
      <c r="M408" s="67">
        <f t="shared" si="312"/>
        <v>2.6792572052040785E-2</v>
      </c>
      <c r="N408" s="67">
        <f t="shared" si="312"/>
        <v>2.680616908842557E-2</v>
      </c>
      <c r="O408" s="67">
        <f t="shared" si="312"/>
        <v>2.681949856056684E-2</v>
      </c>
      <c r="P408" s="67">
        <f t="shared" si="312"/>
        <v>2.6831632653424954E-2</v>
      </c>
      <c r="Q408" s="67">
        <f t="shared" si="312"/>
        <v>2.6841944904426297E-2</v>
      </c>
      <c r="R408" s="67">
        <f t="shared" si="312"/>
        <v>2.6850203170658855E-2</v>
      </c>
      <c r="S408" s="67">
        <f t="shared" si="312"/>
        <v>2.6856504594322313E-2</v>
      </c>
      <c r="T408" s="67">
        <f t="shared" si="312"/>
        <v>2.6861136646089859E-2</v>
      </c>
      <c r="U408" s="67">
        <f t="shared" si="312"/>
        <v>2.6864448496093318E-2</v>
      </c>
      <c r="V408" s="67">
        <f t="shared" si="312"/>
        <v>2.6866769613852891E-2</v>
      </c>
      <c r="W408" s="67">
        <f t="shared" si="312"/>
        <v>2.6868373648891802E-2</v>
      </c>
      <c r="X408" s="67">
        <f t="shared" si="312"/>
        <v>2.6869471370001063E-2</v>
      </c>
      <c r="Y408" s="67">
        <f t="shared" si="312"/>
        <v>2.6870217581229365E-2</v>
      </c>
      <c r="Z408" s="67">
        <f t="shared" si="312"/>
        <v>2.6870722534064161E-2</v>
      </c>
      <c r="AA408" s="67">
        <f t="shared" si="312"/>
        <v>2.6871063175773691E-2</v>
      </c>
      <c r="AB408" s="67">
        <f t="shared" si="312"/>
        <v>2.6871292494080386E-2</v>
      </c>
      <c r="AC408" s="67">
        <f t="shared" si="312"/>
        <v>2.6871446653224332E-2</v>
      </c>
    </row>
    <row r="410" spans="1:29" x14ac:dyDescent="0.25">
      <c r="B410" s="40"/>
    </row>
    <row r="429" spans="1:1" s="3" customFormat="1" ht="21" x14ac:dyDescent="0.35">
      <c r="A429" s="2" t="str">
        <f>'Parameter Input'!A123</f>
        <v>Railway long-haul:  Neo bulk</v>
      </c>
    </row>
    <row r="430" spans="1:1" s="3" customFormat="1" ht="21" x14ac:dyDescent="0.35">
      <c r="A430" s="2" t="s">
        <v>11</v>
      </c>
    </row>
    <row r="431" spans="1:1" x14ac:dyDescent="0.25">
      <c r="A431" s="33" t="s">
        <v>195</v>
      </c>
    </row>
    <row r="432" spans="1:1" x14ac:dyDescent="0.25">
      <c r="A432" s="33" t="s">
        <v>196</v>
      </c>
    </row>
    <row r="433" spans="1:44" ht="15.75" thickBot="1" x14ac:dyDescent="0.3">
      <c r="A433" s="34" t="s">
        <v>197</v>
      </c>
      <c r="B433" s="34"/>
    </row>
    <row r="434" spans="1:44" ht="15.75" thickBot="1" x14ac:dyDescent="0.3">
      <c r="A434" s="39" t="s">
        <v>198</v>
      </c>
      <c r="B434" s="35"/>
    </row>
    <row r="435" spans="1:44" ht="15.75" thickBot="1" x14ac:dyDescent="0.3">
      <c r="A435" s="38" t="s">
        <v>199</v>
      </c>
      <c r="B435" s="36"/>
    </row>
    <row r="436" spans="1:44" ht="15.75" thickBot="1" x14ac:dyDescent="0.3"/>
    <row r="437" spans="1:44" x14ac:dyDescent="0.25">
      <c r="A437" s="5" t="s">
        <v>200</v>
      </c>
      <c r="B437" s="6">
        <v>2023</v>
      </c>
      <c r="C437" s="6">
        <v>2050</v>
      </c>
      <c r="D437" s="7"/>
      <c r="E437" s="5" t="s">
        <v>201</v>
      </c>
      <c r="F437" s="8"/>
      <c r="G437" s="8"/>
      <c r="H437" s="8"/>
      <c r="I437" s="8"/>
      <c r="J437" s="8"/>
      <c r="K437" s="9"/>
      <c r="L437" s="10" t="s">
        <v>2</v>
      </c>
      <c r="M437" s="11"/>
      <c r="N437" s="11"/>
      <c r="O437" s="11"/>
      <c r="P437" s="12"/>
      <c r="Q437" s="13">
        <v>0</v>
      </c>
      <c r="R437" s="13">
        <v>1</v>
      </c>
      <c r="S437" s="13">
        <v>2</v>
      </c>
      <c r="T437" s="13">
        <v>3</v>
      </c>
      <c r="U437" s="13">
        <v>4</v>
      </c>
      <c r="V437" s="13">
        <v>5</v>
      </c>
      <c r="W437" s="13">
        <v>6</v>
      </c>
      <c r="X437" s="13">
        <v>7</v>
      </c>
      <c r="Y437" s="13">
        <v>8</v>
      </c>
      <c r="Z437" s="13">
        <v>9</v>
      </c>
      <c r="AA437" s="13">
        <v>10</v>
      </c>
      <c r="AB437" s="13">
        <v>11</v>
      </c>
      <c r="AC437" s="13">
        <v>12</v>
      </c>
      <c r="AD437" s="13">
        <v>13</v>
      </c>
      <c r="AE437" s="13">
        <v>14</v>
      </c>
      <c r="AF437" s="13">
        <v>15</v>
      </c>
      <c r="AG437" s="13">
        <v>16</v>
      </c>
      <c r="AH437" s="13">
        <v>17</v>
      </c>
      <c r="AI437" s="13">
        <v>18</v>
      </c>
      <c r="AJ437" s="13">
        <v>19</v>
      </c>
      <c r="AK437" s="13">
        <v>20</v>
      </c>
      <c r="AL437" s="13">
        <v>21</v>
      </c>
      <c r="AM437" s="13">
        <v>22</v>
      </c>
      <c r="AN437" s="13">
        <v>23</v>
      </c>
      <c r="AO437" s="13">
        <v>24</v>
      </c>
      <c r="AP437" s="13">
        <v>25</v>
      </c>
      <c r="AQ437" s="13">
        <v>26</v>
      </c>
      <c r="AR437" s="14">
        <v>27</v>
      </c>
    </row>
    <row r="438" spans="1:44" ht="15.75" thickBot="1" x14ac:dyDescent="0.3">
      <c r="A438" s="15"/>
      <c r="B438" s="3" t="s">
        <v>202</v>
      </c>
      <c r="C438" s="3" t="s">
        <v>203</v>
      </c>
      <c r="D438" s="16" t="s">
        <v>5</v>
      </c>
      <c r="E438" s="17"/>
      <c r="F438" s="18"/>
      <c r="G438" s="18"/>
      <c r="H438" s="18"/>
      <c r="I438" s="18"/>
      <c r="J438" s="18"/>
      <c r="K438" s="19"/>
      <c r="L438" s="20" t="s">
        <v>8</v>
      </c>
      <c r="M438" s="20" t="s">
        <v>204</v>
      </c>
      <c r="N438" s="20" t="s">
        <v>205</v>
      </c>
      <c r="O438" s="20" t="s">
        <v>9</v>
      </c>
      <c r="P438" s="21" t="s">
        <v>10</v>
      </c>
      <c r="Q438" s="22">
        <v>2023</v>
      </c>
      <c r="R438" s="22">
        <v>2024</v>
      </c>
      <c r="S438" s="22">
        <v>2025</v>
      </c>
      <c r="T438" s="22">
        <v>2026</v>
      </c>
      <c r="U438" s="22">
        <v>2027</v>
      </c>
      <c r="V438" s="22">
        <v>2028</v>
      </c>
      <c r="W438" s="22">
        <v>2029</v>
      </c>
      <c r="X438" s="22">
        <v>2030</v>
      </c>
      <c r="Y438" s="22">
        <v>2031</v>
      </c>
      <c r="Z438" s="22">
        <v>2032</v>
      </c>
      <c r="AA438" s="22">
        <v>2033</v>
      </c>
      <c r="AB438" s="22">
        <v>2034</v>
      </c>
      <c r="AC438" s="22">
        <v>2035</v>
      </c>
      <c r="AD438" s="22">
        <v>2036</v>
      </c>
      <c r="AE438" s="22">
        <v>2037</v>
      </c>
      <c r="AF438" s="22">
        <v>2038</v>
      </c>
      <c r="AG438" s="22">
        <v>2039</v>
      </c>
      <c r="AH438" s="22">
        <v>2040</v>
      </c>
      <c r="AI438" s="22">
        <v>2041</v>
      </c>
      <c r="AJ438" s="22">
        <v>2042</v>
      </c>
      <c r="AK438" s="22">
        <v>2043</v>
      </c>
      <c r="AL438" s="22">
        <v>2044</v>
      </c>
      <c r="AM438" s="22">
        <v>2045</v>
      </c>
      <c r="AN438" s="22">
        <v>2046</v>
      </c>
      <c r="AO438" s="22">
        <v>2047</v>
      </c>
      <c r="AP438" s="22">
        <v>2048</v>
      </c>
      <c r="AQ438" s="22">
        <v>2049</v>
      </c>
      <c r="AR438" s="23">
        <v>2050</v>
      </c>
    </row>
    <row r="439" spans="1:44" x14ac:dyDescent="0.25">
      <c r="A439" s="24" t="s">
        <v>18</v>
      </c>
      <c r="B439" s="41">
        <f>'Parameter Input'!$L$77</f>
        <v>3500000</v>
      </c>
      <c r="C439" s="42">
        <f>'Parameter Input'!$M$77</f>
        <v>3500000</v>
      </c>
      <c r="D439" s="1" t="s">
        <v>15</v>
      </c>
      <c r="L439" s="51">
        <f>'Parameter Input'!$O$77</f>
        <v>12</v>
      </c>
      <c r="M439" s="52">
        <v>0</v>
      </c>
      <c r="N439" s="52">
        <v>1</v>
      </c>
      <c r="O439" s="52">
        <f>'Parameter Input'!$P$77</f>
        <v>0.9</v>
      </c>
      <c r="P439" s="53">
        <f>'Parameter Input'!$Q$77</f>
        <v>0.4</v>
      </c>
      <c r="Q439" s="4">
        <f t="shared" ref="Q439:AR448" si="313">$N439+($M439-$N439)*((1/(1+EXP(-$P439*(Q$9-$L439)))^$O439))</f>
        <v>0.9867978615748374</v>
      </c>
      <c r="R439" s="4">
        <f t="shared" si="313"/>
        <v>0.98114509762858249</v>
      </c>
      <c r="S439" s="4">
        <f t="shared" si="313"/>
        <v>0.97311898315872036</v>
      </c>
      <c r="T439" s="4">
        <f t="shared" si="313"/>
        <v>0.96177484161592774</v>
      </c>
      <c r="U439" s="4">
        <f t="shared" si="313"/>
        <v>0.94584787155511363</v>
      </c>
      <c r="V439" s="4">
        <f t="shared" si="313"/>
        <v>0.92370360150141495</v>
      </c>
      <c r="W439" s="4">
        <f t="shared" si="313"/>
        <v>0.89334463567658451</v>
      </c>
      <c r="X439" s="4">
        <f t="shared" si="313"/>
        <v>0.85254543874327005</v>
      </c>
      <c r="Y439" s="4">
        <f t="shared" si="313"/>
        <v>0.79921300652623883</v>
      </c>
      <c r="Z439" s="4">
        <f t="shared" si="313"/>
        <v>0.73204982249993378</v>
      </c>
      <c r="AA439" s="4">
        <f t="shared" si="313"/>
        <v>0.65145592958786691</v>
      </c>
      <c r="AB439" s="4">
        <f t="shared" si="313"/>
        <v>0.56032247880849573</v>
      </c>
      <c r="AC439" s="4">
        <f t="shared" si="313"/>
        <v>0.46411326873185343</v>
      </c>
      <c r="AD439" s="4">
        <f t="shared" si="313"/>
        <v>0.36979727595523937</v>
      </c>
      <c r="AE439" s="4">
        <f t="shared" si="313"/>
        <v>0.28393948637231203</v>
      </c>
      <c r="AF439" s="4">
        <f t="shared" si="313"/>
        <v>0.21097259161117732</v>
      </c>
      <c r="AG439" s="4">
        <f t="shared" si="313"/>
        <v>0.15253917653798199</v>
      </c>
      <c r="AH439" s="4">
        <f t="shared" si="313"/>
        <v>0.10795188737709993</v>
      </c>
      <c r="AI439" s="4">
        <f t="shared" si="313"/>
        <v>7.5176653938091809E-2</v>
      </c>
      <c r="AJ439" s="4">
        <f t="shared" si="313"/>
        <v>5.1742836177502194E-2</v>
      </c>
      <c r="AK439" s="4">
        <f t="shared" si="313"/>
        <v>3.5319190625345942E-2</v>
      </c>
      <c r="AL439" s="4">
        <f t="shared" si="313"/>
        <v>2.3969442072658165E-2</v>
      </c>
      <c r="AM439" s="4">
        <f t="shared" si="313"/>
        <v>1.6202243558389728E-2</v>
      </c>
      <c r="AN439" s="4">
        <f t="shared" si="313"/>
        <v>1.0922240564108399E-2</v>
      </c>
      <c r="AO439" s="4">
        <f t="shared" si="313"/>
        <v>7.3493212906090566E-3</v>
      </c>
      <c r="AP439" s="4">
        <f t="shared" si="313"/>
        <v>4.9390262185057265E-3</v>
      </c>
      <c r="AQ439" s="4">
        <f t="shared" si="313"/>
        <v>3.3164275492956197E-3</v>
      </c>
      <c r="AR439" s="4">
        <f t="shared" si="313"/>
        <v>2.2256362146679809E-3</v>
      </c>
    </row>
    <row r="440" spans="1:44" x14ac:dyDescent="0.25">
      <c r="A440" s="24" t="s">
        <v>28</v>
      </c>
      <c r="B440" s="60">
        <f>'Parameter Input'!$L$78</f>
        <v>-525000</v>
      </c>
      <c r="C440" s="61">
        <f>'Parameter Input'!$M$78</f>
        <v>-175000</v>
      </c>
      <c r="D440" s="1" t="s">
        <v>15</v>
      </c>
      <c r="L440" s="54">
        <f>'Parameter Input'!$O$78</f>
        <v>12</v>
      </c>
      <c r="M440" s="37">
        <v>0</v>
      </c>
      <c r="N440" s="37">
        <v>1</v>
      </c>
      <c r="O440" s="37">
        <f>'Parameter Input'!$P$78</f>
        <v>0.9</v>
      </c>
      <c r="P440" s="55">
        <f>'Parameter Input'!$Q$78</f>
        <v>0.4</v>
      </c>
      <c r="Q440" s="4">
        <f t="shared" si="313"/>
        <v>0.9867978615748374</v>
      </c>
      <c r="R440" s="4">
        <f t="shared" si="313"/>
        <v>0.98114509762858249</v>
      </c>
      <c r="S440" s="4">
        <f t="shared" si="313"/>
        <v>0.97311898315872036</v>
      </c>
      <c r="T440" s="4">
        <f t="shared" si="313"/>
        <v>0.96177484161592774</v>
      </c>
      <c r="U440" s="4">
        <f t="shared" si="313"/>
        <v>0.94584787155511363</v>
      </c>
      <c r="V440" s="4">
        <f t="shared" si="313"/>
        <v>0.92370360150141495</v>
      </c>
      <c r="W440" s="4">
        <f t="shared" si="313"/>
        <v>0.89334463567658451</v>
      </c>
      <c r="X440" s="4">
        <f t="shared" si="313"/>
        <v>0.85254543874327005</v>
      </c>
      <c r="Y440" s="4">
        <f t="shared" si="313"/>
        <v>0.79921300652623883</v>
      </c>
      <c r="Z440" s="4">
        <f t="shared" si="313"/>
        <v>0.73204982249993378</v>
      </c>
      <c r="AA440" s="4">
        <f t="shared" si="313"/>
        <v>0.65145592958786691</v>
      </c>
      <c r="AB440" s="4">
        <f t="shared" si="313"/>
        <v>0.56032247880849573</v>
      </c>
      <c r="AC440" s="4">
        <f t="shared" si="313"/>
        <v>0.46411326873185343</v>
      </c>
      <c r="AD440" s="4">
        <f t="shared" si="313"/>
        <v>0.36979727595523937</v>
      </c>
      <c r="AE440" s="4">
        <f t="shared" si="313"/>
        <v>0.28393948637231203</v>
      </c>
      <c r="AF440" s="4">
        <f t="shared" si="313"/>
        <v>0.21097259161117732</v>
      </c>
      <c r="AG440" s="4">
        <f t="shared" si="313"/>
        <v>0.15253917653798199</v>
      </c>
      <c r="AH440" s="4">
        <f t="shared" si="313"/>
        <v>0.10795188737709993</v>
      </c>
      <c r="AI440" s="4">
        <f t="shared" si="313"/>
        <v>7.5176653938091809E-2</v>
      </c>
      <c r="AJ440" s="4">
        <f t="shared" si="313"/>
        <v>5.1742836177502194E-2</v>
      </c>
      <c r="AK440" s="4">
        <f t="shared" si="313"/>
        <v>3.5319190625345942E-2</v>
      </c>
      <c r="AL440" s="4">
        <f t="shared" si="313"/>
        <v>2.3969442072658165E-2</v>
      </c>
      <c r="AM440" s="4">
        <f t="shared" si="313"/>
        <v>1.6202243558389728E-2</v>
      </c>
      <c r="AN440" s="4">
        <f t="shared" si="313"/>
        <v>1.0922240564108399E-2</v>
      </c>
      <c r="AO440" s="4">
        <f t="shared" si="313"/>
        <v>7.3493212906090566E-3</v>
      </c>
      <c r="AP440" s="4">
        <f t="shared" si="313"/>
        <v>4.9390262185057265E-3</v>
      </c>
      <c r="AQ440" s="4">
        <f t="shared" si="313"/>
        <v>3.3164275492956197E-3</v>
      </c>
      <c r="AR440" s="4">
        <f t="shared" si="313"/>
        <v>2.2256362146679809E-3</v>
      </c>
    </row>
    <row r="441" spans="1:44" x14ac:dyDescent="0.25">
      <c r="A441" s="24" t="s">
        <v>14</v>
      </c>
      <c r="B441" s="43">
        <f>'Parameter Input'!B124</f>
        <v>3500000</v>
      </c>
      <c r="C441" s="44">
        <f>'Parameter Input'!C124</f>
        <v>3500000</v>
      </c>
      <c r="D441" s="1" t="s">
        <v>15</v>
      </c>
      <c r="L441" s="54">
        <f>'Parameter Input'!E124</f>
        <v>12</v>
      </c>
      <c r="M441" s="37">
        <v>0</v>
      </c>
      <c r="N441" s="37">
        <v>1</v>
      </c>
      <c r="O441" s="37">
        <f>'Parameter Input'!F124</f>
        <v>0.9</v>
      </c>
      <c r="P441" s="55">
        <f>'Parameter Input'!G124</f>
        <v>0.4</v>
      </c>
      <c r="Q441" s="4">
        <f t="shared" si="313"/>
        <v>0.9867978615748374</v>
      </c>
      <c r="R441" s="4">
        <f t="shared" si="313"/>
        <v>0.98114509762858249</v>
      </c>
      <c r="S441" s="4">
        <f t="shared" si="313"/>
        <v>0.97311898315872036</v>
      </c>
      <c r="T441" s="4">
        <f t="shared" si="313"/>
        <v>0.96177484161592774</v>
      </c>
      <c r="U441" s="4">
        <f t="shared" si="313"/>
        <v>0.94584787155511363</v>
      </c>
      <c r="V441" s="4">
        <f t="shared" si="313"/>
        <v>0.92370360150141495</v>
      </c>
      <c r="W441" s="4">
        <f t="shared" si="313"/>
        <v>0.89334463567658451</v>
      </c>
      <c r="X441" s="4">
        <f t="shared" si="313"/>
        <v>0.85254543874327005</v>
      </c>
      <c r="Y441" s="4">
        <f t="shared" si="313"/>
        <v>0.79921300652623883</v>
      </c>
      <c r="Z441" s="4">
        <f t="shared" si="313"/>
        <v>0.73204982249993378</v>
      </c>
      <c r="AA441" s="4">
        <f t="shared" si="313"/>
        <v>0.65145592958786691</v>
      </c>
      <c r="AB441" s="4">
        <f t="shared" si="313"/>
        <v>0.56032247880849573</v>
      </c>
      <c r="AC441" s="4">
        <f t="shared" si="313"/>
        <v>0.46411326873185343</v>
      </c>
      <c r="AD441" s="4">
        <f t="shared" si="313"/>
        <v>0.36979727595523937</v>
      </c>
      <c r="AE441" s="4">
        <f t="shared" si="313"/>
        <v>0.28393948637231203</v>
      </c>
      <c r="AF441" s="4">
        <f t="shared" si="313"/>
        <v>0.21097259161117732</v>
      </c>
      <c r="AG441" s="4">
        <f t="shared" si="313"/>
        <v>0.15253917653798199</v>
      </c>
      <c r="AH441" s="4">
        <f t="shared" si="313"/>
        <v>0.10795188737709993</v>
      </c>
      <c r="AI441" s="4">
        <f t="shared" si="313"/>
        <v>7.5176653938091809E-2</v>
      </c>
      <c r="AJ441" s="4">
        <f t="shared" si="313"/>
        <v>5.1742836177502194E-2</v>
      </c>
      <c r="AK441" s="4">
        <f t="shared" si="313"/>
        <v>3.5319190625345942E-2</v>
      </c>
      <c r="AL441" s="4">
        <f t="shared" si="313"/>
        <v>2.3969442072658165E-2</v>
      </c>
      <c r="AM441" s="4">
        <f t="shared" si="313"/>
        <v>1.6202243558389728E-2</v>
      </c>
      <c r="AN441" s="4">
        <f t="shared" si="313"/>
        <v>1.0922240564108399E-2</v>
      </c>
      <c r="AO441" s="4">
        <f t="shared" si="313"/>
        <v>7.3493212906090566E-3</v>
      </c>
      <c r="AP441" s="4">
        <f t="shared" si="313"/>
        <v>4.9390262185057265E-3</v>
      </c>
      <c r="AQ441" s="4">
        <f t="shared" si="313"/>
        <v>3.3164275492956197E-3</v>
      </c>
      <c r="AR441" s="4">
        <f t="shared" si="313"/>
        <v>2.2256362146679809E-3</v>
      </c>
    </row>
    <row r="442" spans="1:44" x14ac:dyDescent="0.25">
      <c r="A442" s="24" t="s">
        <v>25</v>
      </c>
      <c r="B442" s="60">
        <f>'Parameter Input'!B125</f>
        <v>-175000</v>
      </c>
      <c r="C442" s="61">
        <f>'Parameter Input'!C125</f>
        <v>-175000</v>
      </c>
      <c r="D442" s="1" t="s">
        <v>15</v>
      </c>
      <c r="L442" s="54">
        <f>'Parameter Input'!E125</f>
        <v>12</v>
      </c>
      <c r="M442" s="37">
        <v>0</v>
      </c>
      <c r="N442" s="37">
        <v>1</v>
      </c>
      <c r="O442" s="37">
        <f>'Parameter Input'!F125</f>
        <v>0.9</v>
      </c>
      <c r="P442" s="55">
        <f>'Parameter Input'!G125</f>
        <v>0.4</v>
      </c>
      <c r="Q442" s="4">
        <f t="shared" si="313"/>
        <v>0.9867978615748374</v>
      </c>
      <c r="R442" s="4">
        <f t="shared" si="313"/>
        <v>0.98114509762858249</v>
      </c>
      <c r="S442" s="4">
        <f t="shared" si="313"/>
        <v>0.97311898315872036</v>
      </c>
      <c r="T442" s="4">
        <f t="shared" si="313"/>
        <v>0.96177484161592774</v>
      </c>
      <c r="U442" s="4">
        <f t="shared" si="313"/>
        <v>0.94584787155511363</v>
      </c>
      <c r="V442" s="4">
        <f t="shared" si="313"/>
        <v>0.92370360150141495</v>
      </c>
      <c r="W442" s="4">
        <f t="shared" si="313"/>
        <v>0.89334463567658451</v>
      </c>
      <c r="X442" s="4">
        <f t="shared" si="313"/>
        <v>0.85254543874327005</v>
      </c>
      <c r="Y442" s="4">
        <f t="shared" si="313"/>
        <v>0.79921300652623883</v>
      </c>
      <c r="Z442" s="4">
        <f t="shared" si="313"/>
        <v>0.73204982249993378</v>
      </c>
      <c r="AA442" s="4">
        <f t="shared" si="313"/>
        <v>0.65145592958786691</v>
      </c>
      <c r="AB442" s="4">
        <f t="shared" si="313"/>
        <v>0.56032247880849573</v>
      </c>
      <c r="AC442" s="4">
        <f t="shared" si="313"/>
        <v>0.46411326873185343</v>
      </c>
      <c r="AD442" s="4">
        <f t="shared" si="313"/>
        <v>0.36979727595523937</v>
      </c>
      <c r="AE442" s="4">
        <f t="shared" si="313"/>
        <v>0.28393948637231203</v>
      </c>
      <c r="AF442" s="4">
        <f t="shared" si="313"/>
        <v>0.21097259161117732</v>
      </c>
      <c r="AG442" s="4">
        <f t="shared" si="313"/>
        <v>0.15253917653798199</v>
      </c>
      <c r="AH442" s="4">
        <f t="shared" si="313"/>
        <v>0.10795188737709993</v>
      </c>
      <c r="AI442" s="4">
        <f t="shared" si="313"/>
        <v>7.5176653938091809E-2</v>
      </c>
      <c r="AJ442" s="4">
        <f t="shared" si="313"/>
        <v>5.1742836177502194E-2</v>
      </c>
      <c r="AK442" s="4">
        <f t="shared" si="313"/>
        <v>3.5319190625345942E-2</v>
      </c>
      <c r="AL442" s="4">
        <f t="shared" si="313"/>
        <v>2.3969442072658165E-2</v>
      </c>
      <c r="AM442" s="4">
        <f t="shared" si="313"/>
        <v>1.6202243558389728E-2</v>
      </c>
      <c r="AN442" s="4">
        <f t="shared" si="313"/>
        <v>1.0922240564108399E-2</v>
      </c>
      <c r="AO442" s="4">
        <f t="shared" si="313"/>
        <v>7.3493212906090566E-3</v>
      </c>
      <c r="AP442" s="4">
        <f t="shared" si="313"/>
        <v>4.9390262185057265E-3</v>
      </c>
      <c r="AQ442" s="4">
        <f t="shared" si="313"/>
        <v>3.3164275492956197E-3</v>
      </c>
      <c r="AR442" s="4">
        <f t="shared" si="313"/>
        <v>2.2256362146679809E-3</v>
      </c>
    </row>
    <row r="443" spans="1:44" x14ac:dyDescent="0.25">
      <c r="A443" s="24" t="s">
        <v>79</v>
      </c>
      <c r="B443" s="45">
        <f>'Parameter Input'!$L$84</f>
        <v>0.06</v>
      </c>
      <c r="C443" s="46">
        <f>'Parameter Input'!$M$84</f>
        <v>0.06</v>
      </c>
      <c r="D443" s="1" t="s">
        <v>57</v>
      </c>
      <c r="L443" s="54">
        <f>'Parameter Input'!$O$84</f>
        <v>12</v>
      </c>
      <c r="M443" s="37">
        <v>0</v>
      </c>
      <c r="N443" s="37">
        <v>1</v>
      </c>
      <c r="O443" s="37">
        <f>'Parameter Input'!$P$84</f>
        <v>0.9</v>
      </c>
      <c r="P443" s="55">
        <f>'Parameter Input'!$Q$84</f>
        <v>0.4</v>
      </c>
      <c r="Q443" s="4">
        <f t="shared" si="313"/>
        <v>0.9867978615748374</v>
      </c>
      <c r="R443" s="4">
        <f t="shared" si="313"/>
        <v>0.98114509762858249</v>
      </c>
      <c r="S443" s="4">
        <f t="shared" si="313"/>
        <v>0.97311898315872036</v>
      </c>
      <c r="T443" s="4">
        <f t="shared" si="313"/>
        <v>0.96177484161592774</v>
      </c>
      <c r="U443" s="4">
        <f t="shared" si="313"/>
        <v>0.94584787155511363</v>
      </c>
      <c r="V443" s="4">
        <f t="shared" si="313"/>
        <v>0.92370360150141495</v>
      </c>
      <c r="W443" s="4">
        <f t="shared" si="313"/>
        <v>0.89334463567658451</v>
      </c>
      <c r="X443" s="4">
        <f t="shared" si="313"/>
        <v>0.85254543874327005</v>
      </c>
      <c r="Y443" s="4">
        <f t="shared" si="313"/>
        <v>0.79921300652623883</v>
      </c>
      <c r="Z443" s="4">
        <f t="shared" si="313"/>
        <v>0.73204982249993378</v>
      </c>
      <c r="AA443" s="4">
        <f t="shared" si="313"/>
        <v>0.65145592958786691</v>
      </c>
      <c r="AB443" s="4">
        <f t="shared" si="313"/>
        <v>0.56032247880849573</v>
      </c>
      <c r="AC443" s="4">
        <f t="shared" si="313"/>
        <v>0.46411326873185343</v>
      </c>
      <c r="AD443" s="4">
        <f t="shared" si="313"/>
        <v>0.36979727595523937</v>
      </c>
      <c r="AE443" s="4">
        <f t="shared" si="313"/>
        <v>0.28393948637231203</v>
      </c>
      <c r="AF443" s="4">
        <f t="shared" si="313"/>
        <v>0.21097259161117732</v>
      </c>
      <c r="AG443" s="4">
        <f t="shared" si="313"/>
        <v>0.15253917653798199</v>
      </c>
      <c r="AH443" s="4">
        <f t="shared" si="313"/>
        <v>0.10795188737709993</v>
      </c>
      <c r="AI443" s="4">
        <f t="shared" si="313"/>
        <v>7.5176653938091809E-2</v>
      </c>
      <c r="AJ443" s="4">
        <f t="shared" si="313"/>
        <v>5.1742836177502194E-2</v>
      </c>
      <c r="AK443" s="4">
        <f t="shared" si="313"/>
        <v>3.5319190625345942E-2</v>
      </c>
      <c r="AL443" s="4">
        <f t="shared" si="313"/>
        <v>2.3969442072658165E-2</v>
      </c>
      <c r="AM443" s="4">
        <f t="shared" si="313"/>
        <v>1.6202243558389728E-2</v>
      </c>
      <c r="AN443" s="4">
        <f t="shared" si="313"/>
        <v>1.0922240564108399E-2</v>
      </c>
      <c r="AO443" s="4">
        <f t="shared" si="313"/>
        <v>7.3493212906090566E-3</v>
      </c>
      <c r="AP443" s="4">
        <f t="shared" si="313"/>
        <v>4.9390262185057265E-3</v>
      </c>
      <c r="AQ443" s="4">
        <f t="shared" si="313"/>
        <v>3.3164275492956197E-3</v>
      </c>
      <c r="AR443" s="4">
        <f t="shared" si="313"/>
        <v>2.2256362146679809E-3</v>
      </c>
    </row>
    <row r="444" spans="1:44" x14ac:dyDescent="0.25">
      <c r="A444" s="24" t="s">
        <v>37</v>
      </c>
      <c r="B444" s="43">
        <f>'Parameter Input'!B126</f>
        <v>650000</v>
      </c>
      <c r="C444" s="44">
        <f>'Parameter Input'!C126</f>
        <v>650000</v>
      </c>
      <c r="D444" s="1" t="s">
        <v>38</v>
      </c>
      <c r="L444" s="54">
        <f>'Parameter Input'!E126</f>
        <v>12</v>
      </c>
      <c r="M444" s="37">
        <v>0</v>
      </c>
      <c r="N444" s="37">
        <v>1</v>
      </c>
      <c r="O444" s="37">
        <f>'Parameter Input'!F126</f>
        <v>0.9</v>
      </c>
      <c r="P444" s="55">
        <f>'Parameter Input'!G126</f>
        <v>0.4</v>
      </c>
      <c r="Q444" s="4">
        <f t="shared" si="313"/>
        <v>0.9867978615748374</v>
      </c>
      <c r="R444" s="4">
        <f t="shared" si="313"/>
        <v>0.98114509762858249</v>
      </c>
      <c r="S444" s="4">
        <f t="shared" si="313"/>
        <v>0.97311898315872036</v>
      </c>
      <c r="T444" s="4">
        <f t="shared" si="313"/>
        <v>0.96177484161592774</v>
      </c>
      <c r="U444" s="4">
        <f t="shared" si="313"/>
        <v>0.94584787155511363</v>
      </c>
      <c r="V444" s="4">
        <f t="shared" si="313"/>
        <v>0.92370360150141495</v>
      </c>
      <c r="W444" s="4">
        <f t="shared" si="313"/>
        <v>0.89334463567658451</v>
      </c>
      <c r="X444" s="4">
        <f t="shared" si="313"/>
        <v>0.85254543874327005</v>
      </c>
      <c r="Y444" s="4">
        <f t="shared" si="313"/>
        <v>0.79921300652623883</v>
      </c>
      <c r="Z444" s="4">
        <f t="shared" si="313"/>
        <v>0.73204982249993378</v>
      </c>
      <c r="AA444" s="4">
        <f t="shared" si="313"/>
        <v>0.65145592958786691</v>
      </c>
      <c r="AB444" s="4">
        <f t="shared" si="313"/>
        <v>0.56032247880849573</v>
      </c>
      <c r="AC444" s="4">
        <f t="shared" si="313"/>
        <v>0.46411326873185343</v>
      </c>
      <c r="AD444" s="4">
        <f t="shared" si="313"/>
        <v>0.36979727595523937</v>
      </c>
      <c r="AE444" s="4">
        <f t="shared" si="313"/>
        <v>0.28393948637231203</v>
      </c>
      <c r="AF444" s="4">
        <f t="shared" si="313"/>
        <v>0.21097259161117732</v>
      </c>
      <c r="AG444" s="4">
        <f t="shared" si="313"/>
        <v>0.15253917653798199</v>
      </c>
      <c r="AH444" s="4">
        <f t="shared" si="313"/>
        <v>0.10795188737709993</v>
      </c>
      <c r="AI444" s="4">
        <f t="shared" si="313"/>
        <v>7.5176653938091809E-2</v>
      </c>
      <c r="AJ444" s="4">
        <f t="shared" si="313"/>
        <v>5.1742836177502194E-2</v>
      </c>
      <c r="AK444" s="4">
        <f t="shared" si="313"/>
        <v>3.5319190625345942E-2</v>
      </c>
      <c r="AL444" s="4">
        <f t="shared" si="313"/>
        <v>2.3969442072658165E-2</v>
      </c>
      <c r="AM444" s="4">
        <f t="shared" si="313"/>
        <v>1.6202243558389728E-2</v>
      </c>
      <c r="AN444" s="4">
        <f t="shared" si="313"/>
        <v>1.0922240564108399E-2</v>
      </c>
      <c r="AO444" s="4">
        <f t="shared" si="313"/>
        <v>7.3493212906090566E-3</v>
      </c>
      <c r="AP444" s="4">
        <f t="shared" si="313"/>
        <v>4.9390262185057265E-3</v>
      </c>
      <c r="AQ444" s="4">
        <f t="shared" si="313"/>
        <v>3.3164275492956197E-3</v>
      </c>
      <c r="AR444" s="4">
        <f t="shared" si="313"/>
        <v>2.2256362146679809E-3</v>
      </c>
    </row>
    <row r="445" spans="1:44" x14ac:dyDescent="0.25">
      <c r="A445" s="24" t="s">
        <v>52</v>
      </c>
      <c r="B445" s="43">
        <f>'Parameter Input'!$L$80</f>
        <v>1050000</v>
      </c>
      <c r="C445" s="44">
        <f>'Parameter Input'!$M$80</f>
        <v>1050000</v>
      </c>
      <c r="D445" s="1" t="s">
        <v>38</v>
      </c>
      <c r="L445" s="54">
        <f>'Parameter Input'!$O$80</f>
        <v>12</v>
      </c>
      <c r="M445" s="37">
        <v>0</v>
      </c>
      <c r="N445" s="37">
        <v>1</v>
      </c>
      <c r="O445" s="37">
        <f>'Parameter Input'!$P$80</f>
        <v>0.9</v>
      </c>
      <c r="P445" s="55">
        <f>'Parameter Input'!$Q$80</f>
        <v>0.4</v>
      </c>
      <c r="Q445" s="4">
        <f t="shared" si="313"/>
        <v>0.9867978615748374</v>
      </c>
      <c r="R445" s="4">
        <f t="shared" si="313"/>
        <v>0.98114509762858249</v>
      </c>
      <c r="S445" s="4">
        <f t="shared" si="313"/>
        <v>0.97311898315872036</v>
      </c>
      <c r="T445" s="4">
        <f t="shared" si="313"/>
        <v>0.96177484161592774</v>
      </c>
      <c r="U445" s="4">
        <f t="shared" si="313"/>
        <v>0.94584787155511363</v>
      </c>
      <c r="V445" s="4">
        <f t="shared" si="313"/>
        <v>0.92370360150141495</v>
      </c>
      <c r="W445" s="4">
        <f t="shared" si="313"/>
        <v>0.89334463567658451</v>
      </c>
      <c r="X445" s="4">
        <f t="shared" si="313"/>
        <v>0.85254543874327005</v>
      </c>
      <c r="Y445" s="4">
        <f t="shared" si="313"/>
        <v>0.79921300652623883</v>
      </c>
      <c r="Z445" s="4">
        <f t="shared" si="313"/>
        <v>0.73204982249993378</v>
      </c>
      <c r="AA445" s="4">
        <f t="shared" si="313"/>
        <v>0.65145592958786691</v>
      </c>
      <c r="AB445" s="4">
        <f t="shared" si="313"/>
        <v>0.56032247880849573</v>
      </c>
      <c r="AC445" s="4">
        <f t="shared" si="313"/>
        <v>0.46411326873185343</v>
      </c>
      <c r="AD445" s="4">
        <f t="shared" si="313"/>
        <v>0.36979727595523937</v>
      </c>
      <c r="AE445" s="4">
        <f t="shared" si="313"/>
        <v>0.28393948637231203</v>
      </c>
      <c r="AF445" s="4">
        <f t="shared" si="313"/>
        <v>0.21097259161117732</v>
      </c>
      <c r="AG445" s="4">
        <f t="shared" si="313"/>
        <v>0.15253917653798199</v>
      </c>
      <c r="AH445" s="4">
        <f t="shared" si="313"/>
        <v>0.10795188737709993</v>
      </c>
      <c r="AI445" s="4">
        <f t="shared" si="313"/>
        <v>7.5176653938091809E-2</v>
      </c>
      <c r="AJ445" s="4">
        <f t="shared" si="313"/>
        <v>5.1742836177502194E-2</v>
      </c>
      <c r="AK445" s="4">
        <f t="shared" si="313"/>
        <v>3.5319190625345942E-2</v>
      </c>
      <c r="AL445" s="4">
        <f t="shared" si="313"/>
        <v>2.3969442072658165E-2</v>
      </c>
      <c r="AM445" s="4">
        <f t="shared" si="313"/>
        <v>1.6202243558389728E-2</v>
      </c>
      <c r="AN445" s="4">
        <f t="shared" si="313"/>
        <v>1.0922240564108399E-2</v>
      </c>
      <c r="AO445" s="4">
        <f t="shared" si="313"/>
        <v>7.3493212906090566E-3</v>
      </c>
      <c r="AP445" s="4">
        <f t="shared" si="313"/>
        <v>4.9390262185057265E-3</v>
      </c>
      <c r="AQ445" s="4">
        <f t="shared" si="313"/>
        <v>3.3164275492956197E-3</v>
      </c>
      <c r="AR445" s="4">
        <f t="shared" si="313"/>
        <v>2.2256362146679809E-3</v>
      </c>
    </row>
    <row r="446" spans="1:44" x14ac:dyDescent="0.25">
      <c r="A446" s="24" t="s">
        <v>288</v>
      </c>
      <c r="B446" s="45">
        <f>'Parameter Input'!B131</f>
        <v>3.9215686274509802</v>
      </c>
      <c r="C446" s="46">
        <f>'Parameter Input'!C131</f>
        <v>3.9215686274509802</v>
      </c>
      <c r="D446" s="1" t="s">
        <v>76</v>
      </c>
      <c r="L446" s="54">
        <f>'Parameter Input'!E131</f>
        <v>12</v>
      </c>
      <c r="M446" s="37">
        <v>0</v>
      </c>
      <c r="N446" s="37">
        <v>1</v>
      </c>
      <c r="O446" s="37">
        <f>'Parameter Input'!F131</f>
        <v>0.9</v>
      </c>
      <c r="P446" s="55">
        <f>'Parameter Input'!G131</f>
        <v>0.4</v>
      </c>
      <c r="Q446" s="4">
        <f t="shared" si="313"/>
        <v>0.9867978615748374</v>
      </c>
      <c r="R446" s="4">
        <f t="shared" si="313"/>
        <v>0.98114509762858249</v>
      </c>
      <c r="S446" s="4">
        <f t="shared" si="313"/>
        <v>0.97311898315872036</v>
      </c>
      <c r="T446" s="4">
        <f t="shared" si="313"/>
        <v>0.96177484161592774</v>
      </c>
      <c r="U446" s="4">
        <f t="shared" si="313"/>
        <v>0.94584787155511363</v>
      </c>
      <c r="V446" s="4">
        <f t="shared" si="313"/>
        <v>0.92370360150141495</v>
      </c>
      <c r="W446" s="4">
        <f t="shared" si="313"/>
        <v>0.89334463567658451</v>
      </c>
      <c r="X446" s="4">
        <f t="shared" si="313"/>
        <v>0.85254543874327005</v>
      </c>
      <c r="Y446" s="4">
        <f t="shared" si="313"/>
        <v>0.79921300652623883</v>
      </c>
      <c r="Z446" s="4">
        <f t="shared" si="313"/>
        <v>0.73204982249993378</v>
      </c>
      <c r="AA446" s="4">
        <f t="shared" si="313"/>
        <v>0.65145592958786691</v>
      </c>
      <c r="AB446" s="4">
        <f t="shared" si="313"/>
        <v>0.56032247880849573</v>
      </c>
      <c r="AC446" s="4">
        <f t="shared" si="313"/>
        <v>0.46411326873185343</v>
      </c>
      <c r="AD446" s="4">
        <f t="shared" si="313"/>
        <v>0.36979727595523937</v>
      </c>
      <c r="AE446" s="4">
        <f t="shared" si="313"/>
        <v>0.28393948637231203</v>
      </c>
      <c r="AF446" s="4">
        <f t="shared" si="313"/>
        <v>0.21097259161117732</v>
      </c>
      <c r="AG446" s="4">
        <f t="shared" si="313"/>
        <v>0.15253917653798199</v>
      </c>
      <c r="AH446" s="4">
        <f t="shared" si="313"/>
        <v>0.10795188737709993</v>
      </c>
      <c r="AI446" s="4">
        <f t="shared" si="313"/>
        <v>7.5176653938091809E-2</v>
      </c>
      <c r="AJ446" s="4">
        <f t="shared" si="313"/>
        <v>5.1742836177502194E-2</v>
      </c>
      <c r="AK446" s="4">
        <f t="shared" si="313"/>
        <v>3.5319190625345942E-2</v>
      </c>
      <c r="AL446" s="4">
        <f t="shared" si="313"/>
        <v>2.3969442072658165E-2</v>
      </c>
      <c r="AM446" s="4">
        <f t="shared" si="313"/>
        <v>1.6202243558389728E-2</v>
      </c>
      <c r="AN446" s="4">
        <f t="shared" si="313"/>
        <v>1.0922240564108399E-2</v>
      </c>
      <c r="AO446" s="4">
        <f t="shared" si="313"/>
        <v>7.3493212906090566E-3</v>
      </c>
      <c r="AP446" s="4">
        <f t="shared" si="313"/>
        <v>4.9390262185057265E-3</v>
      </c>
      <c r="AQ446" s="4">
        <f t="shared" si="313"/>
        <v>3.3164275492956197E-3</v>
      </c>
      <c r="AR446" s="4">
        <f t="shared" si="313"/>
        <v>2.2256362146679809E-3</v>
      </c>
    </row>
    <row r="447" spans="1:44" x14ac:dyDescent="0.25">
      <c r="A447" s="24" t="s">
        <v>59</v>
      </c>
      <c r="B447" s="47">
        <f>'Parameter Input'!$L$81</f>
        <v>62.083200000000005</v>
      </c>
      <c r="C447" s="48">
        <f>'Parameter Input'!$M$81</f>
        <v>62.083200000000005</v>
      </c>
      <c r="D447" s="1" t="s">
        <v>60</v>
      </c>
      <c r="L447" s="54">
        <f>'Parameter Input'!$O$81</f>
        <v>12</v>
      </c>
      <c r="M447" s="37">
        <v>0</v>
      </c>
      <c r="N447" s="37">
        <v>1</v>
      </c>
      <c r="O447" s="37">
        <f>'Parameter Input'!$P$81</f>
        <v>0.9</v>
      </c>
      <c r="P447" s="55">
        <f>'Parameter Input'!$Q$81</f>
        <v>0.4</v>
      </c>
      <c r="Q447" s="4">
        <f t="shared" si="313"/>
        <v>0.9867978615748374</v>
      </c>
      <c r="R447" s="4">
        <f t="shared" si="313"/>
        <v>0.98114509762858249</v>
      </c>
      <c r="S447" s="4">
        <f t="shared" si="313"/>
        <v>0.97311898315872036</v>
      </c>
      <c r="T447" s="4">
        <f t="shared" si="313"/>
        <v>0.96177484161592774</v>
      </c>
      <c r="U447" s="4">
        <f t="shared" si="313"/>
        <v>0.94584787155511363</v>
      </c>
      <c r="V447" s="4">
        <f t="shared" si="313"/>
        <v>0.92370360150141495</v>
      </c>
      <c r="W447" s="4">
        <f t="shared" si="313"/>
        <v>0.89334463567658451</v>
      </c>
      <c r="X447" s="4">
        <f t="shared" si="313"/>
        <v>0.85254543874327005</v>
      </c>
      <c r="Y447" s="4">
        <f t="shared" si="313"/>
        <v>0.79921300652623883</v>
      </c>
      <c r="Z447" s="4">
        <f t="shared" si="313"/>
        <v>0.73204982249993378</v>
      </c>
      <c r="AA447" s="4">
        <f t="shared" si="313"/>
        <v>0.65145592958786691</v>
      </c>
      <c r="AB447" s="4">
        <f t="shared" si="313"/>
        <v>0.56032247880849573</v>
      </c>
      <c r="AC447" s="4">
        <f t="shared" si="313"/>
        <v>0.46411326873185343</v>
      </c>
      <c r="AD447" s="4">
        <f t="shared" si="313"/>
        <v>0.36979727595523937</v>
      </c>
      <c r="AE447" s="4">
        <f t="shared" si="313"/>
        <v>0.28393948637231203</v>
      </c>
      <c r="AF447" s="4">
        <f t="shared" si="313"/>
        <v>0.21097259161117732</v>
      </c>
      <c r="AG447" s="4">
        <f t="shared" si="313"/>
        <v>0.15253917653798199</v>
      </c>
      <c r="AH447" s="4">
        <f t="shared" si="313"/>
        <v>0.10795188737709993</v>
      </c>
      <c r="AI447" s="4">
        <f t="shared" si="313"/>
        <v>7.5176653938091809E-2</v>
      </c>
      <c r="AJ447" s="4">
        <f t="shared" si="313"/>
        <v>5.1742836177502194E-2</v>
      </c>
      <c r="AK447" s="4">
        <f t="shared" si="313"/>
        <v>3.5319190625345942E-2</v>
      </c>
      <c r="AL447" s="4">
        <f t="shared" si="313"/>
        <v>2.3969442072658165E-2</v>
      </c>
      <c r="AM447" s="4">
        <f t="shared" si="313"/>
        <v>1.6202243558389728E-2</v>
      </c>
      <c r="AN447" s="4">
        <f t="shared" si="313"/>
        <v>1.0922240564108399E-2</v>
      </c>
      <c r="AO447" s="4">
        <f t="shared" si="313"/>
        <v>7.3493212906090566E-3</v>
      </c>
      <c r="AP447" s="4">
        <f t="shared" si="313"/>
        <v>4.9390262185057265E-3</v>
      </c>
      <c r="AQ447" s="4">
        <f t="shared" si="313"/>
        <v>3.3164275492956197E-3</v>
      </c>
      <c r="AR447" s="4">
        <f t="shared" si="313"/>
        <v>2.2256362146679809E-3</v>
      </c>
    </row>
    <row r="448" spans="1:44" x14ac:dyDescent="0.25">
      <c r="A448" s="24" t="s">
        <v>67</v>
      </c>
      <c r="B448" s="45">
        <f>'Parameter Input'!$L$82</f>
        <v>0.1</v>
      </c>
      <c r="C448" s="46">
        <f>'Parameter Input'!$M$82</f>
        <v>0.1</v>
      </c>
      <c r="D448" s="1" t="s">
        <v>68</v>
      </c>
      <c r="L448" s="54">
        <f>'Parameter Input'!$O$82</f>
        <v>12</v>
      </c>
      <c r="M448" s="37">
        <v>0</v>
      </c>
      <c r="N448" s="37">
        <v>1</v>
      </c>
      <c r="O448" s="37">
        <f>'Parameter Input'!$P$82</f>
        <v>0.9</v>
      </c>
      <c r="P448" s="55">
        <f>'Parameter Input'!$Q$82</f>
        <v>0.4</v>
      </c>
      <c r="Q448" s="4">
        <f t="shared" si="313"/>
        <v>0.9867978615748374</v>
      </c>
      <c r="R448" s="4">
        <f t="shared" si="313"/>
        <v>0.98114509762858249</v>
      </c>
      <c r="S448" s="4">
        <f t="shared" si="313"/>
        <v>0.97311898315872036</v>
      </c>
      <c r="T448" s="4">
        <f t="shared" ref="T448:AI455" si="314">$N448+($M448-$N448)*((1/(1+EXP(-$P448*(T$9-$L448)))^$O448))</f>
        <v>0.96177484161592774</v>
      </c>
      <c r="U448" s="4">
        <f t="shared" si="314"/>
        <v>0.94584787155511363</v>
      </c>
      <c r="V448" s="4">
        <f t="shared" si="314"/>
        <v>0.92370360150141495</v>
      </c>
      <c r="W448" s="4">
        <f t="shared" si="314"/>
        <v>0.89334463567658451</v>
      </c>
      <c r="X448" s="4">
        <f t="shared" si="314"/>
        <v>0.85254543874327005</v>
      </c>
      <c r="Y448" s="4">
        <f t="shared" si="314"/>
        <v>0.79921300652623883</v>
      </c>
      <c r="Z448" s="4">
        <f t="shared" si="314"/>
        <v>0.73204982249993378</v>
      </c>
      <c r="AA448" s="4">
        <f t="shared" si="314"/>
        <v>0.65145592958786691</v>
      </c>
      <c r="AB448" s="4">
        <f t="shared" si="314"/>
        <v>0.56032247880849573</v>
      </c>
      <c r="AC448" s="4">
        <f t="shared" si="314"/>
        <v>0.46411326873185343</v>
      </c>
      <c r="AD448" s="4">
        <f t="shared" si="314"/>
        <v>0.36979727595523937</v>
      </c>
      <c r="AE448" s="4">
        <f t="shared" si="314"/>
        <v>0.28393948637231203</v>
      </c>
      <c r="AF448" s="4">
        <f t="shared" si="314"/>
        <v>0.21097259161117732</v>
      </c>
      <c r="AG448" s="4">
        <f t="shared" si="314"/>
        <v>0.15253917653798199</v>
      </c>
      <c r="AH448" s="4">
        <f t="shared" si="314"/>
        <v>0.10795188737709993</v>
      </c>
      <c r="AI448" s="4">
        <f t="shared" si="314"/>
        <v>7.5176653938091809E-2</v>
      </c>
      <c r="AJ448" s="4">
        <f t="shared" ref="AJ448:AR455" si="315">$N448+($M448-$N448)*((1/(1+EXP(-$P448*(AJ$9-$L448)))^$O448))</f>
        <v>5.1742836177502194E-2</v>
      </c>
      <c r="AK448" s="4">
        <f t="shared" si="315"/>
        <v>3.5319190625345942E-2</v>
      </c>
      <c r="AL448" s="4">
        <f t="shared" si="315"/>
        <v>2.3969442072658165E-2</v>
      </c>
      <c r="AM448" s="4">
        <f t="shared" si="315"/>
        <v>1.6202243558389728E-2</v>
      </c>
      <c r="AN448" s="4">
        <f t="shared" si="315"/>
        <v>1.0922240564108399E-2</v>
      </c>
      <c r="AO448" s="4">
        <f t="shared" si="315"/>
        <v>7.3493212906090566E-3</v>
      </c>
      <c r="AP448" s="4">
        <f t="shared" si="315"/>
        <v>4.9390262185057265E-3</v>
      </c>
      <c r="AQ448" s="4">
        <f t="shared" si="315"/>
        <v>3.3164275492956197E-3</v>
      </c>
      <c r="AR448" s="4">
        <f t="shared" si="315"/>
        <v>2.2256362146679809E-3</v>
      </c>
    </row>
    <row r="449" spans="1:44" x14ac:dyDescent="0.25">
      <c r="A449" s="24" t="s">
        <v>206</v>
      </c>
      <c r="B449" s="45">
        <f>'Parameter Input'!L85</f>
        <v>0</v>
      </c>
      <c r="C449" s="46">
        <f>'Parameter Input'!M85</f>
        <v>0</v>
      </c>
      <c r="D449" s="1"/>
      <c r="L449" s="54">
        <f>'Parameter Input'!O85</f>
        <v>17</v>
      </c>
      <c r="M449" s="37">
        <v>0</v>
      </c>
      <c r="N449" s="37">
        <v>1</v>
      </c>
      <c r="O449" s="37">
        <f>'Parameter Input'!P85</f>
        <v>0.9</v>
      </c>
      <c r="P449" s="55">
        <f>'Parameter Input'!Q85</f>
        <v>0.4</v>
      </c>
      <c r="Q449" s="4">
        <f t="shared" ref="Q449:AR449" si="316">$N449+($M449-$N449)*((1/(1+EXP(-$P449*(Q$9-$L449)))^$O449))</f>
        <v>0.99780374543478534</v>
      </c>
      <c r="R449" s="4">
        <f t="shared" si="316"/>
        <v>0.99685359315256394</v>
      </c>
      <c r="S449" s="4">
        <f t="shared" si="316"/>
        <v>0.99549347132349975</v>
      </c>
      <c r="T449" s="4">
        <f t="shared" si="316"/>
        <v>0.99354772139898062</v>
      </c>
      <c r="U449" s="4">
        <f t="shared" si="316"/>
        <v>0.99076681540580536</v>
      </c>
      <c r="V449" s="4">
        <f t="shared" si="316"/>
        <v>0.9867978615748374</v>
      </c>
      <c r="W449" s="4">
        <f t="shared" si="316"/>
        <v>0.98114509762858249</v>
      </c>
      <c r="X449" s="4">
        <f t="shared" si="316"/>
        <v>0.97311898315872036</v>
      </c>
      <c r="Y449" s="4">
        <f t="shared" si="316"/>
        <v>0.96177484161592774</v>
      </c>
      <c r="Z449" s="4">
        <f t="shared" si="316"/>
        <v>0.94584787155511363</v>
      </c>
      <c r="AA449" s="4">
        <f t="shared" si="316"/>
        <v>0.92370360150141495</v>
      </c>
      <c r="AB449" s="4">
        <f t="shared" si="316"/>
        <v>0.89334463567658451</v>
      </c>
      <c r="AC449" s="4">
        <f t="shared" si="316"/>
        <v>0.85254543874327005</v>
      </c>
      <c r="AD449" s="4">
        <f t="shared" si="316"/>
        <v>0.79921300652623883</v>
      </c>
      <c r="AE449" s="4">
        <f t="shared" si="316"/>
        <v>0.73204982249993378</v>
      </c>
      <c r="AF449" s="4">
        <f t="shared" si="316"/>
        <v>0.65145592958786691</v>
      </c>
      <c r="AG449" s="4">
        <f t="shared" si="316"/>
        <v>0.56032247880849573</v>
      </c>
      <c r="AH449" s="4">
        <f t="shared" si="316"/>
        <v>0.46411326873185343</v>
      </c>
      <c r="AI449" s="4">
        <f t="shared" si="316"/>
        <v>0.36979727595523937</v>
      </c>
      <c r="AJ449" s="4">
        <f t="shared" si="316"/>
        <v>0.28393948637231203</v>
      </c>
      <c r="AK449" s="4">
        <f t="shared" si="316"/>
        <v>0.21097259161117732</v>
      </c>
      <c r="AL449" s="4">
        <f t="shared" si="316"/>
        <v>0.15253917653798199</v>
      </c>
      <c r="AM449" s="4">
        <f t="shared" si="316"/>
        <v>0.10795188737709993</v>
      </c>
      <c r="AN449" s="4">
        <f t="shared" si="316"/>
        <v>7.5176653938091809E-2</v>
      </c>
      <c r="AO449" s="4">
        <f t="shared" si="316"/>
        <v>5.1742836177502194E-2</v>
      </c>
      <c r="AP449" s="4">
        <f t="shared" si="316"/>
        <v>3.5319190625345942E-2</v>
      </c>
      <c r="AQ449" s="4">
        <f t="shared" si="316"/>
        <v>2.3969442072658165E-2</v>
      </c>
      <c r="AR449" s="4">
        <f t="shared" si="316"/>
        <v>1.6202243558389728E-2</v>
      </c>
    </row>
    <row r="450" spans="1:44" x14ac:dyDescent="0.25">
      <c r="A450" s="24" t="s">
        <v>41</v>
      </c>
      <c r="B450" s="43">
        <f>'Parameter Input'!$L$79</f>
        <v>20</v>
      </c>
      <c r="C450" s="44">
        <f>'Parameter Input'!$M$79</f>
        <v>20</v>
      </c>
      <c r="D450" s="1" t="s">
        <v>42</v>
      </c>
      <c r="L450" s="54">
        <f>'Parameter Input'!$O$79</f>
        <v>12</v>
      </c>
      <c r="M450" s="37">
        <v>0</v>
      </c>
      <c r="N450" s="37">
        <v>1</v>
      </c>
      <c r="O450" s="37">
        <f>'Parameter Input'!$P$79</f>
        <v>0.9</v>
      </c>
      <c r="P450" s="55">
        <f>'Parameter Input'!$Q$79</f>
        <v>0.4</v>
      </c>
      <c r="Q450" s="4">
        <f t="shared" ref="Q450:AF455" si="317">$N450+($M450-$N450)*((1/(1+EXP(-$P450*(Q$9-$L450)))^$O450))</f>
        <v>0.9867978615748374</v>
      </c>
      <c r="R450" s="4">
        <f t="shared" si="317"/>
        <v>0.98114509762858249</v>
      </c>
      <c r="S450" s="4">
        <f t="shared" si="317"/>
        <v>0.97311898315872036</v>
      </c>
      <c r="T450" s="4">
        <f t="shared" si="317"/>
        <v>0.96177484161592774</v>
      </c>
      <c r="U450" s="4">
        <f t="shared" si="317"/>
        <v>0.94584787155511363</v>
      </c>
      <c r="V450" s="4">
        <f t="shared" si="317"/>
        <v>0.92370360150141495</v>
      </c>
      <c r="W450" s="4">
        <f t="shared" si="317"/>
        <v>0.89334463567658451</v>
      </c>
      <c r="X450" s="4">
        <f t="shared" si="317"/>
        <v>0.85254543874327005</v>
      </c>
      <c r="Y450" s="4">
        <f t="shared" si="317"/>
        <v>0.79921300652623883</v>
      </c>
      <c r="Z450" s="4">
        <f t="shared" si="317"/>
        <v>0.73204982249993378</v>
      </c>
      <c r="AA450" s="4">
        <f t="shared" si="317"/>
        <v>0.65145592958786691</v>
      </c>
      <c r="AB450" s="4">
        <f t="shared" si="317"/>
        <v>0.56032247880849573</v>
      </c>
      <c r="AC450" s="4">
        <f t="shared" si="317"/>
        <v>0.46411326873185343</v>
      </c>
      <c r="AD450" s="4">
        <f t="shared" si="317"/>
        <v>0.36979727595523937</v>
      </c>
      <c r="AE450" s="4">
        <f t="shared" si="317"/>
        <v>0.28393948637231203</v>
      </c>
      <c r="AF450" s="4">
        <f t="shared" si="317"/>
        <v>0.21097259161117732</v>
      </c>
      <c r="AG450" s="4">
        <f t="shared" si="314"/>
        <v>0.15253917653798199</v>
      </c>
      <c r="AH450" s="4">
        <f t="shared" si="314"/>
        <v>0.10795188737709993</v>
      </c>
      <c r="AI450" s="4">
        <f t="shared" si="314"/>
        <v>7.5176653938091809E-2</v>
      </c>
      <c r="AJ450" s="4">
        <f t="shared" si="315"/>
        <v>5.1742836177502194E-2</v>
      </c>
      <c r="AK450" s="4">
        <f t="shared" si="315"/>
        <v>3.5319190625345942E-2</v>
      </c>
      <c r="AL450" s="4">
        <f t="shared" si="315"/>
        <v>2.3969442072658165E-2</v>
      </c>
      <c r="AM450" s="4">
        <f t="shared" si="315"/>
        <v>1.6202243558389728E-2</v>
      </c>
      <c r="AN450" s="4">
        <f t="shared" si="315"/>
        <v>1.0922240564108399E-2</v>
      </c>
      <c r="AO450" s="4">
        <f t="shared" si="315"/>
        <v>7.3493212906090566E-3</v>
      </c>
      <c r="AP450" s="4">
        <f t="shared" si="315"/>
        <v>4.9390262185057265E-3</v>
      </c>
      <c r="AQ450" s="4">
        <f t="shared" si="315"/>
        <v>3.3164275492956197E-3</v>
      </c>
      <c r="AR450" s="4">
        <f t="shared" si="315"/>
        <v>2.2256362146679809E-3</v>
      </c>
    </row>
    <row r="451" spans="1:44" x14ac:dyDescent="0.25">
      <c r="A451" s="24" t="s">
        <v>70</v>
      </c>
      <c r="B451" s="43">
        <f>'Parameter Input'!B130</f>
        <v>30</v>
      </c>
      <c r="C451" s="44">
        <f>'Parameter Input'!C130</f>
        <v>30</v>
      </c>
      <c r="D451" s="1" t="s">
        <v>42</v>
      </c>
      <c r="L451" s="54">
        <f>'Parameter Input'!E130</f>
        <v>12</v>
      </c>
      <c r="M451" s="37">
        <v>0</v>
      </c>
      <c r="N451" s="37">
        <v>1</v>
      </c>
      <c r="O451" s="37">
        <f>'Parameter Input'!F130</f>
        <v>0.9</v>
      </c>
      <c r="P451" s="55">
        <f>'Parameter Input'!G130</f>
        <v>0.4</v>
      </c>
      <c r="Q451" s="4">
        <f t="shared" si="317"/>
        <v>0.9867978615748374</v>
      </c>
      <c r="R451" s="4">
        <f t="shared" si="317"/>
        <v>0.98114509762858249</v>
      </c>
      <c r="S451" s="4">
        <f t="shared" si="317"/>
        <v>0.97311898315872036</v>
      </c>
      <c r="T451" s="4">
        <f t="shared" si="317"/>
        <v>0.96177484161592774</v>
      </c>
      <c r="U451" s="4">
        <f t="shared" si="317"/>
        <v>0.94584787155511363</v>
      </c>
      <c r="V451" s="4">
        <f t="shared" si="317"/>
        <v>0.92370360150141495</v>
      </c>
      <c r="W451" s="4">
        <f t="shared" si="317"/>
        <v>0.89334463567658451</v>
      </c>
      <c r="X451" s="4">
        <f t="shared" si="317"/>
        <v>0.85254543874327005</v>
      </c>
      <c r="Y451" s="4">
        <f t="shared" si="317"/>
        <v>0.79921300652623883</v>
      </c>
      <c r="Z451" s="4">
        <f t="shared" si="317"/>
        <v>0.73204982249993378</v>
      </c>
      <c r="AA451" s="4">
        <f t="shared" si="317"/>
        <v>0.65145592958786691</v>
      </c>
      <c r="AB451" s="4">
        <f t="shared" si="317"/>
        <v>0.56032247880849573</v>
      </c>
      <c r="AC451" s="4">
        <f t="shared" si="317"/>
        <v>0.46411326873185343</v>
      </c>
      <c r="AD451" s="4">
        <f t="shared" si="317"/>
        <v>0.36979727595523937</v>
      </c>
      <c r="AE451" s="4">
        <f t="shared" si="317"/>
        <v>0.28393948637231203</v>
      </c>
      <c r="AF451" s="4">
        <f t="shared" si="317"/>
        <v>0.21097259161117732</v>
      </c>
      <c r="AG451" s="4">
        <f t="shared" si="314"/>
        <v>0.15253917653798199</v>
      </c>
      <c r="AH451" s="4">
        <f t="shared" si="314"/>
        <v>0.10795188737709993</v>
      </c>
      <c r="AI451" s="4">
        <f t="shared" si="314"/>
        <v>7.5176653938091809E-2</v>
      </c>
      <c r="AJ451" s="4">
        <f t="shared" si="315"/>
        <v>5.1742836177502194E-2</v>
      </c>
      <c r="AK451" s="4">
        <f t="shared" si="315"/>
        <v>3.5319190625345942E-2</v>
      </c>
      <c r="AL451" s="4">
        <f t="shared" si="315"/>
        <v>2.3969442072658165E-2</v>
      </c>
      <c r="AM451" s="4">
        <f t="shared" si="315"/>
        <v>1.6202243558389728E-2</v>
      </c>
      <c r="AN451" s="4">
        <f t="shared" si="315"/>
        <v>1.0922240564108399E-2</v>
      </c>
      <c r="AO451" s="4">
        <f t="shared" si="315"/>
        <v>7.3493212906090566E-3</v>
      </c>
      <c r="AP451" s="4">
        <f t="shared" si="315"/>
        <v>4.9390262185057265E-3</v>
      </c>
      <c r="AQ451" s="4">
        <f t="shared" si="315"/>
        <v>3.3164275492956197E-3</v>
      </c>
      <c r="AR451" s="4">
        <f t="shared" si="315"/>
        <v>2.2256362146679809E-3</v>
      </c>
    </row>
    <row r="452" spans="1:44" x14ac:dyDescent="0.25">
      <c r="A452" s="24" t="s">
        <v>207</v>
      </c>
      <c r="B452" s="70">
        <f>'Parameter Input'!B127</f>
        <v>2800</v>
      </c>
      <c r="C452" s="71">
        <f>'Parameter Input'!C127</f>
        <v>2800</v>
      </c>
      <c r="D452" s="1" t="s">
        <v>49</v>
      </c>
      <c r="L452" s="54">
        <f>'Parameter Input'!E127</f>
        <v>12</v>
      </c>
      <c r="M452" s="37">
        <v>0</v>
      </c>
      <c r="N452" s="37">
        <v>1</v>
      </c>
      <c r="O452" s="37">
        <f>'Parameter Input'!F127</f>
        <v>0.9</v>
      </c>
      <c r="P452" s="55">
        <f>'Parameter Input'!G127</f>
        <v>0.4</v>
      </c>
      <c r="Q452" s="4">
        <f t="shared" si="317"/>
        <v>0.9867978615748374</v>
      </c>
      <c r="R452" s="4">
        <f t="shared" si="317"/>
        <v>0.98114509762858249</v>
      </c>
      <c r="S452" s="4">
        <f t="shared" si="317"/>
        <v>0.97311898315872036</v>
      </c>
      <c r="T452" s="4">
        <f t="shared" si="317"/>
        <v>0.96177484161592774</v>
      </c>
      <c r="U452" s="4">
        <f t="shared" si="317"/>
        <v>0.94584787155511363</v>
      </c>
      <c r="V452" s="4">
        <f t="shared" si="317"/>
        <v>0.92370360150141495</v>
      </c>
      <c r="W452" s="4">
        <f t="shared" si="317"/>
        <v>0.89334463567658451</v>
      </c>
      <c r="X452" s="4">
        <f t="shared" si="317"/>
        <v>0.85254543874327005</v>
      </c>
      <c r="Y452" s="4">
        <f t="shared" si="317"/>
        <v>0.79921300652623883</v>
      </c>
      <c r="Z452" s="4">
        <f t="shared" si="317"/>
        <v>0.73204982249993378</v>
      </c>
      <c r="AA452" s="4">
        <f t="shared" si="317"/>
        <v>0.65145592958786691</v>
      </c>
      <c r="AB452" s="4">
        <f t="shared" si="317"/>
        <v>0.56032247880849573</v>
      </c>
      <c r="AC452" s="4">
        <f t="shared" si="317"/>
        <v>0.46411326873185343</v>
      </c>
      <c r="AD452" s="4">
        <f t="shared" si="317"/>
        <v>0.36979727595523937</v>
      </c>
      <c r="AE452" s="4">
        <f t="shared" si="317"/>
        <v>0.28393948637231203</v>
      </c>
      <c r="AF452" s="4">
        <f t="shared" si="317"/>
        <v>0.21097259161117732</v>
      </c>
      <c r="AG452" s="4">
        <f t="shared" si="314"/>
        <v>0.15253917653798199</v>
      </c>
      <c r="AH452" s="4">
        <f t="shared" si="314"/>
        <v>0.10795188737709993</v>
      </c>
      <c r="AI452" s="4">
        <f t="shared" si="314"/>
        <v>7.5176653938091809E-2</v>
      </c>
      <c r="AJ452" s="4">
        <f t="shared" si="315"/>
        <v>5.1742836177502194E-2</v>
      </c>
      <c r="AK452" s="4">
        <f t="shared" si="315"/>
        <v>3.5319190625345942E-2</v>
      </c>
      <c r="AL452" s="4">
        <f t="shared" si="315"/>
        <v>2.3969442072658165E-2</v>
      </c>
      <c r="AM452" s="4">
        <f t="shared" si="315"/>
        <v>1.6202243558389728E-2</v>
      </c>
      <c r="AN452" s="4">
        <f t="shared" si="315"/>
        <v>1.0922240564108399E-2</v>
      </c>
      <c r="AO452" s="4">
        <f t="shared" si="315"/>
        <v>7.3493212906090566E-3</v>
      </c>
      <c r="AP452" s="4">
        <f t="shared" si="315"/>
        <v>4.9390262185057265E-3</v>
      </c>
      <c r="AQ452" s="4">
        <f t="shared" si="315"/>
        <v>3.3164275492956197E-3</v>
      </c>
      <c r="AR452" s="4">
        <f t="shared" si="315"/>
        <v>2.2256362146679809E-3</v>
      </c>
    </row>
    <row r="453" spans="1:44" x14ac:dyDescent="0.25">
      <c r="A453" s="24" t="s">
        <v>56</v>
      </c>
      <c r="B453" s="72">
        <f>'Parameter Input'!B128</f>
        <v>0.32</v>
      </c>
      <c r="C453" s="73">
        <f>'Parameter Input'!C128</f>
        <v>0.32</v>
      </c>
      <c r="D453" s="1" t="s">
        <v>57</v>
      </c>
      <c r="L453" s="54">
        <f>'Parameter Input'!E128</f>
        <v>12</v>
      </c>
      <c r="M453" s="37">
        <v>0</v>
      </c>
      <c r="N453" s="37">
        <v>1</v>
      </c>
      <c r="O453" s="37">
        <f>'Parameter Input'!F128</f>
        <v>0.9</v>
      </c>
      <c r="P453" s="55">
        <f>'Parameter Input'!G128</f>
        <v>0.4</v>
      </c>
      <c r="Q453" s="4">
        <f t="shared" si="317"/>
        <v>0.9867978615748374</v>
      </c>
      <c r="R453" s="4">
        <f t="shared" si="317"/>
        <v>0.98114509762858249</v>
      </c>
      <c r="S453" s="4">
        <f t="shared" si="317"/>
        <v>0.97311898315872036</v>
      </c>
      <c r="T453" s="4">
        <f t="shared" si="317"/>
        <v>0.96177484161592774</v>
      </c>
      <c r="U453" s="4">
        <f t="shared" si="317"/>
        <v>0.94584787155511363</v>
      </c>
      <c r="V453" s="4">
        <f t="shared" si="317"/>
        <v>0.92370360150141495</v>
      </c>
      <c r="W453" s="4">
        <f t="shared" si="317"/>
        <v>0.89334463567658451</v>
      </c>
      <c r="X453" s="4">
        <f t="shared" si="317"/>
        <v>0.85254543874327005</v>
      </c>
      <c r="Y453" s="4">
        <f t="shared" si="317"/>
        <v>0.79921300652623883</v>
      </c>
      <c r="Z453" s="4">
        <f t="shared" si="317"/>
        <v>0.73204982249993378</v>
      </c>
      <c r="AA453" s="4">
        <f t="shared" si="317"/>
        <v>0.65145592958786691</v>
      </c>
      <c r="AB453" s="4">
        <f t="shared" si="317"/>
        <v>0.56032247880849573</v>
      </c>
      <c r="AC453" s="4">
        <f t="shared" si="317"/>
        <v>0.46411326873185343</v>
      </c>
      <c r="AD453" s="4">
        <f t="shared" si="317"/>
        <v>0.36979727595523937</v>
      </c>
      <c r="AE453" s="4">
        <f t="shared" si="317"/>
        <v>0.28393948637231203</v>
      </c>
      <c r="AF453" s="4">
        <f t="shared" si="317"/>
        <v>0.21097259161117732</v>
      </c>
      <c r="AG453" s="4">
        <f t="shared" si="314"/>
        <v>0.15253917653798199</v>
      </c>
      <c r="AH453" s="4">
        <f t="shared" si="314"/>
        <v>0.10795188737709993</v>
      </c>
      <c r="AI453" s="4">
        <f t="shared" si="314"/>
        <v>7.5176653938091809E-2</v>
      </c>
      <c r="AJ453" s="4">
        <f t="shared" si="315"/>
        <v>5.1742836177502194E-2</v>
      </c>
      <c r="AK453" s="4">
        <f t="shared" si="315"/>
        <v>3.5319190625345942E-2</v>
      </c>
      <c r="AL453" s="4">
        <f t="shared" si="315"/>
        <v>2.3969442072658165E-2</v>
      </c>
      <c r="AM453" s="4">
        <f t="shared" si="315"/>
        <v>1.6202243558389728E-2</v>
      </c>
      <c r="AN453" s="4">
        <f t="shared" si="315"/>
        <v>1.0922240564108399E-2</v>
      </c>
      <c r="AO453" s="4">
        <f t="shared" si="315"/>
        <v>7.3493212906090566E-3</v>
      </c>
      <c r="AP453" s="4">
        <f t="shared" si="315"/>
        <v>4.9390262185057265E-3</v>
      </c>
      <c r="AQ453" s="4">
        <f t="shared" si="315"/>
        <v>3.3164275492956197E-3</v>
      </c>
      <c r="AR453" s="4">
        <f t="shared" si="315"/>
        <v>2.2256362146679809E-3</v>
      </c>
    </row>
    <row r="454" spans="1:44" x14ac:dyDescent="0.25">
      <c r="A454" s="24" t="s">
        <v>73</v>
      </c>
      <c r="B454" s="72">
        <f>'Parameter Input'!$L$83</f>
        <v>0</v>
      </c>
      <c r="C454" s="73">
        <f>'Parameter Input'!$M$83</f>
        <v>0</v>
      </c>
      <c r="D454" s="1" t="s">
        <v>57</v>
      </c>
      <c r="L454" s="54">
        <f>'Parameter Input'!$O$83</f>
        <v>12</v>
      </c>
      <c r="M454" s="37">
        <v>0</v>
      </c>
      <c r="N454" s="37">
        <v>1</v>
      </c>
      <c r="O454" s="37">
        <f>'Parameter Input'!$P$83</f>
        <v>0.9</v>
      </c>
      <c r="P454" s="55">
        <f>'Parameter Input'!$Q$83</f>
        <v>0.4</v>
      </c>
      <c r="Q454" s="4">
        <f t="shared" si="317"/>
        <v>0.9867978615748374</v>
      </c>
      <c r="R454" s="4">
        <f t="shared" si="317"/>
        <v>0.98114509762858249</v>
      </c>
      <c r="S454" s="4">
        <f t="shared" si="317"/>
        <v>0.97311898315872036</v>
      </c>
      <c r="T454" s="4">
        <f t="shared" si="317"/>
        <v>0.96177484161592774</v>
      </c>
      <c r="U454" s="4">
        <f t="shared" si="317"/>
        <v>0.94584787155511363</v>
      </c>
      <c r="V454" s="4">
        <f t="shared" si="317"/>
        <v>0.92370360150141495</v>
      </c>
      <c r="W454" s="4">
        <f t="shared" si="317"/>
        <v>0.89334463567658451</v>
      </c>
      <c r="X454" s="4">
        <f t="shared" si="317"/>
        <v>0.85254543874327005</v>
      </c>
      <c r="Y454" s="4">
        <f t="shared" si="317"/>
        <v>0.79921300652623883</v>
      </c>
      <c r="Z454" s="4">
        <f t="shared" si="317"/>
        <v>0.73204982249993378</v>
      </c>
      <c r="AA454" s="4">
        <f t="shared" si="317"/>
        <v>0.65145592958786691</v>
      </c>
      <c r="AB454" s="4">
        <f t="shared" si="317"/>
        <v>0.56032247880849573</v>
      </c>
      <c r="AC454" s="4">
        <f t="shared" si="317"/>
        <v>0.46411326873185343</v>
      </c>
      <c r="AD454" s="4">
        <f t="shared" si="317"/>
        <v>0.36979727595523937</v>
      </c>
      <c r="AE454" s="4">
        <f t="shared" si="317"/>
        <v>0.28393948637231203</v>
      </c>
      <c r="AF454" s="4">
        <f t="shared" si="317"/>
        <v>0.21097259161117732</v>
      </c>
      <c r="AG454" s="4">
        <f t="shared" si="314"/>
        <v>0.15253917653798199</v>
      </c>
      <c r="AH454" s="4">
        <f t="shared" si="314"/>
        <v>0.10795188737709993</v>
      </c>
      <c r="AI454" s="4">
        <f t="shared" si="314"/>
        <v>7.5176653938091809E-2</v>
      </c>
      <c r="AJ454" s="4">
        <f t="shared" si="315"/>
        <v>5.1742836177502194E-2</v>
      </c>
      <c r="AK454" s="4">
        <f t="shared" si="315"/>
        <v>3.5319190625345942E-2</v>
      </c>
      <c r="AL454" s="4">
        <f t="shared" si="315"/>
        <v>2.3969442072658165E-2</v>
      </c>
      <c r="AM454" s="4">
        <f t="shared" si="315"/>
        <v>1.6202243558389728E-2</v>
      </c>
      <c r="AN454" s="4">
        <f t="shared" si="315"/>
        <v>1.0922240564108399E-2</v>
      </c>
      <c r="AO454" s="4">
        <f t="shared" si="315"/>
        <v>7.3493212906090566E-3</v>
      </c>
      <c r="AP454" s="4">
        <f t="shared" si="315"/>
        <v>4.9390262185057265E-3</v>
      </c>
      <c r="AQ454" s="4">
        <f t="shared" si="315"/>
        <v>3.3164275492956197E-3</v>
      </c>
      <c r="AR454" s="4">
        <f t="shared" si="315"/>
        <v>2.2256362146679809E-3</v>
      </c>
    </row>
    <row r="455" spans="1:44" ht="15.75" thickBot="1" x14ac:dyDescent="0.3">
      <c r="A455" s="24" t="s">
        <v>64</v>
      </c>
      <c r="B455" s="74">
        <f>'Parameter Input'!B129</f>
        <v>178500</v>
      </c>
      <c r="C455" s="75">
        <f>'Parameter Input'!C129</f>
        <v>178500</v>
      </c>
      <c r="D455" s="1" t="s">
        <v>65</v>
      </c>
      <c r="L455" s="56">
        <f>'Parameter Input'!E129</f>
        <v>12</v>
      </c>
      <c r="M455" s="57">
        <v>0</v>
      </c>
      <c r="N455" s="57">
        <v>1</v>
      </c>
      <c r="O455" s="57">
        <f>'Parameter Input'!F129</f>
        <v>0.9</v>
      </c>
      <c r="P455" s="58">
        <f>'Parameter Input'!G129</f>
        <v>0.4</v>
      </c>
      <c r="Q455" s="4">
        <f t="shared" si="317"/>
        <v>0.9867978615748374</v>
      </c>
      <c r="R455" s="4">
        <f t="shared" si="317"/>
        <v>0.98114509762858249</v>
      </c>
      <c r="S455" s="4">
        <f t="shared" si="317"/>
        <v>0.97311898315872036</v>
      </c>
      <c r="T455" s="4">
        <f t="shared" si="317"/>
        <v>0.96177484161592774</v>
      </c>
      <c r="U455" s="4">
        <f t="shared" si="317"/>
        <v>0.94584787155511363</v>
      </c>
      <c r="V455" s="4">
        <f t="shared" si="317"/>
        <v>0.92370360150141495</v>
      </c>
      <c r="W455" s="4">
        <f t="shared" si="317"/>
        <v>0.89334463567658451</v>
      </c>
      <c r="X455" s="4">
        <f t="shared" si="317"/>
        <v>0.85254543874327005</v>
      </c>
      <c r="Y455" s="4">
        <f t="shared" si="317"/>
        <v>0.79921300652623883</v>
      </c>
      <c r="Z455" s="4">
        <f t="shared" si="317"/>
        <v>0.73204982249993378</v>
      </c>
      <c r="AA455" s="4">
        <f t="shared" si="317"/>
        <v>0.65145592958786691</v>
      </c>
      <c r="AB455" s="4">
        <f t="shared" si="317"/>
        <v>0.56032247880849573</v>
      </c>
      <c r="AC455" s="4">
        <f t="shared" si="317"/>
        <v>0.46411326873185343</v>
      </c>
      <c r="AD455" s="4">
        <f t="shared" si="317"/>
        <v>0.36979727595523937</v>
      </c>
      <c r="AE455" s="4">
        <f t="shared" si="317"/>
        <v>0.28393948637231203</v>
      </c>
      <c r="AF455" s="4">
        <f t="shared" si="317"/>
        <v>0.21097259161117732</v>
      </c>
      <c r="AG455" s="4">
        <f t="shared" si="314"/>
        <v>0.15253917653798199</v>
      </c>
      <c r="AH455" s="4">
        <f t="shared" si="314"/>
        <v>0.10795188737709993</v>
      </c>
      <c r="AI455" s="4">
        <f t="shared" si="314"/>
        <v>7.5176653938091809E-2</v>
      </c>
      <c r="AJ455" s="4">
        <f t="shared" si="315"/>
        <v>5.1742836177502194E-2</v>
      </c>
      <c r="AK455" s="4">
        <f t="shared" si="315"/>
        <v>3.5319190625345942E-2</v>
      </c>
      <c r="AL455" s="4">
        <f t="shared" si="315"/>
        <v>2.3969442072658165E-2</v>
      </c>
      <c r="AM455" s="4">
        <f t="shared" si="315"/>
        <v>1.6202243558389728E-2</v>
      </c>
      <c r="AN455" s="4">
        <f t="shared" si="315"/>
        <v>1.0922240564108399E-2</v>
      </c>
      <c r="AO455" s="4">
        <f t="shared" si="315"/>
        <v>7.3493212906090566E-3</v>
      </c>
      <c r="AP455" s="4">
        <f t="shared" si="315"/>
        <v>4.9390262185057265E-3</v>
      </c>
      <c r="AQ455" s="4">
        <f t="shared" si="315"/>
        <v>3.3164275492956197E-3</v>
      </c>
      <c r="AR455" s="4">
        <f t="shared" si="315"/>
        <v>2.2256362146679809E-3</v>
      </c>
    </row>
    <row r="456" spans="1:44" x14ac:dyDescent="0.25">
      <c r="A456" s="25"/>
      <c r="B456" s="40"/>
    </row>
    <row r="457" spans="1:44" ht="15.75" thickBot="1" x14ac:dyDescent="0.3"/>
    <row r="458" spans="1:44" ht="15.75" thickBot="1" x14ac:dyDescent="0.3">
      <c r="A458" s="26" t="s">
        <v>208</v>
      </c>
      <c r="B458" s="27">
        <v>2023</v>
      </c>
      <c r="C458" s="27">
        <v>2024</v>
      </c>
      <c r="D458" s="27">
        <v>2025</v>
      </c>
      <c r="E458" s="27">
        <v>2026</v>
      </c>
      <c r="F458" s="27">
        <v>2027</v>
      </c>
      <c r="G458" s="27">
        <v>2028</v>
      </c>
      <c r="H458" s="27">
        <v>2029</v>
      </c>
      <c r="I458" s="27">
        <v>2030</v>
      </c>
      <c r="J458" s="27">
        <v>2031</v>
      </c>
      <c r="K458" s="27">
        <v>2032</v>
      </c>
      <c r="L458" s="27">
        <v>2033</v>
      </c>
      <c r="M458" s="27">
        <v>2034</v>
      </c>
      <c r="N458" s="27">
        <v>2035</v>
      </c>
      <c r="O458" s="27">
        <v>2036</v>
      </c>
      <c r="P458" s="27">
        <v>2037</v>
      </c>
      <c r="Q458" s="27">
        <v>2038</v>
      </c>
      <c r="R458" s="27">
        <v>2039</v>
      </c>
      <c r="S458" s="27">
        <v>2040</v>
      </c>
      <c r="T458" s="27">
        <v>2041</v>
      </c>
      <c r="U458" s="27">
        <v>2042</v>
      </c>
      <c r="V458" s="27">
        <v>2043</v>
      </c>
      <c r="W458" s="27">
        <v>2044</v>
      </c>
      <c r="X458" s="27">
        <v>2045</v>
      </c>
      <c r="Y458" s="27">
        <v>2046</v>
      </c>
      <c r="Z458" s="27">
        <v>2047</v>
      </c>
      <c r="AA458" s="27">
        <v>2048</v>
      </c>
      <c r="AB458" s="27">
        <v>2049</v>
      </c>
      <c r="AC458" s="28">
        <v>2050</v>
      </c>
    </row>
    <row r="459" spans="1:44" x14ac:dyDescent="0.25">
      <c r="A459" s="29" t="str">
        <f t="shared" ref="A459:A473" si="318">A439</f>
        <v>Capex vehicle</v>
      </c>
      <c r="B459" s="62">
        <f t="shared" ref="B459:B468" si="319">$B439+($C439-$B439)*(1-Q439)</f>
        <v>3500000</v>
      </c>
      <c r="C459" s="62">
        <f t="shared" ref="C459:C468" si="320">$B439+($C439-$B439)*(1-R439)</f>
        <v>3500000</v>
      </c>
      <c r="D459" s="62">
        <f t="shared" ref="D459:D468" si="321">$B439+($C439-$B439)*(1-S439)</f>
        <v>3500000</v>
      </c>
      <c r="E459" s="62">
        <f t="shared" ref="E459:E468" si="322">$B439+($C439-$B439)*(1-T439)</f>
        <v>3500000</v>
      </c>
      <c r="F459" s="62">
        <f t="shared" ref="F459:F468" si="323">$B439+($C439-$B439)*(1-U439)</f>
        <v>3500000</v>
      </c>
      <c r="G459" s="62">
        <f t="shared" ref="G459:G468" si="324">$B439+($C439-$B439)*(1-V439)</f>
        <v>3500000</v>
      </c>
      <c r="H459" s="62">
        <f t="shared" ref="H459:H468" si="325">$B439+($C439-$B439)*(1-W439)</f>
        <v>3500000</v>
      </c>
      <c r="I459" s="62">
        <f t="shared" ref="I459:I468" si="326">$B439+($C439-$B439)*(1-X439)</f>
        <v>3500000</v>
      </c>
      <c r="J459" s="62">
        <f t="shared" ref="J459:J468" si="327">$B439+($C439-$B439)*(1-Y439)</f>
        <v>3500000</v>
      </c>
      <c r="K459" s="62">
        <f t="shared" ref="K459:K468" si="328">$B439+($C439-$B439)*(1-Z439)</f>
        <v>3500000</v>
      </c>
      <c r="L459" s="62">
        <f t="shared" ref="L459:L468" si="329">$B439+($C439-$B439)*(1-AA439)</f>
        <v>3500000</v>
      </c>
      <c r="M459" s="62">
        <f t="shared" ref="M459:M468" si="330">$B439+($C439-$B439)*(1-AB439)</f>
        <v>3500000</v>
      </c>
      <c r="N459" s="62">
        <f t="shared" ref="N459:N468" si="331">$B439+($C439-$B439)*(1-AC439)</f>
        <v>3500000</v>
      </c>
      <c r="O459" s="62">
        <f t="shared" ref="O459:O468" si="332">$B439+($C439-$B439)*(1-AD439)</f>
        <v>3500000</v>
      </c>
      <c r="P459" s="62">
        <f t="shared" ref="P459:P468" si="333">$B439+($C439-$B439)*(1-AE439)</f>
        <v>3500000</v>
      </c>
      <c r="Q459" s="62">
        <f t="shared" ref="Q459:Q468" si="334">$B439+($C439-$B439)*(1-AF439)</f>
        <v>3500000</v>
      </c>
      <c r="R459" s="62">
        <f t="shared" ref="R459:R468" si="335">$B439+($C439-$B439)*(1-AG439)</f>
        <v>3500000</v>
      </c>
      <c r="S459" s="62">
        <f t="shared" ref="S459:S468" si="336">$B439+($C439-$B439)*(1-AH439)</f>
        <v>3500000</v>
      </c>
      <c r="T459" s="62">
        <f t="shared" ref="T459:T468" si="337">$B439+($C439-$B439)*(1-AI439)</f>
        <v>3500000</v>
      </c>
      <c r="U459" s="62">
        <f t="shared" ref="U459:U468" si="338">$B439+($C439-$B439)*(1-AJ439)</f>
        <v>3500000</v>
      </c>
      <c r="V459" s="62">
        <f t="shared" ref="V459:V468" si="339">$B439+($C439-$B439)*(1-AK439)</f>
        <v>3500000</v>
      </c>
      <c r="W459" s="62">
        <f t="shared" ref="W459:W468" si="340">$B439+($C439-$B439)*(1-AL439)</f>
        <v>3500000</v>
      </c>
      <c r="X459" s="62">
        <f t="shared" ref="X459:X468" si="341">$B439+($C439-$B439)*(1-AM439)</f>
        <v>3500000</v>
      </c>
      <c r="Y459" s="62">
        <f t="shared" ref="Y459:Y468" si="342">$B439+($C439-$B439)*(1-AN439)</f>
        <v>3500000</v>
      </c>
      <c r="Z459" s="62">
        <f t="shared" ref="Z459:Z468" si="343">$B439+($C439-$B439)*(1-AO439)</f>
        <v>3500000</v>
      </c>
      <c r="AA459" s="62">
        <f t="shared" ref="AA459:AA468" si="344">$B439+($C439-$B439)*(1-AP439)</f>
        <v>3500000</v>
      </c>
      <c r="AB459" s="62">
        <f t="shared" ref="AB459:AB468" si="345">$B439+($C439-$B439)*(1-AQ439)</f>
        <v>3500000</v>
      </c>
      <c r="AC459" s="62">
        <f t="shared" ref="AC459:AC468" si="346">$B439+($C439-$B439)*(1-AR439)</f>
        <v>3500000</v>
      </c>
    </row>
    <row r="460" spans="1:44" x14ac:dyDescent="0.25">
      <c r="A460" s="30" t="str">
        <f t="shared" si="318"/>
        <v>Residual value (vehicle)</v>
      </c>
      <c r="B460" s="62">
        <f t="shared" si="319"/>
        <v>-520379.25155119307</v>
      </c>
      <c r="C460" s="62">
        <f t="shared" si="320"/>
        <v>-518400.78417000384</v>
      </c>
      <c r="D460" s="62">
        <f t="shared" si="321"/>
        <v>-515591.64410555211</v>
      </c>
      <c r="E460" s="62">
        <f t="shared" si="322"/>
        <v>-511621.1945655747</v>
      </c>
      <c r="F460" s="62">
        <f t="shared" si="323"/>
        <v>-506046.75504428975</v>
      </c>
      <c r="G460" s="62">
        <f t="shared" si="324"/>
        <v>-498296.26052549522</v>
      </c>
      <c r="H460" s="62">
        <f t="shared" si="325"/>
        <v>-487670.62248680455</v>
      </c>
      <c r="I460" s="62">
        <f t="shared" si="326"/>
        <v>-473390.90356014454</v>
      </c>
      <c r="J460" s="62">
        <f t="shared" si="327"/>
        <v>-454724.55228418356</v>
      </c>
      <c r="K460" s="62">
        <f t="shared" si="328"/>
        <v>-431217.43787497684</v>
      </c>
      <c r="L460" s="62">
        <f t="shared" si="329"/>
        <v>-403009.57535575342</v>
      </c>
      <c r="M460" s="62">
        <f t="shared" si="330"/>
        <v>-371112.8675829735</v>
      </c>
      <c r="N460" s="62">
        <f t="shared" si="331"/>
        <v>-337439.64405614871</v>
      </c>
      <c r="O460" s="62">
        <f t="shared" si="332"/>
        <v>-304429.04658433376</v>
      </c>
      <c r="P460" s="62">
        <f t="shared" si="333"/>
        <v>-274378.82023030921</v>
      </c>
      <c r="Q460" s="62">
        <f t="shared" si="334"/>
        <v>-248840.40706391208</v>
      </c>
      <c r="R460" s="62">
        <f t="shared" si="335"/>
        <v>-228388.71178829367</v>
      </c>
      <c r="S460" s="62">
        <f t="shared" si="336"/>
        <v>-212783.16058198496</v>
      </c>
      <c r="T460" s="62">
        <f t="shared" si="337"/>
        <v>-201311.8288783321</v>
      </c>
      <c r="U460" s="62">
        <f t="shared" si="338"/>
        <v>-193109.99266212579</v>
      </c>
      <c r="V460" s="62">
        <f t="shared" si="339"/>
        <v>-187361.71671887109</v>
      </c>
      <c r="W460" s="62">
        <f t="shared" si="340"/>
        <v>-183389.30472543038</v>
      </c>
      <c r="X460" s="62">
        <f t="shared" si="341"/>
        <v>-180670.78524543642</v>
      </c>
      <c r="Y460" s="62">
        <f t="shared" si="342"/>
        <v>-178822.78419743793</v>
      </c>
      <c r="Z460" s="62">
        <f t="shared" si="343"/>
        <v>-177572.26245171315</v>
      </c>
      <c r="AA460" s="62">
        <f t="shared" si="344"/>
        <v>-176728.659176477</v>
      </c>
      <c r="AB460" s="62">
        <f t="shared" si="345"/>
        <v>-176160.74964225345</v>
      </c>
      <c r="AC460" s="62">
        <f t="shared" si="346"/>
        <v>-175778.97267513379</v>
      </c>
    </row>
    <row r="461" spans="1:44" x14ac:dyDescent="0.25">
      <c r="A461" s="30" t="str">
        <f t="shared" si="318"/>
        <v>Capex costumization</v>
      </c>
      <c r="B461" s="62">
        <f t="shared" si="319"/>
        <v>3500000</v>
      </c>
      <c r="C461" s="62">
        <f t="shared" si="320"/>
        <v>3500000</v>
      </c>
      <c r="D461" s="62">
        <f t="shared" si="321"/>
        <v>3500000</v>
      </c>
      <c r="E461" s="62">
        <f t="shared" si="322"/>
        <v>3500000</v>
      </c>
      <c r="F461" s="62">
        <f t="shared" si="323"/>
        <v>3500000</v>
      </c>
      <c r="G461" s="62">
        <f t="shared" si="324"/>
        <v>3500000</v>
      </c>
      <c r="H461" s="62">
        <f t="shared" si="325"/>
        <v>3500000</v>
      </c>
      <c r="I461" s="62">
        <f t="shared" si="326"/>
        <v>3500000</v>
      </c>
      <c r="J461" s="62">
        <f t="shared" si="327"/>
        <v>3500000</v>
      </c>
      <c r="K461" s="62">
        <f t="shared" si="328"/>
        <v>3500000</v>
      </c>
      <c r="L461" s="62">
        <f t="shared" si="329"/>
        <v>3500000</v>
      </c>
      <c r="M461" s="62">
        <f t="shared" si="330"/>
        <v>3500000</v>
      </c>
      <c r="N461" s="62">
        <f t="shared" si="331"/>
        <v>3500000</v>
      </c>
      <c r="O461" s="62">
        <f t="shared" si="332"/>
        <v>3500000</v>
      </c>
      <c r="P461" s="62">
        <f t="shared" si="333"/>
        <v>3500000</v>
      </c>
      <c r="Q461" s="62">
        <f t="shared" si="334"/>
        <v>3500000</v>
      </c>
      <c r="R461" s="62">
        <f t="shared" si="335"/>
        <v>3500000</v>
      </c>
      <c r="S461" s="62">
        <f t="shared" si="336"/>
        <v>3500000</v>
      </c>
      <c r="T461" s="62">
        <f t="shared" si="337"/>
        <v>3500000</v>
      </c>
      <c r="U461" s="62">
        <f t="shared" si="338"/>
        <v>3500000</v>
      </c>
      <c r="V461" s="62">
        <f t="shared" si="339"/>
        <v>3500000</v>
      </c>
      <c r="W461" s="62">
        <f t="shared" si="340"/>
        <v>3500000</v>
      </c>
      <c r="X461" s="62">
        <f t="shared" si="341"/>
        <v>3500000</v>
      </c>
      <c r="Y461" s="62">
        <f t="shared" si="342"/>
        <v>3500000</v>
      </c>
      <c r="Z461" s="62">
        <f t="shared" si="343"/>
        <v>3500000</v>
      </c>
      <c r="AA461" s="62">
        <f t="shared" si="344"/>
        <v>3500000</v>
      </c>
      <c r="AB461" s="62">
        <f t="shared" si="345"/>
        <v>3500000</v>
      </c>
      <c r="AC461" s="62">
        <f t="shared" si="346"/>
        <v>3500000</v>
      </c>
    </row>
    <row r="462" spans="1:44" x14ac:dyDescent="0.25">
      <c r="A462" s="30" t="str">
        <f t="shared" si="318"/>
        <v>Residual value (costumization)</v>
      </c>
      <c r="B462" s="62">
        <f t="shared" si="319"/>
        <v>-175000</v>
      </c>
      <c r="C462" s="62">
        <f t="shared" si="320"/>
        <v>-175000</v>
      </c>
      <c r="D462" s="62">
        <f t="shared" si="321"/>
        <v>-175000</v>
      </c>
      <c r="E462" s="62">
        <f t="shared" si="322"/>
        <v>-175000</v>
      </c>
      <c r="F462" s="62">
        <f t="shared" si="323"/>
        <v>-175000</v>
      </c>
      <c r="G462" s="62">
        <f t="shared" si="324"/>
        <v>-175000</v>
      </c>
      <c r="H462" s="62">
        <f t="shared" si="325"/>
        <v>-175000</v>
      </c>
      <c r="I462" s="62">
        <f t="shared" si="326"/>
        <v>-175000</v>
      </c>
      <c r="J462" s="62">
        <f t="shared" si="327"/>
        <v>-175000</v>
      </c>
      <c r="K462" s="62">
        <f t="shared" si="328"/>
        <v>-175000</v>
      </c>
      <c r="L462" s="62">
        <f t="shared" si="329"/>
        <v>-175000</v>
      </c>
      <c r="M462" s="62">
        <f t="shared" si="330"/>
        <v>-175000</v>
      </c>
      <c r="N462" s="62">
        <f t="shared" si="331"/>
        <v>-175000</v>
      </c>
      <c r="O462" s="62">
        <f t="shared" si="332"/>
        <v>-175000</v>
      </c>
      <c r="P462" s="62">
        <f t="shared" si="333"/>
        <v>-175000</v>
      </c>
      <c r="Q462" s="62">
        <f t="shared" si="334"/>
        <v>-175000</v>
      </c>
      <c r="R462" s="62">
        <f t="shared" si="335"/>
        <v>-175000</v>
      </c>
      <c r="S462" s="62">
        <f t="shared" si="336"/>
        <v>-175000</v>
      </c>
      <c r="T462" s="62">
        <f t="shared" si="337"/>
        <v>-175000</v>
      </c>
      <c r="U462" s="62">
        <f t="shared" si="338"/>
        <v>-175000</v>
      </c>
      <c r="V462" s="62">
        <f t="shared" si="339"/>
        <v>-175000</v>
      </c>
      <c r="W462" s="62">
        <f t="shared" si="340"/>
        <v>-175000</v>
      </c>
      <c r="X462" s="62">
        <f t="shared" si="341"/>
        <v>-175000</v>
      </c>
      <c r="Y462" s="62">
        <f t="shared" si="342"/>
        <v>-175000</v>
      </c>
      <c r="Z462" s="62">
        <f t="shared" si="343"/>
        <v>-175000</v>
      </c>
      <c r="AA462" s="62">
        <f t="shared" si="344"/>
        <v>-175000</v>
      </c>
      <c r="AB462" s="62">
        <f t="shared" si="345"/>
        <v>-175000</v>
      </c>
      <c r="AC462" s="62">
        <f t="shared" si="346"/>
        <v>-175000</v>
      </c>
    </row>
    <row r="463" spans="1:44" x14ac:dyDescent="0.25">
      <c r="A463" s="30" t="str">
        <f t="shared" si="318"/>
        <v>WACC</v>
      </c>
      <c r="B463" s="62">
        <f t="shared" si="319"/>
        <v>0.06</v>
      </c>
      <c r="C463" s="62">
        <f t="shared" si="320"/>
        <v>0.06</v>
      </c>
      <c r="D463" s="62">
        <f t="shared" si="321"/>
        <v>0.06</v>
      </c>
      <c r="E463" s="62">
        <f t="shared" si="322"/>
        <v>0.06</v>
      </c>
      <c r="F463" s="62">
        <f t="shared" si="323"/>
        <v>0.06</v>
      </c>
      <c r="G463" s="62">
        <f t="shared" si="324"/>
        <v>0.06</v>
      </c>
      <c r="H463" s="62">
        <f t="shared" si="325"/>
        <v>0.06</v>
      </c>
      <c r="I463" s="62">
        <f t="shared" si="326"/>
        <v>0.06</v>
      </c>
      <c r="J463" s="62">
        <f t="shared" si="327"/>
        <v>0.06</v>
      </c>
      <c r="K463" s="62">
        <f t="shared" si="328"/>
        <v>0.06</v>
      </c>
      <c r="L463" s="62">
        <f t="shared" si="329"/>
        <v>0.06</v>
      </c>
      <c r="M463" s="62">
        <f t="shared" si="330"/>
        <v>0.06</v>
      </c>
      <c r="N463" s="62">
        <f t="shared" si="331"/>
        <v>0.06</v>
      </c>
      <c r="O463" s="62">
        <f t="shared" si="332"/>
        <v>0.06</v>
      </c>
      <c r="P463" s="62">
        <f t="shared" si="333"/>
        <v>0.06</v>
      </c>
      <c r="Q463" s="62">
        <f t="shared" si="334"/>
        <v>0.06</v>
      </c>
      <c r="R463" s="62">
        <f t="shared" si="335"/>
        <v>0.06</v>
      </c>
      <c r="S463" s="62">
        <f t="shared" si="336"/>
        <v>0.06</v>
      </c>
      <c r="T463" s="62">
        <f t="shared" si="337"/>
        <v>0.06</v>
      </c>
      <c r="U463" s="62">
        <f t="shared" si="338"/>
        <v>0.06</v>
      </c>
      <c r="V463" s="62">
        <f t="shared" si="339"/>
        <v>0.06</v>
      </c>
      <c r="W463" s="62">
        <f t="shared" si="340"/>
        <v>0.06</v>
      </c>
      <c r="X463" s="62">
        <f t="shared" si="341"/>
        <v>0.06</v>
      </c>
      <c r="Y463" s="62">
        <f t="shared" si="342"/>
        <v>0.06</v>
      </c>
      <c r="Z463" s="62">
        <f t="shared" si="343"/>
        <v>0.06</v>
      </c>
      <c r="AA463" s="62">
        <f t="shared" si="344"/>
        <v>0.06</v>
      </c>
      <c r="AB463" s="62">
        <f t="shared" si="345"/>
        <v>0.06</v>
      </c>
      <c r="AC463" s="62">
        <f t="shared" si="346"/>
        <v>0.06</v>
      </c>
    </row>
    <row r="464" spans="1:44" x14ac:dyDescent="0.25">
      <c r="A464" s="30" t="str">
        <f t="shared" si="318"/>
        <v>Opex fix (admin, crew, insurance)</v>
      </c>
      <c r="B464" s="62">
        <f t="shared" si="319"/>
        <v>650000</v>
      </c>
      <c r="C464" s="62">
        <f t="shared" si="320"/>
        <v>650000</v>
      </c>
      <c r="D464" s="62">
        <f t="shared" si="321"/>
        <v>650000</v>
      </c>
      <c r="E464" s="62">
        <f t="shared" si="322"/>
        <v>650000</v>
      </c>
      <c r="F464" s="62">
        <f t="shared" si="323"/>
        <v>650000</v>
      </c>
      <c r="G464" s="62">
        <f t="shared" si="324"/>
        <v>650000</v>
      </c>
      <c r="H464" s="62">
        <f t="shared" si="325"/>
        <v>650000</v>
      </c>
      <c r="I464" s="62">
        <f t="shared" si="326"/>
        <v>650000</v>
      </c>
      <c r="J464" s="62">
        <f t="shared" si="327"/>
        <v>650000</v>
      </c>
      <c r="K464" s="62">
        <f t="shared" si="328"/>
        <v>650000</v>
      </c>
      <c r="L464" s="62">
        <f t="shared" si="329"/>
        <v>650000</v>
      </c>
      <c r="M464" s="62">
        <f t="shared" si="330"/>
        <v>650000</v>
      </c>
      <c r="N464" s="62">
        <f t="shared" si="331"/>
        <v>650000</v>
      </c>
      <c r="O464" s="62">
        <f t="shared" si="332"/>
        <v>650000</v>
      </c>
      <c r="P464" s="62">
        <f t="shared" si="333"/>
        <v>650000</v>
      </c>
      <c r="Q464" s="62">
        <f t="shared" si="334"/>
        <v>650000</v>
      </c>
      <c r="R464" s="62">
        <f t="shared" si="335"/>
        <v>650000</v>
      </c>
      <c r="S464" s="62">
        <f t="shared" si="336"/>
        <v>650000</v>
      </c>
      <c r="T464" s="62">
        <f t="shared" si="337"/>
        <v>650000</v>
      </c>
      <c r="U464" s="62">
        <f t="shared" si="338"/>
        <v>650000</v>
      </c>
      <c r="V464" s="62">
        <f t="shared" si="339"/>
        <v>650000</v>
      </c>
      <c r="W464" s="62">
        <f t="shared" si="340"/>
        <v>650000</v>
      </c>
      <c r="X464" s="62">
        <f t="shared" si="341"/>
        <v>650000</v>
      </c>
      <c r="Y464" s="62">
        <f t="shared" si="342"/>
        <v>650000</v>
      </c>
      <c r="Z464" s="62">
        <f t="shared" si="343"/>
        <v>650000</v>
      </c>
      <c r="AA464" s="62">
        <f t="shared" si="344"/>
        <v>650000</v>
      </c>
      <c r="AB464" s="62">
        <f t="shared" si="345"/>
        <v>650000</v>
      </c>
      <c r="AC464" s="62">
        <f t="shared" si="346"/>
        <v>650000</v>
      </c>
    </row>
    <row r="465" spans="1:29" x14ac:dyDescent="0.25">
      <c r="A465" s="30" t="str">
        <f t="shared" si="318"/>
        <v>Opex maintenance &amp; repair</v>
      </c>
      <c r="B465" s="62">
        <f t="shared" si="319"/>
        <v>1050000</v>
      </c>
      <c r="C465" s="62">
        <f t="shared" si="320"/>
        <v>1050000</v>
      </c>
      <c r="D465" s="62">
        <f t="shared" si="321"/>
        <v>1050000</v>
      </c>
      <c r="E465" s="62">
        <f t="shared" si="322"/>
        <v>1050000</v>
      </c>
      <c r="F465" s="62">
        <f t="shared" si="323"/>
        <v>1050000</v>
      </c>
      <c r="G465" s="62">
        <f t="shared" si="324"/>
        <v>1050000</v>
      </c>
      <c r="H465" s="62">
        <f t="shared" si="325"/>
        <v>1050000</v>
      </c>
      <c r="I465" s="62">
        <f t="shared" si="326"/>
        <v>1050000</v>
      </c>
      <c r="J465" s="62">
        <f t="shared" si="327"/>
        <v>1050000</v>
      </c>
      <c r="K465" s="62">
        <f t="shared" si="328"/>
        <v>1050000</v>
      </c>
      <c r="L465" s="62">
        <f t="shared" si="329"/>
        <v>1050000</v>
      </c>
      <c r="M465" s="62">
        <f t="shared" si="330"/>
        <v>1050000</v>
      </c>
      <c r="N465" s="62">
        <f t="shared" si="331"/>
        <v>1050000</v>
      </c>
      <c r="O465" s="62">
        <f t="shared" si="332"/>
        <v>1050000</v>
      </c>
      <c r="P465" s="62">
        <f t="shared" si="333"/>
        <v>1050000</v>
      </c>
      <c r="Q465" s="62">
        <f t="shared" si="334"/>
        <v>1050000</v>
      </c>
      <c r="R465" s="62">
        <f t="shared" si="335"/>
        <v>1050000</v>
      </c>
      <c r="S465" s="62">
        <f t="shared" si="336"/>
        <v>1050000</v>
      </c>
      <c r="T465" s="62">
        <f t="shared" si="337"/>
        <v>1050000</v>
      </c>
      <c r="U465" s="62">
        <f t="shared" si="338"/>
        <v>1050000</v>
      </c>
      <c r="V465" s="62">
        <f t="shared" si="339"/>
        <v>1050000</v>
      </c>
      <c r="W465" s="62">
        <f t="shared" si="340"/>
        <v>1050000</v>
      </c>
      <c r="X465" s="62">
        <f t="shared" si="341"/>
        <v>1050000</v>
      </c>
      <c r="Y465" s="62">
        <f t="shared" si="342"/>
        <v>1050000</v>
      </c>
      <c r="Z465" s="62">
        <f t="shared" si="343"/>
        <v>1050000</v>
      </c>
      <c r="AA465" s="62">
        <f t="shared" si="344"/>
        <v>1050000</v>
      </c>
      <c r="AB465" s="62">
        <f t="shared" si="345"/>
        <v>1050000</v>
      </c>
      <c r="AC465" s="62">
        <f t="shared" si="346"/>
        <v>1050000</v>
      </c>
    </row>
    <row r="466" spans="1:29" x14ac:dyDescent="0.25">
      <c r="A466" s="30" t="str">
        <f t="shared" si="318"/>
        <v>Opex var (mode-fees, shunting)</v>
      </c>
      <c r="B466" s="62">
        <f t="shared" si="319"/>
        <v>3.9215686274509802</v>
      </c>
      <c r="C466" s="62">
        <f t="shared" si="320"/>
        <v>3.9215686274509802</v>
      </c>
      <c r="D466" s="62">
        <f t="shared" si="321"/>
        <v>3.9215686274509802</v>
      </c>
      <c r="E466" s="62">
        <f t="shared" si="322"/>
        <v>3.9215686274509802</v>
      </c>
      <c r="F466" s="62">
        <f t="shared" si="323"/>
        <v>3.9215686274509802</v>
      </c>
      <c r="G466" s="62">
        <f t="shared" si="324"/>
        <v>3.9215686274509802</v>
      </c>
      <c r="H466" s="62">
        <f t="shared" si="325"/>
        <v>3.9215686274509802</v>
      </c>
      <c r="I466" s="62">
        <f t="shared" si="326"/>
        <v>3.9215686274509802</v>
      </c>
      <c r="J466" s="62">
        <f t="shared" si="327"/>
        <v>3.9215686274509802</v>
      </c>
      <c r="K466" s="62">
        <f t="shared" si="328"/>
        <v>3.9215686274509802</v>
      </c>
      <c r="L466" s="62">
        <f t="shared" si="329"/>
        <v>3.9215686274509802</v>
      </c>
      <c r="M466" s="62">
        <f t="shared" si="330"/>
        <v>3.9215686274509802</v>
      </c>
      <c r="N466" s="62">
        <f t="shared" si="331"/>
        <v>3.9215686274509802</v>
      </c>
      <c r="O466" s="62">
        <f t="shared" si="332"/>
        <v>3.9215686274509802</v>
      </c>
      <c r="P466" s="62">
        <f t="shared" si="333"/>
        <v>3.9215686274509802</v>
      </c>
      <c r="Q466" s="62">
        <f t="shared" si="334"/>
        <v>3.9215686274509802</v>
      </c>
      <c r="R466" s="62">
        <f t="shared" si="335"/>
        <v>3.9215686274509802</v>
      </c>
      <c r="S466" s="62">
        <f t="shared" si="336"/>
        <v>3.9215686274509802</v>
      </c>
      <c r="T466" s="62">
        <f t="shared" si="337"/>
        <v>3.9215686274509802</v>
      </c>
      <c r="U466" s="62">
        <f t="shared" si="338"/>
        <v>3.9215686274509802</v>
      </c>
      <c r="V466" s="62">
        <f t="shared" si="339"/>
        <v>3.9215686274509802</v>
      </c>
      <c r="W466" s="62">
        <f t="shared" si="340"/>
        <v>3.9215686274509802</v>
      </c>
      <c r="X466" s="62">
        <f t="shared" si="341"/>
        <v>3.9215686274509802</v>
      </c>
      <c r="Y466" s="62">
        <f t="shared" si="342"/>
        <v>3.9215686274509802</v>
      </c>
      <c r="Z466" s="62">
        <f t="shared" si="343"/>
        <v>3.9215686274509802</v>
      </c>
      <c r="AA466" s="62">
        <f t="shared" si="344"/>
        <v>3.9215686274509802</v>
      </c>
      <c r="AB466" s="62">
        <f t="shared" si="345"/>
        <v>3.9215686274509802</v>
      </c>
      <c r="AC466" s="62">
        <f t="shared" si="346"/>
        <v>3.9215686274509802</v>
      </c>
    </row>
    <row r="467" spans="1:29" x14ac:dyDescent="0.25">
      <c r="A467" s="30" t="str">
        <f t="shared" si="318"/>
        <v>Fuel Economy</v>
      </c>
      <c r="B467" s="62">
        <f t="shared" si="319"/>
        <v>62.083200000000005</v>
      </c>
      <c r="C467" s="62">
        <f t="shared" si="320"/>
        <v>62.083200000000005</v>
      </c>
      <c r="D467" s="62">
        <f t="shared" si="321"/>
        <v>62.083200000000005</v>
      </c>
      <c r="E467" s="62">
        <f t="shared" si="322"/>
        <v>62.083200000000005</v>
      </c>
      <c r="F467" s="62">
        <f t="shared" si="323"/>
        <v>62.083200000000005</v>
      </c>
      <c r="G467" s="62">
        <f t="shared" si="324"/>
        <v>62.083200000000005</v>
      </c>
      <c r="H467" s="62">
        <f t="shared" si="325"/>
        <v>62.083200000000005</v>
      </c>
      <c r="I467" s="62">
        <f t="shared" si="326"/>
        <v>62.083200000000005</v>
      </c>
      <c r="J467" s="62">
        <f t="shared" si="327"/>
        <v>62.083200000000005</v>
      </c>
      <c r="K467" s="62">
        <f t="shared" si="328"/>
        <v>62.083200000000005</v>
      </c>
      <c r="L467" s="62">
        <f t="shared" si="329"/>
        <v>62.083200000000005</v>
      </c>
      <c r="M467" s="62">
        <f t="shared" si="330"/>
        <v>62.083200000000005</v>
      </c>
      <c r="N467" s="62">
        <f t="shared" si="331"/>
        <v>62.083200000000005</v>
      </c>
      <c r="O467" s="62">
        <f t="shared" si="332"/>
        <v>62.083200000000005</v>
      </c>
      <c r="P467" s="62">
        <f t="shared" si="333"/>
        <v>62.083200000000005</v>
      </c>
      <c r="Q467" s="62">
        <f t="shared" si="334"/>
        <v>62.083200000000005</v>
      </c>
      <c r="R467" s="62">
        <f t="shared" si="335"/>
        <v>62.083200000000005</v>
      </c>
      <c r="S467" s="62">
        <f t="shared" si="336"/>
        <v>62.083200000000005</v>
      </c>
      <c r="T467" s="62">
        <f t="shared" si="337"/>
        <v>62.083200000000005</v>
      </c>
      <c r="U467" s="62">
        <f t="shared" si="338"/>
        <v>62.083200000000005</v>
      </c>
      <c r="V467" s="62">
        <f t="shared" si="339"/>
        <v>62.083200000000005</v>
      </c>
      <c r="W467" s="62">
        <f t="shared" si="340"/>
        <v>62.083200000000005</v>
      </c>
      <c r="X467" s="62">
        <f t="shared" si="341"/>
        <v>62.083200000000005</v>
      </c>
      <c r="Y467" s="62">
        <f t="shared" si="342"/>
        <v>62.083200000000005</v>
      </c>
      <c r="Z467" s="62">
        <f t="shared" si="343"/>
        <v>62.083200000000005</v>
      </c>
      <c r="AA467" s="62">
        <f t="shared" si="344"/>
        <v>62.083200000000005</v>
      </c>
      <c r="AB467" s="62">
        <f t="shared" si="345"/>
        <v>62.083200000000005</v>
      </c>
      <c r="AC467" s="62">
        <f t="shared" si="346"/>
        <v>62.083200000000005</v>
      </c>
    </row>
    <row r="468" spans="1:29" x14ac:dyDescent="0.25">
      <c r="A468" s="30" t="str">
        <f t="shared" si="318"/>
        <v>Fuel Cost</v>
      </c>
      <c r="B468" s="62">
        <f t="shared" si="319"/>
        <v>0.1</v>
      </c>
      <c r="C468" s="62">
        <f t="shared" si="320"/>
        <v>0.1</v>
      </c>
      <c r="D468" s="62">
        <f t="shared" si="321"/>
        <v>0.1</v>
      </c>
      <c r="E468" s="62">
        <f t="shared" si="322"/>
        <v>0.1</v>
      </c>
      <c r="F468" s="62">
        <f t="shared" si="323"/>
        <v>0.1</v>
      </c>
      <c r="G468" s="62">
        <f t="shared" si="324"/>
        <v>0.1</v>
      </c>
      <c r="H468" s="62">
        <f t="shared" si="325"/>
        <v>0.1</v>
      </c>
      <c r="I468" s="62">
        <f t="shared" si="326"/>
        <v>0.1</v>
      </c>
      <c r="J468" s="62">
        <f t="shared" si="327"/>
        <v>0.1</v>
      </c>
      <c r="K468" s="62">
        <f t="shared" si="328"/>
        <v>0.1</v>
      </c>
      <c r="L468" s="62">
        <f t="shared" si="329"/>
        <v>0.1</v>
      </c>
      <c r="M468" s="62">
        <f t="shared" si="330"/>
        <v>0.1</v>
      </c>
      <c r="N468" s="62">
        <f t="shared" si="331"/>
        <v>0.1</v>
      </c>
      <c r="O468" s="62">
        <f t="shared" si="332"/>
        <v>0.1</v>
      </c>
      <c r="P468" s="62">
        <f t="shared" si="333"/>
        <v>0.1</v>
      </c>
      <c r="Q468" s="62">
        <f t="shared" si="334"/>
        <v>0.1</v>
      </c>
      <c r="R468" s="62">
        <f t="shared" si="335"/>
        <v>0.1</v>
      </c>
      <c r="S468" s="62">
        <f t="shared" si="336"/>
        <v>0.1</v>
      </c>
      <c r="T468" s="62">
        <f t="shared" si="337"/>
        <v>0.1</v>
      </c>
      <c r="U468" s="62">
        <f t="shared" si="338"/>
        <v>0.1</v>
      </c>
      <c r="V468" s="62">
        <f t="shared" si="339"/>
        <v>0.1</v>
      </c>
      <c r="W468" s="62">
        <f t="shared" si="340"/>
        <v>0.1</v>
      </c>
      <c r="X468" s="62">
        <f t="shared" si="341"/>
        <v>0.1</v>
      </c>
      <c r="Y468" s="62">
        <f t="shared" si="342"/>
        <v>0.1</v>
      </c>
      <c r="Z468" s="62">
        <f t="shared" si="343"/>
        <v>0.1</v>
      </c>
      <c r="AA468" s="62">
        <f t="shared" si="344"/>
        <v>0.1</v>
      </c>
      <c r="AB468" s="62">
        <f t="shared" si="345"/>
        <v>0.1</v>
      </c>
      <c r="AC468" s="62">
        <f t="shared" si="346"/>
        <v>0.1</v>
      </c>
    </row>
    <row r="469" spans="1:29" x14ac:dyDescent="0.25">
      <c r="A469" s="30" t="str">
        <f t="shared" si="318"/>
        <v>Emission Cost</v>
      </c>
      <c r="B469" s="66">
        <f>$B449+($C449-$B449)*(1-Q449)</f>
        <v>0</v>
      </c>
      <c r="C469" s="66">
        <f t="shared" ref="C469:AC469" si="347">$B449+($C449-$B449)*(1-R449)</f>
        <v>0</v>
      </c>
      <c r="D469" s="66">
        <f t="shared" si="347"/>
        <v>0</v>
      </c>
      <c r="E469" s="66">
        <f t="shared" si="347"/>
        <v>0</v>
      </c>
      <c r="F469" s="66">
        <f t="shared" si="347"/>
        <v>0</v>
      </c>
      <c r="G469" s="66">
        <f t="shared" si="347"/>
        <v>0</v>
      </c>
      <c r="H469" s="66">
        <f t="shared" si="347"/>
        <v>0</v>
      </c>
      <c r="I469" s="66">
        <f t="shared" si="347"/>
        <v>0</v>
      </c>
      <c r="J469" s="66">
        <f t="shared" si="347"/>
        <v>0</v>
      </c>
      <c r="K469" s="66">
        <f t="shared" si="347"/>
        <v>0</v>
      </c>
      <c r="L469" s="66">
        <f t="shared" si="347"/>
        <v>0</v>
      </c>
      <c r="M469" s="66">
        <f t="shared" si="347"/>
        <v>0</v>
      </c>
      <c r="N469" s="66">
        <f t="shared" si="347"/>
        <v>0</v>
      </c>
      <c r="O469" s="66">
        <f t="shared" si="347"/>
        <v>0</v>
      </c>
      <c r="P469" s="66">
        <f t="shared" si="347"/>
        <v>0</v>
      </c>
      <c r="Q469" s="66">
        <f t="shared" si="347"/>
        <v>0</v>
      </c>
      <c r="R469" s="66">
        <f t="shared" si="347"/>
        <v>0</v>
      </c>
      <c r="S469" s="66">
        <f t="shared" si="347"/>
        <v>0</v>
      </c>
      <c r="T469" s="66">
        <f t="shared" si="347"/>
        <v>0</v>
      </c>
      <c r="U469" s="66">
        <f t="shared" si="347"/>
        <v>0</v>
      </c>
      <c r="V469" s="66">
        <f t="shared" si="347"/>
        <v>0</v>
      </c>
      <c r="W469" s="66">
        <f t="shared" si="347"/>
        <v>0</v>
      </c>
      <c r="X469" s="66">
        <f t="shared" si="347"/>
        <v>0</v>
      </c>
      <c r="Y469" s="66">
        <f t="shared" si="347"/>
        <v>0</v>
      </c>
      <c r="Z469" s="66">
        <f t="shared" si="347"/>
        <v>0</v>
      </c>
      <c r="AA469" s="66">
        <f t="shared" si="347"/>
        <v>0</v>
      </c>
      <c r="AB469" s="66">
        <f t="shared" si="347"/>
        <v>0</v>
      </c>
      <c r="AC469" s="66">
        <f t="shared" si="347"/>
        <v>0</v>
      </c>
    </row>
    <row r="470" spans="1:29" x14ac:dyDescent="0.25">
      <c r="A470" s="30" t="str">
        <f t="shared" si="318"/>
        <v>Lifetime vehicle</v>
      </c>
      <c r="B470" s="62">
        <f>$B450+($C450-$B450)*(1-Q450)</f>
        <v>20</v>
      </c>
      <c r="C470" s="62">
        <f t="shared" ref="C470:L472" si="348">$B450+($C450-$B450)*(1-R450)</f>
        <v>20</v>
      </c>
      <c r="D470" s="62">
        <f t="shared" si="348"/>
        <v>20</v>
      </c>
      <c r="E470" s="62">
        <f t="shared" si="348"/>
        <v>20</v>
      </c>
      <c r="F470" s="62">
        <f t="shared" si="348"/>
        <v>20</v>
      </c>
      <c r="G470" s="62">
        <f t="shared" si="348"/>
        <v>20</v>
      </c>
      <c r="H470" s="62">
        <f t="shared" si="348"/>
        <v>20</v>
      </c>
      <c r="I470" s="62">
        <f t="shared" si="348"/>
        <v>20</v>
      </c>
      <c r="J470" s="62">
        <f t="shared" si="348"/>
        <v>20</v>
      </c>
      <c r="K470" s="62">
        <f t="shared" si="348"/>
        <v>20</v>
      </c>
      <c r="L470" s="62">
        <f t="shared" si="348"/>
        <v>20</v>
      </c>
      <c r="M470" s="62">
        <f t="shared" ref="M470:V472" si="349">$B450+($C450-$B450)*(1-AB450)</f>
        <v>20</v>
      </c>
      <c r="N470" s="62">
        <f t="shared" si="349"/>
        <v>20</v>
      </c>
      <c r="O470" s="62">
        <f t="shared" si="349"/>
        <v>20</v>
      </c>
      <c r="P470" s="62">
        <f t="shared" si="349"/>
        <v>20</v>
      </c>
      <c r="Q470" s="62">
        <f t="shared" si="349"/>
        <v>20</v>
      </c>
      <c r="R470" s="62">
        <f t="shared" si="349"/>
        <v>20</v>
      </c>
      <c r="S470" s="62">
        <f t="shared" si="349"/>
        <v>20</v>
      </c>
      <c r="T470" s="62">
        <f t="shared" si="349"/>
        <v>20</v>
      </c>
      <c r="U470" s="62">
        <f t="shared" si="349"/>
        <v>20</v>
      </c>
      <c r="V470" s="62">
        <f t="shared" si="349"/>
        <v>20</v>
      </c>
      <c r="W470" s="62">
        <f t="shared" ref="W470:AC472" si="350">$B450+($C450-$B450)*(1-AL450)</f>
        <v>20</v>
      </c>
      <c r="X470" s="62">
        <f t="shared" si="350"/>
        <v>20</v>
      </c>
      <c r="Y470" s="62">
        <f t="shared" si="350"/>
        <v>20</v>
      </c>
      <c r="Z470" s="62">
        <f t="shared" si="350"/>
        <v>20</v>
      </c>
      <c r="AA470" s="62">
        <f t="shared" si="350"/>
        <v>20</v>
      </c>
      <c r="AB470" s="62">
        <f t="shared" si="350"/>
        <v>20</v>
      </c>
      <c r="AC470" s="62">
        <f t="shared" si="350"/>
        <v>20</v>
      </c>
    </row>
    <row r="471" spans="1:29" x14ac:dyDescent="0.25">
      <c r="A471" s="30" t="str">
        <f t="shared" si="318"/>
        <v>Lifetime costumization</v>
      </c>
      <c r="B471" s="62">
        <f>$B451+($C451-$B451)*(1-Q451)</f>
        <v>30</v>
      </c>
      <c r="C471" s="62">
        <f t="shared" si="348"/>
        <v>30</v>
      </c>
      <c r="D471" s="62">
        <f t="shared" si="348"/>
        <v>30</v>
      </c>
      <c r="E471" s="62">
        <f t="shared" si="348"/>
        <v>30</v>
      </c>
      <c r="F471" s="62">
        <f t="shared" si="348"/>
        <v>30</v>
      </c>
      <c r="G471" s="62">
        <f t="shared" si="348"/>
        <v>30</v>
      </c>
      <c r="H471" s="62">
        <f t="shared" si="348"/>
        <v>30</v>
      </c>
      <c r="I471" s="62">
        <f t="shared" si="348"/>
        <v>30</v>
      </c>
      <c r="J471" s="62">
        <f t="shared" si="348"/>
        <v>30</v>
      </c>
      <c r="K471" s="62">
        <f t="shared" si="348"/>
        <v>30</v>
      </c>
      <c r="L471" s="62">
        <f t="shared" si="348"/>
        <v>30</v>
      </c>
      <c r="M471" s="62">
        <f t="shared" si="349"/>
        <v>30</v>
      </c>
      <c r="N471" s="62">
        <f t="shared" si="349"/>
        <v>30</v>
      </c>
      <c r="O471" s="62">
        <f t="shared" si="349"/>
        <v>30</v>
      </c>
      <c r="P471" s="62">
        <f t="shared" si="349"/>
        <v>30</v>
      </c>
      <c r="Q471" s="62">
        <f t="shared" si="349"/>
        <v>30</v>
      </c>
      <c r="R471" s="62">
        <f t="shared" si="349"/>
        <v>30</v>
      </c>
      <c r="S471" s="62">
        <f t="shared" si="349"/>
        <v>30</v>
      </c>
      <c r="T471" s="62">
        <f t="shared" si="349"/>
        <v>30</v>
      </c>
      <c r="U471" s="62">
        <f t="shared" si="349"/>
        <v>30</v>
      </c>
      <c r="V471" s="62">
        <f t="shared" si="349"/>
        <v>30</v>
      </c>
      <c r="W471" s="62">
        <f t="shared" si="350"/>
        <v>30</v>
      </c>
      <c r="X471" s="62">
        <f t="shared" si="350"/>
        <v>30</v>
      </c>
      <c r="Y471" s="62">
        <f t="shared" si="350"/>
        <v>30</v>
      </c>
      <c r="Z471" s="62">
        <f t="shared" si="350"/>
        <v>30</v>
      </c>
      <c r="AA471" s="62">
        <f t="shared" si="350"/>
        <v>30</v>
      </c>
      <c r="AB471" s="62">
        <f t="shared" si="350"/>
        <v>30</v>
      </c>
      <c r="AC471" s="62">
        <f t="shared" si="350"/>
        <v>30</v>
      </c>
    </row>
    <row r="472" spans="1:29" x14ac:dyDescent="0.25">
      <c r="A472" s="30" t="str">
        <f t="shared" si="318"/>
        <v>Tonnage .</v>
      </c>
      <c r="B472" s="62">
        <f>$B452+($C452-$B452)*(1-Q452)</f>
        <v>2800</v>
      </c>
      <c r="C472" s="62">
        <f t="shared" si="348"/>
        <v>2800</v>
      </c>
      <c r="D472" s="62">
        <f t="shared" si="348"/>
        <v>2800</v>
      </c>
      <c r="E472" s="62">
        <f t="shared" si="348"/>
        <v>2800</v>
      </c>
      <c r="F472" s="62">
        <f t="shared" si="348"/>
        <v>2800</v>
      </c>
      <c r="G472" s="62">
        <f t="shared" si="348"/>
        <v>2800</v>
      </c>
      <c r="H472" s="62">
        <f t="shared" si="348"/>
        <v>2800</v>
      </c>
      <c r="I472" s="62">
        <f t="shared" si="348"/>
        <v>2800</v>
      </c>
      <c r="J472" s="62">
        <f t="shared" si="348"/>
        <v>2800</v>
      </c>
      <c r="K472" s="62">
        <f t="shared" si="348"/>
        <v>2800</v>
      </c>
      <c r="L472" s="62">
        <f t="shared" si="348"/>
        <v>2800</v>
      </c>
      <c r="M472" s="62">
        <f t="shared" si="349"/>
        <v>2800</v>
      </c>
      <c r="N472" s="62">
        <f t="shared" si="349"/>
        <v>2800</v>
      </c>
      <c r="O472" s="62">
        <f t="shared" si="349"/>
        <v>2800</v>
      </c>
      <c r="P472" s="62">
        <f t="shared" si="349"/>
        <v>2800</v>
      </c>
      <c r="Q472" s="62">
        <f t="shared" si="349"/>
        <v>2800</v>
      </c>
      <c r="R472" s="62">
        <f t="shared" si="349"/>
        <v>2800</v>
      </c>
      <c r="S472" s="62">
        <f t="shared" si="349"/>
        <v>2800</v>
      </c>
      <c r="T472" s="62">
        <f t="shared" si="349"/>
        <v>2800</v>
      </c>
      <c r="U472" s="62">
        <f t="shared" si="349"/>
        <v>2800</v>
      </c>
      <c r="V472" s="62">
        <f t="shared" si="349"/>
        <v>2800</v>
      </c>
      <c r="W472" s="62">
        <f t="shared" si="350"/>
        <v>2800</v>
      </c>
      <c r="X472" s="62">
        <f t="shared" si="350"/>
        <v>2800</v>
      </c>
      <c r="Y472" s="62">
        <f t="shared" si="350"/>
        <v>2800</v>
      </c>
      <c r="Z472" s="62">
        <f t="shared" si="350"/>
        <v>2800</v>
      </c>
      <c r="AA472" s="62">
        <f t="shared" si="350"/>
        <v>2800</v>
      </c>
      <c r="AB472" s="62">
        <f t="shared" si="350"/>
        <v>2800</v>
      </c>
      <c r="AC472" s="62">
        <f t="shared" si="350"/>
        <v>2800</v>
      </c>
    </row>
    <row r="473" spans="1:29" x14ac:dyDescent="0.25">
      <c r="A473" s="30" t="str">
        <f t="shared" si="318"/>
        <v>Market failure (av. utilization)</v>
      </c>
      <c r="B473" s="62">
        <f t="shared" ref="B473:K474" si="351">($B453+($C453-$B453)*(1-Q453))*B$44</f>
        <v>716.80000000000007</v>
      </c>
      <c r="C473" s="62">
        <f t="shared" si="351"/>
        <v>716.80000000000007</v>
      </c>
      <c r="D473" s="62">
        <f t="shared" si="351"/>
        <v>716.80000000000007</v>
      </c>
      <c r="E473" s="62">
        <f t="shared" si="351"/>
        <v>716.80000000000007</v>
      </c>
      <c r="F473" s="62">
        <f t="shared" si="351"/>
        <v>716.80000000000007</v>
      </c>
      <c r="G473" s="62">
        <f t="shared" si="351"/>
        <v>716.80000000000007</v>
      </c>
      <c r="H473" s="62">
        <f t="shared" si="351"/>
        <v>716.80000000000007</v>
      </c>
      <c r="I473" s="62">
        <f t="shared" si="351"/>
        <v>716.80000000000007</v>
      </c>
      <c r="J473" s="62">
        <f t="shared" si="351"/>
        <v>716.80000000000007</v>
      </c>
      <c r="K473" s="62">
        <f t="shared" si="351"/>
        <v>716.80000000000007</v>
      </c>
      <c r="L473" s="62">
        <f t="shared" ref="L473:U474" si="352">($B453+($C453-$B453)*(1-AA453))*L$44</f>
        <v>716.80000000000007</v>
      </c>
      <c r="M473" s="62">
        <f t="shared" si="352"/>
        <v>716.80000000000007</v>
      </c>
      <c r="N473" s="62">
        <f t="shared" si="352"/>
        <v>716.80000000000007</v>
      </c>
      <c r="O473" s="62">
        <f t="shared" si="352"/>
        <v>716.80000000000007</v>
      </c>
      <c r="P473" s="62">
        <f t="shared" si="352"/>
        <v>716.80000000000007</v>
      </c>
      <c r="Q473" s="62">
        <f t="shared" si="352"/>
        <v>716.80000000000007</v>
      </c>
      <c r="R473" s="62">
        <f t="shared" si="352"/>
        <v>716.80000000000007</v>
      </c>
      <c r="S473" s="62">
        <f t="shared" si="352"/>
        <v>716.80000000000007</v>
      </c>
      <c r="T473" s="62">
        <f t="shared" si="352"/>
        <v>716.80000000000007</v>
      </c>
      <c r="U473" s="62">
        <f t="shared" si="352"/>
        <v>716.80000000000007</v>
      </c>
      <c r="V473" s="62">
        <f t="shared" ref="V473:AC474" si="353">($B453+($C453-$B453)*(1-AK453))*V$44</f>
        <v>716.80000000000007</v>
      </c>
      <c r="W473" s="62">
        <f t="shared" si="353"/>
        <v>716.80000000000007</v>
      </c>
      <c r="X473" s="62">
        <f t="shared" si="353"/>
        <v>716.80000000000007</v>
      </c>
      <c r="Y473" s="62">
        <f t="shared" si="353"/>
        <v>716.80000000000007</v>
      </c>
      <c r="Z473" s="62">
        <f t="shared" si="353"/>
        <v>716.80000000000007</v>
      </c>
      <c r="AA473" s="62">
        <f t="shared" si="353"/>
        <v>716.80000000000007</v>
      </c>
      <c r="AB473" s="62">
        <f t="shared" si="353"/>
        <v>716.80000000000007</v>
      </c>
      <c r="AC473" s="62">
        <f t="shared" si="353"/>
        <v>716.80000000000007</v>
      </c>
    </row>
    <row r="474" spans="1:29" x14ac:dyDescent="0.25">
      <c r="A474" s="30" t="s">
        <v>73</v>
      </c>
      <c r="B474" s="62">
        <f t="shared" si="351"/>
        <v>0</v>
      </c>
      <c r="C474" s="62">
        <f t="shared" si="351"/>
        <v>0</v>
      </c>
      <c r="D474" s="62">
        <f t="shared" si="351"/>
        <v>0</v>
      </c>
      <c r="E474" s="62">
        <f t="shared" si="351"/>
        <v>0</v>
      </c>
      <c r="F474" s="62">
        <f t="shared" si="351"/>
        <v>0</v>
      </c>
      <c r="G474" s="62">
        <f t="shared" si="351"/>
        <v>0</v>
      </c>
      <c r="H474" s="62">
        <f t="shared" si="351"/>
        <v>0</v>
      </c>
      <c r="I474" s="62">
        <f t="shared" si="351"/>
        <v>0</v>
      </c>
      <c r="J474" s="62">
        <f t="shared" si="351"/>
        <v>0</v>
      </c>
      <c r="K474" s="62">
        <f t="shared" si="351"/>
        <v>0</v>
      </c>
      <c r="L474" s="62">
        <f t="shared" si="352"/>
        <v>0</v>
      </c>
      <c r="M474" s="62">
        <f t="shared" si="352"/>
        <v>0</v>
      </c>
      <c r="N474" s="62">
        <f t="shared" si="352"/>
        <v>0</v>
      </c>
      <c r="O474" s="62">
        <f t="shared" si="352"/>
        <v>0</v>
      </c>
      <c r="P474" s="62">
        <f t="shared" si="352"/>
        <v>0</v>
      </c>
      <c r="Q474" s="62">
        <f t="shared" si="352"/>
        <v>0</v>
      </c>
      <c r="R474" s="62">
        <f t="shared" si="352"/>
        <v>0</v>
      </c>
      <c r="S474" s="62">
        <f t="shared" si="352"/>
        <v>0</v>
      </c>
      <c r="T474" s="62">
        <f t="shared" si="352"/>
        <v>0</v>
      </c>
      <c r="U474" s="62">
        <f t="shared" si="352"/>
        <v>0</v>
      </c>
      <c r="V474" s="62">
        <f t="shared" si="353"/>
        <v>0</v>
      </c>
      <c r="W474" s="62">
        <f t="shared" si="353"/>
        <v>0</v>
      </c>
      <c r="X474" s="62">
        <f t="shared" si="353"/>
        <v>0</v>
      </c>
      <c r="Y474" s="62">
        <f t="shared" si="353"/>
        <v>0</v>
      </c>
      <c r="Z474" s="62">
        <f t="shared" si="353"/>
        <v>0</v>
      </c>
      <c r="AA474" s="62">
        <f t="shared" si="353"/>
        <v>0</v>
      </c>
      <c r="AB474" s="62">
        <f t="shared" si="353"/>
        <v>0</v>
      </c>
      <c r="AC474" s="62">
        <f t="shared" si="353"/>
        <v>0</v>
      </c>
    </row>
    <row r="475" spans="1:29" x14ac:dyDescent="0.25">
      <c r="A475" s="30" t="str">
        <f>A455</f>
        <v>Annual Mileage</v>
      </c>
      <c r="B475" s="62">
        <f t="shared" ref="B475:AC475" si="354">$B455+($C455-$B455)*(1-Q455)</f>
        <v>178500</v>
      </c>
      <c r="C475" s="62">
        <f t="shared" si="354"/>
        <v>178500</v>
      </c>
      <c r="D475" s="62">
        <f t="shared" si="354"/>
        <v>178500</v>
      </c>
      <c r="E475" s="62">
        <f t="shared" si="354"/>
        <v>178500</v>
      </c>
      <c r="F475" s="62">
        <f t="shared" si="354"/>
        <v>178500</v>
      </c>
      <c r="G475" s="62">
        <f t="shared" si="354"/>
        <v>178500</v>
      </c>
      <c r="H475" s="62">
        <f t="shared" si="354"/>
        <v>178500</v>
      </c>
      <c r="I475" s="62">
        <f t="shared" si="354"/>
        <v>178500</v>
      </c>
      <c r="J475" s="62">
        <f t="shared" si="354"/>
        <v>178500</v>
      </c>
      <c r="K475" s="62">
        <f t="shared" si="354"/>
        <v>178500</v>
      </c>
      <c r="L475" s="62">
        <f t="shared" si="354"/>
        <v>178500</v>
      </c>
      <c r="M475" s="62">
        <f t="shared" si="354"/>
        <v>178500</v>
      </c>
      <c r="N475" s="62">
        <f t="shared" si="354"/>
        <v>178500</v>
      </c>
      <c r="O475" s="62">
        <f t="shared" si="354"/>
        <v>178500</v>
      </c>
      <c r="P475" s="62">
        <f t="shared" si="354"/>
        <v>178500</v>
      </c>
      <c r="Q475" s="62">
        <f t="shared" si="354"/>
        <v>178500</v>
      </c>
      <c r="R475" s="62">
        <f t="shared" si="354"/>
        <v>178500</v>
      </c>
      <c r="S475" s="62">
        <f t="shared" si="354"/>
        <v>178500</v>
      </c>
      <c r="T475" s="62">
        <f t="shared" si="354"/>
        <v>178500</v>
      </c>
      <c r="U475" s="62">
        <f t="shared" si="354"/>
        <v>178500</v>
      </c>
      <c r="V475" s="62">
        <f t="shared" si="354"/>
        <v>178500</v>
      </c>
      <c r="W475" s="62">
        <f t="shared" si="354"/>
        <v>178500</v>
      </c>
      <c r="X475" s="62">
        <f t="shared" si="354"/>
        <v>178500</v>
      </c>
      <c r="Y475" s="62">
        <f t="shared" si="354"/>
        <v>178500</v>
      </c>
      <c r="Z475" s="62">
        <f t="shared" si="354"/>
        <v>178500</v>
      </c>
      <c r="AA475" s="62">
        <f t="shared" si="354"/>
        <v>178500</v>
      </c>
      <c r="AB475" s="62">
        <f t="shared" si="354"/>
        <v>178500</v>
      </c>
      <c r="AC475" s="62">
        <f t="shared" si="354"/>
        <v>178500</v>
      </c>
    </row>
    <row r="476" spans="1:29" ht="15.75" thickBot="1" x14ac:dyDescent="0.3">
      <c r="AC476" s="32"/>
    </row>
    <row r="477" spans="1:29" ht="15.75" thickBot="1" x14ac:dyDescent="0.3">
      <c r="A477" s="26" t="s">
        <v>208</v>
      </c>
      <c r="B477" s="27">
        <v>2023</v>
      </c>
      <c r="C477" s="27">
        <v>2024</v>
      </c>
      <c r="D477" s="27">
        <v>2025</v>
      </c>
      <c r="E477" s="27">
        <v>2026</v>
      </c>
      <c r="F477" s="27">
        <v>2027</v>
      </c>
      <c r="G477" s="27">
        <v>2028</v>
      </c>
      <c r="H477" s="27">
        <v>2029</v>
      </c>
      <c r="I477" s="27">
        <v>2030</v>
      </c>
      <c r="J477" s="27">
        <v>2031</v>
      </c>
      <c r="K477" s="27">
        <v>2032</v>
      </c>
      <c r="L477" s="27">
        <v>2033</v>
      </c>
      <c r="M477" s="27">
        <v>2034</v>
      </c>
      <c r="N477" s="27">
        <v>2035</v>
      </c>
      <c r="O477" s="27">
        <v>2036</v>
      </c>
      <c r="P477" s="27">
        <v>2037</v>
      </c>
      <c r="Q477" s="27">
        <v>2038</v>
      </c>
      <c r="R477" s="27">
        <v>2039</v>
      </c>
      <c r="S477" s="27">
        <v>2040</v>
      </c>
      <c r="T477" s="27">
        <v>2041</v>
      </c>
      <c r="U477" s="27">
        <v>2042</v>
      </c>
      <c r="V477" s="27">
        <v>2043</v>
      </c>
      <c r="W477" s="27">
        <v>2044</v>
      </c>
      <c r="X477" s="27">
        <v>2045</v>
      </c>
      <c r="Y477" s="27">
        <v>2046</v>
      </c>
      <c r="Z477" s="27">
        <v>2047</v>
      </c>
      <c r="AA477" s="27">
        <v>2048</v>
      </c>
      <c r="AB477" s="27">
        <v>2049</v>
      </c>
      <c r="AC477" s="28">
        <v>2050</v>
      </c>
    </row>
    <row r="478" spans="1:29" x14ac:dyDescent="0.25">
      <c r="A478" s="29" t="str">
        <f>A459</f>
        <v>Capex vehicle</v>
      </c>
      <c r="B478" s="63">
        <f>((1+B463)^B470)*B463/(((1+B463)^B470)-1)*(B459)</f>
        <v>305145.94941897993</v>
      </c>
      <c r="C478" s="63">
        <f t="shared" ref="C478:AC478" si="355">((1+C463)^C470)*C463/(((1+C463)^C470)-1)*(C459)</f>
        <v>305145.94941897993</v>
      </c>
      <c r="D478" s="63">
        <f t="shared" si="355"/>
        <v>305145.94941897993</v>
      </c>
      <c r="E478" s="63">
        <f t="shared" si="355"/>
        <v>305145.94941897993</v>
      </c>
      <c r="F478" s="63">
        <f t="shared" si="355"/>
        <v>305145.94941897993</v>
      </c>
      <c r="G478" s="63">
        <f t="shared" si="355"/>
        <v>305145.94941897993</v>
      </c>
      <c r="H478" s="63">
        <f t="shared" si="355"/>
        <v>305145.94941897993</v>
      </c>
      <c r="I478" s="63">
        <f t="shared" si="355"/>
        <v>305145.94941897993</v>
      </c>
      <c r="J478" s="63">
        <f t="shared" si="355"/>
        <v>305145.94941897993</v>
      </c>
      <c r="K478" s="63">
        <f t="shared" si="355"/>
        <v>305145.94941897993</v>
      </c>
      <c r="L478" s="63">
        <f t="shared" si="355"/>
        <v>305145.94941897993</v>
      </c>
      <c r="M478" s="63">
        <f t="shared" si="355"/>
        <v>305145.94941897993</v>
      </c>
      <c r="N478" s="63">
        <f t="shared" si="355"/>
        <v>305145.94941897993</v>
      </c>
      <c r="O478" s="63">
        <f t="shared" si="355"/>
        <v>305145.94941897993</v>
      </c>
      <c r="P478" s="63">
        <f t="shared" si="355"/>
        <v>305145.94941897993</v>
      </c>
      <c r="Q478" s="63">
        <f t="shared" si="355"/>
        <v>305145.94941897993</v>
      </c>
      <c r="R478" s="63">
        <f t="shared" si="355"/>
        <v>305145.94941897993</v>
      </c>
      <c r="S478" s="63">
        <f t="shared" si="355"/>
        <v>305145.94941897993</v>
      </c>
      <c r="T478" s="63">
        <f t="shared" si="355"/>
        <v>305145.94941897993</v>
      </c>
      <c r="U478" s="63">
        <f t="shared" si="355"/>
        <v>305145.94941897993</v>
      </c>
      <c r="V478" s="63">
        <f t="shared" si="355"/>
        <v>305145.94941897993</v>
      </c>
      <c r="W478" s="63">
        <f t="shared" si="355"/>
        <v>305145.94941897993</v>
      </c>
      <c r="X478" s="63">
        <f t="shared" si="355"/>
        <v>305145.94941897993</v>
      </c>
      <c r="Y478" s="63">
        <f t="shared" si="355"/>
        <v>305145.94941897993</v>
      </c>
      <c r="Z478" s="63">
        <f t="shared" si="355"/>
        <v>305145.94941897993</v>
      </c>
      <c r="AA478" s="63">
        <f t="shared" si="355"/>
        <v>305145.94941897993</v>
      </c>
      <c r="AB478" s="63">
        <f t="shared" si="355"/>
        <v>305145.94941897993</v>
      </c>
      <c r="AC478" s="63">
        <f t="shared" si="355"/>
        <v>305145.94941897993</v>
      </c>
    </row>
    <row r="479" spans="1:29" x14ac:dyDescent="0.25">
      <c r="A479" s="30" t="str">
        <f>A460</f>
        <v>Residual value (vehicle)</v>
      </c>
      <c r="B479" s="62">
        <f>((1+B463)^B470)*B463/(((1+B463)^B470)-1)*(B460)</f>
        <v>-45369.034506436277</v>
      </c>
      <c r="C479" s="62">
        <f t="shared" ref="C479:AC479" si="356">((1+C463)^C470)*C463/(((1+C463)^C470)-1)*(C460)</f>
        <v>-45196.542704314146</v>
      </c>
      <c r="D479" s="62">
        <f t="shared" si="356"/>
        <v>-44951.629072308999</v>
      </c>
      <c r="E479" s="62">
        <f t="shared" si="356"/>
        <v>-44605.467188167124</v>
      </c>
      <c r="F479" s="62">
        <f t="shared" si="356"/>
        <v>-44119.462148109647</v>
      </c>
      <c r="G479" s="62">
        <f t="shared" si="356"/>
        <v>-43443.738717137028</v>
      </c>
      <c r="H479" s="62">
        <f t="shared" si="356"/>
        <v>-42517.347172137401</v>
      </c>
      <c r="I479" s="62">
        <f t="shared" si="356"/>
        <v>-41272.376203762586</v>
      </c>
      <c r="J479" s="62">
        <f t="shared" si="356"/>
        <v>-39644.958637393647</v>
      </c>
      <c r="K479" s="62">
        <f t="shared" si="356"/>
        <v>-37595.501281822799</v>
      </c>
      <c r="L479" s="62">
        <f t="shared" si="356"/>
        <v>-35136.211284820376</v>
      </c>
      <c r="M479" s="62">
        <f t="shared" si="356"/>
        <v>-32355.310948630464</v>
      </c>
      <c r="N479" s="62">
        <f t="shared" si="356"/>
        <v>-29419.525873461753</v>
      </c>
      <c r="O479" s="62">
        <f t="shared" si="356"/>
        <v>-26541.511557340396</v>
      </c>
      <c r="P479" s="62">
        <f t="shared" si="356"/>
        <v>-23921.595885610663</v>
      </c>
      <c r="Q479" s="62">
        <f t="shared" si="356"/>
        <v>-21695.040647806538</v>
      </c>
      <c r="R479" s="62">
        <f t="shared" si="356"/>
        <v>-19911.968655776182</v>
      </c>
      <c r="S479" s="62">
        <f t="shared" si="356"/>
        <v>-18551.40558747459</v>
      </c>
      <c r="T479" s="62">
        <f t="shared" si="356"/>
        <v>-17551.282614957105</v>
      </c>
      <c r="U479" s="62">
        <f t="shared" si="356"/>
        <v>-16836.209158050464</v>
      </c>
      <c r="V479" s="62">
        <f t="shared" si="356"/>
        <v>-16335.048266557109</v>
      </c>
      <c r="W479" s="62">
        <f t="shared" si="356"/>
        <v>-15988.715286779448</v>
      </c>
      <c r="X479" s="62">
        <f t="shared" si="356"/>
        <v>-15751.702370283236</v>
      </c>
      <c r="Y479" s="62">
        <f t="shared" si="356"/>
        <v>-15590.58521762073</v>
      </c>
      <c r="Z479" s="62">
        <f t="shared" si="356"/>
        <v>-15481.559033229796</v>
      </c>
      <c r="AA479" s="62">
        <f t="shared" si="356"/>
        <v>-15408.009855414111</v>
      </c>
      <c r="AB479" s="62">
        <f t="shared" si="356"/>
        <v>-15358.496914269901</v>
      </c>
      <c r="AC479" s="62">
        <f t="shared" si="356"/>
        <v>-15325.211858527608</v>
      </c>
    </row>
    <row r="480" spans="1:29" x14ac:dyDescent="0.25">
      <c r="A480" s="30" t="str">
        <f>A461</f>
        <v>Capex costumization</v>
      </c>
      <c r="B480" s="62">
        <f>((1+B463)^B471)*B463/(((1+B463)^B471)-1)*(B461)</f>
        <v>254271.19021516517</v>
      </c>
      <c r="C480" s="62">
        <f t="shared" ref="C480:AC480" si="357">((1+C463)^C471)*C463/(((1+C463)^C471)-1)*(C461)</f>
        <v>254271.19021516517</v>
      </c>
      <c r="D480" s="62">
        <f t="shared" si="357"/>
        <v>254271.19021516517</v>
      </c>
      <c r="E480" s="62">
        <f t="shared" si="357"/>
        <v>254271.19021516517</v>
      </c>
      <c r="F480" s="62">
        <f t="shared" si="357"/>
        <v>254271.19021516517</v>
      </c>
      <c r="G480" s="62">
        <f t="shared" si="357"/>
        <v>254271.19021516517</v>
      </c>
      <c r="H480" s="62">
        <f t="shared" si="357"/>
        <v>254271.19021516517</v>
      </c>
      <c r="I480" s="62">
        <f t="shared" si="357"/>
        <v>254271.19021516517</v>
      </c>
      <c r="J480" s="62">
        <f t="shared" si="357"/>
        <v>254271.19021516517</v>
      </c>
      <c r="K480" s="62">
        <f t="shared" si="357"/>
        <v>254271.19021516517</v>
      </c>
      <c r="L480" s="62">
        <f t="shared" si="357"/>
        <v>254271.19021516517</v>
      </c>
      <c r="M480" s="62">
        <f t="shared" si="357"/>
        <v>254271.19021516517</v>
      </c>
      <c r="N480" s="62">
        <f t="shared" si="357"/>
        <v>254271.19021516517</v>
      </c>
      <c r="O480" s="62">
        <f t="shared" si="357"/>
        <v>254271.19021516517</v>
      </c>
      <c r="P480" s="62">
        <f t="shared" si="357"/>
        <v>254271.19021516517</v>
      </c>
      <c r="Q480" s="62">
        <f t="shared" si="357"/>
        <v>254271.19021516517</v>
      </c>
      <c r="R480" s="62">
        <f t="shared" si="357"/>
        <v>254271.19021516517</v>
      </c>
      <c r="S480" s="62">
        <f t="shared" si="357"/>
        <v>254271.19021516517</v>
      </c>
      <c r="T480" s="62">
        <f t="shared" si="357"/>
        <v>254271.19021516517</v>
      </c>
      <c r="U480" s="62">
        <f t="shared" si="357"/>
        <v>254271.19021516517</v>
      </c>
      <c r="V480" s="62">
        <f t="shared" si="357"/>
        <v>254271.19021516517</v>
      </c>
      <c r="W480" s="62">
        <f t="shared" si="357"/>
        <v>254271.19021516517</v>
      </c>
      <c r="X480" s="62">
        <f t="shared" si="357"/>
        <v>254271.19021516517</v>
      </c>
      <c r="Y480" s="62">
        <f t="shared" si="357"/>
        <v>254271.19021516517</v>
      </c>
      <c r="Z480" s="62">
        <f t="shared" si="357"/>
        <v>254271.19021516517</v>
      </c>
      <c r="AA480" s="62">
        <f t="shared" si="357"/>
        <v>254271.19021516517</v>
      </c>
      <c r="AB480" s="62">
        <f t="shared" si="357"/>
        <v>254271.19021516517</v>
      </c>
      <c r="AC480" s="62">
        <f t="shared" si="357"/>
        <v>254271.19021516517</v>
      </c>
    </row>
    <row r="481" spans="1:29" x14ac:dyDescent="0.25">
      <c r="A481" s="30" t="str">
        <f>A462</f>
        <v>Residual value (costumization)</v>
      </c>
      <c r="B481" s="62">
        <f>((1+B463)^B471)*B463/(((1+B463)^B471)-1)*(B462)</f>
        <v>-12713.559510758259</v>
      </c>
      <c r="C481" s="62">
        <f t="shared" ref="C481:AC481" si="358">((1+C463)^C471)*C463/(((1+C463)^C471)-1)*(C462)</f>
        <v>-12713.559510758259</v>
      </c>
      <c r="D481" s="62">
        <f t="shared" si="358"/>
        <v>-12713.559510758259</v>
      </c>
      <c r="E481" s="62">
        <f t="shared" si="358"/>
        <v>-12713.559510758259</v>
      </c>
      <c r="F481" s="62">
        <f t="shared" si="358"/>
        <v>-12713.559510758259</v>
      </c>
      <c r="G481" s="62">
        <f t="shared" si="358"/>
        <v>-12713.559510758259</v>
      </c>
      <c r="H481" s="62">
        <f t="shared" si="358"/>
        <v>-12713.559510758259</v>
      </c>
      <c r="I481" s="62">
        <f t="shared" si="358"/>
        <v>-12713.559510758259</v>
      </c>
      <c r="J481" s="62">
        <f t="shared" si="358"/>
        <v>-12713.559510758259</v>
      </c>
      <c r="K481" s="62">
        <f t="shared" si="358"/>
        <v>-12713.559510758259</v>
      </c>
      <c r="L481" s="62">
        <f t="shared" si="358"/>
        <v>-12713.559510758259</v>
      </c>
      <c r="M481" s="62">
        <f t="shared" si="358"/>
        <v>-12713.559510758259</v>
      </c>
      <c r="N481" s="62">
        <f t="shared" si="358"/>
        <v>-12713.559510758259</v>
      </c>
      <c r="O481" s="62">
        <f t="shared" si="358"/>
        <v>-12713.559510758259</v>
      </c>
      <c r="P481" s="62">
        <f t="shared" si="358"/>
        <v>-12713.559510758259</v>
      </c>
      <c r="Q481" s="62">
        <f t="shared" si="358"/>
        <v>-12713.559510758259</v>
      </c>
      <c r="R481" s="62">
        <f t="shared" si="358"/>
        <v>-12713.559510758259</v>
      </c>
      <c r="S481" s="62">
        <f t="shared" si="358"/>
        <v>-12713.559510758259</v>
      </c>
      <c r="T481" s="62">
        <f t="shared" si="358"/>
        <v>-12713.559510758259</v>
      </c>
      <c r="U481" s="62">
        <f t="shared" si="358"/>
        <v>-12713.559510758259</v>
      </c>
      <c r="V481" s="62">
        <f t="shared" si="358"/>
        <v>-12713.559510758259</v>
      </c>
      <c r="W481" s="62">
        <f t="shared" si="358"/>
        <v>-12713.559510758259</v>
      </c>
      <c r="X481" s="62">
        <f t="shared" si="358"/>
        <v>-12713.559510758259</v>
      </c>
      <c r="Y481" s="62">
        <f t="shared" si="358"/>
        <v>-12713.559510758259</v>
      </c>
      <c r="Z481" s="62">
        <f t="shared" si="358"/>
        <v>-12713.559510758259</v>
      </c>
      <c r="AA481" s="62">
        <f t="shared" si="358"/>
        <v>-12713.559510758259</v>
      </c>
      <c r="AB481" s="62">
        <f t="shared" si="358"/>
        <v>-12713.559510758259</v>
      </c>
      <c r="AC481" s="62">
        <f t="shared" si="358"/>
        <v>-12713.559510758259</v>
      </c>
    </row>
    <row r="482" spans="1:29" x14ac:dyDescent="0.25">
      <c r="A482" s="30" t="str">
        <f t="shared" ref="A482:AC482" si="359">A464</f>
        <v>Opex fix (admin, crew, insurance)</v>
      </c>
      <c r="B482" s="62">
        <f t="shared" si="359"/>
        <v>650000</v>
      </c>
      <c r="C482" s="62">
        <f t="shared" si="359"/>
        <v>650000</v>
      </c>
      <c r="D482" s="62">
        <f t="shared" si="359"/>
        <v>650000</v>
      </c>
      <c r="E482" s="62">
        <f t="shared" si="359"/>
        <v>650000</v>
      </c>
      <c r="F482" s="62">
        <f t="shared" si="359"/>
        <v>650000</v>
      </c>
      <c r="G482" s="62">
        <f t="shared" si="359"/>
        <v>650000</v>
      </c>
      <c r="H482" s="62">
        <f t="shared" si="359"/>
        <v>650000</v>
      </c>
      <c r="I482" s="62">
        <f t="shared" si="359"/>
        <v>650000</v>
      </c>
      <c r="J482" s="62">
        <f t="shared" si="359"/>
        <v>650000</v>
      </c>
      <c r="K482" s="62">
        <f t="shared" si="359"/>
        <v>650000</v>
      </c>
      <c r="L482" s="62">
        <f t="shared" si="359"/>
        <v>650000</v>
      </c>
      <c r="M482" s="62">
        <f t="shared" si="359"/>
        <v>650000</v>
      </c>
      <c r="N482" s="62">
        <f t="shared" si="359"/>
        <v>650000</v>
      </c>
      <c r="O482" s="62">
        <f t="shared" si="359"/>
        <v>650000</v>
      </c>
      <c r="P482" s="62">
        <f t="shared" si="359"/>
        <v>650000</v>
      </c>
      <c r="Q482" s="62">
        <f t="shared" si="359"/>
        <v>650000</v>
      </c>
      <c r="R482" s="62">
        <f t="shared" si="359"/>
        <v>650000</v>
      </c>
      <c r="S482" s="62">
        <f t="shared" si="359"/>
        <v>650000</v>
      </c>
      <c r="T482" s="62">
        <f t="shared" si="359"/>
        <v>650000</v>
      </c>
      <c r="U482" s="62">
        <f t="shared" si="359"/>
        <v>650000</v>
      </c>
      <c r="V482" s="62">
        <f t="shared" si="359"/>
        <v>650000</v>
      </c>
      <c r="W482" s="62">
        <f t="shared" si="359"/>
        <v>650000</v>
      </c>
      <c r="X482" s="62">
        <f t="shared" si="359"/>
        <v>650000</v>
      </c>
      <c r="Y482" s="62">
        <f t="shared" si="359"/>
        <v>650000</v>
      </c>
      <c r="Z482" s="62">
        <f t="shared" si="359"/>
        <v>650000</v>
      </c>
      <c r="AA482" s="62">
        <f t="shared" si="359"/>
        <v>650000</v>
      </c>
      <c r="AB482" s="62">
        <f t="shared" si="359"/>
        <v>650000</v>
      </c>
      <c r="AC482" s="62">
        <f t="shared" si="359"/>
        <v>650000</v>
      </c>
    </row>
    <row r="483" spans="1:29" x14ac:dyDescent="0.25">
      <c r="A483" s="30" t="str">
        <f t="shared" ref="A483:AC483" si="360">A465</f>
        <v>Opex maintenance &amp; repair</v>
      </c>
      <c r="B483" s="62">
        <f t="shared" si="360"/>
        <v>1050000</v>
      </c>
      <c r="C483" s="62">
        <f t="shared" si="360"/>
        <v>1050000</v>
      </c>
      <c r="D483" s="62">
        <f t="shared" si="360"/>
        <v>1050000</v>
      </c>
      <c r="E483" s="62">
        <f t="shared" si="360"/>
        <v>1050000</v>
      </c>
      <c r="F483" s="62">
        <f t="shared" si="360"/>
        <v>1050000</v>
      </c>
      <c r="G483" s="62">
        <f t="shared" si="360"/>
        <v>1050000</v>
      </c>
      <c r="H483" s="62">
        <f t="shared" si="360"/>
        <v>1050000</v>
      </c>
      <c r="I483" s="62">
        <f t="shared" si="360"/>
        <v>1050000</v>
      </c>
      <c r="J483" s="62">
        <f t="shared" si="360"/>
        <v>1050000</v>
      </c>
      <c r="K483" s="62">
        <f t="shared" si="360"/>
        <v>1050000</v>
      </c>
      <c r="L483" s="62">
        <f t="shared" si="360"/>
        <v>1050000</v>
      </c>
      <c r="M483" s="62">
        <f t="shared" si="360"/>
        <v>1050000</v>
      </c>
      <c r="N483" s="62">
        <f t="shared" si="360"/>
        <v>1050000</v>
      </c>
      <c r="O483" s="62">
        <f t="shared" si="360"/>
        <v>1050000</v>
      </c>
      <c r="P483" s="62">
        <f t="shared" si="360"/>
        <v>1050000</v>
      </c>
      <c r="Q483" s="62">
        <f t="shared" si="360"/>
        <v>1050000</v>
      </c>
      <c r="R483" s="62">
        <f t="shared" si="360"/>
        <v>1050000</v>
      </c>
      <c r="S483" s="62">
        <f t="shared" si="360"/>
        <v>1050000</v>
      </c>
      <c r="T483" s="62">
        <f t="shared" si="360"/>
        <v>1050000</v>
      </c>
      <c r="U483" s="62">
        <f t="shared" si="360"/>
        <v>1050000</v>
      </c>
      <c r="V483" s="62">
        <f t="shared" si="360"/>
        <v>1050000</v>
      </c>
      <c r="W483" s="62">
        <f t="shared" si="360"/>
        <v>1050000</v>
      </c>
      <c r="X483" s="62">
        <f t="shared" si="360"/>
        <v>1050000</v>
      </c>
      <c r="Y483" s="62">
        <f t="shared" si="360"/>
        <v>1050000</v>
      </c>
      <c r="Z483" s="62">
        <f t="shared" si="360"/>
        <v>1050000</v>
      </c>
      <c r="AA483" s="62">
        <f t="shared" si="360"/>
        <v>1050000</v>
      </c>
      <c r="AB483" s="62">
        <f t="shared" si="360"/>
        <v>1050000</v>
      </c>
      <c r="AC483" s="62">
        <f t="shared" si="360"/>
        <v>1050000</v>
      </c>
    </row>
    <row r="484" spans="1:29" x14ac:dyDescent="0.25">
      <c r="A484" s="30" t="str">
        <f>A466</f>
        <v>Opex var (mode-fees, shunting)</v>
      </c>
      <c r="B484" s="62">
        <f>B466*B475</f>
        <v>700000</v>
      </c>
      <c r="C484" s="62">
        <f t="shared" ref="C484:AC484" si="361">C466*C475</f>
        <v>700000</v>
      </c>
      <c r="D484" s="62">
        <f t="shared" si="361"/>
        <v>700000</v>
      </c>
      <c r="E484" s="62">
        <f t="shared" si="361"/>
        <v>700000</v>
      </c>
      <c r="F484" s="62">
        <f t="shared" si="361"/>
        <v>700000</v>
      </c>
      <c r="G484" s="62">
        <f t="shared" si="361"/>
        <v>700000</v>
      </c>
      <c r="H484" s="62">
        <f t="shared" si="361"/>
        <v>700000</v>
      </c>
      <c r="I484" s="62">
        <f t="shared" si="361"/>
        <v>700000</v>
      </c>
      <c r="J484" s="62">
        <f t="shared" si="361"/>
        <v>700000</v>
      </c>
      <c r="K484" s="62">
        <f t="shared" si="361"/>
        <v>700000</v>
      </c>
      <c r="L484" s="62">
        <f t="shared" si="361"/>
        <v>700000</v>
      </c>
      <c r="M484" s="62">
        <f t="shared" si="361"/>
        <v>700000</v>
      </c>
      <c r="N484" s="62">
        <f t="shared" si="361"/>
        <v>700000</v>
      </c>
      <c r="O484" s="62">
        <f t="shared" si="361"/>
        <v>700000</v>
      </c>
      <c r="P484" s="62">
        <f t="shared" si="361"/>
        <v>700000</v>
      </c>
      <c r="Q484" s="62">
        <f t="shared" si="361"/>
        <v>700000</v>
      </c>
      <c r="R484" s="62">
        <f t="shared" si="361"/>
        <v>700000</v>
      </c>
      <c r="S484" s="62">
        <f t="shared" si="361"/>
        <v>700000</v>
      </c>
      <c r="T484" s="62">
        <f t="shared" si="361"/>
        <v>700000</v>
      </c>
      <c r="U484" s="62">
        <f t="shared" si="361"/>
        <v>700000</v>
      </c>
      <c r="V484" s="62">
        <f t="shared" si="361"/>
        <v>700000</v>
      </c>
      <c r="W484" s="62">
        <f t="shared" si="361"/>
        <v>700000</v>
      </c>
      <c r="X484" s="62">
        <f t="shared" si="361"/>
        <v>700000</v>
      </c>
      <c r="Y484" s="62">
        <f t="shared" si="361"/>
        <v>700000</v>
      </c>
      <c r="Z484" s="62">
        <f t="shared" si="361"/>
        <v>700000</v>
      </c>
      <c r="AA484" s="62">
        <f t="shared" si="361"/>
        <v>700000</v>
      </c>
      <c r="AB484" s="62">
        <f t="shared" si="361"/>
        <v>700000</v>
      </c>
      <c r="AC484" s="62">
        <f t="shared" si="361"/>
        <v>700000</v>
      </c>
    </row>
    <row r="485" spans="1:29" x14ac:dyDescent="0.25">
      <c r="A485" s="30" t="str">
        <f>A468</f>
        <v>Fuel Cost</v>
      </c>
      <c r="B485" s="62">
        <f>B467*B468*B475</f>
        <v>1108185.1200000001</v>
      </c>
      <c r="C485" s="62">
        <f t="shared" ref="C485:AC485" si="362">C467*C468*C475</f>
        <v>1108185.1200000001</v>
      </c>
      <c r="D485" s="62">
        <f t="shared" si="362"/>
        <v>1108185.1200000001</v>
      </c>
      <c r="E485" s="62">
        <f t="shared" si="362"/>
        <v>1108185.1200000001</v>
      </c>
      <c r="F485" s="62">
        <f t="shared" si="362"/>
        <v>1108185.1200000001</v>
      </c>
      <c r="G485" s="62">
        <f t="shared" si="362"/>
        <v>1108185.1200000001</v>
      </c>
      <c r="H485" s="62">
        <f t="shared" si="362"/>
        <v>1108185.1200000001</v>
      </c>
      <c r="I485" s="62">
        <f t="shared" si="362"/>
        <v>1108185.1200000001</v>
      </c>
      <c r="J485" s="62">
        <f t="shared" si="362"/>
        <v>1108185.1200000001</v>
      </c>
      <c r="K485" s="62">
        <f t="shared" si="362"/>
        <v>1108185.1200000001</v>
      </c>
      <c r="L485" s="62">
        <f t="shared" si="362"/>
        <v>1108185.1200000001</v>
      </c>
      <c r="M485" s="62">
        <f t="shared" si="362"/>
        <v>1108185.1200000001</v>
      </c>
      <c r="N485" s="62">
        <f t="shared" si="362"/>
        <v>1108185.1200000001</v>
      </c>
      <c r="O485" s="62">
        <f t="shared" si="362"/>
        <v>1108185.1200000001</v>
      </c>
      <c r="P485" s="62">
        <f t="shared" si="362"/>
        <v>1108185.1200000001</v>
      </c>
      <c r="Q485" s="62">
        <f t="shared" si="362"/>
        <v>1108185.1200000001</v>
      </c>
      <c r="R485" s="62">
        <f t="shared" si="362"/>
        <v>1108185.1200000001</v>
      </c>
      <c r="S485" s="62">
        <f t="shared" si="362"/>
        <v>1108185.1200000001</v>
      </c>
      <c r="T485" s="62">
        <f t="shared" si="362"/>
        <v>1108185.1200000001</v>
      </c>
      <c r="U485" s="62">
        <f t="shared" si="362"/>
        <v>1108185.1200000001</v>
      </c>
      <c r="V485" s="62">
        <f t="shared" si="362"/>
        <v>1108185.1200000001</v>
      </c>
      <c r="W485" s="62">
        <f t="shared" si="362"/>
        <v>1108185.1200000001</v>
      </c>
      <c r="X485" s="62">
        <f t="shared" si="362"/>
        <v>1108185.1200000001</v>
      </c>
      <c r="Y485" s="62">
        <f t="shared" si="362"/>
        <v>1108185.1200000001</v>
      </c>
      <c r="Z485" s="62">
        <f t="shared" si="362"/>
        <v>1108185.1200000001</v>
      </c>
      <c r="AA485" s="62">
        <f t="shared" si="362"/>
        <v>1108185.1200000001</v>
      </c>
      <c r="AB485" s="62">
        <f t="shared" si="362"/>
        <v>1108185.1200000001</v>
      </c>
      <c r="AC485" s="62">
        <f t="shared" si="362"/>
        <v>1108185.1200000001</v>
      </c>
    </row>
    <row r="486" spans="1:29" ht="15.75" thickBot="1" x14ac:dyDescent="0.3">
      <c r="A486" s="59" t="str">
        <f>A449</f>
        <v>Emission Cost</v>
      </c>
      <c r="B486" s="62">
        <f>B469*B475</f>
        <v>0</v>
      </c>
      <c r="C486" s="62">
        <f t="shared" ref="C486:AC486" si="363">C469*C475</f>
        <v>0</v>
      </c>
      <c r="D486" s="62">
        <f t="shared" si="363"/>
        <v>0</v>
      </c>
      <c r="E486" s="62">
        <f t="shared" si="363"/>
        <v>0</v>
      </c>
      <c r="F486" s="62">
        <f t="shared" si="363"/>
        <v>0</v>
      </c>
      <c r="G486" s="62">
        <f t="shared" si="363"/>
        <v>0</v>
      </c>
      <c r="H486" s="62">
        <f t="shared" si="363"/>
        <v>0</v>
      </c>
      <c r="I486" s="62">
        <f t="shared" si="363"/>
        <v>0</v>
      </c>
      <c r="J486" s="62">
        <f t="shared" si="363"/>
        <v>0</v>
      </c>
      <c r="K486" s="62">
        <f t="shared" si="363"/>
        <v>0</v>
      </c>
      <c r="L486" s="62">
        <f t="shared" si="363"/>
        <v>0</v>
      </c>
      <c r="M486" s="62">
        <f t="shared" si="363"/>
        <v>0</v>
      </c>
      <c r="N486" s="62">
        <f t="shared" si="363"/>
        <v>0</v>
      </c>
      <c r="O486" s="62">
        <f t="shared" si="363"/>
        <v>0</v>
      </c>
      <c r="P486" s="62">
        <f t="shared" si="363"/>
        <v>0</v>
      </c>
      <c r="Q486" s="62">
        <f t="shared" si="363"/>
        <v>0</v>
      </c>
      <c r="R486" s="62">
        <f t="shared" si="363"/>
        <v>0</v>
      </c>
      <c r="S486" s="62">
        <f t="shared" si="363"/>
        <v>0</v>
      </c>
      <c r="T486" s="62">
        <f t="shared" si="363"/>
        <v>0</v>
      </c>
      <c r="U486" s="62">
        <f t="shared" si="363"/>
        <v>0</v>
      </c>
      <c r="V486" s="62">
        <f t="shared" si="363"/>
        <v>0</v>
      </c>
      <c r="W486" s="62">
        <f t="shared" si="363"/>
        <v>0</v>
      </c>
      <c r="X486" s="62">
        <f t="shared" si="363"/>
        <v>0</v>
      </c>
      <c r="Y486" s="62">
        <f t="shared" si="363"/>
        <v>0</v>
      </c>
      <c r="Z486" s="62">
        <f t="shared" si="363"/>
        <v>0</v>
      </c>
      <c r="AA486" s="62">
        <f t="shared" si="363"/>
        <v>0</v>
      </c>
      <c r="AB486" s="62">
        <f t="shared" si="363"/>
        <v>0</v>
      </c>
      <c r="AC486" s="62">
        <f t="shared" si="363"/>
        <v>0</v>
      </c>
    </row>
    <row r="487" spans="1:29" ht="15.75" thickBot="1" x14ac:dyDescent="0.3">
      <c r="A487" s="31" t="s">
        <v>209</v>
      </c>
      <c r="B487" s="64">
        <f>B478+B479+B480+B481+B482+B483+B484+B485+B486</f>
        <v>4009519.665616951</v>
      </c>
      <c r="C487" s="64">
        <f t="shared" ref="C487:AC487" si="364">C478+C479+C480+C481+C482+C483+C484+C485+C486</f>
        <v>4009692.1574190729</v>
      </c>
      <c r="D487" s="64">
        <f t="shared" si="364"/>
        <v>4009937.0710510779</v>
      </c>
      <c r="E487" s="64">
        <f t="shared" si="364"/>
        <v>4010283.23293522</v>
      </c>
      <c r="F487" s="64">
        <f t="shared" si="364"/>
        <v>4010769.237975277</v>
      </c>
      <c r="G487" s="64">
        <f t="shared" si="364"/>
        <v>4011444.96140625</v>
      </c>
      <c r="H487" s="64">
        <f t="shared" si="364"/>
        <v>4012371.3529512496</v>
      </c>
      <c r="I487" s="64">
        <f t="shared" si="364"/>
        <v>4013616.3239196241</v>
      </c>
      <c r="J487" s="64">
        <f t="shared" si="364"/>
        <v>4015243.7414859934</v>
      </c>
      <c r="K487" s="64">
        <f t="shared" si="364"/>
        <v>4017293.1988415644</v>
      </c>
      <c r="L487" s="64">
        <f t="shared" si="364"/>
        <v>4019752.4888385665</v>
      </c>
      <c r="M487" s="64">
        <f t="shared" si="364"/>
        <v>4022533.3891747566</v>
      </c>
      <c r="N487" s="64">
        <f t="shared" si="364"/>
        <v>4025469.1742499252</v>
      </c>
      <c r="O487" s="64">
        <f t="shared" si="364"/>
        <v>4028347.1885660468</v>
      </c>
      <c r="P487" s="64">
        <f t="shared" si="364"/>
        <v>4030967.1042377762</v>
      </c>
      <c r="Q487" s="64">
        <f t="shared" si="364"/>
        <v>4033193.6594755803</v>
      </c>
      <c r="R487" s="64">
        <f t="shared" si="364"/>
        <v>4034976.7314676107</v>
      </c>
      <c r="S487" s="64">
        <f t="shared" si="364"/>
        <v>4036337.2945359126</v>
      </c>
      <c r="T487" s="64">
        <f t="shared" si="364"/>
        <v>4037337.4175084298</v>
      </c>
      <c r="U487" s="64">
        <f t="shared" si="364"/>
        <v>4038052.4909653366</v>
      </c>
      <c r="V487" s="64">
        <f t="shared" si="364"/>
        <v>4038553.6518568299</v>
      </c>
      <c r="W487" s="64">
        <f t="shared" si="364"/>
        <v>4038899.9848366072</v>
      </c>
      <c r="X487" s="64">
        <f t="shared" si="364"/>
        <v>4039136.9977531037</v>
      </c>
      <c r="Y487" s="64">
        <f t="shared" si="364"/>
        <v>4039298.1149057662</v>
      </c>
      <c r="Z487" s="64">
        <f t="shared" si="364"/>
        <v>4039407.1410901574</v>
      </c>
      <c r="AA487" s="64">
        <f t="shared" si="364"/>
        <v>4039480.6902679726</v>
      </c>
      <c r="AB487" s="64">
        <f t="shared" si="364"/>
        <v>4039530.2032091171</v>
      </c>
      <c r="AC487" s="64">
        <f t="shared" si="364"/>
        <v>4039563.4882648592</v>
      </c>
    </row>
    <row r="488" spans="1:29" ht="15.75" thickBot="1" x14ac:dyDescent="0.3">
      <c r="AC488" s="32"/>
    </row>
    <row r="489" spans="1:29" ht="15.75" thickBot="1" x14ac:dyDescent="0.3">
      <c r="A489" s="26" t="s">
        <v>208</v>
      </c>
      <c r="B489" s="27">
        <v>2023</v>
      </c>
      <c r="C489" s="27">
        <v>2024</v>
      </c>
      <c r="D489" s="27">
        <v>2025</v>
      </c>
      <c r="E489" s="27">
        <v>2026</v>
      </c>
      <c r="F489" s="27">
        <v>2027</v>
      </c>
      <c r="G489" s="27">
        <v>2028</v>
      </c>
      <c r="H489" s="27">
        <v>2029</v>
      </c>
      <c r="I489" s="27">
        <v>2030</v>
      </c>
      <c r="J489" s="27">
        <v>2031</v>
      </c>
      <c r="K489" s="27">
        <v>2032</v>
      </c>
      <c r="L489" s="27">
        <v>2033</v>
      </c>
      <c r="M489" s="27">
        <v>2034</v>
      </c>
      <c r="N489" s="27">
        <v>2035</v>
      </c>
      <c r="O489" s="27">
        <v>2036</v>
      </c>
      <c r="P489" s="27">
        <v>2037</v>
      </c>
      <c r="Q489" s="27">
        <v>2038</v>
      </c>
      <c r="R489" s="27">
        <v>2039</v>
      </c>
      <c r="S489" s="27">
        <v>2040</v>
      </c>
      <c r="T489" s="27">
        <v>2041</v>
      </c>
      <c r="U489" s="27">
        <v>2042</v>
      </c>
      <c r="V489" s="27">
        <v>2043</v>
      </c>
      <c r="W489" s="27">
        <v>2044</v>
      </c>
      <c r="X489" s="27">
        <v>2045</v>
      </c>
      <c r="Y489" s="27">
        <v>2046</v>
      </c>
      <c r="Z489" s="27">
        <v>2047</v>
      </c>
      <c r="AA489" s="27">
        <v>2048</v>
      </c>
      <c r="AB489" s="27">
        <v>2049</v>
      </c>
      <c r="AC489" s="28">
        <v>2050</v>
      </c>
    </row>
    <row r="490" spans="1:29" x14ac:dyDescent="0.25">
      <c r="A490" s="29" t="str">
        <f t="shared" ref="A490:A497" si="365">A478</f>
        <v>Capex vehicle</v>
      </c>
      <c r="B490" s="65">
        <f>((1+B463)^B470)*B463/(((1+B463)^B470)-1)*(B459)/B475</f>
        <v>1.7095011171931649</v>
      </c>
      <c r="C490" s="65">
        <f t="shared" ref="C490:AC490" si="366">((1+C463)^C470)*C463/(((1+C463)^C470)-1)*(C459)/C475</f>
        <v>1.7095011171931649</v>
      </c>
      <c r="D490" s="65">
        <f t="shared" si="366"/>
        <v>1.7095011171931649</v>
      </c>
      <c r="E490" s="65">
        <f t="shared" si="366"/>
        <v>1.7095011171931649</v>
      </c>
      <c r="F490" s="65">
        <f t="shared" si="366"/>
        <v>1.7095011171931649</v>
      </c>
      <c r="G490" s="65">
        <f t="shared" si="366"/>
        <v>1.7095011171931649</v>
      </c>
      <c r="H490" s="65">
        <f t="shared" si="366"/>
        <v>1.7095011171931649</v>
      </c>
      <c r="I490" s="65">
        <f t="shared" si="366"/>
        <v>1.7095011171931649</v>
      </c>
      <c r="J490" s="65">
        <f t="shared" si="366"/>
        <v>1.7095011171931649</v>
      </c>
      <c r="K490" s="65">
        <f t="shared" si="366"/>
        <v>1.7095011171931649</v>
      </c>
      <c r="L490" s="65">
        <f t="shared" si="366"/>
        <v>1.7095011171931649</v>
      </c>
      <c r="M490" s="65">
        <f t="shared" si="366"/>
        <v>1.7095011171931649</v>
      </c>
      <c r="N490" s="65">
        <f t="shared" si="366"/>
        <v>1.7095011171931649</v>
      </c>
      <c r="O490" s="65">
        <f t="shared" si="366"/>
        <v>1.7095011171931649</v>
      </c>
      <c r="P490" s="65">
        <f t="shared" si="366"/>
        <v>1.7095011171931649</v>
      </c>
      <c r="Q490" s="65">
        <f t="shared" si="366"/>
        <v>1.7095011171931649</v>
      </c>
      <c r="R490" s="65">
        <f t="shared" si="366"/>
        <v>1.7095011171931649</v>
      </c>
      <c r="S490" s="65">
        <f t="shared" si="366"/>
        <v>1.7095011171931649</v>
      </c>
      <c r="T490" s="65">
        <f t="shared" si="366"/>
        <v>1.7095011171931649</v>
      </c>
      <c r="U490" s="65">
        <f t="shared" si="366"/>
        <v>1.7095011171931649</v>
      </c>
      <c r="V490" s="65">
        <f t="shared" si="366"/>
        <v>1.7095011171931649</v>
      </c>
      <c r="W490" s="65">
        <f t="shared" si="366"/>
        <v>1.7095011171931649</v>
      </c>
      <c r="X490" s="65">
        <f t="shared" si="366"/>
        <v>1.7095011171931649</v>
      </c>
      <c r="Y490" s="65">
        <f t="shared" si="366"/>
        <v>1.7095011171931649</v>
      </c>
      <c r="Z490" s="65">
        <f t="shared" si="366"/>
        <v>1.7095011171931649</v>
      </c>
      <c r="AA490" s="65">
        <f t="shared" si="366"/>
        <v>1.7095011171931649</v>
      </c>
      <c r="AB490" s="65">
        <f t="shared" si="366"/>
        <v>1.7095011171931649</v>
      </c>
      <c r="AC490" s="65">
        <f t="shared" si="366"/>
        <v>1.7095011171931649</v>
      </c>
    </row>
    <row r="491" spans="1:29" x14ac:dyDescent="0.25">
      <c r="A491" s="30" t="str">
        <f t="shared" si="365"/>
        <v>Residual value (vehicle)</v>
      </c>
      <c r="B491" s="66">
        <f>((1+B463)^B470)*B463/(((1+B463)^B470)-1)*(B460)/B475</f>
        <v>-0.25416826054025926</v>
      </c>
      <c r="C491" s="66">
        <f t="shared" ref="C491:AC491" si="367">((1+C463)^C470)*C463/(((1+C463)^C470)-1)*(C460)/C475</f>
        <v>-0.2532019199121241</v>
      </c>
      <c r="D491" s="66">
        <f t="shared" si="367"/>
        <v>-0.25182985474682912</v>
      </c>
      <c r="E491" s="66">
        <f t="shared" si="367"/>
        <v>-0.24989057248272897</v>
      </c>
      <c r="F491" s="66">
        <f t="shared" si="367"/>
        <v>-0.24716785517148263</v>
      </c>
      <c r="G491" s="66">
        <f t="shared" si="367"/>
        <v>-0.2433822897318601</v>
      </c>
      <c r="H491" s="66">
        <f t="shared" si="367"/>
        <v>-0.23819242113242242</v>
      </c>
      <c r="I491" s="66">
        <f t="shared" si="367"/>
        <v>-0.23121779385861393</v>
      </c>
      <c r="J491" s="66">
        <f t="shared" si="367"/>
        <v>-0.22210060861284955</v>
      </c>
      <c r="K491" s="66">
        <f t="shared" si="367"/>
        <v>-0.21061905480012771</v>
      </c>
      <c r="L491" s="66">
        <f t="shared" si="367"/>
        <v>-0.19684151980291528</v>
      </c>
      <c r="M491" s="66">
        <f t="shared" si="367"/>
        <v>-0.18126224621081494</v>
      </c>
      <c r="N491" s="66">
        <f t="shared" si="367"/>
        <v>-0.16481527099978574</v>
      </c>
      <c r="O491" s="66">
        <f t="shared" si="367"/>
        <v>-0.14869194149770532</v>
      </c>
      <c r="P491" s="66">
        <f t="shared" si="367"/>
        <v>-0.13401454277653033</v>
      </c>
      <c r="Q491" s="66">
        <f t="shared" si="367"/>
        <v>-0.12154084396530274</v>
      </c>
      <c r="R491" s="66">
        <f t="shared" si="367"/>
        <v>-0.11155164513039878</v>
      </c>
      <c r="S491" s="66">
        <f t="shared" si="367"/>
        <v>-0.10392944306708454</v>
      </c>
      <c r="T491" s="66">
        <f t="shared" si="367"/>
        <v>-9.8326513249059416E-2</v>
      </c>
      <c r="U491" s="66">
        <f t="shared" si="367"/>
        <v>-9.4320499484876544E-2</v>
      </c>
      <c r="V491" s="66">
        <f t="shared" si="367"/>
        <v>-9.1512875442896963E-2</v>
      </c>
      <c r="W491" s="66">
        <f t="shared" si="367"/>
        <v>-8.9572634659828843E-2</v>
      </c>
      <c r="X491" s="66">
        <f t="shared" si="367"/>
        <v>-8.8244831206068547E-2</v>
      </c>
      <c r="Y491" s="66">
        <f t="shared" si="367"/>
        <v>-8.734221410431782E-2</v>
      </c>
      <c r="Z491" s="66">
        <f t="shared" si="367"/>
        <v>-8.6731423155348999E-2</v>
      </c>
      <c r="AA491" s="66">
        <f t="shared" si="367"/>
        <v>-8.631938294349642E-2</v>
      </c>
      <c r="AB491" s="66">
        <f t="shared" si="367"/>
        <v>-8.6041999519719331E-2</v>
      </c>
      <c r="AC491" s="66">
        <f t="shared" si="367"/>
        <v>-8.5855528619202287E-2</v>
      </c>
    </row>
    <row r="492" spans="1:29" x14ac:dyDescent="0.25">
      <c r="A492" s="30" t="str">
        <f t="shared" si="365"/>
        <v>Capex costumization</v>
      </c>
      <c r="B492" s="66">
        <f>((1+B463)^B471)*B463/(((1+B463)^B471)-1)*(B461)/B475</f>
        <v>1.4244884605891606</v>
      </c>
      <c r="C492" s="66">
        <f t="shared" ref="C492:AC492" si="368">((1+C463)^C471)*C463/(((1+C463)^C471)-1)*(C461)/C475</f>
        <v>1.4244884605891606</v>
      </c>
      <c r="D492" s="66">
        <f t="shared" si="368"/>
        <v>1.4244884605891606</v>
      </c>
      <c r="E492" s="66">
        <f t="shared" si="368"/>
        <v>1.4244884605891606</v>
      </c>
      <c r="F492" s="66">
        <f t="shared" si="368"/>
        <v>1.4244884605891606</v>
      </c>
      <c r="G492" s="66">
        <f t="shared" si="368"/>
        <v>1.4244884605891606</v>
      </c>
      <c r="H492" s="66">
        <f t="shared" si="368"/>
        <v>1.4244884605891606</v>
      </c>
      <c r="I492" s="66">
        <f t="shared" si="368"/>
        <v>1.4244884605891606</v>
      </c>
      <c r="J492" s="66">
        <f t="shared" si="368"/>
        <v>1.4244884605891606</v>
      </c>
      <c r="K492" s="66">
        <f t="shared" si="368"/>
        <v>1.4244884605891606</v>
      </c>
      <c r="L492" s="66">
        <f t="shared" si="368"/>
        <v>1.4244884605891606</v>
      </c>
      <c r="M492" s="66">
        <f t="shared" si="368"/>
        <v>1.4244884605891606</v>
      </c>
      <c r="N492" s="66">
        <f t="shared" si="368"/>
        <v>1.4244884605891606</v>
      </c>
      <c r="O492" s="66">
        <f t="shared" si="368"/>
        <v>1.4244884605891606</v>
      </c>
      <c r="P492" s="66">
        <f t="shared" si="368"/>
        <v>1.4244884605891606</v>
      </c>
      <c r="Q492" s="66">
        <f t="shared" si="368"/>
        <v>1.4244884605891606</v>
      </c>
      <c r="R492" s="66">
        <f t="shared" si="368"/>
        <v>1.4244884605891606</v>
      </c>
      <c r="S492" s="66">
        <f t="shared" si="368"/>
        <v>1.4244884605891606</v>
      </c>
      <c r="T492" s="66">
        <f t="shared" si="368"/>
        <v>1.4244884605891606</v>
      </c>
      <c r="U492" s="66">
        <f t="shared" si="368"/>
        <v>1.4244884605891606</v>
      </c>
      <c r="V492" s="66">
        <f t="shared" si="368"/>
        <v>1.4244884605891606</v>
      </c>
      <c r="W492" s="66">
        <f t="shared" si="368"/>
        <v>1.4244884605891606</v>
      </c>
      <c r="X492" s="66">
        <f t="shared" si="368"/>
        <v>1.4244884605891606</v>
      </c>
      <c r="Y492" s="66">
        <f t="shared" si="368"/>
        <v>1.4244884605891606</v>
      </c>
      <c r="Z492" s="66">
        <f t="shared" si="368"/>
        <v>1.4244884605891606</v>
      </c>
      <c r="AA492" s="66">
        <f t="shared" si="368"/>
        <v>1.4244884605891606</v>
      </c>
      <c r="AB492" s="66">
        <f t="shared" si="368"/>
        <v>1.4244884605891606</v>
      </c>
      <c r="AC492" s="66">
        <f t="shared" si="368"/>
        <v>1.4244884605891606</v>
      </c>
    </row>
    <row r="493" spans="1:29" x14ac:dyDescent="0.25">
      <c r="A493" s="30" t="str">
        <f t="shared" si="365"/>
        <v>Residual value (costumization)</v>
      </c>
      <c r="B493" s="66">
        <f>((1+B463)^B471)*B463/(((1+B463)^B471)-1)*(B462)/B475</f>
        <v>-7.1224423029458042E-2</v>
      </c>
      <c r="C493" s="66">
        <f t="shared" ref="C493:AC493" si="369">((1+C463)^C471)*C463/(((1+C463)^C471)-1)*(C462)/C475</f>
        <v>-7.1224423029458042E-2</v>
      </c>
      <c r="D493" s="66">
        <f t="shared" si="369"/>
        <v>-7.1224423029458042E-2</v>
      </c>
      <c r="E493" s="66">
        <f t="shared" si="369"/>
        <v>-7.1224423029458042E-2</v>
      </c>
      <c r="F493" s="66">
        <f t="shared" si="369"/>
        <v>-7.1224423029458042E-2</v>
      </c>
      <c r="G493" s="66">
        <f t="shared" si="369"/>
        <v>-7.1224423029458042E-2</v>
      </c>
      <c r="H493" s="66">
        <f t="shared" si="369"/>
        <v>-7.1224423029458042E-2</v>
      </c>
      <c r="I493" s="66">
        <f t="shared" si="369"/>
        <v>-7.1224423029458042E-2</v>
      </c>
      <c r="J493" s="66">
        <f t="shared" si="369"/>
        <v>-7.1224423029458042E-2</v>
      </c>
      <c r="K493" s="66">
        <f t="shared" si="369"/>
        <v>-7.1224423029458042E-2</v>
      </c>
      <c r="L493" s="66">
        <f t="shared" si="369"/>
        <v>-7.1224423029458042E-2</v>
      </c>
      <c r="M493" s="66">
        <f t="shared" si="369"/>
        <v>-7.1224423029458042E-2</v>
      </c>
      <c r="N493" s="66">
        <f t="shared" si="369"/>
        <v>-7.1224423029458042E-2</v>
      </c>
      <c r="O493" s="66">
        <f t="shared" si="369"/>
        <v>-7.1224423029458042E-2</v>
      </c>
      <c r="P493" s="66">
        <f t="shared" si="369"/>
        <v>-7.1224423029458042E-2</v>
      </c>
      <c r="Q493" s="66">
        <f t="shared" si="369"/>
        <v>-7.1224423029458042E-2</v>
      </c>
      <c r="R493" s="66">
        <f t="shared" si="369"/>
        <v>-7.1224423029458042E-2</v>
      </c>
      <c r="S493" s="66">
        <f t="shared" si="369"/>
        <v>-7.1224423029458042E-2</v>
      </c>
      <c r="T493" s="66">
        <f t="shared" si="369"/>
        <v>-7.1224423029458042E-2</v>
      </c>
      <c r="U493" s="66">
        <f t="shared" si="369"/>
        <v>-7.1224423029458042E-2</v>
      </c>
      <c r="V493" s="66">
        <f t="shared" si="369"/>
        <v>-7.1224423029458042E-2</v>
      </c>
      <c r="W493" s="66">
        <f t="shared" si="369"/>
        <v>-7.1224423029458042E-2</v>
      </c>
      <c r="X493" s="66">
        <f t="shared" si="369"/>
        <v>-7.1224423029458042E-2</v>
      </c>
      <c r="Y493" s="66">
        <f t="shared" si="369"/>
        <v>-7.1224423029458042E-2</v>
      </c>
      <c r="Z493" s="66">
        <f t="shared" si="369"/>
        <v>-7.1224423029458042E-2</v>
      </c>
      <c r="AA493" s="66">
        <f t="shared" si="369"/>
        <v>-7.1224423029458042E-2</v>
      </c>
      <c r="AB493" s="66">
        <f t="shared" si="369"/>
        <v>-7.1224423029458042E-2</v>
      </c>
      <c r="AC493" s="66">
        <f t="shared" si="369"/>
        <v>-7.1224423029458042E-2</v>
      </c>
    </row>
    <row r="494" spans="1:29" x14ac:dyDescent="0.25">
      <c r="A494" s="30" t="str">
        <f t="shared" si="365"/>
        <v>Opex fix (admin, crew, insurance)</v>
      </c>
      <c r="B494" s="66">
        <f>B464/B475</f>
        <v>3.6414565826330532</v>
      </c>
      <c r="C494" s="66">
        <f t="shared" ref="C494:AC494" si="370">C464/C475</f>
        <v>3.6414565826330532</v>
      </c>
      <c r="D494" s="66">
        <f t="shared" si="370"/>
        <v>3.6414565826330532</v>
      </c>
      <c r="E494" s="66">
        <f t="shared" si="370"/>
        <v>3.6414565826330532</v>
      </c>
      <c r="F494" s="66">
        <f t="shared" si="370"/>
        <v>3.6414565826330532</v>
      </c>
      <c r="G494" s="66">
        <f t="shared" si="370"/>
        <v>3.6414565826330532</v>
      </c>
      <c r="H494" s="66">
        <f t="shared" si="370"/>
        <v>3.6414565826330532</v>
      </c>
      <c r="I494" s="66">
        <f t="shared" si="370"/>
        <v>3.6414565826330532</v>
      </c>
      <c r="J494" s="66">
        <f t="shared" si="370"/>
        <v>3.6414565826330532</v>
      </c>
      <c r="K494" s="66">
        <f t="shared" si="370"/>
        <v>3.6414565826330532</v>
      </c>
      <c r="L494" s="66">
        <f t="shared" si="370"/>
        <v>3.6414565826330532</v>
      </c>
      <c r="M494" s="66">
        <f t="shared" si="370"/>
        <v>3.6414565826330532</v>
      </c>
      <c r="N494" s="66">
        <f t="shared" si="370"/>
        <v>3.6414565826330532</v>
      </c>
      <c r="O494" s="66">
        <f t="shared" si="370"/>
        <v>3.6414565826330532</v>
      </c>
      <c r="P494" s="66">
        <f t="shared" si="370"/>
        <v>3.6414565826330532</v>
      </c>
      <c r="Q494" s="66">
        <f t="shared" si="370"/>
        <v>3.6414565826330532</v>
      </c>
      <c r="R494" s="66">
        <f t="shared" si="370"/>
        <v>3.6414565826330532</v>
      </c>
      <c r="S494" s="66">
        <f t="shared" si="370"/>
        <v>3.6414565826330532</v>
      </c>
      <c r="T494" s="66">
        <f t="shared" si="370"/>
        <v>3.6414565826330532</v>
      </c>
      <c r="U494" s="66">
        <f t="shared" si="370"/>
        <v>3.6414565826330532</v>
      </c>
      <c r="V494" s="66">
        <f t="shared" si="370"/>
        <v>3.6414565826330532</v>
      </c>
      <c r="W494" s="66">
        <f t="shared" si="370"/>
        <v>3.6414565826330532</v>
      </c>
      <c r="X494" s="66">
        <f t="shared" si="370"/>
        <v>3.6414565826330532</v>
      </c>
      <c r="Y494" s="66">
        <f t="shared" si="370"/>
        <v>3.6414565826330532</v>
      </c>
      <c r="Z494" s="66">
        <f t="shared" si="370"/>
        <v>3.6414565826330532</v>
      </c>
      <c r="AA494" s="66">
        <f t="shared" si="370"/>
        <v>3.6414565826330532</v>
      </c>
      <c r="AB494" s="66">
        <f t="shared" si="370"/>
        <v>3.6414565826330532</v>
      </c>
      <c r="AC494" s="66">
        <f t="shared" si="370"/>
        <v>3.6414565826330532</v>
      </c>
    </row>
    <row r="495" spans="1:29" x14ac:dyDescent="0.25">
      <c r="A495" s="30" t="str">
        <f t="shared" si="365"/>
        <v>Opex maintenance &amp; repair</v>
      </c>
      <c r="B495" s="66">
        <f>B465/B475</f>
        <v>5.882352941176471</v>
      </c>
      <c r="C495" s="66">
        <f t="shared" ref="C495:AC495" si="371">C465/C475</f>
        <v>5.882352941176471</v>
      </c>
      <c r="D495" s="66">
        <f t="shared" si="371"/>
        <v>5.882352941176471</v>
      </c>
      <c r="E495" s="66">
        <f t="shared" si="371"/>
        <v>5.882352941176471</v>
      </c>
      <c r="F495" s="66">
        <f t="shared" si="371"/>
        <v>5.882352941176471</v>
      </c>
      <c r="G495" s="66">
        <f t="shared" si="371"/>
        <v>5.882352941176471</v>
      </c>
      <c r="H495" s="66">
        <f t="shared" si="371"/>
        <v>5.882352941176471</v>
      </c>
      <c r="I495" s="66">
        <f t="shared" si="371"/>
        <v>5.882352941176471</v>
      </c>
      <c r="J495" s="66">
        <f t="shared" si="371"/>
        <v>5.882352941176471</v>
      </c>
      <c r="K495" s="66">
        <f t="shared" si="371"/>
        <v>5.882352941176471</v>
      </c>
      <c r="L495" s="66">
        <f t="shared" si="371"/>
        <v>5.882352941176471</v>
      </c>
      <c r="M495" s="66">
        <f t="shared" si="371"/>
        <v>5.882352941176471</v>
      </c>
      <c r="N495" s="66">
        <f t="shared" si="371"/>
        <v>5.882352941176471</v>
      </c>
      <c r="O495" s="66">
        <f t="shared" si="371"/>
        <v>5.882352941176471</v>
      </c>
      <c r="P495" s="66">
        <f t="shared" si="371"/>
        <v>5.882352941176471</v>
      </c>
      <c r="Q495" s="66">
        <f t="shared" si="371"/>
        <v>5.882352941176471</v>
      </c>
      <c r="R495" s="66">
        <f t="shared" si="371"/>
        <v>5.882352941176471</v>
      </c>
      <c r="S495" s="66">
        <f t="shared" si="371"/>
        <v>5.882352941176471</v>
      </c>
      <c r="T495" s="66">
        <f t="shared" si="371"/>
        <v>5.882352941176471</v>
      </c>
      <c r="U495" s="66">
        <f t="shared" si="371"/>
        <v>5.882352941176471</v>
      </c>
      <c r="V495" s="66">
        <f t="shared" si="371"/>
        <v>5.882352941176471</v>
      </c>
      <c r="W495" s="66">
        <f t="shared" si="371"/>
        <v>5.882352941176471</v>
      </c>
      <c r="X495" s="66">
        <f t="shared" si="371"/>
        <v>5.882352941176471</v>
      </c>
      <c r="Y495" s="66">
        <f t="shared" si="371"/>
        <v>5.882352941176471</v>
      </c>
      <c r="Z495" s="66">
        <f t="shared" si="371"/>
        <v>5.882352941176471</v>
      </c>
      <c r="AA495" s="66">
        <f t="shared" si="371"/>
        <v>5.882352941176471</v>
      </c>
      <c r="AB495" s="66">
        <f t="shared" si="371"/>
        <v>5.882352941176471</v>
      </c>
      <c r="AC495" s="66">
        <f t="shared" si="371"/>
        <v>5.882352941176471</v>
      </c>
    </row>
    <row r="496" spans="1:29" x14ac:dyDescent="0.25">
      <c r="A496" s="30" t="str">
        <f t="shared" si="365"/>
        <v>Opex var (mode-fees, shunting)</v>
      </c>
      <c r="B496" s="66">
        <f>B466*B475/B475</f>
        <v>3.9215686274509802</v>
      </c>
      <c r="C496" s="66">
        <f t="shared" ref="C496:AC496" si="372">C466*C475/C475</f>
        <v>3.9215686274509802</v>
      </c>
      <c r="D496" s="66">
        <f t="shared" si="372"/>
        <v>3.9215686274509802</v>
      </c>
      <c r="E496" s="66">
        <f t="shared" si="372"/>
        <v>3.9215686274509802</v>
      </c>
      <c r="F496" s="66">
        <f t="shared" si="372"/>
        <v>3.9215686274509802</v>
      </c>
      <c r="G496" s="66">
        <f t="shared" si="372"/>
        <v>3.9215686274509802</v>
      </c>
      <c r="H496" s="66">
        <f t="shared" si="372"/>
        <v>3.9215686274509802</v>
      </c>
      <c r="I496" s="66">
        <f t="shared" si="372"/>
        <v>3.9215686274509802</v>
      </c>
      <c r="J496" s="66">
        <f t="shared" si="372"/>
        <v>3.9215686274509802</v>
      </c>
      <c r="K496" s="66">
        <f t="shared" si="372"/>
        <v>3.9215686274509802</v>
      </c>
      <c r="L496" s="66">
        <f t="shared" si="372"/>
        <v>3.9215686274509802</v>
      </c>
      <c r="M496" s="66">
        <f t="shared" si="372"/>
        <v>3.9215686274509802</v>
      </c>
      <c r="N496" s="66">
        <f t="shared" si="372"/>
        <v>3.9215686274509802</v>
      </c>
      <c r="O496" s="66">
        <f t="shared" si="372"/>
        <v>3.9215686274509802</v>
      </c>
      <c r="P496" s="66">
        <f t="shared" si="372"/>
        <v>3.9215686274509802</v>
      </c>
      <c r="Q496" s="66">
        <f t="shared" si="372"/>
        <v>3.9215686274509802</v>
      </c>
      <c r="R496" s="66">
        <f t="shared" si="372"/>
        <v>3.9215686274509802</v>
      </c>
      <c r="S496" s="66">
        <f t="shared" si="372"/>
        <v>3.9215686274509802</v>
      </c>
      <c r="T496" s="66">
        <f t="shared" si="372"/>
        <v>3.9215686274509802</v>
      </c>
      <c r="U496" s="66">
        <f t="shared" si="372"/>
        <v>3.9215686274509802</v>
      </c>
      <c r="V496" s="66">
        <f t="shared" si="372"/>
        <v>3.9215686274509802</v>
      </c>
      <c r="W496" s="66">
        <f t="shared" si="372"/>
        <v>3.9215686274509802</v>
      </c>
      <c r="X496" s="66">
        <f t="shared" si="372"/>
        <v>3.9215686274509802</v>
      </c>
      <c r="Y496" s="66">
        <f t="shared" si="372"/>
        <v>3.9215686274509802</v>
      </c>
      <c r="Z496" s="66">
        <f t="shared" si="372"/>
        <v>3.9215686274509802</v>
      </c>
      <c r="AA496" s="66">
        <f t="shared" si="372"/>
        <v>3.9215686274509802</v>
      </c>
      <c r="AB496" s="66">
        <f t="shared" si="372"/>
        <v>3.9215686274509802</v>
      </c>
      <c r="AC496" s="66">
        <f t="shared" si="372"/>
        <v>3.9215686274509802</v>
      </c>
    </row>
    <row r="497" spans="1:29" x14ac:dyDescent="0.25">
      <c r="A497" s="30" t="str">
        <f t="shared" si="365"/>
        <v>Fuel Cost</v>
      </c>
      <c r="B497" s="66">
        <f>B467*B468*B475/B475</f>
        <v>6.2083200000000005</v>
      </c>
      <c r="C497" s="66">
        <f t="shared" ref="C497:AC497" si="373">C467*C468*C475/C475</f>
        <v>6.2083200000000005</v>
      </c>
      <c r="D497" s="66">
        <f t="shared" si="373"/>
        <v>6.2083200000000005</v>
      </c>
      <c r="E497" s="66">
        <f t="shared" si="373"/>
        <v>6.2083200000000005</v>
      </c>
      <c r="F497" s="66">
        <f t="shared" si="373"/>
        <v>6.2083200000000005</v>
      </c>
      <c r="G497" s="66">
        <f t="shared" si="373"/>
        <v>6.2083200000000005</v>
      </c>
      <c r="H497" s="66">
        <f t="shared" si="373"/>
        <v>6.2083200000000005</v>
      </c>
      <c r="I497" s="66">
        <f t="shared" si="373"/>
        <v>6.2083200000000005</v>
      </c>
      <c r="J497" s="66">
        <f t="shared" si="373"/>
        <v>6.2083200000000005</v>
      </c>
      <c r="K497" s="66">
        <f t="shared" si="373"/>
        <v>6.2083200000000005</v>
      </c>
      <c r="L497" s="66">
        <f t="shared" si="373"/>
        <v>6.2083200000000005</v>
      </c>
      <c r="M497" s="66">
        <f t="shared" si="373"/>
        <v>6.2083200000000005</v>
      </c>
      <c r="N497" s="66">
        <f t="shared" si="373"/>
        <v>6.2083200000000005</v>
      </c>
      <c r="O497" s="66">
        <f t="shared" si="373"/>
        <v>6.2083200000000005</v>
      </c>
      <c r="P497" s="66">
        <f t="shared" si="373"/>
        <v>6.2083200000000005</v>
      </c>
      <c r="Q497" s="66">
        <f t="shared" si="373"/>
        <v>6.2083200000000005</v>
      </c>
      <c r="R497" s="66">
        <f t="shared" si="373"/>
        <v>6.2083200000000005</v>
      </c>
      <c r="S497" s="66">
        <f t="shared" si="373"/>
        <v>6.2083200000000005</v>
      </c>
      <c r="T497" s="66">
        <f t="shared" si="373"/>
        <v>6.2083200000000005</v>
      </c>
      <c r="U497" s="66">
        <f t="shared" si="373"/>
        <v>6.2083200000000005</v>
      </c>
      <c r="V497" s="66">
        <f t="shared" si="373"/>
        <v>6.2083200000000005</v>
      </c>
      <c r="W497" s="66">
        <f t="shared" si="373"/>
        <v>6.2083200000000005</v>
      </c>
      <c r="X497" s="66">
        <f t="shared" si="373"/>
        <v>6.2083200000000005</v>
      </c>
      <c r="Y497" s="66">
        <f t="shared" si="373"/>
        <v>6.2083200000000005</v>
      </c>
      <c r="Z497" s="66">
        <f t="shared" si="373"/>
        <v>6.2083200000000005</v>
      </c>
      <c r="AA497" s="66">
        <f t="shared" si="373"/>
        <v>6.2083200000000005</v>
      </c>
      <c r="AB497" s="66">
        <f t="shared" si="373"/>
        <v>6.2083200000000005</v>
      </c>
      <c r="AC497" s="66">
        <f t="shared" si="373"/>
        <v>6.2083200000000005</v>
      </c>
    </row>
    <row r="498" spans="1:29" ht="15.75" thickBot="1" x14ac:dyDescent="0.3">
      <c r="A498" s="59" t="str">
        <f>A449</f>
        <v>Emission Cost</v>
      </c>
      <c r="B498" s="66">
        <f>B469</f>
        <v>0</v>
      </c>
      <c r="C498" s="66">
        <f t="shared" ref="C498:AC498" si="374">C469</f>
        <v>0</v>
      </c>
      <c r="D498" s="66">
        <f t="shared" si="374"/>
        <v>0</v>
      </c>
      <c r="E498" s="66">
        <f t="shared" si="374"/>
        <v>0</v>
      </c>
      <c r="F498" s="66">
        <f t="shared" si="374"/>
        <v>0</v>
      </c>
      <c r="G498" s="66">
        <f t="shared" si="374"/>
        <v>0</v>
      </c>
      <c r="H498" s="66">
        <f t="shared" si="374"/>
        <v>0</v>
      </c>
      <c r="I498" s="66">
        <f t="shared" si="374"/>
        <v>0</v>
      </c>
      <c r="J498" s="66">
        <f t="shared" si="374"/>
        <v>0</v>
      </c>
      <c r="K498" s="66">
        <f t="shared" si="374"/>
        <v>0</v>
      </c>
      <c r="L498" s="66">
        <f t="shared" si="374"/>
        <v>0</v>
      </c>
      <c r="M498" s="66">
        <f t="shared" si="374"/>
        <v>0</v>
      </c>
      <c r="N498" s="66">
        <f t="shared" si="374"/>
        <v>0</v>
      </c>
      <c r="O498" s="66">
        <f t="shared" si="374"/>
        <v>0</v>
      </c>
      <c r="P498" s="66">
        <f t="shared" si="374"/>
        <v>0</v>
      </c>
      <c r="Q498" s="66">
        <f t="shared" si="374"/>
        <v>0</v>
      </c>
      <c r="R498" s="66">
        <f t="shared" si="374"/>
        <v>0</v>
      </c>
      <c r="S498" s="66">
        <f t="shared" si="374"/>
        <v>0</v>
      </c>
      <c r="T498" s="66">
        <f t="shared" si="374"/>
        <v>0</v>
      </c>
      <c r="U498" s="66">
        <f t="shared" si="374"/>
        <v>0</v>
      </c>
      <c r="V498" s="66">
        <f t="shared" si="374"/>
        <v>0</v>
      </c>
      <c r="W498" s="66">
        <f t="shared" si="374"/>
        <v>0</v>
      </c>
      <c r="X498" s="66">
        <f t="shared" si="374"/>
        <v>0</v>
      </c>
      <c r="Y498" s="66">
        <f t="shared" si="374"/>
        <v>0</v>
      </c>
      <c r="Z498" s="66">
        <f t="shared" si="374"/>
        <v>0</v>
      </c>
      <c r="AA498" s="66">
        <f t="shared" si="374"/>
        <v>0</v>
      </c>
      <c r="AB498" s="66">
        <f t="shared" si="374"/>
        <v>0</v>
      </c>
      <c r="AC498" s="66">
        <f t="shared" si="374"/>
        <v>0</v>
      </c>
    </row>
    <row r="499" spans="1:29" ht="15.75" thickBot="1" x14ac:dyDescent="0.3">
      <c r="A499" s="31" t="s">
        <v>63</v>
      </c>
      <c r="B499" s="76">
        <f>B490+B491+B492-B493+B494+B495+B496+B497+B498</f>
        <v>22.604743891532028</v>
      </c>
      <c r="C499" s="76">
        <f t="shared" ref="C499:AC499" si="375">C490+C491+C492-C493+C494+C495+C496+C497+C498</f>
        <v>22.605710232160163</v>
      </c>
      <c r="D499" s="76">
        <f t="shared" si="375"/>
        <v>22.607082297325459</v>
      </c>
      <c r="E499" s="76">
        <f t="shared" si="375"/>
        <v>22.609021579589559</v>
      </c>
      <c r="F499" s="76">
        <f t="shared" si="375"/>
        <v>22.611744296900806</v>
      </c>
      <c r="G499" s="76">
        <f t="shared" si="375"/>
        <v>22.615529862340427</v>
      </c>
      <c r="H499" s="76">
        <f t="shared" si="375"/>
        <v>22.620719730939864</v>
      </c>
      <c r="I499" s="76">
        <f t="shared" si="375"/>
        <v>22.627694358213674</v>
      </c>
      <c r="J499" s="76">
        <f t="shared" si="375"/>
        <v>22.636811543459437</v>
      </c>
      <c r="K499" s="76">
        <f t="shared" si="375"/>
        <v>22.648293097272159</v>
      </c>
      <c r="L499" s="76">
        <f t="shared" si="375"/>
        <v>22.662070632269373</v>
      </c>
      <c r="M499" s="76">
        <f t="shared" si="375"/>
        <v>22.677649905861472</v>
      </c>
      <c r="N499" s="76">
        <f t="shared" si="375"/>
        <v>22.694096881072504</v>
      </c>
      <c r="O499" s="76">
        <f t="shared" si="375"/>
        <v>22.710220210574583</v>
      </c>
      <c r="P499" s="76">
        <f t="shared" si="375"/>
        <v>22.724897609295759</v>
      </c>
      <c r="Q499" s="76">
        <f t="shared" si="375"/>
        <v>22.737371308106987</v>
      </c>
      <c r="R499" s="76">
        <f t="shared" si="375"/>
        <v>22.747360506941888</v>
      </c>
      <c r="S499" s="76">
        <f t="shared" si="375"/>
        <v>22.754982709005205</v>
      </c>
      <c r="T499" s="76">
        <f t="shared" si="375"/>
        <v>22.76058563882323</v>
      </c>
      <c r="U499" s="76">
        <f t="shared" si="375"/>
        <v>22.764591652587413</v>
      </c>
      <c r="V499" s="76">
        <f t="shared" si="375"/>
        <v>22.767399276629391</v>
      </c>
      <c r="W499" s="76">
        <f t="shared" si="375"/>
        <v>22.769339517412458</v>
      </c>
      <c r="X499" s="76">
        <f t="shared" si="375"/>
        <v>22.77066732086622</v>
      </c>
      <c r="Y499" s="76">
        <f t="shared" si="375"/>
        <v>22.771569937967971</v>
      </c>
      <c r="Z499" s="76">
        <f t="shared" si="375"/>
        <v>22.77218072891694</v>
      </c>
      <c r="AA499" s="76">
        <f t="shared" si="375"/>
        <v>22.772592769128792</v>
      </c>
      <c r="AB499" s="76">
        <f t="shared" si="375"/>
        <v>22.772870152552571</v>
      </c>
      <c r="AC499" s="76">
        <f t="shared" si="375"/>
        <v>22.773056623453087</v>
      </c>
    </row>
    <row r="500" spans="1:29" ht="15.75" thickBot="1" x14ac:dyDescent="0.3"/>
    <row r="501" spans="1:29" ht="15.75" thickBot="1" x14ac:dyDescent="0.3">
      <c r="A501" s="26" t="s">
        <v>208</v>
      </c>
      <c r="B501" s="27">
        <v>2023</v>
      </c>
      <c r="C501" s="27">
        <v>2024</v>
      </c>
      <c r="D501" s="27">
        <v>2025</v>
      </c>
      <c r="E501" s="27">
        <v>2026</v>
      </c>
      <c r="F501" s="27">
        <v>2027</v>
      </c>
      <c r="G501" s="27">
        <v>2028</v>
      </c>
      <c r="H501" s="27">
        <v>2029</v>
      </c>
      <c r="I501" s="27">
        <v>2030</v>
      </c>
      <c r="J501" s="27">
        <v>2031</v>
      </c>
      <c r="K501" s="27">
        <v>2032</v>
      </c>
      <c r="L501" s="27">
        <v>2033</v>
      </c>
      <c r="M501" s="27">
        <v>2034</v>
      </c>
      <c r="N501" s="27">
        <v>2035</v>
      </c>
      <c r="O501" s="27">
        <v>2036</v>
      </c>
      <c r="P501" s="27">
        <v>2037</v>
      </c>
      <c r="Q501" s="27">
        <v>2038</v>
      </c>
      <c r="R501" s="27">
        <v>2039</v>
      </c>
      <c r="S501" s="27">
        <v>2040</v>
      </c>
      <c r="T501" s="27">
        <v>2041</v>
      </c>
      <c r="U501" s="27">
        <v>2042</v>
      </c>
      <c r="V501" s="27">
        <v>2043</v>
      </c>
      <c r="W501" s="27">
        <v>2044</v>
      </c>
      <c r="X501" s="27">
        <v>2045</v>
      </c>
      <c r="Y501" s="27">
        <v>2046</v>
      </c>
      <c r="Z501" s="27">
        <v>2047</v>
      </c>
      <c r="AA501" s="27">
        <v>2048</v>
      </c>
      <c r="AB501" s="27">
        <v>2049</v>
      </c>
      <c r="AC501" s="28">
        <v>2050</v>
      </c>
    </row>
    <row r="502" spans="1:29" x14ac:dyDescent="0.25">
      <c r="A502" s="29" t="str">
        <f t="shared" ref="A502:A509" si="376">A478</f>
        <v>Capex vehicle</v>
      </c>
      <c r="B502" s="65">
        <f>((1+B463)^B470)*B463/(((1+B463)^B470)-1)*(B459)/B475/(B472)</f>
        <v>6.1053611328327313E-4</v>
      </c>
      <c r="C502" s="65">
        <f t="shared" ref="C502:AC502" si="377">((1+C463)^C470)*C463/(((1+C463)^C470)-1)*(C459)/C475/(C472)</f>
        <v>6.1053611328327313E-4</v>
      </c>
      <c r="D502" s="65">
        <f t="shared" si="377"/>
        <v>6.1053611328327313E-4</v>
      </c>
      <c r="E502" s="65">
        <f t="shared" si="377"/>
        <v>6.1053611328327313E-4</v>
      </c>
      <c r="F502" s="65">
        <f t="shared" si="377"/>
        <v>6.1053611328327313E-4</v>
      </c>
      <c r="G502" s="65">
        <f t="shared" si="377"/>
        <v>6.1053611328327313E-4</v>
      </c>
      <c r="H502" s="65">
        <f t="shared" si="377"/>
        <v>6.1053611328327313E-4</v>
      </c>
      <c r="I502" s="65">
        <f t="shared" si="377"/>
        <v>6.1053611328327313E-4</v>
      </c>
      <c r="J502" s="65">
        <f t="shared" si="377"/>
        <v>6.1053611328327313E-4</v>
      </c>
      <c r="K502" s="65">
        <f t="shared" si="377"/>
        <v>6.1053611328327313E-4</v>
      </c>
      <c r="L502" s="65">
        <f t="shared" si="377"/>
        <v>6.1053611328327313E-4</v>
      </c>
      <c r="M502" s="65">
        <f t="shared" si="377"/>
        <v>6.1053611328327313E-4</v>
      </c>
      <c r="N502" s="65">
        <f t="shared" si="377"/>
        <v>6.1053611328327313E-4</v>
      </c>
      <c r="O502" s="65">
        <f t="shared" si="377"/>
        <v>6.1053611328327313E-4</v>
      </c>
      <c r="P502" s="65">
        <f t="shared" si="377"/>
        <v>6.1053611328327313E-4</v>
      </c>
      <c r="Q502" s="65">
        <f t="shared" si="377"/>
        <v>6.1053611328327313E-4</v>
      </c>
      <c r="R502" s="65">
        <f t="shared" si="377"/>
        <v>6.1053611328327313E-4</v>
      </c>
      <c r="S502" s="65">
        <f t="shared" si="377"/>
        <v>6.1053611328327313E-4</v>
      </c>
      <c r="T502" s="65">
        <f t="shared" si="377"/>
        <v>6.1053611328327313E-4</v>
      </c>
      <c r="U502" s="65">
        <f t="shared" si="377"/>
        <v>6.1053611328327313E-4</v>
      </c>
      <c r="V502" s="65">
        <f t="shared" si="377"/>
        <v>6.1053611328327313E-4</v>
      </c>
      <c r="W502" s="65">
        <f t="shared" si="377"/>
        <v>6.1053611328327313E-4</v>
      </c>
      <c r="X502" s="65">
        <f t="shared" si="377"/>
        <v>6.1053611328327313E-4</v>
      </c>
      <c r="Y502" s="65">
        <f t="shared" si="377"/>
        <v>6.1053611328327313E-4</v>
      </c>
      <c r="Z502" s="65">
        <f t="shared" si="377"/>
        <v>6.1053611328327313E-4</v>
      </c>
      <c r="AA502" s="65">
        <f t="shared" si="377"/>
        <v>6.1053611328327313E-4</v>
      </c>
      <c r="AB502" s="65">
        <f t="shared" si="377"/>
        <v>6.1053611328327313E-4</v>
      </c>
      <c r="AC502" s="65">
        <f t="shared" si="377"/>
        <v>6.1053611328327313E-4</v>
      </c>
    </row>
    <row r="503" spans="1:29" x14ac:dyDescent="0.25">
      <c r="A503" s="30" t="str">
        <f t="shared" si="376"/>
        <v>Residual value (vehicle)</v>
      </c>
      <c r="B503" s="68">
        <f>((1+B463)^B470)*B463/(((1+B463)^B470)-1)*(B460)/B475/(B472)</f>
        <v>-9.0774378764378309E-5</v>
      </c>
      <c r="C503" s="68">
        <f t="shared" ref="C503:AC503" si="378">((1+C463)^C470)*C463/(((1+C463)^C470)-1)*(C460)/C475/(C472)</f>
        <v>-9.0429257111472898E-5</v>
      </c>
      <c r="D503" s="68">
        <f t="shared" si="378"/>
        <v>-8.9939233838153262E-5</v>
      </c>
      <c r="E503" s="68">
        <f t="shared" si="378"/>
        <v>-8.9246633029546065E-5</v>
      </c>
      <c r="F503" s="68">
        <f t="shared" si="378"/>
        <v>-8.8274233989815224E-5</v>
      </c>
      <c r="G503" s="68">
        <f t="shared" si="378"/>
        <v>-8.6922246332807185E-5</v>
      </c>
      <c r="H503" s="68">
        <f t="shared" si="378"/>
        <v>-8.5068721833008004E-5</v>
      </c>
      <c r="I503" s="68">
        <f t="shared" si="378"/>
        <v>-8.2577783520933551E-5</v>
      </c>
      <c r="J503" s="68">
        <f t="shared" si="378"/>
        <v>-7.9321645933160551E-5</v>
      </c>
      <c r="K503" s="68">
        <f t="shared" si="378"/>
        <v>-7.522109100004561E-5</v>
      </c>
      <c r="L503" s="68">
        <f t="shared" si="378"/>
        <v>-7.0300542786755457E-5</v>
      </c>
      <c r="M503" s="68">
        <f t="shared" si="378"/>
        <v>-6.4736516503862478E-5</v>
      </c>
      <c r="N503" s="68">
        <f t="shared" si="378"/>
        <v>-5.8862596785637767E-5</v>
      </c>
      <c r="O503" s="68">
        <f t="shared" si="378"/>
        <v>-5.3104264820609044E-5</v>
      </c>
      <c r="P503" s="68">
        <f t="shared" si="378"/>
        <v>-4.7862336705903688E-5</v>
      </c>
      <c r="Q503" s="68">
        <f t="shared" si="378"/>
        <v>-4.3407444273322408E-5</v>
      </c>
      <c r="R503" s="68">
        <f t="shared" si="378"/>
        <v>-3.9839873260856709E-5</v>
      </c>
      <c r="S503" s="68">
        <f t="shared" si="378"/>
        <v>-3.711765823824448E-5</v>
      </c>
      <c r="T503" s="68">
        <f t="shared" si="378"/>
        <v>-3.5116611874664075E-5</v>
      </c>
      <c r="U503" s="68">
        <f t="shared" si="378"/>
        <v>-3.3685892673170192E-5</v>
      </c>
      <c r="V503" s="68">
        <f t="shared" si="378"/>
        <v>-3.2683169801034627E-5</v>
      </c>
      <c r="W503" s="68">
        <f t="shared" si="378"/>
        <v>-3.1990226664224584E-5</v>
      </c>
      <c r="X503" s="68">
        <f t="shared" si="378"/>
        <v>-3.151601114502448E-5</v>
      </c>
      <c r="Y503" s="68">
        <f t="shared" si="378"/>
        <v>-3.119364789439922E-5</v>
      </c>
      <c r="Z503" s="68">
        <f t="shared" si="378"/>
        <v>-3.0975508269767502E-5</v>
      </c>
      <c r="AA503" s="68">
        <f t="shared" si="378"/>
        <v>-3.0828351051248723E-5</v>
      </c>
      <c r="AB503" s="68">
        <f t="shared" si="378"/>
        <v>-3.0729285542756903E-5</v>
      </c>
      <c r="AC503" s="68">
        <f t="shared" si="378"/>
        <v>-3.0662688792572247E-5</v>
      </c>
    </row>
    <row r="504" spans="1:29" x14ac:dyDescent="0.25">
      <c r="A504" s="30" t="str">
        <f t="shared" si="376"/>
        <v>Capex costumization</v>
      </c>
      <c r="B504" s="66">
        <f>((1+B463)^B471)*B463/(((1+B463)^B471)-1)*(B461)/B475/(B472)</f>
        <v>5.0874587878184309E-4</v>
      </c>
      <c r="C504" s="66">
        <f t="shared" ref="C504:AC504" si="379">((1+C463)^C471)*C463/(((1+C463)^C471)-1)*(C461)/C475/(C472)</f>
        <v>5.0874587878184309E-4</v>
      </c>
      <c r="D504" s="66">
        <f t="shared" si="379"/>
        <v>5.0874587878184309E-4</v>
      </c>
      <c r="E504" s="66">
        <f t="shared" si="379"/>
        <v>5.0874587878184309E-4</v>
      </c>
      <c r="F504" s="66">
        <f t="shared" si="379"/>
        <v>5.0874587878184309E-4</v>
      </c>
      <c r="G504" s="66">
        <f t="shared" si="379"/>
        <v>5.0874587878184309E-4</v>
      </c>
      <c r="H504" s="66">
        <f t="shared" si="379"/>
        <v>5.0874587878184309E-4</v>
      </c>
      <c r="I504" s="66">
        <f t="shared" si="379"/>
        <v>5.0874587878184309E-4</v>
      </c>
      <c r="J504" s="66">
        <f t="shared" si="379"/>
        <v>5.0874587878184309E-4</v>
      </c>
      <c r="K504" s="66">
        <f t="shared" si="379"/>
        <v>5.0874587878184309E-4</v>
      </c>
      <c r="L504" s="66">
        <f t="shared" si="379"/>
        <v>5.0874587878184309E-4</v>
      </c>
      <c r="M504" s="66">
        <f t="shared" si="379"/>
        <v>5.0874587878184309E-4</v>
      </c>
      <c r="N504" s="66">
        <f t="shared" si="379"/>
        <v>5.0874587878184309E-4</v>
      </c>
      <c r="O504" s="66">
        <f t="shared" si="379"/>
        <v>5.0874587878184309E-4</v>
      </c>
      <c r="P504" s="66">
        <f t="shared" si="379"/>
        <v>5.0874587878184309E-4</v>
      </c>
      <c r="Q504" s="66">
        <f t="shared" si="379"/>
        <v>5.0874587878184309E-4</v>
      </c>
      <c r="R504" s="66">
        <f t="shared" si="379"/>
        <v>5.0874587878184309E-4</v>
      </c>
      <c r="S504" s="66">
        <f t="shared" si="379"/>
        <v>5.0874587878184309E-4</v>
      </c>
      <c r="T504" s="66">
        <f t="shared" si="379"/>
        <v>5.0874587878184309E-4</v>
      </c>
      <c r="U504" s="66">
        <f t="shared" si="379"/>
        <v>5.0874587878184309E-4</v>
      </c>
      <c r="V504" s="66">
        <f t="shared" si="379"/>
        <v>5.0874587878184309E-4</v>
      </c>
      <c r="W504" s="66">
        <f t="shared" si="379"/>
        <v>5.0874587878184309E-4</v>
      </c>
      <c r="X504" s="66">
        <f t="shared" si="379"/>
        <v>5.0874587878184309E-4</v>
      </c>
      <c r="Y504" s="66">
        <f t="shared" si="379"/>
        <v>5.0874587878184309E-4</v>
      </c>
      <c r="Z504" s="66">
        <f t="shared" si="379"/>
        <v>5.0874587878184309E-4</v>
      </c>
      <c r="AA504" s="66">
        <f t="shared" si="379"/>
        <v>5.0874587878184309E-4</v>
      </c>
      <c r="AB504" s="66">
        <f t="shared" si="379"/>
        <v>5.0874587878184309E-4</v>
      </c>
      <c r="AC504" s="66">
        <f t="shared" si="379"/>
        <v>5.0874587878184309E-4</v>
      </c>
    </row>
    <row r="505" spans="1:29" x14ac:dyDescent="0.25">
      <c r="A505" s="30" t="str">
        <f t="shared" si="376"/>
        <v>Residual value (costumization)</v>
      </c>
      <c r="B505" s="69">
        <f>((1+B463)^B471)*B463/(((1+B463)^B471)-1)*(B462)/B475/(B472)</f>
        <v>-2.5437293939092159E-5</v>
      </c>
      <c r="C505" s="69">
        <f t="shared" ref="C505:AC505" si="380">((1+C463)^C471)*C463/(((1+C463)^C471)-1)*(C462)/C475/(C472)</f>
        <v>-2.5437293939092159E-5</v>
      </c>
      <c r="D505" s="69">
        <f t="shared" si="380"/>
        <v>-2.5437293939092159E-5</v>
      </c>
      <c r="E505" s="69">
        <f t="shared" si="380"/>
        <v>-2.5437293939092159E-5</v>
      </c>
      <c r="F505" s="69">
        <f t="shared" si="380"/>
        <v>-2.5437293939092159E-5</v>
      </c>
      <c r="G505" s="69">
        <f t="shared" si="380"/>
        <v>-2.5437293939092159E-5</v>
      </c>
      <c r="H505" s="69">
        <f t="shared" si="380"/>
        <v>-2.5437293939092159E-5</v>
      </c>
      <c r="I505" s="69">
        <f t="shared" si="380"/>
        <v>-2.5437293939092159E-5</v>
      </c>
      <c r="J505" s="69">
        <f t="shared" si="380"/>
        <v>-2.5437293939092159E-5</v>
      </c>
      <c r="K505" s="69">
        <f t="shared" si="380"/>
        <v>-2.5437293939092159E-5</v>
      </c>
      <c r="L505" s="69">
        <f t="shared" si="380"/>
        <v>-2.5437293939092159E-5</v>
      </c>
      <c r="M505" s="69">
        <f t="shared" si="380"/>
        <v>-2.5437293939092159E-5</v>
      </c>
      <c r="N505" s="69">
        <f t="shared" si="380"/>
        <v>-2.5437293939092159E-5</v>
      </c>
      <c r="O505" s="69">
        <f t="shared" si="380"/>
        <v>-2.5437293939092159E-5</v>
      </c>
      <c r="P505" s="69">
        <f t="shared" si="380"/>
        <v>-2.5437293939092159E-5</v>
      </c>
      <c r="Q505" s="69">
        <f t="shared" si="380"/>
        <v>-2.5437293939092159E-5</v>
      </c>
      <c r="R505" s="69">
        <f t="shared" si="380"/>
        <v>-2.5437293939092159E-5</v>
      </c>
      <c r="S505" s="69">
        <f t="shared" si="380"/>
        <v>-2.5437293939092159E-5</v>
      </c>
      <c r="T505" s="69">
        <f t="shared" si="380"/>
        <v>-2.5437293939092159E-5</v>
      </c>
      <c r="U505" s="69">
        <f t="shared" si="380"/>
        <v>-2.5437293939092159E-5</v>
      </c>
      <c r="V505" s="69">
        <f t="shared" si="380"/>
        <v>-2.5437293939092159E-5</v>
      </c>
      <c r="W505" s="69">
        <f t="shared" si="380"/>
        <v>-2.5437293939092159E-5</v>
      </c>
      <c r="X505" s="69">
        <f t="shared" si="380"/>
        <v>-2.5437293939092159E-5</v>
      </c>
      <c r="Y505" s="69">
        <f t="shared" si="380"/>
        <v>-2.5437293939092159E-5</v>
      </c>
      <c r="Z505" s="69">
        <f t="shared" si="380"/>
        <v>-2.5437293939092159E-5</v>
      </c>
      <c r="AA505" s="69">
        <f t="shared" si="380"/>
        <v>-2.5437293939092159E-5</v>
      </c>
      <c r="AB505" s="69">
        <f t="shared" si="380"/>
        <v>-2.5437293939092159E-5</v>
      </c>
      <c r="AC505" s="69">
        <f t="shared" si="380"/>
        <v>-2.5437293939092159E-5</v>
      </c>
    </row>
    <row r="506" spans="1:29" x14ac:dyDescent="0.25">
      <c r="A506" s="30" t="str">
        <f t="shared" si="376"/>
        <v>Opex fix (admin, crew, insurance)</v>
      </c>
      <c r="B506" s="66">
        <f>B464/B475/(B472)</f>
        <v>1.3005202080832333E-3</v>
      </c>
      <c r="C506" s="66">
        <f t="shared" ref="C506:AC506" si="381">C464/C475/(C472)</f>
        <v>1.3005202080832333E-3</v>
      </c>
      <c r="D506" s="66">
        <f t="shared" si="381"/>
        <v>1.3005202080832333E-3</v>
      </c>
      <c r="E506" s="66">
        <f t="shared" si="381"/>
        <v>1.3005202080832333E-3</v>
      </c>
      <c r="F506" s="66">
        <f t="shared" si="381"/>
        <v>1.3005202080832333E-3</v>
      </c>
      <c r="G506" s="66">
        <f t="shared" si="381"/>
        <v>1.3005202080832333E-3</v>
      </c>
      <c r="H506" s="66">
        <f t="shared" si="381"/>
        <v>1.3005202080832333E-3</v>
      </c>
      <c r="I506" s="66">
        <f t="shared" si="381"/>
        <v>1.3005202080832333E-3</v>
      </c>
      <c r="J506" s="66">
        <f t="shared" si="381"/>
        <v>1.3005202080832333E-3</v>
      </c>
      <c r="K506" s="66">
        <f t="shared" si="381"/>
        <v>1.3005202080832333E-3</v>
      </c>
      <c r="L506" s="66">
        <f t="shared" si="381"/>
        <v>1.3005202080832333E-3</v>
      </c>
      <c r="M506" s="66">
        <f t="shared" si="381"/>
        <v>1.3005202080832333E-3</v>
      </c>
      <c r="N506" s="66">
        <f t="shared" si="381"/>
        <v>1.3005202080832333E-3</v>
      </c>
      <c r="O506" s="66">
        <f t="shared" si="381"/>
        <v>1.3005202080832333E-3</v>
      </c>
      <c r="P506" s="66">
        <f t="shared" si="381"/>
        <v>1.3005202080832333E-3</v>
      </c>
      <c r="Q506" s="66">
        <f t="shared" si="381"/>
        <v>1.3005202080832333E-3</v>
      </c>
      <c r="R506" s="66">
        <f t="shared" si="381"/>
        <v>1.3005202080832333E-3</v>
      </c>
      <c r="S506" s="66">
        <f t="shared" si="381"/>
        <v>1.3005202080832333E-3</v>
      </c>
      <c r="T506" s="66">
        <f t="shared" si="381"/>
        <v>1.3005202080832333E-3</v>
      </c>
      <c r="U506" s="66">
        <f t="shared" si="381"/>
        <v>1.3005202080832333E-3</v>
      </c>
      <c r="V506" s="66">
        <f t="shared" si="381"/>
        <v>1.3005202080832333E-3</v>
      </c>
      <c r="W506" s="66">
        <f t="shared" si="381"/>
        <v>1.3005202080832333E-3</v>
      </c>
      <c r="X506" s="66">
        <f t="shared" si="381"/>
        <v>1.3005202080832333E-3</v>
      </c>
      <c r="Y506" s="66">
        <f t="shared" si="381"/>
        <v>1.3005202080832333E-3</v>
      </c>
      <c r="Z506" s="66">
        <f t="shared" si="381"/>
        <v>1.3005202080832333E-3</v>
      </c>
      <c r="AA506" s="66">
        <f t="shared" si="381"/>
        <v>1.3005202080832333E-3</v>
      </c>
      <c r="AB506" s="66">
        <f t="shared" si="381"/>
        <v>1.3005202080832333E-3</v>
      </c>
      <c r="AC506" s="66">
        <f t="shared" si="381"/>
        <v>1.3005202080832333E-3</v>
      </c>
    </row>
    <row r="507" spans="1:29" x14ac:dyDescent="0.25">
      <c r="A507" s="30" t="str">
        <f t="shared" si="376"/>
        <v>Opex maintenance &amp; repair</v>
      </c>
      <c r="B507" s="66">
        <f>B465/B475/(B472)</f>
        <v>2.1008403361344541E-3</v>
      </c>
      <c r="C507" s="66">
        <f t="shared" ref="C507:AC507" si="382">C465/C475/(C472)</f>
        <v>2.1008403361344541E-3</v>
      </c>
      <c r="D507" s="66">
        <f t="shared" si="382"/>
        <v>2.1008403361344541E-3</v>
      </c>
      <c r="E507" s="66">
        <f t="shared" si="382"/>
        <v>2.1008403361344541E-3</v>
      </c>
      <c r="F507" s="66">
        <f t="shared" si="382"/>
        <v>2.1008403361344541E-3</v>
      </c>
      <c r="G507" s="66">
        <f t="shared" si="382"/>
        <v>2.1008403361344541E-3</v>
      </c>
      <c r="H507" s="66">
        <f t="shared" si="382"/>
        <v>2.1008403361344541E-3</v>
      </c>
      <c r="I507" s="66">
        <f t="shared" si="382"/>
        <v>2.1008403361344541E-3</v>
      </c>
      <c r="J507" s="66">
        <f t="shared" si="382"/>
        <v>2.1008403361344541E-3</v>
      </c>
      <c r="K507" s="66">
        <f t="shared" si="382"/>
        <v>2.1008403361344541E-3</v>
      </c>
      <c r="L507" s="66">
        <f t="shared" si="382"/>
        <v>2.1008403361344541E-3</v>
      </c>
      <c r="M507" s="66">
        <f t="shared" si="382"/>
        <v>2.1008403361344541E-3</v>
      </c>
      <c r="N507" s="66">
        <f t="shared" si="382"/>
        <v>2.1008403361344541E-3</v>
      </c>
      <c r="O507" s="66">
        <f t="shared" si="382"/>
        <v>2.1008403361344541E-3</v>
      </c>
      <c r="P507" s="66">
        <f t="shared" si="382"/>
        <v>2.1008403361344541E-3</v>
      </c>
      <c r="Q507" s="66">
        <f t="shared" si="382"/>
        <v>2.1008403361344541E-3</v>
      </c>
      <c r="R507" s="66">
        <f t="shared" si="382"/>
        <v>2.1008403361344541E-3</v>
      </c>
      <c r="S507" s="66">
        <f t="shared" si="382"/>
        <v>2.1008403361344541E-3</v>
      </c>
      <c r="T507" s="66">
        <f t="shared" si="382"/>
        <v>2.1008403361344541E-3</v>
      </c>
      <c r="U507" s="66">
        <f t="shared" si="382"/>
        <v>2.1008403361344541E-3</v>
      </c>
      <c r="V507" s="66">
        <f t="shared" si="382"/>
        <v>2.1008403361344541E-3</v>
      </c>
      <c r="W507" s="66">
        <f t="shared" si="382"/>
        <v>2.1008403361344541E-3</v>
      </c>
      <c r="X507" s="66">
        <f t="shared" si="382"/>
        <v>2.1008403361344541E-3</v>
      </c>
      <c r="Y507" s="66">
        <f t="shared" si="382"/>
        <v>2.1008403361344541E-3</v>
      </c>
      <c r="Z507" s="66">
        <f t="shared" si="382"/>
        <v>2.1008403361344541E-3</v>
      </c>
      <c r="AA507" s="66">
        <f t="shared" si="382"/>
        <v>2.1008403361344541E-3</v>
      </c>
      <c r="AB507" s="66">
        <f t="shared" si="382"/>
        <v>2.1008403361344541E-3</v>
      </c>
      <c r="AC507" s="66">
        <f t="shared" si="382"/>
        <v>2.1008403361344541E-3</v>
      </c>
    </row>
    <row r="508" spans="1:29" x14ac:dyDescent="0.25">
      <c r="A508" s="30" t="str">
        <f t="shared" si="376"/>
        <v>Opex var (mode-fees, shunting)</v>
      </c>
      <c r="B508" s="66">
        <f>B466*B475/B475/(B472)</f>
        <v>1.4005602240896359E-3</v>
      </c>
      <c r="C508" s="66">
        <f t="shared" ref="C508:AC508" si="383">C466*C475/C475/(C472)</f>
        <v>1.4005602240896359E-3</v>
      </c>
      <c r="D508" s="66">
        <f t="shared" si="383"/>
        <v>1.4005602240896359E-3</v>
      </c>
      <c r="E508" s="66">
        <f t="shared" si="383"/>
        <v>1.4005602240896359E-3</v>
      </c>
      <c r="F508" s="66">
        <f t="shared" si="383"/>
        <v>1.4005602240896359E-3</v>
      </c>
      <c r="G508" s="66">
        <f t="shared" si="383"/>
        <v>1.4005602240896359E-3</v>
      </c>
      <c r="H508" s="66">
        <f t="shared" si="383"/>
        <v>1.4005602240896359E-3</v>
      </c>
      <c r="I508" s="66">
        <f t="shared" si="383"/>
        <v>1.4005602240896359E-3</v>
      </c>
      <c r="J508" s="66">
        <f t="shared" si="383"/>
        <v>1.4005602240896359E-3</v>
      </c>
      <c r="K508" s="66">
        <f t="shared" si="383"/>
        <v>1.4005602240896359E-3</v>
      </c>
      <c r="L508" s="66">
        <f t="shared" si="383"/>
        <v>1.4005602240896359E-3</v>
      </c>
      <c r="M508" s="66">
        <f t="shared" si="383"/>
        <v>1.4005602240896359E-3</v>
      </c>
      <c r="N508" s="66">
        <f t="shared" si="383"/>
        <v>1.4005602240896359E-3</v>
      </c>
      <c r="O508" s="66">
        <f t="shared" si="383"/>
        <v>1.4005602240896359E-3</v>
      </c>
      <c r="P508" s="66">
        <f t="shared" si="383"/>
        <v>1.4005602240896359E-3</v>
      </c>
      <c r="Q508" s="66">
        <f t="shared" si="383"/>
        <v>1.4005602240896359E-3</v>
      </c>
      <c r="R508" s="66">
        <f t="shared" si="383"/>
        <v>1.4005602240896359E-3</v>
      </c>
      <c r="S508" s="66">
        <f t="shared" si="383"/>
        <v>1.4005602240896359E-3</v>
      </c>
      <c r="T508" s="66">
        <f t="shared" si="383"/>
        <v>1.4005602240896359E-3</v>
      </c>
      <c r="U508" s="66">
        <f t="shared" si="383"/>
        <v>1.4005602240896359E-3</v>
      </c>
      <c r="V508" s="66">
        <f t="shared" si="383"/>
        <v>1.4005602240896359E-3</v>
      </c>
      <c r="W508" s="66">
        <f t="shared" si="383"/>
        <v>1.4005602240896359E-3</v>
      </c>
      <c r="X508" s="66">
        <f t="shared" si="383"/>
        <v>1.4005602240896359E-3</v>
      </c>
      <c r="Y508" s="66">
        <f t="shared" si="383"/>
        <v>1.4005602240896359E-3</v>
      </c>
      <c r="Z508" s="66">
        <f t="shared" si="383"/>
        <v>1.4005602240896359E-3</v>
      </c>
      <c r="AA508" s="66">
        <f t="shared" si="383"/>
        <v>1.4005602240896359E-3</v>
      </c>
      <c r="AB508" s="66">
        <f t="shared" si="383"/>
        <v>1.4005602240896359E-3</v>
      </c>
      <c r="AC508" s="66">
        <f t="shared" si="383"/>
        <v>1.4005602240896359E-3</v>
      </c>
    </row>
    <row r="509" spans="1:29" x14ac:dyDescent="0.25">
      <c r="A509" s="30" t="str">
        <f t="shared" si="376"/>
        <v>Fuel Cost</v>
      </c>
      <c r="B509" s="66">
        <f>B467*B468*B475/B475/(B472)</f>
        <v>2.217257142857143E-3</v>
      </c>
      <c r="C509" s="66">
        <f t="shared" ref="C509:AC509" si="384">C467*C468*C475/C475/(C472)</f>
        <v>2.217257142857143E-3</v>
      </c>
      <c r="D509" s="66">
        <f t="shared" si="384"/>
        <v>2.217257142857143E-3</v>
      </c>
      <c r="E509" s="66">
        <f t="shared" si="384"/>
        <v>2.217257142857143E-3</v>
      </c>
      <c r="F509" s="66">
        <f t="shared" si="384"/>
        <v>2.217257142857143E-3</v>
      </c>
      <c r="G509" s="66">
        <f t="shared" si="384"/>
        <v>2.217257142857143E-3</v>
      </c>
      <c r="H509" s="66">
        <f t="shared" si="384"/>
        <v>2.217257142857143E-3</v>
      </c>
      <c r="I509" s="66">
        <f t="shared" si="384"/>
        <v>2.217257142857143E-3</v>
      </c>
      <c r="J509" s="66">
        <f t="shared" si="384"/>
        <v>2.217257142857143E-3</v>
      </c>
      <c r="K509" s="66">
        <f t="shared" si="384"/>
        <v>2.217257142857143E-3</v>
      </c>
      <c r="L509" s="66">
        <f t="shared" si="384"/>
        <v>2.217257142857143E-3</v>
      </c>
      <c r="M509" s="66">
        <f t="shared" si="384"/>
        <v>2.217257142857143E-3</v>
      </c>
      <c r="N509" s="66">
        <f t="shared" si="384"/>
        <v>2.217257142857143E-3</v>
      </c>
      <c r="O509" s="66">
        <f t="shared" si="384"/>
        <v>2.217257142857143E-3</v>
      </c>
      <c r="P509" s="66">
        <f t="shared" si="384"/>
        <v>2.217257142857143E-3</v>
      </c>
      <c r="Q509" s="66">
        <f t="shared" si="384"/>
        <v>2.217257142857143E-3</v>
      </c>
      <c r="R509" s="66">
        <f t="shared" si="384"/>
        <v>2.217257142857143E-3</v>
      </c>
      <c r="S509" s="66">
        <f t="shared" si="384"/>
        <v>2.217257142857143E-3</v>
      </c>
      <c r="T509" s="66">
        <f t="shared" si="384"/>
        <v>2.217257142857143E-3</v>
      </c>
      <c r="U509" s="66">
        <f t="shared" si="384"/>
        <v>2.217257142857143E-3</v>
      </c>
      <c r="V509" s="66">
        <f t="shared" si="384"/>
        <v>2.217257142857143E-3</v>
      </c>
      <c r="W509" s="66">
        <f t="shared" si="384"/>
        <v>2.217257142857143E-3</v>
      </c>
      <c r="X509" s="66">
        <f t="shared" si="384"/>
        <v>2.217257142857143E-3</v>
      </c>
      <c r="Y509" s="66">
        <f t="shared" si="384"/>
        <v>2.217257142857143E-3</v>
      </c>
      <c r="Z509" s="66">
        <f t="shared" si="384"/>
        <v>2.217257142857143E-3</v>
      </c>
      <c r="AA509" s="66">
        <f t="shared" si="384"/>
        <v>2.217257142857143E-3</v>
      </c>
      <c r="AB509" s="66">
        <f t="shared" si="384"/>
        <v>2.217257142857143E-3</v>
      </c>
      <c r="AC509" s="66">
        <f t="shared" si="384"/>
        <v>2.217257142857143E-3</v>
      </c>
    </row>
    <row r="510" spans="1:29" x14ac:dyDescent="0.25">
      <c r="A510" s="59" t="str">
        <f>A473</f>
        <v>Market failure (av. utilization)</v>
      </c>
      <c r="B510" s="66">
        <f t="shared" ref="B510:AC510" si="385">B499/B473-B499/B472</f>
        <v>2.346251319098748E-2</v>
      </c>
      <c r="C510" s="66">
        <f t="shared" si="385"/>
        <v>2.3463516200791242E-2</v>
      </c>
      <c r="D510" s="66">
        <f t="shared" si="385"/>
        <v>2.3464940330929322E-2</v>
      </c>
      <c r="E510" s="66">
        <f t="shared" si="385"/>
        <v>2.3466953202029336E-2</v>
      </c>
      <c r="F510" s="66">
        <f t="shared" si="385"/>
        <v>2.3469779236738555E-2</v>
      </c>
      <c r="G510" s="66">
        <f t="shared" si="385"/>
        <v>2.3473708450866736E-2</v>
      </c>
      <c r="H510" s="66">
        <f t="shared" si="385"/>
        <v>2.3479095256444277E-2</v>
      </c>
      <c r="I510" s="66">
        <f t="shared" si="385"/>
        <v>2.3486334545913746E-2</v>
      </c>
      <c r="J510" s="66">
        <f t="shared" si="385"/>
        <v>2.3495797695778212E-2</v>
      </c>
      <c r="K510" s="66">
        <f t="shared" si="385"/>
        <v>2.3507714933552571E-2</v>
      </c>
      <c r="L510" s="66">
        <f t="shared" si="385"/>
        <v>2.3522015276797446E-2</v>
      </c>
      <c r="M510" s="66">
        <f t="shared" si="385"/>
        <v>2.3538185728182108E-2</v>
      </c>
      <c r="N510" s="66">
        <f t="shared" si="385"/>
        <v>2.3555256807363194E-2</v>
      </c>
      <c r="O510" s="66">
        <f t="shared" si="385"/>
        <v>2.3571991959636565E-2</v>
      </c>
      <c r="P510" s="66">
        <f t="shared" si="385"/>
        <v>2.3587226313219925E-2</v>
      </c>
      <c r="Q510" s="66">
        <f t="shared" si="385"/>
        <v>2.3600173344352118E-2</v>
      </c>
      <c r="R510" s="66">
        <f t="shared" si="385"/>
        <v>2.3610541597607091E-2</v>
      </c>
      <c r="S510" s="66">
        <f t="shared" si="385"/>
        <v>2.3618453035016564E-2</v>
      </c>
      <c r="T510" s="66">
        <f t="shared" si="385"/>
        <v>2.3624268576010715E-2</v>
      </c>
      <c r="U510" s="66">
        <f t="shared" si="385"/>
        <v>2.3628426603690057E-2</v>
      </c>
      <c r="V510" s="66">
        <f t="shared" si="385"/>
        <v>2.3631340767037198E-2</v>
      </c>
      <c r="W510" s="66">
        <f t="shared" si="385"/>
        <v>2.3633354633028555E-2</v>
      </c>
      <c r="X510" s="66">
        <f t="shared" si="385"/>
        <v>2.3634732821881228E-2</v>
      </c>
      <c r="Y510" s="66">
        <f t="shared" si="385"/>
        <v>2.3635669690078361E-2</v>
      </c>
      <c r="Z510" s="66">
        <f t="shared" si="385"/>
        <v>2.3636303658362445E-2</v>
      </c>
      <c r="AA510" s="66">
        <f t="shared" si="385"/>
        <v>2.3636731334028764E-2</v>
      </c>
      <c r="AB510" s="66">
        <f t="shared" si="385"/>
        <v>2.3637019243162825E-2</v>
      </c>
      <c r="AC510" s="66">
        <f t="shared" si="385"/>
        <v>2.3637212789968047E-2</v>
      </c>
    </row>
    <row r="511" spans="1:29" x14ac:dyDescent="0.25">
      <c r="A511" s="59" t="str">
        <f>A474</f>
        <v>Payload loss (fuel)</v>
      </c>
      <c r="B511" s="66">
        <f>B499/(B472-B474)-B499/B472</f>
        <v>0</v>
      </c>
      <c r="C511" s="66">
        <f t="shared" ref="C511:AC511" si="386">C499/(C472-C474)-C499/C472</f>
        <v>0</v>
      </c>
      <c r="D511" s="66">
        <f t="shared" si="386"/>
        <v>0</v>
      </c>
      <c r="E511" s="66">
        <f t="shared" si="386"/>
        <v>0</v>
      </c>
      <c r="F511" s="66">
        <f t="shared" si="386"/>
        <v>0</v>
      </c>
      <c r="G511" s="66">
        <f t="shared" si="386"/>
        <v>0</v>
      </c>
      <c r="H511" s="66">
        <f t="shared" si="386"/>
        <v>0</v>
      </c>
      <c r="I511" s="66">
        <f t="shared" si="386"/>
        <v>0</v>
      </c>
      <c r="J511" s="66">
        <f t="shared" si="386"/>
        <v>0</v>
      </c>
      <c r="K511" s="66">
        <f t="shared" si="386"/>
        <v>0</v>
      </c>
      <c r="L511" s="66">
        <f t="shared" si="386"/>
        <v>0</v>
      </c>
      <c r="M511" s="66">
        <f t="shared" si="386"/>
        <v>0</v>
      </c>
      <c r="N511" s="66">
        <f t="shared" si="386"/>
        <v>0</v>
      </c>
      <c r="O511" s="66">
        <f t="shared" si="386"/>
        <v>0</v>
      </c>
      <c r="P511" s="66">
        <f t="shared" si="386"/>
        <v>0</v>
      </c>
      <c r="Q511" s="66">
        <f t="shared" si="386"/>
        <v>0</v>
      </c>
      <c r="R511" s="66">
        <f t="shared" si="386"/>
        <v>0</v>
      </c>
      <c r="S511" s="66">
        <f t="shared" si="386"/>
        <v>0</v>
      </c>
      <c r="T511" s="66">
        <f t="shared" si="386"/>
        <v>0</v>
      </c>
      <c r="U511" s="66">
        <f t="shared" si="386"/>
        <v>0</v>
      </c>
      <c r="V511" s="66">
        <f t="shared" si="386"/>
        <v>0</v>
      </c>
      <c r="W511" s="66">
        <f t="shared" si="386"/>
        <v>0</v>
      </c>
      <c r="X511" s="66">
        <f t="shared" si="386"/>
        <v>0</v>
      </c>
      <c r="Y511" s="66">
        <f t="shared" si="386"/>
        <v>0</v>
      </c>
      <c r="Z511" s="66">
        <f t="shared" si="386"/>
        <v>0</v>
      </c>
      <c r="AA511" s="66">
        <f t="shared" si="386"/>
        <v>0</v>
      </c>
      <c r="AB511" s="66">
        <f t="shared" si="386"/>
        <v>0</v>
      </c>
      <c r="AC511" s="66">
        <f t="shared" si="386"/>
        <v>0</v>
      </c>
    </row>
    <row r="512" spans="1:29" ht="15.75" thickBot="1" x14ac:dyDescent="0.3">
      <c r="A512" s="59" t="str">
        <f>A449</f>
        <v>Emission Cost</v>
      </c>
      <c r="B512" s="69">
        <f>B469*B475/B475/(B472)</f>
        <v>0</v>
      </c>
      <c r="C512" s="69">
        <f t="shared" ref="C512:AC512" si="387">C469*C475/C475/(C472)</f>
        <v>0</v>
      </c>
      <c r="D512" s="69">
        <f t="shared" si="387"/>
        <v>0</v>
      </c>
      <c r="E512" s="69">
        <f t="shared" si="387"/>
        <v>0</v>
      </c>
      <c r="F512" s="69">
        <f t="shared" si="387"/>
        <v>0</v>
      </c>
      <c r="G512" s="69">
        <f t="shared" si="387"/>
        <v>0</v>
      </c>
      <c r="H512" s="69">
        <f t="shared" si="387"/>
        <v>0</v>
      </c>
      <c r="I512" s="69">
        <f t="shared" si="387"/>
        <v>0</v>
      </c>
      <c r="J512" s="69">
        <f t="shared" si="387"/>
        <v>0</v>
      </c>
      <c r="K512" s="69">
        <f t="shared" si="387"/>
        <v>0</v>
      </c>
      <c r="L512" s="69">
        <f t="shared" si="387"/>
        <v>0</v>
      </c>
      <c r="M512" s="69">
        <f t="shared" si="387"/>
        <v>0</v>
      </c>
      <c r="N512" s="69">
        <f t="shared" si="387"/>
        <v>0</v>
      </c>
      <c r="O512" s="69">
        <f t="shared" si="387"/>
        <v>0</v>
      </c>
      <c r="P512" s="69">
        <f t="shared" si="387"/>
        <v>0</v>
      </c>
      <c r="Q512" s="69">
        <f t="shared" si="387"/>
        <v>0</v>
      </c>
      <c r="R512" s="69">
        <f t="shared" si="387"/>
        <v>0</v>
      </c>
      <c r="S512" s="69">
        <f t="shared" si="387"/>
        <v>0</v>
      </c>
      <c r="T512" s="69">
        <f t="shared" si="387"/>
        <v>0</v>
      </c>
      <c r="U512" s="69">
        <f t="shared" si="387"/>
        <v>0</v>
      </c>
      <c r="V512" s="69">
        <f t="shared" si="387"/>
        <v>0</v>
      </c>
      <c r="W512" s="69">
        <f t="shared" si="387"/>
        <v>0</v>
      </c>
      <c r="X512" s="69">
        <f t="shared" si="387"/>
        <v>0</v>
      </c>
      <c r="Y512" s="69">
        <f t="shared" si="387"/>
        <v>0</v>
      </c>
      <c r="Z512" s="69">
        <f t="shared" si="387"/>
        <v>0</v>
      </c>
      <c r="AA512" s="69">
        <f t="shared" si="387"/>
        <v>0</v>
      </c>
      <c r="AB512" s="69">
        <f t="shared" si="387"/>
        <v>0</v>
      </c>
      <c r="AC512" s="69">
        <f t="shared" si="387"/>
        <v>0</v>
      </c>
    </row>
    <row r="513" spans="1:29" ht="15.75" thickBot="1" x14ac:dyDescent="0.3">
      <c r="A513" s="31" t="s">
        <v>210</v>
      </c>
      <c r="B513" s="67">
        <f>B502+B503+B504+B505+B506+B507+B508+B509+B510+B511+B512</f>
        <v>3.1484761421513588E-2</v>
      </c>
      <c r="C513" s="67">
        <f t="shared" ref="C513:AC513" si="388">C502+C503+C504+C505+C506+C507+C508+C509+C510+C511+C512</f>
        <v>3.1486109552970258E-2</v>
      </c>
      <c r="D513" s="67">
        <f t="shared" si="388"/>
        <v>3.1488023706381658E-2</v>
      </c>
      <c r="E513" s="67">
        <f t="shared" si="388"/>
        <v>3.149072917829028E-2</v>
      </c>
      <c r="F513" s="67">
        <f t="shared" si="388"/>
        <v>3.1494527612039233E-2</v>
      </c>
      <c r="G513" s="67">
        <f t="shared" si="388"/>
        <v>3.1499808813824415E-2</v>
      </c>
      <c r="H513" s="67">
        <f t="shared" si="388"/>
        <v>3.1507049143901761E-2</v>
      </c>
      <c r="I513" s="67">
        <f t="shared" si="388"/>
        <v>3.1516779371683304E-2</v>
      </c>
      <c r="J513" s="67">
        <f t="shared" si="388"/>
        <v>3.1529498659135541E-2</v>
      </c>
      <c r="K513" s="67">
        <f t="shared" si="388"/>
        <v>3.1545516451843017E-2</v>
      </c>
      <c r="L513" s="67">
        <f t="shared" si="388"/>
        <v>3.1564737343301182E-2</v>
      </c>
      <c r="M513" s="67">
        <f t="shared" si="388"/>
        <v>3.1586471820968735E-2</v>
      </c>
      <c r="N513" s="67">
        <f t="shared" si="388"/>
        <v>3.160941681986805E-2</v>
      </c>
      <c r="O513" s="67">
        <f t="shared" si="388"/>
        <v>3.1631910304106448E-2</v>
      </c>
      <c r="P513" s="67">
        <f t="shared" si="388"/>
        <v>3.1652386585804514E-2</v>
      </c>
      <c r="Q513" s="67">
        <f t="shared" si="388"/>
        <v>3.1669788509369287E-2</v>
      </c>
      <c r="R513" s="67">
        <f t="shared" si="388"/>
        <v>3.1683724333636726E-2</v>
      </c>
      <c r="S513" s="67">
        <f t="shared" si="388"/>
        <v>3.1694357986068809E-2</v>
      </c>
      <c r="T513" s="67">
        <f t="shared" si="388"/>
        <v>3.1702174573426542E-2</v>
      </c>
      <c r="U513" s="67">
        <f t="shared" si="388"/>
        <v>3.1707763320307378E-2</v>
      </c>
      <c r="V513" s="67">
        <f t="shared" si="388"/>
        <v>3.1711680206526656E-2</v>
      </c>
      <c r="W513" s="67">
        <f t="shared" si="388"/>
        <v>3.1714387015654821E-2</v>
      </c>
      <c r="X513" s="67">
        <f t="shared" si="388"/>
        <v>3.1716239420026694E-2</v>
      </c>
      <c r="Y513" s="67">
        <f t="shared" si="388"/>
        <v>3.1717498651474454E-2</v>
      </c>
      <c r="Z513" s="67">
        <f t="shared" si="388"/>
        <v>3.1718350759383167E-2</v>
      </c>
      <c r="AA513" s="67">
        <f t="shared" si="388"/>
        <v>3.1718925592268007E-2</v>
      </c>
      <c r="AB513" s="67">
        <f t="shared" si="388"/>
        <v>3.171931256691056E-2</v>
      </c>
      <c r="AC513" s="67">
        <f t="shared" si="388"/>
        <v>3.1719572710465965E-2</v>
      </c>
    </row>
    <row r="515" spans="1:29" x14ac:dyDescent="0.25">
      <c r="B515" s="40"/>
    </row>
  </sheetData>
  <conditionalFormatting sqref="Q11:AR27">
    <cfRule type="colorScale" priority="21">
      <colorScale>
        <cfvo type="min"/>
        <cfvo type="max"/>
        <color rgb="FFFF7128"/>
        <color rgb="FFFFEF9C"/>
      </colorScale>
    </cfRule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5">
      <colorScale>
        <cfvo type="min"/>
        <cfvo type="max"/>
        <color rgb="FFFF7128"/>
        <color rgb="FFFFEF9C"/>
      </colorScale>
    </cfRule>
  </conditionalFormatting>
  <conditionalFormatting sqref="Q117:AR133">
    <cfRule type="colorScale" priority="16">
      <colorScale>
        <cfvo type="min"/>
        <cfvo type="max"/>
        <color rgb="FFFF7128"/>
        <color rgb="FFFFEF9C"/>
      </colorScale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0">
      <colorScale>
        <cfvo type="min"/>
        <cfvo type="max"/>
        <color rgb="FFFF7128"/>
        <color rgb="FFFFEF9C"/>
      </colorScale>
    </cfRule>
  </conditionalFormatting>
  <conditionalFormatting sqref="Q225:AR241">
    <cfRule type="colorScale" priority="11">
      <colorScale>
        <cfvo type="min"/>
        <cfvo type="max"/>
        <color rgb="FFFF7128"/>
        <color rgb="FFFFEF9C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">
      <colorScale>
        <cfvo type="min"/>
        <cfvo type="max"/>
        <color rgb="FFFF7128"/>
        <color rgb="FFFFEF9C"/>
      </colorScale>
    </cfRule>
  </conditionalFormatting>
  <conditionalFormatting sqref="Q334:AR350">
    <cfRule type="colorScale" priority="6">
      <colorScale>
        <cfvo type="min"/>
        <cfvo type="max"/>
        <color rgb="FFFF7128"/>
        <color rgb="FFFFEF9C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max"/>
        <color rgb="FFFF7128"/>
        <color rgb="FFFFEF9C"/>
      </colorScale>
    </cfRule>
  </conditionalFormatting>
  <conditionalFormatting sqref="Q439:AR455">
    <cfRule type="colorScale" priority="1">
      <colorScale>
        <cfvo type="min"/>
        <cfvo type="max"/>
        <color rgb="FFFF7128"/>
        <color rgb="FFFFEF9C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592F4-8B85-4C35-A61E-7ED29B09ED85}">
  <sheetPr>
    <tabColor rgb="FFC00000"/>
  </sheetPr>
  <dimension ref="A1:BA515"/>
  <sheetViews>
    <sheetView zoomScale="70" zoomScaleNormal="70" workbookViewId="0">
      <selection activeCell="A446" sqref="A446"/>
    </sheetView>
  </sheetViews>
  <sheetFormatPr defaultColWidth="9.140625" defaultRowHeight="15" x14ac:dyDescent="0.25"/>
  <cols>
    <col min="1" max="1" width="38.7109375" style="4" customWidth="1"/>
    <col min="2" max="4" width="14.85546875" style="4" bestFit="1" customWidth="1"/>
    <col min="5" max="5" width="28" style="4" bestFit="1" customWidth="1"/>
    <col min="6" max="11" width="14.85546875" style="4" bestFit="1" customWidth="1"/>
    <col min="12" max="12" width="24.42578125" style="4" bestFit="1" customWidth="1"/>
    <col min="13" max="29" width="14.85546875" style="4" bestFit="1" customWidth="1"/>
    <col min="30" max="44" width="13.7109375" style="4" bestFit="1" customWidth="1"/>
    <col min="45" max="45" width="9.140625" style="4"/>
    <col min="46" max="46" width="35.140625" style="4" bestFit="1" customWidth="1"/>
    <col min="47" max="48" width="11.28515625" style="4" bestFit="1" customWidth="1"/>
    <col min="49" max="49" width="8.5703125" style="4" bestFit="1" customWidth="1"/>
    <col min="50" max="50" width="21.28515625" style="4" bestFit="1" customWidth="1"/>
    <col min="51" max="52" width="4.42578125" style="4" bestFit="1" customWidth="1"/>
    <col min="53" max="53" width="7" style="4" bestFit="1" customWidth="1"/>
    <col min="54" max="54" width="9.140625" style="4"/>
    <col min="55" max="55" width="31.5703125" style="4" bestFit="1" customWidth="1"/>
    <col min="56" max="57" width="9.5703125" style="4" bestFit="1" customWidth="1"/>
    <col min="58" max="58" width="11.42578125" style="4" bestFit="1" customWidth="1"/>
    <col min="59" max="59" width="8" style="4" bestFit="1" customWidth="1"/>
    <col min="60" max="61" width="4.42578125" style="4" bestFit="1" customWidth="1"/>
    <col min="62" max="62" width="7" style="4" bestFit="1" customWidth="1"/>
    <col min="63" max="63" width="9.140625" style="4"/>
    <col min="64" max="64" width="31.5703125" style="4" bestFit="1" customWidth="1"/>
    <col min="65" max="66" width="9.5703125" style="4" bestFit="1" customWidth="1"/>
    <col min="67" max="67" width="8.5703125" style="4" bestFit="1" customWidth="1"/>
    <col min="68" max="68" width="3.42578125" style="4" bestFit="1" customWidth="1"/>
    <col min="69" max="70" width="4.42578125" style="4" bestFit="1" customWidth="1"/>
    <col min="71" max="16384" width="9.140625" style="4"/>
  </cols>
  <sheetData>
    <row r="1" spans="1:53" s="3" customFormat="1" ht="21" x14ac:dyDescent="0.35">
      <c r="A1" s="2" t="str">
        <f>'Parameter Input'!A76</f>
        <v>Railway long-haul: Dry bulk</v>
      </c>
    </row>
    <row r="2" spans="1:53" s="3" customFormat="1" ht="21" x14ac:dyDescent="0.35">
      <c r="A2" s="2" t="s">
        <v>136</v>
      </c>
    </row>
    <row r="3" spans="1:53" x14ac:dyDescent="0.25">
      <c r="A3" s="33" t="s">
        <v>195</v>
      </c>
    </row>
    <row r="4" spans="1:53" x14ac:dyDescent="0.25">
      <c r="A4" s="33" t="s">
        <v>196</v>
      </c>
    </row>
    <row r="5" spans="1:53" ht="15.75" thickBot="1" x14ac:dyDescent="0.3">
      <c r="A5" s="34" t="s">
        <v>197</v>
      </c>
      <c r="B5" s="34"/>
    </row>
    <row r="6" spans="1:53" ht="15.75" thickBot="1" x14ac:dyDescent="0.3">
      <c r="A6" s="39" t="s">
        <v>198</v>
      </c>
      <c r="B6" s="35"/>
    </row>
    <row r="7" spans="1:53" ht="15.75" thickBot="1" x14ac:dyDescent="0.3">
      <c r="A7" s="38" t="s">
        <v>199</v>
      </c>
      <c r="B7" s="36"/>
    </row>
    <row r="8" spans="1:53" ht="15.75" thickBot="1" x14ac:dyDescent="0.3"/>
    <row r="9" spans="1:53" x14ac:dyDescent="0.25">
      <c r="A9" s="5" t="s">
        <v>200</v>
      </c>
      <c r="B9" s="6">
        <v>2023</v>
      </c>
      <c r="C9" s="6">
        <v>2050</v>
      </c>
      <c r="D9" s="7"/>
      <c r="E9" s="5" t="s">
        <v>201</v>
      </c>
      <c r="F9" s="8"/>
      <c r="G9" s="8"/>
      <c r="H9" s="8"/>
      <c r="I9" s="8"/>
      <c r="J9" s="8"/>
      <c r="K9" s="9"/>
      <c r="L9" s="10" t="s">
        <v>2</v>
      </c>
      <c r="M9" s="11"/>
      <c r="N9" s="11"/>
      <c r="O9" s="11"/>
      <c r="P9" s="12"/>
      <c r="Q9" s="13">
        <v>0</v>
      </c>
      <c r="R9" s="13">
        <v>1</v>
      </c>
      <c r="S9" s="13">
        <v>2</v>
      </c>
      <c r="T9" s="13">
        <v>3</v>
      </c>
      <c r="U9" s="13">
        <v>4</v>
      </c>
      <c r="V9" s="13">
        <v>5</v>
      </c>
      <c r="W9" s="13">
        <v>6</v>
      </c>
      <c r="X9" s="13">
        <v>7</v>
      </c>
      <c r="Y9" s="13">
        <v>8</v>
      </c>
      <c r="Z9" s="13">
        <v>9</v>
      </c>
      <c r="AA9" s="13">
        <v>10</v>
      </c>
      <c r="AB9" s="13">
        <v>11</v>
      </c>
      <c r="AC9" s="13">
        <v>12</v>
      </c>
      <c r="AD9" s="13">
        <v>13</v>
      </c>
      <c r="AE9" s="13">
        <v>14</v>
      </c>
      <c r="AF9" s="13">
        <v>15</v>
      </c>
      <c r="AG9" s="13">
        <v>16</v>
      </c>
      <c r="AH9" s="13">
        <v>17</v>
      </c>
      <c r="AI9" s="13">
        <v>18</v>
      </c>
      <c r="AJ9" s="13">
        <v>19</v>
      </c>
      <c r="AK9" s="13">
        <v>20</v>
      </c>
      <c r="AL9" s="13">
        <v>21</v>
      </c>
      <c r="AM9" s="13">
        <v>22</v>
      </c>
      <c r="AN9" s="13">
        <v>23</v>
      </c>
      <c r="AO9" s="13">
        <v>24</v>
      </c>
      <c r="AP9" s="13">
        <v>25</v>
      </c>
      <c r="AQ9" s="13">
        <v>26</v>
      </c>
      <c r="AR9" s="14">
        <v>27</v>
      </c>
      <c r="AT9" s="82"/>
      <c r="AU9" s="83"/>
      <c r="AV9" s="83"/>
      <c r="AW9" s="83"/>
      <c r="AX9" s="83" t="str">
        <f>L9</f>
        <v>Input Sigmoid function</v>
      </c>
      <c r="AY9" s="83"/>
      <c r="AZ9" s="83"/>
      <c r="BA9" s="84" t="s">
        <v>3</v>
      </c>
    </row>
    <row r="10" spans="1:53" ht="15.75" thickBot="1" x14ac:dyDescent="0.3">
      <c r="A10" s="15"/>
      <c r="B10" s="3" t="s">
        <v>202</v>
      </c>
      <c r="C10" s="3" t="s">
        <v>203</v>
      </c>
      <c r="D10" s="16" t="s">
        <v>5</v>
      </c>
      <c r="E10" s="17"/>
      <c r="F10" s="18"/>
      <c r="G10" s="18"/>
      <c r="H10" s="18"/>
      <c r="I10" s="18"/>
      <c r="J10" s="18"/>
      <c r="K10" s="19"/>
      <c r="L10" s="20" t="s">
        <v>8</v>
      </c>
      <c r="M10" s="20" t="s">
        <v>204</v>
      </c>
      <c r="N10" s="20" t="s">
        <v>205</v>
      </c>
      <c r="O10" s="20" t="s">
        <v>9</v>
      </c>
      <c r="P10" s="21" t="s">
        <v>10</v>
      </c>
      <c r="Q10" s="22">
        <v>2023</v>
      </c>
      <c r="R10" s="22">
        <v>2024</v>
      </c>
      <c r="S10" s="22">
        <v>2025</v>
      </c>
      <c r="T10" s="22">
        <v>2026</v>
      </c>
      <c r="U10" s="22">
        <v>2027</v>
      </c>
      <c r="V10" s="22">
        <v>2028</v>
      </c>
      <c r="W10" s="22">
        <v>2029</v>
      </c>
      <c r="X10" s="22">
        <v>2030</v>
      </c>
      <c r="Y10" s="22">
        <v>2031</v>
      </c>
      <c r="Z10" s="22">
        <v>2032</v>
      </c>
      <c r="AA10" s="22">
        <v>2033</v>
      </c>
      <c r="AB10" s="22">
        <v>2034</v>
      </c>
      <c r="AC10" s="22">
        <v>2035</v>
      </c>
      <c r="AD10" s="22">
        <v>2036</v>
      </c>
      <c r="AE10" s="22">
        <v>2037</v>
      </c>
      <c r="AF10" s="22">
        <v>2038</v>
      </c>
      <c r="AG10" s="22">
        <v>2039</v>
      </c>
      <c r="AH10" s="22">
        <v>2040</v>
      </c>
      <c r="AI10" s="22">
        <v>2041</v>
      </c>
      <c r="AJ10" s="22">
        <v>2042</v>
      </c>
      <c r="AK10" s="22">
        <v>2043</v>
      </c>
      <c r="AL10" s="22">
        <v>2044</v>
      </c>
      <c r="AM10" s="22">
        <v>2045</v>
      </c>
      <c r="AN10" s="22">
        <v>2046</v>
      </c>
      <c r="AO10" s="22">
        <v>2047</v>
      </c>
      <c r="AP10" s="22">
        <v>2048</v>
      </c>
      <c r="AQ10" s="22">
        <v>2049</v>
      </c>
      <c r="AR10" s="23">
        <v>2050</v>
      </c>
      <c r="AT10" s="85"/>
      <c r="AU10" s="80">
        <f>B9</f>
        <v>2023</v>
      </c>
      <c r="AV10" s="80">
        <f>C9</f>
        <v>2050</v>
      </c>
      <c r="AW10" s="80" t="str">
        <f>D10</f>
        <v>Unit</v>
      </c>
      <c r="AX10" s="80" t="str">
        <f>L10</f>
        <v>midway</v>
      </c>
      <c r="AY10" s="80" t="str">
        <f t="shared" ref="AY10:AZ12" si="0">O10</f>
        <v>a</v>
      </c>
      <c r="AZ10" s="80" t="str">
        <f t="shared" si="0"/>
        <v>k</v>
      </c>
      <c r="BA10" s="86"/>
    </row>
    <row r="11" spans="1:53" x14ac:dyDescent="0.25">
      <c r="A11" s="24" t="s">
        <v>18</v>
      </c>
      <c r="B11" s="41">
        <f>'Parameter Input'!$L$89</f>
        <v>5000000</v>
      </c>
      <c r="C11" s="42">
        <f>'Parameter Input'!$M$89</f>
        <v>5000000</v>
      </c>
      <c r="D11" s="1" t="s">
        <v>15</v>
      </c>
      <c r="L11" s="51">
        <f>'Parameter Input'!$O$89</f>
        <v>12</v>
      </c>
      <c r="M11" s="52">
        <v>0</v>
      </c>
      <c r="N11" s="52">
        <v>1</v>
      </c>
      <c r="O11" s="52">
        <f>'Parameter Input'!$P$89</f>
        <v>0.9</v>
      </c>
      <c r="P11" s="53">
        <f>'Parameter Input'!$Q$89</f>
        <v>0.4</v>
      </c>
      <c r="Q11" s="4">
        <f t="shared" ref="Q11:AR20" si="1">$N11+($M11-$N11)*((1/(1+EXP(-$P11*(Q$9-$L11)))^$O11))</f>
        <v>0.9867978615748374</v>
      </c>
      <c r="R11" s="4">
        <f t="shared" si="1"/>
        <v>0.98114509762858249</v>
      </c>
      <c r="S11" s="4">
        <f t="shared" si="1"/>
        <v>0.97311898315872036</v>
      </c>
      <c r="T11" s="4">
        <f t="shared" si="1"/>
        <v>0.96177484161592774</v>
      </c>
      <c r="U11" s="4">
        <f t="shared" si="1"/>
        <v>0.94584787155511363</v>
      </c>
      <c r="V11" s="4">
        <f t="shared" si="1"/>
        <v>0.92370360150141495</v>
      </c>
      <c r="W11" s="4">
        <f t="shared" si="1"/>
        <v>0.89334463567658451</v>
      </c>
      <c r="X11" s="4">
        <f t="shared" si="1"/>
        <v>0.85254543874327005</v>
      </c>
      <c r="Y11" s="4">
        <f t="shared" si="1"/>
        <v>0.79921300652623883</v>
      </c>
      <c r="Z11" s="4">
        <f t="shared" si="1"/>
        <v>0.73204982249993378</v>
      </c>
      <c r="AA11" s="4">
        <f t="shared" si="1"/>
        <v>0.65145592958786691</v>
      </c>
      <c r="AB11" s="4">
        <f t="shared" si="1"/>
        <v>0.56032247880849573</v>
      </c>
      <c r="AC11" s="4">
        <f t="shared" si="1"/>
        <v>0.46411326873185343</v>
      </c>
      <c r="AD11" s="4">
        <f t="shared" si="1"/>
        <v>0.36979727595523937</v>
      </c>
      <c r="AE11" s="4">
        <f t="shared" si="1"/>
        <v>0.28393948637231203</v>
      </c>
      <c r="AF11" s="4">
        <f t="shared" si="1"/>
        <v>0.21097259161117732</v>
      </c>
      <c r="AG11" s="4">
        <f t="shared" si="1"/>
        <v>0.15253917653798199</v>
      </c>
      <c r="AH11" s="4">
        <f t="shared" si="1"/>
        <v>0.10795188737709993</v>
      </c>
      <c r="AI11" s="4">
        <f t="shared" si="1"/>
        <v>7.5176653938091809E-2</v>
      </c>
      <c r="AJ11" s="4">
        <f t="shared" si="1"/>
        <v>5.1742836177502194E-2</v>
      </c>
      <c r="AK11" s="4">
        <f t="shared" si="1"/>
        <v>3.5319190625345942E-2</v>
      </c>
      <c r="AL11" s="4">
        <f t="shared" si="1"/>
        <v>2.3969442072658165E-2</v>
      </c>
      <c r="AM11" s="4">
        <f t="shared" si="1"/>
        <v>1.6202243558389728E-2</v>
      </c>
      <c r="AN11" s="4">
        <f t="shared" si="1"/>
        <v>1.0922240564108399E-2</v>
      </c>
      <c r="AO11" s="4">
        <f t="shared" si="1"/>
        <v>7.3493212906090566E-3</v>
      </c>
      <c r="AP11" s="4">
        <f t="shared" si="1"/>
        <v>4.9390262185057265E-3</v>
      </c>
      <c r="AQ11" s="4">
        <f t="shared" si="1"/>
        <v>3.3164275492956197E-3</v>
      </c>
      <c r="AR11" s="4">
        <f t="shared" si="1"/>
        <v>2.2256362146679809E-3</v>
      </c>
      <c r="AT11" s="85" t="str">
        <f t="shared" ref="AT11:AV12" si="2">A11</f>
        <v>Capex vehicle</v>
      </c>
      <c r="AU11" s="81">
        <f t="shared" si="2"/>
        <v>5000000</v>
      </c>
      <c r="AV11" s="81">
        <f t="shared" si="2"/>
        <v>5000000</v>
      </c>
      <c r="AW11" s="81" t="str">
        <f>D11</f>
        <v>[€]</v>
      </c>
      <c r="AX11" s="80">
        <f>L11</f>
        <v>12</v>
      </c>
      <c r="AY11" s="80">
        <f t="shared" si="0"/>
        <v>0.9</v>
      </c>
      <c r="AZ11" s="80">
        <f t="shared" si="0"/>
        <v>0.4</v>
      </c>
      <c r="BA11" s="86"/>
    </row>
    <row r="12" spans="1:53" x14ac:dyDescent="0.25">
      <c r="A12" s="24" t="s">
        <v>28</v>
      </c>
      <c r="B12" s="60">
        <f>'Parameter Input'!$L$90</f>
        <v>-750000</v>
      </c>
      <c r="C12" s="61">
        <f>'Parameter Input'!$M$90</f>
        <v>-750000</v>
      </c>
      <c r="D12" s="1" t="s">
        <v>15</v>
      </c>
      <c r="L12" s="54">
        <f>'Parameter Input'!$O$90</f>
        <v>12</v>
      </c>
      <c r="M12" s="37">
        <v>0</v>
      </c>
      <c r="N12" s="37">
        <v>1</v>
      </c>
      <c r="O12" s="37">
        <f>'Parameter Input'!$P$90</f>
        <v>0.9</v>
      </c>
      <c r="P12" s="55">
        <f>'Parameter Input'!$Q$90</f>
        <v>0.4</v>
      </c>
      <c r="Q12" s="4">
        <f t="shared" si="1"/>
        <v>0.9867978615748374</v>
      </c>
      <c r="R12" s="4">
        <f t="shared" si="1"/>
        <v>0.98114509762858249</v>
      </c>
      <c r="S12" s="4">
        <f t="shared" si="1"/>
        <v>0.97311898315872036</v>
      </c>
      <c r="T12" s="4">
        <f t="shared" si="1"/>
        <v>0.96177484161592774</v>
      </c>
      <c r="U12" s="4">
        <f t="shared" si="1"/>
        <v>0.94584787155511363</v>
      </c>
      <c r="V12" s="4">
        <f t="shared" si="1"/>
        <v>0.92370360150141495</v>
      </c>
      <c r="W12" s="4">
        <f t="shared" si="1"/>
        <v>0.89334463567658451</v>
      </c>
      <c r="X12" s="4">
        <f t="shared" si="1"/>
        <v>0.85254543874327005</v>
      </c>
      <c r="Y12" s="4">
        <f t="shared" si="1"/>
        <v>0.79921300652623883</v>
      </c>
      <c r="Z12" s="4">
        <f t="shared" si="1"/>
        <v>0.73204982249993378</v>
      </c>
      <c r="AA12" s="4">
        <f t="shared" si="1"/>
        <v>0.65145592958786691</v>
      </c>
      <c r="AB12" s="4">
        <f t="shared" si="1"/>
        <v>0.56032247880849573</v>
      </c>
      <c r="AC12" s="4">
        <f t="shared" si="1"/>
        <v>0.46411326873185343</v>
      </c>
      <c r="AD12" s="4">
        <f t="shared" si="1"/>
        <v>0.36979727595523937</v>
      </c>
      <c r="AE12" s="4">
        <f t="shared" si="1"/>
        <v>0.28393948637231203</v>
      </c>
      <c r="AF12" s="4">
        <f t="shared" si="1"/>
        <v>0.21097259161117732</v>
      </c>
      <c r="AG12" s="4">
        <f t="shared" si="1"/>
        <v>0.15253917653798199</v>
      </c>
      <c r="AH12" s="4">
        <f t="shared" si="1"/>
        <v>0.10795188737709993</v>
      </c>
      <c r="AI12" s="4">
        <f t="shared" si="1"/>
        <v>7.5176653938091809E-2</v>
      </c>
      <c r="AJ12" s="4">
        <f t="shared" si="1"/>
        <v>5.1742836177502194E-2</v>
      </c>
      <c r="AK12" s="4">
        <f t="shared" si="1"/>
        <v>3.5319190625345942E-2</v>
      </c>
      <c r="AL12" s="4">
        <f t="shared" si="1"/>
        <v>2.3969442072658165E-2</v>
      </c>
      <c r="AM12" s="4">
        <f t="shared" si="1"/>
        <v>1.6202243558389728E-2</v>
      </c>
      <c r="AN12" s="4">
        <f t="shared" si="1"/>
        <v>1.0922240564108399E-2</v>
      </c>
      <c r="AO12" s="4">
        <f t="shared" si="1"/>
        <v>7.3493212906090566E-3</v>
      </c>
      <c r="AP12" s="4">
        <f t="shared" si="1"/>
        <v>4.9390262185057265E-3</v>
      </c>
      <c r="AQ12" s="4">
        <f t="shared" si="1"/>
        <v>3.3164275492956197E-3</v>
      </c>
      <c r="AR12" s="4">
        <f t="shared" si="1"/>
        <v>2.2256362146679809E-3</v>
      </c>
      <c r="AT12" s="85" t="str">
        <f t="shared" si="2"/>
        <v>Residual value (vehicle)</v>
      </c>
      <c r="AU12" s="81">
        <f t="shared" si="2"/>
        <v>-750000</v>
      </c>
      <c r="AV12" s="81">
        <f t="shared" si="2"/>
        <v>-750000</v>
      </c>
      <c r="AW12" s="81" t="str">
        <f>D12</f>
        <v>[€]</v>
      </c>
      <c r="AX12" s="80">
        <f>L12</f>
        <v>12</v>
      </c>
      <c r="AY12" s="80">
        <f t="shared" si="0"/>
        <v>0.9</v>
      </c>
      <c r="AZ12" s="80">
        <f t="shared" si="0"/>
        <v>0.4</v>
      </c>
      <c r="BA12" s="86"/>
    </row>
    <row r="13" spans="1:53" x14ac:dyDescent="0.25">
      <c r="A13" s="24" t="s">
        <v>14</v>
      </c>
      <c r="B13" s="43">
        <f>'Parameter Input'!B77</f>
        <v>4200000</v>
      </c>
      <c r="C13" s="44">
        <f>'Parameter Input'!C77</f>
        <v>4200000</v>
      </c>
      <c r="D13" s="1" t="s">
        <v>15</v>
      </c>
      <c r="L13" s="54">
        <f>'Parameter Input'!E77</f>
        <v>12</v>
      </c>
      <c r="M13" s="37">
        <v>0</v>
      </c>
      <c r="N13" s="37">
        <v>1</v>
      </c>
      <c r="O13" s="37">
        <f>'Parameter Input'!F77</f>
        <v>0.9</v>
      </c>
      <c r="P13" s="55">
        <f>'Parameter Input'!G77</f>
        <v>0.4</v>
      </c>
      <c r="Q13" s="4">
        <f t="shared" si="1"/>
        <v>0.9867978615748374</v>
      </c>
      <c r="R13" s="4">
        <f t="shared" si="1"/>
        <v>0.98114509762858249</v>
      </c>
      <c r="S13" s="4">
        <f t="shared" si="1"/>
        <v>0.97311898315872036</v>
      </c>
      <c r="T13" s="4">
        <f t="shared" si="1"/>
        <v>0.96177484161592774</v>
      </c>
      <c r="U13" s="4">
        <f t="shared" si="1"/>
        <v>0.94584787155511363</v>
      </c>
      <c r="V13" s="4">
        <f t="shared" si="1"/>
        <v>0.92370360150141495</v>
      </c>
      <c r="W13" s="4">
        <f t="shared" si="1"/>
        <v>0.89334463567658451</v>
      </c>
      <c r="X13" s="4">
        <f t="shared" si="1"/>
        <v>0.85254543874327005</v>
      </c>
      <c r="Y13" s="4">
        <f t="shared" si="1"/>
        <v>0.79921300652623883</v>
      </c>
      <c r="Z13" s="4">
        <f t="shared" si="1"/>
        <v>0.73204982249993378</v>
      </c>
      <c r="AA13" s="4">
        <f t="shared" si="1"/>
        <v>0.65145592958786691</v>
      </c>
      <c r="AB13" s="4">
        <f t="shared" si="1"/>
        <v>0.56032247880849573</v>
      </c>
      <c r="AC13" s="4">
        <f t="shared" si="1"/>
        <v>0.46411326873185343</v>
      </c>
      <c r="AD13" s="4">
        <f t="shared" si="1"/>
        <v>0.36979727595523937</v>
      </c>
      <c r="AE13" s="4">
        <f t="shared" si="1"/>
        <v>0.28393948637231203</v>
      </c>
      <c r="AF13" s="4">
        <f t="shared" si="1"/>
        <v>0.21097259161117732</v>
      </c>
      <c r="AG13" s="4">
        <f t="shared" si="1"/>
        <v>0.15253917653798199</v>
      </c>
      <c r="AH13" s="4">
        <f t="shared" si="1"/>
        <v>0.10795188737709993</v>
      </c>
      <c r="AI13" s="4">
        <f t="shared" si="1"/>
        <v>7.5176653938091809E-2</v>
      </c>
      <c r="AJ13" s="4">
        <f t="shared" si="1"/>
        <v>5.1742836177502194E-2</v>
      </c>
      <c r="AK13" s="4">
        <f t="shared" si="1"/>
        <v>3.5319190625345942E-2</v>
      </c>
      <c r="AL13" s="4">
        <f t="shared" si="1"/>
        <v>2.3969442072658165E-2</v>
      </c>
      <c r="AM13" s="4">
        <f t="shared" si="1"/>
        <v>1.6202243558389728E-2</v>
      </c>
      <c r="AN13" s="4">
        <f t="shared" si="1"/>
        <v>1.0922240564108399E-2</v>
      </c>
      <c r="AO13" s="4">
        <f t="shared" si="1"/>
        <v>7.3493212906090566E-3</v>
      </c>
      <c r="AP13" s="4">
        <f t="shared" si="1"/>
        <v>4.9390262185057265E-3</v>
      </c>
      <c r="AQ13" s="4">
        <f t="shared" si="1"/>
        <v>3.3164275492956197E-3</v>
      </c>
      <c r="AR13" s="4">
        <f t="shared" si="1"/>
        <v>2.2256362146679809E-3</v>
      </c>
      <c r="AT13" s="85" t="str">
        <f t="shared" ref="AT13:AW14" si="3">A15</f>
        <v>WACC</v>
      </c>
      <c r="AU13" s="81">
        <f t="shared" si="3"/>
        <v>0.06</v>
      </c>
      <c r="AV13" s="81">
        <f t="shared" si="3"/>
        <v>0.06</v>
      </c>
      <c r="AW13" s="81" t="str">
        <f t="shared" si="3"/>
        <v>[%]</v>
      </c>
      <c r="AX13" s="80">
        <f>L15</f>
        <v>12</v>
      </c>
      <c r="AY13" s="80">
        <f>O15</f>
        <v>0.9</v>
      </c>
      <c r="AZ13" s="80">
        <f>P15</f>
        <v>0.4</v>
      </c>
      <c r="BA13" s="86"/>
    </row>
    <row r="14" spans="1:53" x14ac:dyDescent="0.25">
      <c r="A14" s="24" t="s">
        <v>25</v>
      </c>
      <c r="B14" s="60">
        <f>'Parameter Input'!B78</f>
        <v>-210000</v>
      </c>
      <c r="C14" s="61">
        <f>'Parameter Input'!C78</f>
        <v>-210000</v>
      </c>
      <c r="D14" s="1" t="s">
        <v>15</v>
      </c>
      <c r="L14" s="54">
        <f>'Parameter Input'!E78</f>
        <v>12</v>
      </c>
      <c r="M14" s="37">
        <v>0</v>
      </c>
      <c r="N14" s="37">
        <v>1</v>
      </c>
      <c r="O14" s="37">
        <f>'Parameter Input'!F78</f>
        <v>0.9</v>
      </c>
      <c r="P14" s="55">
        <f>'Parameter Input'!G78</f>
        <v>0.4</v>
      </c>
      <c r="Q14" s="4">
        <f t="shared" si="1"/>
        <v>0.9867978615748374</v>
      </c>
      <c r="R14" s="4">
        <f t="shared" si="1"/>
        <v>0.98114509762858249</v>
      </c>
      <c r="S14" s="4">
        <f t="shared" si="1"/>
        <v>0.97311898315872036</v>
      </c>
      <c r="T14" s="4">
        <f t="shared" si="1"/>
        <v>0.96177484161592774</v>
      </c>
      <c r="U14" s="4">
        <f t="shared" si="1"/>
        <v>0.94584787155511363</v>
      </c>
      <c r="V14" s="4">
        <f t="shared" si="1"/>
        <v>0.92370360150141495</v>
      </c>
      <c r="W14" s="4">
        <f t="shared" si="1"/>
        <v>0.89334463567658451</v>
      </c>
      <c r="X14" s="4">
        <f t="shared" si="1"/>
        <v>0.85254543874327005</v>
      </c>
      <c r="Y14" s="4">
        <f t="shared" si="1"/>
        <v>0.79921300652623883</v>
      </c>
      <c r="Z14" s="4">
        <f t="shared" si="1"/>
        <v>0.73204982249993378</v>
      </c>
      <c r="AA14" s="4">
        <f t="shared" si="1"/>
        <v>0.65145592958786691</v>
      </c>
      <c r="AB14" s="4">
        <f t="shared" si="1"/>
        <v>0.56032247880849573</v>
      </c>
      <c r="AC14" s="4">
        <f t="shared" si="1"/>
        <v>0.46411326873185343</v>
      </c>
      <c r="AD14" s="4">
        <f t="shared" si="1"/>
        <v>0.36979727595523937</v>
      </c>
      <c r="AE14" s="4">
        <f t="shared" si="1"/>
        <v>0.28393948637231203</v>
      </c>
      <c r="AF14" s="4">
        <f t="shared" si="1"/>
        <v>0.21097259161117732</v>
      </c>
      <c r="AG14" s="4">
        <f t="shared" si="1"/>
        <v>0.15253917653798199</v>
      </c>
      <c r="AH14" s="4">
        <f t="shared" si="1"/>
        <v>0.10795188737709993</v>
      </c>
      <c r="AI14" s="4">
        <f t="shared" si="1"/>
        <v>7.5176653938091809E-2</v>
      </c>
      <c r="AJ14" s="4">
        <f t="shared" si="1"/>
        <v>5.1742836177502194E-2</v>
      </c>
      <c r="AK14" s="4">
        <f t="shared" si="1"/>
        <v>3.5319190625345942E-2</v>
      </c>
      <c r="AL14" s="4">
        <f t="shared" si="1"/>
        <v>2.3969442072658165E-2</v>
      </c>
      <c r="AM14" s="4">
        <f t="shared" si="1"/>
        <v>1.6202243558389728E-2</v>
      </c>
      <c r="AN14" s="4">
        <f t="shared" si="1"/>
        <v>1.0922240564108399E-2</v>
      </c>
      <c r="AO14" s="4">
        <f t="shared" si="1"/>
        <v>7.3493212906090566E-3</v>
      </c>
      <c r="AP14" s="4">
        <f t="shared" si="1"/>
        <v>4.9390262185057265E-3</v>
      </c>
      <c r="AQ14" s="4">
        <f t="shared" si="1"/>
        <v>3.3164275492956197E-3</v>
      </c>
      <c r="AR14" s="4">
        <f t="shared" si="1"/>
        <v>2.2256362146679809E-3</v>
      </c>
      <c r="AT14" s="85" t="str">
        <f t="shared" si="3"/>
        <v>Opex fix (admin, crew, insurance)</v>
      </c>
      <c r="AU14" s="81">
        <f t="shared" si="3"/>
        <v>650000</v>
      </c>
      <c r="AV14" s="81">
        <f t="shared" si="3"/>
        <v>650000</v>
      </c>
      <c r="AW14" s="81" t="str">
        <f t="shared" si="3"/>
        <v>[€/a]</v>
      </c>
      <c r="AX14" s="80">
        <f>L16</f>
        <v>12</v>
      </c>
      <c r="AY14" s="80">
        <f>O16</f>
        <v>0.9</v>
      </c>
      <c r="AZ14" s="80">
        <f>P16</f>
        <v>0.4</v>
      </c>
      <c r="BA14" s="86"/>
    </row>
    <row r="15" spans="1:53" x14ac:dyDescent="0.25">
      <c r="A15" s="24" t="s">
        <v>79</v>
      </c>
      <c r="B15" s="45">
        <f>'Parameter Input'!$L$96</f>
        <v>0.06</v>
      </c>
      <c r="C15" s="46">
        <f>'Parameter Input'!$M$96</f>
        <v>0.06</v>
      </c>
      <c r="D15" s="1" t="s">
        <v>57</v>
      </c>
      <c r="L15" s="54">
        <f>'Parameter Input'!$O$96</f>
        <v>12</v>
      </c>
      <c r="M15" s="37">
        <v>0</v>
      </c>
      <c r="N15" s="37">
        <v>1</v>
      </c>
      <c r="O15" s="37">
        <f>'Parameter Input'!$P$96</f>
        <v>0.9</v>
      </c>
      <c r="P15" s="55">
        <f>'Parameter Input'!$Q$96</f>
        <v>0.4</v>
      </c>
      <c r="Q15" s="4">
        <f t="shared" si="1"/>
        <v>0.9867978615748374</v>
      </c>
      <c r="R15" s="4">
        <f t="shared" si="1"/>
        <v>0.98114509762858249</v>
      </c>
      <c r="S15" s="4">
        <f t="shared" si="1"/>
        <v>0.97311898315872036</v>
      </c>
      <c r="T15" s="4">
        <f t="shared" si="1"/>
        <v>0.96177484161592774</v>
      </c>
      <c r="U15" s="4">
        <f t="shared" si="1"/>
        <v>0.94584787155511363</v>
      </c>
      <c r="V15" s="4">
        <f t="shared" si="1"/>
        <v>0.92370360150141495</v>
      </c>
      <c r="W15" s="4">
        <f t="shared" si="1"/>
        <v>0.89334463567658451</v>
      </c>
      <c r="X15" s="4">
        <f t="shared" si="1"/>
        <v>0.85254543874327005</v>
      </c>
      <c r="Y15" s="4">
        <f t="shared" si="1"/>
        <v>0.79921300652623883</v>
      </c>
      <c r="Z15" s="4">
        <f t="shared" si="1"/>
        <v>0.73204982249993378</v>
      </c>
      <c r="AA15" s="4">
        <f t="shared" si="1"/>
        <v>0.65145592958786691</v>
      </c>
      <c r="AB15" s="4">
        <f t="shared" si="1"/>
        <v>0.56032247880849573</v>
      </c>
      <c r="AC15" s="4">
        <f t="shared" si="1"/>
        <v>0.46411326873185343</v>
      </c>
      <c r="AD15" s="4">
        <f t="shared" si="1"/>
        <v>0.36979727595523937</v>
      </c>
      <c r="AE15" s="4">
        <f t="shared" si="1"/>
        <v>0.28393948637231203</v>
      </c>
      <c r="AF15" s="4">
        <f t="shared" si="1"/>
        <v>0.21097259161117732</v>
      </c>
      <c r="AG15" s="4">
        <f t="shared" si="1"/>
        <v>0.15253917653798199</v>
      </c>
      <c r="AH15" s="4">
        <f t="shared" si="1"/>
        <v>0.10795188737709993</v>
      </c>
      <c r="AI15" s="4">
        <f t="shared" si="1"/>
        <v>7.5176653938091809E-2</v>
      </c>
      <c r="AJ15" s="4">
        <f t="shared" si="1"/>
        <v>5.1742836177502194E-2</v>
      </c>
      <c r="AK15" s="4">
        <f t="shared" si="1"/>
        <v>3.5319190625345942E-2</v>
      </c>
      <c r="AL15" s="4">
        <f t="shared" si="1"/>
        <v>2.3969442072658165E-2</v>
      </c>
      <c r="AM15" s="4">
        <f t="shared" si="1"/>
        <v>1.6202243558389728E-2</v>
      </c>
      <c r="AN15" s="4">
        <f t="shared" si="1"/>
        <v>1.0922240564108399E-2</v>
      </c>
      <c r="AO15" s="4">
        <f t="shared" si="1"/>
        <v>7.3493212906090566E-3</v>
      </c>
      <c r="AP15" s="4">
        <f t="shared" si="1"/>
        <v>4.9390262185057265E-3</v>
      </c>
      <c r="AQ15" s="4">
        <f t="shared" si="1"/>
        <v>3.3164275492956197E-3</v>
      </c>
      <c r="AR15" s="4">
        <f t="shared" si="1"/>
        <v>2.2256362146679809E-3</v>
      </c>
      <c r="AT15" s="85" t="str">
        <f>A18</f>
        <v>Opex var (mode-fees, shunting)</v>
      </c>
      <c r="AU15" s="81">
        <f>B18</f>
        <v>3.9215686274509802</v>
      </c>
      <c r="AV15" s="81">
        <f>C18</f>
        <v>3.9215686274509802</v>
      </c>
      <c r="AW15" s="81" t="str">
        <f>D18</f>
        <v>[€/km]</v>
      </c>
      <c r="AX15" s="80">
        <f>L18</f>
        <v>12</v>
      </c>
      <c r="AY15" s="80">
        <f>O18</f>
        <v>0.9</v>
      </c>
      <c r="AZ15" s="80">
        <f>P18</f>
        <v>0.4</v>
      </c>
      <c r="BA15" s="86"/>
    </row>
    <row r="16" spans="1:53" x14ac:dyDescent="0.25">
      <c r="A16" s="24" t="s">
        <v>37</v>
      </c>
      <c r="B16" s="43">
        <f>'Parameter Input'!B79</f>
        <v>650000</v>
      </c>
      <c r="C16" s="44">
        <f>'Parameter Input'!C79</f>
        <v>650000</v>
      </c>
      <c r="D16" s="1" t="s">
        <v>38</v>
      </c>
      <c r="L16" s="54">
        <f>'Parameter Input'!E79</f>
        <v>12</v>
      </c>
      <c r="M16" s="37">
        <v>0</v>
      </c>
      <c r="N16" s="37">
        <v>1</v>
      </c>
      <c r="O16" s="37">
        <f>'Parameter Input'!F79</f>
        <v>0.9</v>
      </c>
      <c r="P16" s="55">
        <f>'Parameter Input'!G79</f>
        <v>0.4</v>
      </c>
      <c r="Q16" s="4">
        <f t="shared" si="1"/>
        <v>0.9867978615748374</v>
      </c>
      <c r="R16" s="4">
        <f t="shared" si="1"/>
        <v>0.98114509762858249</v>
      </c>
      <c r="S16" s="4">
        <f t="shared" si="1"/>
        <v>0.97311898315872036</v>
      </c>
      <c r="T16" s="4">
        <f t="shared" si="1"/>
        <v>0.96177484161592774</v>
      </c>
      <c r="U16" s="4">
        <f t="shared" si="1"/>
        <v>0.94584787155511363</v>
      </c>
      <c r="V16" s="4">
        <f t="shared" si="1"/>
        <v>0.92370360150141495</v>
      </c>
      <c r="W16" s="4">
        <f t="shared" si="1"/>
        <v>0.89334463567658451</v>
      </c>
      <c r="X16" s="4">
        <f t="shared" si="1"/>
        <v>0.85254543874327005</v>
      </c>
      <c r="Y16" s="4">
        <f t="shared" si="1"/>
        <v>0.79921300652623883</v>
      </c>
      <c r="Z16" s="4">
        <f t="shared" si="1"/>
        <v>0.73204982249993378</v>
      </c>
      <c r="AA16" s="4">
        <f t="shared" si="1"/>
        <v>0.65145592958786691</v>
      </c>
      <c r="AB16" s="4">
        <f t="shared" si="1"/>
        <v>0.56032247880849573</v>
      </c>
      <c r="AC16" s="4">
        <f t="shared" si="1"/>
        <v>0.46411326873185343</v>
      </c>
      <c r="AD16" s="4">
        <f t="shared" si="1"/>
        <v>0.36979727595523937</v>
      </c>
      <c r="AE16" s="4">
        <f t="shared" si="1"/>
        <v>0.28393948637231203</v>
      </c>
      <c r="AF16" s="4">
        <f t="shared" si="1"/>
        <v>0.21097259161117732</v>
      </c>
      <c r="AG16" s="4">
        <f t="shared" si="1"/>
        <v>0.15253917653798199</v>
      </c>
      <c r="AH16" s="4">
        <f t="shared" si="1"/>
        <v>0.10795188737709993</v>
      </c>
      <c r="AI16" s="4">
        <f t="shared" si="1"/>
        <v>7.5176653938091809E-2</v>
      </c>
      <c r="AJ16" s="4">
        <f t="shared" si="1"/>
        <v>5.1742836177502194E-2</v>
      </c>
      <c r="AK16" s="4">
        <f t="shared" si="1"/>
        <v>3.5319190625345942E-2</v>
      </c>
      <c r="AL16" s="4">
        <f t="shared" si="1"/>
        <v>2.3969442072658165E-2</v>
      </c>
      <c r="AM16" s="4">
        <f t="shared" si="1"/>
        <v>1.6202243558389728E-2</v>
      </c>
      <c r="AN16" s="4">
        <f t="shared" si="1"/>
        <v>1.0922240564108399E-2</v>
      </c>
      <c r="AO16" s="4">
        <f t="shared" si="1"/>
        <v>7.3493212906090566E-3</v>
      </c>
      <c r="AP16" s="4">
        <f t="shared" si="1"/>
        <v>4.9390262185057265E-3</v>
      </c>
      <c r="AQ16" s="4">
        <f t="shared" si="1"/>
        <v>3.3164275492956197E-3</v>
      </c>
      <c r="AR16" s="4">
        <f t="shared" si="1"/>
        <v>2.2256362146679809E-3</v>
      </c>
      <c r="AT16" s="85" t="str">
        <f t="shared" ref="AT16:AW17" si="4">A22</f>
        <v>Lifetime vehicle</v>
      </c>
      <c r="AU16" s="81">
        <f t="shared" si="4"/>
        <v>20</v>
      </c>
      <c r="AV16" s="81">
        <f t="shared" si="4"/>
        <v>20</v>
      </c>
      <c r="AW16" s="81" t="str">
        <f t="shared" si="4"/>
        <v>[a]</v>
      </c>
      <c r="AX16" s="80">
        <f>L22</f>
        <v>12</v>
      </c>
      <c r="AY16" s="80">
        <f>O22</f>
        <v>0.9</v>
      </c>
      <c r="AZ16" s="80">
        <f>P22</f>
        <v>0.4</v>
      </c>
      <c r="BA16" s="86"/>
    </row>
    <row r="17" spans="1:53" x14ac:dyDescent="0.25">
      <c r="A17" s="24" t="s">
        <v>52</v>
      </c>
      <c r="B17" s="43">
        <f>'Parameter Input'!$L$92</f>
        <v>650000</v>
      </c>
      <c r="C17" s="44">
        <f>'Parameter Input'!$M$92</f>
        <v>650000</v>
      </c>
      <c r="D17" s="1" t="s">
        <v>38</v>
      </c>
      <c r="L17" s="54">
        <f>'Parameter Input'!$O$92</f>
        <v>12</v>
      </c>
      <c r="M17" s="37">
        <v>0</v>
      </c>
      <c r="N17" s="37">
        <v>1</v>
      </c>
      <c r="O17" s="37">
        <f>'Parameter Input'!$P$92</f>
        <v>0.9</v>
      </c>
      <c r="P17" s="55">
        <f>'Parameter Input'!$Q$92</f>
        <v>0.4</v>
      </c>
      <c r="Q17" s="4">
        <f t="shared" si="1"/>
        <v>0.9867978615748374</v>
      </c>
      <c r="R17" s="4">
        <f t="shared" si="1"/>
        <v>0.98114509762858249</v>
      </c>
      <c r="S17" s="4">
        <f t="shared" si="1"/>
        <v>0.97311898315872036</v>
      </c>
      <c r="T17" s="4">
        <f t="shared" si="1"/>
        <v>0.96177484161592774</v>
      </c>
      <c r="U17" s="4">
        <f t="shared" si="1"/>
        <v>0.94584787155511363</v>
      </c>
      <c r="V17" s="4">
        <f t="shared" si="1"/>
        <v>0.92370360150141495</v>
      </c>
      <c r="W17" s="4">
        <f t="shared" si="1"/>
        <v>0.89334463567658451</v>
      </c>
      <c r="X17" s="4">
        <f t="shared" si="1"/>
        <v>0.85254543874327005</v>
      </c>
      <c r="Y17" s="4">
        <f t="shared" si="1"/>
        <v>0.79921300652623883</v>
      </c>
      <c r="Z17" s="4">
        <f t="shared" si="1"/>
        <v>0.73204982249993378</v>
      </c>
      <c r="AA17" s="4">
        <f t="shared" si="1"/>
        <v>0.65145592958786691</v>
      </c>
      <c r="AB17" s="4">
        <f t="shared" si="1"/>
        <v>0.56032247880849573</v>
      </c>
      <c r="AC17" s="4">
        <f t="shared" si="1"/>
        <v>0.46411326873185343</v>
      </c>
      <c r="AD17" s="4">
        <f t="shared" si="1"/>
        <v>0.36979727595523937</v>
      </c>
      <c r="AE17" s="4">
        <f t="shared" si="1"/>
        <v>0.28393948637231203</v>
      </c>
      <c r="AF17" s="4">
        <f t="shared" si="1"/>
        <v>0.21097259161117732</v>
      </c>
      <c r="AG17" s="4">
        <f t="shared" si="1"/>
        <v>0.15253917653798199</v>
      </c>
      <c r="AH17" s="4">
        <f t="shared" si="1"/>
        <v>0.10795188737709993</v>
      </c>
      <c r="AI17" s="4">
        <f t="shared" si="1"/>
        <v>7.5176653938091809E-2</v>
      </c>
      <c r="AJ17" s="4">
        <f t="shared" si="1"/>
        <v>5.1742836177502194E-2</v>
      </c>
      <c r="AK17" s="4">
        <f t="shared" si="1"/>
        <v>3.5319190625345942E-2</v>
      </c>
      <c r="AL17" s="4">
        <f t="shared" si="1"/>
        <v>2.3969442072658165E-2</v>
      </c>
      <c r="AM17" s="4">
        <f t="shared" si="1"/>
        <v>1.6202243558389728E-2</v>
      </c>
      <c r="AN17" s="4">
        <f t="shared" si="1"/>
        <v>1.0922240564108399E-2</v>
      </c>
      <c r="AO17" s="4">
        <f t="shared" si="1"/>
        <v>7.3493212906090566E-3</v>
      </c>
      <c r="AP17" s="4">
        <f t="shared" si="1"/>
        <v>4.9390262185057265E-3</v>
      </c>
      <c r="AQ17" s="4">
        <f t="shared" si="1"/>
        <v>3.3164275492956197E-3</v>
      </c>
      <c r="AR17" s="4">
        <f t="shared" si="1"/>
        <v>2.2256362146679809E-3</v>
      </c>
      <c r="AT17" s="85" t="str">
        <f t="shared" si="4"/>
        <v>Lifetime costumization</v>
      </c>
      <c r="AU17" s="81">
        <f t="shared" si="4"/>
        <v>30</v>
      </c>
      <c r="AV17" s="81">
        <f t="shared" si="4"/>
        <v>30</v>
      </c>
      <c r="AW17" s="81" t="str">
        <f t="shared" si="4"/>
        <v>[a]</v>
      </c>
      <c r="AX17" s="80">
        <f>L23</f>
        <v>12</v>
      </c>
      <c r="AY17" s="80">
        <f>O23</f>
        <v>0.9</v>
      </c>
      <c r="AZ17" s="80">
        <f>P23</f>
        <v>0.4</v>
      </c>
      <c r="BA17" s="86"/>
    </row>
    <row r="18" spans="1:53" ht="15.75" thickBot="1" x14ac:dyDescent="0.3">
      <c r="A18" s="24" t="s">
        <v>288</v>
      </c>
      <c r="B18" s="45">
        <f>'Parameter Input'!B84</f>
        <v>3.9215686274509802</v>
      </c>
      <c r="C18" s="46">
        <f>'Parameter Input'!C84</f>
        <v>3.9215686274509802</v>
      </c>
      <c r="D18" s="1" t="s">
        <v>76</v>
      </c>
      <c r="L18" s="54">
        <f>'Parameter Input'!E84</f>
        <v>12</v>
      </c>
      <c r="M18" s="37">
        <v>0</v>
      </c>
      <c r="N18" s="37">
        <v>1</v>
      </c>
      <c r="O18" s="37">
        <f>'Parameter Input'!F84</f>
        <v>0.9</v>
      </c>
      <c r="P18" s="55">
        <f>'Parameter Input'!G84</f>
        <v>0.4</v>
      </c>
      <c r="Q18" s="4">
        <f t="shared" si="1"/>
        <v>0.9867978615748374</v>
      </c>
      <c r="R18" s="4">
        <f t="shared" si="1"/>
        <v>0.98114509762858249</v>
      </c>
      <c r="S18" s="4">
        <f t="shared" si="1"/>
        <v>0.97311898315872036</v>
      </c>
      <c r="T18" s="4">
        <f t="shared" si="1"/>
        <v>0.96177484161592774</v>
      </c>
      <c r="U18" s="4">
        <f t="shared" si="1"/>
        <v>0.94584787155511363</v>
      </c>
      <c r="V18" s="4">
        <f t="shared" si="1"/>
        <v>0.92370360150141495</v>
      </c>
      <c r="W18" s="4">
        <f t="shared" si="1"/>
        <v>0.89334463567658451</v>
      </c>
      <c r="X18" s="4">
        <f t="shared" si="1"/>
        <v>0.85254543874327005</v>
      </c>
      <c r="Y18" s="4">
        <f t="shared" si="1"/>
        <v>0.79921300652623883</v>
      </c>
      <c r="Z18" s="4">
        <f t="shared" si="1"/>
        <v>0.73204982249993378</v>
      </c>
      <c r="AA18" s="4">
        <f t="shared" si="1"/>
        <v>0.65145592958786691</v>
      </c>
      <c r="AB18" s="4">
        <f t="shared" si="1"/>
        <v>0.56032247880849573</v>
      </c>
      <c r="AC18" s="4">
        <f t="shared" si="1"/>
        <v>0.46411326873185343</v>
      </c>
      <c r="AD18" s="4">
        <f t="shared" si="1"/>
        <v>0.36979727595523937</v>
      </c>
      <c r="AE18" s="4">
        <f t="shared" si="1"/>
        <v>0.28393948637231203</v>
      </c>
      <c r="AF18" s="4">
        <f t="shared" si="1"/>
        <v>0.21097259161117732</v>
      </c>
      <c r="AG18" s="4">
        <f t="shared" si="1"/>
        <v>0.15253917653798199</v>
      </c>
      <c r="AH18" s="4">
        <f t="shared" si="1"/>
        <v>0.10795188737709993</v>
      </c>
      <c r="AI18" s="4">
        <f t="shared" si="1"/>
        <v>7.5176653938091809E-2</v>
      </c>
      <c r="AJ18" s="4">
        <f t="shared" si="1"/>
        <v>5.1742836177502194E-2</v>
      </c>
      <c r="AK18" s="4">
        <f t="shared" si="1"/>
        <v>3.5319190625345942E-2</v>
      </c>
      <c r="AL18" s="4">
        <f t="shared" si="1"/>
        <v>2.3969442072658165E-2</v>
      </c>
      <c r="AM18" s="4">
        <f t="shared" si="1"/>
        <v>1.6202243558389728E-2</v>
      </c>
      <c r="AN18" s="4">
        <f t="shared" si="1"/>
        <v>1.0922240564108399E-2</v>
      </c>
      <c r="AO18" s="4">
        <f t="shared" si="1"/>
        <v>7.3493212906090566E-3</v>
      </c>
      <c r="AP18" s="4">
        <f t="shared" si="1"/>
        <v>4.9390262185057265E-3</v>
      </c>
      <c r="AQ18" s="4">
        <f t="shared" si="1"/>
        <v>3.3164275492956197E-3</v>
      </c>
      <c r="AR18" s="4">
        <f t="shared" si="1"/>
        <v>2.2256362146679809E-3</v>
      </c>
    </row>
    <row r="19" spans="1:53" x14ac:dyDescent="0.25">
      <c r="A19" s="24" t="s">
        <v>59</v>
      </c>
      <c r="B19" s="47">
        <f>'Parameter Input'!$L$93</f>
        <v>25.563670588235297</v>
      </c>
      <c r="C19" s="48">
        <f>'Parameter Input'!$M$93</f>
        <v>25.563670588235297</v>
      </c>
      <c r="D19" s="1" t="s">
        <v>60</v>
      </c>
      <c r="L19" s="54">
        <f>'Parameter Input'!$O$93</f>
        <v>12</v>
      </c>
      <c r="M19" s="37">
        <v>0</v>
      </c>
      <c r="N19" s="37">
        <v>1</v>
      </c>
      <c r="O19" s="37">
        <f>'Parameter Input'!$P$93</f>
        <v>0.9</v>
      </c>
      <c r="P19" s="55">
        <f>'Parameter Input'!$Q$93</f>
        <v>0.4</v>
      </c>
      <c r="Q19" s="4">
        <f t="shared" si="1"/>
        <v>0.9867978615748374</v>
      </c>
      <c r="R19" s="4">
        <f t="shared" si="1"/>
        <v>0.98114509762858249</v>
      </c>
      <c r="S19" s="4">
        <f t="shared" si="1"/>
        <v>0.97311898315872036</v>
      </c>
      <c r="T19" s="4">
        <f t="shared" si="1"/>
        <v>0.96177484161592774</v>
      </c>
      <c r="U19" s="4">
        <f t="shared" si="1"/>
        <v>0.94584787155511363</v>
      </c>
      <c r="V19" s="4">
        <f t="shared" si="1"/>
        <v>0.92370360150141495</v>
      </c>
      <c r="W19" s="4">
        <f t="shared" si="1"/>
        <v>0.89334463567658451</v>
      </c>
      <c r="X19" s="4">
        <f t="shared" si="1"/>
        <v>0.85254543874327005</v>
      </c>
      <c r="Y19" s="4">
        <f t="shared" si="1"/>
        <v>0.79921300652623883</v>
      </c>
      <c r="Z19" s="4">
        <f t="shared" si="1"/>
        <v>0.73204982249993378</v>
      </c>
      <c r="AA19" s="4">
        <f t="shared" si="1"/>
        <v>0.65145592958786691</v>
      </c>
      <c r="AB19" s="4">
        <f t="shared" si="1"/>
        <v>0.56032247880849573</v>
      </c>
      <c r="AC19" s="4">
        <f t="shared" si="1"/>
        <v>0.46411326873185343</v>
      </c>
      <c r="AD19" s="4">
        <f t="shared" si="1"/>
        <v>0.36979727595523937</v>
      </c>
      <c r="AE19" s="4">
        <f t="shared" si="1"/>
        <v>0.28393948637231203</v>
      </c>
      <c r="AF19" s="4">
        <f t="shared" si="1"/>
        <v>0.21097259161117732</v>
      </c>
      <c r="AG19" s="4">
        <f t="shared" si="1"/>
        <v>0.15253917653798199</v>
      </c>
      <c r="AH19" s="4">
        <f t="shared" si="1"/>
        <v>0.10795188737709993</v>
      </c>
      <c r="AI19" s="4">
        <f t="shared" si="1"/>
        <v>7.5176653938091809E-2</v>
      </c>
      <c r="AJ19" s="4">
        <f t="shared" si="1"/>
        <v>5.1742836177502194E-2</v>
      </c>
      <c r="AK19" s="4">
        <f t="shared" si="1"/>
        <v>3.5319190625345942E-2</v>
      </c>
      <c r="AL19" s="4">
        <f t="shared" si="1"/>
        <v>2.3969442072658165E-2</v>
      </c>
      <c r="AM19" s="4">
        <f t="shared" si="1"/>
        <v>1.6202243558389728E-2</v>
      </c>
      <c r="AN19" s="4">
        <f t="shared" si="1"/>
        <v>1.0922240564108399E-2</v>
      </c>
      <c r="AO19" s="4">
        <f t="shared" si="1"/>
        <v>7.3493212906090566E-3</v>
      </c>
      <c r="AP19" s="4">
        <f t="shared" si="1"/>
        <v>4.9390262185057265E-3</v>
      </c>
      <c r="AQ19" s="4">
        <f t="shared" si="1"/>
        <v>3.3164275492956197E-3</v>
      </c>
      <c r="AR19" s="4">
        <f t="shared" si="1"/>
        <v>2.2256362146679809E-3</v>
      </c>
      <c r="AT19" s="82" t="str">
        <f>A1</f>
        <v>Railway long-haul: Dry bulk</v>
      </c>
      <c r="AU19" s="83"/>
      <c r="AV19" s="83"/>
      <c r="AW19" s="83"/>
      <c r="AX19" s="83"/>
      <c r="AY19" s="83"/>
      <c r="AZ19" s="83"/>
      <c r="BA19" s="84"/>
    </row>
    <row r="20" spans="1:53" x14ac:dyDescent="0.25">
      <c r="A20" s="24" t="s">
        <v>67</v>
      </c>
      <c r="B20" s="45">
        <f>'Parameter Input'!$L$94</f>
        <v>9.2586511082899101E-2</v>
      </c>
      <c r="C20" s="46">
        <f>'Parameter Input'!$M$94</f>
        <v>7.3304790352502799E-2</v>
      </c>
      <c r="D20" s="1" t="s">
        <v>68</v>
      </c>
      <c r="L20" s="54">
        <f>'Parameter Input'!$O$94</f>
        <v>12</v>
      </c>
      <c r="M20" s="37">
        <v>0</v>
      </c>
      <c r="N20" s="37">
        <v>1</v>
      </c>
      <c r="O20" s="37">
        <f>'Parameter Input'!$P$94</f>
        <v>0.9</v>
      </c>
      <c r="P20" s="55">
        <f>'Parameter Input'!$Q$94</f>
        <v>0.4</v>
      </c>
      <c r="Q20" s="4">
        <f t="shared" si="1"/>
        <v>0.9867978615748374</v>
      </c>
      <c r="R20" s="4">
        <f t="shared" si="1"/>
        <v>0.98114509762858249</v>
      </c>
      <c r="S20" s="4">
        <f t="shared" si="1"/>
        <v>0.97311898315872036</v>
      </c>
      <c r="T20" s="4">
        <f t="shared" ref="T20:AR27" si="5">$N20+($M20-$N20)*((1/(1+EXP(-$P20*(T$9-$L20)))^$O20))</f>
        <v>0.96177484161592774</v>
      </c>
      <c r="U20" s="4">
        <f t="shared" si="5"/>
        <v>0.94584787155511363</v>
      </c>
      <c r="V20" s="4">
        <f t="shared" si="5"/>
        <v>0.92370360150141495</v>
      </c>
      <c r="W20" s="4">
        <f t="shared" si="5"/>
        <v>0.89334463567658451</v>
      </c>
      <c r="X20" s="4">
        <f t="shared" si="5"/>
        <v>0.85254543874327005</v>
      </c>
      <c r="Y20" s="4">
        <f t="shared" si="5"/>
        <v>0.79921300652623883</v>
      </c>
      <c r="Z20" s="4">
        <f t="shared" si="5"/>
        <v>0.73204982249993378</v>
      </c>
      <c r="AA20" s="4">
        <f t="shared" si="5"/>
        <v>0.65145592958786691</v>
      </c>
      <c r="AB20" s="4">
        <f t="shared" si="5"/>
        <v>0.56032247880849573</v>
      </c>
      <c r="AC20" s="4">
        <f t="shared" si="5"/>
        <v>0.46411326873185343</v>
      </c>
      <c r="AD20" s="4">
        <f t="shared" si="5"/>
        <v>0.36979727595523937</v>
      </c>
      <c r="AE20" s="4">
        <f t="shared" si="5"/>
        <v>0.28393948637231203</v>
      </c>
      <c r="AF20" s="4">
        <f t="shared" si="5"/>
        <v>0.21097259161117732</v>
      </c>
      <c r="AG20" s="4">
        <f t="shared" si="5"/>
        <v>0.15253917653798199</v>
      </c>
      <c r="AH20" s="4">
        <f t="shared" si="5"/>
        <v>0.10795188737709993</v>
      </c>
      <c r="AI20" s="4">
        <f t="shared" si="5"/>
        <v>7.5176653938091809E-2</v>
      </c>
      <c r="AJ20" s="4">
        <f t="shared" si="5"/>
        <v>5.1742836177502194E-2</v>
      </c>
      <c r="AK20" s="4">
        <f t="shared" si="5"/>
        <v>3.5319190625345942E-2</v>
      </c>
      <c r="AL20" s="4">
        <f t="shared" si="5"/>
        <v>2.3969442072658165E-2</v>
      </c>
      <c r="AM20" s="4">
        <f t="shared" si="5"/>
        <v>1.6202243558389728E-2</v>
      </c>
      <c r="AN20" s="4">
        <f t="shared" si="5"/>
        <v>1.0922240564108399E-2</v>
      </c>
      <c r="AO20" s="4">
        <f t="shared" si="5"/>
        <v>7.3493212906090566E-3</v>
      </c>
      <c r="AP20" s="4">
        <f t="shared" si="5"/>
        <v>4.9390262185057265E-3</v>
      </c>
      <c r="AQ20" s="4">
        <f t="shared" si="5"/>
        <v>3.3164275492956197E-3</v>
      </c>
      <c r="AR20" s="4">
        <f t="shared" si="5"/>
        <v>2.2256362146679809E-3</v>
      </c>
      <c r="AT20" s="85" t="str">
        <f>A2</f>
        <v>Catenary</v>
      </c>
      <c r="AU20" s="80"/>
      <c r="AV20" s="80"/>
      <c r="AW20" s="80"/>
      <c r="AX20" s="80"/>
      <c r="AY20" s="80"/>
      <c r="AZ20" s="80"/>
      <c r="BA20" s="86"/>
    </row>
    <row r="21" spans="1:53" x14ac:dyDescent="0.25">
      <c r="A21" s="24" t="s">
        <v>206</v>
      </c>
      <c r="B21" s="115">
        <f>'Parameter Input'!$L$97</f>
        <v>0</v>
      </c>
      <c r="C21" s="116">
        <f>'Parameter Input'!$M$97</f>
        <v>0</v>
      </c>
      <c r="D21" s="1" t="s">
        <v>76</v>
      </c>
      <c r="L21" s="54">
        <f>'Parameter Input'!$O$97</f>
        <v>17</v>
      </c>
      <c r="M21" s="37">
        <v>0</v>
      </c>
      <c r="N21" s="37">
        <v>1</v>
      </c>
      <c r="O21" s="37">
        <f>'Parameter Input'!$P$97</f>
        <v>0.9</v>
      </c>
      <c r="P21" s="55">
        <f>'Parameter Input'!$Q$97</f>
        <v>0.4</v>
      </c>
      <c r="Q21" s="4">
        <f t="shared" ref="Q21:AR21" si="6">$N21+($M21-$N21)*((1/(1+EXP(-$P21*(Q$9-$L21)))^$O21))</f>
        <v>0.99780374543478534</v>
      </c>
      <c r="R21" s="4">
        <f t="shared" si="6"/>
        <v>0.99685359315256394</v>
      </c>
      <c r="S21" s="4">
        <f t="shared" si="6"/>
        <v>0.99549347132349975</v>
      </c>
      <c r="T21" s="4">
        <f t="shared" si="6"/>
        <v>0.99354772139898062</v>
      </c>
      <c r="U21" s="4">
        <f t="shared" si="6"/>
        <v>0.99076681540580536</v>
      </c>
      <c r="V21" s="4">
        <f t="shared" si="6"/>
        <v>0.9867978615748374</v>
      </c>
      <c r="W21" s="4">
        <f t="shared" si="6"/>
        <v>0.98114509762858249</v>
      </c>
      <c r="X21" s="4">
        <f t="shared" si="6"/>
        <v>0.97311898315872036</v>
      </c>
      <c r="Y21" s="4">
        <f t="shared" si="6"/>
        <v>0.96177484161592774</v>
      </c>
      <c r="Z21" s="4">
        <f t="shared" si="6"/>
        <v>0.94584787155511363</v>
      </c>
      <c r="AA21" s="4">
        <f t="shared" si="6"/>
        <v>0.92370360150141495</v>
      </c>
      <c r="AB21" s="4">
        <f t="shared" si="6"/>
        <v>0.89334463567658451</v>
      </c>
      <c r="AC21" s="4">
        <f t="shared" si="6"/>
        <v>0.85254543874327005</v>
      </c>
      <c r="AD21" s="4">
        <f t="shared" si="6"/>
        <v>0.79921300652623883</v>
      </c>
      <c r="AE21" s="4">
        <f t="shared" si="6"/>
        <v>0.73204982249993378</v>
      </c>
      <c r="AF21" s="4">
        <f t="shared" si="6"/>
        <v>0.65145592958786691</v>
      </c>
      <c r="AG21" s="4">
        <f t="shared" si="6"/>
        <v>0.56032247880849573</v>
      </c>
      <c r="AH21" s="4">
        <f t="shared" si="6"/>
        <v>0.46411326873185343</v>
      </c>
      <c r="AI21" s="4">
        <f t="shared" si="6"/>
        <v>0.36979727595523937</v>
      </c>
      <c r="AJ21" s="4">
        <f t="shared" si="6"/>
        <v>0.28393948637231203</v>
      </c>
      <c r="AK21" s="4">
        <f t="shared" si="6"/>
        <v>0.21097259161117732</v>
      </c>
      <c r="AL21" s="4">
        <f t="shared" si="6"/>
        <v>0.15253917653798199</v>
      </c>
      <c r="AM21" s="4">
        <f t="shared" si="6"/>
        <v>0.10795188737709993</v>
      </c>
      <c r="AN21" s="4">
        <f t="shared" si="6"/>
        <v>7.5176653938091809E-2</v>
      </c>
      <c r="AO21" s="4">
        <f t="shared" si="6"/>
        <v>5.1742836177502194E-2</v>
      </c>
      <c r="AP21" s="4">
        <f t="shared" si="6"/>
        <v>3.5319190625345942E-2</v>
      </c>
      <c r="AQ21" s="4">
        <f t="shared" si="6"/>
        <v>2.3969442072658165E-2</v>
      </c>
      <c r="AR21" s="4">
        <f t="shared" si="6"/>
        <v>1.6202243558389728E-2</v>
      </c>
    </row>
    <row r="22" spans="1:53" x14ac:dyDescent="0.25">
      <c r="A22" s="24" t="s">
        <v>41</v>
      </c>
      <c r="B22" s="43">
        <f>'Parameter Input'!$L$91</f>
        <v>20</v>
      </c>
      <c r="C22" s="44">
        <f>'Parameter Input'!$M$91</f>
        <v>20</v>
      </c>
      <c r="D22" s="1" t="s">
        <v>42</v>
      </c>
      <c r="L22" s="54">
        <f>'Parameter Input'!$O$91</f>
        <v>12</v>
      </c>
      <c r="M22" s="37">
        <v>0</v>
      </c>
      <c r="N22" s="37">
        <v>1</v>
      </c>
      <c r="O22" s="37">
        <f>'Parameter Input'!$P$91</f>
        <v>0.9</v>
      </c>
      <c r="P22" s="55">
        <f>'Parameter Input'!$Q$91</f>
        <v>0.4</v>
      </c>
      <c r="Q22" s="4">
        <f t="shared" ref="Q22:AF27" si="7">$N22+($M22-$N22)*((1/(1+EXP(-$P22*(Q$9-$L22)))^$O22))</f>
        <v>0.9867978615748374</v>
      </c>
      <c r="R22" s="4">
        <f t="shared" si="7"/>
        <v>0.98114509762858249</v>
      </c>
      <c r="S22" s="4">
        <f t="shared" si="7"/>
        <v>0.97311898315872036</v>
      </c>
      <c r="T22" s="4">
        <f t="shared" si="7"/>
        <v>0.96177484161592774</v>
      </c>
      <c r="U22" s="4">
        <f t="shared" si="7"/>
        <v>0.94584787155511363</v>
      </c>
      <c r="V22" s="4">
        <f t="shared" si="7"/>
        <v>0.92370360150141495</v>
      </c>
      <c r="W22" s="4">
        <f t="shared" si="7"/>
        <v>0.89334463567658451</v>
      </c>
      <c r="X22" s="4">
        <f t="shared" si="7"/>
        <v>0.85254543874327005</v>
      </c>
      <c r="Y22" s="4">
        <f t="shared" si="7"/>
        <v>0.79921300652623883</v>
      </c>
      <c r="Z22" s="4">
        <f t="shared" si="7"/>
        <v>0.73204982249993378</v>
      </c>
      <c r="AA22" s="4">
        <f t="shared" si="7"/>
        <v>0.65145592958786691</v>
      </c>
      <c r="AB22" s="4">
        <f t="shared" si="7"/>
        <v>0.56032247880849573</v>
      </c>
      <c r="AC22" s="4">
        <f t="shared" si="7"/>
        <v>0.46411326873185343</v>
      </c>
      <c r="AD22" s="4">
        <f t="shared" si="7"/>
        <v>0.36979727595523937</v>
      </c>
      <c r="AE22" s="4">
        <f t="shared" si="7"/>
        <v>0.28393948637231203</v>
      </c>
      <c r="AF22" s="4">
        <f t="shared" si="7"/>
        <v>0.21097259161117732</v>
      </c>
      <c r="AG22" s="4">
        <f t="shared" si="5"/>
        <v>0.15253917653798199</v>
      </c>
      <c r="AH22" s="4">
        <f t="shared" si="5"/>
        <v>0.10795188737709993</v>
      </c>
      <c r="AI22" s="4">
        <f t="shared" si="5"/>
        <v>7.5176653938091809E-2</v>
      </c>
      <c r="AJ22" s="4">
        <f t="shared" si="5"/>
        <v>5.1742836177502194E-2</v>
      </c>
      <c r="AK22" s="4">
        <f t="shared" si="5"/>
        <v>3.5319190625345942E-2</v>
      </c>
      <c r="AL22" s="4">
        <f t="shared" si="5"/>
        <v>2.3969442072658165E-2</v>
      </c>
      <c r="AM22" s="4">
        <f t="shared" si="5"/>
        <v>1.6202243558389728E-2</v>
      </c>
      <c r="AN22" s="4">
        <f t="shared" si="5"/>
        <v>1.0922240564108399E-2</v>
      </c>
      <c r="AO22" s="4">
        <f t="shared" si="5"/>
        <v>7.3493212906090566E-3</v>
      </c>
      <c r="AP22" s="4">
        <f t="shared" si="5"/>
        <v>4.9390262185057265E-3</v>
      </c>
      <c r="AQ22" s="4">
        <f t="shared" si="5"/>
        <v>3.3164275492956197E-3</v>
      </c>
      <c r="AR22" s="4">
        <f t="shared" si="5"/>
        <v>2.2256362146679809E-3</v>
      </c>
      <c r="AT22" s="85" t="str">
        <f t="shared" ref="AT22:AW23" si="8">A13</f>
        <v>Capex costumization</v>
      </c>
      <c r="AU22" s="81">
        <f t="shared" si="8"/>
        <v>4200000</v>
      </c>
      <c r="AV22" s="81">
        <f t="shared" si="8"/>
        <v>4200000</v>
      </c>
      <c r="AW22" s="81" t="str">
        <f t="shared" si="8"/>
        <v>[€]</v>
      </c>
      <c r="AX22" s="80">
        <f>L13</f>
        <v>12</v>
      </c>
      <c r="AY22" s="80">
        <f>O13</f>
        <v>0.9</v>
      </c>
      <c r="AZ22" s="80">
        <f>P13</f>
        <v>0.4</v>
      </c>
      <c r="BA22" s="86"/>
    </row>
    <row r="23" spans="1:53" x14ac:dyDescent="0.25">
      <c r="A23" s="24" t="s">
        <v>70</v>
      </c>
      <c r="B23" s="43">
        <f>'Parameter Input'!B83</f>
        <v>30</v>
      </c>
      <c r="C23" s="44">
        <f>'Parameter Input'!C83</f>
        <v>30</v>
      </c>
      <c r="D23" s="1" t="s">
        <v>42</v>
      </c>
      <c r="L23" s="54">
        <f>'Parameter Input'!E83</f>
        <v>12</v>
      </c>
      <c r="M23" s="37">
        <v>0</v>
      </c>
      <c r="N23" s="37">
        <v>1</v>
      </c>
      <c r="O23" s="37">
        <f>'Parameter Input'!F83</f>
        <v>0.9</v>
      </c>
      <c r="P23" s="55">
        <f>'Parameter Input'!G83</f>
        <v>0.4</v>
      </c>
      <c r="Q23" s="4">
        <f t="shared" si="7"/>
        <v>0.9867978615748374</v>
      </c>
      <c r="R23" s="4">
        <f t="shared" si="7"/>
        <v>0.98114509762858249</v>
      </c>
      <c r="S23" s="4">
        <f t="shared" si="7"/>
        <v>0.97311898315872036</v>
      </c>
      <c r="T23" s="4">
        <f t="shared" si="7"/>
        <v>0.96177484161592774</v>
      </c>
      <c r="U23" s="4">
        <f t="shared" si="7"/>
        <v>0.94584787155511363</v>
      </c>
      <c r="V23" s="4">
        <f t="shared" si="7"/>
        <v>0.92370360150141495</v>
      </c>
      <c r="W23" s="4">
        <f t="shared" si="7"/>
        <v>0.89334463567658451</v>
      </c>
      <c r="X23" s="4">
        <f t="shared" si="7"/>
        <v>0.85254543874327005</v>
      </c>
      <c r="Y23" s="4">
        <f t="shared" si="7"/>
        <v>0.79921300652623883</v>
      </c>
      <c r="Z23" s="4">
        <f t="shared" si="7"/>
        <v>0.73204982249993378</v>
      </c>
      <c r="AA23" s="4">
        <f t="shared" si="7"/>
        <v>0.65145592958786691</v>
      </c>
      <c r="AB23" s="4">
        <f t="shared" si="7"/>
        <v>0.56032247880849573</v>
      </c>
      <c r="AC23" s="4">
        <f t="shared" si="7"/>
        <v>0.46411326873185343</v>
      </c>
      <c r="AD23" s="4">
        <f t="shared" si="7"/>
        <v>0.36979727595523937</v>
      </c>
      <c r="AE23" s="4">
        <f t="shared" si="7"/>
        <v>0.28393948637231203</v>
      </c>
      <c r="AF23" s="4">
        <f t="shared" si="7"/>
        <v>0.21097259161117732</v>
      </c>
      <c r="AG23" s="4">
        <f t="shared" si="5"/>
        <v>0.15253917653798199</v>
      </c>
      <c r="AH23" s="4">
        <f t="shared" si="5"/>
        <v>0.10795188737709993</v>
      </c>
      <c r="AI23" s="4">
        <f t="shared" si="5"/>
        <v>7.5176653938091809E-2</v>
      </c>
      <c r="AJ23" s="4">
        <f t="shared" si="5"/>
        <v>5.1742836177502194E-2</v>
      </c>
      <c r="AK23" s="4">
        <f t="shared" si="5"/>
        <v>3.5319190625345942E-2</v>
      </c>
      <c r="AL23" s="4">
        <f t="shared" si="5"/>
        <v>2.3969442072658165E-2</v>
      </c>
      <c r="AM23" s="4">
        <f t="shared" si="5"/>
        <v>1.6202243558389728E-2</v>
      </c>
      <c r="AN23" s="4">
        <f t="shared" si="5"/>
        <v>1.0922240564108399E-2</v>
      </c>
      <c r="AO23" s="4">
        <f t="shared" si="5"/>
        <v>7.3493212906090566E-3</v>
      </c>
      <c r="AP23" s="4">
        <f t="shared" si="5"/>
        <v>4.9390262185057265E-3</v>
      </c>
      <c r="AQ23" s="4">
        <f t="shared" si="5"/>
        <v>3.3164275492956197E-3</v>
      </c>
      <c r="AR23" s="4">
        <f t="shared" si="5"/>
        <v>2.2256362146679809E-3</v>
      </c>
      <c r="AT23" s="85" t="str">
        <f t="shared" si="8"/>
        <v>Residual value (costumization)</v>
      </c>
      <c r="AU23" s="81">
        <f t="shared" si="8"/>
        <v>-210000</v>
      </c>
      <c r="AV23" s="81">
        <f t="shared" si="8"/>
        <v>-210000</v>
      </c>
      <c r="AW23" s="81" t="str">
        <f t="shared" si="8"/>
        <v>[€]</v>
      </c>
      <c r="AX23" s="80">
        <f>L14</f>
        <v>12</v>
      </c>
      <c r="AY23" s="80">
        <f>O14</f>
        <v>0.9</v>
      </c>
      <c r="AZ23" s="80">
        <f>P14</f>
        <v>0.4</v>
      </c>
      <c r="BA23" s="86"/>
    </row>
    <row r="24" spans="1:53" x14ac:dyDescent="0.25">
      <c r="A24" s="24" t="s">
        <v>48</v>
      </c>
      <c r="B24" s="70">
        <f>'Parameter Input'!B80</f>
        <v>2240</v>
      </c>
      <c r="C24" s="71">
        <f>'Parameter Input'!C80</f>
        <v>2240</v>
      </c>
      <c r="D24" s="1" t="s">
        <v>49</v>
      </c>
      <c r="L24" s="54">
        <f>'Parameter Input'!E80</f>
        <v>12</v>
      </c>
      <c r="M24" s="37">
        <v>0</v>
      </c>
      <c r="N24" s="37">
        <v>1</v>
      </c>
      <c r="O24" s="37">
        <f>'Parameter Input'!F80</f>
        <v>0.9</v>
      </c>
      <c r="P24" s="55">
        <f>'Parameter Input'!G80</f>
        <v>0.4</v>
      </c>
      <c r="Q24" s="4">
        <f t="shared" si="7"/>
        <v>0.9867978615748374</v>
      </c>
      <c r="R24" s="4">
        <f t="shared" si="7"/>
        <v>0.98114509762858249</v>
      </c>
      <c r="S24" s="4">
        <f t="shared" si="7"/>
        <v>0.97311898315872036</v>
      </c>
      <c r="T24" s="4">
        <f t="shared" si="7"/>
        <v>0.96177484161592774</v>
      </c>
      <c r="U24" s="4">
        <f t="shared" si="7"/>
        <v>0.94584787155511363</v>
      </c>
      <c r="V24" s="4">
        <f t="shared" si="7"/>
        <v>0.92370360150141495</v>
      </c>
      <c r="W24" s="4">
        <f t="shared" si="7"/>
        <v>0.89334463567658451</v>
      </c>
      <c r="X24" s="4">
        <f t="shared" si="7"/>
        <v>0.85254543874327005</v>
      </c>
      <c r="Y24" s="4">
        <f t="shared" si="7"/>
        <v>0.79921300652623883</v>
      </c>
      <c r="Z24" s="4">
        <f t="shared" si="7"/>
        <v>0.73204982249993378</v>
      </c>
      <c r="AA24" s="4">
        <f t="shared" si="7"/>
        <v>0.65145592958786691</v>
      </c>
      <c r="AB24" s="4">
        <f t="shared" si="7"/>
        <v>0.56032247880849573</v>
      </c>
      <c r="AC24" s="4">
        <f t="shared" si="7"/>
        <v>0.46411326873185343</v>
      </c>
      <c r="AD24" s="4">
        <f t="shared" si="7"/>
        <v>0.36979727595523937</v>
      </c>
      <c r="AE24" s="4">
        <f t="shared" si="7"/>
        <v>0.28393948637231203</v>
      </c>
      <c r="AF24" s="4">
        <f t="shared" si="7"/>
        <v>0.21097259161117732</v>
      </c>
      <c r="AG24" s="4">
        <f t="shared" si="5"/>
        <v>0.15253917653798199</v>
      </c>
      <c r="AH24" s="4">
        <f t="shared" si="5"/>
        <v>0.10795188737709993</v>
      </c>
      <c r="AI24" s="4">
        <f t="shared" si="5"/>
        <v>7.5176653938091809E-2</v>
      </c>
      <c r="AJ24" s="4">
        <f t="shared" si="5"/>
        <v>5.1742836177502194E-2</v>
      </c>
      <c r="AK24" s="4">
        <f t="shared" si="5"/>
        <v>3.5319190625345942E-2</v>
      </c>
      <c r="AL24" s="4">
        <f t="shared" si="5"/>
        <v>2.3969442072658165E-2</v>
      </c>
      <c r="AM24" s="4">
        <f t="shared" si="5"/>
        <v>1.6202243558389728E-2</v>
      </c>
      <c r="AN24" s="4">
        <f t="shared" si="5"/>
        <v>1.0922240564108399E-2</v>
      </c>
      <c r="AO24" s="4">
        <f t="shared" si="5"/>
        <v>7.3493212906090566E-3</v>
      </c>
      <c r="AP24" s="4">
        <f t="shared" si="5"/>
        <v>4.9390262185057265E-3</v>
      </c>
      <c r="AQ24" s="4">
        <f t="shared" si="5"/>
        <v>3.3164275492956197E-3</v>
      </c>
      <c r="AR24" s="4">
        <f t="shared" si="5"/>
        <v>2.2256362146679809E-3</v>
      </c>
      <c r="AT24" s="85" t="str">
        <f t="shared" ref="AT24:AW27" si="9">A24</f>
        <v xml:space="preserve">Tonnage </v>
      </c>
      <c r="AU24" s="81">
        <f t="shared" si="9"/>
        <v>2240</v>
      </c>
      <c r="AV24" s="81">
        <f t="shared" si="9"/>
        <v>2240</v>
      </c>
      <c r="AW24" s="81" t="str">
        <f t="shared" si="9"/>
        <v>[t]</v>
      </c>
      <c r="AX24" s="80">
        <f>L24</f>
        <v>12</v>
      </c>
      <c r="AY24" s="80">
        <f t="shared" ref="AY24:AZ27" si="10">O24</f>
        <v>0.9</v>
      </c>
      <c r="AZ24" s="80">
        <f t="shared" si="10"/>
        <v>0.4</v>
      </c>
      <c r="BA24" s="86"/>
    </row>
    <row r="25" spans="1:53" x14ac:dyDescent="0.25">
      <c r="A25" s="24" t="s">
        <v>56</v>
      </c>
      <c r="B25" s="72">
        <f>'Parameter Input'!B81</f>
        <v>0.48</v>
      </c>
      <c r="C25" s="73">
        <f>'Parameter Input'!C81</f>
        <v>0.48</v>
      </c>
      <c r="D25" s="1" t="s">
        <v>57</v>
      </c>
      <c r="L25" s="54">
        <f>'Parameter Input'!E81</f>
        <v>12</v>
      </c>
      <c r="M25" s="37">
        <v>0</v>
      </c>
      <c r="N25" s="37">
        <v>1</v>
      </c>
      <c r="O25" s="37">
        <f>'Parameter Input'!F81</f>
        <v>0.9</v>
      </c>
      <c r="P25" s="55">
        <f>'Parameter Input'!G81</f>
        <v>0.4</v>
      </c>
      <c r="Q25" s="4">
        <f t="shared" si="7"/>
        <v>0.9867978615748374</v>
      </c>
      <c r="R25" s="4">
        <f t="shared" si="7"/>
        <v>0.98114509762858249</v>
      </c>
      <c r="S25" s="4">
        <f t="shared" si="7"/>
        <v>0.97311898315872036</v>
      </c>
      <c r="T25" s="4">
        <f t="shared" si="7"/>
        <v>0.96177484161592774</v>
      </c>
      <c r="U25" s="4">
        <f t="shared" si="7"/>
        <v>0.94584787155511363</v>
      </c>
      <c r="V25" s="4">
        <f t="shared" si="7"/>
        <v>0.92370360150141495</v>
      </c>
      <c r="W25" s="4">
        <f t="shared" si="7"/>
        <v>0.89334463567658451</v>
      </c>
      <c r="X25" s="4">
        <f t="shared" si="7"/>
        <v>0.85254543874327005</v>
      </c>
      <c r="Y25" s="4">
        <f t="shared" si="7"/>
        <v>0.79921300652623883</v>
      </c>
      <c r="Z25" s="4">
        <f t="shared" si="7"/>
        <v>0.73204982249993378</v>
      </c>
      <c r="AA25" s="4">
        <f t="shared" si="7"/>
        <v>0.65145592958786691</v>
      </c>
      <c r="AB25" s="4">
        <f t="shared" si="7"/>
        <v>0.56032247880849573</v>
      </c>
      <c r="AC25" s="4">
        <f t="shared" si="7"/>
        <v>0.46411326873185343</v>
      </c>
      <c r="AD25" s="4">
        <f t="shared" si="7"/>
        <v>0.36979727595523937</v>
      </c>
      <c r="AE25" s="4">
        <f t="shared" si="7"/>
        <v>0.28393948637231203</v>
      </c>
      <c r="AF25" s="4">
        <f t="shared" si="7"/>
        <v>0.21097259161117732</v>
      </c>
      <c r="AG25" s="4">
        <f t="shared" si="5"/>
        <v>0.15253917653798199</v>
      </c>
      <c r="AH25" s="4">
        <f t="shared" si="5"/>
        <v>0.10795188737709993</v>
      </c>
      <c r="AI25" s="4">
        <f t="shared" si="5"/>
        <v>7.5176653938091809E-2</v>
      </c>
      <c r="AJ25" s="4">
        <f t="shared" si="5"/>
        <v>5.1742836177502194E-2</v>
      </c>
      <c r="AK25" s="4">
        <f t="shared" si="5"/>
        <v>3.5319190625345942E-2</v>
      </c>
      <c r="AL25" s="4">
        <f t="shared" si="5"/>
        <v>2.3969442072658165E-2</v>
      </c>
      <c r="AM25" s="4">
        <f t="shared" si="5"/>
        <v>1.6202243558389728E-2</v>
      </c>
      <c r="AN25" s="4">
        <f t="shared" si="5"/>
        <v>1.0922240564108399E-2</v>
      </c>
      <c r="AO25" s="4">
        <f t="shared" si="5"/>
        <v>7.3493212906090566E-3</v>
      </c>
      <c r="AP25" s="4">
        <f t="shared" si="5"/>
        <v>4.9390262185057265E-3</v>
      </c>
      <c r="AQ25" s="4">
        <f t="shared" si="5"/>
        <v>3.3164275492956197E-3</v>
      </c>
      <c r="AR25" s="4">
        <f t="shared" si="5"/>
        <v>2.2256362146679809E-3</v>
      </c>
      <c r="AT25" s="85" t="str">
        <f t="shared" si="9"/>
        <v>Market failure (av. utilization)</v>
      </c>
      <c r="AU25" s="81">
        <f t="shared" si="9"/>
        <v>0.48</v>
      </c>
      <c r="AV25" s="81">
        <f t="shared" si="9"/>
        <v>0.48</v>
      </c>
      <c r="AW25" s="81" t="str">
        <f t="shared" si="9"/>
        <v>[%]</v>
      </c>
      <c r="AX25" s="80">
        <f>L25</f>
        <v>12</v>
      </c>
      <c r="AY25" s="80">
        <f t="shared" si="10"/>
        <v>0.9</v>
      </c>
      <c r="AZ25" s="80">
        <f t="shared" si="10"/>
        <v>0.4</v>
      </c>
      <c r="BA25" s="86"/>
    </row>
    <row r="26" spans="1:53" x14ac:dyDescent="0.25">
      <c r="A26" s="24" t="s">
        <v>73</v>
      </c>
      <c r="B26" s="72">
        <f>'Parameter Input'!$L$95</f>
        <v>0</v>
      </c>
      <c r="C26" s="73">
        <f>'Parameter Input'!$M$95</f>
        <v>0</v>
      </c>
      <c r="D26" s="1" t="s">
        <v>57</v>
      </c>
      <c r="L26" s="54">
        <f>'Parameter Input'!$O$95</f>
        <v>12</v>
      </c>
      <c r="M26" s="37">
        <v>0</v>
      </c>
      <c r="N26" s="37">
        <v>1</v>
      </c>
      <c r="O26" s="37">
        <f>'Parameter Input'!$P$95</f>
        <v>0.9</v>
      </c>
      <c r="P26" s="55">
        <f>'Parameter Input'!$Q$95</f>
        <v>0.4</v>
      </c>
      <c r="Q26" s="4">
        <f t="shared" si="7"/>
        <v>0.9867978615748374</v>
      </c>
      <c r="R26" s="4">
        <f t="shared" si="7"/>
        <v>0.98114509762858249</v>
      </c>
      <c r="S26" s="4">
        <f t="shared" si="7"/>
        <v>0.97311898315872036</v>
      </c>
      <c r="T26" s="4">
        <f t="shared" si="7"/>
        <v>0.96177484161592774</v>
      </c>
      <c r="U26" s="4">
        <f t="shared" si="7"/>
        <v>0.94584787155511363</v>
      </c>
      <c r="V26" s="4">
        <f t="shared" si="7"/>
        <v>0.92370360150141495</v>
      </c>
      <c r="W26" s="4">
        <f t="shared" si="7"/>
        <v>0.89334463567658451</v>
      </c>
      <c r="X26" s="4">
        <f t="shared" si="7"/>
        <v>0.85254543874327005</v>
      </c>
      <c r="Y26" s="4">
        <f t="shared" si="7"/>
        <v>0.79921300652623883</v>
      </c>
      <c r="Z26" s="4">
        <f t="shared" si="7"/>
        <v>0.73204982249993378</v>
      </c>
      <c r="AA26" s="4">
        <f t="shared" si="7"/>
        <v>0.65145592958786691</v>
      </c>
      <c r="AB26" s="4">
        <f t="shared" si="7"/>
        <v>0.56032247880849573</v>
      </c>
      <c r="AC26" s="4">
        <f t="shared" si="7"/>
        <v>0.46411326873185343</v>
      </c>
      <c r="AD26" s="4">
        <f t="shared" si="7"/>
        <v>0.36979727595523937</v>
      </c>
      <c r="AE26" s="4">
        <f t="shared" si="7"/>
        <v>0.28393948637231203</v>
      </c>
      <c r="AF26" s="4">
        <f t="shared" si="7"/>
        <v>0.21097259161117732</v>
      </c>
      <c r="AG26" s="4">
        <f t="shared" si="5"/>
        <v>0.15253917653798199</v>
      </c>
      <c r="AH26" s="4">
        <f t="shared" si="5"/>
        <v>0.10795188737709993</v>
      </c>
      <c r="AI26" s="4">
        <f t="shared" si="5"/>
        <v>7.5176653938091809E-2</v>
      </c>
      <c r="AJ26" s="4">
        <f t="shared" si="5"/>
        <v>5.1742836177502194E-2</v>
      </c>
      <c r="AK26" s="4">
        <f t="shared" si="5"/>
        <v>3.5319190625345942E-2</v>
      </c>
      <c r="AL26" s="4">
        <f t="shared" si="5"/>
        <v>2.3969442072658165E-2</v>
      </c>
      <c r="AM26" s="4">
        <f t="shared" si="5"/>
        <v>1.6202243558389728E-2</v>
      </c>
      <c r="AN26" s="4">
        <f t="shared" si="5"/>
        <v>1.0922240564108399E-2</v>
      </c>
      <c r="AO26" s="4">
        <f t="shared" si="5"/>
        <v>7.3493212906090566E-3</v>
      </c>
      <c r="AP26" s="4">
        <f t="shared" si="5"/>
        <v>4.9390262185057265E-3</v>
      </c>
      <c r="AQ26" s="4">
        <f t="shared" si="5"/>
        <v>3.3164275492956197E-3</v>
      </c>
      <c r="AR26" s="4">
        <f t="shared" si="5"/>
        <v>2.2256362146679809E-3</v>
      </c>
      <c r="AT26" s="85" t="str">
        <f t="shared" si="9"/>
        <v>Payload loss (fuel)</v>
      </c>
      <c r="AU26" s="81">
        <f t="shared" si="9"/>
        <v>0</v>
      </c>
      <c r="AV26" s="81">
        <f t="shared" si="9"/>
        <v>0</v>
      </c>
      <c r="AW26" s="81" t="str">
        <f t="shared" si="9"/>
        <v>[%]</v>
      </c>
      <c r="AX26" s="80">
        <f>L26</f>
        <v>12</v>
      </c>
      <c r="AY26" s="80">
        <f t="shared" si="10"/>
        <v>0.9</v>
      </c>
      <c r="AZ26" s="80">
        <f t="shared" si="10"/>
        <v>0.4</v>
      </c>
      <c r="BA26" s="86"/>
    </row>
    <row r="27" spans="1:53" ht="15.75" thickBot="1" x14ac:dyDescent="0.3">
      <c r="A27" s="24" t="s">
        <v>64</v>
      </c>
      <c r="B27" s="74">
        <f>'Parameter Input'!B82</f>
        <v>178500</v>
      </c>
      <c r="C27" s="75">
        <f>'Parameter Input'!C82</f>
        <v>178500</v>
      </c>
      <c r="D27" s="1" t="s">
        <v>65</v>
      </c>
      <c r="L27" s="56">
        <f>'Parameter Input'!E82</f>
        <v>12</v>
      </c>
      <c r="M27" s="57">
        <v>0</v>
      </c>
      <c r="N27" s="57">
        <v>1</v>
      </c>
      <c r="O27" s="57">
        <f>'Parameter Input'!F82</f>
        <v>0.9</v>
      </c>
      <c r="P27" s="58">
        <f>'Parameter Input'!G82</f>
        <v>0.4</v>
      </c>
      <c r="Q27" s="4">
        <f t="shared" si="7"/>
        <v>0.9867978615748374</v>
      </c>
      <c r="R27" s="4">
        <f t="shared" si="7"/>
        <v>0.98114509762858249</v>
      </c>
      <c r="S27" s="4">
        <f t="shared" si="7"/>
        <v>0.97311898315872036</v>
      </c>
      <c r="T27" s="4">
        <f t="shared" si="7"/>
        <v>0.96177484161592774</v>
      </c>
      <c r="U27" s="4">
        <f t="shared" si="7"/>
        <v>0.94584787155511363</v>
      </c>
      <c r="V27" s="4">
        <f t="shared" si="7"/>
        <v>0.92370360150141495</v>
      </c>
      <c r="W27" s="4">
        <f t="shared" si="7"/>
        <v>0.89334463567658451</v>
      </c>
      <c r="X27" s="4">
        <f t="shared" si="7"/>
        <v>0.85254543874327005</v>
      </c>
      <c r="Y27" s="4">
        <f t="shared" si="7"/>
        <v>0.79921300652623883</v>
      </c>
      <c r="Z27" s="4">
        <f t="shared" si="7"/>
        <v>0.73204982249993378</v>
      </c>
      <c r="AA27" s="4">
        <f t="shared" si="7"/>
        <v>0.65145592958786691</v>
      </c>
      <c r="AB27" s="4">
        <f t="shared" si="7"/>
        <v>0.56032247880849573</v>
      </c>
      <c r="AC27" s="4">
        <f t="shared" si="7"/>
        <v>0.46411326873185343</v>
      </c>
      <c r="AD27" s="4">
        <f t="shared" si="7"/>
        <v>0.36979727595523937</v>
      </c>
      <c r="AE27" s="4">
        <f t="shared" si="7"/>
        <v>0.28393948637231203</v>
      </c>
      <c r="AF27" s="4">
        <f t="shared" si="7"/>
        <v>0.21097259161117732</v>
      </c>
      <c r="AG27" s="4">
        <f t="shared" si="5"/>
        <v>0.15253917653798199</v>
      </c>
      <c r="AH27" s="4">
        <f t="shared" si="5"/>
        <v>0.10795188737709993</v>
      </c>
      <c r="AI27" s="4">
        <f t="shared" si="5"/>
        <v>7.5176653938091809E-2</v>
      </c>
      <c r="AJ27" s="4">
        <f t="shared" si="5"/>
        <v>5.1742836177502194E-2</v>
      </c>
      <c r="AK27" s="4">
        <f t="shared" si="5"/>
        <v>3.5319190625345942E-2</v>
      </c>
      <c r="AL27" s="4">
        <f t="shared" si="5"/>
        <v>2.3969442072658165E-2</v>
      </c>
      <c r="AM27" s="4">
        <f t="shared" si="5"/>
        <v>1.6202243558389728E-2</v>
      </c>
      <c r="AN27" s="4">
        <f t="shared" si="5"/>
        <v>1.0922240564108399E-2</v>
      </c>
      <c r="AO27" s="4">
        <f t="shared" si="5"/>
        <v>7.3493212906090566E-3</v>
      </c>
      <c r="AP27" s="4">
        <f t="shared" si="5"/>
        <v>4.9390262185057265E-3</v>
      </c>
      <c r="AQ27" s="4">
        <f t="shared" si="5"/>
        <v>3.3164275492956197E-3</v>
      </c>
      <c r="AR27" s="4">
        <f t="shared" si="5"/>
        <v>2.2256362146679809E-3</v>
      </c>
      <c r="AT27" s="87" t="str">
        <f t="shared" si="9"/>
        <v>Annual Mileage</v>
      </c>
      <c r="AU27" s="88">
        <f t="shared" si="9"/>
        <v>178500</v>
      </c>
      <c r="AV27" s="88">
        <f t="shared" si="9"/>
        <v>178500</v>
      </c>
      <c r="AW27" s="88" t="str">
        <f t="shared" si="9"/>
        <v>[km/a]</v>
      </c>
      <c r="AX27" s="89">
        <f>L27</f>
        <v>12</v>
      </c>
      <c r="AY27" s="89">
        <f t="shared" si="10"/>
        <v>0.9</v>
      </c>
      <c r="AZ27" s="89">
        <f t="shared" si="10"/>
        <v>0.4</v>
      </c>
      <c r="BA27" s="90"/>
    </row>
    <row r="28" spans="1:53" ht="15.75" thickBot="1" x14ac:dyDescent="0.3">
      <c r="A28" s="25"/>
      <c r="B28" s="40"/>
    </row>
    <row r="29" spans="1:53" ht="15.75" thickBot="1" x14ac:dyDescent="0.3">
      <c r="AT29" s="82" t="str">
        <f>A1</f>
        <v>Railway long-haul: Dry bulk</v>
      </c>
      <c r="AU29" s="83"/>
      <c r="AV29" s="83"/>
      <c r="AW29" s="83"/>
      <c r="AX29" s="83">
        <f>U9</f>
        <v>4</v>
      </c>
      <c r="AY29" s="83"/>
      <c r="AZ29" s="83"/>
      <c r="BA29" s="84" t="s">
        <v>3</v>
      </c>
    </row>
    <row r="30" spans="1:53" ht="15.75" thickBot="1" x14ac:dyDescent="0.3">
      <c r="A30" s="26" t="s">
        <v>208</v>
      </c>
      <c r="B30" s="27">
        <v>2023</v>
      </c>
      <c r="C30" s="27">
        <v>2024</v>
      </c>
      <c r="D30" s="27">
        <v>2025</v>
      </c>
      <c r="E30" s="27">
        <v>2026</v>
      </c>
      <c r="F30" s="27">
        <v>2027</v>
      </c>
      <c r="G30" s="27">
        <v>2028</v>
      </c>
      <c r="H30" s="27">
        <v>2029</v>
      </c>
      <c r="I30" s="27">
        <v>2030</v>
      </c>
      <c r="J30" s="27">
        <v>2031</v>
      </c>
      <c r="K30" s="27">
        <v>2032</v>
      </c>
      <c r="L30" s="27">
        <v>2033</v>
      </c>
      <c r="M30" s="27">
        <v>2034</v>
      </c>
      <c r="N30" s="27">
        <v>2035</v>
      </c>
      <c r="O30" s="27">
        <v>2036</v>
      </c>
      <c r="P30" s="27">
        <v>2037</v>
      </c>
      <c r="Q30" s="27">
        <v>2038</v>
      </c>
      <c r="R30" s="27">
        <v>2039</v>
      </c>
      <c r="S30" s="27">
        <v>2040</v>
      </c>
      <c r="T30" s="27">
        <v>2041</v>
      </c>
      <c r="U30" s="27">
        <v>2042</v>
      </c>
      <c r="V30" s="27">
        <v>2043</v>
      </c>
      <c r="W30" s="27">
        <v>2044</v>
      </c>
      <c r="X30" s="27">
        <v>2045</v>
      </c>
      <c r="Y30" s="27">
        <v>2046</v>
      </c>
      <c r="Z30" s="27">
        <v>2047</v>
      </c>
      <c r="AA30" s="27">
        <v>2048</v>
      </c>
      <c r="AB30" s="27">
        <v>2049</v>
      </c>
      <c r="AC30" s="28">
        <v>2050</v>
      </c>
      <c r="AT30" s="85" t="str">
        <f>A2</f>
        <v>Catenary</v>
      </c>
      <c r="AU30" s="80">
        <f>B9</f>
        <v>2023</v>
      </c>
      <c r="AV30" s="80">
        <f>C9</f>
        <v>2050</v>
      </c>
      <c r="AW30" s="80" t="str">
        <f>D10</f>
        <v>Unit</v>
      </c>
      <c r="AX30" s="80" t="str">
        <f>L10</f>
        <v>midway</v>
      </c>
      <c r="AY30" s="80" t="str">
        <f>O10</f>
        <v>a</v>
      </c>
      <c r="AZ30" s="80" t="str">
        <f>P10</f>
        <v>k</v>
      </c>
      <c r="BA30" s="86"/>
    </row>
    <row r="31" spans="1:53" x14ac:dyDescent="0.25">
      <c r="A31" s="29" t="str">
        <f t="shared" ref="A31:A40" si="11">A11</f>
        <v>Capex vehicle</v>
      </c>
      <c r="B31" s="62">
        <f t="shared" ref="B31:B39" si="12">$B11+($C11-$B11)*(1-Q11)</f>
        <v>5000000</v>
      </c>
      <c r="C31" s="62">
        <f t="shared" ref="C31:C39" si="13">$B11+($C11-$B11)*(1-R11)</f>
        <v>5000000</v>
      </c>
      <c r="D31" s="62">
        <f t="shared" ref="D31:D39" si="14">$B11+($C11-$B11)*(1-S11)</f>
        <v>5000000</v>
      </c>
      <c r="E31" s="62">
        <f t="shared" ref="E31:E39" si="15">$B11+($C11-$B11)*(1-T11)</f>
        <v>5000000</v>
      </c>
      <c r="F31" s="62">
        <f t="shared" ref="F31:F39" si="16">$B11+($C11-$B11)*(1-U11)</f>
        <v>5000000</v>
      </c>
      <c r="G31" s="62">
        <f t="shared" ref="G31:G39" si="17">$B11+($C11-$B11)*(1-V11)</f>
        <v>5000000</v>
      </c>
      <c r="H31" s="62">
        <f t="shared" ref="H31:H39" si="18">$B11+($C11-$B11)*(1-W11)</f>
        <v>5000000</v>
      </c>
      <c r="I31" s="62">
        <f t="shared" ref="I31:I39" si="19">$B11+($C11-$B11)*(1-X11)</f>
        <v>5000000</v>
      </c>
      <c r="J31" s="62">
        <f t="shared" ref="J31:J39" si="20">$B11+($C11-$B11)*(1-Y11)</f>
        <v>5000000</v>
      </c>
      <c r="K31" s="62">
        <f t="shared" ref="K31:K39" si="21">$B11+($C11-$B11)*(1-Z11)</f>
        <v>5000000</v>
      </c>
      <c r="L31" s="62">
        <f t="shared" ref="L31:L39" si="22">$B11+($C11-$B11)*(1-AA11)</f>
        <v>5000000</v>
      </c>
      <c r="M31" s="62">
        <f t="shared" ref="M31:M39" si="23">$B11+($C11-$B11)*(1-AB11)</f>
        <v>5000000</v>
      </c>
      <c r="N31" s="62">
        <f t="shared" ref="N31:N39" si="24">$B11+($C11-$B11)*(1-AC11)</f>
        <v>5000000</v>
      </c>
      <c r="O31" s="62">
        <f t="shared" ref="O31:O39" si="25">$B11+($C11-$B11)*(1-AD11)</f>
        <v>5000000</v>
      </c>
      <c r="P31" s="62">
        <f t="shared" ref="P31:P39" si="26">$B11+($C11-$B11)*(1-AE11)</f>
        <v>5000000</v>
      </c>
      <c r="Q31" s="62">
        <f t="shared" ref="Q31:Q39" si="27">$B11+($C11-$B11)*(1-AF11)</f>
        <v>5000000</v>
      </c>
      <c r="R31" s="62">
        <f t="shared" ref="R31:R39" si="28">$B11+($C11-$B11)*(1-AG11)</f>
        <v>5000000</v>
      </c>
      <c r="S31" s="62">
        <f t="shared" ref="S31:S39" si="29">$B11+($C11-$B11)*(1-AH11)</f>
        <v>5000000</v>
      </c>
      <c r="T31" s="62">
        <f t="shared" ref="T31:T39" si="30">$B11+($C11-$B11)*(1-AI11)</f>
        <v>5000000</v>
      </c>
      <c r="U31" s="62">
        <f t="shared" ref="U31:U39" si="31">$B11+($C11-$B11)*(1-AJ11)</f>
        <v>5000000</v>
      </c>
      <c r="V31" s="62">
        <f t="shared" ref="V31:V39" si="32">$B11+($C11-$B11)*(1-AK11)</f>
        <v>5000000</v>
      </c>
      <c r="W31" s="62">
        <f t="shared" ref="W31:W39" si="33">$B11+($C11-$B11)*(1-AL11)</f>
        <v>5000000</v>
      </c>
      <c r="X31" s="62">
        <f t="shared" ref="X31:X39" si="34">$B11+($C11-$B11)*(1-AM11)</f>
        <v>5000000</v>
      </c>
      <c r="Y31" s="62">
        <f t="shared" ref="Y31:Y39" si="35">$B11+($C11-$B11)*(1-AN11)</f>
        <v>5000000</v>
      </c>
      <c r="Z31" s="62">
        <f t="shared" ref="Z31:Z39" si="36">$B11+($C11-$B11)*(1-AO11)</f>
        <v>5000000</v>
      </c>
      <c r="AA31" s="62">
        <f t="shared" ref="AA31:AA39" si="37">$B11+($C11-$B11)*(1-AP11)</f>
        <v>5000000</v>
      </c>
      <c r="AB31" s="62">
        <f t="shared" ref="AB31:AB39" si="38">$B11+($C11-$B11)*(1-AQ11)</f>
        <v>5000000</v>
      </c>
      <c r="AC31" s="62">
        <f t="shared" ref="AC31:AC39" si="39">$B11+($C11-$B11)*(1-AR11)</f>
        <v>5000000</v>
      </c>
      <c r="AT31" s="85" t="str">
        <f>A17</f>
        <v>Opex maintenance &amp; repair</v>
      </c>
      <c r="AU31" s="81">
        <f>B17</f>
        <v>650000</v>
      </c>
      <c r="AV31" s="81">
        <f>C17</f>
        <v>650000</v>
      </c>
      <c r="AW31" s="81" t="str">
        <f>D17</f>
        <v>[€/a]</v>
      </c>
      <c r="AX31" s="80">
        <f>L17</f>
        <v>12</v>
      </c>
      <c r="AY31" s="80">
        <f>O17</f>
        <v>0.9</v>
      </c>
      <c r="AZ31" s="80">
        <f>P17</f>
        <v>0.4</v>
      </c>
      <c r="BA31" s="86"/>
    </row>
    <row r="32" spans="1:53" x14ac:dyDescent="0.25">
      <c r="A32" s="30" t="str">
        <f t="shared" si="11"/>
        <v>Residual value (vehicle)</v>
      </c>
      <c r="B32" s="62">
        <f t="shared" si="12"/>
        <v>-750000</v>
      </c>
      <c r="C32" s="62">
        <f t="shared" si="13"/>
        <v>-750000</v>
      </c>
      <c r="D32" s="62">
        <f t="shared" si="14"/>
        <v>-750000</v>
      </c>
      <c r="E32" s="62">
        <f t="shared" si="15"/>
        <v>-750000</v>
      </c>
      <c r="F32" s="62">
        <f t="shared" si="16"/>
        <v>-750000</v>
      </c>
      <c r="G32" s="62">
        <f t="shared" si="17"/>
        <v>-750000</v>
      </c>
      <c r="H32" s="62">
        <f t="shared" si="18"/>
        <v>-750000</v>
      </c>
      <c r="I32" s="62">
        <f t="shared" si="19"/>
        <v>-750000</v>
      </c>
      <c r="J32" s="62">
        <f t="shared" si="20"/>
        <v>-750000</v>
      </c>
      <c r="K32" s="62">
        <f t="shared" si="21"/>
        <v>-750000</v>
      </c>
      <c r="L32" s="62">
        <f t="shared" si="22"/>
        <v>-750000</v>
      </c>
      <c r="M32" s="62">
        <f t="shared" si="23"/>
        <v>-750000</v>
      </c>
      <c r="N32" s="62">
        <f t="shared" si="24"/>
        <v>-750000</v>
      </c>
      <c r="O32" s="62">
        <f t="shared" si="25"/>
        <v>-750000</v>
      </c>
      <c r="P32" s="62">
        <f t="shared" si="26"/>
        <v>-750000</v>
      </c>
      <c r="Q32" s="62">
        <f t="shared" si="27"/>
        <v>-750000</v>
      </c>
      <c r="R32" s="62">
        <f t="shared" si="28"/>
        <v>-750000</v>
      </c>
      <c r="S32" s="62">
        <f t="shared" si="29"/>
        <v>-750000</v>
      </c>
      <c r="T32" s="62">
        <f t="shared" si="30"/>
        <v>-750000</v>
      </c>
      <c r="U32" s="62">
        <f t="shared" si="31"/>
        <v>-750000</v>
      </c>
      <c r="V32" s="62">
        <f t="shared" si="32"/>
        <v>-750000</v>
      </c>
      <c r="W32" s="62">
        <f t="shared" si="33"/>
        <v>-750000</v>
      </c>
      <c r="X32" s="62">
        <f t="shared" si="34"/>
        <v>-750000</v>
      </c>
      <c r="Y32" s="62">
        <f t="shared" si="35"/>
        <v>-750000</v>
      </c>
      <c r="Z32" s="62">
        <f t="shared" si="36"/>
        <v>-750000</v>
      </c>
      <c r="AA32" s="62">
        <f t="shared" si="37"/>
        <v>-750000</v>
      </c>
      <c r="AB32" s="62">
        <f t="shared" si="38"/>
        <v>-750000</v>
      </c>
      <c r="AC32" s="62">
        <f t="shared" si="39"/>
        <v>-750000</v>
      </c>
      <c r="AT32" s="85" t="str">
        <f t="shared" ref="AT32:AW33" si="40">A19</f>
        <v>Fuel Economy</v>
      </c>
      <c r="AU32" s="81">
        <f t="shared" si="40"/>
        <v>25.563670588235297</v>
      </c>
      <c r="AV32" s="81">
        <f t="shared" si="40"/>
        <v>25.563670588235297</v>
      </c>
      <c r="AW32" s="81" t="str">
        <f t="shared" si="40"/>
        <v>[kWh/km]</v>
      </c>
      <c r="AX32" s="80">
        <f>L19</f>
        <v>12</v>
      </c>
      <c r="AY32" s="80">
        <f>O19</f>
        <v>0.9</v>
      </c>
      <c r="AZ32" s="80">
        <f>P19</f>
        <v>0.4</v>
      </c>
      <c r="BA32" s="86"/>
    </row>
    <row r="33" spans="1:53" x14ac:dyDescent="0.25">
      <c r="A33" s="30" t="str">
        <f t="shared" si="11"/>
        <v>Capex costumization</v>
      </c>
      <c r="B33" s="62">
        <f t="shared" si="12"/>
        <v>4200000</v>
      </c>
      <c r="C33" s="62">
        <f t="shared" si="13"/>
        <v>4200000</v>
      </c>
      <c r="D33" s="62">
        <f t="shared" si="14"/>
        <v>4200000</v>
      </c>
      <c r="E33" s="62">
        <f t="shared" si="15"/>
        <v>4200000</v>
      </c>
      <c r="F33" s="62">
        <f t="shared" si="16"/>
        <v>4200000</v>
      </c>
      <c r="G33" s="62">
        <f t="shared" si="17"/>
        <v>4200000</v>
      </c>
      <c r="H33" s="62">
        <f t="shared" si="18"/>
        <v>4200000</v>
      </c>
      <c r="I33" s="62">
        <f t="shared" si="19"/>
        <v>4200000</v>
      </c>
      <c r="J33" s="62">
        <f t="shared" si="20"/>
        <v>4200000</v>
      </c>
      <c r="K33" s="62">
        <f t="shared" si="21"/>
        <v>4200000</v>
      </c>
      <c r="L33" s="62">
        <f t="shared" si="22"/>
        <v>4200000</v>
      </c>
      <c r="M33" s="62">
        <f t="shared" si="23"/>
        <v>4200000</v>
      </c>
      <c r="N33" s="62">
        <f t="shared" si="24"/>
        <v>4200000</v>
      </c>
      <c r="O33" s="62">
        <f t="shared" si="25"/>
        <v>4200000</v>
      </c>
      <c r="P33" s="62">
        <f t="shared" si="26"/>
        <v>4200000</v>
      </c>
      <c r="Q33" s="62">
        <f t="shared" si="27"/>
        <v>4200000</v>
      </c>
      <c r="R33" s="62">
        <f t="shared" si="28"/>
        <v>4200000</v>
      </c>
      <c r="S33" s="62">
        <f t="shared" si="29"/>
        <v>4200000</v>
      </c>
      <c r="T33" s="62">
        <f t="shared" si="30"/>
        <v>4200000</v>
      </c>
      <c r="U33" s="62">
        <f t="shared" si="31"/>
        <v>4200000</v>
      </c>
      <c r="V33" s="62">
        <f t="shared" si="32"/>
        <v>4200000</v>
      </c>
      <c r="W33" s="62">
        <f t="shared" si="33"/>
        <v>4200000</v>
      </c>
      <c r="X33" s="62">
        <f t="shared" si="34"/>
        <v>4200000</v>
      </c>
      <c r="Y33" s="62">
        <f t="shared" si="35"/>
        <v>4200000</v>
      </c>
      <c r="Z33" s="62">
        <f t="shared" si="36"/>
        <v>4200000</v>
      </c>
      <c r="AA33" s="62">
        <f t="shared" si="37"/>
        <v>4200000</v>
      </c>
      <c r="AB33" s="62">
        <f t="shared" si="38"/>
        <v>4200000</v>
      </c>
      <c r="AC33" s="62">
        <f t="shared" si="39"/>
        <v>4200000</v>
      </c>
      <c r="AT33" s="85" t="str">
        <f t="shared" si="40"/>
        <v>Fuel Cost</v>
      </c>
      <c r="AU33" s="81">
        <f t="shared" si="40"/>
        <v>9.2586511082899101E-2</v>
      </c>
      <c r="AV33" s="81">
        <f t="shared" si="40"/>
        <v>7.3304790352502799E-2</v>
      </c>
      <c r="AW33" s="81" t="str">
        <f t="shared" si="40"/>
        <v>[€/kWh]</v>
      </c>
      <c r="AX33" s="80">
        <f>L20</f>
        <v>12</v>
      </c>
      <c r="AY33" s="80">
        <f>O20</f>
        <v>0.9</v>
      </c>
      <c r="AZ33" s="80">
        <f>P20</f>
        <v>0.4</v>
      </c>
      <c r="BA33" s="86"/>
    </row>
    <row r="34" spans="1:53" x14ac:dyDescent="0.25">
      <c r="A34" s="30" t="str">
        <f t="shared" si="11"/>
        <v>Residual value (costumization)</v>
      </c>
      <c r="B34" s="62">
        <f t="shared" si="12"/>
        <v>-210000</v>
      </c>
      <c r="C34" s="62">
        <f t="shared" si="13"/>
        <v>-210000</v>
      </c>
      <c r="D34" s="62">
        <f t="shared" si="14"/>
        <v>-210000</v>
      </c>
      <c r="E34" s="62">
        <f t="shared" si="15"/>
        <v>-210000</v>
      </c>
      <c r="F34" s="62">
        <f t="shared" si="16"/>
        <v>-210000</v>
      </c>
      <c r="G34" s="62">
        <f t="shared" si="17"/>
        <v>-210000</v>
      </c>
      <c r="H34" s="62">
        <f t="shared" si="18"/>
        <v>-210000</v>
      </c>
      <c r="I34" s="62">
        <f t="shared" si="19"/>
        <v>-210000</v>
      </c>
      <c r="J34" s="62">
        <f t="shared" si="20"/>
        <v>-210000</v>
      </c>
      <c r="K34" s="62">
        <f t="shared" si="21"/>
        <v>-210000</v>
      </c>
      <c r="L34" s="62">
        <f t="shared" si="22"/>
        <v>-210000</v>
      </c>
      <c r="M34" s="62">
        <f t="shared" si="23"/>
        <v>-210000</v>
      </c>
      <c r="N34" s="62">
        <f t="shared" si="24"/>
        <v>-210000</v>
      </c>
      <c r="O34" s="62">
        <f t="shared" si="25"/>
        <v>-210000</v>
      </c>
      <c r="P34" s="62">
        <f t="shared" si="26"/>
        <v>-210000</v>
      </c>
      <c r="Q34" s="62">
        <f t="shared" si="27"/>
        <v>-210000</v>
      </c>
      <c r="R34" s="62">
        <f t="shared" si="28"/>
        <v>-210000</v>
      </c>
      <c r="S34" s="62">
        <f t="shared" si="29"/>
        <v>-210000</v>
      </c>
      <c r="T34" s="62">
        <f t="shared" si="30"/>
        <v>-210000</v>
      </c>
      <c r="U34" s="62">
        <f t="shared" si="31"/>
        <v>-210000</v>
      </c>
      <c r="V34" s="62">
        <f t="shared" si="32"/>
        <v>-210000</v>
      </c>
      <c r="W34" s="62">
        <f t="shared" si="33"/>
        <v>-210000</v>
      </c>
      <c r="X34" s="62">
        <f t="shared" si="34"/>
        <v>-210000</v>
      </c>
      <c r="Y34" s="62">
        <f t="shared" si="35"/>
        <v>-210000</v>
      </c>
      <c r="Z34" s="62">
        <f t="shared" si="36"/>
        <v>-210000</v>
      </c>
      <c r="AA34" s="62">
        <f t="shared" si="37"/>
        <v>-210000</v>
      </c>
      <c r="AB34" s="62">
        <f t="shared" si="38"/>
        <v>-210000</v>
      </c>
      <c r="AC34" s="62">
        <f t="shared" si="39"/>
        <v>-210000</v>
      </c>
    </row>
    <row r="35" spans="1:53" x14ac:dyDescent="0.25">
      <c r="A35" s="30" t="str">
        <f t="shared" si="11"/>
        <v>WACC</v>
      </c>
      <c r="B35" s="62">
        <f t="shared" si="12"/>
        <v>0.06</v>
      </c>
      <c r="C35" s="62">
        <f t="shared" si="13"/>
        <v>0.06</v>
      </c>
      <c r="D35" s="62">
        <f t="shared" si="14"/>
        <v>0.06</v>
      </c>
      <c r="E35" s="62">
        <f t="shared" si="15"/>
        <v>0.06</v>
      </c>
      <c r="F35" s="62">
        <f t="shared" si="16"/>
        <v>0.06</v>
      </c>
      <c r="G35" s="62">
        <f t="shared" si="17"/>
        <v>0.06</v>
      </c>
      <c r="H35" s="62">
        <f t="shared" si="18"/>
        <v>0.06</v>
      </c>
      <c r="I35" s="62">
        <f t="shared" si="19"/>
        <v>0.06</v>
      </c>
      <c r="J35" s="62">
        <f t="shared" si="20"/>
        <v>0.06</v>
      </c>
      <c r="K35" s="62">
        <f t="shared" si="21"/>
        <v>0.06</v>
      </c>
      <c r="L35" s="62">
        <f t="shared" si="22"/>
        <v>0.06</v>
      </c>
      <c r="M35" s="62">
        <f t="shared" si="23"/>
        <v>0.06</v>
      </c>
      <c r="N35" s="62">
        <f t="shared" si="24"/>
        <v>0.06</v>
      </c>
      <c r="O35" s="62">
        <f t="shared" si="25"/>
        <v>0.06</v>
      </c>
      <c r="P35" s="62">
        <f t="shared" si="26"/>
        <v>0.06</v>
      </c>
      <c r="Q35" s="62">
        <f t="shared" si="27"/>
        <v>0.06</v>
      </c>
      <c r="R35" s="62">
        <f t="shared" si="28"/>
        <v>0.06</v>
      </c>
      <c r="S35" s="62">
        <f t="shared" si="29"/>
        <v>0.06</v>
      </c>
      <c r="T35" s="62">
        <f t="shared" si="30"/>
        <v>0.06</v>
      </c>
      <c r="U35" s="62">
        <f t="shared" si="31"/>
        <v>0.06</v>
      </c>
      <c r="V35" s="62">
        <f t="shared" si="32"/>
        <v>0.06</v>
      </c>
      <c r="W35" s="62">
        <f t="shared" si="33"/>
        <v>0.06</v>
      </c>
      <c r="X35" s="62">
        <f t="shared" si="34"/>
        <v>0.06</v>
      </c>
      <c r="Y35" s="62">
        <f t="shared" si="35"/>
        <v>0.06</v>
      </c>
      <c r="Z35" s="62">
        <f t="shared" si="36"/>
        <v>0.06</v>
      </c>
      <c r="AA35" s="62">
        <f t="shared" si="37"/>
        <v>0.06</v>
      </c>
      <c r="AB35" s="62">
        <f t="shared" si="38"/>
        <v>0.06</v>
      </c>
      <c r="AC35" s="62">
        <f t="shared" si="39"/>
        <v>0.06</v>
      </c>
    </row>
    <row r="36" spans="1:53" x14ac:dyDescent="0.25">
      <c r="A36" s="30" t="str">
        <f t="shared" si="11"/>
        <v>Opex fix (admin, crew, insurance)</v>
      </c>
      <c r="B36" s="62">
        <f t="shared" si="12"/>
        <v>650000</v>
      </c>
      <c r="C36" s="62">
        <f t="shared" si="13"/>
        <v>650000</v>
      </c>
      <c r="D36" s="62">
        <f t="shared" si="14"/>
        <v>650000</v>
      </c>
      <c r="E36" s="62">
        <f t="shared" si="15"/>
        <v>650000</v>
      </c>
      <c r="F36" s="62">
        <f t="shared" si="16"/>
        <v>650000</v>
      </c>
      <c r="G36" s="62">
        <f t="shared" si="17"/>
        <v>650000</v>
      </c>
      <c r="H36" s="62">
        <f t="shared" si="18"/>
        <v>650000</v>
      </c>
      <c r="I36" s="62">
        <f t="shared" si="19"/>
        <v>650000</v>
      </c>
      <c r="J36" s="62">
        <f t="shared" si="20"/>
        <v>650000</v>
      </c>
      <c r="K36" s="62">
        <f t="shared" si="21"/>
        <v>650000</v>
      </c>
      <c r="L36" s="62">
        <f t="shared" si="22"/>
        <v>650000</v>
      </c>
      <c r="M36" s="62">
        <f t="shared" si="23"/>
        <v>650000</v>
      </c>
      <c r="N36" s="62">
        <f t="shared" si="24"/>
        <v>650000</v>
      </c>
      <c r="O36" s="62">
        <f t="shared" si="25"/>
        <v>650000</v>
      </c>
      <c r="P36" s="62">
        <f t="shared" si="26"/>
        <v>650000</v>
      </c>
      <c r="Q36" s="62">
        <f t="shared" si="27"/>
        <v>650000</v>
      </c>
      <c r="R36" s="62">
        <f t="shared" si="28"/>
        <v>650000</v>
      </c>
      <c r="S36" s="62">
        <f t="shared" si="29"/>
        <v>650000</v>
      </c>
      <c r="T36" s="62">
        <f t="shared" si="30"/>
        <v>650000</v>
      </c>
      <c r="U36" s="62">
        <f t="shared" si="31"/>
        <v>650000</v>
      </c>
      <c r="V36" s="62">
        <f t="shared" si="32"/>
        <v>650000</v>
      </c>
      <c r="W36" s="62">
        <f t="shared" si="33"/>
        <v>650000</v>
      </c>
      <c r="X36" s="62">
        <f t="shared" si="34"/>
        <v>650000</v>
      </c>
      <c r="Y36" s="62">
        <f t="shared" si="35"/>
        <v>650000</v>
      </c>
      <c r="Z36" s="62">
        <f t="shared" si="36"/>
        <v>650000</v>
      </c>
      <c r="AA36" s="62">
        <f t="shared" si="37"/>
        <v>650000</v>
      </c>
      <c r="AB36" s="62">
        <f t="shared" si="38"/>
        <v>650000</v>
      </c>
      <c r="AC36" s="62">
        <f t="shared" si="39"/>
        <v>650000</v>
      </c>
    </row>
    <row r="37" spans="1:53" x14ac:dyDescent="0.25">
      <c r="A37" s="30" t="str">
        <f t="shared" si="11"/>
        <v>Opex maintenance &amp; repair</v>
      </c>
      <c r="B37" s="62">
        <f t="shared" si="12"/>
        <v>650000</v>
      </c>
      <c r="C37" s="62">
        <f t="shared" si="13"/>
        <v>650000</v>
      </c>
      <c r="D37" s="62">
        <f t="shared" si="14"/>
        <v>650000</v>
      </c>
      <c r="E37" s="62">
        <f t="shared" si="15"/>
        <v>650000</v>
      </c>
      <c r="F37" s="62">
        <f t="shared" si="16"/>
        <v>650000</v>
      </c>
      <c r="G37" s="62">
        <f t="shared" si="17"/>
        <v>650000</v>
      </c>
      <c r="H37" s="62">
        <f t="shared" si="18"/>
        <v>650000</v>
      </c>
      <c r="I37" s="62">
        <f t="shared" si="19"/>
        <v>650000</v>
      </c>
      <c r="J37" s="62">
        <f t="shared" si="20"/>
        <v>650000</v>
      </c>
      <c r="K37" s="62">
        <f t="shared" si="21"/>
        <v>650000</v>
      </c>
      <c r="L37" s="62">
        <f t="shared" si="22"/>
        <v>650000</v>
      </c>
      <c r="M37" s="62">
        <f t="shared" si="23"/>
        <v>650000</v>
      </c>
      <c r="N37" s="62">
        <f t="shared" si="24"/>
        <v>650000</v>
      </c>
      <c r="O37" s="62">
        <f t="shared" si="25"/>
        <v>650000</v>
      </c>
      <c r="P37" s="62">
        <f t="shared" si="26"/>
        <v>650000</v>
      </c>
      <c r="Q37" s="62">
        <f t="shared" si="27"/>
        <v>650000</v>
      </c>
      <c r="R37" s="62">
        <f t="shared" si="28"/>
        <v>650000</v>
      </c>
      <c r="S37" s="62">
        <f t="shared" si="29"/>
        <v>650000</v>
      </c>
      <c r="T37" s="62">
        <f t="shared" si="30"/>
        <v>650000</v>
      </c>
      <c r="U37" s="62">
        <f t="shared" si="31"/>
        <v>650000</v>
      </c>
      <c r="V37" s="62">
        <f t="shared" si="32"/>
        <v>650000</v>
      </c>
      <c r="W37" s="62">
        <f t="shared" si="33"/>
        <v>650000</v>
      </c>
      <c r="X37" s="62">
        <f t="shared" si="34"/>
        <v>650000</v>
      </c>
      <c r="Y37" s="62">
        <f t="shared" si="35"/>
        <v>650000</v>
      </c>
      <c r="Z37" s="62">
        <f t="shared" si="36"/>
        <v>650000</v>
      </c>
      <c r="AA37" s="62">
        <f t="shared" si="37"/>
        <v>650000</v>
      </c>
      <c r="AB37" s="62">
        <f t="shared" si="38"/>
        <v>650000</v>
      </c>
      <c r="AC37" s="62">
        <f t="shared" si="39"/>
        <v>650000</v>
      </c>
    </row>
    <row r="38" spans="1:53" x14ac:dyDescent="0.25">
      <c r="A38" s="30" t="str">
        <f t="shared" si="11"/>
        <v>Opex var (mode-fees, shunting)</v>
      </c>
      <c r="B38" s="62">
        <f t="shared" si="12"/>
        <v>3.9215686274509802</v>
      </c>
      <c r="C38" s="62">
        <f t="shared" si="13"/>
        <v>3.9215686274509802</v>
      </c>
      <c r="D38" s="62">
        <f t="shared" si="14"/>
        <v>3.9215686274509802</v>
      </c>
      <c r="E38" s="62">
        <f t="shared" si="15"/>
        <v>3.9215686274509802</v>
      </c>
      <c r="F38" s="62">
        <f t="shared" si="16"/>
        <v>3.9215686274509802</v>
      </c>
      <c r="G38" s="62">
        <f t="shared" si="17"/>
        <v>3.9215686274509802</v>
      </c>
      <c r="H38" s="62">
        <f t="shared" si="18"/>
        <v>3.9215686274509802</v>
      </c>
      <c r="I38" s="62">
        <f t="shared" si="19"/>
        <v>3.9215686274509802</v>
      </c>
      <c r="J38" s="62">
        <f t="shared" si="20"/>
        <v>3.9215686274509802</v>
      </c>
      <c r="K38" s="62">
        <f t="shared" si="21"/>
        <v>3.9215686274509802</v>
      </c>
      <c r="L38" s="62">
        <f t="shared" si="22"/>
        <v>3.9215686274509802</v>
      </c>
      <c r="M38" s="62">
        <f t="shared" si="23"/>
        <v>3.9215686274509802</v>
      </c>
      <c r="N38" s="62">
        <f t="shared" si="24"/>
        <v>3.9215686274509802</v>
      </c>
      <c r="O38" s="62">
        <f t="shared" si="25"/>
        <v>3.9215686274509802</v>
      </c>
      <c r="P38" s="62">
        <f t="shared" si="26"/>
        <v>3.9215686274509802</v>
      </c>
      <c r="Q38" s="62">
        <f t="shared" si="27"/>
        <v>3.9215686274509802</v>
      </c>
      <c r="R38" s="62">
        <f t="shared" si="28"/>
        <v>3.9215686274509802</v>
      </c>
      <c r="S38" s="62">
        <f t="shared" si="29"/>
        <v>3.9215686274509802</v>
      </c>
      <c r="T38" s="62">
        <f t="shared" si="30"/>
        <v>3.9215686274509802</v>
      </c>
      <c r="U38" s="62">
        <f t="shared" si="31"/>
        <v>3.9215686274509802</v>
      </c>
      <c r="V38" s="62">
        <f t="shared" si="32"/>
        <v>3.9215686274509802</v>
      </c>
      <c r="W38" s="62">
        <f t="shared" si="33"/>
        <v>3.9215686274509802</v>
      </c>
      <c r="X38" s="62">
        <f t="shared" si="34"/>
        <v>3.9215686274509802</v>
      </c>
      <c r="Y38" s="62">
        <f t="shared" si="35"/>
        <v>3.9215686274509802</v>
      </c>
      <c r="Z38" s="62">
        <f t="shared" si="36"/>
        <v>3.9215686274509802</v>
      </c>
      <c r="AA38" s="62">
        <f t="shared" si="37"/>
        <v>3.9215686274509802</v>
      </c>
      <c r="AB38" s="62">
        <f t="shared" si="38"/>
        <v>3.9215686274509802</v>
      </c>
      <c r="AC38" s="62">
        <f t="shared" si="39"/>
        <v>3.9215686274509802</v>
      </c>
    </row>
    <row r="39" spans="1:53" x14ac:dyDescent="0.25">
      <c r="A39" s="30" t="str">
        <f t="shared" si="11"/>
        <v>Fuel Economy</v>
      </c>
      <c r="B39" s="62">
        <f t="shared" si="12"/>
        <v>25.563670588235297</v>
      </c>
      <c r="C39" s="62">
        <f t="shared" si="13"/>
        <v>25.563670588235297</v>
      </c>
      <c r="D39" s="62">
        <f t="shared" si="14"/>
        <v>25.563670588235297</v>
      </c>
      <c r="E39" s="62">
        <f t="shared" si="15"/>
        <v>25.563670588235297</v>
      </c>
      <c r="F39" s="62">
        <f t="shared" si="16"/>
        <v>25.563670588235297</v>
      </c>
      <c r="G39" s="62">
        <f t="shared" si="17"/>
        <v>25.563670588235297</v>
      </c>
      <c r="H39" s="62">
        <f t="shared" si="18"/>
        <v>25.563670588235297</v>
      </c>
      <c r="I39" s="62">
        <f t="shared" si="19"/>
        <v>25.563670588235297</v>
      </c>
      <c r="J39" s="62">
        <f t="shared" si="20"/>
        <v>25.563670588235297</v>
      </c>
      <c r="K39" s="62">
        <f t="shared" si="21"/>
        <v>25.563670588235297</v>
      </c>
      <c r="L39" s="62">
        <f t="shared" si="22"/>
        <v>25.563670588235297</v>
      </c>
      <c r="M39" s="62">
        <f t="shared" si="23"/>
        <v>25.563670588235297</v>
      </c>
      <c r="N39" s="62">
        <f t="shared" si="24"/>
        <v>25.563670588235297</v>
      </c>
      <c r="O39" s="62">
        <f t="shared" si="25"/>
        <v>25.563670588235297</v>
      </c>
      <c r="P39" s="62">
        <f t="shared" si="26"/>
        <v>25.563670588235297</v>
      </c>
      <c r="Q39" s="62">
        <f t="shared" si="27"/>
        <v>25.563670588235297</v>
      </c>
      <c r="R39" s="62">
        <f t="shared" si="28"/>
        <v>25.563670588235297</v>
      </c>
      <c r="S39" s="62">
        <f t="shared" si="29"/>
        <v>25.563670588235297</v>
      </c>
      <c r="T39" s="62">
        <f t="shared" si="30"/>
        <v>25.563670588235297</v>
      </c>
      <c r="U39" s="62">
        <f t="shared" si="31"/>
        <v>25.563670588235297</v>
      </c>
      <c r="V39" s="62">
        <f t="shared" si="32"/>
        <v>25.563670588235297</v>
      </c>
      <c r="W39" s="62">
        <f t="shared" si="33"/>
        <v>25.563670588235297</v>
      </c>
      <c r="X39" s="62">
        <f t="shared" si="34"/>
        <v>25.563670588235297</v>
      </c>
      <c r="Y39" s="62">
        <f t="shared" si="35"/>
        <v>25.563670588235297</v>
      </c>
      <c r="Z39" s="62">
        <f t="shared" si="36"/>
        <v>25.563670588235297</v>
      </c>
      <c r="AA39" s="62">
        <f t="shared" si="37"/>
        <v>25.563670588235297</v>
      </c>
      <c r="AB39" s="62">
        <f t="shared" si="38"/>
        <v>25.563670588235297</v>
      </c>
      <c r="AC39" s="62">
        <f t="shared" si="39"/>
        <v>25.563670588235297</v>
      </c>
    </row>
    <row r="40" spans="1:53" x14ac:dyDescent="0.25">
      <c r="A40" s="30" t="str">
        <f t="shared" si="11"/>
        <v>Fuel Cost</v>
      </c>
      <c r="B40" s="62">
        <f>$B20+($C20-$B20)*(1-Q20)</f>
        <v>9.2331951136741086E-2</v>
      </c>
      <c r="C40" s="62">
        <f>$B20+($C20-$B20)*(1-R20)</f>
        <v>9.2222956120974545E-2</v>
      </c>
      <c r="D40" s="62">
        <f>$B20+($C20-$B20)*(1-S20)</f>
        <v>9.2068198823216471E-2</v>
      </c>
      <c r="E40" s="62">
        <f t="shared" ref="E40:AC40" si="41">$B20+($C20-$B20)*(1-T20)</f>
        <v>9.1849464254062249E-2</v>
      </c>
      <c r="F40" s="62">
        <f t="shared" si="41"/>
        <v>9.1542364865268247E-2</v>
      </c>
      <c r="G40" s="62">
        <f t="shared" si="41"/>
        <v>9.1115385234314353E-2</v>
      </c>
      <c r="H40" s="62">
        <f t="shared" si="41"/>
        <v>9.0530012133616333E-2</v>
      </c>
      <c r="I40" s="62">
        <f t="shared" si="41"/>
        <v>8.9743333412323725E-2</v>
      </c>
      <c r="J40" s="62">
        <f t="shared" si="41"/>
        <v>8.8714992348442129E-2</v>
      </c>
      <c r="K40" s="62">
        <f t="shared" si="41"/>
        <v>8.7419970590682711E-2</v>
      </c>
      <c r="L40" s="62">
        <f t="shared" si="41"/>
        <v>8.5865981654976761E-2</v>
      </c>
      <c r="M40" s="62">
        <f t="shared" si="41"/>
        <v>8.4108771907851612E-2</v>
      </c>
      <c r="N40" s="62">
        <f t="shared" si="41"/>
        <v>8.2253692787461766E-2</v>
      </c>
      <c r="O40" s="62">
        <f t="shared" si="41"/>
        <v>8.0435118154333018E-2</v>
      </c>
      <c r="P40" s="62">
        <f t="shared" si="41"/>
        <v>7.8779632233065888E-2</v>
      </c>
      <c r="Q40" s="62">
        <f t="shared" si="41"/>
        <v>7.7372704945717463E-2</v>
      </c>
      <c r="R40" s="62">
        <f t="shared" si="41"/>
        <v>7.6246008154952791E-2</v>
      </c>
      <c r="S40" s="62">
        <f t="shared" si="41"/>
        <v>7.5386288497227227E-2</v>
      </c>
      <c r="T40" s="62">
        <f t="shared" si="41"/>
        <v>7.4754325599182742E-2</v>
      </c>
      <c r="U40" s="62">
        <f t="shared" si="41"/>
        <v>7.4302481269476042E-2</v>
      </c>
      <c r="V40" s="62">
        <f t="shared" si="41"/>
        <v>7.3985805122564349E-2</v>
      </c>
      <c r="W40" s="62">
        <f t="shared" si="41"/>
        <v>7.3766962440611206E-2</v>
      </c>
      <c r="X40" s="62">
        <f t="shared" si="41"/>
        <v>7.3617197488001537E-2</v>
      </c>
      <c r="Y40" s="62">
        <f t="shared" si="41"/>
        <v>7.3515389944810147E-2</v>
      </c>
      <c r="Z40" s="62">
        <f t="shared" si="41"/>
        <v>7.3446497913186276E-2</v>
      </c>
      <c r="AA40" s="62">
        <f t="shared" si="41"/>
        <v>7.3400023276728135E-2</v>
      </c>
      <c r="AB40" s="62">
        <f t="shared" si="41"/>
        <v>7.3368736782330912E-2</v>
      </c>
      <c r="AC40" s="62">
        <f t="shared" si="41"/>
        <v>7.3347704448441492E-2</v>
      </c>
    </row>
    <row r="41" spans="1:53" x14ac:dyDescent="0.25">
      <c r="A41" s="30" t="str">
        <f t="shared" ref="A41" si="42">A21</f>
        <v>Emission Cost</v>
      </c>
      <c r="B41" s="66">
        <f>$B21+($C21-$B21)*(1-Q21)</f>
        <v>0</v>
      </c>
      <c r="C41" s="66">
        <f t="shared" ref="C41:AC41" si="43">$B21+($C21-$B21)*(1-R21)</f>
        <v>0</v>
      </c>
      <c r="D41" s="66">
        <f t="shared" si="43"/>
        <v>0</v>
      </c>
      <c r="E41" s="66">
        <f t="shared" si="43"/>
        <v>0</v>
      </c>
      <c r="F41" s="66">
        <f t="shared" si="43"/>
        <v>0</v>
      </c>
      <c r="G41" s="66">
        <f t="shared" si="43"/>
        <v>0</v>
      </c>
      <c r="H41" s="66">
        <f t="shared" si="43"/>
        <v>0</v>
      </c>
      <c r="I41" s="66">
        <f t="shared" si="43"/>
        <v>0</v>
      </c>
      <c r="J41" s="66">
        <f t="shared" si="43"/>
        <v>0</v>
      </c>
      <c r="K41" s="66">
        <f t="shared" si="43"/>
        <v>0</v>
      </c>
      <c r="L41" s="66">
        <f t="shared" si="43"/>
        <v>0</v>
      </c>
      <c r="M41" s="66">
        <f t="shared" si="43"/>
        <v>0</v>
      </c>
      <c r="N41" s="66">
        <f t="shared" si="43"/>
        <v>0</v>
      </c>
      <c r="O41" s="66">
        <f t="shared" si="43"/>
        <v>0</v>
      </c>
      <c r="P41" s="66">
        <f t="shared" si="43"/>
        <v>0</v>
      </c>
      <c r="Q41" s="66">
        <f t="shared" si="43"/>
        <v>0</v>
      </c>
      <c r="R41" s="66">
        <f t="shared" si="43"/>
        <v>0</v>
      </c>
      <c r="S41" s="66">
        <f t="shared" si="43"/>
        <v>0</v>
      </c>
      <c r="T41" s="66">
        <f t="shared" si="43"/>
        <v>0</v>
      </c>
      <c r="U41" s="66">
        <f t="shared" si="43"/>
        <v>0</v>
      </c>
      <c r="V41" s="66">
        <f t="shared" si="43"/>
        <v>0</v>
      </c>
      <c r="W41" s="66">
        <f t="shared" si="43"/>
        <v>0</v>
      </c>
      <c r="X41" s="66">
        <f t="shared" si="43"/>
        <v>0</v>
      </c>
      <c r="Y41" s="66">
        <f t="shared" si="43"/>
        <v>0</v>
      </c>
      <c r="Z41" s="66">
        <f t="shared" si="43"/>
        <v>0</v>
      </c>
      <c r="AA41" s="66">
        <f t="shared" si="43"/>
        <v>0</v>
      </c>
      <c r="AB41" s="66">
        <f t="shared" si="43"/>
        <v>0</v>
      </c>
      <c r="AC41" s="66">
        <f t="shared" si="43"/>
        <v>0</v>
      </c>
    </row>
    <row r="42" spans="1:53" x14ac:dyDescent="0.25">
      <c r="A42" s="30" t="str">
        <f>A22</f>
        <v>Lifetime vehicle</v>
      </c>
      <c r="B42" s="62">
        <f>$B22+($C22-$B22)*(1-Q22)</f>
        <v>20</v>
      </c>
      <c r="C42" s="62">
        <f t="shared" ref="C42:L44" si="44">$B22+($C22-$B22)*(1-R22)</f>
        <v>20</v>
      </c>
      <c r="D42" s="62">
        <f t="shared" si="44"/>
        <v>20</v>
      </c>
      <c r="E42" s="62">
        <f t="shared" si="44"/>
        <v>20</v>
      </c>
      <c r="F42" s="62">
        <f t="shared" si="44"/>
        <v>20</v>
      </c>
      <c r="G42" s="62">
        <f t="shared" si="44"/>
        <v>20</v>
      </c>
      <c r="H42" s="62">
        <f t="shared" si="44"/>
        <v>20</v>
      </c>
      <c r="I42" s="62">
        <f t="shared" si="44"/>
        <v>20</v>
      </c>
      <c r="J42" s="62">
        <f t="shared" si="44"/>
        <v>20</v>
      </c>
      <c r="K42" s="62">
        <f t="shared" si="44"/>
        <v>20</v>
      </c>
      <c r="L42" s="62">
        <f t="shared" si="44"/>
        <v>20</v>
      </c>
      <c r="M42" s="62">
        <f t="shared" ref="M42:V44" si="45">$B22+($C22-$B22)*(1-AB22)</f>
        <v>20</v>
      </c>
      <c r="N42" s="62">
        <f t="shared" si="45"/>
        <v>20</v>
      </c>
      <c r="O42" s="62">
        <f t="shared" si="45"/>
        <v>20</v>
      </c>
      <c r="P42" s="62">
        <f t="shared" si="45"/>
        <v>20</v>
      </c>
      <c r="Q42" s="62">
        <f t="shared" si="45"/>
        <v>20</v>
      </c>
      <c r="R42" s="62">
        <f t="shared" si="45"/>
        <v>20</v>
      </c>
      <c r="S42" s="62">
        <f t="shared" si="45"/>
        <v>20</v>
      </c>
      <c r="T42" s="62">
        <f t="shared" si="45"/>
        <v>20</v>
      </c>
      <c r="U42" s="62">
        <f t="shared" si="45"/>
        <v>20</v>
      </c>
      <c r="V42" s="62">
        <f t="shared" si="45"/>
        <v>20</v>
      </c>
      <c r="W42" s="62">
        <f t="shared" ref="W42:AC44" si="46">$B22+($C22-$B22)*(1-AL22)</f>
        <v>20</v>
      </c>
      <c r="X42" s="62">
        <f t="shared" si="46"/>
        <v>20</v>
      </c>
      <c r="Y42" s="62">
        <f t="shared" si="46"/>
        <v>20</v>
      </c>
      <c r="Z42" s="62">
        <f t="shared" si="46"/>
        <v>20</v>
      </c>
      <c r="AA42" s="62">
        <f t="shared" si="46"/>
        <v>20</v>
      </c>
      <c r="AB42" s="62">
        <f t="shared" si="46"/>
        <v>20</v>
      </c>
      <c r="AC42" s="62">
        <f t="shared" si="46"/>
        <v>20</v>
      </c>
    </row>
    <row r="43" spans="1:53" x14ac:dyDescent="0.25">
      <c r="A43" s="30" t="str">
        <f>A23</f>
        <v>Lifetime costumization</v>
      </c>
      <c r="B43" s="62">
        <f>$B23+($C23-$B23)*(1-Q23)</f>
        <v>30</v>
      </c>
      <c r="C43" s="62">
        <f t="shared" si="44"/>
        <v>30</v>
      </c>
      <c r="D43" s="62">
        <f t="shared" si="44"/>
        <v>30</v>
      </c>
      <c r="E43" s="62">
        <f t="shared" si="44"/>
        <v>30</v>
      </c>
      <c r="F43" s="62">
        <f t="shared" si="44"/>
        <v>30</v>
      </c>
      <c r="G43" s="62">
        <f t="shared" si="44"/>
        <v>30</v>
      </c>
      <c r="H43" s="62">
        <f t="shared" si="44"/>
        <v>30</v>
      </c>
      <c r="I43" s="62">
        <f t="shared" si="44"/>
        <v>30</v>
      </c>
      <c r="J43" s="62">
        <f t="shared" si="44"/>
        <v>30</v>
      </c>
      <c r="K43" s="62">
        <f t="shared" si="44"/>
        <v>30</v>
      </c>
      <c r="L43" s="62">
        <f t="shared" si="44"/>
        <v>30</v>
      </c>
      <c r="M43" s="62">
        <f t="shared" si="45"/>
        <v>30</v>
      </c>
      <c r="N43" s="62">
        <f t="shared" si="45"/>
        <v>30</v>
      </c>
      <c r="O43" s="62">
        <f t="shared" si="45"/>
        <v>30</v>
      </c>
      <c r="P43" s="62">
        <f t="shared" si="45"/>
        <v>30</v>
      </c>
      <c r="Q43" s="62">
        <f t="shared" si="45"/>
        <v>30</v>
      </c>
      <c r="R43" s="62">
        <f t="shared" si="45"/>
        <v>30</v>
      </c>
      <c r="S43" s="62">
        <f t="shared" si="45"/>
        <v>30</v>
      </c>
      <c r="T43" s="62">
        <f t="shared" si="45"/>
        <v>30</v>
      </c>
      <c r="U43" s="62">
        <f t="shared" si="45"/>
        <v>30</v>
      </c>
      <c r="V43" s="62">
        <f t="shared" si="45"/>
        <v>30</v>
      </c>
      <c r="W43" s="62">
        <f t="shared" si="46"/>
        <v>30</v>
      </c>
      <c r="X43" s="62">
        <f t="shared" si="46"/>
        <v>30</v>
      </c>
      <c r="Y43" s="62">
        <f t="shared" si="46"/>
        <v>30</v>
      </c>
      <c r="Z43" s="62">
        <f t="shared" si="46"/>
        <v>30</v>
      </c>
      <c r="AA43" s="62">
        <f t="shared" si="46"/>
        <v>30</v>
      </c>
      <c r="AB43" s="62">
        <f t="shared" si="46"/>
        <v>30</v>
      </c>
      <c r="AC43" s="62">
        <f t="shared" si="46"/>
        <v>30</v>
      </c>
    </row>
    <row r="44" spans="1:53" x14ac:dyDescent="0.25">
      <c r="A44" s="30" t="str">
        <f>A24</f>
        <v xml:space="preserve">Tonnage </v>
      </c>
      <c r="B44" s="62">
        <f>$B24+($C24-$B24)*(1-Q24)</f>
        <v>2240</v>
      </c>
      <c r="C44" s="62">
        <f t="shared" si="44"/>
        <v>2240</v>
      </c>
      <c r="D44" s="62">
        <f t="shared" si="44"/>
        <v>2240</v>
      </c>
      <c r="E44" s="62">
        <f t="shared" si="44"/>
        <v>2240</v>
      </c>
      <c r="F44" s="62">
        <f t="shared" si="44"/>
        <v>2240</v>
      </c>
      <c r="G44" s="62">
        <f t="shared" si="44"/>
        <v>2240</v>
      </c>
      <c r="H44" s="62">
        <f t="shared" si="44"/>
        <v>2240</v>
      </c>
      <c r="I44" s="62">
        <f t="shared" si="44"/>
        <v>2240</v>
      </c>
      <c r="J44" s="62">
        <f t="shared" si="44"/>
        <v>2240</v>
      </c>
      <c r="K44" s="62">
        <f t="shared" si="44"/>
        <v>2240</v>
      </c>
      <c r="L44" s="62">
        <f t="shared" si="44"/>
        <v>2240</v>
      </c>
      <c r="M44" s="62">
        <f t="shared" si="45"/>
        <v>2240</v>
      </c>
      <c r="N44" s="62">
        <f t="shared" si="45"/>
        <v>2240</v>
      </c>
      <c r="O44" s="62">
        <f t="shared" si="45"/>
        <v>2240</v>
      </c>
      <c r="P44" s="62">
        <f t="shared" si="45"/>
        <v>2240</v>
      </c>
      <c r="Q44" s="62">
        <f t="shared" si="45"/>
        <v>2240</v>
      </c>
      <c r="R44" s="62">
        <f t="shared" si="45"/>
        <v>2240</v>
      </c>
      <c r="S44" s="62">
        <f t="shared" si="45"/>
        <v>2240</v>
      </c>
      <c r="T44" s="62">
        <f t="shared" si="45"/>
        <v>2240</v>
      </c>
      <c r="U44" s="62">
        <f t="shared" si="45"/>
        <v>2240</v>
      </c>
      <c r="V44" s="62">
        <f t="shared" si="45"/>
        <v>2240</v>
      </c>
      <c r="W44" s="62">
        <f t="shared" si="46"/>
        <v>2240</v>
      </c>
      <c r="X44" s="62">
        <f t="shared" si="46"/>
        <v>2240</v>
      </c>
      <c r="Y44" s="62">
        <f t="shared" si="46"/>
        <v>2240</v>
      </c>
      <c r="Z44" s="62">
        <f t="shared" si="46"/>
        <v>2240</v>
      </c>
      <c r="AA44" s="62">
        <f t="shared" si="46"/>
        <v>2240</v>
      </c>
      <c r="AB44" s="62">
        <f t="shared" si="46"/>
        <v>2240</v>
      </c>
      <c r="AC44" s="62">
        <f t="shared" si="46"/>
        <v>2240</v>
      </c>
    </row>
    <row r="45" spans="1:53" x14ac:dyDescent="0.25">
      <c r="A45" s="30" t="str">
        <f>A25</f>
        <v>Market failure (av. utilization)</v>
      </c>
      <c r="B45" s="62">
        <f t="shared" ref="B45:K46" si="47">($B25+($C25-$B25)*(1-Q25))*B$44</f>
        <v>1075.2</v>
      </c>
      <c r="C45" s="62">
        <f t="shared" si="47"/>
        <v>1075.2</v>
      </c>
      <c r="D45" s="62">
        <f t="shared" si="47"/>
        <v>1075.2</v>
      </c>
      <c r="E45" s="62">
        <f t="shared" si="47"/>
        <v>1075.2</v>
      </c>
      <c r="F45" s="62">
        <f t="shared" si="47"/>
        <v>1075.2</v>
      </c>
      <c r="G45" s="62">
        <f t="shared" si="47"/>
        <v>1075.2</v>
      </c>
      <c r="H45" s="62">
        <f t="shared" si="47"/>
        <v>1075.2</v>
      </c>
      <c r="I45" s="62">
        <f t="shared" si="47"/>
        <v>1075.2</v>
      </c>
      <c r="J45" s="62">
        <f t="shared" si="47"/>
        <v>1075.2</v>
      </c>
      <c r="K45" s="62">
        <f t="shared" si="47"/>
        <v>1075.2</v>
      </c>
      <c r="L45" s="62">
        <f t="shared" ref="L45:U46" si="48">($B25+($C25-$B25)*(1-AA25))*L$44</f>
        <v>1075.2</v>
      </c>
      <c r="M45" s="62">
        <f t="shared" si="48"/>
        <v>1075.2</v>
      </c>
      <c r="N45" s="62">
        <f t="shared" si="48"/>
        <v>1075.2</v>
      </c>
      <c r="O45" s="62">
        <f t="shared" si="48"/>
        <v>1075.2</v>
      </c>
      <c r="P45" s="62">
        <f t="shared" si="48"/>
        <v>1075.2</v>
      </c>
      <c r="Q45" s="62">
        <f t="shared" si="48"/>
        <v>1075.2</v>
      </c>
      <c r="R45" s="62">
        <f t="shared" si="48"/>
        <v>1075.2</v>
      </c>
      <c r="S45" s="62">
        <f t="shared" si="48"/>
        <v>1075.2</v>
      </c>
      <c r="T45" s="62">
        <f t="shared" si="48"/>
        <v>1075.2</v>
      </c>
      <c r="U45" s="62">
        <f t="shared" si="48"/>
        <v>1075.2</v>
      </c>
      <c r="V45" s="62">
        <f t="shared" ref="V45:AC46" si="49">($B25+($C25-$B25)*(1-AK25))*V$44</f>
        <v>1075.2</v>
      </c>
      <c r="W45" s="62">
        <f t="shared" si="49"/>
        <v>1075.2</v>
      </c>
      <c r="X45" s="62">
        <f t="shared" si="49"/>
        <v>1075.2</v>
      </c>
      <c r="Y45" s="62">
        <f t="shared" si="49"/>
        <v>1075.2</v>
      </c>
      <c r="Z45" s="62">
        <f t="shared" si="49"/>
        <v>1075.2</v>
      </c>
      <c r="AA45" s="62">
        <f t="shared" si="49"/>
        <v>1075.2</v>
      </c>
      <c r="AB45" s="62">
        <f t="shared" si="49"/>
        <v>1075.2</v>
      </c>
      <c r="AC45" s="62">
        <f t="shared" si="49"/>
        <v>1075.2</v>
      </c>
    </row>
    <row r="46" spans="1:53" x14ac:dyDescent="0.25">
      <c r="A46" s="30" t="s">
        <v>73</v>
      </c>
      <c r="B46" s="62">
        <f t="shared" si="47"/>
        <v>0</v>
      </c>
      <c r="C46" s="62">
        <f t="shared" si="47"/>
        <v>0</v>
      </c>
      <c r="D46" s="62">
        <f t="shared" si="47"/>
        <v>0</v>
      </c>
      <c r="E46" s="62">
        <f t="shared" si="47"/>
        <v>0</v>
      </c>
      <c r="F46" s="62">
        <f t="shared" si="47"/>
        <v>0</v>
      </c>
      <c r="G46" s="62">
        <f t="shared" si="47"/>
        <v>0</v>
      </c>
      <c r="H46" s="62">
        <f t="shared" si="47"/>
        <v>0</v>
      </c>
      <c r="I46" s="62">
        <f t="shared" si="47"/>
        <v>0</v>
      </c>
      <c r="J46" s="62">
        <f t="shared" si="47"/>
        <v>0</v>
      </c>
      <c r="K46" s="62">
        <f t="shared" si="47"/>
        <v>0</v>
      </c>
      <c r="L46" s="62">
        <f t="shared" si="48"/>
        <v>0</v>
      </c>
      <c r="M46" s="62">
        <f t="shared" si="48"/>
        <v>0</v>
      </c>
      <c r="N46" s="62">
        <f t="shared" si="48"/>
        <v>0</v>
      </c>
      <c r="O46" s="62">
        <f t="shared" si="48"/>
        <v>0</v>
      </c>
      <c r="P46" s="62">
        <f t="shared" si="48"/>
        <v>0</v>
      </c>
      <c r="Q46" s="62">
        <f t="shared" si="48"/>
        <v>0</v>
      </c>
      <c r="R46" s="62">
        <f t="shared" si="48"/>
        <v>0</v>
      </c>
      <c r="S46" s="62">
        <f t="shared" si="48"/>
        <v>0</v>
      </c>
      <c r="T46" s="62">
        <f t="shared" si="48"/>
        <v>0</v>
      </c>
      <c r="U46" s="62">
        <f t="shared" si="48"/>
        <v>0</v>
      </c>
      <c r="V46" s="62">
        <f t="shared" si="49"/>
        <v>0</v>
      </c>
      <c r="W46" s="62">
        <f t="shared" si="49"/>
        <v>0</v>
      </c>
      <c r="X46" s="62">
        <f t="shared" si="49"/>
        <v>0</v>
      </c>
      <c r="Y46" s="62">
        <f t="shared" si="49"/>
        <v>0</v>
      </c>
      <c r="Z46" s="62">
        <f t="shared" si="49"/>
        <v>0</v>
      </c>
      <c r="AA46" s="62">
        <f t="shared" si="49"/>
        <v>0</v>
      </c>
      <c r="AB46" s="62">
        <f t="shared" si="49"/>
        <v>0</v>
      </c>
      <c r="AC46" s="62">
        <f t="shared" si="49"/>
        <v>0</v>
      </c>
    </row>
    <row r="47" spans="1:53" x14ac:dyDescent="0.25">
      <c r="A47" s="30" t="str">
        <f>A27</f>
        <v>Annual Mileage</v>
      </c>
      <c r="B47" s="62">
        <f t="shared" ref="B47:AC47" si="50">$B27+($C27-$B27)*(1-Q27)</f>
        <v>178500</v>
      </c>
      <c r="C47" s="62">
        <f t="shared" si="50"/>
        <v>178500</v>
      </c>
      <c r="D47" s="62">
        <f t="shared" si="50"/>
        <v>178500</v>
      </c>
      <c r="E47" s="62">
        <f t="shared" si="50"/>
        <v>178500</v>
      </c>
      <c r="F47" s="62">
        <f t="shared" si="50"/>
        <v>178500</v>
      </c>
      <c r="G47" s="62">
        <f t="shared" si="50"/>
        <v>178500</v>
      </c>
      <c r="H47" s="62">
        <f t="shared" si="50"/>
        <v>178500</v>
      </c>
      <c r="I47" s="62">
        <f t="shared" si="50"/>
        <v>178500</v>
      </c>
      <c r="J47" s="62">
        <f t="shared" si="50"/>
        <v>178500</v>
      </c>
      <c r="K47" s="62">
        <f t="shared" si="50"/>
        <v>178500</v>
      </c>
      <c r="L47" s="62">
        <f t="shared" si="50"/>
        <v>178500</v>
      </c>
      <c r="M47" s="62">
        <f t="shared" si="50"/>
        <v>178500</v>
      </c>
      <c r="N47" s="62">
        <f t="shared" si="50"/>
        <v>178500</v>
      </c>
      <c r="O47" s="62">
        <f t="shared" si="50"/>
        <v>178500</v>
      </c>
      <c r="P47" s="62">
        <f t="shared" si="50"/>
        <v>178500</v>
      </c>
      <c r="Q47" s="62">
        <f t="shared" si="50"/>
        <v>178500</v>
      </c>
      <c r="R47" s="62">
        <f t="shared" si="50"/>
        <v>178500</v>
      </c>
      <c r="S47" s="62">
        <f t="shared" si="50"/>
        <v>178500</v>
      </c>
      <c r="T47" s="62">
        <f t="shared" si="50"/>
        <v>178500</v>
      </c>
      <c r="U47" s="62">
        <f t="shared" si="50"/>
        <v>178500</v>
      </c>
      <c r="V47" s="62">
        <f t="shared" si="50"/>
        <v>178500</v>
      </c>
      <c r="W47" s="62">
        <f t="shared" si="50"/>
        <v>178500</v>
      </c>
      <c r="X47" s="62">
        <f t="shared" si="50"/>
        <v>178500</v>
      </c>
      <c r="Y47" s="62">
        <f t="shared" si="50"/>
        <v>178500</v>
      </c>
      <c r="Z47" s="62">
        <f t="shared" si="50"/>
        <v>178500</v>
      </c>
      <c r="AA47" s="62">
        <f t="shared" si="50"/>
        <v>178500</v>
      </c>
      <c r="AB47" s="62">
        <f t="shared" si="50"/>
        <v>178500</v>
      </c>
      <c r="AC47" s="62">
        <f t="shared" si="50"/>
        <v>178500</v>
      </c>
    </row>
    <row r="48" spans="1:53" ht="15.75" thickBot="1" x14ac:dyDescent="0.3">
      <c r="AC48" s="32"/>
    </row>
    <row r="49" spans="1:29" ht="15.75" thickBot="1" x14ac:dyDescent="0.3">
      <c r="A49" s="26" t="s">
        <v>208</v>
      </c>
      <c r="B49" s="27">
        <v>2023</v>
      </c>
      <c r="C49" s="27">
        <v>2024</v>
      </c>
      <c r="D49" s="27">
        <v>2025</v>
      </c>
      <c r="E49" s="27">
        <v>2026</v>
      </c>
      <c r="F49" s="27">
        <v>2027</v>
      </c>
      <c r="G49" s="27">
        <v>2028</v>
      </c>
      <c r="H49" s="27">
        <v>2029</v>
      </c>
      <c r="I49" s="27">
        <v>2030</v>
      </c>
      <c r="J49" s="27">
        <v>2031</v>
      </c>
      <c r="K49" s="27">
        <v>2032</v>
      </c>
      <c r="L49" s="27">
        <v>2033</v>
      </c>
      <c r="M49" s="27">
        <v>2034</v>
      </c>
      <c r="N49" s="27">
        <v>2035</v>
      </c>
      <c r="O49" s="27">
        <v>2036</v>
      </c>
      <c r="P49" s="27">
        <v>2037</v>
      </c>
      <c r="Q49" s="27">
        <v>2038</v>
      </c>
      <c r="R49" s="27">
        <v>2039</v>
      </c>
      <c r="S49" s="27">
        <v>2040</v>
      </c>
      <c r="T49" s="27">
        <v>2041</v>
      </c>
      <c r="U49" s="27">
        <v>2042</v>
      </c>
      <c r="V49" s="27">
        <v>2043</v>
      </c>
      <c r="W49" s="27">
        <v>2044</v>
      </c>
      <c r="X49" s="27">
        <v>2045</v>
      </c>
      <c r="Y49" s="27">
        <v>2046</v>
      </c>
      <c r="Z49" s="27">
        <v>2047</v>
      </c>
      <c r="AA49" s="27">
        <v>2048</v>
      </c>
      <c r="AB49" s="27">
        <v>2049</v>
      </c>
      <c r="AC49" s="28">
        <v>2050</v>
      </c>
    </row>
    <row r="50" spans="1:29" x14ac:dyDescent="0.25">
      <c r="A50" s="29" t="str">
        <f>A31</f>
        <v>Capex vehicle</v>
      </c>
      <c r="B50" s="63">
        <f>((1+B35)^B42)*B35/(((1+B35)^B42)-1)*(B31)</f>
        <v>435922.78488425701</v>
      </c>
      <c r="C50" s="63">
        <f t="shared" ref="C50:AC50" si="51">((1+C35)^C42)*C35/(((1+C35)^C42)-1)*(C31)</f>
        <v>435922.78488425701</v>
      </c>
      <c r="D50" s="63">
        <f t="shared" si="51"/>
        <v>435922.78488425701</v>
      </c>
      <c r="E50" s="63">
        <f t="shared" si="51"/>
        <v>435922.78488425701</v>
      </c>
      <c r="F50" s="63">
        <f t="shared" si="51"/>
        <v>435922.78488425701</v>
      </c>
      <c r="G50" s="63">
        <f t="shared" si="51"/>
        <v>435922.78488425701</v>
      </c>
      <c r="H50" s="63">
        <f t="shared" si="51"/>
        <v>435922.78488425701</v>
      </c>
      <c r="I50" s="63">
        <f t="shared" si="51"/>
        <v>435922.78488425701</v>
      </c>
      <c r="J50" s="63">
        <f t="shared" si="51"/>
        <v>435922.78488425701</v>
      </c>
      <c r="K50" s="63">
        <f t="shared" si="51"/>
        <v>435922.78488425701</v>
      </c>
      <c r="L50" s="63">
        <f t="shared" si="51"/>
        <v>435922.78488425701</v>
      </c>
      <c r="M50" s="63">
        <f t="shared" si="51"/>
        <v>435922.78488425701</v>
      </c>
      <c r="N50" s="63">
        <f t="shared" si="51"/>
        <v>435922.78488425701</v>
      </c>
      <c r="O50" s="63">
        <f t="shared" si="51"/>
        <v>435922.78488425701</v>
      </c>
      <c r="P50" s="63">
        <f t="shared" si="51"/>
        <v>435922.78488425701</v>
      </c>
      <c r="Q50" s="63">
        <f t="shared" si="51"/>
        <v>435922.78488425701</v>
      </c>
      <c r="R50" s="63">
        <f t="shared" si="51"/>
        <v>435922.78488425701</v>
      </c>
      <c r="S50" s="63">
        <f t="shared" si="51"/>
        <v>435922.78488425701</v>
      </c>
      <c r="T50" s="63">
        <f t="shared" si="51"/>
        <v>435922.78488425701</v>
      </c>
      <c r="U50" s="63">
        <f t="shared" si="51"/>
        <v>435922.78488425701</v>
      </c>
      <c r="V50" s="63">
        <f t="shared" si="51"/>
        <v>435922.78488425701</v>
      </c>
      <c r="W50" s="63">
        <f t="shared" si="51"/>
        <v>435922.78488425701</v>
      </c>
      <c r="X50" s="63">
        <f t="shared" si="51"/>
        <v>435922.78488425701</v>
      </c>
      <c r="Y50" s="63">
        <f t="shared" si="51"/>
        <v>435922.78488425701</v>
      </c>
      <c r="Z50" s="63">
        <f t="shared" si="51"/>
        <v>435922.78488425701</v>
      </c>
      <c r="AA50" s="63">
        <f t="shared" si="51"/>
        <v>435922.78488425701</v>
      </c>
      <c r="AB50" s="63">
        <f t="shared" si="51"/>
        <v>435922.78488425701</v>
      </c>
      <c r="AC50" s="63">
        <f t="shared" si="51"/>
        <v>435922.78488425701</v>
      </c>
    </row>
    <row r="51" spans="1:29" x14ac:dyDescent="0.25">
      <c r="A51" s="30" t="str">
        <f>A32</f>
        <v>Residual value (vehicle)</v>
      </c>
      <c r="B51" s="62">
        <f>((1+B35)^B42)*B35/(((1+B35)^B42)-1)*(B32)</f>
        <v>-65388.417732638554</v>
      </c>
      <c r="C51" s="62">
        <f t="shared" ref="C51:AC51" si="52">((1+C35)^C42)*C35/(((1+C35)^C42)-1)*(C32)</f>
        <v>-65388.417732638554</v>
      </c>
      <c r="D51" s="62">
        <f t="shared" si="52"/>
        <v>-65388.417732638554</v>
      </c>
      <c r="E51" s="62">
        <f t="shared" si="52"/>
        <v>-65388.417732638554</v>
      </c>
      <c r="F51" s="62">
        <f t="shared" si="52"/>
        <v>-65388.417732638554</v>
      </c>
      <c r="G51" s="62">
        <f t="shared" si="52"/>
        <v>-65388.417732638554</v>
      </c>
      <c r="H51" s="62">
        <f t="shared" si="52"/>
        <v>-65388.417732638554</v>
      </c>
      <c r="I51" s="62">
        <f t="shared" si="52"/>
        <v>-65388.417732638554</v>
      </c>
      <c r="J51" s="62">
        <f t="shared" si="52"/>
        <v>-65388.417732638554</v>
      </c>
      <c r="K51" s="62">
        <f t="shared" si="52"/>
        <v>-65388.417732638554</v>
      </c>
      <c r="L51" s="62">
        <f t="shared" si="52"/>
        <v>-65388.417732638554</v>
      </c>
      <c r="M51" s="62">
        <f t="shared" si="52"/>
        <v>-65388.417732638554</v>
      </c>
      <c r="N51" s="62">
        <f t="shared" si="52"/>
        <v>-65388.417732638554</v>
      </c>
      <c r="O51" s="62">
        <f t="shared" si="52"/>
        <v>-65388.417732638554</v>
      </c>
      <c r="P51" s="62">
        <f t="shared" si="52"/>
        <v>-65388.417732638554</v>
      </c>
      <c r="Q51" s="62">
        <f t="shared" si="52"/>
        <v>-65388.417732638554</v>
      </c>
      <c r="R51" s="62">
        <f t="shared" si="52"/>
        <v>-65388.417732638554</v>
      </c>
      <c r="S51" s="62">
        <f t="shared" si="52"/>
        <v>-65388.417732638554</v>
      </c>
      <c r="T51" s="62">
        <f t="shared" si="52"/>
        <v>-65388.417732638554</v>
      </c>
      <c r="U51" s="62">
        <f t="shared" si="52"/>
        <v>-65388.417732638554</v>
      </c>
      <c r="V51" s="62">
        <f t="shared" si="52"/>
        <v>-65388.417732638554</v>
      </c>
      <c r="W51" s="62">
        <f t="shared" si="52"/>
        <v>-65388.417732638554</v>
      </c>
      <c r="X51" s="62">
        <f t="shared" si="52"/>
        <v>-65388.417732638554</v>
      </c>
      <c r="Y51" s="62">
        <f t="shared" si="52"/>
        <v>-65388.417732638554</v>
      </c>
      <c r="Z51" s="62">
        <f t="shared" si="52"/>
        <v>-65388.417732638554</v>
      </c>
      <c r="AA51" s="62">
        <f t="shared" si="52"/>
        <v>-65388.417732638554</v>
      </c>
      <c r="AB51" s="62">
        <f t="shared" si="52"/>
        <v>-65388.417732638554</v>
      </c>
      <c r="AC51" s="62">
        <f t="shared" si="52"/>
        <v>-65388.417732638554</v>
      </c>
    </row>
    <row r="52" spans="1:29" x14ac:dyDescent="0.25">
      <c r="A52" s="30" t="str">
        <f>A33</f>
        <v>Capex costumization</v>
      </c>
      <c r="B52" s="62">
        <f>((1+B35)^B43)*B35/(((1+B35)^B43)-1)*(B33)</f>
        <v>305125.4282581982</v>
      </c>
      <c r="C52" s="62">
        <f t="shared" ref="C52:AC52" si="53">((1+C35)^C43)*C35/(((1+C35)^C43)-1)*(C33)</f>
        <v>305125.4282581982</v>
      </c>
      <c r="D52" s="62">
        <f t="shared" si="53"/>
        <v>305125.4282581982</v>
      </c>
      <c r="E52" s="62">
        <f t="shared" si="53"/>
        <v>305125.4282581982</v>
      </c>
      <c r="F52" s="62">
        <f t="shared" si="53"/>
        <v>305125.4282581982</v>
      </c>
      <c r="G52" s="62">
        <f t="shared" si="53"/>
        <v>305125.4282581982</v>
      </c>
      <c r="H52" s="62">
        <f t="shared" si="53"/>
        <v>305125.4282581982</v>
      </c>
      <c r="I52" s="62">
        <f t="shared" si="53"/>
        <v>305125.4282581982</v>
      </c>
      <c r="J52" s="62">
        <f t="shared" si="53"/>
        <v>305125.4282581982</v>
      </c>
      <c r="K52" s="62">
        <f t="shared" si="53"/>
        <v>305125.4282581982</v>
      </c>
      <c r="L52" s="62">
        <f t="shared" si="53"/>
        <v>305125.4282581982</v>
      </c>
      <c r="M52" s="62">
        <f t="shared" si="53"/>
        <v>305125.4282581982</v>
      </c>
      <c r="N52" s="62">
        <f t="shared" si="53"/>
        <v>305125.4282581982</v>
      </c>
      <c r="O52" s="62">
        <f t="shared" si="53"/>
        <v>305125.4282581982</v>
      </c>
      <c r="P52" s="62">
        <f t="shared" si="53"/>
        <v>305125.4282581982</v>
      </c>
      <c r="Q52" s="62">
        <f t="shared" si="53"/>
        <v>305125.4282581982</v>
      </c>
      <c r="R52" s="62">
        <f t="shared" si="53"/>
        <v>305125.4282581982</v>
      </c>
      <c r="S52" s="62">
        <f t="shared" si="53"/>
        <v>305125.4282581982</v>
      </c>
      <c r="T52" s="62">
        <f t="shared" si="53"/>
        <v>305125.4282581982</v>
      </c>
      <c r="U52" s="62">
        <f t="shared" si="53"/>
        <v>305125.4282581982</v>
      </c>
      <c r="V52" s="62">
        <f t="shared" si="53"/>
        <v>305125.4282581982</v>
      </c>
      <c r="W52" s="62">
        <f t="shared" si="53"/>
        <v>305125.4282581982</v>
      </c>
      <c r="X52" s="62">
        <f t="shared" si="53"/>
        <v>305125.4282581982</v>
      </c>
      <c r="Y52" s="62">
        <f t="shared" si="53"/>
        <v>305125.4282581982</v>
      </c>
      <c r="Z52" s="62">
        <f t="shared" si="53"/>
        <v>305125.4282581982</v>
      </c>
      <c r="AA52" s="62">
        <f t="shared" si="53"/>
        <v>305125.4282581982</v>
      </c>
      <c r="AB52" s="62">
        <f t="shared" si="53"/>
        <v>305125.4282581982</v>
      </c>
      <c r="AC52" s="62">
        <f t="shared" si="53"/>
        <v>305125.4282581982</v>
      </c>
    </row>
    <row r="53" spans="1:29" x14ac:dyDescent="0.25">
      <c r="A53" s="30" t="str">
        <f>A34</f>
        <v>Residual value (costumization)</v>
      </c>
      <c r="B53" s="62">
        <f>((1+B35)^B43)*B35/(((1+B35)^B43)-1)*(B34)</f>
        <v>-15256.271412909911</v>
      </c>
      <c r="C53" s="62">
        <f t="shared" ref="C53:AC53" si="54">((1+C35)^C43)*C35/(((1+C35)^C43)-1)*(C34)</f>
        <v>-15256.271412909911</v>
      </c>
      <c r="D53" s="62">
        <f t="shared" si="54"/>
        <v>-15256.271412909911</v>
      </c>
      <c r="E53" s="62">
        <f t="shared" si="54"/>
        <v>-15256.271412909911</v>
      </c>
      <c r="F53" s="62">
        <f t="shared" si="54"/>
        <v>-15256.271412909911</v>
      </c>
      <c r="G53" s="62">
        <f t="shared" si="54"/>
        <v>-15256.271412909911</v>
      </c>
      <c r="H53" s="62">
        <f t="shared" si="54"/>
        <v>-15256.271412909911</v>
      </c>
      <c r="I53" s="62">
        <f t="shared" si="54"/>
        <v>-15256.271412909911</v>
      </c>
      <c r="J53" s="62">
        <f t="shared" si="54"/>
        <v>-15256.271412909911</v>
      </c>
      <c r="K53" s="62">
        <f t="shared" si="54"/>
        <v>-15256.271412909911</v>
      </c>
      <c r="L53" s="62">
        <f t="shared" si="54"/>
        <v>-15256.271412909911</v>
      </c>
      <c r="M53" s="62">
        <f t="shared" si="54"/>
        <v>-15256.271412909911</v>
      </c>
      <c r="N53" s="62">
        <f t="shared" si="54"/>
        <v>-15256.271412909911</v>
      </c>
      <c r="O53" s="62">
        <f t="shared" si="54"/>
        <v>-15256.271412909911</v>
      </c>
      <c r="P53" s="62">
        <f t="shared" si="54"/>
        <v>-15256.271412909911</v>
      </c>
      <c r="Q53" s="62">
        <f t="shared" si="54"/>
        <v>-15256.271412909911</v>
      </c>
      <c r="R53" s="62">
        <f t="shared" si="54"/>
        <v>-15256.271412909911</v>
      </c>
      <c r="S53" s="62">
        <f t="shared" si="54"/>
        <v>-15256.271412909911</v>
      </c>
      <c r="T53" s="62">
        <f t="shared" si="54"/>
        <v>-15256.271412909911</v>
      </c>
      <c r="U53" s="62">
        <f t="shared" si="54"/>
        <v>-15256.271412909911</v>
      </c>
      <c r="V53" s="62">
        <f t="shared" si="54"/>
        <v>-15256.271412909911</v>
      </c>
      <c r="W53" s="62">
        <f t="shared" si="54"/>
        <v>-15256.271412909911</v>
      </c>
      <c r="X53" s="62">
        <f t="shared" si="54"/>
        <v>-15256.271412909911</v>
      </c>
      <c r="Y53" s="62">
        <f t="shared" si="54"/>
        <v>-15256.271412909911</v>
      </c>
      <c r="Z53" s="62">
        <f t="shared" si="54"/>
        <v>-15256.271412909911</v>
      </c>
      <c r="AA53" s="62">
        <f t="shared" si="54"/>
        <v>-15256.271412909911</v>
      </c>
      <c r="AB53" s="62">
        <f t="shared" si="54"/>
        <v>-15256.271412909911</v>
      </c>
      <c r="AC53" s="62">
        <f t="shared" si="54"/>
        <v>-15256.271412909911</v>
      </c>
    </row>
    <row r="54" spans="1:29" x14ac:dyDescent="0.25">
      <c r="A54" s="30" t="str">
        <f t="shared" ref="A54:AC54" si="55">A36</f>
        <v>Opex fix (admin, crew, insurance)</v>
      </c>
      <c r="B54" s="62">
        <f t="shared" si="55"/>
        <v>650000</v>
      </c>
      <c r="C54" s="62">
        <f t="shared" si="55"/>
        <v>650000</v>
      </c>
      <c r="D54" s="62">
        <f t="shared" si="55"/>
        <v>650000</v>
      </c>
      <c r="E54" s="62">
        <f t="shared" si="55"/>
        <v>650000</v>
      </c>
      <c r="F54" s="62">
        <f t="shared" si="55"/>
        <v>650000</v>
      </c>
      <c r="G54" s="62">
        <f t="shared" si="55"/>
        <v>650000</v>
      </c>
      <c r="H54" s="62">
        <f t="shared" si="55"/>
        <v>650000</v>
      </c>
      <c r="I54" s="62">
        <f t="shared" si="55"/>
        <v>650000</v>
      </c>
      <c r="J54" s="62">
        <f t="shared" si="55"/>
        <v>650000</v>
      </c>
      <c r="K54" s="62">
        <f t="shared" si="55"/>
        <v>650000</v>
      </c>
      <c r="L54" s="62">
        <f t="shared" si="55"/>
        <v>650000</v>
      </c>
      <c r="M54" s="62">
        <f t="shared" si="55"/>
        <v>650000</v>
      </c>
      <c r="N54" s="62">
        <f t="shared" si="55"/>
        <v>650000</v>
      </c>
      <c r="O54" s="62">
        <f t="shared" si="55"/>
        <v>650000</v>
      </c>
      <c r="P54" s="62">
        <f t="shared" si="55"/>
        <v>650000</v>
      </c>
      <c r="Q54" s="62">
        <f t="shared" si="55"/>
        <v>650000</v>
      </c>
      <c r="R54" s="62">
        <f t="shared" si="55"/>
        <v>650000</v>
      </c>
      <c r="S54" s="62">
        <f t="shared" si="55"/>
        <v>650000</v>
      </c>
      <c r="T54" s="62">
        <f t="shared" si="55"/>
        <v>650000</v>
      </c>
      <c r="U54" s="62">
        <f t="shared" si="55"/>
        <v>650000</v>
      </c>
      <c r="V54" s="62">
        <f t="shared" si="55"/>
        <v>650000</v>
      </c>
      <c r="W54" s="62">
        <f t="shared" si="55"/>
        <v>650000</v>
      </c>
      <c r="X54" s="62">
        <f t="shared" si="55"/>
        <v>650000</v>
      </c>
      <c r="Y54" s="62">
        <f t="shared" si="55"/>
        <v>650000</v>
      </c>
      <c r="Z54" s="62">
        <f t="shared" si="55"/>
        <v>650000</v>
      </c>
      <c r="AA54" s="62">
        <f t="shared" si="55"/>
        <v>650000</v>
      </c>
      <c r="AB54" s="62">
        <f t="shared" si="55"/>
        <v>650000</v>
      </c>
      <c r="AC54" s="62">
        <f t="shared" si="55"/>
        <v>650000</v>
      </c>
    </row>
    <row r="55" spans="1:29" x14ac:dyDescent="0.25">
      <c r="A55" s="30" t="str">
        <f t="shared" ref="A55:AC55" si="56">A37</f>
        <v>Opex maintenance &amp; repair</v>
      </c>
      <c r="B55" s="62">
        <f t="shared" si="56"/>
        <v>650000</v>
      </c>
      <c r="C55" s="62">
        <f t="shared" si="56"/>
        <v>650000</v>
      </c>
      <c r="D55" s="62">
        <f t="shared" si="56"/>
        <v>650000</v>
      </c>
      <c r="E55" s="62">
        <f t="shared" si="56"/>
        <v>650000</v>
      </c>
      <c r="F55" s="62">
        <f t="shared" si="56"/>
        <v>650000</v>
      </c>
      <c r="G55" s="62">
        <f t="shared" si="56"/>
        <v>650000</v>
      </c>
      <c r="H55" s="62">
        <f t="shared" si="56"/>
        <v>650000</v>
      </c>
      <c r="I55" s="62">
        <f t="shared" si="56"/>
        <v>650000</v>
      </c>
      <c r="J55" s="62">
        <f t="shared" si="56"/>
        <v>650000</v>
      </c>
      <c r="K55" s="62">
        <f t="shared" si="56"/>
        <v>650000</v>
      </c>
      <c r="L55" s="62">
        <f t="shared" si="56"/>
        <v>650000</v>
      </c>
      <c r="M55" s="62">
        <f t="shared" si="56"/>
        <v>650000</v>
      </c>
      <c r="N55" s="62">
        <f t="shared" si="56"/>
        <v>650000</v>
      </c>
      <c r="O55" s="62">
        <f t="shared" si="56"/>
        <v>650000</v>
      </c>
      <c r="P55" s="62">
        <f t="shared" si="56"/>
        <v>650000</v>
      </c>
      <c r="Q55" s="62">
        <f t="shared" si="56"/>
        <v>650000</v>
      </c>
      <c r="R55" s="62">
        <f t="shared" si="56"/>
        <v>650000</v>
      </c>
      <c r="S55" s="62">
        <f t="shared" si="56"/>
        <v>650000</v>
      </c>
      <c r="T55" s="62">
        <f t="shared" si="56"/>
        <v>650000</v>
      </c>
      <c r="U55" s="62">
        <f t="shared" si="56"/>
        <v>650000</v>
      </c>
      <c r="V55" s="62">
        <f t="shared" si="56"/>
        <v>650000</v>
      </c>
      <c r="W55" s="62">
        <f t="shared" si="56"/>
        <v>650000</v>
      </c>
      <c r="X55" s="62">
        <f t="shared" si="56"/>
        <v>650000</v>
      </c>
      <c r="Y55" s="62">
        <f t="shared" si="56"/>
        <v>650000</v>
      </c>
      <c r="Z55" s="62">
        <f t="shared" si="56"/>
        <v>650000</v>
      </c>
      <c r="AA55" s="62">
        <f t="shared" si="56"/>
        <v>650000</v>
      </c>
      <c r="AB55" s="62">
        <f t="shared" si="56"/>
        <v>650000</v>
      </c>
      <c r="AC55" s="62">
        <f t="shared" si="56"/>
        <v>650000</v>
      </c>
    </row>
    <row r="56" spans="1:29" x14ac:dyDescent="0.25">
      <c r="A56" s="30" t="str">
        <f>A38</f>
        <v>Opex var (mode-fees, shunting)</v>
      </c>
      <c r="B56" s="62">
        <f>B38*B47</f>
        <v>700000</v>
      </c>
      <c r="C56" s="62">
        <f t="shared" ref="C56:AC56" si="57">C38*C47</f>
        <v>700000</v>
      </c>
      <c r="D56" s="62">
        <f t="shared" si="57"/>
        <v>700000</v>
      </c>
      <c r="E56" s="62">
        <f t="shared" si="57"/>
        <v>700000</v>
      </c>
      <c r="F56" s="62">
        <f t="shared" si="57"/>
        <v>700000</v>
      </c>
      <c r="G56" s="62">
        <f t="shared" si="57"/>
        <v>700000</v>
      </c>
      <c r="H56" s="62">
        <f t="shared" si="57"/>
        <v>700000</v>
      </c>
      <c r="I56" s="62">
        <f t="shared" si="57"/>
        <v>700000</v>
      </c>
      <c r="J56" s="62">
        <f t="shared" si="57"/>
        <v>700000</v>
      </c>
      <c r="K56" s="62">
        <f t="shared" si="57"/>
        <v>700000</v>
      </c>
      <c r="L56" s="62">
        <f t="shared" si="57"/>
        <v>700000</v>
      </c>
      <c r="M56" s="62">
        <f t="shared" si="57"/>
        <v>700000</v>
      </c>
      <c r="N56" s="62">
        <f t="shared" si="57"/>
        <v>700000</v>
      </c>
      <c r="O56" s="62">
        <f t="shared" si="57"/>
        <v>700000</v>
      </c>
      <c r="P56" s="62">
        <f t="shared" si="57"/>
        <v>700000</v>
      </c>
      <c r="Q56" s="62">
        <f t="shared" si="57"/>
        <v>700000</v>
      </c>
      <c r="R56" s="62">
        <f t="shared" si="57"/>
        <v>700000</v>
      </c>
      <c r="S56" s="62">
        <f t="shared" si="57"/>
        <v>700000</v>
      </c>
      <c r="T56" s="62">
        <f t="shared" si="57"/>
        <v>700000</v>
      </c>
      <c r="U56" s="62">
        <f t="shared" si="57"/>
        <v>700000</v>
      </c>
      <c r="V56" s="62">
        <f t="shared" si="57"/>
        <v>700000</v>
      </c>
      <c r="W56" s="62">
        <f t="shared" si="57"/>
        <v>700000</v>
      </c>
      <c r="X56" s="62">
        <f t="shared" si="57"/>
        <v>700000</v>
      </c>
      <c r="Y56" s="62">
        <f t="shared" si="57"/>
        <v>700000</v>
      </c>
      <c r="Z56" s="62">
        <f t="shared" si="57"/>
        <v>700000</v>
      </c>
      <c r="AA56" s="62">
        <f t="shared" si="57"/>
        <v>700000</v>
      </c>
      <c r="AB56" s="62">
        <f t="shared" si="57"/>
        <v>700000</v>
      </c>
      <c r="AC56" s="62">
        <f t="shared" si="57"/>
        <v>700000</v>
      </c>
    </row>
    <row r="57" spans="1:29" x14ac:dyDescent="0.25">
      <c r="A57" s="30" t="str">
        <f>A40</f>
        <v>Fuel Cost</v>
      </c>
      <c r="B57" s="62">
        <f>B39*B40*B47</f>
        <v>421321.32967772055</v>
      </c>
      <c r="C57" s="62">
        <f t="shared" ref="C57:AC57" si="58">C39*C40*C47</f>
        <v>420823.97286455205</v>
      </c>
      <c r="D57" s="62">
        <f t="shared" si="58"/>
        <v>420117.79748684121</v>
      </c>
      <c r="E57" s="62">
        <f t="shared" si="58"/>
        <v>419119.68644956814</v>
      </c>
      <c r="F57" s="62">
        <f t="shared" si="58"/>
        <v>417718.35656065156</v>
      </c>
      <c r="G57" s="62">
        <f t="shared" si="58"/>
        <v>415769.99931655545</v>
      </c>
      <c r="H57" s="62">
        <f t="shared" si="58"/>
        <v>413098.8744230892</v>
      </c>
      <c r="I57" s="62">
        <f t="shared" si="58"/>
        <v>409509.1687924423</v>
      </c>
      <c r="J57" s="62">
        <f t="shared" si="58"/>
        <v>404816.73005306005</v>
      </c>
      <c r="K57" s="62">
        <f t="shared" si="58"/>
        <v>398907.39658589731</v>
      </c>
      <c r="L57" s="62">
        <f t="shared" si="58"/>
        <v>391816.36605274561</v>
      </c>
      <c r="M57" s="62">
        <f t="shared" si="58"/>
        <v>383798.01554605074</v>
      </c>
      <c r="N57" s="62">
        <f t="shared" si="58"/>
        <v>375333.07581459719</v>
      </c>
      <c r="O57" s="62">
        <f t="shared" si="58"/>
        <v>367034.710263833</v>
      </c>
      <c r="P57" s="62">
        <f t="shared" si="58"/>
        <v>359480.53729311289</v>
      </c>
      <c r="Q57" s="62">
        <f t="shared" si="58"/>
        <v>353060.56600291858</v>
      </c>
      <c r="R57" s="62">
        <f t="shared" si="58"/>
        <v>347919.3187511891</v>
      </c>
      <c r="S57" s="62">
        <f t="shared" si="58"/>
        <v>343996.31891328277</v>
      </c>
      <c r="T57" s="62">
        <f t="shared" si="58"/>
        <v>341112.59940737992</v>
      </c>
      <c r="U57" s="62">
        <f t="shared" si="58"/>
        <v>339050.78167846147</v>
      </c>
      <c r="V57" s="62">
        <f t="shared" si="58"/>
        <v>337605.75193901127</v>
      </c>
      <c r="W57" s="62">
        <f t="shared" si="58"/>
        <v>336607.14757058211</v>
      </c>
      <c r="X57" s="62">
        <f t="shared" si="58"/>
        <v>335923.75283890165</v>
      </c>
      <c r="Y57" s="62">
        <f t="shared" si="58"/>
        <v>335459.19329109037</v>
      </c>
      <c r="Z57" s="62">
        <f t="shared" si="58"/>
        <v>335144.83101442864</v>
      </c>
      <c r="AA57" s="62">
        <f t="shared" si="58"/>
        <v>334932.76189439202</v>
      </c>
      <c r="AB57" s="62">
        <f t="shared" si="58"/>
        <v>334789.99801625329</v>
      </c>
      <c r="AC57" s="62">
        <f t="shared" si="58"/>
        <v>334694.02505379106</v>
      </c>
    </row>
    <row r="58" spans="1:29" ht="15.75" thickBot="1" x14ac:dyDescent="0.3">
      <c r="A58" s="59" t="str">
        <f>A21</f>
        <v>Emission Cost</v>
      </c>
      <c r="B58" s="62">
        <f>B41*B47</f>
        <v>0</v>
      </c>
      <c r="C58" s="62">
        <f t="shared" ref="C58:AC58" si="59">C41*C47</f>
        <v>0</v>
      </c>
      <c r="D58" s="62">
        <f t="shared" si="59"/>
        <v>0</v>
      </c>
      <c r="E58" s="62">
        <f t="shared" si="59"/>
        <v>0</v>
      </c>
      <c r="F58" s="62">
        <f t="shared" si="59"/>
        <v>0</v>
      </c>
      <c r="G58" s="62">
        <f t="shared" si="59"/>
        <v>0</v>
      </c>
      <c r="H58" s="62">
        <f t="shared" si="59"/>
        <v>0</v>
      </c>
      <c r="I58" s="62">
        <f t="shared" si="59"/>
        <v>0</v>
      </c>
      <c r="J58" s="62">
        <f t="shared" si="59"/>
        <v>0</v>
      </c>
      <c r="K58" s="62">
        <f t="shared" si="59"/>
        <v>0</v>
      </c>
      <c r="L58" s="62">
        <f t="shared" si="59"/>
        <v>0</v>
      </c>
      <c r="M58" s="62">
        <f t="shared" si="59"/>
        <v>0</v>
      </c>
      <c r="N58" s="62">
        <f t="shared" si="59"/>
        <v>0</v>
      </c>
      <c r="O58" s="62">
        <f t="shared" si="59"/>
        <v>0</v>
      </c>
      <c r="P58" s="62">
        <f t="shared" si="59"/>
        <v>0</v>
      </c>
      <c r="Q58" s="62">
        <f t="shared" si="59"/>
        <v>0</v>
      </c>
      <c r="R58" s="62">
        <f t="shared" si="59"/>
        <v>0</v>
      </c>
      <c r="S58" s="62">
        <f t="shared" si="59"/>
        <v>0</v>
      </c>
      <c r="T58" s="62">
        <f t="shared" si="59"/>
        <v>0</v>
      </c>
      <c r="U58" s="62">
        <f t="shared" si="59"/>
        <v>0</v>
      </c>
      <c r="V58" s="62">
        <f t="shared" si="59"/>
        <v>0</v>
      </c>
      <c r="W58" s="62">
        <f t="shared" si="59"/>
        <v>0</v>
      </c>
      <c r="X58" s="62">
        <f t="shared" si="59"/>
        <v>0</v>
      </c>
      <c r="Y58" s="62">
        <f t="shared" si="59"/>
        <v>0</v>
      </c>
      <c r="Z58" s="62">
        <f t="shared" si="59"/>
        <v>0</v>
      </c>
      <c r="AA58" s="62">
        <f t="shared" si="59"/>
        <v>0</v>
      </c>
      <c r="AB58" s="62">
        <f t="shared" si="59"/>
        <v>0</v>
      </c>
      <c r="AC58" s="62">
        <f t="shared" si="59"/>
        <v>0</v>
      </c>
    </row>
    <row r="59" spans="1:29" ht="15.75" thickBot="1" x14ac:dyDescent="0.3">
      <c r="A59" s="31" t="s">
        <v>209</v>
      </c>
      <c r="B59" s="64">
        <f>B50+B51+B52+B53+B54+B55+B56+B57+B58</f>
        <v>3081724.8536746274</v>
      </c>
      <c r="C59" s="64">
        <f t="shared" ref="C59:AC59" si="60">C50+C51+C52+C53+C54+C55+C56+C57+C58</f>
        <v>3081227.4968614588</v>
      </c>
      <c r="D59" s="64">
        <f t="shared" si="60"/>
        <v>3080521.321483748</v>
      </c>
      <c r="E59" s="64">
        <f t="shared" si="60"/>
        <v>3079523.2104464751</v>
      </c>
      <c r="F59" s="64">
        <f t="shared" si="60"/>
        <v>3078121.8805575585</v>
      </c>
      <c r="G59" s="64">
        <f t="shared" si="60"/>
        <v>3076173.5233134623</v>
      </c>
      <c r="H59" s="64">
        <f t="shared" si="60"/>
        <v>3073502.3984199958</v>
      </c>
      <c r="I59" s="64">
        <f t="shared" si="60"/>
        <v>3069912.6927893492</v>
      </c>
      <c r="J59" s="64">
        <f t="shared" si="60"/>
        <v>3065220.254049967</v>
      </c>
      <c r="K59" s="64">
        <f t="shared" si="60"/>
        <v>3059310.9205828039</v>
      </c>
      <c r="L59" s="64">
        <f t="shared" si="60"/>
        <v>3052219.8900496522</v>
      </c>
      <c r="M59" s="64">
        <f t="shared" si="60"/>
        <v>3044201.5395429577</v>
      </c>
      <c r="N59" s="64">
        <f t="shared" si="60"/>
        <v>3035736.5998115041</v>
      </c>
      <c r="O59" s="64">
        <f t="shared" si="60"/>
        <v>3027438.2342607398</v>
      </c>
      <c r="P59" s="64">
        <f t="shared" si="60"/>
        <v>3019884.0612900197</v>
      </c>
      <c r="Q59" s="64">
        <f t="shared" si="60"/>
        <v>3013464.0899998252</v>
      </c>
      <c r="R59" s="64">
        <f t="shared" si="60"/>
        <v>3008322.8427480957</v>
      </c>
      <c r="S59" s="64">
        <f t="shared" si="60"/>
        <v>3004399.8429101896</v>
      </c>
      <c r="T59" s="64">
        <f t="shared" si="60"/>
        <v>3001516.1234042868</v>
      </c>
      <c r="U59" s="64">
        <f t="shared" si="60"/>
        <v>2999454.3056753683</v>
      </c>
      <c r="V59" s="64">
        <f t="shared" si="60"/>
        <v>2998009.2759359181</v>
      </c>
      <c r="W59" s="64">
        <f t="shared" si="60"/>
        <v>2997010.6715674889</v>
      </c>
      <c r="X59" s="64">
        <f t="shared" si="60"/>
        <v>2996327.2768358085</v>
      </c>
      <c r="Y59" s="64">
        <f t="shared" si="60"/>
        <v>2995862.7172879972</v>
      </c>
      <c r="Z59" s="64">
        <f t="shared" si="60"/>
        <v>2995548.3550113356</v>
      </c>
      <c r="AA59" s="64">
        <f t="shared" si="60"/>
        <v>2995336.2858912987</v>
      </c>
      <c r="AB59" s="64">
        <f t="shared" si="60"/>
        <v>2995193.5220131599</v>
      </c>
      <c r="AC59" s="64">
        <f t="shared" si="60"/>
        <v>2995097.5490506981</v>
      </c>
    </row>
    <row r="60" spans="1:29" ht="15.75" thickBot="1" x14ac:dyDescent="0.3">
      <c r="AC60" s="32"/>
    </row>
    <row r="61" spans="1:29" ht="15.75" thickBot="1" x14ac:dyDescent="0.3">
      <c r="A61" s="26" t="s">
        <v>208</v>
      </c>
      <c r="B61" s="27">
        <v>2023</v>
      </c>
      <c r="C61" s="27">
        <v>2024</v>
      </c>
      <c r="D61" s="27">
        <v>2025</v>
      </c>
      <c r="E61" s="27">
        <v>2026</v>
      </c>
      <c r="F61" s="27">
        <v>2027</v>
      </c>
      <c r="G61" s="27">
        <v>2028</v>
      </c>
      <c r="H61" s="27">
        <v>2029</v>
      </c>
      <c r="I61" s="27">
        <v>2030</v>
      </c>
      <c r="J61" s="27">
        <v>2031</v>
      </c>
      <c r="K61" s="27">
        <v>2032</v>
      </c>
      <c r="L61" s="27">
        <v>2033</v>
      </c>
      <c r="M61" s="27">
        <v>2034</v>
      </c>
      <c r="N61" s="27">
        <v>2035</v>
      </c>
      <c r="O61" s="27">
        <v>2036</v>
      </c>
      <c r="P61" s="27">
        <v>2037</v>
      </c>
      <c r="Q61" s="27">
        <v>2038</v>
      </c>
      <c r="R61" s="27">
        <v>2039</v>
      </c>
      <c r="S61" s="27">
        <v>2040</v>
      </c>
      <c r="T61" s="27">
        <v>2041</v>
      </c>
      <c r="U61" s="27">
        <v>2042</v>
      </c>
      <c r="V61" s="27">
        <v>2043</v>
      </c>
      <c r="W61" s="27">
        <v>2044</v>
      </c>
      <c r="X61" s="27">
        <v>2045</v>
      </c>
      <c r="Y61" s="27">
        <v>2046</v>
      </c>
      <c r="Z61" s="27">
        <v>2047</v>
      </c>
      <c r="AA61" s="27">
        <v>2048</v>
      </c>
      <c r="AB61" s="27">
        <v>2049</v>
      </c>
      <c r="AC61" s="28">
        <v>2050</v>
      </c>
    </row>
    <row r="62" spans="1:29" x14ac:dyDescent="0.25">
      <c r="A62" s="29" t="str">
        <f t="shared" ref="A62:A69" si="61">A50</f>
        <v>Capex vehicle</v>
      </c>
      <c r="B62" s="65">
        <f>((1+B35)^B42)*B35/(((1+B35)^B42)-1)*(B31)/B47</f>
        <v>2.4421444531330927</v>
      </c>
      <c r="C62" s="65">
        <f t="shared" ref="C62:AC62" si="62">((1+C35)^C42)*C35/(((1+C35)^C42)-1)*(C31)/C47</f>
        <v>2.4421444531330927</v>
      </c>
      <c r="D62" s="65">
        <f t="shared" si="62"/>
        <v>2.4421444531330927</v>
      </c>
      <c r="E62" s="65">
        <f t="shared" si="62"/>
        <v>2.4421444531330927</v>
      </c>
      <c r="F62" s="65">
        <f t="shared" si="62"/>
        <v>2.4421444531330927</v>
      </c>
      <c r="G62" s="65">
        <f t="shared" si="62"/>
        <v>2.4421444531330927</v>
      </c>
      <c r="H62" s="65">
        <f t="shared" si="62"/>
        <v>2.4421444531330927</v>
      </c>
      <c r="I62" s="65">
        <f t="shared" si="62"/>
        <v>2.4421444531330927</v>
      </c>
      <c r="J62" s="65">
        <f t="shared" si="62"/>
        <v>2.4421444531330927</v>
      </c>
      <c r="K62" s="65">
        <f t="shared" si="62"/>
        <v>2.4421444531330927</v>
      </c>
      <c r="L62" s="65">
        <f t="shared" si="62"/>
        <v>2.4421444531330927</v>
      </c>
      <c r="M62" s="65">
        <f t="shared" si="62"/>
        <v>2.4421444531330927</v>
      </c>
      <c r="N62" s="65">
        <f t="shared" si="62"/>
        <v>2.4421444531330927</v>
      </c>
      <c r="O62" s="65">
        <f t="shared" si="62"/>
        <v>2.4421444531330927</v>
      </c>
      <c r="P62" s="65">
        <f t="shared" si="62"/>
        <v>2.4421444531330927</v>
      </c>
      <c r="Q62" s="65">
        <f t="shared" si="62"/>
        <v>2.4421444531330927</v>
      </c>
      <c r="R62" s="65">
        <f t="shared" si="62"/>
        <v>2.4421444531330927</v>
      </c>
      <c r="S62" s="65">
        <f t="shared" si="62"/>
        <v>2.4421444531330927</v>
      </c>
      <c r="T62" s="65">
        <f t="shared" si="62"/>
        <v>2.4421444531330927</v>
      </c>
      <c r="U62" s="65">
        <f t="shared" si="62"/>
        <v>2.4421444531330927</v>
      </c>
      <c r="V62" s="65">
        <f t="shared" si="62"/>
        <v>2.4421444531330927</v>
      </c>
      <c r="W62" s="65">
        <f t="shared" si="62"/>
        <v>2.4421444531330927</v>
      </c>
      <c r="X62" s="65">
        <f t="shared" si="62"/>
        <v>2.4421444531330927</v>
      </c>
      <c r="Y62" s="65">
        <f t="shared" si="62"/>
        <v>2.4421444531330927</v>
      </c>
      <c r="Z62" s="65">
        <f t="shared" si="62"/>
        <v>2.4421444531330927</v>
      </c>
      <c r="AA62" s="65">
        <f t="shared" si="62"/>
        <v>2.4421444531330927</v>
      </c>
      <c r="AB62" s="65">
        <f t="shared" si="62"/>
        <v>2.4421444531330927</v>
      </c>
      <c r="AC62" s="65">
        <f t="shared" si="62"/>
        <v>2.4421444531330927</v>
      </c>
    </row>
    <row r="63" spans="1:29" x14ac:dyDescent="0.25">
      <c r="A63" s="30" t="str">
        <f t="shared" si="61"/>
        <v>Residual value (vehicle)</v>
      </c>
      <c r="B63" s="66">
        <f>((1+B35)^B42)*B35/(((1+B35)^B42)-1)*(B32)/B47</f>
        <v>-0.3663216679699639</v>
      </c>
      <c r="C63" s="66">
        <f t="shared" ref="C63:AC63" si="63">((1+C35)^C42)*C35/(((1+C35)^C42)-1)*(C32)/C47</f>
        <v>-0.3663216679699639</v>
      </c>
      <c r="D63" s="66">
        <f t="shared" si="63"/>
        <v>-0.3663216679699639</v>
      </c>
      <c r="E63" s="66">
        <f t="shared" si="63"/>
        <v>-0.3663216679699639</v>
      </c>
      <c r="F63" s="66">
        <f t="shared" si="63"/>
        <v>-0.3663216679699639</v>
      </c>
      <c r="G63" s="66">
        <f t="shared" si="63"/>
        <v>-0.3663216679699639</v>
      </c>
      <c r="H63" s="66">
        <f t="shared" si="63"/>
        <v>-0.3663216679699639</v>
      </c>
      <c r="I63" s="66">
        <f t="shared" si="63"/>
        <v>-0.3663216679699639</v>
      </c>
      <c r="J63" s="66">
        <f t="shared" si="63"/>
        <v>-0.3663216679699639</v>
      </c>
      <c r="K63" s="66">
        <f t="shared" si="63"/>
        <v>-0.3663216679699639</v>
      </c>
      <c r="L63" s="66">
        <f t="shared" si="63"/>
        <v>-0.3663216679699639</v>
      </c>
      <c r="M63" s="66">
        <f t="shared" si="63"/>
        <v>-0.3663216679699639</v>
      </c>
      <c r="N63" s="66">
        <f t="shared" si="63"/>
        <v>-0.3663216679699639</v>
      </c>
      <c r="O63" s="66">
        <f t="shared" si="63"/>
        <v>-0.3663216679699639</v>
      </c>
      <c r="P63" s="66">
        <f t="shared" si="63"/>
        <v>-0.3663216679699639</v>
      </c>
      <c r="Q63" s="66">
        <f t="shared" si="63"/>
        <v>-0.3663216679699639</v>
      </c>
      <c r="R63" s="66">
        <f t="shared" si="63"/>
        <v>-0.3663216679699639</v>
      </c>
      <c r="S63" s="66">
        <f t="shared" si="63"/>
        <v>-0.3663216679699639</v>
      </c>
      <c r="T63" s="66">
        <f t="shared" si="63"/>
        <v>-0.3663216679699639</v>
      </c>
      <c r="U63" s="66">
        <f t="shared" si="63"/>
        <v>-0.3663216679699639</v>
      </c>
      <c r="V63" s="66">
        <f t="shared" si="63"/>
        <v>-0.3663216679699639</v>
      </c>
      <c r="W63" s="66">
        <f t="shared" si="63"/>
        <v>-0.3663216679699639</v>
      </c>
      <c r="X63" s="66">
        <f t="shared" si="63"/>
        <v>-0.3663216679699639</v>
      </c>
      <c r="Y63" s="66">
        <f t="shared" si="63"/>
        <v>-0.3663216679699639</v>
      </c>
      <c r="Z63" s="66">
        <f t="shared" si="63"/>
        <v>-0.3663216679699639</v>
      </c>
      <c r="AA63" s="66">
        <f t="shared" si="63"/>
        <v>-0.3663216679699639</v>
      </c>
      <c r="AB63" s="66">
        <f t="shared" si="63"/>
        <v>-0.3663216679699639</v>
      </c>
      <c r="AC63" s="66">
        <f t="shared" si="63"/>
        <v>-0.3663216679699639</v>
      </c>
    </row>
    <row r="64" spans="1:29" x14ac:dyDescent="0.25">
      <c r="A64" s="30" t="str">
        <f t="shared" si="61"/>
        <v>Capex costumization</v>
      </c>
      <c r="B64" s="66">
        <f>((1+B35)^B43)*B35/(((1+B35)^B43)-1)*(B33)/B47</f>
        <v>1.7093861527069927</v>
      </c>
      <c r="C64" s="66">
        <f t="shared" ref="C64:AC64" si="64">((1+C35)^C43)*C35/(((1+C35)^C43)-1)*(C33)/C47</f>
        <v>1.7093861527069927</v>
      </c>
      <c r="D64" s="66">
        <f t="shared" si="64"/>
        <v>1.7093861527069927</v>
      </c>
      <c r="E64" s="66">
        <f t="shared" si="64"/>
        <v>1.7093861527069927</v>
      </c>
      <c r="F64" s="66">
        <f t="shared" si="64"/>
        <v>1.7093861527069927</v>
      </c>
      <c r="G64" s="66">
        <f t="shared" si="64"/>
        <v>1.7093861527069927</v>
      </c>
      <c r="H64" s="66">
        <f t="shared" si="64"/>
        <v>1.7093861527069927</v>
      </c>
      <c r="I64" s="66">
        <f t="shared" si="64"/>
        <v>1.7093861527069927</v>
      </c>
      <c r="J64" s="66">
        <f t="shared" si="64"/>
        <v>1.7093861527069927</v>
      </c>
      <c r="K64" s="66">
        <f t="shared" si="64"/>
        <v>1.7093861527069927</v>
      </c>
      <c r="L64" s="66">
        <f t="shared" si="64"/>
        <v>1.7093861527069927</v>
      </c>
      <c r="M64" s="66">
        <f t="shared" si="64"/>
        <v>1.7093861527069927</v>
      </c>
      <c r="N64" s="66">
        <f t="shared" si="64"/>
        <v>1.7093861527069927</v>
      </c>
      <c r="O64" s="66">
        <f t="shared" si="64"/>
        <v>1.7093861527069927</v>
      </c>
      <c r="P64" s="66">
        <f t="shared" si="64"/>
        <v>1.7093861527069927</v>
      </c>
      <c r="Q64" s="66">
        <f t="shared" si="64"/>
        <v>1.7093861527069927</v>
      </c>
      <c r="R64" s="66">
        <f t="shared" si="64"/>
        <v>1.7093861527069927</v>
      </c>
      <c r="S64" s="66">
        <f t="shared" si="64"/>
        <v>1.7093861527069927</v>
      </c>
      <c r="T64" s="66">
        <f t="shared" si="64"/>
        <v>1.7093861527069927</v>
      </c>
      <c r="U64" s="66">
        <f t="shared" si="64"/>
        <v>1.7093861527069927</v>
      </c>
      <c r="V64" s="66">
        <f t="shared" si="64"/>
        <v>1.7093861527069927</v>
      </c>
      <c r="W64" s="66">
        <f t="shared" si="64"/>
        <v>1.7093861527069927</v>
      </c>
      <c r="X64" s="66">
        <f t="shared" si="64"/>
        <v>1.7093861527069927</v>
      </c>
      <c r="Y64" s="66">
        <f t="shared" si="64"/>
        <v>1.7093861527069927</v>
      </c>
      <c r="Z64" s="66">
        <f t="shared" si="64"/>
        <v>1.7093861527069927</v>
      </c>
      <c r="AA64" s="66">
        <f t="shared" si="64"/>
        <v>1.7093861527069927</v>
      </c>
      <c r="AB64" s="66">
        <f t="shared" si="64"/>
        <v>1.7093861527069927</v>
      </c>
      <c r="AC64" s="66">
        <f t="shared" si="64"/>
        <v>1.7093861527069927</v>
      </c>
    </row>
    <row r="65" spans="1:29" x14ac:dyDescent="0.25">
      <c r="A65" s="30" t="str">
        <f t="shared" si="61"/>
        <v>Residual value (costumization)</v>
      </c>
      <c r="B65" s="66">
        <f>((1+B35)^B43)*B35/(((1+B35)^B43)-1)*(B34)/B47</f>
        <v>-8.5469307635349642E-2</v>
      </c>
      <c r="C65" s="66">
        <f t="shared" ref="C65:AC65" si="65">((1+C35)^C43)*C35/(((1+C35)^C43)-1)*(C34)/C47</f>
        <v>-8.5469307635349642E-2</v>
      </c>
      <c r="D65" s="66">
        <f t="shared" si="65"/>
        <v>-8.5469307635349642E-2</v>
      </c>
      <c r="E65" s="66">
        <f t="shared" si="65"/>
        <v>-8.5469307635349642E-2</v>
      </c>
      <c r="F65" s="66">
        <f t="shared" si="65"/>
        <v>-8.5469307635349642E-2</v>
      </c>
      <c r="G65" s="66">
        <f t="shared" si="65"/>
        <v>-8.5469307635349642E-2</v>
      </c>
      <c r="H65" s="66">
        <f t="shared" si="65"/>
        <v>-8.5469307635349642E-2</v>
      </c>
      <c r="I65" s="66">
        <f t="shared" si="65"/>
        <v>-8.5469307635349642E-2</v>
      </c>
      <c r="J65" s="66">
        <f t="shared" si="65"/>
        <v>-8.5469307635349642E-2</v>
      </c>
      <c r="K65" s="66">
        <f t="shared" si="65"/>
        <v>-8.5469307635349642E-2</v>
      </c>
      <c r="L65" s="66">
        <f t="shared" si="65"/>
        <v>-8.5469307635349642E-2</v>
      </c>
      <c r="M65" s="66">
        <f t="shared" si="65"/>
        <v>-8.5469307635349642E-2</v>
      </c>
      <c r="N65" s="66">
        <f t="shared" si="65"/>
        <v>-8.5469307635349642E-2</v>
      </c>
      <c r="O65" s="66">
        <f t="shared" si="65"/>
        <v>-8.5469307635349642E-2</v>
      </c>
      <c r="P65" s="66">
        <f t="shared" si="65"/>
        <v>-8.5469307635349642E-2</v>
      </c>
      <c r="Q65" s="66">
        <f t="shared" si="65"/>
        <v>-8.5469307635349642E-2</v>
      </c>
      <c r="R65" s="66">
        <f t="shared" si="65"/>
        <v>-8.5469307635349642E-2</v>
      </c>
      <c r="S65" s="66">
        <f t="shared" si="65"/>
        <v>-8.5469307635349642E-2</v>
      </c>
      <c r="T65" s="66">
        <f t="shared" si="65"/>
        <v>-8.5469307635349642E-2</v>
      </c>
      <c r="U65" s="66">
        <f t="shared" si="65"/>
        <v>-8.5469307635349642E-2</v>
      </c>
      <c r="V65" s="66">
        <f t="shared" si="65"/>
        <v>-8.5469307635349642E-2</v>
      </c>
      <c r="W65" s="66">
        <f t="shared" si="65"/>
        <v>-8.5469307635349642E-2</v>
      </c>
      <c r="X65" s="66">
        <f t="shared" si="65"/>
        <v>-8.5469307635349642E-2</v>
      </c>
      <c r="Y65" s="66">
        <f t="shared" si="65"/>
        <v>-8.5469307635349642E-2</v>
      </c>
      <c r="Z65" s="66">
        <f t="shared" si="65"/>
        <v>-8.5469307635349642E-2</v>
      </c>
      <c r="AA65" s="66">
        <f t="shared" si="65"/>
        <v>-8.5469307635349642E-2</v>
      </c>
      <c r="AB65" s="66">
        <f t="shared" si="65"/>
        <v>-8.5469307635349642E-2</v>
      </c>
      <c r="AC65" s="66">
        <f t="shared" si="65"/>
        <v>-8.5469307635349642E-2</v>
      </c>
    </row>
    <row r="66" spans="1:29" x14ac:dyDescent="0.25">
      <c r="A66" s="30" t="str">
        <f t="shared" si="61"/>
        <v>Opex fix (admin, crew, insurance)</v>
      </c>
      <c r="B66" s="66">
        <f>B36/B47</f>
        <v>3.6414565826330532</v>
      </c>
      <c r="C66" s="66">
        <f t="shared" ref="C66:AC66" si="66">C36/C47</f>
        <v>3.6414565826330532</v>
      </c>
      <c r="D66" s="66">
        <f t="shared" si="66"/>
        <v>3.6414565826330532</v>
      </c>
      <c r="E66" s="66">
        <f t="shared" si="66"/>
        <v>3.6414565826330532</v>
      </c>
      <c r="F66" s="66">
        <f t="shared" si="66"/>
        <v>3.6414565826330532</v>
      </c>
      <c r="G66" s="66">
        <f t="shared" si="66"/>
        <v>3.6414565826330532</v>
      </c>
      <c r="H66" s="66">
        <f t="shared" si="66"/>
        <v>3.6414565826330532</v>
      </c>
      <c r="I66" s="66">
        <f t="shared" si="66"/>
        <v>3.6414565826330532</v>
      </c>
      <c r="J66" s="66">
        <f t="shared" si="66"/>
        <v>3.6414565826330532</v>
      </c>
      <c r="K66" s="66">
        <f t="shared" si="66"/>
        <v>3.6414565826330532</v>
      </c>
      <c r="L66" s="66">
        <f t="shared" si="66"/>
        <v>3.6414565826330532</v>
      </c>
      <c r="M66" s="66">
        <f t="shared" si="66"/>
        <v>3.6414565826330532</v>
      </c>
      <c r="N66" s="66">
        <f t="shared" si="66"/>
        <v>3.6414565826330532</v>
      </c>
      <c r="O66" s="66">
        <f t="shared" si="66"/>
        <v>3.6414565826330532</v>
      </c>
      <c r="P66" s="66">
        <f t="shared" si="66"/>
        <v>3.6414565826330532</v>
      </c>
      <c r="Q66" s="66">
        <f t="shared" si="66"/>
        <v>3.6414565826330532</v>
      </c>
      <c r="R66" s="66">
        <f t="shared" si="66"/>
        <v>3.6414565826330532</v>
      </c>
      <c r="S66" s="66">
        <f t="shared" si="66"/>
        <v>3.6414565826330532</v>
      </c>
      <c r="T66" s="66">
        <f t="shared" si="66"/>
        <v>3.6414565826330532</v>
      </c>
      <c r="U66" s="66">
        <f t="shared" si="66"/>
        <v>3.6414565826330532</v>
      </c>
      <c r="V66" s="66">
        <f t="shared" si="66"/>
        <v>3.6414565826330532</v>
      </c>
      <c r="W66" s="66">
        <f t="shared" si="66"/>
        <v>3.6414565826330532</v>
      </c>
      <c r="X66" s="66">
        <f t="shared" si="66"/>
        <v>3.6414565826330532</v>
      </c>
      <c r="Y66" s="66">
        <f t="shared" si="66"/>
        <v>3.6414565826330532</v>
      </c>
      <c r="Z66" s="66">
        <f t="shared" si="66"/>
        <v>3.6414565826330532</v>
      </c>
      <c r="AA66" s="66">
        <f t="shared" si="66"/>
        <v>3.6414565826330532</v>
      </c>
      <c r="AB66" s="66">
        <f t="shared" si="66"/>
        <v>3.6414565826330532</v>
      </c>
      <c r="AC66" s="66">
        <f t="shared" si="66"/>
        <v>3.6414565826330532</v>
      </c>
    </row>
    <row r="67" spans="1:29" x14ac:dyDescent="0.25">
      <c r="A67" s="30" t="str">
        <f t="shared" si="61"/>
        <v>Opex maintenance &amp; repair</v>
      </c>
      <c r="B67" s="66">
        <f>B37/B47</f>
        <v>3.6414565826330532</v>
      </c>
      <c r="C67" s="66">
        <f t="shared" ref="C67:AC67" si="67">C37/C47</f>
        <v>3.6414565826330532</v>
      </c>
      <c r="D67" s="66">
        <f t="shared" si="67"/>
        <v>3.6414565826330532</v>
      </c>
      <c r="E67" s="66">
        <f t="shared" si="67"/>
        <v>3.6414565826330532</v>
      </c>
      <c r="F67" s="66">
        <f t="shared" si="67"/>
        <v>3.6414565826330532</v>
      </c>
      <c r="G67" s="66">
        <f t="shared" si="67"/>
        <v>3.6414565826330532</v>
      </c>
      <c r="H67" s="66">
        <f t="shared" si="67"/>
        <v>3.6414565826330532</v>
      </c>
      <c r="I67" s="66">
        <f t="shared" si="67"/>
        <v>3.6414565826330532</v>
      </c>
      <c r="J67" s="66">
        <f t="shared" si="67"/>
        <v>3.6414565826330532</v>
      </c>
      <c r="K67" s="66">
        <f t="shared" si="67"/>
        <v>3.6414565826330532</v>
      </c>
      <c r="L67" s="66">
        <f t="shared" si="67"/>
        <v>3.6414565826330532</v>
      </c>
      <c r="M67" s="66">
        <f t="shared" si="67"/>
        <v>3.6414565826330532</v>
      </c>
      <c r="N67" s="66">
        <f t="shared" si="67"/>
        <v>3.6414565826330532</v>
      </c>
      <c r="O67" s="66">
        <f t="shared" si="67"/>
        <v>3.6414565826330532</v>
      </c>
      <c r="P67" s="66">
        <f t="shared" si="67"/>
        <v>3.6414565826330532</v>
      </c>
      <c r="Q67" s="66">
        <f t="shared" si="67"/>
        <v>3.6414565826330532</v>
      </c>
      <c r="R67" s="66">
        <f t="shared" si="67"/>
        <v>3.6414565826330532</v>
      </c>
      <c r="S67" s="66">
        <f t="shared" si="67"/>
        <v>3.6414565826330532</v>
      </c>
      <c r="T67" s="66">
        <f t="shared" si="67"/>
        <v>3.6414565826330532</v>
      </c>
      <c r="U67" s="66">
        <f t="shared" si="67"/>
        <v>3.6414565826330532</v>
      </c>
      <c r="V67" s="66">
        <f t="shared" si="67"/>
        <v>3.6414565826330532</v>
      </c>
      <c r="W67" s="66">
        <f t="shared" si="67"/>
        <v>3.6414565826330532</v>
      </c>
      <c r="X67" s="66">
        <f t="shared" si="67"/>
        <v>3.6414565826330532</v>
      </c>
      <c r="Y67" s="66">
        <f t="shared" si="67"/>
        <v>3.6414565826330532</v>
      </c>
      <c r="Z67" s="66">
        <f t="shared" si="67"/>
        <v>3.6414565826330532</v>
      </c>
      <c r="AA67" s="66">
        <f t="shared" si="67"/>
        <v>3.6414565826330532</v>
      </c>
      <c r="AB67" s="66">
        <f t="shared" si="67"/>
        <v>3.6414565826330532</v>
      </c>
      <c r="AC67" s="66">
        <f t="shared" si="67"/>
        <v>3.6414565826330532</v>
      </c>
    </row>
    <row r="68" spans="1:29" x14ac:dyDescent="0.25">
      <c r="A68" s="30" t="str">
        <f t="shared" si="61"/>
        <v>Opex var (mode-fees, shunting)</v>
      </c>
      <c r="B68" s="66">
        <f>B38*B47/B47</f>
        <v>3.9215686274509802</v>
      </c>
      <c r="C68" s="66">
        <f t="shared" ref="C68:AC68" si="68">C38*C47/C47</f>
        <v>3.9215686274509802</v>
      </c>
      <c r="D68" s="66">
        <f t="shared" si="68"/>
        <v>3.9215686274509802</v>
      </c>
      <c r="E68" s="66">
        <f t="shared" si="68"/>
        <v>3.9215686274509802</v>
      </c>
      <c r="F68" s="66">
        <f t="shared" si="68"/>
        <v>3.9215686274509802</v>
      </c>
      <c r="G68" s="66">
        <f t="shared" si="68"/>
        <v>3.9215686274509802</v>
      </c>
      <c r="H68" s="66">
        <f t="shared" si="68"/>
        <v>3.9215686274509802</v>
      </c>
      <c r="I68" s="66">
        <f t="shared" si="68"/>
        <v>3.9215686274509802</v>
      </c>
      <c r="J68" s="66">
        <f t="shared" si="68"/>
        <v>3.9215686274509802</v>
      </c>
      <c r="K68" s="66">
        <f t="shared" si="68"/>
        <v>3.9215686274509802</v>
      </c>
      <c r="L68" s="66">
        <f t="shared" si="68"/>
        <v>3.9215686274509802</v>
      </c>
      <c r="M68" s="66">
        <f t="shared" si="68"/>
        <v>3.9215686274509802</v>
      </c>
      <c r="N68" s="66">
        <f t="shared" si="68"/>
        <v>3.9215686274509802</v>
      </c>
      <c r="O68" s="66">
        <f t="shared" si="68"/>
        <v>3.9215686274509802</v>
      </c>
      <c r="P68" s="66">
        <f t="shared" si="68"/>
        <v>3.9215686274509802</v>
      </c>
      <c r="Q68" s="66">
        <f t="shared" si="68"/>
        <v>3.9215686274509802</v>
      </c>
      <c r="R68" s="66">
        <f t="shared" si="68"/>
        <v>3.9215686274509802</v>
      </c>
      <c r="S68" s="66">
        <f t="shared" si="68"/>
        <v>3.9215686274509802</v>
      </c>
      <c r="T68" s="66">
        <f t="shared" si="68"/>
        <v>3.9215686274509802</v>
      </c>
      <c r="U68" s="66">
        <f t="shared" si="68"/>
        <v>3.9215686274509802</v>
      </c>
      <c r="V68" s="66">
        <f t="shared" si="68"/>
        <v>3.9215686274509802</v>
      </c>
      <c r="W68" s="66">
        <f t="shared" si="68"/>
        <v>3.9215686274509802</v>
      </c>
      <c r="X68" s="66">
        <f t="shared" si="68"/>
        <v>3.9215686274509802</v>
      </c>
      <c r="Y68" s="66">
        <f t="shared" si="68"/>
        <v>3.9215686274509802</v>
      </c>
      <c r="Z68" s="66">
        <f t="shared" si="68"/>
        <v>3.9215686274509802</v>
      </c>
      <c r="AA68" s="66">
        <f t="shared" si="68"/>
        <v>3.9215686274509802</v>
      </c>
      <c r="AB68" s="66">
        <f t="shared" si="68"/>
        <v>3.9215686274509802</v>
      </c>
      <c r="AC68" s="66">
        <f t="shared" si="68"/>
        <v>3.9215686274509802</v>
      </c>
    </row>
    <row r="69" spans="1:29" x14ac:dyDescent="0.25">
      <c r="A69" s="30" t="str">
        <f t="shared" si="61"/>
        <v>Fuel Cost</v>
      </c>
      <c r="B69" s="66">
        <f>B39*B40*B47/B47</f>
        <v>2.3603435836286866</v>
      </c>
      <c r="C69" s="66">
        <f t="shared" ref="C69:AC69" si="69">C39*C40*C47/C47</f>
        <v>2.3575572709498713</v>
      </c>
      <c r="D69" s="66">
        <f t="shared" si="69"/>
        <v>2.3536011063688584</v>
      </c>
      <c r="E69" s="66">
        <f t="shared" si="69"/>
        <v>2.3480094478967404</v>
      </c>
      <c r="F69" s="66">
        <f t="shared" si="69"/>
        <v>2.3401588602837622</v>
      </c>
      <c r="G69" s="66">
        <f t="shared" si="69"/>
        <v>2.3292436936501706</v>
      </c>
      <c r="H69" s="66">
        <f t="shared" si="69"/>
        <v>2.3142794085327125</v>
      </c>
      <c r="I69" s="66">
        <f t="shared" si="69"/>
        <v>2.294169012842814</v>
      </c>
      <c r="J69" s="66">
        <f t="shared" si="69"/>
        <v>2.2678808406333895</v>
      </c>
      <c r="K69" s="66">
        <f t="shared" si="69"/>
        <v>2.2347753310134304</v>
      </c>
      <c r="L69" s="66">
        <f t="shared" si="69"/>
        <v>2.1950496697632809</v>
      </c>
      <c r="M69" s="66">
        <f t="shared" si="69"/>
        <v>2.1501289386333373</v>
      </c>
      <c r="N69" s="66">
        <f t="shared" si="69"/>
        <v>2.1027063070845782</v>
      </c>
      <c r="O69" s="66">
        <f t="shared" si="69"/>
        <v>2.056216864223154</v>
      </c>
      <c r="P69" s="66">
        <f t="shared" si="69"/>
        <v>2.0138965674684197</v>
      </c>
      <c r="Q69" s="66">
        <f t="shared" si="69"/>
        <v>1.9779303417530454</v>
      </c>
      <c r="R69" s="66">
        <f t="shared" si="69"/>
        <v>1.9491278361411155</v>
      </c>
      <c r="S69" s="66">
        <f t="shared" si="69"/>
        <v>1.9271502460127887</v>
      </c>
      <c r="T69" s="66">
        <f t="shared" si="69"/>
        <v>1.9109949546631928</v>
      </c>
      <c r="U69" s="66">
        <f t="shared" si="69"/>
        <v>1.8994441550614087</v>
      </c>
      <c r="V69" s="66">
        <f t="shared" si="69"/>
        <v>1.8913487503586066</v>
      </c>
      <c r="W69" s="66">
        <f t="shared" si="69"/>
        <v>1.8857543281265103</v>
      </c>
      <c r="X69" s="66">
        <f t="shared" si="69"/>
        <v>1.8819257862123342</v>
      </c>
      <c r="Y69" s="66">
        <f t="shared" si="69"/>
        <v>1.879323211714792</v>
      </c>
      <c r="Z69" s="66">
        <f t="shared" si="69"/>
        <v>1.8775620785122054</v>
      </c>
      <c r="AA69" s="66">
        <f t="shared" si="69"/>
        <v>1.8763740162150813</v>
      </c>
      <c r="AB69" s="66">
        <f t="shared" si="69"/>
        <v>1.8755742185784499</v>
      </c>
      <c r="AC69" s="66">
        <f t="shared" si="69"/>
        <v>1.8750365549231993</v>
      </c>
    </row>
    <row r="70" spans="1:29" ht="15.75" thickBot="1" x14ac:dyDescent="0.3">
      <c r="A70" s="59" t="str">
        <f t="shared" ref="A70" si="70">A58</f>
        <v>Emission Cost</v>
      </c>
      <c r="B70" s="66">
        <f>B41</f>
        <v>0</v>
      </c>
      <c r="C70" s="66">
        <f t="shared" ref="C70:AC70" si="71">C41</f>
        <v>0</v>
      </c>
      <c r="D70" s="66">
        <f t="shared" si="71"/>
        <v>0</v>
      </c>
      <c r="E70" s="66">
        <f t="shared" si="71"/>
        <v>0</v>
      </c>
      <c r="F70" s="66">
        <f t="shared" si="71"/>
        <v>0</v>
      </c>
      <c r="G70" s="66">
        <f t="shared" si="71"/>
        <v>0</v>
      </c>
      <c r="H70" s="66">
        <f t="shared" si="71"/>
        <v>0</v>
      </c>
      <c r="I70" s="66">
        <f t="shared" si="71"/>
        <v>0</v>
      </c>
      <c r="J70" s="66">
        <f t="shared" si="71"/>
        <v>0</v>
      </c>
      <c r="K70" s="66">
        <f t="shared" si="71"/>
        <v>0</v>
      </c>
      <c r="L70" s="66">
        <f t="shared" si="71"/>
        <v>0</v>
      </c>
      <c r="M70" s="66">
        <f t="shared" si="71"/>
        <v>0</v>
      </c>
      <c r="N70" s="66">
        <f t="shared" si="71"/>
        <v>0</v>
      </c>
      <c r="O70" s="66">
        <f t="shared" si="71"/>
        <v>0</v>
      </c>
      <c r="P70" s="66">
        <f t="shared" si="71"/>
        <v>0</v>
      </c>
      <c r="Q70" s="66">
        <f t="shared" si="71"/>
        <v>0</v>
      </c>
      <c r="R70" s="66">
        <f t="shared" si="71"/>
        <v>0</v>
      </c>
      <c r="S70" s="66">
        <f t="shared" si="71"/>
        <v>0</v>
      </c>
      <c r="T70" s="66">
        <f t="shared" si="71"/>
        <v>0</v>
      </c>
      <c r="U70" s="66">
        <f t="shared" si="71"/>
        <v>0</v>
      </c>
      <c r="V70" s="66">
        <f t="shared" si="71"/>
        <v>0</v>
      </c>
      <c r="W70" s="66">
        <f t="shared" si="71"/>
        <v>0</v>
      </c>
      <c r="X70" s="66">
        <f t="shared" si="71"/>
        <v>0</v>
      </c>
      <c r="Y70" s="66">
        <f t="shared" si="71"/>
        <v>0</v>
      </c>
      <c r="Z70" s="66">
        <f t="shared" si="71"/>
        <v>0</v>
      </c>
      <c r="AA70" s="66">
        <f t="shared" si="71"/>
        <v>0</v>
      </c>
      <c r="AB70" s="66">
        <f t="shared" si="71"/>
        <v>0</v>
      </c>
      <c r="AC70" s="66">
        <f t="shared" si="71"/>
        <v>0</v>
      </c>
    </row>
    <row r="71" spans="1:29" ht="15.75" thickBot="1" x14ac:dyDescent="0.3">
      <c r="A71" s="31" t="s">
        <v>63</v>
      </c>
      <c r="B71" s="76">
        <f>B62+B63+B64-B65+B66+B67+B68+B69+B70</f>
        <v>17.435503621851243</v>
      </c>
      <c r="C71" s="76">
        <f t="shared" ref="C71:AC71" si="72">C62+C63+C64-C65+C66+C67+C68+C69+C70</f>
        <v>17.432717309172428</v>
      </c>
      <c r="D71" s="76">
        <f t="shared" si="72"/>
        <v>17.428761144591416</v>
      </c>
      <c r="E71" s="76">
        <f t="shared" si="72"/>
        <v>17.423169486119299</v>
      </c>
      <c r="F71" s="76">
        <f t="shared" si="72"/>
        <v>17.415318898506321</v>
      </c>
      <c r="G71" s="76">
        <f t="shared" si="72"/>
        <v>17.40440373187273</v>
      </c>
      <c r="H71" s="76">
        <f t="shared" si="72"/>
        <v>17.389439446755269</v>
      </c>
      <c r="I71" s="76">
        <f t="shared" si="72"/>
        <v>17.369329051065371</v>
      </c>
      <c r="J71" s="76">
        <f t="shared" si="72"/>
        <v>17.343040878855948</v>
      </c>
      <c r="K71" s="76">
        <f t="shared" si="72"/>
        <v>17.309935369235987</v>
      </c>
      <c r="L71" s="76">
        <f t="shared" si="72"/>
        <v>17.270209707985838</v>
      </c>
      <c r="M71" s="76">
        <f t="shared" si="72"/>
        <v>17.225288976855897</v>
      </c>
      <c r="N71" s="76">
        <f t="shared" si="72"/>
        <v>17.177866345307137</v>
      </c>
      <c r="O71" s="76">
        <f t="shared" si="72"/>
        <v>17.131376902445712</v>
      </c>
      <c r="P71" s="76">
        <f t="shared" si="72"/>
        <v>17.089056605690978</v>
      </c>
      <c r="Q71" s="76">
        <f t="shared" si="72"/>
        <v>17.053090379975604</v>
      </c>
      <c r="R71" s="76">
        <f t="shared" si="72"/>
        <v>17.024287874363672</v>
      </c>
      <c r="S71" s="76">
        <f t="shared" si="72"/>
        <v>17.002310284235346</v>
      </c>
      <c r="T71" s="76">
        <f t="shared" si="72"/>
        <v>16.986154992885751</v>
      </c>
      <c r="U71" s="76">
        <f t="shared" si="72"/>
        <v>16.974604193283966</v>
      </c>
      <c r="V71" s="76">
        <f t="shared" si="72"/>
        <v>16.966508788581166</v>
      </c>
      <c r="W71" s="76">
        <f t="shared" si="72"/>
        <v>16.960914366349069</v>
      </c>
      <c r="X71" s="76">
        <f t="shared" si="72"/>
        <v>16.957085824434891</v>
      </c>
      <c r="Y71" s="76">
        <f t="shared" si="72"/>
        <v>16.954483249937351</v>
      </c>
      <c r="Z71" s="76">
        <f t="shared" si="72"/>
        <v>16.952722116734762</v>
      </c>
      <c r="AA71" s="76">
        <f t="shared" si="72"/>
        <v>16.951534054437641</v>
      </c>
      <c r="AB71" s="76">
        <f t="shared" si="72"/>
        <v>16.950734256801006</v>
      </c>
      <c r="AC71" s="76">
        <f t="shared" si="72"/>
        <v>16.950196593145758</v>
      </c>
    </row>
    <row r="72" spans="1:29" ht="15.75" thickBot="1" x14ac:dyDescent="0.3"/>
    <row r="73" spans="1:29" ht="15.75" thickBot="1" x14ac:dyDescent="0.3">
      <c r="A73" s="26" t="s">
        <v>208</v>
      </c>
      <c r="B73" s="161">
        <v>2023</v>
      </c>
      <c r="C73" s="161">
        <v>2024</v>
      </c>
      <c r="D73" s="161">
        <v>2025</v>
      </c>
      <c r="E73" s="161">
        <v>2026</v>
      </c>
      <c r="F73" s="161">
        <v>2027</v>
      </c>
      <c r="G73" s="161">
        <v>2028</v>
      </c>
      <c r="H73" s="161">
        <v>2029</v>
      </c>
      <c r="I73" s="161">
        <v>2030</v>
      </c>
      <c r="J73" s="161">
        <v>2031</v>
      </c>
      <c r="K73" s="161">
        <v>2032</v>
      </c>
      <c r="L73" s="161">
        <v>2033</v>
      </c>
      <c r="M73" s="161">
        <v>2034</v>
      </c>
      <c r="N73" s="161">
        <v>2035</v>
      </c>
      <c r="O73" s="161">
        <v>2036</v>
      </c>
      <c r="P73" s="161">
        <v>2037</v>
      </c>
      <c r="Q73" s="161">
        <v>2038</v>
      </c>
      <c r="R73" s="161">
        <v>2039</v>
      </c>
      <c r="S73" s="161">
        <v>2040</v>
      </c>
      <c r="T73" s="161">
        <v>2041</v>
      </c>
      <c r="U73" s="161">
        <v>2042</v>
      </c>
      <c r="V73" s="161">
        <v>2043</v>
      </c>
      <c r="W73" s="161">
        <v>2044</v>
      </c>
      <c r="X73" s="161">
        <v>2045</v>
      </c>
      <c r="Y73" s="161">
        <v>2046</v>
      </c>
      <c r="Z73" s="161">
        <v>2047</v>
      </c>
      <c r="AA73" s="161">
        <v>2048</v>
      </c>
      <c r="AB73" s="161">
        <v>2049</v>
      </c>
      <c r="AC73" s="162">
        <v>2050</v>
      </c>
    </row>
    <row r="74" spans="1:29" x14ac:dyDescent="0.25">
      <c r="A74" s="29" t="str">
        <f t="shared" ref="A74:A81" si="73">A50</f>
        <v>Capex vehicle</v>
      </c>
      <c r="B74" s="65">
        <f>((1+B35)^B42)*B35/(((1+B35)^B42)-1)*(B31)/B47/(B44)</f>
        <v>1.0902430594344164E-3</v>
      </c>
      <c r="C74" s="65">
        <f t="shared" ref="C74:AC74" si="74">((1+C35)^C42)*C35/(((1+C35)^C42)-1)*(C31)/C47/(C44)</f>
        <v>1.0902430594344164E-3</v>
      </c>
      <c r="D74" s="65">
        <f t="shared" si="74"/>
        <v>1.0902430594344164E-3</v>
      </c>
      <c r="E74" s="65">
        <f t="shared" si="74"/>
        <v>1.0902430594344164E-3</v>
      </c>
      <c r="F74" s="65">
        <f t="shared" si="74"/>
        <v>1.0902430594344164E-3</v>
      </c>
      <c r="G74" s="65">
        <f t="shared" si="74"/>
        <v>1.0902430594344164E-3</v>
      </c>
      <c r="H74" s="65">
        <f t="shared" si="74"/>
        <v>1.0902430594344164E-3</v>
      </c>
      <c r="I74" s="65">
        <f t="shared" si="74"/>
        <v>1.0902430594344164E-3</v>
      </c>
      <c r="J74" s="65">
        <f t="shared" si="74"/>
        <v>1.0902430594344164E-3</v>
      </c>
      <c r="K74" s="65">
        <f t="shared" si="74"/>
        <v>1.0902430594344164E-3</v>
      </c>
      <c r="L74" s="65">
        <f t="shared" si="74"/>
        <v>1.0902430594344164E-3</v>
      </c>
      <c r="M74" s="65">
        <f t="shared" si="74"/>
        <v>1.0902430594344164E-3</v>
      </c>
      <c r="N74" s="65">
        <f t="shared" si="74"/>
        <v>1.0902430594344164E-3</v>
      </c>
      <c r="O74" s="65">
        <f t="shared" si="74"/>
        <v>1.0902430594344164E-3</v>
      </c>
      <c r="P74" s="65">
        <f t="shared" si="74"/>
        <v>1.0902430594344164E-3</v>
      </c>
      <c r="Q74" s="65">
        <f t="shared" si="74"/>
        <v>1.0902430594344164E-3</v>
      </c>
      <c r="R74" s="65">
        <f t="shared" si="74"/>
        <v>1.0902430594344164E-3</v>
      </c>
      <c r="S74" s="65">
        <f t="shared" si="74"/>
        <v>1.0902430594344164E-3</v>
      </c>
      <c r="T74" s="65">
        <f t="shared" si="74"/>
        <v>1.0902430594344164E-3</v>
      </c>
      <c r="U74" s="65">
        <f t="shared" si="74"/>
        <v>1.0902430594344164E-3</v>
      </c>
      <c r="V74" s="65">
        <f t="shared" si="74"/>
        <v>1.0902430594344164E-3</v>
      </c>
      <c r="W74" s="65">
        <f t="shared" si="74"/>
        <v>1.0902430594344164E-3</v>
      </c>
      <c r="X74" s="65">
        <f t="shared" si="74"/>
        <v>1.0902430594344164E-3</v>
      </c>
      <c r="Y74" s="65">
        <f t="shared" si="74"/>
        <v>1.0902430594344164E-3</v>
      </c>
      <c r="Z74" s="65">
        <f t="shared" si="74"/>
        <v>1.0902430594344164E-3</v>
      </c>
      <c r="AA74" s="65">
        <f t="shared" si="74"/>
        <v>1.0902430594344164E-3</v>
      </c>
      <c r="AB74" s="65">
        <f t="shared" si="74"/>
        <v>1.0902430594344164E-3</v>
      </c>
      <c r="AC74" s="65">
        <f t="shared" si="74"/>
        <v>1.0902430594344164E-3</v>
      </c>
    </row>
    <row r="75" spans="1:29" x14ac:dyDescent="0.25">
      <c r="A75" s="30" t="str">
        <f t="shared" si="73"/>
        <v>Residual value (vehicle)</v>
      </c>
      <c r="B75" s="68">
        <f>((1+B35)^B42)*B35/(((1+B35)^B42)-1)*(B32)/B47/(B44)</f>
        <v>-1.6353645891516245E-4</v>
      </c>
      <c r="C75" s="68">
        <f t="shared" ref="C75:AC75" si="75">((1+C35)^C42)*C35/(((1+C35)^C42)-1)*(C32)/C47/(C44)</f>
        <v>-1.6353645891516245E-4</v>
      </c>
      <c r="D75" s="68">
        <f t="shared" si="75"/>
        <v>-1.6353645891516245E-4</v>
      </c>
      <c r="E75" s="68">
        <f t="shared" si="75"/>
        <v>-1.6353645891516245E-4</v>
      </c>
      <c r="F75" s="68">
        <f t="shared" si="75"/>
        <v>-1.6353645891516245E-4</v>
      </c>
      <c r="G75" s="68">
        <f t="shared" si="75"/>
        <v>-1.6353645891516245E-4</v>
      </c>
      <c r="H75" s="68">
        <f t="shared" si="75"/>
        <v>-1.6353645891516245E-4</v>
      </c>
      <c r="I75" s="68">
        <f t="shared" si="75"/>
        <v>-1.6353645891516245E-4</v>
      </c>
      <c r="J75" s="68">
        <f t="shared" si="75"/>
        <v>-1.6353645891516245E-4</v>
      </c>
      <c r="K75" s="68">
        <f t="shared" si="75"/>
        <v>-1.6353645891516245E-4</v>
      </c>
      <c r="L75" s="68">
        <f t="shared" si="75"/>
        <v>-1.6353645891516245E-4</v>
      </c>
      <c r="M75" s="68">
        <f t="shared" si="75"/>
        <v>-1.6353645891516245E-4</v>
      </c>
      <c r="N75" s="68">
        <f t="shared" si="75"/>
        <v>-1.6353645891516245E-4</v>
      </c>
      <c r="O75" s="68">
        <f t="shared" si="75"/>
        <v>-1.6353645891516245E-4</v>
      </c>
      <c r="P75" s="68">
        <f t="shared" si="75"/>
        <v>-1.6353645891516245E-4</v>
      </c>
      <c r="Q75" s="68">
        <f t="shared" si="75"/>
        <v>-1.6353645891516245E-4</v>
      </c>
      <c r="R75" s="68">
        <f t="shared" si="75"/>
        <v>-1.6353645891516245E-4</v>
      </c>
      <c r="S75" s="68">
        <f t="shared" si="75"/>
        <v>-1.6353645891516245E-4</v>
      </c>
      <c r="T75" s="68">
        <f t="shared" si="75"/>
        <v>-1.6353645891516245E-4</v>
      </c>
      <c r="U75" s="68">
        <f t="shared" si="75"/>
        <v>-1.6353645891516245E-4</v>
      </c>
      <c r="V75" s="68">
        <f t="shared" si="75"/>
        <v>-1.6353645891516245E-4</v>
      </c>
      <c r="W75" s="68">
        <f t="shared" si="75"/>
        <v>-1.6353645891516245E-4</v>
      </c>
      <c r="X75" s="68">
        <f t="shared" si="75"/>
        <v>-1.6353645891516245E-4</v>
      </c>
      <c r="Y75" s="68">
        <f t="shared" si="75"/>
        <v>-1.6353645891516245E-4</v>
      </c>
      <c r="Z75" s="68">
        <f t="shared" si="75"/>
        <v>-1.6353645891516245E-4</v>
      </c>
      <c r="AA75" s="68">
        <f t="shared" si="75"/>
        <v>-1.6353645891516245E-4</v>
      </c>
      <c r="AB75" s="68">
        <f t="shared" si="75"/>
        <v>-1.6353645891516245E-4</v>
      </c>
      <c r="AC75" s="68">
        <f t="shared" si="75"/>
        <v>-1.6353645891516245E-4</v>
      </c>
    </row>
    <row r="76" spans="1:29" x14ac:dyDescent="0.25">
      <c r="A76" s="30" t="str">
        <f t="shared" si="73"/>
        <v>Capex costumization</v>
      </c>
      <c r="B76" s="66">
        <f>((1+B35)^B43)*B35/(((1+B35)^B43)-1)*(B33)/B47/(B44)</f>
        <v>7.6311881817276459E-4</v>
      </c>
      <c r="C76" s="66">
        <f t="shared" ref="C76:AC76" si="76">((1+C35)^C43)*C35/(((1+C35)^C43)-1)*(C33)/C47/(C44)</f>
        <v>7.6311881817276459E-4</v>
      </c>
      <c r="D76" s="66">
        <f t="shared" si="76"/>
        <v>7.6311881817276459E-4</v>
      </c>
      <c r="E76" s="66">
        <f t="shared" si="76"/>
        <v>7.6311881817276459E-4</v>
      </c>
      <c r="F76" s="66">
        <f t="shared" si="76"/>
        <v>7.6311881817276459E-4</v>
      </c>
      <c r="G76" s="66">
        <f t="shared" si="76"/>
        <v>7.6311881817276459E-4</v>
      </c>
      <c r="H76" s="66">
        <f t="shared" si="76"/>
        <v>7.6311881817276459E-4</v>
      </c>
      <c r="I76" s="66">
        <f t="shared" si="76"/>
        <v>7.6311881817276459E-4</v>
      </c>
      <c r="J76" s="66">
        <f t="shared" si="76"/>
        <v>7.6311881817276459E-4</v>
      </c>
      <c r="K76" s="66">
        <f t="shared" si="76"/>
        <v>7.6311881817276459E-4</v>
      </c>
      <c r="L76" s="66">
        <f t="shared" si="76"/>
        <v>7.6311881817276459E-4</v>
      </c>
      <c r="M76" s="66">
        <f t="shared" si="76"/>
        <v>7.6311881817276459E-4</v>
      </c>
      <c r="N76" s="66">
        <f t="shared" si="76"/>
        <v>7.6311881817276459E-4</v>
      </c>
      <c r="O76" s="66">
        <f t="shared" si="76"/>
        <v>7.6311881817276459E-4</v>
      </c>
      <c r="P76" s="66">
        <f t="shared" si="76"/>
        <v>7.6311881817276459E-4</v>
      </c>
      <c r="Q76" s="66">
        <f t="shared" si="76"/>
        <v>7.6311881817276459E-4</v>
      </c>
      <c r="R76" s="66">
        <f t="shared" si="76"/>
        <v>7.6311881817276459E-4</v>
      </c>
      <c r="S76" s="66">
        <f t="shared" si="76"/>
        <v>7.6311881817276459E-4</v>
      </c>
      <c r="T76" s="66">
        <f t="shared" si="76"/>
        <v>7.6311881817276459E-4</v>
      </c>
      <c r="U76" s="66">
        <f t="shared" si="76"/>
        <v>7.6311881817276459E-4</v>
      </c>
      <c r="V76" s="66">
        <f t="shared" si="76"/>
        <v>7.6311881817276459E-4</v>
      </c>
      <c r="W76" s="66">
        <f t="shared" si="76"/>
        <v>7.6311881817276459E-4</v>
      </c>
      <c r="X76" s="66">
        <f t="shared" si="76"/>
        <v>7.6311881817276459E-4</v>
      </c>
      <c r="Y76" s="66">
        <f t="shared" si="76"/>
        <v>7.6311881817276459E-4</v>
      </c>
      <c r="Z76" s="66">
        <f t="shared" si="76"/>
        <v>7.6311881817276459E-4</v>
      </c>
      <c r="AA76" s="66">
        <f t="shared" si="76"/>
        <v>7.6311881817276459E-4</v>
      </c>
      <c r="AB76" s="66">
        <f t="shared" si="76"/>
        <v>7.6311881817276459E-4</v>
      </c>
      <c r="AC76" s="66">
        <f t="shared" si="76"/>
        <v>7.6311881817276459E-4</v>
      </c>
    </row>
    <row r="77" spans="1:29" x14ac:dyDescent="0.25">
      <c r="A77" s="30" t="str">
        <f t="shared" si="73"/>
        <v>Residual value (costumization)</v>
      </c>
      <c r="B77" s="69">
        <f>((1+B35)^B43)*B35/(((1+B35)^B43)-1)*(B34)/B47/(B44)</f>
        <v>-3.8155940908638231E-5</v>
      </c>
      <c r="C77" s="69">
        <f t="shared" ref="C77:AC77" si="77">((1+C35)^C43)*C35/(((1+C35)^C43)-1)*(C34)/C47/(C44)</f>
        <v>-3.8155940908638231E-5</v>
      </c>
      <c r="D77" s="69">
        <f t="shared" si="77"/>
        <v>-3.8155940908638231E-5</v>
      </c>
      <c r="E77" s="69">
        <f t="shared" si="77"/>
        <v>-3.8155940908638231E-5</v>
      </c>
      <c r="F77" s="69">
        <f t="shared" si="77"/>
        <v>-3.8155940908638231E-5</v>
      </c>
      <c r="G77" s="69">
        <f t="shared" si="77"/>
        <v>-3.8155940908638231E-5</v>
      </c>
      <c r="H77" s="69">
        <f t="shared" si="77"/>
        <v>-3.8155940908638231E-5</v>
      </c>
      <c r="I77" s="69">
        <f t="shared" si="77"/>
        <v>-3.8155940908638231E-5</v>
      </c>
      <c r="J77" s="69">
        <f t="shared" si="77"/>
        <v>-3.8155940908638231E-5</v>
      </c>
      <c r="K77" s="69">
        <f t="shared" si="77"/>
        <v>-3.8155940908638231E-5</v>
      </c>
      <c r="L77" s="69">
        <f t="shared" si="77"/>
        <v>-3.8155940908638231E-5</v>
      </c>
      <c r="M77" s="69">
        <f t="shared" si="77"/>
        <v>-3.8155940908638231E-5</v>
      </c>
      <c r="N77" s="69">
        <f t="shared" si="77"/>
        <v>-3.8155940908638231E-5</v>
      </c>
      <c r="O77" s="69">
        <f t="shared" si="77"/>
        <v>-3.8155940908638231E-5</v>
      </c>
      <c r="P77" s="69">
        <f t="shared" si="77"/>
        <v>-3.8155940908638231E-5</v>
      </c>
      <c r="Q77" s="69">
        <f t="shared" si="77"/>
        <v>-3.8155940908638231E-5</v>
      </c>
      <c r="R77" s="69">
        <f t="shared" si="77"/>
        <v>-3.8155940908638231E-5</v>
      </c>
      <c r="S77" s="69">
        <f t="shared" si="77"/>
        <v>-3.8155940908638231E-5</v>
      </c>
      <c r="T77" s="69">
        <f t="shared" si="77"/>
        <v>-3.8155940908638231E-5</v>
      </c>
      <c r="U77" s="69">
        <f t="shared" si="77"/>
        <v>-3.8155940908638231E-5</v>
      </c>
      <c r="V77" s="69">
        <f t="shared" si="77"/>
        <v>-3.8155940908638231E-5</v>
      </c>
      <c r="W77" s="69">
        <f t="shared" si="77"/>
        <v>-3.8155940908638231E-5</v>
      </c>
      <c r="X77" s="69">
        <f t="shared" si="77"/>
        <v>-3.8155940908638231E-5</v>
      </c>
      <c r="Y77" s="69">
        <f t="shared" si="77"/>
        <v>-3.8155940908638231E-5</v>
      </c>
      <c r="Z77" s="69">
        <f t="shared" si="77"/>
        <v>-3.8155940908638231E-5</v>
      </c>
      <c r="AA77" s="69">
        <f t="shared" si="77"/>
        <v>-3.8155940908638231E-5</v>
      </c>
      <c r="AB77" s="69">
        <f t="shared" si="77"/>
        <v>-3.8155940908638231E-5</v>
      </c>
      <c r="AC77" s="69">
        <f t="shared" si="77"/>
        <v>-3.8155940908638231E-5</v>
      </c>
    </row>
    <row r="78" spans="1:29" x14ac:dyDescent="0.25">
      <c r="A78" s="30" t="str">
        <f t="shared" si="73"/>
        <v>Opex fix (admin, crew, insurance)</v>
      </c>
      <c r="B78" s="66">
        <f>B36/B47/(B44)</f>
        <v>1.6256502601040416E-3</v>
      </c>
      <c r="C78" s="66">
        <f t="shared" ref="C78:AC78" si="78">C36/C47/(C44)</f>
        <v>1.6256502601040416E-3</v>
      </c>
      <c r="D78" s="66">
        <f t="shared" si="78"/>
        <v>1.6256502601040416E-3</v>
      </c>
      <c r="E78" s="66">
        <f t="shared" si="78"/>
        <v>1.6256502601040416E-3</v>
      </c>
      <c r="F78" s="66">
        <f t="shared" si="78"/>
        <v>1.6256502601040416E-3</v>
      </c>
      <c r="G78" s="66">
        <f t="shared" si="78"/>
        <v>1.6256502601040416E-3</v>
      </c>
      <c r="H78" s="66">
        <f t="shared" si="78"/>
        <v>1.6256502601040416E-3</v>
      </c>
      <c r="I78" s="66">
        <f t="shared" si="78"/>
        <v>1.6256502601040416E-3</v>
      </c>
      <c r="J78" s="66">
        <f t="shared" si="78"/>
        <v>1.6256502601040416E-3</v>
      </c>
      <c r="K78" s="66">
        <f t="shared" si="78"/>
        <v>1.6256502601040416E-3</v>
      </c>
      <c r="L78" s="66">
        <f t="shared" si="78"/>
        <v>1.6256502601040416E-3</v>
      </c>
      <c r="M78" s="66">
        <f t="shared" si="78"/>
        <v>1.6256502601040416E-3</v>
      </c>
      <c r="N78" s="66">
        <f t="shared" si="78"/>
        <v>1.6256502601040416E-3</v>
      </c>
      <c r="O78" s="66">
        <f t="shared" si="78"/>
        <v>1.6256502601040416E-3</v>
      </c>
      <c r="P78" s="66">
        <f t="shared" si="78"/>
        <v>1.6256502601040416E-3</v>
      </c>
      <c r="Q78" s="66">
        <f t="shared" si="78"/>
        <v>1.6256502601040416E-3</v>
      </c>
      <c r="R78" s="66">
        <f t="shared" si="78"/>
        <v>1.6256502601040416E-3</v>
      </c>
      <c r="S78" s="66">
        <f t="shared" si="78"/>
        <v>1.6256502601040416E-3</v>
      </c>
      <c r="T78" s="66">
        <f t="shared" si="78"/>
        <v>1.6256502601040416E-3</v>
      </c>
      <c r="U78" s="66">
        <f t="shared" si="78"/>
        <v>1.6256502601040416E-3</v>
      </c>
      <c r="V78" s="66">
        <f t="shared" si="78"/>
        <v>1.6256502601040416E-3</v>
      </c>
      <c r="W78" s="66">
        <f t="shared" si="78"/>
        <v>1.6256502601040416E-3</v>
      </c>
      <c r="X78" s="66">
        <f t="shared" si="78"/>
        <v>1.6256502601040416E-3</v>
      </c>
      <c r="Y78" s="66">
        <f t="shared" si="78"/>
        <v>1.6256502601040416E-3</v>
      </c>
      <c r="Z78" s="66">
        <f t="shared" si="78"/>
        <v>1.6256502601040416E-3</v>
      </c>
      <c r="AA78" s="66">
        <f t="shared" si="78"/>
        <v>1.6256502601040416E-3</v>
      </c>
      <c r="AB78" s="66">
        <f t="shared" si="78"/>
        <v>1.6256502601040416E-3</v>
      </c>
      <c r="AC78" s="66">
        <f t="shared" si="78"/>
        <v>1.6256502601040416E-3</v>
      </c>
    </row>
    <row r="79" spans="1:29" x14ac:dyDescent="0.25">
      <c r="A79" s="30" t="str">
        <f t="shared" si="73"/>
        <v>Opex maintenance &amp; repair</v>
      </c>
      <c r="B79" s="66">
        <f>B37/B47/(B44)</f>
        <v>1.6256502601040416E-3</v>
      </c>
      <c r="C79" s="66">
        <f t="shared" ref="C79:AC79" si="79">C37/C47/(C44)</f>
        <v>1.6256502601040416E-3</v>
      </c>
      <c r="D79" s="66">
        <f t="shared" si="79"/>
        <v>1.6256502601040416E-3</v>
      </c>
      <c r="E79" s="66">
        <f t="shared" si="79"/>
        <v>1.6256502601040416E-3</v>
      </c>
      <c r="F79" s="66">
        <f t="shared" si="79"/>
        <v>1.6256502601040416E-3</v>
      </c>
      <c r="G79" s="66">
        <f t="shared" si="79"/>
        <v>1.6256502601040416E-3</v>
      </c>
      <c r="H79" s="66">
        <f t="shared" si="79"/>
        <v>1.6256502601040416E-3</v>
      </c>
      <c r="I79" s="66">
        <f t="shared" si="79"/>
        <v>1.6256502601040416E-3</v>
      </c>
      <c r="J79" s="66">
        <f t="shared" si="79"/>
        <v>1.6256502601040416E-3</v>
      </c>
      <c r="K79" s="66">
        <f t="shared" si="79"/>
        <v>1.6256502601040416E-3</v>
      </c>
      <c r="L79" s="66">
        <f t="shared" si="79"/>
        <v>1.6256502601040416E-3</v>
      </c>
      <c r="M79" s="66">
        <f t="shared" si="79"/>
        <v>1.6256502601040416E-3</v>
      </c>
      <c r="N79" s="66">
        <f t="shared" si="79"/>
        <v>1.6256502601040416E-3</v>
      </c>
      <c r="O79" s="66">
        <f t="shared" si="79"/>
        <v>1.6256502601040416E-3</v>
      </c>
      <c r="P79" s="66">
        <f t="shared" si="79"/>
        <v>1.6256502601040416E-3</v>
      </c>
      <c r="Q79" s="66">
        <f t="shared" si="79"/>
        <v>1.6256502601040416E-3</v>
      </c>
      <c r="R79" s="66">
        <f t="shared" si="79"/>
        <v>1.6256502601040416E-3</v>
      </c>
      <c r="S79" s="66">
        <f t="shared" si="79"/>
        <v>1.6256502601040416E-3</v>
      </c>
      <c r="T79" s="66">
        <f t="shared" si="79"/>
        <v>1.6256502601040416E-3</v>
      </c>
      <c r="U79" s="66">
        <f t="shared" si="79"/>
        <v>1.6256502601040416E-3</v>
      </c>
      <c r="V79" s="66">
        <f t="shared" si="79"/>
        <v>1.6256502601040416E-3</v>
      </c>
      <c r="W79" s="66">
        <f t="shared" si="79"/>
        <v>1.6256502601040416E-3</v>
      </c>
      <c r="X79" s="66">
        <f t="shared" si="79"/>
        <v>1.6256502601040416E-3</v>
      </c>
      <c r="Y79" s="66">
        <f t="shared" si="79"/>
        <v>1.6256502601040416E-3</v>
      </c>
      <c r="Z79" s="66">
        <f t="shared" si="79"/>
        <v>1.6256502601040416E-3</v>
      </c>
      <c r="AA79" s="66">
        <f t="shared" si="79"/>
        <v>1.6256502601040416E-3</v>
      </c>
      <c r="AB79" s="66">
        <f t="shared" si="79"/>
        <v>1.6256502601040416E-3</v>
      </c>
      <c r="AC79" s="66">
        <f t="shared" si="79"/>
        <v>1.6256502601040416E-3</v>
      </c>
    </row>
    <row r="80" spans="1:29" x14ac:dyDescent="0.25">
      <c r="A80" s="30" t="str">
        <f t="shared" si="73"/>
        <v>Opex var (mode-fees, shunting)</v>
      </c>
      <c r="B80" s="66">
        <f>B38*B47/B47/(B44)</f>
        <v>1.7507002801120447E-3</v>
      </c>
      <c r="C80" s="66">
        <f t="shared" ref="C80:AC80" si="80">C38*C47/C47/(C44)</f>
        <v>1.7507002801120447E-3</v>
      </c>
      <c r="D80" s="66">
        <f t="shared" si="80"/>
        <v>1.7507002801120447E-3</v>
      </c>
      <c r="E80" s="66">
        <f t="shared" si="80"/>
        <v>1.7507002801120447E-3</v>
      </c>
      <c r="F80" s="66">
        <f t="shared" si="80"/>
        <v>1.7507002801120447E-3</v>
      </c>
      <c r="G80" s="66">
        <f t="shared" si="80"/>
        <v>1.7507002801120447E-3</v>
      </c>
      <c r="H80" s="66">
        <f t="shared" si="80"/>
        <v>1.7507002801120447E-3</v>
      </c>
      <c r="I80" s="66">
        <f t="shared" si="80"/>
        <v>1.7507002801120447E-3</v>
      </c>
      <c r="J80" s="66">
        <f t="shared" si="80"/>
        <v>1.7507002801120447E-3</v>
      </c>
      <c r="K80" s="66">
        <f t="shared" si="80"/>
        <v>1.7507002801120447E-3</v>
      </c>
      <c r="L80" s="66">
        <f t="shared" si="80"/>
        <v>1.7507002801120447E-3</v>
      </c>
      <c r="M80" s="66">
        <f t="shared" si="80"/>
        <v>1.7507002801120447E-3</v>
      </c>
      <c r="N80" s="66">
        <f t="shared" si="80"/>
        <v>1.7507002801120447E-3</v>
      </c>
      <c r="O80" s="66">
        <f t="shared" si="80"/>
        <v>1.7507002801120447E-3</v>
      </c>
      <c r="P80" s="66">
        <f t="shared" si="80"/>
        <v>1.7507002801120447E-3</v>
      </c>
      <c r="Q80" s="66">
        <f t="shared" si="80"/>
        <v>1.7507002801120447E-3</v>
      </c>
      <c r="R80" s="66">
        <f t="shared" si="80"/>
        <v>1.7507002801120447E-3</v>
      </c>
      <c r="S80" s="66">
        <f t="shared" si="80"/>
        <v>1.7507002801120447E-3</v>
      </c>
      <c r="T80" s="66">
        <f t="shared" si="80"/>
        <v>1.7507002801120447E-3</v>
      </c>
      <c r="U80" s="66">
        <f t="shared" si="80"/>
        <v>1.7507002801120447E-3</v>
      </c>
      <c r="V80" s="66">
        <f t="shared" si="80"/>
        <v>1.7507002801120447E-3</v>
      </c>
      <c r="W80" s="66">
        <f t="shared" si="80"/>
        <v>1.7507002801120447E-3</v>
      </c>
      <c r="X80" s="66">
        <f t="shared" si="80"/>
        <v>1.7507002801120447E-3</v>
      </c>
      <c r="Y80" s="66">
        <f t="shared" si="80"/>
        <v>1.7507002801120447E-3</v>
      </c>
      <c r="Z80" s="66">
        <f t="shared" si="80"/>
        <v>1.7507002801120447E-3</v>
      </c>
      <c r="AA80" s="66">
        <f t="shared" si="80"/>
        <v>1.7507002801120447E-3</v>
      </c>
      <c r="AB80" s="66">
        <f t="shared" si="80"/>
        <v>1.7507002801120447E-3</v>
      </c>
      <c r="AC80" s="66">
        <f t="shared" si="80"/>
        <v>1.7507002801120447E-3</v>
      </c>
    </row>
    <row r="81" spans="1:29" x14ac:dyDescent="0.25">
      <c r="A81" s="30" t="str">
        <f t="shared" si="73"/>
        <v>Fuel Cost</v>
      </c>
      <c r="B81" s="66">
        <f>B39*B40*B47/B47/(B44)</f>
        <v>1.0537248141199494E-3</v>
      </c>
      <c r="C81" s="66">
        <f t="shared" ref="C81:AC81" si="81">C39*C40*C47/C47/(C44)</f>
        <v>1.0524809245311927E-3</v>
      </c>
      <c r="D81" s="66">
        <f t="shared" si="81"/>
        <v>1.0507147796289546E-3</v>
      </c>
      <c r="E81" s="66">
        <f t="shared" si="81"/>
        <v>1.0482185035253304E-3</v>
      </c>
      <c r="F81" s="66">
        <f t="shared" si="81"/>
        <v>1.0447137769123939E-3</v>
      </c>
      <c r="G81" s="66">
        <f t="shared" si="81"/>
        <v>1.0398409346652547E-3</v>
      </c>
      <c r="H81" s="66">
        <f t="shared" si="81"/>
        <v>1.0331604502378181E-3</v>
      </c>
      <c r="I81" s="66">
        <f t="shared" si="81"/>
        <v>1.0241825950191134E-3</v>
      </c>
      <c r="J81" s="66">
        <f t="shared" si="81"/>
        <v>1.0124468038541917E-3</v>
      </c>
      <c r="K81" s="66">
        <f t="shared" si="81"/>
        <v>9.9766755848813859E-4</v>
      </c>
      <c r="L81" s="66">
        <f t="shared" si="81"/>
        <v>9.7993288828717904E-4</v>
      </c>
      <c r="M81" s="66">
        <f t="shared" si="81"/>
        <v>9.5987899046131133E-4</v>
      </c>
      <c r="N81" s="66">
        <f t="shared" si="81"/>
        <v>9.3870817280561521E-4</v>
      </c>
      <c r="O81" s="66">
        <f t="shared" si="81"/>
        <v>9.179539572424794E-4</v>
      </c>
      <c r="P81" s="66">
        <f t="shared" si="81"/>
        <v>8.9906096761983021E-4</v>
      </c>
      <c r="Q81" s="66">
        <f t="shared" si="81"/>
        <v>8.8300461685403807E-4</v>
      </c>
      <c r="R81" s="66">
        <f t="shared" si="81"/>
        <v>8.7014635542014083E-4</v>
      </c>
      <c r="S81" s="66">
        <f t="shared" si="81"/>
        <v>8.603349312557093E-4</v>
      </c>
      <c r="T81" s="66">
        <f t="shared" si="81"/>
        <v>8.5312274761749677E-4</v>
      </c>
      <c r="U81" s="66">
        <f t="shared" si="81"/>
        <v>8.4796614065241465E-4</v>
      </c>
      <c r="V81" s="66">
        <f t="shared" si="81"/>
        <v>8.4435212069580658E-4</v>
      </c>
      <c r="W81" s="66">
        <f t="shared" si="81"/>
        <v>8.4185461077076356E-4</v>
      </c>
      <c r="X81" s="66">
        <f t="shared" si="81"/>
        <v>8.4014544027336349E-4</v>
      </c>
      <c r="Y81" s="66">
        <f t="shared" si="81"/>
        <v>8.3898357665838929E-4</v>
      </c>
      <c r="Z81" s="66">
        <f t="shared" si="81"/>
        <v>8.3819735647866316E-4</v>
      </c>
      <c r="AA81" s="66">
        <f t="shared" si="81"/>
        <v>8.3766697152458987E-4</v>
      </c>
      <c r="AB81" s="66">
        <f t="shared" si="81"/>
        <v>8.3730991900823654E-4</v>
      </c>
      <c r="AC81" s="66">
        <f t="shared" si="81"/>
        <v>8.3706989059071399E-4</v>
      </c>
    </row>
    <row r="82" spans="1:29" x14ac:dyDescent="0.25">
      <c r="A82" s="59" t="str">
        <f>A45</f>
        <v>Market failure (av. utilization)</v>
      </c>
      <c r="B82" s="66">
        <f t="shared" ref="B82:AC82" si="82">B71/B45-B71/B44</f>
        <v>8.4323492218774596E-3</v>
      </c>
      <c r="C82" s="66">
        <f t="shared" si="82"/>
        <v>8.4310016748229757E-3</v>
      </c>
      <c r="D82" s="66">
        <f t="shared" si="82"/>
        <v>8.4290883511788824E-3</v>
      </c>
      <c r="E82" s="66">
        <f t="shared" si="82"/>
        <v>8.4263840520666239E-3</v>
      </c>
      <c r="F82" s="66">
        <f t="shared" si="82"/>
        <v>8.422587264902609E-3</v>
      </c>
      <c r="G82" s="66">
        <f t="shared" si="82"/>
        <v>8.4173083524682092E-3</v>
      </c>
      <c r="H82" s="66">
        <f t="shared" si="82"/>
        <v>8.4100711610051518E-3</v>
      </c>
      <c r="I82" s="66">
        <f t="shared" si="82"/>
        <v>8.4003451511848893E-3</v>
      </c>
      <c r="J82" s="66">
        <f t="shared" si="82"/>
        <v>8.3876313774228911E-3</v>
      </c>
      <c r="K82" s="66">
        <f t="shared" si="82"/>
        <v>8.3716205282763322E-3</v>
      </c>
      <c r="L82" s="66">
        <f t="shared" si="82"/>
        <v>8.3524079688919589E-3</v>
      </c>
      <c r="M82" s="66">
        <f t="shared" si="82"/>
        <v>8.3306829129139361E-3</v>
      </c>
      <c r="N82" s="66">
        <f t="shared" si="82"/>
        <v>8.3077478604536015E-3</v>
      </c>
      <c r="O82" s="66">
        <f t="shared" si="82"/>
        <v>8.2852641269268706E-3</v>
      </c>
      <c r="P82" s="66">
        <f t="shared" si="82"/>
        <v>8.2647967215023314E-3</v>
      </c>
      <c r="Q82" s="66">
        <f t="shared" si="82"/>
        <v>8.247402341506057E-3</v>
      </c>
      <c r="R82" s="66">
        <f t="shared" si="82"/>
        <v>8.2334725582860029E-3</v>
      </c>
      <c r="S82" s="66">
        <f t="shared" si="82"/>
        <v>8.2228435154412007E-3</v>
      </c>
      <c r="T82" s="66">
        <f t="shared" si="82"/>
        <v>8.2150303164998072E-3</v>
      </c>
      <c r="U82" s="66">
        <f t="shared" si="82"/>
        <v>8.2094439922876308E-3</v>
      </c>
      <c r="V82" s="66">
        <f t="shared" si="82"/>
        <v>8.2055288040013066E-3</v>
      </c>
      <c r="W82" s="66">
        <f t="shared" si="82"/>
        <v>8.2028231682491782E-3</v>
      </c>
      <c r="X82" s="66">
        <f t="shared" si="82"/>
        <v>8.2009715668769946E-3</v>
      </c>
      <c r="Y82" s="66">
        <f t="shared" si="82"/>
        <v>8.199712881294105E-3</v>
      </c>
      <c r="Z82" s="66">
        <f t="shared" si="82"/>
        <v>8.1988611427660663E-3</v>
      </c>
      <c r="AA82" s="66">
        <f t="shared" si="82"/>
        <v>8.198286559065824E-3</v>
      </c>
      <c r="AB82" s="66">
        <f t="shared" si="82"/>
        <v>8.1978997521731066E-3</v>
      </c>
      <c r="AC82" s="66">
        <f t="shared" si="82"/>
        <v>8.1976397213874563E-3</v>
      </c>
    </row>
    <row r="83" spans="1:29" x14ac:dyDescent="0.25">
      <c r="A83" s="59" t="str">
        <f>A46</f>
        <v>Payload loss (fuel)</v>
      </c>
      <c r="B83" s="66">
        <f>B71/(B44-B46)-B71/B44</f>
        <v>0</v>
      </c>
      <c r="C83" s="66">
        <f t="shared" ref="C83:AC83" si="83">C71/(C44-C46)-C71/C44</f>
        <v>0</v>
      </c>
      <c r="D83" s="66">
        <f t="shared" si="83"/>
        <v>0</v>
      </c>
      <c r="E83" s="66">
        <f t="shared" si="83"/>
        <v>0</v>
      </c>
      <c r="F83" s="66">
        <f t="shared" si="83"/>
        <v>0</v>
      </c>
      <c r="G83" s="66">
        <f t="shared" si="83"/>
        <v>0</v>
      </c>
      <c r="H83" s="66">
        <f t="shared" si="83"/>
        <v>0</v>
      </c>
      <c r="I83" s="66">
        <f t="shared" si="83"/>
        <v>0</v>
      </c>
      <c r="J83" s="66">
        <f t="shared" si="83"/>
        <v>0</v>
      </c>
      <c r="K83" s="66">
        <f t="shared" si="83"/>
        <v>0</v>
      </c>
      <c r="L83" s="66">
        <f t="shared" si="83"/>
        <v>0</v>
      </c>
      <c r="M83" s="66">
        <f t="shared" si="83"/>
        <v>0</v>
      </c>
      <c r="N83" s="66">
        <f t="shared" si="83"/>
        <v>0</v>
      </c>
      <c r="O83" s="66">
        <f t="shared" si="83"/>
        <v>0</v>
      </c>
      <c r="P83" s="66">
        <f t="shared" si="83"/>
        <v>0</v>
      </c>
      <c r="Q83" s="66">
        <f t="shared" si="83"/>
        <v>0</v>
      </c>
      <c r="R83" s="66">
        <f t="shared" si="83"/>
        <v>0</v>
      </c>
      <c r="S83" s="66">
        <f t="shared" si="83"/>
        <v>0</v>
      </c>
      <c r="T83" s="66">
        <f t="shared" si="83"/>
        <v>0</v>
      </c>
      <c r="U83" s="66">
        <f t="shared" si="83"/>
        <v>0</v>
      </c>
      <c r="V83" s="66">
        <f t="shared" si="83"/>
        <v>0</v>
      </c>
      <c r="W83" s="66">
        <f t="shared" si="83"/>
        <v>0</v>
      </c>
      <c r="X83" s="66">
        <f t="shared" si="83"/>
        <v>0</v>
      </c>
      <c r="Y83" s="66">
        <f t="shared" si="83"/>
        <v>0</v>
      </c>
      <c r="Z83" s="66">
        <f t="shared" si="83"/>
        <v>0</v>
      </c>
      <c r="AA83" s="66">
        <f t="shared" si="83"/>
        <v>0</v>
      </c>
      <c r="AB83" s="66">
        <f t="shared" si="83"/>
        <v>0</v>
      </c>
      <c r="AC83" s="66">
        <f t="shared" si="83"/>
        <v>0</v>
      </c>
    </row>
    <row r="84" spans="1:29" ht="15.75" thickBot="1" x14ac:dyDescent="0.3">
      <c r="A84" s="59" t="str">
        <f>A21</f>
        <v>Emission Cost</v>
      </c>
      <c r="B84" s="68">
        <f>B41*B47/B47/(B44)</f>
        <v>0</v>
      </c>
      <c r="C84" s="68">
        <f t="shared" ref="C84:AC84" si="84">C41*C47/C47/(C44)</f>
        <v>0</v>
      </c>
      <c r="D84" s="68">
        <f t="shared" si="84"/>
        <v>0</v>
      </c>
      <c r="E84" s="68">
        <f t="shared" si="84"/>
        <v>0</v>
      </c>
      <c r="F84" s="68">
        <f t="shared" si="84"/>
        <v>0</v>
      </c>
      <c r="G84" s="68">
        <f t="shared" si="84"/>
        <v>0</v>
      </c>
      <c r="H84" s="68">
        <f t="shared" si="84"/>
        <v>0</v>
      </c>
      <c r="I84" s="68">
        <f t="shared" si="84"/>
        <v>0</v>
      </c>
      <c r="J84" s="68">
        <f t="shared" si="84"/>
        <v>0</v>
      </c>
      <c r="K84" s="68">
        <f t="shared" si="84"/>
        <v>0</v>
      </c>
      <c r="L84" s="68">
        <f t="shared" si="84"/>
        <v>0</v>
      </c>
      <c r="M84" s="68">
        <f t="shared" si="84"/>
        <v>0</v>
      </c>
      <c r="N84" s="68">
        <f t="shared" si="84"/>
        <v>0</v>
      </c>
      <c r="O84" s="68">
        <f t="shared" si="84"/>
        <v>0</v>
      </c>
      <c r="P84" s="68">
        <f t="shared" si="84"/>
        <v>0</v>
      </c>
      <c r="Q84" s="68">
        <f t="shared" si="84"/>
        <v>0</v>
      </c>
      <c r="R84" s="68">
        <f t="shared" si="84"/>
        <v>0</v>
      </c>
      <c r="S84" s="68">
        <f t="shared" si="84"/>
        <v>0</v>
      </c>
      <c r="T84" s="68">
        <f t="shared" si="84"/>
        <v>0</v>
      </c>
      <c r="U84" s="68">
        <f t="shared" si="84"/>
        <v>0</v>
      </c>
      <c r="V84" s="68">
        <f t="shared" si="84"/>
        <v>0</v>
      </c>
      <c r="W84" s="68">
        <f t="shared" si="84"/>
        <v>0</v>
      </c>
      <c r="X84" s="68">
        <f t="shared" si="84"/>
        <v>0</v>
      </c>
      <c r="Y84" s="68">
        <f t="shared" si="84"/>
        <v>0</v>
      </c>
      <c r="Z84" s="68">
        <f t="shared" si="84"/>
        <v>0</v>
      </c>
      <c r="AA84" s="68">
        <f t="shared" si="84"/>
        <v>0</v>
      </c>
      <c r="AB84" s="68">
        <f t="shared" si="84"/>
        <v>0</v>
      </c>
      <c r="AC84" s="68">
        <f t="shared" si="84"/>
        <v>0</v>
      </c>
    </row>
    <row r="85" spans="1:29" ht="15.75" thickBot="1" x14ac:dyDescent="0.3">
      <c r="A85" s="31" t="s">
        <v>210</v>
      </c>
      <c r="B85" s="76">
        <f>B74+B75+B76+B77+B78+B79+B80+B81+B82+B83+B84</f>
        <v>1.6139744314100916E-2</v>
      </c>
      <c r="C85" s="76">
        <f t="shared" ref="C85:AC85" si="85">C74+C75+C76+C77+C78+C79+C80+C81+C82+C83+C84</f>
        <v>1.6137152877457678E-2</v>
      </c>
      <c r="D85" s="76">
        <f t="shared" si="85"/>
        <v>1.6133473408911345E-2</v>
      </c>
      <c r="E85" s="76">
        <f t="shared" si="85"/>
        <v>1.6128272833695462E-2</v>
      </c>
      <c r="F85" s="76">
        <f t="shared" si="85"/>
        <v>1.6120971319918513E-2</v>
      </c>
      <c r="G85" s="76">
        <f t="shared" si="85"/>
        <v>1.6110819565236974E-2</v>
      </c>
      <c r="H85" s="76">
        <f t="shared" si="85"/>
        <v>1.6096901889346479E-2</v>
      </c>
      <c r="I85" s="76">
        <f t="shared" si="85"/>
        <v>1.6078198024307509E-2</v>
      </c>
      <c r="J85" s="76">
        <f t="shared" si="85"/>
        <v>1.6053748459380592E-2</v>
      </c>
      <c r="K85" s="76">
        <f t="shared" si="85"/>
        <v>1.602295836486798E-2</v>
      </c>
      <c r="L85" s="76">
        <f t="shared" si="85"/>
        <v>1.5986011135282648E-2</v>
      </c>
      <c r="M85" s="76">
        <f t="shared" si="85"/>
        <v>1.5944232181478755E-2</v>
      </c>
      <c r="N85" s="76">
        <f t="shared" si="85"/>
        <v>1.5900126311362724E-2</v>
      </c>
      <c r="O85" s="76">
        <f t="shared" si="85"/>
        <v>1.5856888362272857E-2</v>
      </c>
      <c r="P85" s="76">
        <f t="shared" si="85"/>
        <v>1.5817527967225669E-2</v>
      </c>
      <c r="Q85" s="76">
        <f t="shared" si="85"/>
        <v>1.5784077236463603E-2</v>
      </c>
      <c r="R85" s="76">
        <f t="shared" si="85"/>
        <v>1.5757289191809652E-2</v>
      </c>
      <c r="S85" s="76">
        <f t="shared" si="85"/>
        <v>1.5736848724800419E-2</v>
      </c>
      <c r="T85" s="76">
        <f t="shared" si="85"/>
        <v>1.5721823342220814E-2</v>
      </c>
      <c r="U85" s="76">
        <f t="shared" si="85"/>
        <v>1.5711080411043556E-2</v>
      </c>
      <c r="V85" s="76">
        <f t="shared" si="85"/>
        <v>1.570355120280062E-2</v>
      </c>
      <c r="W85" s="76">
        <f t="shared" si="85"/>
        <v>1.5698348057123449E-2</v>
      </c>
      <c r="X85" s="76">
        <f t="shared" si="85"/>
        <v>1.5694787285253867E-2</v>
      </c>
      <c r="Y85" s="76">
        <f t="shared" si="85"/>
        <v>1.5692366736056004E-2</v>
      </c>
      <c r="Z85" s="76">
        <f t="shared" si="85"/>
        <v>1.5690728777348239E-2</v>
      </c>
      <c r="AA85" s="76">
        <f t="shared" si="85"/>
        <v>1.5689623808693924E-2</v>
      </c>
      <c r="AB85" s="76">
        <f t="shared" si="85"/>
        <v>1.5688879949284851E-2</v>
      </c>
      <c r="AC85" s="76">
        <f t="shared" si="85"/>
        <v>1.5688379890081677E-2</v>
      </c>
    </row>
    <row r="87" spans="1:29" x14ac:dyDescent="0.25">
      <c r="B87" s="40"/>
    </row>
    <row r="107" spans="1:2" s="3" customFormat="1" ht="21" x14ac:dyDescent="0.35">
      <c r="A107" s="2" t="str">
        <f>'Parameter Input'!A88</f>
        <v>Railway long-haul: Liquid bulk</v>
      </c>
    </row>
    <row r="108" spans="1:2" s="3" customFormat="1" ht="21" x14ac:dyDescent="0.35">
      <c r="A108" s="2" t="s">
        <v>136</v>
      </c>
    </row>
    <row r="109" spans="1:2" x14ac:dyDescent="0.25">
      <c r="A109" s="33" t="s">
        <v>195</v>
      </c>
    </row>
    <row r="110" spans="1:2" x14ac:dyDescent="0.25">
      <c r="A110" s="33" t="s">
        <v>196</v>
      </c>
    </row>
    <row r="111" spans="1:2" ht="15.75" thickBot="1" x14ac:dyDescent="0.3">
      <c r="A111" s="34" t="s">
        <v>197</v>
      </c>
      <c r="B111" s="34"/>
    </row>
    <row r="112" spans="1:2" ht="15.75" thickBot="1" x14ac:dyDescent="0.3">
      <c r="A112" s="39" t="s">
        <v>198</v>
      </c>
      <c r="B112" s="35"/>
    </row>
    <row r="113" spans="1:44" ht="15.75" thickBot="1" x14ac:dyDescent="0.3">
      <c r="A113" s="38" t="s">
        <v>199</v>
      </c>
      <c r="B113" s="36"/>
    </row>
    <row r="114" spans="1:44" ht="15.75" thickBot="1" x14ac:dyDescent="0.3"/>
    <row r="115" spans="1:44" x14ac:dyDescent="0.25">
      <c r="A115" s="5" t="s">
        <v>200</v>
      </c>
      <c r="B115" s="6">
        <v>2023</v>
      </c>
      <c r="C115" s="6">
        <v>2050</v>
      </c>
      <c r="D115" s="7"/>
      <c r="E115" s="5" t="s">
        <v>201</v>
      </c>
      <c r="F115" s="8"/>
      <c r="G115" s="8"/>
      <c r="H115" s="8"/>
      <c r="I115" s="8"/>
      <c r="J115" s="8"/>
      <c r="K115" s="9"/>
      <c r="L115" s="10" t="s">
        <v>2</v>
      </c>
      <c r="M115" s="11"/>
      <c r="N115" s="11"/>
      <c r="O115" s="11"/>
      <c r="P115" s="12"/>
      <c r="Q115" s="13">
        <v>0</v>
      </c>
      <c r="R115" s="13">
        <v>1</v>
      </c>
      <c r="S115" s="13">
        <v>2</v>
      </c>
      <c r="T115" s="13">
        <v>3</v>
      </c>
      <c r="U115" s="13">
        <v>4</v>
      </c>
      <c r="V115" s="13">
        <v>5</v>
      </c>
      <c r="W115" s="13">
        <v>6</v>
      </c>
      <c r="X115" s="13">
        <v>7</v>
      </c>
      <c r="Y115" s="13">
        <v>8</v>
      </c>
      <c r="Z115" s="13">
        <v>9</v>
      </c>
      <c r="AA115" s="13">
        <v>10</v>
      </c>
      <c r="AB115" s="13">
        <v>11</v>
      </c>
      <c r="AC115" s="13">
        <v>12</v>
      </c>
      <c r="AD115" s="13">
        <v>13</v>
      </c>
      <c r="AE115" s="13">
        <v>14</v>
      </c>
      <c r="AF115" s="13">
        <v>15</v>
      </c>
      <c r="AG115" s="13">
        <v>16</v>
      </c>
      <c r="AH115" s="13">
        <v>17</v>
      </c>
      <c r="AI115" s="13">
        <v>18</v>
      </c>
      <c r="AJ115" s="13">
        <v>19</v>
      </c>
      <c r="AK115" s="13">
        <v>20</v>
      </c>
      <c r="AL115" s="13">
        <v>21</v>
      </c>
      <c r="AM115" s="13">
        <v>22</v>
      </c>
      <c r="AN115" s="13">
        <v>23</v>
      </c>
      <c r="AO115" s="13">
        <v>24</v>
      </c>
      <c r="AP115" s="13">
        <v>25</v>
      </c>
      <c r="AQ115" s="13">
        <v>26</v>
      </c>
      <c r="AR115" s="14">
        <v>27</v>
      </c>
    </row>
    <row r="116" spans="1:44" ht="15.75" thickBot="1" x14ac:dyDescent="0.3">
      <c r="A116" s="15"/>
      <c r="B116" s="3" t="s">
        <v>202</v>
      </c>
      <c r="C116" s="3" t="s">
        <v>203</v>
      </c>
      <c r="D116" s="16" t="s">
        <v>5</v>
      </c>
      <c r="E116" s="17"/>
      <c r="F116" s="18"/>
      <c r="G116" s="18"/>
      <c r="H116" s="18"/>
      <c r="I116" s="18"/>
      <c r="J116" s="18"/>
      <c r="K116" s="19"/>
      <c r="L116" s="20" t="s">
        <v>8</v>
      </c>
      <c r="M116" s="20" t="s">
        <v>204</v>
      </c>
      <c r="N116" s="20" t="s">
        <v>205</v>
      </c>
      <c r="O116" s="20" t="s">
        <v>9</v>
      </c>
      <c r="P116" s="21" t="s">
        <v>10</v>
      </c>
      <c r="Q116" s="22">
        <v>2023</v>
      </c>
      <c r="R116" s="22">
        <v>2024</v>
      </c>
      <c r="S116" s="22">
        <v>2025</v>
      </c>
      <c r="T116" s="22">
        <v>2026</v>
      </c>
      <c r="U116" s="22">
        <v>2027</v>
      </c>
      <c r="V116" s="22">
        <v>2028</v>
      </c>
      <c r="W116" s="22">
        <v>2029</v>
      </c>
      <c r="X116" s="22">
        <v>2030</v>
      </c>
      <c r="Y116" s="22">
        <v>2031</v>
      </c>
      <c r="Z116" s="22">
        <v>2032</v>
      </c>
      <c r="AA116" s="22">
        <v>2033</v>
      </c>
      <c r="AB116" s="22">
        <v>2034</v>
      </c>
      <c r="AC116" s="22">
        <v>2035</v>
      </c>
      <c r="AD116" s="22">
        <v>2036</v>
      </c>
      <c r="AE116" s="22">
        <v>2037</v>
      </c>
      <c r="AF116" s="22">
        <v>2038</v>
      </c>
      <c r="AG116" s="22">
        <v>2039</v>
      </c>
      <c r="AH116" s="22">
        <v>2040</v>
      </c>
      <c r="AI116" s="22">
        <v>2041</v>
      </c>
      <c r="AJ116" s="22">
        <v>2042</v>
      </c>
      <c r="AK116" s="22">
        <v>2043</v>
      </c>
      <c r="AL116" s="22">
        <v>2044</v>
      </c>
      <c r="AM116" s="22">
        <v>2045</v>
      </c>
      <c r="AN116" s="22">
        <v>2046</v>
      </c>
      <c r="AO116" s="22">
        <v>2047</v>
      </c>
      <c r="AP116" s="22">
        <v>2048</v>
      </c>
      <c r="AQ116" s="22">
        <v>2049</v>
      </c>
      <c r="AR116" s="23">
        <v>2050</v>
      </c>
    </row>
    <row r="117" spans="1:44" x14ac:dyDescent="0.25">
      <c r="A117" s="24" t="s">
        <v>18</v>
      </c>
      <c r="B117" s="41">
        <f>'Parameter Input'!$L$89</f>
        <v>5000000</v>
      </c>
      <c r="C117" s="42">
        <f>'Parameter Input'!$M$89</f>
        <v>5000000</v>
      </c>
      <c r="D117" s="1" t="s">
        <v>15</v>
      </c>
      <c r="L117" s="51">
        <f>'Parameter Input'!$O$89</f>
        <v>12</v>
      </c>
      <c r="M117" s="52">
        <v>0</v>
      </c>
      <c r="N117" s="52">
        <v>1</v>
      </c>
      <c r="O117" s="52">
        <f>'Parameter Input'!$P$89</f>
        <v>0.9</v>
      </c>
      <c r="P117" s="53">
        <f>'Parameter Input'!$Q$89</f>
        <v>0.4</v>
      </c>
      <c r="Q117" s="4">
        <f t="shared" ref="Q117:AR126" si="86">$N117+($M117-$N117)*((1/(1+EXP(-$P117*(Q$9-$L117)))^$O117))</f>
        <v>0.9867978615748374</v>
      </c>
      <c r="R117" s="4">
        <f t="shared" si="86"/>
        <v>0.98114509762858249</v>
      </c>
      <c r="S117" s="4">
        <f t="shared" si="86"/>
        <v>0.97311898315872036</v>
      </c>
      <c r="T117" s="4">
        <f t="shared" si="86"/>
        <v>0.96177484161592774</v>
      </c>
      <c r="U117" s="4">
        <f t="shared" si="86"/>
        <v>0.94584787155511363</v>
      </c>
      <c r="V117" s="4">
        <f t="shared" si="86"/>
        <v>0.92370360150141495</v>
      </c>
      <c r="W117" s="4">
        <f t="shared" si="86"/>
        <v>0.89334463567658451</v>
      </c>
      <c r="X117" s="4">
        <f t="shared" si="86"/>
        <v>0.85254543874327005</v>
      </c>
      <c r="Y117" s="4">
        <f t="shared" si="86"/>
        <v>0.79921300652623883</v>
      </c>
      <c r="Z117" s="4">
        <f t="shared" si="86"/>
        <v>0.73204982249993378</v>
      </c>
      <c r="AA117" s="4">
        <f t="shared" si="86"/>
        <v>0.65145592958786691</v>
      </c>
      <c r="AB117" s="4">
        <f t="shared" si="86"/>
        <v>0.56032247880849573</v>
      </c>
      <c r="AC117" s="4">
        <f t="shared" si="86"/>
        <v>0.46411326873185343</v>
      </c>
      <c r="AD117" s="4">
        <f t="shared" si="86"/>
        <v>0.36979727595523937</v>
      </c>
      <c r="AE117" s="4">
        <f t="shared" si="86"/>
        <v>0.28393948637231203</v>
      </c>
      <c r="AF117" s="4">
        <f t="shared" si="86"/>
        <v>0.21097259161117732</v>
      </c>
      <c r="AG117" s="4">
        <f t="shared" si="86"/>
        <v>0.15253917653798199</v>
      </c>
      <c r="AH117" s="4">
        <f t="shared" si="86"/>
        <v>0.10795188737709993</v>
      </c>
      <c r="AI117" s="4">
        <f t="shared" si="86"/>
        <v>7.5176653938091809E-2</v>
      </c>
      <c r="AJ117" s="4">
        <f t="shared" si="86"/>
        <v>5.1742836177502194E-2</v>
      </c>
      <c r="AK117" s="4">
        <f t="shared" si="86"/>
        <v>3.5319190625345942E-2</v>
      </c>
      <c r="AL117" s="4">
        <f t="shared" si="86"/>
        <v>2.3969442072658165E-2</v>
      </c>
      <c r="AM117" s="4">
        <f t="shared" si="86"/>
        <v>1.6202243558389728E-2</v>
      </c>
      <c r="AN117" s="4">
        <f t="shared" si="86"/>
        <v>1.0922240564108399E-2</v>
      </c>
      <c r="AO117" s="4">
        <f t="shared" si="86"/>
        <v>7.3493212906090566E-3</v>
      </c>
      <c r="AP117" s="4">
        <f t="shared" si="86"/>
        <v>4.9390262185057265E-3</v>
      </c>
      <c r="AQ117" s="4">
        <f t="shared" si="86"/>
        <v>3.3164275492956197E-3</v>
      </c>
      <c r="AR117" s="4">
        <f t="shared" si="86"/>
        <v>2.2256362146679809E-3</v>
      </c>
    </row>
    <row r="118" spans="1:44" x14ac:dyDescent="0.25">
      <c r="A118" s="24" t="s">
        <v>28</v>
      </c>
      <c r="B118" s="60">
        <f>'Parameter Input'!$L$90</f>
        <v>-750000</v>
      </c>
      <c r="C118" s="61">
        <f>'Parameter Input'!$M$90</f>
        <v>-750000</v>
      </c>
      <c r="D118" s="1" t="s">
        <v>15</v>
      </c>
      <c r="L118" s="54">
        <f>'Parameter Input'!$O$90</f>
        <v>12</v>
      </c>
      <c r="M118" s="37">
        <v>0</v>
      </c>
      <c r="N118" s="37">
        <v>1</v>
      </c>
      <c r="O118" s="37">
        <f>'Parameter Input'!$P$90</f>
        <v>0.9</v>
      </c>
      <c r="P118" s="55">
        <f>'Parameter Input'!$Q$90</f>
        <v>0.4</v>
      </c>
      <c r="Q118" s="4">
        <f t="shared" si="86"/>
        <v>0.9867978615748374</v>
      </c>
      <c r="R118" s="4">
        <f t="shared" si="86"/>
        <v>0.98114509762858249</v>
      </c>
      <c r="S118" s="4">
        <f t="shared" si="86"/>
        <v>0.97311898315872036</v>
      </c>
      <c r="T118" s="4">
        <f t="shared" si="86"/>
        <v>0.96177484161592774</v>
      </c>
      <c r="U118" s="4">
        <f t="shared" si="86"/>
        <v>0.94584787155511363</v>
      </c>
      <c r="V118" s="4">
        <f t="shared" si="86"/>
        <v>0.92370360150141495</v>
      </c>
      <c r="W118" s="4">
        <f t="shared" si="86"/>
        <v>0.89334463567658451</v>
      </c>
      <c r="X118" s="4">
        <f t="shared" si="86"/>
        <v>0.85254543874327005</v>
      </c>
      <c r="Y118" s="4">
        <f t="shared" si="86"/>
        <v>0.79921300652623883</v>
      </c>
      <c r="Z118" s="4">
        <f t="shared" si="86"/>
        <v>0.73204982249993378</v>
      </c>
      <c r="AA118" s="4">
        <f t="shared" si="86"/>
        <v>0.65145592958786691</v>
      </c>
      <c r="AB118" s="4">
        <f t="shared" si="86"/>
        <v>0.56032247880849573</v>
      </c>
      <c r="AC118" s="4">
        <f t="shared" si="86"/>
        <v>0.46411326873185343</v>
      </c>
      <c r="AD118" s="4">
        <f t="shared" si="86"/>
        <v>0.36979727595523937</v>
      </c>
      <c r="AE118" s="4">
        <f t="shared" si="86"/>
        <v>0.28393948637231203</v>
      </c>
      <c r="AF118" s="4">
        <f t="shared" si="86"/>
        <v>0.21097259161117732</v>
      </c>
      <c r="AG118" s="4">
        <f t="shared" si="86"/>
        <v>0.15253917653798199</v>
      </c>
      <c r="AH118" s="4">
        <f t="shared" si="86"/>
        <v>0.10795188737709993</v>
      </c>
      <c r="AI118" s="4">
        <f t="shared" si="86"/>
        <v>7.5176653938091809E-2</v>
      </c>
      <c r="AJ118" s="4">
        <f t="shared" si="86"/>
        <v>5.1742836177502194E-2</v>
      </c>
      <c r="AK118" s="4">
        <f t="shared" si="86"/>
        <v>3.5319190625345942E-2</v>
      </c>
      <c r="AL118" s="4">
        <f t="shared" si="86"/>
        <v>2.3969442072658165E-2</v>
      </c>
      <c r="AM118" s="4">
        <f t="shared" si="86"/>
        <v>1.6202243558389728E-2</v>
      </c>
      <c r="AN118" s="4">
        <f t="shared" si="86"/>
        <v>1.0922240564108399E-2</v>
      </c>
      <c r="AO118" s="4">
        <f t="shared" si="86"/>
        <v>7.3493212906090566E-3</v>
      </c>
      <c r="AP118" s="4">
        <f t="shared" si="86"/>
        <v>4.9390262185057265E-3</v>
      </c>
      <c r="AQ118" s="4">
        <f t="shared" si="86"/>
        <v>3.3164275492956197E-3</v>
      </c>
      <c r="AR118" s="4">
        <f t="shared" si="86"/>
        <v>2.2256362146679809E-3</v>
      </c>
    </row>
    <row r="119" spans="1:44" x14ac:dyDescent="0.25">
      <c r="A119" s="24" t="s">
        <v>14</v>
      </c>
      <c r="B119" s="43">
        <f>'Parameter Input'!B89</f>
        <v>5600000</v>
      </c>
      <c r="C119" s="44">
        <f>'Parameter Input'!C89</f>
        <v>5600000</v>
      </c>
      <c r="D119" s="1" t="s">
        <v>15</v>
      </c>
      <c r="L119" s="54">
        <f>'Parameter Input'!E77</f>
        <v>12</v>
      </c>
      <c r="M119" s="37">
        <v>0</v>
      </c>
      <c r="N119" s="37">
        <v>1</v>
      </c>
      <c r="O119" s="37">
        <f>'Parameter Input'!F77</f>
        <v>0.9</v>
      </c>
      <c r="P119" s="55">
        <f>'Parameter Input'!G77</f>
        <v>0.4</v>
      </c>
      <c r="Q119" s="4">
        <f t="shared" si="86"/>
        <v>0.9867978615748374</v>
      </c>
      <c r="R119" s="4">
        <f t="shared" si="86"/>
        <v>0.98114509762858249</v>
      </c>
      <c r="S119" s="4">
        <f t="shared" si="86"/>
        <v>0.97311898315872036</v>
      </c>
      <c r="T119" s="4">
        <f t="shared" si="86"/>
        <v>0.96177484161592774</v>
      </c>
      <c r="U119" s="4">
        <f t="shared" si="86"/>
        <v>0.94584787155511363</v>
      </c>
      <c r="V119" s="4">
        <f t="shared" si="86"/>
        <v>0.92370360150141495</v>
      </c>
      <c r="W119" s="4">
        <f t="shared" si="86"/>
        <v>0.89334463567658451</v>
      </c>
      <c r="X119" s="4">
        <f t="shared" si="86"/>
        <v>0.85254543874327005</v>
      </c>
      <c r="Y119" s="4">
        <f t="shared" si="86"/>
        <v>0.79921300652623883</v>
      </c>
      <c r="Z119" s="4">
        <f t="shared" si="86"/>
        <v>0.73204982249993378</v>
      </c>
      <c r="AA119" s="4">
        <f t="shared" si="86"/>
        <v>0.65145592958786691</v>
      </c>
      <c r="AB119" s="4">
        <f t="shared" si="86"/>
        <v>0.56032247880849573</v>
      </c>
      <c r="AC119" s="4">
        <f t="shared" si="86"/>
        <v>0.46411326873185343</v>
      </c>
      <c r="AD119" s="4">
        <f t="shared" si="86"/>
        <v>0.36979727595523937</v>
      </c>
      <c r="AE119" s="4">
        <f t="shared" si="86"/>
        <v>0.28393948637231203</v>
      </c>
      <c r="AF119" s="4">
        <f t="shared" si="86"/>
        <v>0.21097259161117732</v>
      </c>
      <c r="AG119" s="4">
        <f t="shared" si="86"/>
        <v>0.15253917653798199</v>
      </c>
      <c r="AH119" s="4">
        <f t="shared" si="86"/>
        <v>0.10795188737709993</v>
      </c>
      <c r="AI119" s="4">
        <f t="shared" si="86"/>
        <v>7.5176653938091809E-2</v>
      </c>
      <c r="AJ119" s="4">
        <f t="shared" si="86"/>
        <v>5.1742836177502194E-2</v>
      </c>
      <c r="AK119" s="4">
        <f t="shared" si="86"/>
        <v>3.5319190625345942E-2</v>
      </c>
      <c r="AL119" s="4">
        <f t="shared" si="86"/>
        <v>2.3969442072658165E-2</v>
      </c>
      <c r="AM119" s="4">
        <f t="shared" si="86"/>
        <v>1.6202243558389728E-2</v>
      </c>
      <c r="AN119" s="4">
        <f t="shared" si="86"/>
        <v>1.0922240564108399E-2</v>
      </c>
      <c r="AO119" s="4">
        <f t="shared" si="86"/>
        <v>7.3493212906090566E-3</v>
      </c>
      <c r="AP119" s="4">
        <f t="shared" si="86"/>
        <v>4.9390262185057265E-3</v>
      </c>
      <c r="AQ119" s="4">
        <f t="shared" si="86"/>
        <v>3.3164275492956197E-3</v>
      </c>
      <c r="AR119" s="4">
        <f t="shared" si="86"/>
        <v>2.2256362146679809E-3</v>
      </c>
    </row>
    <row r="120" spans="1:44" x14ac:dyDescent="0.25">
      <c r="A120" s="24" t="s">
        <v>25</v>
      </c>
      <c r="B120" s="60">
        <f>'Parameter Input'!B90</f>
        <v>-280000</v>
      </c>
      <c r="C120" s="61">
        <f>'Parameter Input'!C90</f>
        <v>-280000</v>
      </c>
      <c r="D120" s="1" t="s">
        <v>15</v>
      </c>
      <c r="L120" s="54">
        <f>'Parameter Input'!E78</f>
        <v>12</v>
      </c>
      <c r="M120" s="37">
        <v>0</v>
      </c>
      <c r="N120" s="37">
        <v>1</v>
      </c>
      <c r="O120" s="37">
        <f>'Parameter Input'!F78</f>
        <v>0.9</v>
      </c>
      <c r="P120" s="55">
        <f>'Parameter Input'!G78</f>
        <v>0.4</v>
      </c>
      <c r="Q120" s="4">
        <f t="shared" si="86"/>
        <v>0.9867978615748374</v>
      </c>
      <c r="R120" s="4">
        <f t="shared" si="86"/>
        <v>0.98114509762858249</v>
      </c>
      <c r="S120" s="4">
        <f t="shared" si="86"/>
        <v>0.97311898315872036</v>
      </c>
      <c r="T120" s="4">
        <f t="shared" si="86"/>
        <v>0.96177484161592774</v>
      </c>
      <c r="U120" s="4">
        <f t="shared" si="86"/>
        <v>0.94584787155511363</v>
      </c>
      <c r="V120" s="4">
        <f t="shared" si="86"/>
        <v>0.92370360150141495</v>
      </c>
      <c r="W120" s="4">
        <f t="shared" si="86"/>
        <v>0.89334463567658451</v>
      </c>
      <c r="X120" s="4">
        <f t="shared" si="86"/>
        <v>0.85254543874327005</v>
      </c>
      <c r="Y120" s="4">
        <f t="shared" si="86"/>
        <v>0.79921300652623883</v>
      </c>
      <c r="Z120" s="4">
        <f t="shared" si="86"/>
        <v>0.73204982249993378</v>
      </c>
      <c r="AA120" s="4">
        <f t="shared" si="86"/>
        <v>0.65145592958786691</v>
      </c>
      <c r="AB120" s="4">
        <f t="shared" si="86"/>
        <v>0.56032247880849573</v>
      </c>
      <c r="AC120" s="4">
        <f t="shared" si="86"/>
        <v>0.46411326873185343</v>
      </c>
      <c r="AD120" s="4">
        <f t="shared" si="86"/>
        <v>0.36979727595523937</v>
      </c>
      <c r="AE120" s="4">
        <f t="shared" si="86"/>
        <v>0.28393948637231203</v>
      </c>
      <c r="AF120" s="4">
        <f t="shared" si="86"/>
        <v>0.21097259161117732</v>
      </c>
      <c r="AG120" s="4">
        <f t="shared" si="86"/>
        <v>0.15253917653798199</v>
      </c>
      <c r="AH120" s="4">
        <f t="shared" si="86"/>
        <v>0.10795188737709993</v>
      </c>
      <c r="AI120" s="4">
        <f t="shared" si="86"/>
        <v>7.5176653938091809E-2</v>
      </c>
      <c r="AJ120" s="4">
        <f t="shared" si="86"/>
        <v>5.1742836177502194E-2</v>
      </c>
      <c r="AK120" s="4">
        <f t="shared" si="86"/>
        <v>3.5319190625345942E-2</v>
      </c>
      <c r="AL120" s="4">
        <f t="shared" si="86"/>
        <v>2.3969442072658165E-2</v>
      </c>
      <c r="AM120" s="4">
        <f t="shared" si="86"/>
        <v>1.6202243558389728E-2</v>
      </c>
      <c r="AN120" s="4">
        <f t="shared" si="86"/>
        <v>1.0922240564108399E-2</v>
      </c>
      <c r="AO120" s="4">
        <f t="shared" si="86"/>
        <v>7.3493212906090566E-3</v>
      </c>
      <c r="AP120" s="4">
        <f t="shared" si="86"/>
        <v>4.9390262185057265E-3</v>
      </c>
      <c r="AQ120" s="4">
        <f t="shared" si="86"/>
        <v>3.3164275492956197E-3</v>
      </c>
      <c r="AR120" s="4">
        <f t="shared" si="86"/>
        <v>2.2256362146679809E-3</v>
      </c>
    </row>
    <row r="121" spans="1:44" x14ac:dyDescent="0.25">
      <c r="A121" s="24" t="s">
        <v>79</v>
      </c>
      <c r="B121" s="45">
        <f>'Parameter Input'!$L$96</f>
        <v>0.06</v>
      </c>
      <c r="C121" s="46">
        <f>'Parameter Input'!$M$96</f>
        <v>0.06</v>
      </c>
      <c r="D121" s="1" t="s">
        <v>57</v>
      </c>
      <c r="L121" s="54">
        <f>'Parameter Input'!$O$96</f>
        <v>12</v>
      </c>
      <c r="M121" s="37">
        <v>0</v>
      </c>
      <c r="N121" s="37">
        <v>1</v>
      </c>
      <c r="O121" s="37">
        <f>'Parameter Input'!$P$96</f>
        <v>0.9</v>
      </c>
      <c r="P121" s="55">
        <f>'Parameter Input'!$Q$96</f>
        <v>0.4</v>
      </c>
      <c r="Q121" s="4">
        <f t="shared" si="86"/>
        <v>0.9867978615748374</v>
      </c>
      <c r="R121" s="4">
        <f t="shared" si="86"/>
        <v>0.98114509762858249</v>
      </c>
      <c r="S121" s="4">
        <f t="shared" si="86"/>
        <v>0.97311898315872036</v>
      </c>
      <c r="T121" s="4">
        <f t="shared" si="86"/>
        <v>0.96177484161592774</v>
      </c>
      <c r="U121" s="4">
        <f t="shared" si="86"/>
        <v>0.94584787155511363</v>
      </c>
      <c r="V121" s="4">
        <f t="shared" si="86"/>
        <v>0.92370360150141495</v>
      </c>
      <c r="W121" s="4">
        <f t="shared" si="86"/>
        <v>0.89334463567658451</v>
      </c>
      <c r="X121" s="4">
        <f t="shared" si="86"/>
        <v>0.85254543874327005</v>
      </c>
      <c r="Y121" s="4">
        <f t="shared" si="86"/>
        <v>0.79921300652623883</v>
      </c>
      <c r="Z121" s="4">
        <f t="shared" si="86"/>
        <v>0.73204982249993378</v>
      </c>
      <c r="AA121" s="4">
        <f t="shared" si="86"/>
        <v>0.65145592958786691</v>
      </c>
      <c r="AB121" s="4">
        <f t="shared" si="86"/>
        <v>0.56032247880849573</v>
      </c>
      <c r="AC121" s="4">
        <f t="shared" si="86"/>
        <v>0.46411326873185343</v>
      </c>
      <c r="AD121" s="4">
        <f t="shared" si="86"/>
        <v>0.36979727595523937</v>
      </c>
      <c r="AE121" s="4">
        <f t="shared" si="86"/>
        <v>0.28393948637231203</v>
      </c>
      <c r="AF121" s="4">
        <f t="shared" si="86"/>
        <v>0.21097259161117732</v>
      </c>
      <c r="AG121" s="4">
        <f t="shared" si="86"/>
        <v>0.15253917653798199</v>
      </c>
      <c r="AH121" s="4">
        <f t="shared" si="86"/>
        <v>0.10795188737709993</v>
      </c>
      <c r="AI121" s="4">
        <f t="shared" si="86"/>
        <v>7.5176653938091809E-2</v>
      </c>
      <c r="AJ121" s="4">
        <f t="shared" si="86"/>
        <v>5.1742836177502194E-2</v>
      </c>
      <c r="AK121" s="4">
        <f t="shared" si="86"/>
        <v>3.5319190625345942E-2</v>
      </c>
      <c r="AL121" s="4">
        <f t="shared" si="86"/>
        <v>2.3969442072658165E-2</v>
      </c>
      <c r="AM121" s="4">
        <f t="shared" si="86"/>
        <v>1.6202243558389728E-2</v>
      </c>
      <c r="AN121" s="4">
        <f t="shared" si="86"/>
        <v>1.0922240564108399E-2</v>
      </c>
      <c r="AO121" s="4">
        <f t="shared" si="86"/>
        <v>7.3493212906090566E-3</v>
      </c>
      <c r="AP121" s="4">
        <f t="shared" si="86"/>
        <v>4.9390262185057265E-3</v>
      </c>
      <c r="AQ121" s="4">
        <f t="shared" si="86"/>
        <v>3.3164275492956197E-3</v>
      </c>
      <c r="AR121" s="4">
        <f t="shared" si="86"/>
        <v>2.2256362146679809E-3</v>
      </c>
    </row>
    <row r="122" spans="1:44" x14ac:dyDescent="0.25">
      <c r="A122" s="24" t="s">
        <v>37</v>
      </c>
      <c r="B122" s="43">
        <f>'Parameter Input'!B91</f>
        <v>620000</v>
      </c>
      <c r="C122" s="44">
        <f>'Parameter Input'!C91</f>
        <v>620000</v>
      </c>
      <c r="D122" s="1" t="s">
        <v>38</v>
      </c>
      <c r="L122" s="54">
        <f>'Parameter Input'!E79</f>
        <v>12</v>
      </c>
      <c r="M122" s="37">
        <v>0</v>
      </c>
      <c r="N122" s="37">
        <v>1</v>
      </c>
      <c r="O122" s="37">
        <f>'Parameter Input'!F79</f>
        <v>0.9</v>
      </c>
      <c r="P122" s="55">
        <f>'Parameter Input'!G79</f>
        <v>0.4</v>
      </c>
      <c r="Q122" s="4">
        <f t="shared" si="86"/>
        <v>0.9867978615748374</v>
      </c>
      <c r="R122" s="4">
        <f t="shared" si="86"/>
        <v>0.98114509762858249</v>
      </c>
      <c r="S122" s="4">
        <f t="shared" si="86"/>
        <v>0.97311898315872036</v>
      </c>
      <c r="T122" s="4">
        <f t="shared" si="86"/>
        <v>0.96177484161592774</v>
      </c>
      <c r="U122" s="4">
        <f t="shared" si="86"/>
        <v>0.94584787155511363</v>
      </c>
      <c r="V122" s="4">
        <f t="shared" si="86"/>
        <v>0.92370360150141495</v>
      </c>
      <c r="W122" s="4">
        <f t="shared" si="86"/>
        <v>0.89334463567658451</v>
      </c>
      <c r="X122" s="4">
        <f t="shared" si="86"/>
        <v>0.85254543874327005</v>
      </c>
      <c r="Y122" s="4">
        <f t="shared" si="86"/>
        <v>0.79921300652623883</v>
      </c>
      <c r="Z122" s="4">
        <f t="shared" si="86"/>
        <v>0.73204982249993378</v>
      </c>
      <c r="AA122" s="4">
        <f t="shared" si="86"/>
        <v>0.65145592958786691</v>
      </c>
      <c r="AB122" s="4">
        <f t="shared" si="86"/>
        <v>0.56032247880849573</v>
      </c>
      <c r="AC122" s="4">
        <f t="shared" si="86"/>
        <v>0.46411326873185343</v>
      </c>
      <c r="AD122" s="4">
        <f t="shared" si="86"/>
        <v>0.36979727595523937</v>
      </c>
      <c r="AE122" s="4">
        <f t="shared" si="86"/>
        <v>0.28393948637231203</v>
      </c>
      <c r="AF122" s="4">
        <f t="shared" si="86"/>
        <v>0.21097259161117732</v>
      </c>
      <c r="AG122" s="4">
        <f t="shared" si="86"/>
        <v>0.15253917653798199</v>
      </c>
      <c r="AH122" s="4">
        <f t="shared" si="86"/>
        <v>0.10795188737709993</v>
      </c>
      <c r="AI122" s="4">
        <f t="shared" si="86"/>
        <v>7.5176653938091809E-2</v>
      </c>
      <c r="AJ122" s="4">
        <f t="shared" si="86"/>
        <v>5.1742836177502194E-2</v>
      </c>
      <c r="AK122" s="4">
        <f t="shared" si="86"/>
        <v>3.5319190625345942E-2</v>
      </c>
      <c r="AL122" s="4">
        <f t="shared" si="86"/>
        <v>2.3969442072658165E-2</v>
      </c>
      <c r="AM122" s="4">
        <f t="shared" si="86"/>
        <v>1.6202243558389728E-2</v>
      </c>
      <c r="AN122" s="4">
        <f t="shared" si="86"/>
        <v>1.0922240564108399E-2</v>
      </c>
      <c r="AO122" s="4">
        <f t="shared" si="86"/>
        <v>7.3493212906090566E-3</v>
      </c>
      <c r="AP122" s="4">
        <f t="shared" si="86"/>
        <v>4.9390262185057265E-3</v>
      </c>
      <c r="AQ122" s="4">
        <f t="shared" si="86"/>
        <v>3.3164275492956197E-3</v>
      </c>
      <c r="AR122" s="4">
        <f t="shared" si="86"/>
        <v>2.2256362146679809E-3</v>
      </c>
    </row>
    <row r="123" spans="1:44" x14ac:dyDescent="0.25">
      <c r="A123" s="24" t="s">
        <v>52</v>
      </c>
      <c r="B123" s="43">
        <f>'Parameter Input'!$L$92</f>
        <v>650000</v>
      </c>
      <c r="C123" s="44">
        <f>'Parameter Input'!$M$92</f>
        <v>650000</v>
      </c>
      <c r="D123" s="1" t="s">
        <v>38</v>
      </c>
      <c r="L123" s="54">
        <f>'Parameter Input'!$O$92</f>
        <v>12</v>
      </c>
      <c r="M123" s="37">
        <v>0</v>
      </c>
      <c r="N123" s="37">
        <v>1</v>
      </c>
      <c r="O123" s="37">
        <f>'Parameter Input'!$P$92</f>
        <v>0.9</v>
      </c>
      <c r="P123" s="55">
        <f>'Parameter Input'!$Q$92</f>
        <v>0.4</v>
      </c>
      <c r="Q123" s="4">
        <f t="shared" si="86"/>
        <v>0.9867978615748374</v>
      </c>
      <c r="R123" s="4">
        <f t="shared" si="86"/>
        <v>0.98114509762858249</v>
      </c>
      <c r="S123" s="4">
        <f t="shared" si="86"/>
        <v>0.97311898315872036</v>
      </c>
      <c r="T123" s="4">
        <f t="shared" si="86"/>
        <v>0.96177484161592774</v>
      </c>
      <c r="U123" s="4">
        <f t="shared" si="86"/>
        <v>0.94584787155511363</v>
      </c>
      <c r="V123" s="4">
        <f t="shared" si="86"/>
        <v>0.92370360150141495</v>
      </c>
      <c r="W123" s="4">
        <f t="shared" si="86"/>
        <v>0.89334463567658451</v>
      </c>
      <c r="X123" s="4">
        <f t="shared" si="86"/>
        <v>0.85254543874327005</v>
      </c>
      <c r="Y123" s="4">
        <f t="shared" si="86"/>
        <v>0.79921300652623883</v>
      </c>
      <c r="Z123" s="4">
        <f t="shared" si="86"/>
        <v>0.73204982249993378</v>
      </c>
      <c r="AA123" s="4">
        <f t="shared" si="86"/>
        <v>0.65145592958786691</v>
      </c>
      <c r="AB123" s="4">
        <f t="shared" si="86"/>
        <v>0.56032247880849573</v>
      </c>
      <c r="AC123" s="4">
        <f t="shared" si="86"/>
        <v>0.46411326873185343</v>
      </c>
      <c r="AD123" s="4">
        <f t="shared" si="86"/>
        <v>0.36979727595523937</v>
      </c>
      <c r="AE123" s="4">
        <f t="shared" si="86"/>
        <v>0.28393948637231203</v>
      </c>
      <c r="AF123" s="4">
        <f t="shared" si="86"/>
        <v>0.21097259161117732</v>
      </c>
      <c r="AG123" s="4">
        <f t="shared" si="86"/>
        <v>0.15253917653798199</v>
      </c>
      <c r="AH123" s="4">
        <f t="shared" si="86"/>
        <v>0.10795188737709993</v>
      </c>
      <c r="AI123" s="4">
        <f t="shared" si="86"/>
        <v>7.5176653938091809E-2</v>
      </c>
      <c r="AJ123" s="4">
        <f t="shared" si="86"/>
        <v>5.1742836177502194E-2</v>
      </c>
      <c r="AK123" s="4">
        <f t="shared" si="86"/>
        <v>3.5319190625345942E-2</v>
      </c>
      <c r="AL123" s="4">
        <f t="shared" si="86"/>
        <v>2.3969442072658165E-2</v>
      </c>
      <c r="AM123" s="4">
        <f t="shared" si="86"/>
        <v>1.6202243558389728E-2</v>
      </c>
      <c r="AN123" s="4">
        <f t="shared" si="86"/>
        <v>1.0922240564108399E-2</v>
      </c>
      <c r="AO123" s="4">
        <f t="shared" si="86"/>
        <v>7.3493212906090566E-3</v>
      </c>
      <c r="AP123" s="4">
        <f t="shared" si="86"/>
        <v>4.9390262185057265E-3</v>
      </c>
      <c r="AQ123" s="4">
        <f t="shared" si="86"/>
        <v>3.3164275492956197E-3</v>
      </c>
      <c r="AR123" s="4">
        <f t="shared" si="86"/>
        <v>2.2256362146679809E-3</v>
      </c>
    </row>
    <row r="124" spans="1:44" x14ac:dyDescent="0.25">
      <c r="A124" s="24" t="s">
        <v>288</v>
      </c>
      <c r="B124" s="45">
        <f>'Parameter Input'!B96</f>
        <v>3.6414565826330532</v>
      </c>
      <c r="C124" s="46">
        <f>'Parameter Input'!C96</f>
        <v>3.6414565826330532</v>
      </c>
      <c r="D124" s="1" t="s">
        <v>76</v>
      </c>
      <c r="L124" s="54">
        <f>'Parameter Input'!E84</f>
        <v>12</v>
      </c>
      <c r="M124" s="37">
        <v>0</v>
      </c>
      <c r="N124" s="37">
        <v>1</v>
      </c>
      <c r="O124" s="37">
        <f>'Parameter Input'!F84</f>
        <v>0.9</v>
      </c>
      <c r="P124" s="55">
        <f>'Parameter Input'!G84</f>
        <v>0.4</v>
      </c>
      <c r="Q124" s="4">
        <f t="shared" si="86"/>
        <v>0.9867978615748374</v>
      </c>
      <c r="R124" s="4">
        <f t="shared" si="86"/>
        <v>0.98114509762858249</v>
      </c>
      <c r="S124" s="4">
        <f t="shared" si="86"/>
        <v>0.97311898315872036</v>
      </c>
      <c r="T124" s="4">
        <f t="shared" si="86"/>
        <v>0.96177484161592774</v>
      </c>
      <c r="U124" s="4">
        <f t="shared" si="86"/>
        <v>0.94584787155511363</v>
      </c>
      <c r="V124" s="4">
        <f t="shared" si="86"/>
        <v>0.92370360150141495</v>
      </c>
      <c r="W124" s="4">
        <f t="shared" si="86"/>
        <v>0.89334463567658451</v>
      </c>
      <c r="X124" s="4">
        <f t="shared" si="86"/>
        <v>0.85254543874327005</v>
      </c>
      <c r="Y124" s="4">
        <f t="shared" si="86"/>
        <v>0.79921300652623883</v>
      </c>
      <c r="Z124" s="4">
        <f t="shared" si="86"/>
        <v>0.73204982249993378</v>
      </c>
      <c r="AA124" s="4">
        <f t="shared" si="86"/>
        <v>0.65145592958786691</v>
      </c>
      <c r="AB124" s="4">
        <f t="shared" si="86"/>
        <v>0.56032247880849573</v>
      </c>
      <c r="AC124" s="4">
        <f t="shared" si="86"/>
        <v>0.46411326873185343</v>
      </c>
      <c r="AD124" s="4">
        <f t="shared" si="86"/>
        <v>0.36979727595523937</v>
      </c>
      <c r="AE124" s="4">
        <f t="shared" si="86"/>
        <v>0.28393948637231203</v>
      </c>
      <c r="AF124" s="4">
        <f t="shared" si="86"/>
        <v>0.21097259161117732</v>
      </c>
      <c r="AG124" s="4">
        <f t="shared" si="86"/>
        <v>0.15253917653798199</v>
      </c>
      <c r="AH124" s="4">
        <f t="shared" si="86"/>
        <v>0.10795188737709993</v>
      </c>
      <c r="AI124" s="4">
        <f t="shared" si="86"/>
        <v>7.5176653938091809E-2</v>
      </c>
      <c r="AJ124" s="4">
        <f t="shared" si="86"/>
        <v>5.1742836177502194E-2</v>
      </c>
      <c r="AK124" s="4">
        <f t="shared" si="86"/>
        <v>3.5319190625345942E-2</v>
      </c>
      <c r="AL124" s="4">
        <f t="shared" si="86"/>
        <v>2.3969442072658165E-2</v>
      </c>
      <c r="AM124" s="4">
        <f t="shared" si="86"/>
        <v>1.6202243558389728E-2</v>
      </c>
      <c r="AN124" s="4">
        <f t="shared" si="86"/>
        <v>1.0922240564108399E-2</v>
      </c>
      <c r="AO124" s="4">
        <f t="shared" si="86"/>
        <v>7.3493212906090566E-3</v>
      </c>
      <c r="AP124" s="4">
        <f t="shared" si="86"/>
        <v>4.9390262185057265E-3</v>
      </c>
      <c r="AQ124" s="4">
        <f t="shared" si="86"/>
        <v>3.3164275492956197E-3</v>
      </c>
      <c r="AR124" s="4">
        <f t="shared" si="86"/>
        <v>2.2256362146679809E-3</v>
      </c>
    </row>
    <row r="125" spans="1:44" x14ac:dyDescent="0.25">
      <c r="A125" s="24" t="s">
        <v>59</v>
      </c>
      <c r="B125" s="47">
        <f>'Parameter Input'!$L$93</f>
        <v>25.563670588235297</v>
      </c>
      <c r="C125" s="48">
        <f>'Parameter Input'!$M$93</f>
        <v>25.563670588235297</v>
      </c>
      <c r="D125" s="1" t="s">
        <v>60</v>
      </c>
      <c r="L125" s="54">
        <f>'Parameter Input'!$O$93</f>
        <v>12</v>
      </c>
      <c r="M125" s="37">
        <v>0</v>
      </c>
      <c r="N125" s="37">
        <v>1</v>
      </c>
      <c r="O125" s="37">
        <f>'Parameter Input'!$P$93</f>
        <v>0.9</v>
      </c>
      <c r="P125" s="55">
        <f>'Parameter Input'!$Q$93</f>
        <v>0.4</v>
      </c>
      <c r="Q125" s="4">
        <f t="shared" si="86"/>
        <v>0.9867978615748374</v>
      </c>
      <c r="R125" s="4">
        <f t="shared" si="86"/>
        <v>0.98114509762858249</v>
      </c>
      <c r="S125" s="4">
        <f t="shared" si="86"/>
        <v>0.97311898315872036</v>
      </c>
      <c r="T125" s="4">
        <f t="shared" si="86"/>
        <v>0.96177484161592774</v>
      </c>
      <c r="U125" s="4">
        <f t="shared" si="86"/>
        <v>0.94584787155511363</v>
      </c>
      <c r="V125" s="4">
        <f t="shared" si="86"/>
        <v>0.92370360150141495</v>
      </c>
      <c r="W125" s="4">
        <f t="shared" si="86"/>
        <v>0.89334463567658451</v>
      </c>
      <c r="X125" s="4">
        <f t="shared" si="86"/>
        <v>0.85254543874327005</v>
      </c>
      <c r="Y125" s="4">
        <f t="shared" si="86"/>
        <v>0.79921300652623883</v>
      </c>
      <c r="Z125" s="4">
        <f t="shared" si="86"/>
        <v>0.73204982249993378</v>
      </c>
      <c r="AA125" s="4">
        <f t="shared" si="86"/>
        <v>0.65145592958786691</v>
      </c>
      <c r="AB125" s="4">
        <f t="shared" si="86"/>
        <v>0.56032247880849573</v>
      </c>
      <c r="AC125" s="4">
        <f t="shared" si="86"/>
        <v>0.46411326873185343</v>
      </c>
      <c r="AD125" s="4">
        <f t="shared" si="86"/>
        <v>0.36979727595523937</v>
      </c>
      <c r="AE125" s="4">
        <f t="shared" si="86"/>
        <v>0.28393948637231203</v>
      </c>
      <c r="AF125" s="4">
        <f t="shared" si="86"/>
        <v>0.21097259161117732</v>
      </c>
      <c r="AG125" s="4">
        <f t="shared" si="86"/>
        <v>0.15253917653798199</v>
      </c>
      <c r="AH125" s="4">
        <f t="shared" si="86"/>
        <v>0.10795188737709993</v>
      </c>
      <c r="AI125" s="4">
        <f t="shared" si="86"/>
        <v>7.5176653938091809E-2</v>
      </c>
      <c r="AJ125" s="4">
        <f t="shared" si="86"/>
        <v>5.1742836177502194E-2</v>
      </c>
      <c r="AK125" s="4">
        <f t="shared" si="86"/>
        <v>3.5319190625345942E-2</v>
      </c>
      <c r="AL125" s="4">
        <f t="shared" si="86"/>
        <v>2.3969442072658165E-2</v>
      </c>
      <c r="AM125" s="4">
        <f t="shared" si="86"/>
        <v>1.6202243558389728E-2</v>
      </c>
      <c r="AN125" s="4">
        <f t="shared" si="86"/>
        <v>1.0922240564108399E-2</v>
      </c>
      <c r="AO125" s="4">
        <f t="shared" si="86"/>
        <v>7.3493212906090566E-3</v>
      </c>
      <c r="AP125" s="4">
        <f t="shared" si="86"/>
        <v>4.9390262185057265E-3</v>
      </c>
      <c r="AQ125" s="4">
        <f t="shared" si="86"/>
        <v>3.3164275492956197E-3</v>
      </c>
      <c r="AR125" s="4">
        <f t="shared" si="86"/>
        <v>2.2256362146679809E-3</v>
      </c>
    </row>
    <row r="126" spans="1:44" x14ac:dyDescent="0.25">
      <c r="A126" s="24" t="s">
        <v>67</v>
      </c>
      <c r="B126" s="45">
        <f>'Parameter Input'!$L$94</f>
        <v>9.2586511082899101E-2</v>
      </c>
      <c r="C126" s="46">
        <f>'Parameter Input'!$M$94</f>
        <v>7.3304790352502799E-2</v>
      </c>
      <c r="D126" s="1" t="s">
        <v>68</v>
      </c>
      <c r="L126" s="54">
        <f>'Parameter Input'!$O$94</f>
        <v>12</v>
      </c>
      <c r="M126" s="37">
        <v>0</v>
      </c>
      <c r="N126" s="37">
        <v>1</v>
      </c>
      <c r="O126" s="37">
        <f>'Parameter Input'!$P$94</f>
        <v>0.9</v>
      </c>
      <c r="P126" s="55">
        <f>'Parameter Input'!$Q$94</f>
        <v>0.4</v>
      </c>
      <c r="Q126" s="4">
        <f t="shared" si="86"/>
        <v>0.9867978615748374</v>
      </c>
      <c r="R126" s="4">
        <f t="shared" si="86"/>
        <v>0.98114509762858249</v>
      </c>
      <c r="S126" s="4">
        <f t="shared" si="86"/>
        <v>0.97311898315872036</v>
      </c>
      <c r="T126" s="4">
        <f t="shared" ref="T126:AI133" si="87">$N126+($M126-$N126)*((1/(1+EXP(-$P126*(T$9-$L126)))^$O126))</f>
        <v>0.96177484161592774</v>
      </c>
      <c r="U126" s="4">
        <f t="shared" si="87"/>
        <v>0.94584787155511363</v>
      </c>
      <c r="V126" s="4">
        <f t="shared" si="87"/>
        <v>0.92370360150141495</v>
      </c>
      <c r="W126" s="4">
        <f t="shared" si="87"/>
        <v>0.89334463567658451</v>
      </c>
      <c r="X126" s="4">
        <f t="shared" si="87"/>
        <v>0.85254543874327005</v>
      </c>
      <c r="Y126" s="4">
        <f t="shared" si="87"/>
        <v>0.79921300652623883</v>
      </c>
      <c r="Z126" s="4">
        <f t="shared" si="87"/>
        <v>0.73204982249993378</v>
      </c>
      <c r="AA126" s="4">
        <f t="shared" si="87"/>
        <v>0.65145592958786691</v>
      </c>
      <c r="AB126" s="4">
        <f t="shared" si="87"/>
        <v>0.56032247880849573</v>
      </c>
      <c r="AC126" s="4">
        <f t="shared" si="87"/>
        <v>0.46411326873185343</v>
      </c>
      <c r="AD126" s="4">
        <f t="shared" si="87"/>
        <v>0.36979727595523937</v>
      </c>
      <c r="AE126" s="4">
        <f t="shared" si="87"/>
        <v>0.28393948637231203</v>
      </c>
      <c r="AF126" s="4">
        <f t="shared" si="87"/>
        <v>0.21097259161117732</v>
      </c>
      <c r="AG126" s="4">
        <f t="shared" si="87"/>
        <v>0.15253917653798199</v>
      </c>
      <c r="AH126" s="4">
        <f t="shared" si="87"/>
        <v>0.10795188737709993</v>
      </c>
      <c r="AI126" s="4">
        <f t="shared" si="87"/>
        <v>7.5176653938091809E-2</v>
      </c>
      <c r="AJ126" s="4">
        <f t="shared" ref="AJ126:AR133" si="88">$N126+($M126-$N126)*((1/(1+EXP(-$P126*(AJ$9-$L126)))^$O126))</f>
        <v>5.1742836177502194E-2</v>
      </c>
      <c r="AK126" s="4">
        <f t="shared" si="88"/>
        <v>3.5319190625345942E-2</v>
      </c>
      <c r="AL126" s="4">
        <f t="shared" si="88"/>
        <v>2.3969442072658165E-2</v>
      </c>
      <c r="AM126" s="4">
        <f t="shared" si="88"/>
        <v>1.6202243558389728E-2</v>
      </c>
      <c r="AN126" s="4">
        <f t="shared" si="88"/>
        <v>1.0922240564108399E-2</v>
      </c>
      <c r="AO126" s="4">
        <f t="shared" si="88"/>
        <v>7.3493212906090566E-3</v>
      </c>
      <c r="AP126" s="4">
        <f t="shared" si="88"/>
        <v>4.9390262185057265E-3</v>
      </c>
      <c r="AQ126" s="4">
        <f t="shared" si="88"/>
        <v>3.3164275492956197E-3</v>
      </c>
      <c r="AR126" s="4">
        <f t="shared" si="88"/>
        <v>2.2256362146679809E-3</v>
      </c>
    </row>
    <row r="127" spans="1:44" x14ac:dyDescent="0.25">
      <c r="A127" s="24" t="s">
        <v>206</v>
      </c>
      <c r="B127" s="115">
        <f>'Parameter Input'!$L$97</f>
        <v>0</v>
      </c>
      <c r="C127" s="116">
        <f>'Parameter Input'!$M$97</f>
        <v>0</v>
      </c>
      <c r="D127" s="1" t="s">
        <v>76</v>
      </c>
      <c r="L127" s="54">
        <f>'Parameter Input'!$O$97</f>
        <v>17</v>
      </c>
      <c r="M127" s="37">
        <v>0</v>
      </c>
      <c r="N127" s="37">
        <v>1</v>
      </c>
      <c r="O127" s="37">
        <f>'Parameter Input'!$P$97</f>
        <v>0.9</v>
      </c>
      <c r="P127" s="55">
        <f>'Parameter Input'!$Q$97</f>
        <v>0.4</v>
      </c>
      <c r="Q127" s="4">
        <f t="shared" ref="Q127:AR127" si="89">$N127+($M127-$N127)*((1/(1+EXP(-$P127*(Q$9-$L127)))^$O127))</f>
        <v>0.99780374543478534</v>
      </c>
      <c r="R127" s="4">
        <f t="shared" si="89"/>
        <v>0.99685359315256394</v>
      </c>
      <c r="S127" s="4">
        <f t="shared" si="89"/>
        <v>0.99549347132349975</v>
      </c>
      <c r="T127" s="4">
        <f t="shared" si="89"/>
        <v>0.99354772139898062</v>
      </c>
      <c r="U127" s="4">
        <f t="shared" si="89"/>
        <v>0.99076681540580536</v>
      </c>
      <c r="V127" s="4">
        <f t="shared" si="89"/>
        <v>0.9867978615748374</v>
      </c>
      <c r="W127" s="4">
        <f t="shared" si="89"/>
        <v>0.98114509762858249</v>
      </c>
      <c r="X127" s="4">
        <f t="shared" si="89"/>
        <v>0.97311898315872036</v>
      </c>
      <c r="Y127" s="4">
        <f t="shared" si="89"/>
        <v>0.96177484161592774</v>
      </c>
      <c r="Z127" s="4">
        <f t="shared" si="89"/>
        <v>0.94584787155511363</v>
      </c>
      <c r="AA127" s="4">
        <f t="shared" si="89"/>
        <v>0.92370360150141495</v>
      </c>
      <c r="AB127" s="4">
        <f t="shared" si="89"/>
        <v>0.89334463567658451</v>
      </c>
      <c r="AC127" s="4">
        <f t="shared" si="89"/>
        <v>0.85254543874327005</v>
      </c>
      <c r="AD127" s="4">
        <f t="shared" si="89"/>
        <v>0.79921300652623883</v>
      </c>
      <c r="AE127" s="4">
        <f t="shared" si="89"/>
        <v>0.73204982249993378</v>
      </c>
      <c r="AF127" s="4">
        <f t="shared" si="89"/>
        <v>0.65145592958786691</v>
      </c>
      <c r="AG127" s="4">
        <f t="shared" si="89"/>
        <v>0.56032247880849573</v>
      </c>
      <c r="AH127" s="4">
        <f t="shared" si="89"/>
        <v>0.46411326873185343</v>
      </c>
      <c r="AI127" s="4">
        <f t="shared" si="89"/>
        <v>0.36979727595523937</v>
      </c>
      <c r="AJ127" s="4">
        <f t="shared" si="89"/>
        <v>0.28393948637231203</v>
      </c>
      <c r="AK127" s="4">
        <f t="shared" si="89"/>
        <v>0.21097259161117732</v>
      </c>
      <c r="AL127" s="4">
        <f t="shared" si="89"/>
        <v>0.15253917653798199</v>
      </c>
      <c r="AM127" s="4">
        <f t="shared" si="89"/>
        <v>0.10795188737709993</v>
      </c>
      <c r="AN127" s="4">
        <f t="shared" si="89"/>
        <v>7.5176653938091809E-2</v>
      </c>
      <c r="AO127" s="4">
        <f t="shared" si="89"/>
        <v>5.1742836177502194E-2</v>
      </c>
      <c r="AP127" s="4">
        <f t="shared" si="89"/>
        <v>3.5319190625345942E-2</v>
      </c>
      <c r="AQ127" s="4">
        <f t="shared" si="89"/>
        <v>2.3969442072658165E-2</v>
      </c>
      <c r="AR127" s="4">
        <f t="shared" si="89"/>
        <v>1.6202243558389728E-2</v>
      </c>
    </row>
    <row r="128" spans="1:44" x14ac:dyDescent="0.25">
      <c r="A128" s="24" t="s">
        <v>41</v>
      </c>
      <c r="B128" s="43">
        <f>'Parameter Input'!$L$91</f>
        <v>20</v>
      </c>
      <c r="C128" s="44">
        <f>'Parameter Input'!$M$91</f>
        <v>20</v>
      </c>
      <c r="D128" s="1" t="s">
        <v>42</v>
      </c>
      <c r="L128" s="54">
        <f>'Parameter Input'!$O$91</f>
        <v>12</v>
      </c>
      <c r="M128" s="37">
        <v>0</v>
      </c>
      <c r="N128" s="37">
        <v>1</v>
      </c>
      <c r="O128" s="37">
        <f>'Parameter Input'!$P$91</f>
        <v>0.9</v>
      </c>
      <c r="P128" s="55">
        <f>'Parameter Input'!$Q$91</f>
        <v>0.4</v>
      </c>
      <c r="Q128" s="4">
        <f t="shared" ref="Q128:AF133" si="90">$N128+($M128-$N128)*((1/(1+EXP(-$P128*(Q$9-$L128)))^$O128))</f>
        <v>0.9867978615748374</v>
      </c>
      <c r="R128" s="4">
        <f t="shared" si="90"/>
        <v>0.98114509762858249</v>
      </c>
      <c r="S128" s="4">
        <f t="shared" si="90"/>
        <v>0.97311898315872036</v>
      </c>
      <c r="T128" s="4">
        <f t="shared" si="90"/>
        <v>0.96177484161592774</v>
      </c>
      <c r="U128" s="4">
        <f t="shared" si="90"/>
        <v>0.94584787155511363</v>
      </c>
      <c r="V128" s="4">
        <f t="shared" si="90"/>
        <v>0.92370360150141495</v>
      </c>
      <c r="W128" s="4">
        <f t="shared" si="90"/>
        <v>0.89334463567658451</v>
      </c>
      <c r="X128" s="4">
        <f t="shared" si="90"/>
        <v>0.85254543874327005</v>
      </c>
      <c r="Y128" s="4">
        <f t="shared" si="90"/>
        <v>0.79921300652623883</v>
      </c>
      <c r="Z128" s="4">
        <f t="shared" si="90"/>
        <v>0.73204982249993378</v>
      </c>
      <c r="AA128" s="4">
        <f t="shared" si="90"/>
        <v>0.65145592958786691</v>
      </c>
      <c r="AB128" s="4">
        <f t="shared" si="90"/>
        <v>0.56032247880849573</v>
      </c>
      <c r="AC128" s="4">
        <f t="shared" si="90"/>
        <v>0.46411326873185343</v>
      </c>
      <c r="AD128" s="4">
        <f t="shared" si="90"/>
        <v>0.36979727595523937</v>
      </c>
      <c r="AE128" s="4">
        <f t="shared" si="90"/>
        <v>0.28393948637231203</v>
      </c>
      <c r="AF128" s="4">
        <f t="shared" si="90"/>
        <v>0.21097259161117732</v>
      </c>
      <c r="AG128" s="4">
        <f t="shared" si="87"/>
        <v>0.15253917653798199</v>
      </c>
      <c r="AH128" s="4">
        <f t="shared" si="87"/>
        <v>0.10795188737709993</v>
      </c>
      <c r="AI128" s="4">
        <f t="shared" si="87"/>
        <v>7.5176653938091809E-2</v>
      </c>
      <c r="AJ128" s="4">
        <f t="shared" si="88"/>
        <v>5.1742836177502194E-2</v>
      </c>
      <c r="AK128" s="4">
        <f t="shared" si="88"/>
        <v>3.5319190625345942E-2</v>
      </c>
      <c r="AL128" s="4">
        <f t="shared" si="88"/>
        <v>2.3969442072658165E-2</v>
      </c>
      <c r="AM128" s="4">
        <f t="shared" si="88"/>
        <v>1.6202243558389728E-2</v>
      </c>
      <c r="AN128" s="4">
        <f t="shared" si="88"/>
        <v>1.0922240564108399E-2</v>
      </c>
      <c r="AO128" s="4">
        <f t="shared" si="88"/>
        <v>7.3493212906090566E-3</v>
      </c>
      <c r="AP128" s="4">
        <f t="shared" si="88"/>
        <v>4.9390262185057265E-3</v>
      </c>
      <c r="AQ128" s="4">
        <f t="shared" si="88"/>
        <v>3.3164275492956197E-3</v>
      </c>
      <c r="AR128" s="4">
        <f t="shared" si="88"/>
        <v>2.2256362146679809E-3</v>
      </c>
    </row>
    <row r="129" spans="1:44" x14ac:dyDescent="0.25">
      <c r="A129" s="24" t="s">
        <v>70</v>
      </c>
      <c r="B129" s="43">
        <f>'Parameter Input'!B95</f>
        <v>30</v>
      </c>
      <c r="C129" s="44">
        <f>'Parameter Input'!C95</f>
        <v>30</v>
      </c>
      <c r="D129" s="1" t="s">
        <v>42</v>
      </c>
      <c r="L129" s="54">
        <f>'Parameter Input'!E83</f>
        <v>12</v>
      </c>
      <c r="M129" s="37">
        <v>0</v>
      </c>
      <c r="N129" s="37">
        <v>1</v>
      </c>
      <c r="O129" s="37">
        <f>'Parameter Input'!F83</f>
        <v>0.9</v>
      </c>
      <c r="P129" s="55">
        <f>'Parameter Input'!G83</f>
        <v>0.4</v>
      </c>
      <c r="Q129" s="4">
        <f t="shared" si="90"/>
        <v>0.9867978615748374</v>
      </c>
      <c r="R129" s="4">
        <f t="shared" si="90"/>
        <v>0.98114509762858249</v>
      </c>
      <c r="S129" s="4">
        <f t="shared" si="90"/>
        <v>0.97311898315872036</v>
      </c>
      <c r="T129" s="4">
        <f t="shared" si="90"/>
        <v>0.96177484161592774</v>
      </c>
      <c r="U129" s="4">
        <f t="shared" si="90"/>
        <v>0.94584787155511363</v>
      </c>
      <c r="V129" s="4">
        <f t="shared" si="90"/>
        <v>0.92370360150141495</v>
      </c>
      <c r="W129" s="4">
        <f t="shared" si="90"/>
        <v>0.89334463567658451</v>
      </c>
      <c r="X129" s="4">
        <f t="shared" si="90"/>
        <v>0.85254543874327005</v>
      </c>
      <c r="Y129" s="4">
        <f t="shared" si="90"/>
        <v>0.79921300652623883</v>
      </c>
      <c r="Z129" s="4">
        <f t="shared" si="90"/>
        <v>0.73204982249993378</v>
      </c>
      <c r="AA129" s="4">
        <f t="shared" si="90"/>
        <v>0.65145592958786691</v>
      </c>
      <c r="AB129" s="4">
        <f t="shared" si="90"/>
        <v>0.56032247880849573</v>
      </c>
      <c r="AC129" s="4">
        <f t="shared" si="90"/>
        <v>0.46411326873185343</v>
      </c>
      <c r="AD129" s="4">
        <f t="shared" si="90"/>
        <v>0.36979727595523937</v>
      </c>
      <c r="AE129" s="4">
        <f t="shared" si="90"/>
        <v>0.28393948637231203</v>
      </c>
      <c r="AF129" s="4">
        <f t="shared" si="90"/>
        <v>0.21097259161117732</v>
      </c>
      <c r="AG129" s="4">
        <f t="shared" si="87"/>
        <v>0.15253917653798199</v>
      </c>
      <c r="AH129" s="4">
        <f t="shared" si="87"/>
        <v>0.10795188737709993</v>
      </c>
      <c r="AI129" s="4">
        <f t="shared" si="87"/>
        <v>7.5176653938091809E-2</v>
      </c>
      <c r="AJ129" s="4">
        <f t="shared" si="88"/>
        <v>5.1742836177502194E-2</v>
      </c>
      <c r="AK129" s="4">
        <f t="shared" si="88"/>
        <v>3.5319190625345942E-2</v>
      </c>
      <c r="AL129" s="4">
        <f t="shared" si="88"/>
        <v>2.3969442072658165E-2</v>
      </c>
      <c r="AM129" s="4">
        <f t="shared" si="88"/>
        <v>1.6202243558389728E-2</v>
      </c>
      <c r="AN129" s="4">
        <f t="shared" si="88"/>
        <v>1.0922240564108399E-2</v>
      </c>
      <c r="AO129" s="4">
        <f t="shared" si="88"/>
        <v>7.3493212906090566E-3</v>
      </c>
      <c r="AP129" s="4">
        <f t="shared" si="88"/>
        <v>4.9390262185057265E-3</v>
      </c>
      <c r="AQ129" s="4">
        <f t="shared" si="88"/>
        <v>3.3164275492956197E-3</v>
      </c>
      <c r="AR129" s="4">
        <f t="shared" si="88"/>
        <v>2.2256362146679809E-3</v>
      </c>
    </row>
    <row r="130" spans="1:44" x14ac:dyDescent="0.25">
      <c r="A130" s="24" t="s">
        <v>207</v>
      </c>
      <c r="B130" s="70">
        <f>'Parameter Input'!B92</f>
        <v>2240</v>
      </c>
      <c r="C130" s="71">
        <f>'Parameter Input'!C92</f>
        <v>2240</v>
      </c>
      <c r="D130" s="1" t="s">
        <v>49</v>
      </c>
      <c r="L130" s="54">
        <f>'Parameter Input'!E80</f>
        <v>12</v>
      </c>
      <c r="M130" s="37">
        <v>0</v>
      </c>
      <c r="N130" s="37">
        <v>1</v>
      </c>
      <c r="O130" s="37">
        <f>'Parameter Input'!F80</f>
        <v>0.9</v>
      </c>
      <c r="P130" s="55">
        <f>'Parameter Input'!G80</f>
        <v>0.4</v>
      </c>
      <c r="Q130" s="4">
        <f t="shared" si="90"/>
        <v>0.9867978615748374</v>
      </c>
      <c r="R130" s="4">
        <f t="shared" si="90"/>
        <v>0.98114509762858249</v>
      </c>
      <c r="S130" s="4">
        <f t="shared" si="90"/>
        <v>0.97311898315872036</v>
      </c>
      <c r="T130" s="4">
        <f t="shared" si="90"/>
        <v>0.96177484161592774</v>
      </c>
      <c r="U130" s="4">
        <f t="shared" si="90"/>
        <v>0.94584787155511363</v>
      </c>
      <c r="V130" s="4">
        <f t="shared" si="90"/>
        <v>0.92370360150141495</v>
      </c>
      <c r="W130" s="4">
        <f t="shared" si="90"/>
        <v>0.89334463567658451</v>
      </c>
      <c r="X130" s="4">
        <f t="shared" si="90"/>
        <v>0.85254543874327005</v>
      </c>
      <c r="Y130" s="4">
        <f t="shared" si="90"/>
        <v>0.79921300652623883</v>
      </c>
      <c r="Z130" s="4">
        <f t="shared" si="90"/>
        <v>0.73204982249993378</v>
      </c>
      <c r="AA130" s="4">
        <f t="shared" si="90"/>
        <v>0.65145592958786691</v>
      </c>
      <c r="AB130" s="4">
        <f t="shared" si="90"/>
        <v>0.56032247880849573</v>
      </c>
      <c r="AC130" s="4">
        <f t="shared" si="90"/>
        <v>0.46411326873185343</v>
      </c>
      <c r="AD130" s="4">
        <f t="shared" si="90"/>
        <v>0.36979727595523937</v>
      </c>
      <c r="AE130" s="4">
        <f t="shared" si="90"/>
        <v>0.28393948637231203</v>
      </c>
      <c r="AF130" s="4">
        <f t="shared" si="90"/>
        <v>0.21097259161117732</v>
      </c>
      <c r="AG130" s="4">
        <f t="shared" si="87"/>
        <v>0.15253917653798199</v>
      </c>
      <c r="AH130" s="4">
        <f t="shared" si="87"/>
        <v>0.10795188737709993</v>
      </c>
      <c r="AI130" s="4">
        <f t="shared" si="87"/>
        <v>7.5176653938091809E-2</v>
      </c>
      <c r="AJ130" s="4">
        <f t="shared" si="88"/>
        <v>5.1742836177502194E-2</v>
      </c>
      <c r="AK130" s="4">
        <f t="shared" si="88"/>
        <v>3.5319190625345942E-2</v>
      </c>
      <c r="AL130" s="4">
        <f t="shared" si="88"/>
        <v>2.3969442072658165E-2</v>
      </c>
      <c r="AM130" s="4">
        <f t="shared" si="88"/>
        <v>1.6202243558389728E-2</v>
      </c>
      <c r="AN130" s="4">
        <f t="shared" si="88"/>
        <v>1.0922240564108399E-2</v>
      </c>
      <c r="AO130" s="4">
        <f t="shared" si="88"/>
        <v>7.3493212906090566E-3</v>
      </c>
      <c r="AP130" s="4">
        <f t="shared" si="88"/>
        <v>4.9390262185057265E-3</v>
      </c>
      <c r="AQ130" s="4">
        <f t="shared" si="88"/>
        <v>3.3164275492956197E-3</v>
      </c>
      <c r="AR130" s="4">
        <f t="shared" si="88"/>
        <v>2.2256362146679809E-3</v>
      </c>
    </row>
    <row r="131" spans="1:44" x14ac:dyDescent="0.25">
      <c r="A131" s="24" t="s">
        <v>56</v>
      </c>
      <c r="B131" s="72">
        <f>'Parameter Input'!B93</f>
        <v>0.32</v>
      </c>
      <c r="C131" s="73">
        <f>'Parameter Input'!C93</f>
        <v>0.32</v>
      </c>
      <c r="D131" s="1" t="s">
        <v>57</v>
      </c>
      <c r="L131" s="54">
        <f>'Parameter Input'!E81</f>
        <v>12</v>
      </c>
      <c r="M131" s="37">
        <v>0</v>
      </c>
      <c r="N131" s="37">
        <v>1</v>
      </c>
      <c r="O131" s="37">
        <f>'Parameter Input'!F81</f>
        <v>0.9</v>
      </c>
      <c r="P131" s="55">
        <f>'Parameter Input'!G81</f>
        <v>0.4</v>
      </c>
      <c r="Q131" s="4">
        <f t="shared" si="90"/>
        <v>0.9867978615748374</v>
      </c>
      <c r="R131" s="4">
        <f t="shared" si="90"/>
        <v>0.98114509762858249</v>
      </c>
      <c r="S131" s="4">
        <f t="shared" si="90"/>
        <v>0.97311898315872036</v>
      </c>
      <c r="T131" s="4">
        <f t="shared" si="90"/>
        <v>0.96177484161592774</v>
      </c>
      <c r="U131" s="4">
        <f t="shared" si="90"/>
        <v>0.94584787155511363</v>
      </c>
      <c r="V131" s="4">
        <f t="shared" si="90"/>
        <v>0.92370360150141495</v>
      </c>
      <c r="W131" s="4">
        <f t="shared" si="90"/>
        <v>0.89334463567658451</v>
      </c>
      <c r="X131" s="4">
        <f t="shared" si="90"/>
        <v>0.85254543874327005</v>
      </c>
      <c r="Y131" s="4">
        <f t="shared" si="90"/>
        <v>0.79921300652623883</v>
      </c>
      <c r="Z131" s="4">
        <f t="shared" si="90"/>
        <v>0.73204982249993378</v>
      </c>
      <c r="AA131" s="4">
        <f t="shared" si="90"/>
        <v>0.65145592958786691</v>
      </c>
      <c r="AB131" s="4">
        <f t="shared" si="90"/>
        <v>0.56032247880849573</v>
      </c>
      <c r="AC131" s="4">
        <f t="shared" si="90"/>
        <v>0.46411326873185343</v>
      </c>
      <c r="AD131" s="4">
        <f t="shared" si="90"/>
        <v>0.36979727595523937</v>
      </c>
      <c r="AE131" s="4">
        <f t="shared" si="90"/>
        <v>0.28393948637231203</v>
      </c>
      <c r="AF131" s="4">
        <f t="shared" si="90"/>
        <v>0.21097259161117732</v>
      </c>
      <c r="AG131" s="4">
        <f t="shared" si="87"/>
        <v>0.15253917653798199</v>
      </c>
      <c r="AH131" s="4">
        <f t="shared" si="87"/>
        <v>0.10795188737709993</v>
      </c>
      <c r="AI131" s="4">
        <f t="shared" si="87"/>
        <v>7.5176653938091809E-2</v>
      </c>
      <c r="AJ131" s="4">
        <f t="shared" si="88"/>
        <v>5.1742836177502194E-2</v>
      </c>
      <c r="AK131" s="4">
        <f t="shared" si="88"/>
        <v>3.5319190625345942E-2</v>
      </c>
      <c r="AL131" s="4">
        <f t="shared" si="88"/>
        <v>2.3969442072658165E-2</v>
      </c>
      <c r="AM131" s="4">
        <f t="shared" si="88"/>
        <v>1.6202243558389728E-2</v>
      </c>
      <c r="AN131" s="4">
        <f t="shared" si="88"/>
        <v>1.0922240564108399E-2</v>
      </c>
      <c r="AO131" s="4">
        <f t="shared" si="88"/>
        <v>7.3493212906090566E-3</v>
      </c>
      <c r="AP131" s="4">
        <f t="shared" si="88"/>
        <v>4.9390262185057265E-3</v>
      </c>
      <c r="AQ131" s="4">
        <f t="shared" si="88"/>
        <v>3.3164275492956197E-3</v>
      </c>
      <c r="AR131" s="4">
        <f t="shared" si="88"/>
        <v>2.2256362146679809E-3</v>
      </c>
    </row>
    <row r="132" spans="1:44" x14ac:dyDescent="0.25">
      <c r="A132" s="24" t="s">
        <v>73</v>
      </c>
      <c r="B132" s="72">
        <f>'Parameter Input'!$L$95</f>
        <v>0</v>
      </c>
      <c r="C132" s="73">
        <f>'Parameter Input'!$M$95</f>
        <v>0</v>
      </c>
      <c r="D132" s="1" t="s">
        <v>57</v>
      </c>
      <c r="L132" s="54">
        <f>'Parameter Input'!$O$95</f>
        <v>12</v>
      </c>
      <c r="M132" s="37">
        <v>0</v>
      </c>
      <c r="N132" s="37">
        <v>1</v>
      </c>
      <c r="O132" s="37">
        <f>'Parameter Input'!$P$95</f>
        <v>0.9</v>
      </c>
      <c r="P132" s="55">
        <f>'Parameter Input'!$Q$95</f>
        <v>0.4</v>
      </c>
      <c r="Q132" s="4">
        <f t="shared" si="90"/>
        <v>0.9867978615748374</v>
      </c>
      <c r="R132" s="4">
        <f t="shared" si="90"/>
        <v>0.98114509762858249</v>
      </c>
      <c r="S132" s="4">
        <f t="shared" si="90"/>
        <v>0.97311898315872036</v>
      </c>
      <c r="T132" s="4">
        <f t="shared" si="90"/>
        <v>0.96177484161592774</v>
      </c>
      <c r="U132" s="4">
        <f t="shared" si="90"/>
        <v>0.94584787155511363</v>
      </c>
      <c r="V132" s="4">
        <f t="shared" si="90"/>
        <v>0.92370360150141495</v>
      </c>
      <c r="W132" s="4">
        <f t="shared" si="90"/>
        <v>0.89334463567658451</v>
      </c>
      <c r="X132" s="4">
        <f t="shared" si="90"/>
        <v>0.85254543874327005</v>
      </c>
      <c r="Y132" s="4">
        <f t="shared" si="90"/>
        <v>0.79921300652623883</v>
      </c>
      <c r="Z132" s="4">
        <f t="shared" si="90"/>
        <v>0.73204982249993378</v>
      </c>
      <c r="AA132" s="4">
        <f t="shared" si="90"/>
        <v>0.65145592958786691</v>
      </c>
      <c r="AB132" s="4">
        <f t="shared" si="90"/>
        <v>0.56032247880849573</v>
      </c>
      <c r="AC132" s="4">
        <f t="shared" si="90"/>
        <v>0.46411326873185343</v>
      </c>
      <c r="AD132" s="4">
        <f t="shared" si="90"/>
        <v>0.36979727595523937</v>
      </c>
      <c r="AE132" s="4">
        <f t="shared" si="90"/>
        <v>0.28393948637231203</v>
      </c>
      <c r="AF132" s="4">
        <f t="shared" si="90"/>
        <v>0.21097259161117732</v>
      </c>
      <c r="AG132" s="4">
        <f t="shared" si="87"/>
        <v>0.15253917653798199</v>
      </c>
      <c r="AH132" s="4">
        <f t="shared" si="87"/>
        <v>0.10795188737709993</v>
      </c>
      <c r="AI132" s="4">
        <f t="shared" si="87"/>
        <v>7.5176653938091809E-2</v>
      </c>
      <c r="AJ132" s="4">
        <f t="shared" si="88"/>
        <v>5.1742836177502194E-2</v>
      </c>
      <c r="AK132" s="4">
        <f t="shared" si="88"/>
        <v>3.5319190625345942E-2</v>
      </c>
      <c r="AL132" s="4">
        <f t="shared" si="88"/>
        <v>2.3969442072658165E-2</v>
      </c>
      <c r="AM132" s="4">
        <f t="shared" si="88"/>
        <v>1.6202243558389728E-2</v>
      </c>
      <c r="AN132" s="4">
        <f t="shared" si="88"/>
        <v>1.0922240564108399E-2</v>
      </c>
      <c r="AO132" s="4">
        <f t="shared" si="88"/>
        <v>7.3493212906090566E-3</v>
      </c>
      <c r="AP132" s="4">
        <f t="shared" si="88"/>
        <v>4.9390262185057265E-3</v>
      </c>
      <c r="AQ132" s="4">
        <f t="shared" si="88"/>
        <v>3.3164275492956197E-3</v>
      </c>
      <c r="AR132" s="4">
        <f t="shared" si="88"/>
        <v>2.2256362146679809E-3</v>
      </c>
    </row>
    <row r="133" spans="1:44" ht="15.75" thickBot="1" x14ac:dyDescent="0.3">
      <c r="A133" s="24" t="s">
        <v>64</v>
      </c>
      <c r="B133" s="74">
        <f>'Parameter Input'!B94</f>
        <v>178500</v>
      </c>
      <c r="C133" s="75">
        <f>'Parameter Input'!C94</f>
        <v>178500</v>
      </c>
      <c r="D133" s="1" t="s">
        <v>65</v>
      </c>
      <c r="L133" s="56">
        <f>'Parameter Input'!E82</f>
        <v>12</v>
      </c>
      <c r="M133" s="57">
        <v>0</v>
      </c>
      <c r="N133" s="57">
        <v>1</v>
      </c>
      <c r="O133" s="57">
        <f>'Parameter Input'!F82</f>
        <v>0.9</v>
      </c>
      <c r="P133" s="58">
        <f>'Parameter Input'!G82</f>
        <v>0.4</v>
      </c>
      <c r="Q133" s="4">
        <f t="shared" si="90"/>
        <v>0.9867978615748374</v>
      </c>
      <c r="R133" s="4">
        <f t="shared" si="90"/>
        <v>0.98114509762858249</v>
      </c>
      <c r="S133" s="4">
        <f t="shared" si="90"/>
        <v>0.97311898315872036</v>
      </c>
      <c r="T133" s="4">
        <f t="shared" si="90"/>
        <v>0.96177484161592774</v>
      </c>
      <c r="U133" s="4">
        <f t="shared" si="90"/>
        <v>0.94584787155511363</v>
      </c>
      <c r="V133" s="4">
        <f t="shared" si="90"/>
        <v>0.92370360150141495</v>
      </c>
      <c r="W133" s="4">
        <f t="shared" si="90"/>
        <v>0.89334463567658451</v>
      </c>
      <c r="X133" s="4">
        <f t="shared" si="90"/>
        <v>0.85254543874327005</v>
      </c>
      <c r="Y133" s="4">
        <f t="shared" si="90"/>
        <v>0.79921300652623883</v>
      </c>
      <c r="Z133" s="4">
        <f t="shared" si="90"/>
        <v>0.73204982249993378</v>
      </c>
      <c r="AA133" s="4">
        <f t="shared" si="90"/>
        <v>0.65145592958786691</v>
      </c>
      <c r="AB133" s="4">
        <f t="shared" si="90"/>
        <v>0.56032247880849573</v>
      </c>
      <c r="AC133" s="4">
        <f t="shared" si="90"/>
        <v>0.46411326873185343</v>
      </c>
      <c r="AD133" s="4">
        <f t="shared" si="90"/>
        <v>0.36979727595523937</v>
      </c>
      <c r="AE133" s="4">
        <f t="shared" si="90"/>
        <v>0.28393948637231203</v>
      </c>
      <c r="AF133" s="4">
        <f t="shared" si="90"/>
        <v>0.21097259161117732</v>
      </c>
      <c r="AG133" s="4">
        <f t="shared" si="87"/>
        <v>0.15253917653798199</v>
      </c>
      <c r="AH133" s="4">
        <f t="shared" si="87"/>
        <v>0.10795188737709993</v>
      </c>
      <c r="AI133" s="4">
        <f t="shared" si="87"/>
        <v>7.5176653938091809E-2</v>
      </c>
      <c r="AJ133" s="4">
        <f t="shared" si="88"/>
        <v>5.1742836177502194E-2</v>
      </c>
      <c r="AK133" s="4">
        <f t="shared" si="88"/>
        <v>3.5319190625345942E-2</v>
      </c>
      <c r="AL133" s="4">
        <f t="shared" si="88"/>
        <v>2.3969442072658165E-2</v>
      </c>
      <c r="AM133" s="4">
        <f t="shared" si="88"/>
        <v>1.6202243558389728E-2</v>
      </c>
      <c r="AN133" s="4">
        <f t="shared" si="88"/>
        <v>1.0922240564108399E-2</v>
      </c>
      <c r="AO133" s="4">
        <f t="shared" si="88"/>
        <v>7.3493212906090566E-3</v>
      </c>
      <c r="AP133" s="4">
        <f t="shared" si="88"/>
        <v>4.9390262185057265E-3</v>
      </c>
      <c r="AQ133" s="4">
        <f t="shared" si="88"/>
        <v>3.3164275492956197E-3</v>
      </c>
      <c r="AR133" s="4">
        <f t="shared" si="88"/>
        <v>2.2256362146679809E-3</v>
      </c>
    </row>
    <row r="134" spans="1:44" x14ac:dyDescent="0.25">
      <c r="A134" s="25"/>
      <c r="B134" s="40"/>
    </row>
    <row r="135" spans="1:44" ht="15.75" thickBot="1" x14ac:dyDescent="0.3"/>
    <row r="136" spans="1:44" ht="15.75" thickBot="1" x14ac:dyDescent="0.3">
      <c r="A136" s="26" t="s">
        <v>208</v>
      </c>
      <c r="B136" s="27">
        <v>2023</v>
      </c>
      <c r="C136" s="27">
        <v>2024</v>
      </c>
      <c r="D136" s="27">
        <v>2025</v>
      </c>
      <c r="E136" s="27">
        <v>2026</v>
      </c>
      <c r="F136" s="27">
        <v>2027</v>
      </c>
      <c r="G136" s="27">
        <v>2028</v>
      </c>
      <c r="H136" s="27">
        <v>2029</v>
      </c>
      <c r="I136" s="27">
        <v>2030</v>
      </c>
      <c r="J136" s="27">
        <v>2031</v>
      </c>
      <c r="K136" s="27">
        <v>2032</v>
      </c>
      <c r="L136" s="27">
        <v>2033</v>
      </c>
      <c r="M136" s="27">
        <v>2034</v>
      </c>
      <c r="N136" s="27">
        <v>2035</v>
      </c>
      <c r="O136" s="27">
        <v>2036</v>
      </c>
      <c r="P136" s="27">
        <v>2037</v>
      </c>
      <c r="Q136" s="27">
        <v>2038</v>
      </c>
      <c r="R136" s="27">
        <v>2039</v>
      </c>
      <c r="S136" s="27">
        <v>2040</v>
      </c>
      <c r="T136" s="27">
        <v>2041</v>
      </c>
      <c r="U136" s="27">
        <v>2042</v>
      </c>
      <c r="V136" s="27">
        <v>2043</v>
      </c>
      <c r="W136" s="27">
        <v>2044</v>
      </c>
      <c r="X136" s="27">
        <v>2045</v>
      </c>
      <c r="Y136" s="27">
        <v>2046</v>
      </c>
      <c r="Z136" s="27">
        <v>2047</v>
      </c>
      <c r="AA136" s="27">
        <v>2048</v>
      </c>
      <c r="AB136" s="27">
        <v>2049</v>
      </c>
      <c r="AC136" s="28">
        <v>2050</v>
      </c>
    </row>
    <row r="137" spans="1:44" x14ac:dyDescent="0.25">
      <c r="A137" s="29" t="str">
        <f t="shared" ref="A137:A146" si="91">A117</f>
        <v>Capex vehicle</v>
      </c>
      <c r="B137" s="62">
        <f t="shared" ref="B137:B146" si="92">$B117+($C117-$B117)*(1-Q117)</f>
        <v>5000000</v>
      </c>
      <c r="C137" s="62">
        <f t="shared" ref="C137:C146" si="93">$B117+($C117-$B117)*(1-R117)</f>
        <v>5000000</v>
      </c>
      <c r="D137" s="62">
        <f t="shared" ref="D137:D146" si="94">$B117+($C117-$B117)*(1-S117)</f>
        <v>5000000</v>
      </c>
      <c r="E137" s="62">
        <f t="shared" ref="E137:E146" si="95">$B117+($C117-$B117)*(1-T117)</f>
        <v>5000000</v>
      </c>
      <c r="F137" s="62">
        <f t="shared" ref="F137:F146" si="96">$B117+($C117-$B117)*(1-U117)</f>
        <v>5000000</v>
      </c>
      <c r="G137" s="62">
        <f t="shared" ref="G137:G146" si="97">$B117+($C117-$B117)*(1-V117)</f>
        <v>5000000</v>
      </c>
      <c r="H137" s="62">
        <f t="shared" ref="H137:H146" si="98">$B117+($C117-$B117)*(1-W117)</f>
        <v>5000000</v>
      </c>
      <c r="I137" s="62">
        <f t="shared" ref="I137:I146" si="99">$B117+($C117-$B117)*(1-X117)</f>
        <v>5000000</v>
      </c>
      <c r="J137" s="62">
        <f t="shared" ref="J137:J146" si="100">$B117+($C117-$B117)*(1-Y117)</f>
        <v>5000000</v>
      </c>
      <c r="K137" s="62">
        <f t="shared" ref="K137:K146" si="101">$B117+($C117-$B117)*(1-Z117)</f>
        <v>5000000</v>
      </c>
      <c r="L137" s="62">
        <f t="shared" ref="L137:L146" si="102">$B117+($C117-$B117)*(1-AA117)</f>
        <v>5000000</v>
      </c>
      <c r="M137" s="62">
        <f t="shared" ref="M137:M146" si="103">$B117+($C117-$B117)*(1-AB117)</f>
        <v>5000000</v>
      </c>
      <c r="N137" s="62">
        <f t="shared" ref="N137:N146" si="104">$B117+($C117-$B117)*(1-AC117)</f>
        <v>5000000</v>
      </c>
      <c r="O137" s="62">
        <f t="shared" ref="O137:O146" si="105">$B117+($C117-$B117)*(1-AD117)</f>
        <v>5000000</v>
      </c>
      <c r="P137" s="62">
        <f t="shared" ref="P137:P146" si="106">$B117+($C117-$B117)*(1-AE117)</f>
        <v>5000000</v>
      </c>
      <c r="Q137" s="62">
        <f t="shared" ref="Q137:Q146" si="107">$B117+($C117-$B117)*(1-AF117)</f>
        <v>5000000</v>
      </c>
      <c r="R137" s="62">
        <f t="shared" ref="R137:R146" si="108">$B117+($C117-$B117)*(1-AG117)</f>
        <v>5000000</v>
      </c>
      <c r="S137" s="62">
        <f t="shared" ref="S137:S146" si="109">$B117+($C117-$B117)*(1-AH117)</f>
        <v>5000000</v>
      </c>
      <c r="T137" s="62">
        <f t="shared" ref="T137:T146" si="110">$B117+($C117-$B117)*(1-AI117)</f>
        <v>5000000</v>
      </c>
      <c r="U137" s="62">
        <f t="shared" ref="U137:U146" si="111">$B117+($C117-$B117)*(1-AJ117)</f>
        <v>5000000</v>
      </c>
      <c r="V137" s="62">
        <f t="shared" ref="V137:V146" si="112">$B117+($C117-$B117)*(1-AK117)</f>
        <v>5000000</v>
      </c>
      <c r="W137" s="62">
        <f t="shared" ref="W137:W146" si="113">$B117+($C117-$B117)*(1-AL117)</f>
        <v>5000000</v>
      </c>
      <c r="X137" s="62">
        <f t="shared" ref="X137:X146" si="114">$B117+($C117-$B117)*(1-AM117)</f>
        <v>5000000</v>
      </c>
      <c r="Y137" s="62">
        <f t="shared" ref="Y137:Y146" si="115">$B117+($C117-$B117)*(1-AN117)</f>
        <v>5000000</v>
      </c>
      <c r="Z137" s="62">
        <f t="shared" ref="Z137:Z146" si="116">$B117+($C117-$B117)*(1-AO117)</f>
        <v>5000000</v>
      </c>
      <c r="AA137" s="62">
        <f t="shared" ref="AA137:AA146" si="117">$B117+($C117-$B117)*(1-AP117)</f>
        <v>5000000</v>
      </c>
      <c r="AB137" s="62">
        <f t="shared" ref="AB137:AB146" si="118">$B117+($C117-$B117)*(1-AQ117)</f>
        <v>5000000</v>
      </c>
      <c r="AC137" s="62">
        <f t="shared" ref="AC137:AC146" si="119">$B117+($C117-$B117)*(1-AR117)</f>
        <v>5000000</v>
      </c>
    </row>
    <row r="138" spans="1:44" x14ac:dyDescent="0.25">
      <c r="A138" s="30" t="str">
        <f t="shared" si="91"/>
        <v>Residual value (vehicle)</v>
      </c>
      <c r="B138" s="62">
        <f t="shared" si="92"/>
        <v>-750000</v>
      </c>
      <c r="C138" s="62">
        <f t="shared" si="93"/>
        <v>-750000</v>
      </c>
      <c r="D138" s="62">
        <f t="shared" si="94"/>
        <v>-750000</v>
      </c>
      <c r="E138" s="62">
        <f t="shared" si="95"/>
        <v>-750000</v>
      </c>
      <c r="F138" s="62">
        <f t="shared" si="96"/>
        <v>-750000</v>
      </c>
      <c r="G138" s="62">
        <f t="shared" si="97"/>
        <v>-750000</v>
      </c>
      <c r="H138" s="62">
        <f t="shared" si="98"/>
        <v>-750000</v>
      </c>
      <c r="I138" s="62">
        <f t="shared" si="99"/>
        <v>-750000</v>
      </c>
      <c r="J138" s="62">
        <f t="shared" si="100"/>
        <v>-750000</v>
      </c>
      <c r="K138" s="62">
        <f t="shared" si="101"/>
        <v>-750000</v>
      </c>
      <c r="L138" s="62">
        <f t="shared" si="102"/>
        <v>-750000</v>
      </c>
      <c r="M138" s="62">
        <f t="shared" si="103"/>
        <v>-750000</v>
      </c>
      <c r="N138" s="62">
        <f t="shared" si="104"/>
        <v>-750000</v>
      </c>
      <c r="O138" s="62">
        <f t="shared" si="105"/>
        <v>-750000</v>
      </c>
      <c r="P138" s="62">
        <f t="shared" si="106"/>
        <v>-750000</v>
      </c>
      <c r="Q138" s="62">
        <f t="shared" si="107"/>
        <v>-750000</v>
      </c>
      <c r="R138" s="62">
        <f t="shared" si="108"/>
        <v>-750000</v>
      </c>
      <c r="S138" s="62">
        <f t="shared" si="109"/>
        <v>-750000</v>
      </c>
      <c r="T138" s="62">
        <f t="shared" si="110"/>
        <v>-750000</v>
      </c>
      <c r="U138" s="62">
        <f t="shared" si="111"/>
        <v>-750000</v>
      </c>
      <c r="V138" s="62">
        <f t="shared" si="112"/>
        <v>-750000</v>
      </c>
      <c r="W138" s="62">
        <f t="shared" si="113"/>
        <v>-750000</v>
      </c>
      <c r="X138" s="62">
        <f t="shared" si="114"/>
        <v>-750000</v>
      </c>
      <c r="Y138" s="62">
        <f t="shared" si="115"/>
        <v>-750000</v>
      </c>
      <c r="Z138" s="62">
        <f t="shared" si="116"/>
        <v>-750000</v>
      </c>
      <c r="AA138" s="62">
        <f t="shared" si="117"/>
        <v>-750000</v>
      </c>
      <c r="AB138" s="62">
        <f t="shared" si="118"/>
        <v>-750000</v>
      </c>
      <c r="AC138" s="62">
        <f t="shared" si="119"/>
        <v>-750000</v>
      </c>
    </row>
    <row r="139" spans="1:44" x14ac:dyDescent="0.25">
      <c r="A139" s="30" t="str">
        <f t="shared" si="91"/>
        <v>Capex costumization</v>
      </c>
      <c r="B139" s="62">
        <f t="shared" si="92"/>
        <v>5600000</v>
      </c>
      <c r="C139" s="62">
        <f t="shared" si="93"/>
        <v>5600000</v>
      </c>
      <c r="D139" s="62">
        <f t="shared" si="94"/>
        <v>5600000</v>
      </c>
      <c r="E139" s="62">
        <f t="shared" si="95"/>
        <v>5600000</v>
      </c>
      <c r="F139" s="62">
        <f t="shared" si="96"/>
        <v>5600000</v>
      </c>
      <c r="G139" s="62">
        <f t="shared" si="97"/>
        <v>5600000</v>
      </c>
      <c r="H139" s="62">
        <f t="shared" si="98"/>
        <v>5600000</v>
      </c>
      <c r="I139" s="62">
        <f t="shared" si="99"/>
        <v>5600000</v>
      </c>
      <c r="J139" s="62">
        <f t="shared" si="100"/>
        <v>5600000</v>
      </c>
      <c r="K139" s="62">
        <f t="shared" si="101"/>
        <v>5600000</v>
      </c>
      <c r="L139" s="62">
        <f t="shared" si="102"/>
        <v>5600000</v>
      </c>
      <c r="M139" s="62">
        <f t="shared" si="103"/>
        <v>5600000</v>
      </c>
      <c r="N139" s="62">
        <f t="shared" si="104"/>
        <v>5600000</v>
      </c>
      <c r="O139" s="62">
        <f t="shared" si="105"/>
        <v>5600000</v>
      </c>
      <c r="P139" s="62">
        <f t="shared" si="106"/>
        <v>5600000</v>
      </c>
      <c r="Q139" s="62">
        <f t="shared" si="107"/>
        <v>5600000</v>
      </c>
      <c r="R139" s="62">
        <f t="shared" si="108"/>
        <v>5600000</v>
      </c>
      <c r="S139" s="62">
        <f t="shared" si="109"/>
        <v>5600000</v>
      </c>
      <c r="T139" s="62">
        <f t="shared" si="110"/>
        <v>5600000</v>
      </c>
      <c r="U139" s="62">
        <f t="shared" si="111"/>
        <v>5600000</v>
      </c>
      <c r="V139" s="62">
        <f t="shared" si="112"/>
        <v>5600000</v>
      </c>
      <c r="W139" s="62">
        <f t="shared" si="113"/>
        <v>5600000</v>
      </c>
      <c r="X139" s="62">
        <f t="shared" si="114"/>
        <v>5600000</v>
      </c>
      <c r="Y139" s="62">
        <f t="shared" si="115"/>
        <v>5600000</v>
      </c>
      <c r="Z139" s="62">
        <f t="shared" si="116"/>
        <v>5600000</v>
      </c>
      <c r="AA139" s="62">
        <f t="shared" si="117"/>
        <v>5600000</v>
      </c>
      <c r="AB139" s="62">
        <f t="shared" si="118"/>
        <v>5600000</v>
      </c>
      <c r="AC139" s="62">
        <f t="shared" si="119"/>
        <v>5600000</v>
      </c>
    </row>
    <row r="140" spans="1:44" x14ac:dyDescent="0.25">
      <c r="A140" s="30" t="str">
        <f t="shared" si="91"/>
        <v>Residual value (costumization)</v>
      </c>
      <c r="B140" s="62">
        <f t="shared" si="92"/>
        <v>-280000</v>
      </c>
      <c r="C140" s="62">
        <f t="shared" si="93"/>
        <v>-280000</v>
      </c>
      <c r="D140" s="62">
        <f t="shared" si="94"/>
        <v>-280000</v>
      </c>
      <c r="E140" s="62">
        <f t="shared" si="95"/>
        <v>-280000</v>
      </c>
      <c r="F140" s="62">
        <f t="shared" si="96"/>
        <v>-280000</v>
      </c>
      <c r="G140" s="62">
        <f t="shared" si="97"/>
        <v>-280000</v>
      </c>
      <c r="H140" s="62">
        <f t="shared" si="98"/>
        <v>-280000</v>
      </c>
      <c r="I140" s="62">
        <f t="shared" si="99"/>
        <v>-280000</v>
      </c>
      <c r="J140" s="62">
        <f t="shared" si="100"/>
        <v>-280000</v>
      </c>
      <c r="K140" s="62">
        <f t="shared" si="101"/>
        <v>-280000</v>
      </c>
      <c r="L140" s="62">
        <f t="shared" si="102"/>
        <v>-280000</v>
      </c>
      <c r="M140" s="62">
        <f t="shared" si="103"/>
        <v>-280000</v>
      </c>
      <c r="N140" s="62">
        <f t="shared" si="104"/>
        <v>-280000</v>
      </c>
      <c r="O140" s="62">
        <f t="shared" si="105"/>
        <v>-280000</v>
      </c>
      <c r="P140" s="62">
        <f t="shared" si="106"/>
        <v>-280000</v>
      </c>
      <c r="Q140" s="62">
        <f t="shared" si="107"/>
        <v>-280000</v>
      </c>
      <c r="R140" s="62">
        <f t="shared" si="108"/>
        <v>-280000</v>
      </c>
      <c r="S140" s="62">
        <f t="shared" si="109"/>
        <v>-280000</v>
      </c>
      <c r="T140" s="62">
        <f t="shared" si="110"/>
        <v>-280000</v>
      </c>
      <c r="U140" s="62">
        <f t="shared" si="111"/>
        <v>-280000</v>
      </c>
      <c r="V140" s="62">
        <f t="shared" si="112"/>
        <v>-280000</v>
      </c>
      <c r="W140" s="62">
        <f t="shared" si="113"/>
        <v>-280000</v>
      </c>
      <c r="X140" s="62">
        <f t="shared" si="114"/>
        <v>-280000</v>
      </c>
      <c r="Y140" s="62">
        <f t="shared" si="115"/>
        <v>-280000</v>
      </c>
      <c r="Z140" s="62">
        <f t="shared" si="116"/>
        <v>-280000</v>
      </c>
      <c r="AA140" s="62">
        <f t="shared" si="117"/>
        <v>-280000</v>
      </c>
      <c r="AB140" s="62">
        <f t="shared" si="118"/>
        <v>-280000</v>
      </c>
      <c r="AC140" s="62">
        <f t="shared" si="119"/>
        <v>-280000</v>
      </c>
    </row>
    <row r="141" spans="1:44" x14ac:dyDescent="0.25">
      <c r="A141" s="30" t="str">
        <f t="shared" si="91"/>
        <v>WACC</v>
      </c>
      <c r="B141" s="62">
        <f t="shared" si="92"/>
        <v>0.06</v>
      </c>
      <c r="C141" s="62">
        <f t="shared" si="93"/>
        <v>0.06</v>
      </c>
      <c r="D141" s="62">
        <f t="shared" si="94"/>
        <v>0.06</v>
      </c>
      <c r="E141" s="62">
        <f t="shared" si="95"/>
        <v>0.06</v>
      </c>
      <c r="F141" s="62">
        <f t="shared" si="96"/>
        <v>0.06</v>
      </c>
      <c r="G141" s="62">
        <f t="shared" si="97"/>
        <v>0.06</v>
      </c>
      <c r="H141" s="62">
        <f t="shared" si="98"/>
        <v>0.06</v>
      </c>
      <c r="I141" s="62">
        <f t="shared" si="99"/>
        <v>0.06</v>
      </c>
      <c r="J141" s="62">
        <f t="shared" si="100"/>
        <v>0.06</v>
      </c>
      <c r="K141" s="62">
        <f t="shared" si="101"/>
        <v>0.06</v>
      </c>
      <c r="L141" s="62">
        <f t="shared" si="102"/>
        <v>0.06</v>
      </c>
      <c r="M141" s="62">
        <f t="shared" si="103"/>
        <v>0.06</v>
      </c>
      <c r="N141" s="62">
        <f t="shared" si="104"/>
        <v>0.06</v>
      </c>
      <c r="O141" s="62">
        <f t="shared" si="105"/>
        <v>0.06</v>
      </c>
      <c r="P141" s="62">
        <f t="shared" si="106"/>
        <v>0.06</v>
      </c>
      <c r="Q141" s="62">
        <f t="shared" si="107"/>
        <v>0.06</v>
      </c>
      <c r="R141" s="62">
        <f t="shared" si="108"/>
        <v>0.06</v>
      </c>
      <c r="S141" s="62">
        <f t="shared" si="109"/>
        <v>0.06</v>
      </c>
      <c r="T141" s="62">
        <f t="shared" si="110"/>
        <v>0.06</v>
      </c>
      <c r="U141" s="62">
        <f t="shared" si="111"/>
        <v>0.06</v>
      </c>
      <c r="V141" s="62">
        <f t="shared" si="112"/>
        <v>0.06</v>
      </c>
      <c r="W141" s="62">
        <f t="shared" si="113"/>
        <v>0.06</v>
      </c>
      <c r="X141" s="62">
        <f t="shared" si="114"/>
        <v>0.06</v>
      </c>
      <c r="Y141" s="62">
        <f t="shared" si="115"/>
        <v>0.06</v>
      </c>
      <c r="Z141" s="62">
        <f t="shared" si="116"/>
        <v>0.06</v>
      </c>
      <c r="AA141" s="62">
        <f t="shared" si="117"/>
        <v>0.06</v>
      </c>
      <c r="AB141" s="62">
        <f t="shared" si="118"/>
        <v>0.06</v>
      </c>
      <c r="AC141" s="62">
        <f t="shared" si="119"/>
        <v>0.06</v>
      </c>
    </row>
    <row r="142" spans="1:44" x14ac:dyDescent="0.25">
      <c r="A142" s="30" t="str">
        <f t="shared" si="91"/>
        <v>Opex fix (admin, crew, insurance)</v>
      </c>
      <c r="B142" s="62">
        <f t="shared" si="92"/>
        <v>620000</v>
      </c>
      <c r="C142" s="62">
        <f t="shared" si="93"/>
        <v>620000</v>
      </c>
      <c r="D142" s="62">
        <f t="shared" si="94"/>
        <v>620000</v>
      </c>
      <c r="E142" s="62">
        <f t="shared" si="95"/>
        <v>620000</v>
      </c>
      <c r="F142" s="62">
        <f t="shared" si="96"/>
        <v>620000</v>
      </c>
      <c r="G142" s="62">
        <f t="shared" si="97"/>
        <v>620000</v>
      </c>
      <c r="H142" s="62">
        <f t="shared" si="98"/>
        <v>620000</v>
      </c>
      <c r="I142" s="62">
        <f t="shared" si="99"/>
        <v>620000</v>
      </c>
      <c r="J142" s="62">
        <f t="shared" si="100"/>
        <v>620000</v>
      </c>
      <c r="K142" s="62">
        <f t="shared" si="101"/>
        <v>620000</v>
      </c>
      <c r="L142" s="62">
        <f t="shared" si="102"/>
        <v>620000</v>
      </c>
      <c r="M142" s="62">
        <f t="shared" si="103"/>
        <v>620000</v>
      </c>
      <c r="N142" s="62">
        <f t="shared" si="104"/>
        <v>620000</v>
      </c>
      <c r="O142" s="62">
        <f t="shared" si="105"/>
        <v>620000</v>
      </c>
      <c r="P142" s="62">
        <f t="shared" si="106"/>
        <v>620000</v>
      </c>
      <c r="Q142" s="62">
        <f t="shared" si="107"/>
        <v>620000</v>
      </c>
      <c r="R142" s="62">
        <f t="shared" si="108"/>
        <v>620000</v>
      </c>
      <c r="S142" s="62">
        <f t="shared" si="109"/>
        <v>620000</v>
      </c>
      <c r="T142" s="62">
        <f t="shared" si="110"/>
        <v>620000</v>
      </c>
      <c r="U142" s="62">
        <f t="shared" si="111"/>
        <v>620000</v>
      </c>
      <c r="V142" s="62">
        <f t="shared" si="112"/>
        <v>620000</v>
      </c>
      <c r="W142" s="62">
        <f t="shared" si="113"/>
        <v>620000</v>
      </c>
      <c r="X142" s="62">
        <f t="shared" si="114"/>
        <v>620000</v>
      </c>
      <c r="Y142" s="62">
        <f t="shared" si="115"/>
        <v>620000</v>
      </c>
      <c r="Z142" s="62">
        <f t="shared" si="116"/>
        <v>620000</v>
      </c>
      <c r="AA142" s="62">
        <f t="shared" si="117"/>
        <v>620000</v>
      </c>
      <c r="AB142" s="62">
        <f t="shared" si="118"/>
        <v>620000</v>
      </c>
      <c r="AC142" s="62">
        <f t="shared" si="119"/>
        <v>620000</v>
      </c>
    </row>
    <row r="143" spans="1:44" x14ac:dyDescent="0.25">
      <c r="A143" s="30" t="str">
        <f t="shared" si="91"/>
        <v>Opex maintenance &amp; repair</v>
      </c>
      <c r="B143" s="62">
        <f t="shared" si="92"/>
        <v>650000</v>
      </c>
      <c r="C143" s="62">
        <f t="shared" si="93"/>
        <v>650000</v>
      </c>
      <c r="D143" s="62">
        <f t="shared" si="94"/>
        <v>650000</v>
      </c>
      <c r="E143" s="62">
        <f t="shared" si="95"/>
        <v>650000</v>
      </c>
      <c r="F143" s="62">
        <f t="shared" si="96"/>
        <v>650000</v>
      </c>
      <c r="G143" s="62">
        <f t="shared" si="97"/>
        <v>650000</v>
      </c>
      <c r="H143" s="62">
        <f t="shared" si="98"/>
        <v>650000</v>
      </c>
      <c r="I143" s="62">
        <f t="shared" si="99"/>
        <v>650000</v>
      </c>
      <c r="J143" s="62">
        <f t="shared" si="100"/>
        <v>650000</v>
      </c>
      <c r="K143" s="62">
        <f t="shared" si="101"/>
        <v>650000</v>
      </c>
      <c r="L143" s="62">
        <f t="shared" si="102"/>
        <v>650000</v>
      </c>
      <c r="M143" s="62">
        <f t="shared" si="103"/>
        <v>650000</v>
      </c>
      <c r="N143" s="62">
        <f t="shared" si="104"/>
        <v>650000</v>
      </c>
      <c r="O143" s="62">
        <f t="shared" si="105"/>
        <v>650000</v>
      </c>
      <c r="P143" s="62">
        <f t="shared" si="106"/>
        <v>650000</v>
      </c>
      <c r="Q143" s="62">
        <f t="shared" si="107"/>
        <v>650000</v>
      </c>
      <c r="R143" s="62">
        <f t="shared" si="108"/>
        <v>650000</v>
      </c>
      <c r="S143" s="62">
        <f t="shared" si="109"/>
        <v>650000</v>
      </c>
      <c r="T143" s="62">
        <f t="shared" si="110"/>
        <v>650000</v>
      </c>
      <c r="U143" s="62">
        <f t="shared" si="111"/>
        <v>650000</v>
      </c>
      <c r="V143" s="62">
        <f t="shared" si="112"/>
        <v>650000</v>
      </c>
      <c r="W143" s="62">
        <f t="shared" si="113"/>
        <v>650000</v>
      </c>
      <c r="X143" s="62">
        <f t="shared" si="114"/>
        <v>650000</v>
      </c>
      <c r="Y143" s="62">
        <f t="shared" si="115"/>
        <v>650000</v>
      </c>
      <c r="Z143" s="62">
        <f t="shared" si="116"/>
        <v>650000</v>
      </c>
      <c r="AA143" s="62">
        <f t="shared" si="117"/>
        <v>650000</v>
      </c>
      <c r="AB143" s="62">
        <f t="shared" si="118"/>
        <v>650000</v>
      </c>
      <c r="AC143" s="62">
        <f t="shared" si="119"/>
        <v>650000</v>
      </c>
    </row>
    <row r="144" spans="1:44" x14ac:dyDescent="0.25">
      <c r="A144" s="30" t="str">
        <f t="shared" si="91"/>
        <v>Opex var (mode-fees, shunting)</v>
      </c>
      <c r="B144" s="62">
        <f t="shared" si="92"/>
        <v>3.6414565826330532</v>
      </c>
      <c r="C144" s="62">
        <f t="shared" si="93"/>
        <v>3.6414565826330532</v>
      </c>
      <c r="D144" s="62">
        <f t="shared" si="94"/>
        <v>3.6414565826330532</v>
      </c>
      <c r="E144" s="62">
        <f t="shared" si="95"/>
        <v>3.6414565826330532</v>
      </c>
      <c r="F144" s="62">
        <f t="shared" si="96"/>
        <v>3.6414565826330532</v>
      </c>
      <c r="G144" s="62">
        <f t="shared" si="97"/>
        <v>3.6414565826330532</v>
      </c>
      <c r="H144" s="62">
        <f t="shared" si="98"/>
        <v>3.6414565826330532</v>
      </c>
      <c r="I144" s="62">
        <f t="shared" si="99"/>
        <v>3.6414565826330532</v>
      </c>
      <c r="J144" s="62">
        <f t="shared" si="100"/>
        <v>3.6414565826330532</v>
      </c>
      <c r="K144" s="62">
        <f t="shared" si="101"/>
        <v>3.6414565826330532</v>
      </c>
      <c r="L144" s="62">
        <f t="shared" si="102"/>
        <v>3.6414565826330532</v>
      </c>
      <c r="M144" s="62">
        <f t="shared" si="103"/>
        <v>3.6414565826330532</v>
      </c>
      <c r="N144" s="62">
        <f t="shared" si="104"/>
        <v>3.6414565826330532</v>
      </c>
      <c r="O144" s="62">
        <f t="shared" si="105"/>
        <v>3.6414565826330532</v>
      </c>
      <c r="P144" s="62">
        <f t="shared" si="106"/>
        <v>3.6414565826330532</v>
      </c>
      <c r="Q144" s="62">
        <f t="shared" si="107"/>
        <v>3.6414565826330532</v>
      </c>
      <c r="R144" s="62">
        <f t="shared" si="108"/>
        <v>3.6414565826330532</v>
      </c>
      <c r="S144" s="62">
        <f t="shared" si="109"/>
        <v>3.6414565826330532</v>
      </c>
      <c r="T144" s="62">
        <f t="shared" si="110"/>
        <v>3.6414565826330532</v>
      </c>
      <c r="U144" s="62">
        <f t="shared" si="111"/>
        <v>3.6414565826330532</v>
      </c>
      <c r="V144" s="62">
        <f t="shared" si="112"/>
        <v>3.6414565826330532</v>
      </c>
      <c r="W144" s="62">
        <f t="shared" si="113"/>
        <v>3.6414565826330532</v>
      </c>
      <c r="X144" s="62">
        <f t="shared" si="114"/>
        <v>3.6414565826330532</v>
      </c>
      <c r="Y144" s="62">
        <f t="shared" si="115"/>
        <v>3.6414565826330532</v>
      </c>
      <c r="Z144" s="62">
        <f t="shared" si="116"/>
        <v>3.6414565826330532</v>
      </c>
      <c r="AA144" s="62">
        <f t="shared" si="117"/>
        <v>3.6414565826330532</v>
      </c>
      <c r="AB144" s="62">
        <f t="shared" si="118"/>
        <v>3.6414565826330532</v>
      </c>
      <c r="AC144" s="62">
        <f t="shared" si="119"/>
        <v>3.6414565826330532</v>
      </c>
    </row>
    <row r="145" spans="1:29" x14ac:dyDescent="0.25">
      <c r="A145" s="30" t="str">
        <f t="shared" si="91"/>
        <v>Fuel Economy</v>
      </c>
      <c r="B145" s="62">
        <f t="shared" si="92"/>
        <v>25.563670588235297</v>
      </c>
      <c r="C145" s="62">
        <f t="shared" si="93"/>
        <v>25.563670588235297</v>
      </c>
      <c r="D145" s="62">
        <f t="shared" si="94"/>
        <v>25.563670588235297</v>
      </c>
      <c r="E145" s="62">
        <f t="shared" si="95"/>
        <v>25.563670588235297</v>
      </c>
      <c r="F145" s="62">
        <f t="shared" si="96"/>
        <v>25.563670588235297</v>
      </c>
      <c r="G145" s="62">
        <f t="shared" si="97"/>
        <v>25.563670588235297</v>
      </c>
      <c r="H145" s="62">
        <f t="shared" si="98"/>
        <v>25.563670588235297</v>
      </c>
      <c r="I145" s="62">
        <f t="shared" si="99"/>
        <v>25.563670588235297</v>
      </c>
      <c r="J145" s="62">
        <f t="shared" si="100"/>
        <v>25.563670588235297</v>
      </c>
      <c r="K145" s="62">
        <f t="shared" si="101"/>
        <v>25.563670588235297</v>
      </c>
      <c r="L145" s="62">
        <f t="shared" si="102"/>
        <v>25.563670588235297</v>
      </c>
      <c r="M145" s="62">
        <f t="shared" si="103"/>
        <v>25.563670588235297</v>
      </c>
      <c r="N145" s="62">
        <f t="shared" si="104"/>
        <v>25.563670588235297</v>
      </c>
      <c r="O145" s="62">
        <f t="shared" si="105"/>
        <v>25.563670588235297</v>
      </c>
      <c r="P145" s="62">
        <f t="shared" si="106"/>
        <v>25.563670588235297</v>
      </c>
      <c r="Q145" s="62">
        <f t="shared" si="107"/>
        <v>25.563670588235297</v>
      </c>
      <c r="R145" s="62">
        <f t="shared" si="108"/>
        <v>25.563670588235297</v>
      </c>
      <c r="S145" s="62">
        <f t="shared" si="109"/>
        <v>25.563670588235297</v>
      </c>
      <c r="T145" s="62">
        <f t="shared" si="110"/>
        <v>25.563670588235297</v>
      </c>
      <c r="U145" s="62">
        <f t="shared" si="111"/>
        <v>25.563670588235297</v>
      </c>
      <c r="V145" s="62">
        <f t="shared" si="112"/>
        <v>25.563670588235297</v>
      </c>
      <c r="W145" s="62">
        <f t="shared" si="113"/>
        <v>25.563670588235297</v>
      </c>
      <c r="X145" s="62">
        <f t="shared" si="114"/>
        <v>25.563670588235297</v>
      </c>
      <c r="Y145" s="62">
        <f t="shared" si="115"/>
        <v>25.563670588235297</v>
      </c>
      <c r="Z145" s="62">
        <f t="shared" si="116"/>
        <v>25.563670588235297</v>
      </c>
      <c r="AA145" s="62">
        <f t="shared" si="117"/>
        <v>25.563670588235297</v>
      </c>
      <c r="AB145" s="62">
        <f t="shared" si="118"/>
        <v>25.563670588235297</v>
      </c>
      <c r="AC145" s="62">
        <f t="shared" si="119"/>
        <v>25.563670588235297</v>
      </c>
    </row>
    <row r="146" spans="1:29" x14ac:dyDescent="0.25">
      <c r="A146" s="30" t="str">
        <f t="shared" si="91"/>
        <v>Fuel Cost</v>
      </c>
      <c r="B146" s="62">
        <f t="shared" si="92"/>
        <v>9.2331951136741086E-2</v>
      </c>
      <c r="C146" s="62">
        <f t="shared" si="93"/>
        <v>9.2222956120974545E-2</v>
      </c>
      <c r="D146" s="62">
        <f t="shared" si="94"/>
        <v>9.2068198823216471E-2</v>
      </c>
      <c r="E146" s="62">
        <f t="shared" si="95"/>
        <v>9.1849464254062249E-2</v>
      </c>
      <c r="F146" s="62">
        <f t="shared" si="96"/>
        <v>9.1542364865268247E-2</v>
      </c>
      <c r="G146" s="62">
        <f t="shared" si="97"/>
        <v>9.1115385234314353E-2</v>
      </c>
      <c r="H146" s="62">
        <f t="shared" si="98"/>
        <v>9.0530012133616333E-2</v>
      </c>
      <c r="I146" s="62">
        <f t="shared" si="99"/>
        <v>8.9743333412323725E-2</v>
      </c>
      <c r="J146" s="62">
        <f t="shared" si="100"/>
        <v>8.8714992348442129E-2</v>
      </c>
      <c r="K146" s="62">
        <f t="shared" si="101"/>
        <v>8.7419970590682711E-2</v>
      </c>
      <c r="L146" s="62">
        <f t="shared" si="102"/>
        <v>8.5865981654976761E-2</v>
      </c>
      <c r="M146" s="62">
        <f t="shared" si="103"/>
        <v>8.4108771907851612E-2</v>
      </c>
      <c r="N146" s="62">
        <f t="shared" si="104"/>
        <v>8.2253692787461766E-2</v>
      </c>
      <c r="O146" s="62">
        <f t="shared" si="105"/>
        <v>8.0435118154333018E-2</v>
      </c>
      <c r="P146" s="62">
        <f t="shared" si="106"/>
        <v>7.8779632233065888E-2</v>
      </c>
      <c r="Q146" s="62">
        <f t="shared" si="107"/>
        <v>7.7372704945717463E-2</v>
      </c>
      <c r="R146" s="62">
        <f t="shared" si="108"/>
        <v>7.6246008154952791E-2</v>
      </c>
      <c r="S146" s="62">
        <f t="shared" si="109"/>
        <v>7.5386288497227227E-2</v>
      </c>
      <c r="T146" s="62">
        <f t="shared" si="110"/>
        <v>7.4754325599182742E-2</v>
      </c>
      <c r="U146" s="62">
        <f t="shared" si="111"/>
        <v>7.4302481269476042E-2</v>
      </c>
      <c r="V146" s="62">
        <f t="shared" si="112"/>
        <v>7.3985805122564349E-2</v>
      </c>
      <c r="W146" s="62">
        <f t="shared" si="113"/>
        <v>7.3766962440611206E-2</v>
      </c>
      <c r="X146" s="62">
        <f t="shared" si="114"/>
        <v>7.3617197488001537E-2</v>
      </c>
      <c r="Y146" s="62">
        <f t="shared" si="115"/>
        <v>7.3515389944810147E-2</v>
      </c>
      <c r="Z146" s="62">
        <f t="shared" si="116"/>
        <v>7.3446497913186276E-2</v>
      </c>
      <c r="AA146" s="62">
        <f t="shared" si="117"/>
        <v>7.3400023276728135E-2</v>
      </c>
      <c r="AB146" s="62">
        <f t="shared" si="118"/>
        <v>7.3368736782330912E-2</v>
      </c>
      <c r="AC146" s="62">
        <f t="shared" si="119"/>
        <v>7.3347704448441492E-2</v>
      </c>
    </row>
    <row r="147" spans="1:29" x14ac:dyDescent="0.25">
      <c r="A147" s="30" t="str">
        <f t="shared" ref="A147" si="120">A127</f>
        <v>Emission Cost</v>
      </c>
      <c r="B147" s="66">
        <f>$B127+($C127-$B127)*(1-Q127)</f>
        <v>0</v>
      </c>
      <c r="C147" s="66">
        <f t="shared" ref="C147" si="121">$B127+($C127-$B127)*(1-R127)</f>
        <v>0</v>
      </c>
      <c r="D147" s="66">
        <f t="shared" ref="D147" si="122">$B127+($C127-$B127)*(1-S127)</f>
        <v>0</v>
      </c>
      <c r="E147" s="66">
        <f t="shared" ref="E147" si="123">$B127+($C127-$B127)*(1-T127)</f>
        <v>0</v>
      </c>
      <c r="F147" s="66">
        <f t="shared" ref="F147" si="124">$B127+($C127-$B127)*(1-U127)</f>
        <v>0</v>
      </c>
      <c r="G147" s="66">
        <f t="shared" ref="G147" si="125">$B127+($C127-$B127)*(1-V127)</f>
        <v>0</v>
      </c>
      <c r="H147" s="66">
        <f t="shared" ref="H147" si="126">$B127+($C127-$B127)*(1-W127)</f>
        <v>0</v>
      </c>
      <c r="I147" s="66">
        <f t="shared" ref="I147" si="127">$B127+($C127-$B127)*(1-X127)</f>
        <v>0</v>
      </c>
      <c r="J147" s="66">
        <f t="shared" ref="J147" si="128">$B127+($C127-$B127)*(1-Y127)</f>
        <v>0</v>
      </c>
      <c r="K147" s="66">
        <f t="shared" ref="K147" si="129">$B127+($C127-$B127)*(1-Z127)</f>
        <v>0</v>
      </c>
      <c r="L147" s="66">
        <f t="shared" ref="L147" si="130">$B127+($C127-$B127)*(1-AA127)</f>
        <v>0</v>
      </c>
      <c r="M147" s="66">
        <f t="shared" ref="M147" si="131">$B127+($C127-$B127)*(1-AB127)</f>
        <v>0</v>
      </c>
      <c r="N147" s="66">
        <f t="shared" ref="N147" si="132">$B127+($C127-$B127)*(1-AC127)</f>
        <v>0</v>
      </c>
      <c r="O147" s="66">
        <f t="shared" ref="O147" si="133">$B127+($C127-$B127)*(1-AD127)</f>
        <v>0</v>
      </c>
      <c r="P147" s="66">
        <f t="shared" ref="P147" si="134">$B127+($C127-$B127)*(1-AE127)</f>
        <v>0</v>
      </c>
      <c r="Q147" s="66">
        <f t="shared" ref="Q147" si="135">$B127+($C127-$B127)*(1-AF127)</f>
        <v>0</v>
      </c>
      <c r="R147" s="66">
        <f t="shared" ref="R147" si="136">$B127+($C127-$B127)*(1-AG127)</f>
        <v>0</v>
      </c>
      <c r="S147" s="66">
        <f t="shared" ref="S147" si="137">$B127+($C127-$B127)*(1-AH127)</f>
        <v>0</v>
      </c>
      <c r="T147" s="66">
        <f t="shared" ref="T147" si="138">$B127+($C127-$B127)*(1-AI127)</f>
        <v>0</v>
      </c>
      <c r="U147" s="66">
        <f t="shared" ref="U147" si="139">$B127+($C127-$B127)*(1-AJ127)</f>
        <v>0</v>
      </c>
      <c r="V147" s="66">
        <f t="shared" ref="V147" si="140">$B127+($C127-$B127)*(1-AK127)</f>
        <v>0</v>
      </c>
      <c r="W147" s="66">
        <f t="shared" ref="W147" si="141">$B127+($C127-$B127)*(1-AL127)</f>
        <v>0</v>
      </c>
      <c r="X147" s="66">
        <f t="shared" ref="X147" si="142">$B127+($C127-$B127)*(1-AM127)</f>
        <v>0</v>
      </c>
      <c r="Y147" s="66">
        <f t="shared" ref="Y147" si="143">$B127+($C127-$B127)*(1-AN127)</f>
        <v>0</v>
      </c>
      <c r="Z147" s="66">
        <f t="shared" ref="Z147" si="144">$B127+($C127-$B127)*(1-AO127)</f>
        <v>0</v>
      </c>
      <c r="AA147" s="66">
        <f t="shared" ref="AA147" si="145">$B127+($C127-$B127)*(1-AP127)</f>
        <v>0</v>
      </c>
      <c r="AB147" s="66">
        <f t="shared" ref="AB147" si="146">$B127+($C127-$B127)*(1-AQ127)</f>
        <v>0</v>
      </c>
      <c r="AC147" s="66">
        <f t="shared" ref="AC147" si="147">$B127+($C127-$B127)*(1-AR127)</f>
        <v>0</v>
      </c>
    </row>
    <row r="148" spans="1:29" x14ac:dyDescent="0.25">
      <c r="A148" s="30" t="str">
        <f>A128</f>
        <v>Lifetime vehicle</v>
      </c>
      <c r="B148" s="62">
        <f>$B128+($C128-$B128)*(1-Q128)</f>
        <v>20</v>
      </c>
      <c r="C148" s="62">
        <f t="shared" ref="C148:L150" si="148">$B128+($C128-$B128)*(1-R128)</f>
        <v>20</v>
      </c>
      <c r="D148" s="62">
        <f t="shared" si="148"/>
        <v>20</v>
      </c>
      <c r="E148" s="62">
        <f t="shared" si="148"/>
        <v>20</v>
      </c>
      <c r="F148" s="62">
        <f t="shared" si="148"/>
        <v>20</v>
      </c>
      <c r="G148" s="62">
        <f t="shared" si="148"/>
        <v>20</v>
      </c>
      <c r="H148" s="62">
        <f t="shared" si="148"/>
        <v>20</v>
      </c>
      <c r="I148" s="62">
        <f t="shared" si="148"/>
        <v>20</v>
      </c>
      <c r="J148" s="62">
        <f t="shared" si="148"/>
        <v>20</v>
      </c>
      <c r="K148" s="62">
        <f t="shared" si="148"/>
        <v>20</v>
      </c>
      <c r="L148" s="62">
        <f t="shared" si="148"/>
        <v>20</v>
      </c>
      <c r="M148" s="62">
        <f t="shared" ref="M148:V150" si="149">$B128+($C128-$B128)*(1-AB128)</f>
        <v>20</v>
      </c>
      <c r="N148" s="62">
        <f t="shared" si="149"/>
        <v>20</v>
      </c>
      <c r="O148" s="62">
        <f t="shared" si="149"/>
        <v>20</v>
      </c>
      <c r="P148" s="62">
        <f t="shared" si="149"/>
        <v>20</v>
      </c>
      <c r="Q148" s="62">
        <f t="shared" si="149"/>
        <v>20</v>
      </c>
      <c r="R148" s="62">
        <f t="shared" si="149"/>
        <v>20</v>
      </c>
      <c r="S148" s="62">
        <f t="shared" si="149"/>
        <v>20</v>
      </c>
      <c r="T148" s="62">
        <f t="shared" si="149"/>
        <v>20</v>
      </c>
      <c r="U148" s="62">
        <f t="shared" si="149"/>
        <v>20</v>
      </c>
      <c r="V148" s="62">
        <f t="shared" si="149"/>
        <v>20</v>
      </c>
      <c r="W148" s="62">
        <f t="shared" ref="W148:AC150" si="150">$B128+($C128-$B128)*(1-AL128)</f>
        <v>20</v>
      </c>
      <c r="X148" s="62">
        <f t="shared" si="150"/>
        <v>20</v>
      </c>
      <c r="Y148" s="62">
        <f t="shared" si="150"/>
        <v>20</v>
      </c>
      <c r="Z148" s="62">
        <f t="shared" si="150"/>
        <v>20</v>
      </c>
      <c r="AA148" s="62">
        <f t="shared" si="150"/>
        <v>20</v>
      </c>
      <c r="AB148" s="62">
        <f t="shared" si="150"/>
        <v>20</v>
      </c>
      <c r="AC148" s="62">
        <f t="shared" si="150"/>
        <v>20</v>
      </c>
    </row>
    <row r="149" spans="1:29" x14ac:dyDescent="0.25">
      <c r="A149" s="30" t="str">
        <f>A129</f>
        <v>Lifetime costumization</v>
      </c>
      <c r="B149" s="62">
        <f>$B129+($C129-$B129)*(1-Q129)</f>
        <v>30</v>
      </c>
      <c r="C149" s="62">
        <f t="shared" si="148"/>
        <v>30</v>
      </c>
      <c r="D149" s="62">
        <f t="shared" si="148"/>
        <v>30</v>
      </c>
      <c r="E149" s="62">
        <f t="shared" si="148"/>
        <v>30</v>
      </c>
      <c r="F149" s="62">
        <f t="shared" si="148"/>
        <v>30</v>
      </c>
      <c r="G149" s="62">
        <f t="shared" si="148"/>
        <v>30</v>
      </c>
      <c r="H149" s="62">
        <f t="shared" si="148"/>
        <v>30</v>
      </c>
      <c r="I149" s="62">
        <f t="shared" si="148"/>
        <v>30</v>
      </c>
      <c r="J149" s="62">
        <f t="shared" si="148"/>
        <v>30</v>
      </c>
      <c r="K149" s="62">
        <f t="shared" si="148"/>
        <v>30</v>
      </c>
      <c r="L149" s="62">
        <f t="shared" si="148"/>
        <v>30</v>
      </c>
      <c r="M149" s="62">
        <f t="shared" si="149"/>
        <v>30</v>
      </c>
      <c r="N149" s="62">
        <f t="shared" si="149"/>
        <v>30</v>
      </c>
      <c r="O149" s="62">
        <f t="shared" si="149"/>
        <v>30</v>
      </c>
      <c r="P149" s="62">
        <f t="shared" si="149"/>
        <v>30</v>
      </c>
      <c r="Q149" s="62">
        <f t="shared" si="149"/>
        <v>30</v>
      </c>
      <c r="R149" s="62">
        <f t="shared" si="149"/>
        <v>30</v>
      </c>
      <c r="S149" s="62">
        <f t="shared" si="149"/>
        <v>30</v>
      </c>
      <c r="T149" s="62">
        <f t="shared" si="149"/>
        <v>30</v>
      </c>
      <c r="U149" s="62">
        <f t="shared" si="149"/>
        <v>30</v>
      </c>
      <c r="V149" s="62">
        <f t="shared" si="149"/>
        <v>30</v>
      </c>
      <c r="W149" s="62">
        <f t="shared" si="150"/>
        <v>30</v>
      </c>
      <c r="X149" s="62">
        <f t="shared" si="150"/>
        <v>30</v>
      </c>
      <c r="Y149" s="62">
        <f t="shared" si="150"/>
        <v>30</v>
      </c>
      <c r="Z149" s="62">
        <f t="shared" si="150"/>
        <v>30</v>
      </c>
      <c r="AA149" s="62">
        <f t="shared" si="150"/>
        <v>30</v>
      </c>
      <c r="AB149" s="62">
        <f t="shared" si="150"/>
        <v>30</v>
      </c>
      <c r="AC149" s="62">
        <f t="shared" si="150"/>
        <v>30</v>
      </c>
    </row>
    <row r="150" spans="1:29" x14ac:dyDescent="0.25">
      <c r="A150" s="30" t="str">
        <f>A130</f>
        <v>Tonnage .</v>
      </c>
      <c r="B150" s="62">
        <f>$B130+($C130-$B130)*(1-Q130)</f>
        <v>2240</v>
      </c>
      <c r="C150" s="62">
        <f t="shared" si="148"/>
        <v>2240</v>
      </c>
      <c r="D150" s="62">
        <f t="shared" si="148"/>
        <v>2240</v>
      </c>
      <c r="E150" s="62">
        <f t="shared" si="148"/>
        <v>2240</v>
      </c>
      <c r="F150" s="62">
        <f t="shared" si="148"/>
        <v>2240</v>
      </c>
      <c r="G150" s="62">
        <f t="shared" si="148"/>
        <v>2240</v>
      </c>
      <c r="H150" s="62">
        <f t="shared" si="148"/>
        <v>2240</v>
      </c>
      <c r="I150" s="62">
        <f t="shared" si="148"/>
        <v>2240</v>
      </c>
      <c r="J150" s="62">
        <f t="shared" si="148"/>
        <v>2240</v>
      </c>
      <c r="K150" s="62">
        <f t="shared" si="148"/>
        <v>2240</v>
      </c>
      <c r="L150" s="62">
        <f t="shared" si="148"/>
        <v>2240</v>
      </c>
      <c r="M150" s="62">
        <f t="shared" si="149"/>
        <v>2240</v>
      </c>
      <c r="N150" s="62">
        <f t="shared" si="149"/>
        <v>2240</v>
      </c>
      <c r="O150" s="62">
        <f t="shared" si="149"/>
        <v>2240</v>
      </c>
      <c r="P150" s="62">
        <f t="shared" si="149"/>
        <v>2240</v>
      </c>
      <c r="Q150" s="62">
        <f t="shared" si="149"/>
        <v>2240</v>
      </c>
      <c r="R150" s="62">
        <f t="shared" si="149"/>
        <v>2240</v>
      </c>
      <c r="S150" s="62">
        <f t="shared" si="149"/>
        <v>2240</v>
      </c>
      <c r="T150" s="62">
        <f t="shared" si="149"/>
        <v>2240</v>
      </c>
      <c r="U150" s="62">
        <f t="shared" si="149"/>
        <v>2240</v>
      </c>
      <c r="V150" s="62">
        <f t="shared" si="149"/>
        <v>2240</v>
      </c>
      <c r="W150" s="62">
        <f t="shared" si="150"/>
        <v>2240</v>
      </c>
      <c r="X150" s="62">
        <f t="shared" si="150"/>
        <v>2240</v>
      </c>
      <c r="Y150" s="62">
        <f t="shared" si="150"/>
        <v>2240</v>
      </c>
      <c r="Z150" s="62">
        <f t="shared" si="150"/>
        <v>2240</v>
      </c>
      <c r="AA150" s="62">
        <f t="shared" si="150"/>
        <v>2240</v>
      </c>
      <c r="AB150" s="62">
        <f t="shared" si="150"/>
        <v>2240</v>
      </c>
      <c r="AC150" s="62">
        <f t="shared" si="150"/>
        <v>2240</v>
      </c>
    </row>
    <row r="151" spans="1:29" x14ac:dyDescent="0.25">
      <c r="A151" s="30" t="str">
        <f>A131</f>
        <v>Market failure (av. utilization)</v>
      </c>
      <c r="B151" s="62">
        <f t="shared" ref="B151:K152" si="151">($B131+($C131-$B131)*(1-Q131))*B$44</f>
        <v>716.80000000000007</v>
      </c>
      <c r="C151" s="62">
        <f t="shared" si="151"/>
        <v>716.80000000000007</v>
      </c>
      <c r="D151" s="62">
        <f t="shared" si="151"/>
        <v>716.80000000000007</v>
      </c>
      <c r="E151" s="62">
        <f t="shared" si="151"/>
        <v>716.80000000000007</v>
      </c>
      <c r="F151" s="62">
        <f t="shared" si="151"/>
        <v>716.80000000000007</v>
      </c>
      <c r="G151" s="62">
        <f t="shared" si="151"/>
        <v>716.80000000000007</v>
      </c>
      <c r="H151" s="62">
        <f t="shared" si="151"/>
        <v>716.80000000000007</v>
      </c>
      <c r="I151" s="62">
        <f t="shared" si="151"/>
        <v>716.80000000000007</v>
      </c>
      <c r="J151" s="62">
        <f t="shared" si="151"/>
        <v>716.80000000000007</v>
      </c>
      <c r="K151" s="62">
        <f t="shared" si="151"/>
        <v>716.80000000000007</v>
      </c>
      <c r="L151" s="62">
        <f t="shared" ref="L151:U152" si="152">($B131+($C131-$B131)*(1-AA131))*L$44</f>
        <v>716.80000000000007</v>
      </c>
      <c r="M151" s="62">
        <f t="shared" si="152"/>
        <v>716.80000000000007</v>
      </c>
      <c r="N151" s="62">
        <f t="shared" si="152"/>
        <v>716.80000000000007</v>
      </c>
      <c r="O151" s="62">
        <f t="shared" si="152"/>
        <v>716.80000000000007</v>
      </c>
      <c r="P151" s="62">
        <f t="shared" si="152"/>
        <v>716.80000000000007</v>
      </c>
      <c r="Q151" s="62">
        <f t="shared" si="152"/>
        <v>716.80000000000007</v>
      </c>
      <c r="R151" s="62">
        <f t="shared" si="152"/>
        <v>716.80000000000007</v>
      </c>
      <c r="S151" s="62">
        <f t="shared" si="152"/>
        <v>716.80000000000007</v>
      </c>
      <c r="T151" s="62">
        <f t="shared" si="152"/>
        <v>716.80000000000007</v>
      </c>
      <c r="U151" s="62">
        <f t="shared" si="152"/>
        <v>716.80000000000007</v>
      </c>
      <c r="V151" s="62">
        <f t="shared" ref="V151:AC152" si="153">($B131+($C131-$B131)*(1-AK131))*V$44</f>
        <v>716.80000000000007</v>
      </c>
      <c r="W151" s="62">
        <f t="shared" si="153"/>
        <v>716.80000000000007</v>
      </c>
      <c r="X151" s="62">
        <f t="shared" si="153"/>
        <v>716.80000000000007</v>
      </c>
      <c r="Y151" s="62">
        <f t="shared" si="153"/>
        <v>716.80000000000007</v>
      </c>
      <c r="Z151" s="62">
        <f t="shared" si="153"/>
        <v>716.80000000000007</v>
      </c>
      <c r="AA151" s="62">
        <f t="shared" si="153"/>
        <v>716.80000000000007</v>
      </c>
      <c r="AB151" s="62">
        <f t="shared" si="153"/>
        <v>716.80000000000007</v>
      </c>
      <c r="AC151" s="62">
        <f t="shared" si="153"/>
        <v>716.80000000000007</v>
      </c>
    </row>
    <row r="152" spans="1:29" x14ac:dyDescent="0.25">
      <c r="A152" s="30" t="s">
        <v>73</v>
      </c>
      <c r="B152" s="62">
        <f t="shared" si="151"/>
        <v>0</v>
      </c>
      <c r="C152" s="62">
        <f t="shared" si="151"/>
        <v>0</v>
      </c>
      <c r="D152" s="62">
        <f t="shared" si="151"/>
        <v>0</v>
      </c>
      <c r="E152" s="62">
        <f t="shared" si="151"/>
        <v>0</v>
      </c>
      <c r="F152" s="62">
        <f t="shared" si="151"/>
        <v>0</v>
      </c>
      <c r="G152" s="62">
        <f t="shared" si="151"/>
        <v>0</v>
      </c>
      <c r="H152" s="62">
        <f t="shared" si="151"/>
        <v>0</v>
      </c>
      <c r="I152" s="62">
        <f t="shared" si="151"/>
        <v>0</v>
      </c>
      <c r="J152" s="62">
        <f t="shared" si="151"/>
        <v>0</v>
      </c>
      <c r="K152" s="62">
        <f t="shared" si="151"/>
        <v>0</v>
      </c>
      <c r="L152" s="62">
        <f t="shared" si="152"/>
        <v>0</v>
      </c>
      <c r="M152" s="62">
        <f t="shared" si="152"/>
        <v>0</v>
      </c>
      <c r="N152" s="62">
        <f t="shared" si="152"/>
        <v>0</v>
      </c>
      <c r="O152" s="62">
        <f t="shared" si="152"/>
        <v>0</v>
      </c>
      <c r="P152" s="62">
        <f t="shared" si="152"/>
        <v>0</v>
      </c>
      <c r="Q152" s="62">
        <f t="shared" si="152"/>
        <v>0</v>
      </c>
      <c r="R152" s="62">
        <f t="shared" si="152"/>
        <v>0</v>
      </c>
      <c r="S152" s="62">
        <f t="shared" si="152"/>
        <v>0</v>
      </c>
      <c r="T152" s="62">
        <f t="shared" si="152"/>
        <v>0</v>
      </c>
      <c r="U152" s="62">
        <f t="shared" si="152"/>
        <v>0</v>
      </c>
      <c r="V152" s="62">
        <f t="shared" si="153"/>
        <v>0</v>
      </c>
      <c r="W152" s="62">
        <f t="shared" si="153"/>
        <v>0</v>
      </c>
      <c r="X152" s="62">
        <f t="shared" si="153"/>
        <v>0</v>
      </c>
      <c r="Y152" s="62">
        <f t="shared" si="153"/>
        <v>0</v>
      </c>
      <c r="Z152" s="62">
        <f t="shared" si="153"/>
        <v>0</v>
      </c>
      <c r="AA152" s="62">
        <f t="shared" si="153"/>
        <v>0</v>
      </c>
      <c r="AB152" s="62">
        <f t="shared" si="153"/>
        <v>0</v>
      </c>
      <c r="AC152" s="62">
        <f t="shared" si="153"/>
        <v>0</v>
      </c>
    </row>
    <row r="153" spans="1:29" x14ac:dyDescent="0.25">
      <c r="A153" s="30" t="str">
        <f>A133</f>
        <v>Annual Mileage</v>
      </c>
      <c r="B153" s="62">
        <f t="shared" ref="B153:AC153" si="154">$B133+($C133-$B133)*(1-Q133)</f>
        <v>178500</v>
      </c>
      <c r="C153" s="62">
        <f t="shared" si="154"/>
        <v>178500</v>
      </c>
      <c r="D153" s="62">
        <f t="shared" si="154"/>
        <v>178500</v>
      </c>
      <c r="E153" s="62">
        <f t="shared" si="154"/>
        <v>178500</v>
      </c>
      <c r="F153" s="62">
        <f t="shared" si="154"/>
        <v>178500</v>
      </c>
      <c r="G153" s="62">
        <f t="shared" si="154"/>
        <v>178500</v>
      </c>
      <c r="H153" s="62">
        <f t="shared" si="154"/>
        <v>178500</v>
      </c>
      <c r="I153" s="62">
        <f t="shared" si="154"/>
        <v>178500</v>
      </c>
      <c r="J153" s="62">
        <f t="shared" si="154"/>
        <v>178500</v>
      </c>
      <c r="K153" s="62">
        <f t="shared" si="154"/>
        <v>178500</v>
      </c>
      <c r="L153" s="62">
        <f t="shared" si="154"/>
        <v>178500</v>
      </c>
      <c r="M153" s="62">
        <f t="shared" si="154"/>
        <v>178500</v>
      </c>
      <c r="N153" s="62">
        <f t="shared" si="154"/>
        <v>178500</v>
      </c>
      <c r="O153" s="62">
        <f t="shared" si="154"/>
        <v>178500</v>
      </c>
      <c r="P153" s="62">
        <f t="shared" si="154"/>
        <v>178500</v>
      </c>
      <c r="Q153" s="62">
        <f t="shared" si="154"/>
        <v>178500</v>
      </c>
      <c r="R153" s="62">
        <f t="shared" si="154"/>
        <v>178500</v>
      </c>
      <c r="S153" s="62">
        <f t="shared" si="154"/>
        <v>178500</v>
      </c>
      <c r="T153" s="62">
        <f t="shared" si="154"/>
        <v>178500</v>
      </c>
      <c r="U153" s="62">
        <f t="shared" si="154"/>
        <v>178500</v>
      </c>
      <c r="V153" s="62">
        <f t="shared" si="154"/>
        <v>178500</v>
      </c>
      <c r="W153" s="62">
        <f t="shared" si="154"/>
        <v>178500</v>
      </c>
      <c r="X153" s="62">
        <f t="shared" si="154"/>
        <v>178500</v>
      </c>
      <c r="Y153" s="62">
        <f t="shared" si="154"/>
        <v>178500</v>
      </c>
      <c r="Z153" s="62">
        <f t="shared" si="154"/>
        <v>178500</v>
      </c>
      <c r="AA153" s="62">
        <f t="shared" si="154"/>
        <v>178500</v>
      </c>
      <c r="AB153" s="62">
        <f t="shared" si="154"/>
        <v>178500</v>
      </c>
      <c r="AC153" s="62">
        <f t="shared" si="154"/>
        <v>178500</v>
      </c>
    </row>
    <row r="154" spans="1:29" ht="15.75" thickBot="1" x14ac:dyDescent="0.3">
      <c r="AC154" s="32"/>
    </row>
    <row r="155" spans="1:29" ht="15.75" thickBot="1" x14ac:dyDescent="0.3">
      <c r="A155" s="26" t="s">
        <v>208</v>
      </c>
      <c r="B155" s="27">
        <v>2023</v>
      </c>
      <c r="C155" s="27">
        <v>2024</v>
      </c>
      <c r="D155" s="27">
        <v>2025</v>
      </c>
      <c r="E155" s="27">
        <v>2026</v>
      </c>
      <c r="F155" s="27">
        <v>2027</v>
      </c>
      <c r="G155" s="27">
        <v>2028</v>
      </c>
      <c r="H155" s="27">
        <v>2029</v>
      </c>
      <c r="I155" s="27">
        <v>2030</v>
      </c>
      <c r="J155" s="27">
        <v>2031</v>
      </c>
      <c r="K155" s="27">
        <v>2032</v>
      </c>
      <c r="L155" s="27">
        <v>2033</v>
      </c>
      <c r="M155" s="27">
        <v>2034</v>
      </c>
      <c r="N155" s="27">
        <v>2035</v>
      </c>
      <c r="O155" s="27">
        <v>2036</v>
      </c>
      <c r="P155" s="27">
        <v>2037</v>
      </c>
      <c r="Q155" s="27">
        <v>2038</v>
      </c>
      <c r="R155" s="27">
        <v>2039</v>
      </c>
      <c r="S155" s="27">
        <v>2040</v>
      </c>
      <c r="T155" s="27">
        <v>2041</v>
      </c>
      <c r="U155" s="27">
        <v>2042</v>
      </c>
      <c r="V155" s="27">
        <v>2043</v>
      </c>
      <c r="W155" s="27">
        <v>2044</v>
      </c>
      <c r="X155" s="27">
        <v>2045</v>
      </c>
      <c r="Y155" s="27">
        <v>2046</v>
      </c>
      <c r="Z155" s="27">
        <v>2047</v>
      </c>
      <c r="AA155" s="27">
        <v>2048</v>
      </c>
      <c r="AB155" s="27">
        <v>2049</v>
      </c>
      <c r="AC155" s="28">
        <v>2050</v>
      </c>
    </row>
    <row r="156" spans="1:29" x14ac:dyDescent="0.25">
      <c r="A156" s="29" t="str">
        <f>A137</f>
        <v>Capex vehicle</v>
      </c>
      <c r="B156" s="63">
        <f>((1+B141)^B148)*B141/(((1+B141)^B148)-1)*(B137)</f>
        <v>435922.78488425701</v>
      </c>
      <c r="C156" s="63">
        <f t="shared" ref="C156:AC156" si="155">((1+C141)^C148)*C141/(((1+C141)^C148)-1)*(C137)</f>
        <v>435922.78488425701</v>
      </c>
      <c r="D156" s="63">
        <f t="shared" si="155"/>
        <v>435922.78488425701</v>
      </c>
      <c r="E156" s="63">
        <f t="shared" si="155"/>
        <v>435922.78488425701</v>
      </c>
      <c r="F156" s="63">
        <f t="shared" si="155"/>
        <v>435922.78488425701</v>
      </c>
      <c r="G156" s="63">
        <f t="shared" si="155"/>
        <v>435922.78488425701</v>
      </c>
      <c r="H156" s="63">
        <f t="shared" si="155"/>
        <v>435922.78488425701</v>
      </c>
      <c r="I156" s="63">
        <f t="shared" si="155"/>
        <v>435922.78488425701</v>
      </c>
      <c r="J156" s="63">
        <f t="shared" si="155"/>
        <v>435922.78488425701</v>
      </c>
      <c r="K156" s="63">
        <f t="shared" si="155"/>
        <v>435922.78488425701</v>
      </c>
      <c r="L156" s="63">
        <f t="shared" si="155"/>
        <v>435922.78488425701</v>
      </c>
      <c r="M156" s="63">
        <f t="shared" si="155"/>
        <v>435922.78488425701</v>
      </c>
      <c r="N156" s="63">
        <f t="shared" si="155"/>
        <v>435922.78488425701</v>
      </c>
      <c r="O156" s="63">
        <f t="shared" si="155"/>
        <v>435922.78488425701</v>
      </c>
      <c r="P156" s="63">
        <f t="shared" si="155"/>
        <v>435922.78488425701</v>
      </c>
      <c r="Q156" s="63">
        <f t="shared" si="155"/>
        <v>435922.78488425701</v>
      </c>
      <c r="R156" s="63">
        <f t="shared" si="155"/>
        <v>435922.78488425701</v>
      </c>
      <c r="S156" s="63">
        <f t="shared" si="155"/>
        <v>435922.78488425701</v>
      </c>
      <c r="T156" s="63">
        <f t="shared" si="155"/>
        <v>435922.78488425701</v>
      </c>
      <c r="U156" s="63">
        <f t="shared" si="155"/>
        <v>435922.78488425701</v>
      </c>
      <c r="V156" s="63">
        <f t="shared" si="155"/>
        <v>435922.78488425701</v>
      </c>
      <c r="W156" s="63">
        <f t="shared" si="155"/>
        <v>435922.78488425701</v>
      </c>
      <c r="X156" s="63">
        <f t="shared" si="155"/>
        <v>435922.78488425701</v>
      </c>
      <c r="Y156" s="63">
        <f t="shared" si="155"/>
        <v>435922.78488425701</v>
      </c>
      <c r="Z156" s="63">
        <f t="shared" si="155"/>
        <v>435922.78488425701</v>
      </c>
      <c r="AA156" s="63">
        <f t="shared" si="155"/>
        <v>435922.78488425701</v>
      </c>
      <c r="AB156" s="63">
        <f t="shared" si="155"/>
        <v>435922.78488425701</v>
      </c>
      <c r="AC156" s="63">
        <f t="shared" si="155"/>
        <v>435922.78488425701</v>
      </c>
    </row>
    <row r="157" spans="1:29" x14ac:dyDescent="0.25">
      <c r="A157" s="30" t="str">
        <f>A138</f>
        <v>Residual value (vehicle)</v>
      </c>
      <c r="B157" s="62">
        <f>((1+B141)^B148)*B141/(((1+B141)^B148)-1)*(B138)</f>
        <v>-65388.417732638554</v>
      </c>
      <c r="C157" s="62">
        <f t="shared" ref="C157:AC157" si="156">((1+C141)^C148)*C141/(((1+C141)^C148)-1)*(C138)</f>
        <v>-65388.417732638554</v>
      </c>
      <c r="D157" s="62">
        <f t="shared" si="156"/>
        <v>-65388.417732638554</v>
      </c>
      <c r="E157" s="62">
        <f t="shared" si="156"/>
        <v>-65388.417732638554</v>
      </c>
      <c r="F157" s="62">
        <f t="shared" si="156"/>
        <v>-65388.417732638554</v>
      </c>
      <c r="G157" s="62">
        <f t="shared" si="156"/>
        <v>-65388.417732638554</v>
      </c>
      <c r="H157" s="62">
        <f t="shared" si="156"/>
        <v>-65388.417732638554</v>
      </c>
      <c r="I157" s="62">
        <f t="shared" si="156"/>
        <v>-65388.417732638554</v>
      </c>
      <c r="J157" s="62">
        <f t="shared" si="156"/>
        <v>-65388.417732638554</v>
      </c>
      <c r="K157" s="62">
        <f t="shared" si="156"/>
        <v>-65388.417732638554</v>
      </c>
      <c r="L157" s="62">
        <f t="shared" si="156"/>
        <v>-65388.417732638554</v>
      </c>
      <c r="M157" s="62">
        <f t="shared" si="156"/>
        <v>-65388.417732638554</v>
      </c>
      <c r="N157" s="62">
        <f t="shared" si="156"/>
        <v>-65388.417732638554</v>
      </c>
      <c r="O157" s="62">
        <f t="shared" si="156"/>
        <v>-65388.417732638554</v>
      </c>
      <c r="P157" s="62">
        <f t="shared" si="156"/>
        <v>-65388.417732638554</v>
      </c>
      <c r="Q157" s="62">
        <f t="shared" si="156"/>
        <v>-65388.417732638554</v>
      </c>
      <c r="R157" s="62">
        <f t="shared" si="156"/>
        <v>-65388.417732638554</v>
      </c>
      <c r="S157" s="62">
        <f t="shared" si="156"/>
        <v>-65388.417732638554</v>
      </c>
      <c r="T157" s="62">
        <f t="shared" si="156"/>
        <v>-65388.417732638554</v>
      </c>
      <c r="U157" s="62">
        <f t="shared" si="156"/>
        <v>-65388.417732638554</v>
      </c>
      <c r="V157" s="62">
        <f t="shared" si="156"/>
        <v>-65388.417732638554</v>
      </c>
      <c r="W157" s="62">
        <f t="shared" si="156"/>
        <v>-65388.417732638554</v>
      </c>
      <c r="X157" s="62">
        <f t="shared" si="156"/>
        <v>-65388.417732638554</v>
      </c>
      <c r="Y157" s="62">
        <f t="shared" si="156"/>
        <v>-65388.417732638554</v>
      </c>
      <c r="Z157" s="62">
        <f t="shared" si="156"/>
        <v>-65388.417732638554</v>
      </c>
      <c r="AA157" s="62">
        <f t="shared" si="156"/>
        <v>-65388.417732638554</v>
      </c>
      <c r="AB157" s="62">
        <f t="shared" si="156"/>
        <v>-65388.417732638554</v>
      </c>
      <c r="AC157" s="62">
        <f t="shared" si="156"/>
        <v>-65388.417732638554</v>
      </c>
    </row>
    <row r="158" spans="1:29" x14ac:dyDescent="0.25">
      <c r="A158" s="30" t="str">
        <f>A139</f>
        <v>Capex costumization</v>
      </c>
      <c r="B158" s="62">
        <f>((1+B141)^B149)*B141/(((1+B141)^B149)-1)*(B139)</f>
        <v>406833.9043442643</v>
      </c>
      <c r="C158" s="62">
        <f t="shared" ref="C158:AC158" si="157">((1+C141)^C149)*C141/(((1+C141)^C149)-1)*(C139)</f>
        <v>406833.9043442643</v>
      </c>
      <c r="D158" s="62">
        <f t="shared" si="157"/>
        <v>406833.9043442643</v>
      </c>
      <c r="E158" s="62">
        <f t="shared" si="157"/>
        <v>406833.9043442643</v>
      </c>
      <c r="F158" s="62">
        <f t="shared" si="157"/>
        <v>406833.9043442643</v>
      </c>
      <c r="G158" s="62">
        <f t="shared" si="157"/>
        <v>406833.9043442643</v>
      </c>
      <c r="H158" s="62">
        <f t="shared" si="157"/>
        <v>406833.9043442643</v>
      </c>
      <c r="I158" s="62">
        <f t="shared" si="157"/>
        <v>406833.9043442643</v>
      </c>
      <c r="J158" s="62">
        <f t="shared" si="157"/>
        <v>406833.9043442643</v>
      </c>
      <c r="K158" s="62">
        <f t="shared" si="157"/>
        <v>406833.9043442643</v>
      </c>
      <c r="L158" s="62">
        <f t="shared" si="157"/>
        <v>406833.9043442643</v>
      </c>
      <c r="M158" s="62">
        <f t="shared" si="157"/>
        <v>406833.9043442643</v>
      </c>
      <c r="N158" s="62">
        <f t="shared" si="157"/>
        <v>406833.9043442643</v>
      </c>
      <c r="O158" s="62">
        <f t="shared" si="157"/>
        <v>406833.9043442643</v>
      </c>
      <c r="P158" s="62">
        <f t="shared" si="157"/>
        <v>406833.9043442643</v>
      </c>
      <c r="Q158" s="62">
        <f t="shared" si="157"/>
        <v>406833.9043442643</v>
      </c>
      <c r="R158" s="62">
        <f t="shared" si="157"/>
        <v>406833.9043442643</v>
      </c>
      <c r="S158" s="62">
        <f t="shared" si="157"/>
        <v>406833.9043442643</v>
      </c>
      <c r="T158" s="62">
        <f t="shared" si="157"/>
        <v>406833.9043442643</v>
      </c>
      <c r="U158" s="62">
        <f t="shared" si="157"/>
        <v>406833.9043442643</v>
      </c>
      <c r="V158" s="62">
        <f t="shared" si="157"/>
        <v>406833.9043442643</v>
      </c>
      <c r="W158" s="62">
        <f t="shared" si="157"/>
        <v>406833.9043442643</v>
      </c>
      <c r="X158" s="62">
        <f t="shared" si="157"/>
        <v>406833.9043442643</v>
      </c>
      <c r="Y158" s="62">
        <f t="shared" si="157"/>
        <v>406833.9043442643</v>
      </c>
      <c r="Z158" s="62">
        <f t="shared" si="157"/>
        <v>406833.9043442643</v>
      </c>
      <c r="AA158" s="62">
        <f t="shared" si="157"/>
        <v>406833.9043442643</v>
      </c>
      <c r="AB158" s="62">
        <f t="shared" si="157"/>
        <v>406833.9043442643</v>
      </c>
      <c r="AC158" s="62">
        <f t="shared" si="157"/>
        <v>406833.9043442643</v>
      </c>
    </row>
    <row r="159" spans="1:29" x14ac:dyDescent="0.25">
      <c r="A159" s="30" t="str">
        <f>A140</f>
        <v>Residual value (costumization)</v>
      </c>
      <c r="B159" s="62">
        <f>((1+B141)^B149)*B141/(((1+B141)^B149)-1)*(B140)</f>
        <v>-20341.695217213215</v>
      </c>
      <c r="C159" s="62">
        <f t="shared" ref="C159:AC159" si="158">((1+C141)^C149)*C141/(((1+C141)^C149)-1)*(C140)</f>
        <v>-20341.695217213215</v>
      </c>
      <c r="D159" s="62">
        <f t="shared" si="158"/>
        <v>-20341.695217213215</v>
      </c>
      <c r="E159" s="62">
        <f t="shared" si="158"/>
        <v>-20341.695217213215</v>
      </c>
      <c r="F159" s="62">
        <f t="shared" si="158"/>
        <v>-20341.695217213215</v>
      </c>
      <c r="G159" s="62">
        <f t="shared" si="158"/>
        <v>-20341.695217213215</v>
      </c>
      <c r="H159" s="62">
        <f t="shared" si="158"/>
        <v>-20341.695217213215</v>
      </c>
      <c r="I159" s="62">
        <f t="shared" si="158"/>
        <v>-20341.695217213215</v>
      </c>
      <c r="J159" s="62">
        <f t="shared" si="158"/>
        <v>-20341.695217213215</v>
      </c>
      <c r="K159" s="62">
        <f t="shared" si="158"/>
        <v>-20341.695217213215</v>
      </c>
      <c r="L159" s="62">
        <f t="shared" si="158"/>
        <v>-20341.695217213215</v>
      </c>
      <c r="M159" s="62">
        <f t="shared" si="158"/>
        <v>-20341.695217213215</v>
      </c>
      <c r="N159" s="62">
        <f t="shared" si="158"/>
        <v>-20341.695217213215</v>
      </c>
      <c r="O159" s="62">
        <f t="shared" si="158"/>
        <v>-20341.695217213215</v>
      </c>
      <c r="P159" s="62">
        <f t="shared" si="158"/>
        <v>-20341.695217213215</v>
      </c>
      <c r="Q159" s="62">
        <f t="shared" si="158"/>
        <v>-20341.695217213215</v>
      </c>
      <c r="R159" s="62">
        <f t="shared" si="158"/>
        <v>-20341.695217213215</v>
      </c>
      <c r="S159" s="62">
        <f t="shared" si="158"/>
        <v>-20341.695217213215</v>
      </c>
      <c r="T159" s="62">
        <f t="shared" si="158"/>
        <v>-20341.695217213215</v>
      </c>
      <c r="U159" s="62">
        <f t="shared" si="158"/>
        <v>-20341.695217213215</v>
      </c>
      <c r="V159" s="62">
        <f t="shared" si="158"/>
        <v>-20341.695217213215</v>
      </c>
      <c r="W159" s="62">
        <f t="shared" si="158"/>
        <v>-20341.695217213215</v>
      </c>
      <c r="X159" s="62">
        <f t="shared" si="158"/>
        <v>-20341.695217213215</v>
      </c>
      <c r="Y159" s="62">
        <f t="shared" si="158"/>
        <v>-20341.695217213215</v>
      </c>
      <c r="Z159" s="62">
        <f t="shared" si="158"/>
        <v>-20341.695217213215</v>
      </c>
      <c r="AA159" s="62">
        <f t="shared" si="158"/>
        <v>-20341.695217213215</v>
      </c>
      <c r="AB159" s="62">
        <f t="shared" si="158"/>
        <v>-20341.695217213215</v>
      </c>
      <c r="AC159" s="62">
        <f t="shared" si="158"/>
        <v>-20341.695217213215</v>
      </c>
    </row>
    <row r="160" spans="1:29" x14ac:dyDescent="0.25">
      <c r="A160" s="30" t="str">
        <f t="shared" ref="A160:AC160" si="159">A142</f>
        <v>Opex fix (admin, crew, insurance)</v>
      </c>
      <c r="B160" s="62">
        <f t="shared" si="159"/>
        <v>620000</v>
      </c>
      <c r="C160" s="62">
        <f t="shared" si="159"/>
        <v>620000</v>
      </c>
      <c r="D160" s="62">
        <f t="shared" si="159"/>
        <v>620000</v>
      </c>
      <c r="E160" s="62">
        <f t="shared" si="159"/>
        <v>620000</v>
      </c>
      <c r="F160" s="62">
        <f t="shared" si="159"/>
        <v>620000</v>
      </c>
      <c r="G160" s="62">
        <f t="shared" si="159"/>
        <v>620000</v>
      </c>
      <c r="H160" s="62">
        <f t="shared" si="159"/>
        <v>620000</v>
      </c>
      <c r="I160" s="62">
        <f t="shared" si="159"/>
        <v>620000</v>
      </c>
      <c r="J160" s="62">
        <f t="shared" si="159"/>
        <v>620000</v>
      </c>
      <c r="K160" s="62">
        <f t="shared" si="159"/>
        <v>620000</v>
      </c>
      <c r="L160" s="62">
        <f t="shared" si="159"/>
        <v>620000</v>
      </c>
      <c r="M160" s="62">
        <f t="shared" si="159"/>
        <v>620000</v>
      </c>
      <c r="N160" s="62">
        <f t="shared" si="159"/>
        <v>620000</v>
      </c>
      <c r="O160" s="62">
        <f t="shared" si="159"/>
        <v>620000</v>
      </c>
      <c r="P160" s="62">
        <f t="shared" si="159"/>
        <v>620000</v>
      </c>
      <c r="Q160" s="62">
        <f t="shared" si="159"/>
        <v>620000</v>
      </c>
      <c r="R160" s="62">
        <f t="shared" si="159"/>
        <v>620000</v>
      </c>
      <c r="S160" s="62">
        <f t="shared" si="159"/>
        <v>620000</v>
      </c>
      <c r="T160" s="62">
        <f t="shared" si="159"/>
        <v>620000</v>
      </c>
      <c r="U160" s="62">
        <f t="shared" si="159"/>
        <v>620000</v>
      </c>
      <c r="V160" s="62">
        <f t="shared" si="159"/>
        <v>620000</v>
      </c>
      <c r="W160" s="62">
        <f t="shared" si="159"/>
        <v>620000</v>
      </c>
      <c r="X160" s="62">
        <f t="shared" si="159"/>
        <v>620000</v>
      </c>
      <c r="Y160" s="62">
        <f t="shared" si="159"/>
        <v>620000</v>
      </c>
      <c r="Z160" s="62">
        <f t="shared" si="159"/>
        <v>620000</v>
      </c>
      <c r="AA160" s="62">
        <f t="shared" si="159"/>
        <v>620000</v>
      </c>
      <c r="AB160" s="62">
        <f t="shared" si="159"/>
        <v>620000</v>
      </c>
      <c r="AC160" s="62">
        <f t="shared" si="159"/>
        <v>620000</v>
      </c>
    </row>
    <row r="161" spans="1:29" x14ac:dyDescent="0.25">
      <c r="A161" s="30" t="str">
        <f t="shared" ref="A161:AC161" si="160">A143</f>
        <v>Opex maintenance &amp; repair</v>
      </c>
      <c r="B161" s="62">
        <f t="shared" si="160"/>
        <v>650000</v>
      </c>
      <c r="C161" s="62">
        <f t="shared" si="160"/>
        <v>650000</v>
      </c>
      <c r="D161" s="62">
        <f t="shared" si="160"/>
        <v>650000</v>
      </c>
      <c r="E161" s="62">
        <f t="shared" si="160"/>
        <v>650000</v>
      </c>
      <c r="F161" s="62">
        <f t="shared" si="160"/>
        <v>650000</v>
      </c>
      <c r="G161" s="62">
        <f t="shared" si="160"/>
        <v>650000</v>
      </c>
      <c r="H161" s="62">
        <f t="shared" si="160"/>
        <v>650000</v>
      </c>
      <c r="I161" s="62">
        <f t="shared" si="160"/>
        <v>650000</v>
      </c>
      <c r="J161" s="62">
        <f t="shared" si="160"/>
        <v>650000</v>
      </c>
      <c r="K161" s="62">
        <f t="shared" si="160"/>
        <v>650000</v>
      </c>
      <c r="L161" s="62">
        <f t="shared" si="160"/>
        <v>650000</v>
      </c>
      <c r="M161" s="62">
        <f t="shared" si="160"/>
        <v>650000</v>
      </c>
      <c r="N161" s="62">
        <f t="shared" si="160"/>
        <v>650000</v>
      </c>
      <c r="O161" s="62">
        <f t="shared" si="160"/>
        <v>650000</v>
      </c>
      <c r="P161" s="62">
        <f t="shared" si="160"/>
        <v>650000</v>
      </c>
      <c r="Q161" s="62">
        <f t="shared" si="160"/>
        <v>650000</v>
      </c>
      <c r="R161" s="62">
        <f t="shared" si="160"/>
        <v>650000</v>
      </c>
      <c r="S161" s="62">
        <f t="shared" si="160"/>
        <v>650000</v>
      </c>
      <c r="T161" s="62">
        <f t="shared" si="160"/>
        <v>650000</v>
      </c>
      <c r="U161" s="62">
        <f t="shared" si="160"/>
        <v>650000</v>
      </c>
      <c r="V161" s="62">
        <f t="shared" si="160"/>
        <v>650000</v>
      </c>
      <c r="W161" s="62">
        <f t="shared" si="160"/>
        <v>650000</v>
      </c>
      <c r="X161" s="62">
        <f t="shared" si="160"/>
        <v>650000</v>
      </c>
      <c r="Y161" s="62">
        <f t="shared" si="160"/>
        <v>650000</v>
      </c>
      <c r="Z161" s="62">
        <f t="shared" si="160"/>
        <v>650000</v>
      </c>
      <c r="AA161" s="62">
        <f t="shared" si="160"/>
        <v>650000</v>
      </c>
      <c r="AB161" s="62">
        <f t="shared" si="160"/>
        <v>650000</v>
      </c>
      <c r="AC161" s="62">
        <f t="shared" si="160"/>
        <v>650000</v>
      </c>
    </row>
    <row r="162" spans="1:29" x14ac:dyDescent="0.25">
      <c r="A162" s="30" t="str">
        <f>A144</f>
        <v>Opex var (mode-fees, shunting)</v>
      </c>
      <c r="B162" s="62">
        <f>B144*B153</f>
        <v>650000</v>
      </c>
      <c r="C162" s="62">
        <f t="shared" ref="C162:AC162" si="161">C144*C153</f>
        <v>650000</v>
      </c>
      <c r="D162" s="62">
        <f t="shared" si="161"/>
        <v>650000</v>
      </c>
      <c r="E162" s="62">
        <f t="shared" si="161"/>
        <v>650000</v>
      </c>
      <c r="F162" s="62">
        <f t="shared" si="161"/>
        <v>650000</v>
      </c>
      <c r="G162" s="62">
        <f t="shared" si="161"/>
        <v>650000</v>
      </c>
      <c r="H162" s="62">
        <f t="shared" si="161"/>
        <v>650000</v>
      </c>
      <c r="I162" s="62">
        <f t="shared" si="161"/>
        <v>650000</v>
      </c>
      <c r="J162" s="62">
        <f t="shared" si="161"/>
        <v>650000</v>
      </c>
      <c r="K162" s="62">
        <f t="shared" si="161"/>
        <v>650000</v>
      </c>
      <c r="L162" s="62">
        <f t="shared" si="161"/>
        <v>650000</v>
      </c>
      <c r="M162" s="62">
        <f t="shared" si="161"/>
        <v>650000</v>
      </c>
      <c r="N162" s="62">
        <f t="shared" si="161"/>
        <v>650000</v>
      </c>
      <c r="O162" s="62">
        <f t="shared" si="161"/>
        <v>650000</v>
      </c>
      <c r="P162" s="62">
        <f t="shared" si="161"/>
        <v>650000</v>
      </c>
      <c r="Q162" s="62">
        <f t="shared" si="161"/>
        <v>650000</v>
      </c>
      <c r="R162" s="62">
        <f t="shared" si="161"/>
        <v>650000</v>
      </c>
      <c r="S162" s="62">
        <f t="shared" si="161"/>
        <v>650000</v>
      </c>
      <c r="T162" s="62">
        <f t="shared" si="161"/>
        <v>650000</v>
      </c>
      <c r="U162" s="62">
        <f t="shared" si="161"/>
        <v>650000</v>
      </c>
      <c r="V162" s="62">
        <f t="shared" si="161"/>
        <v>650000</v>
      </c>
      <c r="W162" s="62">
        <f t="shared" si="161"/>
        <v>650000</v>
      </c>
      <c r="X162" s="62">
        <f t="shared" si="161"/>
        <v>650000</v>
      </c>
      <c r="Y162" s="62">
        <f t="shared" si="161"/>
        <v>650000</v>
      </c>
      <c r="Z162" s="62">
        <f t="shared" si="161"/>
        <v>650000</v>
      </c>
      <c r="AA162" s="62">
        <f t="shared" si="161"/>
        <v>650000</v>
      </c>
      <c r="AB162" s="62">
        <f t="shared" si="161"/>
        <v>650000</v>
      </c>
      <c r="AC162" s="62">
        <f t="shared" si="161"/>
        <v>650000</v>
      </c>
    </row>
    <row r="163" spans="1:29" x14ac:dyDescent="0.25">
      <c r="A163" s="30" t="str">
        <f>A146</f>
        <v>Fuel Cost</v>
      </c>
      <c r="B163" s="62">
        <f>B145*B146*B153</f>
        <v>421321.32967772055</v>
      </c>
      <c r="C163" s="62">
        <f t="shared" ref="C163:AC163" si="162">C145*C146*C153</f>
        <v>420823.97286455205</v>
      </c>
      <c r="D163" s="62">
        <f t="shared" si="162"/>
        <v>420117.79748684121</v>
      </c>
      <c r="E163" s="62">
        <f t="shared" si="162"/>
        <v>419119.68644956814</v>
      </c>
      <c r="F163" s="62">
        <f t="shared" si="162"/>
        <v>417718.35656065156</v>
      </c>
      <c r="G163" s="62">
        <f t="shared" si="162"/>
        <v>415769.99931655545</v>
      </c>
      <c r="H163" s="62">
        <f t="shared" si="162"/>
        <v>413098.8744230892</v>
      </c>
      <c r="I163" s="62">
        <f t="shared" si="162"/>
        <v>409509.1687924423</v>
      </c>
      <c r="J163" s="62">
        <f t="shared" si="162"/>
        <v>404816.73005306005</v>
      </c>
      <c r="K163" s="62">
        <f t="shared" si="162"/>
        <v>398907.39658589731</v>
      </c>
      <c r="L163" s="62">
        <f t="shared" si="162"/>
        <v>391816.36605274561</v>
      </c>
      <c r="M163" s="62">
        <f t="shared" si="162"/>
        <v>383798.01554605074</v>
      </c>
      <c r="N163" s="62">
        <f t="shared" si="162"/>
        <v>375333.07581459719</v>
      </c>
      <c r="O163" s="62">
        <f t="shared" si="162"/>
        <v>367034.710263833</v>
      </c>
      <c r="P163" s="62">
        <f t="shared" si="162"/>
        <v>359480.53729311289</v>
      </c>
      <c r="Q163" s="62">
        <f t="shared" si="162"/>
        <v>353060.56600291858</v>
      </c>
      <c r="R163" s="62">
        <f t="shared" si="162"/>
        <v>347919.3187511891</v>
      </c>
      <c r="S163" s="62">
        <f t="shared" si="162"/>
        <v>343996.31891328277</v>
      </c>
      <c r="T163" s="62">
        <f t="shared" si="162"/>
        <v>341112.59940737992</v>
      </c>
      <c r="U163" s="62">
        <f t="shared" si="162"/>
        <v>339050.78167846147</v>
      </c>
      <c r="V163" s="62">
        <f t="shared" si="162"/>
        <v>337605.75193901127</v>
      </c>
      <c r="W163" s="62">
        <f t="shared" si="162"/>
        <v>336607.14757058211</v>
      </c>
      <c r="X163" s="62">
        <f t="shared" si="162"/>
        <v>335923.75283890165</v>
      </c>
      <c r="Y163" s="62">
        <f t="shared" si="162"/>
        <v>335459.19329109037</v>
      </c>
      <c r="Z163" s="62">
        <f t="shared" si="162"/>
        <v>335144.83101442864</v>
      </c>
      <c r="AA163" s="62">
        <f t="shared" si="162"/>
        <v>334932.76189439202</v>
      </c>
      <c r="AB163" s="62">
        <f t="shared" si="162"/>
        <v>334789.99801625329</v>
      </c>
      <c r="AC163" s="62">
        <f t="shared" si="162"/>
        <v>334694.02505379106</v>
      </c>
    </row>
    <row r="164" spans="1:29" ht="15.75" thickBot="1" x14ac:dyDescent="0.3">
      <c r="A164" s="59" t="str">
        <f>A127</f>
        <v>Emission Cost</v>
      </c>
      <c r="B164" s="62">
        <f>B147*B153</f>
        <v>0</v>
      </c>
      <c r="C164" s="62">
        <f t="shared" ref="C164:AC164" si="163">C147*C153</f>
        <v>0</v>
      </c>
      <c r="D164" s="62">
        <f t="shared" si="163"/>
        <v>0</v>
      </c>
      <c r="E164" s="62">
        <f t="shared" si="163"/>
        <v>0</v>
      </c>
      <c r="F164" s="62">
        <f t="shared" si="163"/>
        <v>0</v>
      </c>
      <c r="G164" s="62">
        <f t="shared" si="163"/>
        <v>0</v>
      </c>
      <c r="H164" s="62">
        <f t="shared" si="163"/>
        <v>0</v>
      </c>
      <c r="I164" s="62">
        <f t="shared" si="163"/>
        <v>0</v>
      </c>
      <c r="J164" s="62">
        <f t="shared" si="163"/>
        <v>0</v>
      </c>
      <c r="K164" s="62">
        <f t="shared" si="163"/>
        <v>0</v>
      </c>
      <c r="L164" s="62">
        <f t="shared" si="163"/>
        <v>0</v>
      </c>
      <c r="M164" s="62">
        <f t="shared" si="163"/>
        <v>0</v>
      </c>
      <c r="N164" s="62">
        <f t="shared" si="163"/>
        <v>0</v>
      </c>
      <c r="O164" s="62">
        <f t="shared" si="163"/>
        <v>0</v>
      </c>
      <c r="P164" s="62">
        <f t="shared" si="163"/>
        <v>0</v>
      </c>
      <c r="Q164" s="62">
        <f t="shared" si="163"/>
        <v>0</v>
      </c>
      <c r="R164" s="62">
        <f t="shared" si="163"/>
        <v>0</v>
      </c>
      <c r="S164" s="62">
        <f t="shared" si="163"/>
        <v>0</v>
      </c>
      <c r="T164" s="62">
        <f t="shared" si="163"/>
        <v>0</v>
      </c>
      <c r="U164" s="62">
        <f t="shared" si="163"/>
        <v>0</v>
      </c>
      <c r="V164" s="62">
        <f t="shared" si="163"/>
        <v>0</v>
      </c>
      <c r="W164" s="62">
        <f t="shared" si="163"/>
        <v>0</v>
      </c>
      <c r="X164" s="62">
        <f t="shared" si="163"/>
        <v>0</v>
      </c>
      <c r="Y164" s="62">
        <f t="shared" si="163"/>
        <v>0</v>
      </c>
      <c r="Z164" s="62">
        <f t="shared" si="163"/>
        <v>0</v>
      </c>
      <c r="AA164" s="62">
        <f t="shared" si="163"/>
        <v>0</v>
      </c>
      <c r="AB164" s="62">
        <f t="shared" si="163"/>
        <v>0</v>
      </c>
      <c r="AC164" s="62">
        <f t="shared" si="163"/>
        <v>0</v>
      </c>
    </row>
    <row r="165" spans="1:29" ht="15.75" thickBot="1" x14ac:dyDescent="0.3">
      <c r="A165" s="31" t="s">
        <v>209</v>
      </c>
      <c r="B165" s="64">
        <f>B156+B157+B158+B159+B160+B161+B162+B163+B164</f>
        <v>3098347.9059563903</v>
      </c>
      <c r="C165" s="64">
        <f t="shared" ref="C165:AC165" si="164">C156+C157+C158+C159+C160+C161+C162+C163+C164</f>
        <v>3097850.5491432217</v>
      </c>
      <c r="D165" s="64">
        <f t="shared" si="164"/>
        <v>3097144.373765511</v>
      </c>
      <c r="E165" s="64">
        <f t="shared" si="164"/>
        <v>3096146.262728238</v>
      </c>
      <c r="F165" s="64">
        <f t="shared" si="164"/>
        <v>3094744.9328393214</v>
      </c>
      <c r="G165" s="64">
        <f t="shared" si="164"/>
        <v>3092796.5755952252</v>
      </c>
      <c r="H165" s="64">
        <f t="shared" si="164"/>
        <v>3090125.4507017592</v>
      </c>
      <c r="I165" s="64">
        <f t="shared" si="164"/>
        <v>3086535.7450711122</v>
      </c>
      <c r="J165" s="64">
        <f t="shared" si="164"/>
        <v>3081843.30633173</v>
      </c>
      <c r="K165" s="64">
        <f t="shared" si="164"/>
        <v>3075933.9728645673</v>
      </c>
      <c r="L165" s="64">
        <f t="shared" si="164"/>
        <v>3068842.9423314156</v>
      </c>
      <c r="M165" s="64">
        <f t="shared" si="164"/>
        <v>3060824.5918247206</v>
      </c>
      <c r="N165" s="64">
        <f t="shared" si="164"/>
        <v>3052359.6520932671</v>
      </c>
      <c r="O165" s="64">
        <f t="shared" si="164"/>
        <v>3044061.2865425027</v>
      </c>
      <c r="P165" s="64">
        <f t="shared" si="164"/>
        <v>3036507.1135717826</v>
      </c>
      <c r="Q165" s="64">
        <f t="shared" si="164"/>
        <v>3030087.1422815882</v>
      </c>
      <c r="R165" s="64">
        <f t="shared" si="164"/>
        <v>3024945.8950298587</v>
      </c>
      <c r="S165" s="64">
        <f t="shared" si="164"/>
        <v>3021022.8951919526</v>
      </c>
      <c r="T165" s="64">
        <f t="shared" si="164"/>
        <v>3018139.1756860497</v>
      </c>
      <c r="U165" s="64">
        <f t="shared" si="164"/>
        <v>3016077.3579571312</v>
      </c>
      <c r="V165" s="64">
        <f t="shared" si="164"/>
        <v>3014632.328217681</v>
      </c>
      <c r="W165" s="64">
        <f t="shared" si="164"/>
        <v>3013633.7238492519</v>
      </c>
      <c r="X165" s="64">
        <f t="shared" si="164"/>
        <v>3012950.3291175715</v>
      </c>
      <c r="Y165" s="64">
        <f t="shared" si="164"/>
        <v>3012485.7695697602</v>
      </c>
      <c r="Z165" s="64">
        <f t="shared" si="164"/>
        <v>3012171.4072930985</v>
      </c>
      <c r="AA165" s="64">
        <f t="shared" si="164"/>
        <v>3011959.3381730616</v>
      </c>
      <c r="AB165" s="64">
        <f t="shared" si="164"/>
        <v>3011816.5742949229</v>
      </c>
      <c r="AC165" s="64">
        <f t="shared" si="164"/>
        <v>3011720.601332461</v>
      </c>
    </row>
    <row r="166" spans="1:29" ht="15.75" thickBot="1" x14ac:dyDescent="0.3">
      <c r="AC166" s="32"/>
    </row>
    <row r="167" spans="1:29" ht="15.75" thickBot="1" x14ac:dyDescent="0.3">
      <c r="A167" s="26" t="s">
        <v>208</v>
      </c>
      <c r="B167" s="27">
        <v>2023</v>
      </c>
      <c r="C167" s="27">
        <v>2024</v>
      </c>
      <c r="D167" s="27">
        <v>2025</v>
      </c>
      <c r="E167" s="27">
        <v>2026</v>
      </c>
      <c r="F167" s="27">
        <v>2027</v>
      </c>
      <c r="G167" s="27">
        <v>2028</v>
      </c>
      <c r="H167" s="27">
        <v>2029</v>
      </c>
      <c r="I167" s="27">
        <v>2030</v>
      </c>
      <c r="J167" s="27">
        <v>2031</v>
      </c>
      <c r="K167" s="27">
        <v>2032</v>
      </c>
      <c r="L167" s="27">
        <v>2033</v>
      </c>
      <c r="M167" s="27">
        <v>2034</v>
      </c>
      <c r="N167" s="27">
        <v>2035</v>
      </c>
      <c r="O167" s="27">
        <v>2036</v>
      </c>
      <c r="P167" s="27">
        <v>2037</v>
      </c>
      <c r="Q167" s="27">
        <v>2038</v>
      </c>
      <c r="R167" s="27">
        <v>2039</v>
      </c>
      <c r="S167" s="27">
        <v>2040</v>
      </c>
      <c r="T167" s="27">
        <v>2041</v>
      </c>
      <c r="U167" s="27">
        <v>2042</v>
      </c>
      <c r="V167" s="27">
        <v>2043</v>
      </c>
      <c r="W167" s="27">
        <v>2044</v>
      </c>
      <c r="X167" s="27">
        <v>2045</v>
      </c>
      <c r="Y167" s="27">
        <v>2046</v>
      </c>
      <c r="Z167" s="27">
        <v>2047</v>
      </c>
      <c r="AA167" s="27">
        <v>2048</v>
      </c>
      <c r="AB167" s="27">
        <v>2049</v>
      </c>
      <c r="AC167" s="28">
        <v>2050</v>
      </c>
    </row>
    <row r="168" spans="1:29" x14ac:dyDescent="0.25">
      <c r="A168" s="29" t="str">
        <f t="shared" ref="A168:A175" si="165">A156</f>
        <v>Capex vehicle</v>
      </c>
      <c r="B168" s="65">
        <f>((1+B141)^B148)*B141/(((1+B141)^B148)-1)*(B137)/B153</f>
        <v>2.4421444531330927</v>
      </c>
      <c r="C168" s="65">
        <f t="shared" ref="C168:AC168" si="166">((1+C141)^C148)*C141/(((1+C141)^C148)-1)*(C137)/C153</f>
        <v>2.4421444531330927</v>
      </c>
      <c r="D168" s="65">
        <f t="shared" si="166"/>
        <v>2.4421444531330927</v>
      </c>
      <c r="E168" s="65">
        <f t="shared" si="166"/>
        <v>2.4421444531330927</v>
      </c>
      <c r="F168" s="65">
        <f t="shared" si="166"/>
        <v>2.4421444531330927</v>
      </c>
      <c r="G168" s="65">
        <f t="shared" si="166"/>
        <v>2.4421444531330927</v>
      </c>
      <c r="H168" s="65">
        <f t="shared" si="166"/>
        <v>2.4421444531330927</v>
      </c>
      <c r="I168" s="65">
        <f t="shared" si="166"/>
        <v>2.4421444531330927</v>
      </c>
      <c r="J168" s="65">
        <f t="shared" si="166"/>
        <v>2.4421444531330927</v>
      </c>
      <c r="K168" s="65">
        <f t="shared" si="166"/>
        <v>2.4421444531330927</v>
      </c>
      <c r="L168" s="65">
        <f t="shared" si="166"/>
        <v>2.4421444531330927</v>
      </c>
      <c r="M168" s="65">
        <f t="shared" si="166"/>
        <v>2.4421444531330927</v>
      </c>
      <c r="N168" s="65">
        <f t="shared" si="166"/>
        <v>2.4421444531330927</v>
      </c>
      <c r="O168" s="65">
        <f t="shared" si="166"/>
        <v>2.4421444531330927</v>
      </c>
      <c r="P168" s="65">
        <f t="shared" si="166"/>
        <v>2.4421444531330927</v>
      </c>
      <c r="Q168" s="65">
        <f t="shared" si="166"/>
        <v>2.4421444531330927</v>
      </c>
      <c r="R168" s="65">
        <f t="shared" si="166"/>
        <v>2.4421444531330927</v>
      </c>
      <c r="S168" s="65">
        <f t="shared" si="166"/>
        <v>2.4421444531330927</v>
      </c>
      <c r="T168" s="65">
        <f t="shared" si="166"/>
        <v>2.4421444531330927</v>
      </c>
      <c r="U168" s="65">
        <f t="shared" si="166"/>
        <v>2.4421444531330927</v>
      </c>
      <c r="V168" s="65">
        <f t="shared" si="166"/>
        <v>2.4421444531330927</v>
      </c>
      <c r="W168" s="65">
        <f t="shared" si="166"/>
        <v>2.4421444531330927</v>
      </c>
      <c r="X168" s="65">
        <f t="shared" si="166"/>
        <v>2.4421444531330927</v>
      </c>
      <c r="Y168" s="65">
        <f t="shared" si="166"/>
        <v>2.4421444531330927</v>
      </c>
      <c r="Z168" s="65">
        <f t="shared" si="166"/>
        <v>2.4421444531330927</v>
      </c>
      <c r="AA168" s="65">
        <f t="shared" si="166"/>
        <v>2.4421444531330927</v>
      </c>
      <c r="AB168" s="65">
        <f t="shared" si="166"/>
        <v>2.4421444531330927</v>
      </c>
      <c r="AC168" s="65">
        <f t="shared" si="166"/>
        <v>2.4421444531330927</v>
      </c>
    </row>
    <row r="169" spans="1:29" x14ac:dyDescent="0.25">
      <c r="A169" s="30" t="str">
        <f t="shared" si="165"/>
        <v>Residual value (vehicle)</v>
      </c>
      <c r="B169" s="66">
        <f>((1+B141)^B148)*B141/(((1+B141)^B148)-1)*(B138)/B153</f>
        <v>-0.3663216679699639</v>
      </c>
      <c r="C169" s="66">
        <f t="shared" ref="C169:AC169" si="167">((1+C141)^C148)*C141/(((1+C141)^C148)-1)*(C138)/C153</f>
        <v>-0.3663216679699639</v>
      </c>
      <c r="D169" s="66">
        <f t="shared" si="167"/>
        <v>-0.3663216679699639</v>
      </c>
      <c r="E169" s="66">
        <f t="shared" si="167"/>
        <v>-0.3663216679699639</v>
      </c>
      <c r="F169" s="66">
        <f t="shared" si="167"/>
        <v>-0.3663216679699639</v>
      </c>
      <c r="G169" s="66">
        <f t="shared" si="167"/>
        <v>-0.3663216679699639</v>
      </c>
      <c r="H169" s="66">
        <f t="shared" si="167"/>
        <v>-0.3663216679699639</v>
      </c>
      <c r="I169" s="66">
        <f t="shared" si="167"/>
        <v>-0.3663216679699639</v>
      </c>
      <c r="J169" s="66">
        <f t="shared" si="167"/>
        <v>-0.3663216679699639</v>
      </c>
      <c r="K169" s="66">
        <f t="shared" si="167"/>
        <v>-0.3663216679699639</v>
      </c>
      <c r="L169" s="66">
        <f t="shared" si="167"/>
        <v>-0.3663216679699639</v>
      </c>
      <c r="M169" s="66">
        <f t="shared" si="167"/>
        <v>-0.3663216679699639</v>
      </c>
      <c r="N169" s="66">
        <f t="shared" si="167"/>
        <v>-0.3663216679699639</v>
      </c>
      <c r="O169" s="66">
        <f t="shared" si="167"/>
        <v>-0.3663216679699639</v>
      </c>
      <c r="P169" s="66">
        <f t="shared" si="167"/>
        <v>-0.3663216679699639</v>
      </c>
      <c r="Q169" s="66">
        <f t="shared" si="167"/>
        <v>-0.3663216679699639</v>
      </c>
      <c r="R169" s="66">
        <f t="shared" si="167"/>
        <v>-0.3663216679699639</v>
      </c>
      <c r="S169" s="66">
        <f t="shared" si="167"/>
        <v>-0.3663216679699639</v>
      </c>
      <c r="T169" s="66">
        <f t="shared" si="167"/>
        <v>-0.3663216679699639</v>
      </c>
      <c r="U169" s="66">
        <f t="shared" si="167"/>
        <v>-0.3663216679699639</v>
      </c>
      <c r="V169" s="66">
        <f t="shared" si="167"/>
        <v>-0.3663216679699639</v>
      </c>
      <c r="W169" s="66">
        <f t="shared" si="167"/>
        <v>-0.3663216679699639</v>
      </c>
      <c r="X169" s="66">
        <f t="shared" si="167"/>
        <v>-0.3663216679699639</v>
      </c>
      <c r="Y169" s="66">
        <f t="shared" si="167"/>
        <v>-0.3663216679699639</v>
      </c>
      <c r="Z169" s="66">
        <f t="shared" si="167"/>
        <v>-0.3663216679699639</v>
      </c>
      <c r="AA169" s="66">
        <f t="shared" si="167"/>
        <v>-0.3663216679699639</v>
      </c>
      <c r="AB169" s="66">
        <f t="shared" si="167"/>
        <v>-0.3663216679699639</v>
      </c>
      <c r="AC169" s="66">
        <f t="shared" si="167"/>
        <v>-0.3663216679699639</v>
      </c>
    </row>
    <row r="170" spans="1:29" x14ac:dyDescent="0.25">
      <c r="A170" s="30" t="str">
        <f t="shared" si="165"/>
        <v>Capex costumization</v>
      </c>
      <c r="B170" s="66">
        <f>((1+B141)^B149)*B141/(((1+B141)^B149)-1)*(B139)/B153</f>
        <v>2.2791815369426573</v>
      </c>
      <c r="C170" s="66">
        <f t="shared" ref="C170:AC170" si="168">((1+C141)^C149)*C141/(((1+C141)^C149)-1)*(C139)/C153</f>
        <v>2.2791815369426573</v>
      </c>
      <c r="D170" s="66">
        <f t="shared" si="168"/>
        <v>2.2791815369426573</v>
      </c>
      <c r="E170" s="66">
        <f t="shared" si="168"/>
        <v>2.2791815369426573</v>
      </c>
      <c r="F170" s="66">
        <f t="shared" si="168"/>
        <v>2.2791815369426573</v>
      </c>
      <c r="G170" s="66">
        <f t="shared" si="168"/>
        <v>2.2791815369426573</v>
      </c>
      <c r="H170" s="66">
        <f t="shared" si="168"/>
        <v>2.2791815369426573</v>
      </c>
      <c r="I170" s="66">
        <f t="shared" si="168"/>
        <v>2.2791815369426573</v>
      </c>
      <c r="J170" s="66">
        <f t="shared" si="168"/>
        <v>2.2791815369426573</v>
      </c>
      <c r="K170" s="66">
        <f t="shared" si="168"/>
        <v>2.2791815369426573</v>
      </c>
      <c r="L170" s="66">
        <f t="shared" si="168"/>
        <v>2.2791815369426573</v>
      </c>
      <c r="M170" s="66">
        <f t="shared" si="168"/>
        <v>2.2791815369426573</v>
      </c>
      <c r="N170" s="66">
        <f t="shared" si="168"/>
        <v>2.2791815369426573</v>
      </c>
      <c r="O170" s="66">
        <f t="shared" si="168"/>
        <v>2.2791815369426573</v>
      </c>
      <c r="P170" s="66">
        <f t="shared" si="168"/>
        <v>2.2791815369426573</v>
      </c>
      <c r="Q170" s="66">
        <f t="shared" si="168"/>
        <v>2.2791815369426573</v>
      </c>
      <c r="R170" s="66">
        <f t="shared" si="168"/>
        <v>2.2791815369426573</v>
      </c>
      <c r="S170" s="66">
        <f t="shared" si="168"/>
        <v>2.2791815369426573</v>
      </c>
      <c r="T170" s="66">
        <f t="shared" si="168"/>
        <v>2.2791815369426573</v>
      </c>
      <c r="U170" s="66">
        <f t="shared" si="168"/>
        <v>2.2791815369426573</v>
      </c>
      <c r="V170" s="66">
        <f t="shared" si="168"/>
        <v>2.2791815369426573</v>
      </c>
      <c r="W170" s="66">
        <f t="shared" si="168"/>
        <v>2.2791815369426573</v>
      </c>
      <c r="X170" s="66">
        <f t="shared" si="168"/>
        <v>2.2791815369426573</v>
      </c>
      <c r="Y170" s="66">
        <f t="shared" si="168"/>
        <v>2.2791815369426573</v>
      </c>
      <c r="Z170" s="66">
        <f t="shared" si="168"/>
        <v>2.2791815369426573</v>
      </c>
      <c r="AA170" s="66">
        <f t="shared" si="168"/>
        <v>2.2791815369426573</v>
      </c>
      <c r="AB170" s="66">
        <f t="shared" si="168"/>
        <v>2.2791815369426573</v>
      </c>
      <c r="AC170" s="66">
        <f t="shared" si="168"/>
        <v>2.2791815369426573</v>
      </c>
    </row>
    <row r="171" spans="1:29" x14ac:dyDescent="0.25">
      <c r="A171" s="30" t="str">
        <f t="shared" si="165"/>
        <v>Residual value (costumization)</v>
      </c>
      <c r="B171" s="66">
        <f>((1+B141)^B149)*B141/(((1+B141)^B149)-1)*(B140)/B153</f>
        <v>-0.11395907684713286</v>
      </c>
      <c r="C171" s="66">
        <f t="shared" ref="C171:AC171" si="169">((1+C141)^C149)*C141/(((1+C141)^C149)-1)*(C140)/C153</f>
        <v>-0.11395907684713286</v>
      </c>
      <c r="D171" s="66">
        <f t="shared" si="169"/>
        <v>-0.11395907684713286</v>
      </c>
      <c r="E171" s="66">
        <f t="shared" si="169"/>
        <v>-0.11395907684713286</v>
      </c>
      <c r="F171" s="66">
        <f t="shared" si="169"/>
        <v>-0.11395907684713286</v>
      </c>
      <c r="G171" s="66">
        <f t="shared" si="169"/>
        <v>-0.11395907684713286</v>
      </c>
      <c r="H171" s="66">
        <f t="shared" si="169"/>
        <v>-0.11395907684713286</v>
      </c>
      <c r="I171" s="66">
        <f t="shared" si="169"/>
        <v>-0.11395907684713286</v>
      </c>
      <c r="J171" s="66">
        <f t="shared" si="169"/>
        <v>-0.11395907684713286</v>
      </c>
      <c r="K171" s="66">
        <f t="shared" si="169"/>
        <v>-0.11395907684713286</v>
      </c>
      <c r="L171" s="66">
        <f t="shared" si="169"/>
        <v>-0.11395907684713286</v>
      </c>
      <c r="M171" s="66">
        <f t="shared" si="169"/>
        <v>-0.11395907684713286</v>
      </c>
      <c r="N171" s="66">
        <f t="shared" si="169"/>
        <v>-0.11395907684713286</v>
      </c>
      <c r="O171" s="66">
        <f t="shared" si="169"/>
        <v>-0.11395907684713286</v>
      </c>
      <c r="P171" s="66">
        <f t="shared" si="169"/>
        <v>-0.11395907684713286</v>
      </c>
      <c r="Q171" s="66">
        <f t="shared" si="169"/>
        <v>-0.11395907684713286</v>
      </c>
      <c r="R171" s="66">
        <f t="shared" si="169"/>
        <v>-0.11395907684713286</v>
      </c>
      <c r="S171" s="66">
        <f t="shared" si="169"/>
        <v>-0.11395907684713286</v>
      </c>
      <c r="T171" s="66">
        <f t="shared" si="169"/>
        <v>-0.11395907684713286</v>
      </c>
      <c r="U171" s="66">
        <f t="shared" si="169"/>
        <v>-0.11395907684713286</v>
      </c>
      <c r="V171" s="66">
        <f t="shared" si="169"/>
        <v>-0.11395907684713286</v>
      </c>
      <c r="W171" s="66">
        <f t="shared" si="169"/>
        <v>-0.11395907684713286</v>
      </c>
      <c r="X171" s="66">
        <f t="shared" si="169"/>
        <v>-0.11395907684713286</v>
      </c>
      <c r="Y171" s="66">
        <f t="shared" si="169"/>
        <v>-0.11395907684713286</v>
      </c>
      <c r="Z171" s="66">
        <f t="shared" si="169"/>
        <v>-0.11395907684713286</v>
      </c>
      <c r="AA171" s="66">
        <f t="shared" si="169"/>
        <v>-0.11395907684713286</v>
      </c>
      <c r="AB171" s="66">
        <f t="shared" si="169"/>
        <v>-0.11395907684713286</v>
      </c>
      <c r="AC171" s="66">
        <f t="shared" si="169"/>
        <v>-0.11395907684713286</v>
      </c>
    </row>
    <row r="172" spans="1:29" x14ac:dyDescent="0.25">
      <c r="A172" s="30" t="str">
        <f t="shared" si="165"/>
        <v>Opex fix (admin, crew, insurance)</v>
      </c>
      <c r="B172" s="66">
        <f>B142/B153</f>
        <v>3.473389355742297</v>
      </c>
      <c r="C172" s="66">
        <f t="shared" ref="C172:AC172" si="170">C142/C153</f>
        <v>3.473389355742297</v>
      </c>
      <c r="D172" s="66">
        <f t="shared" si="170"/>
        <v>3.473389355742297</v>
      </c>
      <c r="E172" s="66">
        <f t="shared" si="170"/>
        <v>3.473389355742297</v>
      </c>
      <c r="F172" s="66">
        <f t="shared" si="170"/>
        <v>3.473389355742297</v>
      </c>
      <c r="G172" s="66">
        <f t="shared" si="170"/>
        <v>3.473389355742297</v>
      </c>
      <c r="H172" s="66">
        <f t="shared" si="170"/>
        <v>3.473389355742297</v>
      </c>
      <c r="I172" s="66">
        <f t="shared" si="170"/>
        <v>3.473389355742297</v>
      </c>
      <c r="J172" s="66">
        <f t="shared" si="170"/>
        <v>3.473389355742297</v>
      </c>
      <c r="K172" s="66">
        <f t="shared" si="170"/>
        <v>3.473389355742297</v>
      </c>
      <c r="L172" s="66">
        <f t="shared" si="170"/>
        <v>3.473389355742297</v>
      </c>
      <c r="M172" s="66">
        <f t="shared" si="170"/>
        <v>3.473389355742297</v>
      </c>
      <c r="N172" s="66">
        <f t="shared" si="170"/>
        <v>3.473389355742297</v>
      </c>
      <c r="O172" s="66">
        <f t="shared" si="170"/>
        <v>3.473389355742297</v>
      </c>
      <c r="P172" s="66">
        <f t="shared" si="170"/>
        <v>3.473389355742297</v>
      </c>
      <c r="Q172" s="66">
        <f t="shared" si="170"/>
        <v>3.473389355742297</v>
      </c>
      <c r="R172" s="66">
        <f t="shared" si="170"/>
        <v>3.473389355742297</v>
      </c>
      <c r="S172" s="66">
        <f t="shared" si="170"/>
        <v>3.473389355742297</v>
      </c>
      <c r="T172" s="66">
        <f t="shared" si="170"/>
        <v>3.473389355742297</v>
      </c>
      <c r="U172" s="66">
        <f t="shared" si="170"/>
        <v>3.473389355742297</v>
      </c>
      <c r="V172" s="66">
        <f t="shared" si="170"/>
        <v>3.473389355742297</v>
      </c>
      <c r="W172" s="66">
        <f t="shared" si="170"/>
        <v>3.473389355742297</v>
      </c>
      <c r="X172" s="66">
        <f t="shared" si="170"/>
        <v>3.473389355742297</v>
      </c>
      <c r="Y172" s="66">
        <f t="shared" si="170"/>
        <v>3.473389355742297</v>
      </c>
      <c r="Z172" s="66">
        <f t="shared" si="170"/>
        <v>3.473389355742297</v>
      </c>
      <c r="AA172" s="66">
        <f t="shared" si="170"/>
        <v>3.473389355742297</v>
      </c>
      <c r="AB172" s="66">
        <f t="shared" si="170"/>
        <v>3.473389355742297</v>
      </c>
      <c r="AC172" s="66">
        <f t="shared" si="170"/>
        <v>3.473389355742297</v>
      </c>
    </row>
    <row r="173" spans="1:29" x14ac:dyDescent="0.25">
      <c r="A173" s="30" t="str">
        <f t="shared" si="165"/>
        <v>Opex maintenance &amp; repair</v>
      </c>
      <c r="B173" s="66">
        <f>B143/B153</f>
        <v>3.6414565826330532</v>
      </c>
      <c r="C173" s="66">
        <f t="shared" ref="C173:AC173" si="171">C143/C153</f>
        <v>3.6414565826330532</v>
      </c>
      <c r="D173" s="66">
        <f t="shared" si="171"/>
        <v>3.6414565826330532</v>
      </c>
      <c r="E173" s="66">
        <f t="shared" si="171"/>
        <v>3.6414565826330532</v>
      </c>
      <c r="F173" s="66">
        <f t="shared" si="171"/>
        <v>3.6414565826330532</v>
      </c>
      <c r="G173" s="66">
        <f t="shared" si="171"/>
        <v>3.6414565826330532</v>
      </c>
      <c r="H173" s="66">
        <f t="shared" si="171"/>
        <v>3.6414565826330532</v>
      </c>
      <c r="I173" s="66">
        <f t="shared" si="171"/>
        <v>3.6414565826330532</v>
      </c>
      <c r="J173" s="66">
        <f t="shared" si="171"/>
        <v>3.6414565826330532</v>
      </c>
      <c r="K173" s="66">
        <f t="shared" si="171"/>
        <v>3.6414565826330532</v>
      </c>
      <c r="L173" s="66">
        <f t="shared" si="171"/>
        <v>3.6414565826330532</v>
      </c>
      <c r="M173" s="66">
        <f t="shared" si="171"/>
        <v>3.6414565826330532</v>
      </c>
      <c r="N173" s="66">
        <f t="shared" si="171"/>
        <v>3.6414565826330532</v>
      </c>
      <c r="O173" s="66">
        <f t="shared" si="171"/>
        <v>3.6414565826330532</v>
      </c>
      <c r="P173" s="66">
        <f t="shared" si="171"/>
        <v>3.6414565826330532</v>
      </c>
      <c r="Q173" s="66">
        <f t="shared" si="171"/>
        <v>3.6414565826330532</v>
      </c>
      <c r="R173" s="66">
        <f t="shared" si="171"/>
        <v>3.6414565826330532</v>
      </c>
      <c r="S173" s="66">
        <f t="shared" si="171"/>
        <v>3.6414565826330532</v>
      </c>
      <c r="T173" s="66">
        <f t="shared" si="171"/>
        <v>3.6414565826330532</v>
      </c>
      <c r="U173" s="66">
        <f t="shared" si="171"/>
        <v>3.6414565826330532</v>
      </c>
      <c r="V173" s="66">
        <f t="shared" si="171"/>
        <v>3.6414565826330532</v>
      </c>
      <c r="W173" s="66">
        <f t="shared" si="171"/>
        <v>3.6414565826330532</v>
      </c>
      <c r="X173" s="66">
        <f t="shared" si="171"/>
        <v>3.6414565826330532</v>
      </c>
      <c r="Y173" s="66">
        <f t="shared" si="171"/>
        <v>3.6414565826330532</v>
      </c>
      <c r="Z173" s="66">
        <f t="shared" si="171"/>
        <v>3.6414565826330532</v>
      </c>
      <c r="AA173" s="66">
        <f t="shared" si="171"/>
        <v>3.6414565826330532</v>
      </c>
      <c r="AB173" s="66">
        <f t="shared" si="171"/>
        <v>3.6414565826330532</v>
      </c>
      <c r="AC173" s="66">
        <f t="shared" si="171"/>
        <v>3.6414565826330532</v>
      </c>
    </row>
    <row r="174" spans="1:29" x14ac:dyDescent="0.25">
      <c r="A174" s="30" t="str">
        <f t="shared" si="165"/>
        <v>Opex var (mode-fees, shunting)</v>
      </c>
      <c r="B174" s="66">
        <f>B144*B153/B153</f>
        <v>3.6414565826330532</v>
      </c>
      <c r="C174" s="66">
        <f t="shared" ref="C174:AC174" si="172">C144*C153/C153</f>
        <v>3.6414565826330532</v>
      </c>
      <c r="D174" s="66">
        <f t="shared" si="172"/>
        <v>3.6414565826330532</v>
      </c>
      <c r="E174" s="66">
        <f t="shared" si="172"/>
        <v>3.6414565826330532</v>
      </c>
      <c r="F174" s="66">
        <f t="shared" si="172"/>
        <v>3.6414565826330532</v>
      </c>
      <c r="G174" s="66">
        <f t="shared" si="172"/>
        <v>3.6414565826330532</v>
      </c>
      <c r="H174" s="66">
        <f t="shared" si="172"/>
        <v>3.6414565826330532</v>
      </c>
      <c r="I174" s="66">
        <f t="shared" si="172"/>
        <v>3.6414565826330532</v>
      </c>
      <c r="J174" s="66">
        <f t="shared" si="172"/>
        <v>3.6414565826330532</v>
      </c>
      <c r="K174" s="66">
        <f t="shared" si="172"/>
        <v>3.6414565826330532</v>
      </c>
      <c r="L174" s="66">
        <f t="shared" si="172"/>
        <v>3.6414565826330532</v>
      </c>
      <c r="M174" s="66">
        <f t="shared" si="172"/>
        <v>3.6414565826330532</v>
      </c>
      <c r="N174" s="66">
        <f t="shared" si="172"/>
        <v>3.6414565826330532</v>
      </c>
      <c r="O174" s="66">
        <f t="shared" si="172"/>
        <v>3.6414565826330532</v>
      </c>
      <c r="P174" s="66">
        <f t="shared" si="172"/>
        <v>3.6414565826330532</v>
      </c>
      <c r="Q174" s="66">
        <f t="shared" si="172"/>
        <v>3.6414565826330532</v>
      </c>
      <c r="R174" s="66">
        <f t="shared" si="172"/>
        <v>3.6414565826330532</v>
      </c>
      <c r="S174" s="66">
        <f t="shared" si="172"/>
        <v>3.6414565826330532</v>
      </c>
      <c r="T174" s="66">
        <f t="shared" si="172"/>
        <v>3.6414565826330532</v>
      </c>
      <c r="U174" s="66">
        <f t="shared" si="172"/>
        <v>3.6414565826330532</v>
      </c>
      <c r="V174" s="66">
        <f t="shared" si="172"/>
        <v>3.6414565826330532</v>
      </c>
      <c r="W174" s="66">
        <f t="shared" si="172"/>
        <v>3.6414565826330532</v>
      </c>
      <c r="X174" s="66">
        <f t="shared" si="172"/>
        <v>3.6414565826330532</v>
      </c>
      <c r="Y174" s="66">
        <f t="shared" si="172"/>
        <v>3.6414565826330532</v>
      </c>
      <c r="Z174" s="66">
        <f t="shared" si="172"/>
        <v>3.6414565826330532</v>
      </c>
      <c r="AA174" s="66">
        <f t="shared" si="172"/>
        <v>3.6414565826330532</v>
      </c>
      <c r="AB174" s="66">
        <f t="shared" si="172"/>
        <v>3.6414565826330532</v>
      </c>
      <c r="AC174" s="66">
        <f t="shared" si="172"/>
        <v>3.6414565826330532</v>
      </c>
    </row>
    <row r="175" spans="1:29" x14ac:dyDescent="0.25">
      <c r="A175" s="30" t="str">
        <f t="shared" si="165"/>
        <v>Fuel Cost</v>
      </c>
      <c r="B175" s="66">
        <f>B145*B146*B153/B153</f>
        <v>2.3603435836286866</v>
      </c>
      <c r="C175" s="66">
        <f t="shared" ref="C175:AC175" si="173">C145*C146*C153/C153</f>
        <v>2.3575572709498713</v>
      </c>
      <c r="D175" s="66">
        <f t="shared" si="173"/>
        <v>2.3536011063688584</v>
      </c>
      <c r="E175" s="66">
        <f t="shared" si="173"/>
        <v>2.3480094478967404</v>
      </c>
      <c r="F175" s="66">
        <f t="shared" si="173"/>
        <v>2.3401588602837622</v>
      </c>
      <c r="G175" s="66">
        <f t="shared" si="173"/>
        <v>2.3292436936501706</v>
      </c>
      <c r="H175" s="66">
        <f t="shared" si="173"/>
        <v>2.3142794085327125</v>
      </c>
      <c r="I175" s="66">
        <f t="shared" si="173"/>
        <v>2.294169012842814</v>
      </c>
      <c r="J175" s="66">
        <f t="shared" si="173"/>
        <v>2.2678808406333895</v>
      </c>
      <c r="K175" s="66">
        <f t="shared" si="173"/>
        <v>2.2347753310134304</v>
      </c>
      <c r="L175" s="66">
        <f t="shared" si="173"/>
        <v>2.1950496697632809</v>
      </c>
      <c r="M175" s="66">
        <f t="shared" si="173"/>
        <v>2.1501289386333373</v>
      </c>
      <c r="N175" s="66">
        <f t="shared" si="173"/>
        <v>2.1027063070845782</v>
      </c>
      <c r="O175" s="66">
        <f t="shared" si="173"/>
        <v>2.056216864223154</v>
      </c>
      <c r="P175" s="66">
        <f t="shared" si="173"/>
        <v>2.0138965674684197</v>
      </c>
      <c r="Q175" s="66">
        <f t="shared" si="173"/>
        <v>1.9779303417530454</v>
      </c>
      <c r="R175" s="66">
        <f t="shared" si="173"/>
        <v>1.9491278361411155</v>
      </c>
      <c r="S175" s="66">
        <f t="shared" si="173"/>
        <v>1.9271502460127887</v>
      </c>
      <c r="T175" s="66">
        <f t="shared" si="173"/>
        <v>1.9109949546631928</v>
      </c>
      <c r="U175" s="66">
        <f t="shared" si="173"/>
        <v>1.8994441550614087</v>
      </c>
      <c r="V175" s="66">
        <f t="shared" si="173"/>
        <v>1.8913487503586066</v>
      </c>
      <c r="W175" s="66">
        <f t="shared" si="173"/>
        <v>1.8857543281265103</v>
      </c>
      <c r="X175" s="66">
        <f t="shared" si="173"/>
        <v>1.8819257862123342</v>
      </c>
      <c r="Y175" s="66">
        <f t="shared" si="173"/>
        <v>1.879323211714792</v>
      </c>
      <c r="Z175" s="66">
        <f t="shared" si="173"/>
        <v>1.8775620785122054</v>
      </c>
      <c r="AA175" s="66">
        <f t="shared" si="173"/>
        <v>1.8763740162150813</v>
      </c>
      <c r="AB175" s="66">
        <f t="shared" si="173"/>
        <v>1.8755742185784499</v>
      </c>
      <c r="AC175" s="66">
        <f t="shared" si="173"/>
        <v>1.8750365549231993</v>
      </c>
    </row>
    <row r="176" spans="1:29" ht="15.75" thickBot="1" x14ac:dyDescent="0.3">
      <c r="A176" s="59" t="str">
        <f t="shared" ref="A176" si="174">A164</f>
        <v>Emission Cost</v>
      </c>
      <c r="B176" s="66">
        <f>B147</f>
        <v>0</v>
      </c>
      <c r="C176" s="66">
        <f t="shared" ref="C176:AC176" si="175">C147</f>
        <v>0</v>
      </c>
      <c r="D176" s="66">
        <f t="shared" si="175"/>
        <v>0</v>
      </c>
      <c r="E176" s="66">
        <f t="shared" si="175"/>
        <v>0</v>
      </c>
      <c r="F176" s="66">
        <f t="shared" si="175"/>
        <v>0</v>
      </c>
      <c r="G176" s="66">
        <f t="shared" si="175"/>
        <v>0</v>
      </c>
      <c r="H176" s="66">
        <f t="shared" si="175"/>
        <v>0</v>
      </c>
      <c r="I176" s="66">
        <f t="shared" si="175"/>
        <v>0</v>
      </c>
      <c r="J176" s="66">
        <f t="shared" si="175"/>
        <v>0</v>
      </c>
      <c r="K176" s="66">
        <f t="shared" si="175"/>
        <v>0</v>
      </c>
      <c r="L176" s="66">
        <f t="shared" si="175"/>
        <v>0</v>
      </c>
      <c r="M176" s="66">
        <f t="shared" si="175"/>
        <v>0</v>
      </c>
      <c r="N176" s="66">
        <f t="shared" si="175"/>
        <v>0</v>
      </c>
      <c r="O176" s="66">
        <f t="shared" si="175"/>
        <v>0</v>
      </c>
      <c r="P176" s="66">
        <f t="shared" si="175"/>
        <v>0</v>
      </c>
      <c r="Q176" s="66">
        <f t="shared" si="175"/>
        <v>0</v>
      </c>
      <c r="R176" s="66">
        <f t="shared" si="175"/>
        <v>0</v>
      </c>
      <c r="S176" s="66">
        <f t="shared" si="175"/>
        <v>0</v>
      </c>
      <c r="T176" s="66">
        <f t="shared" si="175"/>
        <v>0</v>
      </c>
      <c r="U176" s="66">
        <f t="shared" si="175"/>
        <v>0</v>
      </c>
      <c r="V176" s="66">
        <f t="shared" si="175"/>
        <v>0</v>
      </c>
      <c r="W176" s="66">
        <f t="shared" si="175"/>
        <v>0</v>
      </c>
      <c r="X176" s="66">
        <f t="shared" si="175"/>
        <v>0</v>
      </c>
      <c r="Y176" s="66">
        <f t="shared" si="175"/>
        <v>0</v>
      </c>
      <c r="Z176" s="66">
        <f t="shared" si="175"/>
        <v>0</v>
      </c>
      <c r="AA176" s="66">
        <f t="shared" si="175"/>
        <v>0</v>
      </c>
      <c r="AB176" s="66">
        <f t="shared" si="175"/>
        <v>0</v>
      </c>
      <c r="AC176" s="66">
        <f t="shared" si="175"/>
        <v>0</v>
      </c>
    </row>
    <row r="177" spans="1:29" ht="15.75" thickBot="1" x14ac:dyDescent="0.3">
      <c r="A177" s="31" t="s">
        <v>63</v>
      </c>
      <c r="B177" s="76">
        <f>B168+B169+B170-B171+B172+B173+B174+B175+B176</f>
        <v>17.585609503590007</v>
      </c>
      <c r="C177" s="76">
        <f t="shared" ref="C177:AC177" si="176">C168+C169+C170-C171+C172+C173+C174+C175+C176</f>
        <v>17.582823190911192</v>
      </c>
      <c r="D177" s="76">
        <f t="shared" si="176"/>
        <v>17.57886702633018</v>
      </c>
      <c r="E177" s="76">
        <f t="shared" si="176"/>
        <v>17.573275367858063</v>
      </c>
      <c r="F177" s="76">
        <f t="shared" si="176"/>
        <v>17.565424780245085</v>
      </c>
      <c r="G177" s="76">
        <f t="shared" si="176"/>
        <v>17.554509613611494</v>
      </c>
      <c r="H177" s="76">
        <f t="shared" si="176"/>
        <v>17.539545328494036</v>
      </c>
      <c r="I177" s="76">
        <f t="shared" si="176"/>
        <v>17.519434932804135</v>
      </c>
      <c r="J177" s="76">
        <f t="shared" si="176"/>
        <v>17.493146760594712</v>
      </c>
      <c r="K177" s="76">
        <f t="shared" si="176"/>
        <v>17.460041250974751</v>
      </c>
      <c r="L177" s="76">
        <f t="shared" si="176"/>
        <v>17.420315589724602</v>
      </c>
      <c r="M177" s="76">
        <f t="shared" si="176"/>
        <v>17.37539485859466</v>
      </c>
      <c r="N177" s="76">
        <f t="shared" si="176"/>
        <v>17.327972227045901</v>
      </c>
      <c r="O177" s="76">
        <f t="shared" si="176"/>
        <v>17.281482784184476</v>
      </c>
      <c r="P177" s="76">
        <f t="shared" si="176"/>
        <v>17.239162487429741</v>
      </c>
      <c r="Q177" s="76">
        <f t="shared" si="176"/>
        <v>17.203196261714368</v>
      </c>
      <c r="R177" s="76">
        <f t="shared" si="176"/>
        <v>17.174393756102436</v>
      </c>
      <c r="S177" s="76">
        <f t="shared" si="176"/>
        <v>17.15241616597411</v>
      </c>
      <c r="T177" s="76">
        <f t="shared" si="176"/>
        <v>17.136260874624515</v>
      </c>
      <c r="U177" s="76">
        <f t="shared" si="176"/>
        <v>17.12471007502273</v>
      </c>
      <c r="V177" s="76">
        <f t="shared" si="176"/>
        <v>17.11661467031993</v>
      </c>
      <c r="W177" s="76">
        <f t="shared" si="176"/>
        <v>17.111020248087833</v>
      </c>
      <c r="X177" s="76">
        <f t="shared" si="176"/>
        <v>17.107191706173655</v>
      </c>
      <c r="Y177" s="76">
        <f t="shared" si="176"/>
        <v>17.104589131676114</v>
      </c>
      <c r="Z177" s="76">
        <f t="shared" si="176"/>
        <v>17.102827998473526</v>
      </c>
      <c r="AA177" s="76">
        <f t="shared" si="176"/>
        <v>17.101639936176404</v>
      </c>
      <c r="AB177" s="76">
        <f t="shared" si="176"/>
        <v>17.100840138539773</v>
      </c>
      <c r="AC177" s="76">
        <f t="shared" si="176"/>
        <v>17.100302474884522</v>
      </c>
    </row>
    <row r="178" spans="1:29" ht="15.75" thickBot="1" x14ac:dyDescent="0.3"/>
    <row r="179" spans="1:29" ht="15.75" thickBot="1" x14ac:dyDescent="0.3">
      <c r="A179" s="26" t="s">
        <v>208</v>
      </c>
      <c r="B179" s="27">
        <v>2023</v>
      </c>
      <c r="C179" s="27">
        <v>2024</v>
      </c>
      <c r="D179" s="27">
        <v>2025</v>
      </c>
      <c r="E179" s="27">
        <v>2026</v>
      </c>
      <c r="F179" s="27">
        <v>2027</v>
      </c>
      <c r="G179" s="27">
        <v>2028</v>
      </c>
      <c r="H179" s="27">
        <v>2029</v>
      </c>
      <c r="I179" s="27">
        <v>2030</v>
      </c>
      <c r="J179" s="27">
        <v>2031</v>
      </c>
      <c r="K179" s="27">
        <v>2032</v>
      </c>
      <c r="L179" s="27">
        <v>2033</v>
      </c>
      <c r="M179" s="27">
        <v>2034</v>
      </c>
      <c r="N179" s="27">
        <v>2035</v>
      </c>
      <c r="O179" s="27">
        <v>2036</v>
      </c>
      <c r="P179" s="27">
        <v>2037</v>
      </c>
      <c r="Q179" s="27">
        <v>2038</v>
      </c>
      <c r="R179" s="27">
        <v>2039</v>
      </c>
      <c r="S179" s="27">
        <v>2040</v>
      </c>
      <c r="T179" s="27">
        <v>2041</v>
      </c>
      <c r="U179" s="27">
        <v>2042</v>
      </c>
      <c r="V179" s="27">
        <v>2043</v>
      </c>
      <c r="W179" s="27">
        <v>2044</v>
      </c>
      <c r="X179" s="27">
        <v>2045</v>
      </c>
      <c r="Y179" s="27">
        <v>2046</v>
      </c>
      <c r="Z179" s="27">
        <v>2047</v>
      </c>
      <c r="AA179" s="27">
        <v>2048</v>
      </c>
      <c r="AB179" s="27">
        <v>2049</v>
      </c>
      <c r="AC179" s="28">
        <v>2050</v>
      </c>
    </row>
    <row r="180" spans="1:29" x14ac:dyDescent="0.25">
      <c r="A180" s="29" t="str">
        <f t="shared" ref="A180:A187" si="177">A156</f>
        <v>Capex vehicle</v>
      </c>
      <c r="B180" s="65">
        <f>((1+B141)^B148)*B141/(((1+B141)^B148)-1)*(B137)/B153/(B150)</f>
        <v>1.0902430594344164E-3</v>
      </c>
      <c r="C180" s="65">
        <f t="shared" ref="C180:AC180" si="178">((1+C141)^C148)*C141/(((1+C141)^C148)-1)*(C137)/C153/(C150)</f>
        <v>1.0902430594344164E-3</v>
      </c>
      <c r="D180" s="65">
        <f t="shared" si="178"/>
        <v>1.0902430594344164E-3</v>
      </c>
      <c r="E180" s="65">
        <f t="shared" si="178"/>
        <v>1.0902430594344164E-3</v>
      </c>
      <c r="F180" s="65">
        <f t="shared" si="178"/>
        <v>1.0902430594344164E-3</v>
      </c>
      <c r="G180" s="65">
        <f t="shared" si="178"/>
        <v>1.0902430594344164E-3</v>
      </c>
      <c r="H180" s="65">
        <f t="shared" si="178"/>
        <v>1.0902430594344164E-3</v>
      </c>
      <c r="I180" s="65">
        <f t="shared" si="178"/>
        <v>1.0902430594344164E-3</v>
      </c>
      <c r="J180" s="65">
        <f t="shared" si="178"/>
        <v>1.0902430594344164E-3</v>
      </c>
      <c r="K180" s="65">
        <f t="shared" si="178"/>
        <v>1.0902430594344164E-3</v>
      </c>
      <c r="L180" s="65">
        <f t="shared" si="178"/>
        <v>1.0902430594344164E-3</v>
      </c>
      <c r="M180" s="65">
        <f t="shared" si="178"/>
        <v>1.0902430594344164E-3</v>
      </c>
      <c r="N180" s="65">
        <f t="shared" si="178"/>
        <v>1.0902430594344164E-3</v>
      </c>
      <c r="O180" s="65">
        <f t="shared" si="178"/>
        <v>1.0902430594344164E-3</v>
      </c>
      <c r="P180" s="65">
        <f t="shared" si="178"/>
        <v>1.0902430594344164E-3</v>
      </c>
      <c r="Q180" s="65">
        <f t="shared" si="178"/>
        <v>1.0902430594344164E-3</v>
      </c>
      <c r="R180" s="65">
        <f t="shared" si="178"/>
        <v>1.0902430594344164E-3</v>
      </c>
      <c r="S180" s="65">
        <f t="shared" si="178"/>
        <v>1.0902430594344164E-3</v>
      </c>
      <c r="T180" s="65">
        <f t="shared" si="178"/>
        <v>1.0902430594344164E-3</v>
      </c>
      <c r="U180" s="65">
        <f t="shared" si="178"/>
        <v>1.0902430594344164E-3</v>
      </c>
      <c r="V180" s="65">
        <f t="shared" si="178"/>
        <v>1.0902430594344164E-3</v>
      </c>
      <c r="W180" s="65">
        <f t="shared" si="178"/>
        <v>1.0902430594344164E-3</v>
      </c>
      <c r="X180" s="65">
        <f t="shared" si="178"/>
        <v>1.0902430594344164E-3</v>
      </c>
      <c r="Y180" s="65">
        <f t="shared" si="178"/>
        <v>1.0902430594344164E-3</v>
      </c>
      <c r="Z180" s="65">
        <f t="shared" si="178"/>
        <v>1.0902430594344164E-3</v>
      </c>
      <c r="AA180" s="65">
        <f t="shared" si="178"/>
        <v>1.0902430594344164E-3</v>
      </c>
      <c r="AB180" s="65">
        <f t="shared" si="178"/>
        <v>1.0902430594344164E-3</v>
      </c>
      <c r="AC180" s="65">
        <f t="shared" si="178"/>
        <v>1.0902430594344164E-3</v>
      </c>
    </row>
    <row r="181" spans="1:29" x14ac:dyDescent="0.25">
      <c r="A181" s="30" t="str">
        <f t="shared" si="177"/>
        <v>Residual value (vehicle)</v>
      </c>
      <c r="B181" s="68">
        <f>((1+B141)^B148)*B141/(((1+B141)^B148)-1)*(B138)/B153/(B150)</f>
        <v>-1.6353645891516245E-4</v>
      </c>
      <c r="C181" s="68">
        <f t="shared" ref="C181:AC181" si="179">((1+C141)^C148)*C141/(((1+C141)^C148)-1)*(C138)/C153/(C150)</f>
        <v>-1.6353645891516245E-4</v>
      </c>
      <c r="D181" s="68">
        <f t="shared" si="179"/>
        <v>-1.6353645891516245E-4</v>
      </c>
      <c r="E181" s="68">
        <f t="shared" si="179"/>
        <v>-1.6353645891516245E-4</v>
      </c>
      <c r="F181" s="68">
        <f t="shared" si="179"/>
        <v>-1.6353645891516245E-4</v>
      </c>
      <c r="G181" s="68">
        <f t="shared" si="179"/>
        <v>-1.6353645891516245E-4</v>
      </c>
      <c r="H181" s="68">
        <f t="shared" si="179"/>
        <v>-1.6353645891516245E-4</v>
      </c>
      <c r="I181" s="68">
        <f t="shared" si="179"/>
        <v>-1.6353645891516245E-4</v>
      </c>
      <c r="J181" s="68">
        <f t="shared" si="179"/>
        <v>-1.6353645891516245E-4</v>
      </c>
      <c r="K181" s="68">
        <f t="shared" si="179"/>
        <v>-1.6353645891516245E-4</v>
      </c>
      <c r="L181" s="68">
        <f t="shared" si="179"/>
        <v>-1.6353645891516245E-4</v>
      </c>
      <c r="M181" s="68">
        <f t="shared" si="179"/>
        <v>-1.6353645891516245E-4</v>
      </c>
      <c r="N181" s="68">
        <f t="shared" si="179"/>
        <v>-1.6353645891516245E-4</v>
      </c>
      <c r="O181" s="68">
        <f t="shared" si="179"/>
        <v>-1.6353645891516245E-4</v>
      </c>
      <c r="P181" s="68">
        <f t="shared" si="179"/>
        <v>-1.6353645891516245E-4</v>
      </c>
      <c r="Q181" s="68">
        <f t="shared" si="179"/>
        <v>-1.6353645891516245E-4</v>
      </c>
      <c r="R181" s="68">
        <f t="shared" si="179"/>
        <v>-1.6353645891516245E-4</v>
      </c>
      <c r="S181" s="68">
        <f t="shared" si="179"/>
        <v>-1.6353645891516245E-4</v>
      </c>
      <c r="T181" s="68">
        <f t="shared" si="179"/>
        <v>-1.6353645891516245E-4</v>
      </c>
      <c r="U181" s="68">
        <f t="shared" si="179"/>
        <v>-1.6353645891516245E-4</v>
      </c>
      <c r="V181" s="68">
        <f t="shared" si="179"/>
        <v>-1.6353645891516245E-4</v>
      </c>
      <c r="W181" s="68">
        <f t="shared" si="179"/>
        <v>-1.6353645891516245E-4</v>
      </c>
      <c r="X181" s="68">
        <f t="shared" si="179"/>
        <v>-1.6353645891516245E-4</v>
      </c>
      <c r="Y181" s="68">
        <f t="shared" si="179"/>
        <v>-1.6353645891516245E-4</v>
      </c>
      <c r="Z181" s="68">
        <f t="shared" si="179"/>
        <v>-1.6353645891516245E-4</v>
      </c>
      <c r="AA181" s="68">
        <f t="shared" si="179"/>
        <v>-1.6353645891516245E-4</v>
      </c>
      <c r="AB181" s="68">
        <f t="shared" si="179"/>
        <v>-1.6353645891516245E-4</v>
      </c>
      <c r="AC181" s="68">
        <f t="shared" si="179"/>
        <v>-1.6353645891516245E-4</v>
      </c>
    </row>
    <row r="182" spans="1:29" x14ac:dyDescent="0.25">
      <c r="A182" s="30" t="str">
        <f t="shared" si="177"/>
        <v>Capex costumization</v>
      </c>
      <c r="B182" s="66">
        <f>((1+B141)^B149)*B141/(((1+B141)^B149)-1)*(B139)/B153/(B150)</f>
        <v>1.0174917575636864E-3</v>
      </c>
      <c r="C182" s="66">
        <f t="shared" ref="C182:AC182" si="180">((1+C141)^C149)*C141/(((1+C141)^C149)-1)*(C139)/C153/(C150)</f>
        <v>1.0174917575636864E-3</v>
      </c>
      <c r="D182" s="66">
        <f t="shared" si="180"/>
        <v>1.0174917575636864E-3</v>
      </c>
      <c r="E182" s="66">
        <f t="shared" si="180"/>
        <v>1.0174917575636864E-3</v>
      </c>
      <c r="F182" s="66">
        <f t="shared" si="180"/>
        <v>1.0174917575636864E-3</v>
      </c>
      <c r="G182" s="66">
        <f t="shared" si="180"/>
        <v>1.0174917575636864E-3</v>
      </c>
      <c r="H182" s="66">
        <f t="shared" si="180"/>
        <v>1.0174917575636864E-3</v>
      </c>
      <c r="I182" s="66">
        <f t="shared" si="180"/>
        <v>1.0174917575636864E-3</v>
      </c>
      <c r="J182" s="66">
        <f t="shared" si="180"/>
        <v>1.0174917575636864E-3</v>
      </c>
      <c r="K182" s="66">
        <f t="shared" si="180"/>
        <v>1.0174917575636864E-3</v>
      </c>
      <c r="L182" s="66">
        <f t="shared" si="180"/>
        <v>1.0174917575636864E-3</v>
      </c>
      <c r="M182" s="66">
        <f t="shared" si="180"/>
        <v>1.0174917575636864E-3</v>
      </c>
      <c r="N182" s="66">
        <f t="shared" si="180"/>
        <v>1.0174917575636864E-3</v>
      </c>
      <c r="O182" s="66">
        <f t="shared" si="180"/>
        <v>1.0174917575636864E-3</v>
      </c>
      <c r="P182" s="66">
        <f t="shared" si="180"/>
        <v>1.0174917575636864E-3</v>
      </c>
      <c r="Q182" s="66">
        <f t="shared" si="180"/>
        <v>1.0174917575636864E-3</v>
      </c>
      <c r="R182" s="66">
        <f t="shared" si="180"/>
        <v>1.0174917575636864E-3</v>
      </c>
      <c r="S182" s="66">
        <f t="shared" si="180"/>
        <v>1.0174917575636864E-3</v>
      </c>
      <c r="T182" s="66">
        <f t="shared" si="180"/>
        <v>1.0174917575636864E-3</v>
      </c>
      <c r="U182" s="66">
        <f t="shared" si="180"/>
        <v>1.0174917575636864E-3</v>
      </c>
      <c r="V182" s="66">
        <f t="shared" si="180"/>
        <v>1.0174917575636864E-3</v>
      </c>
      <c r="W182" s="66">
        <f t="shared" si="180"/>
        <v>1.0174917575636864E-3</v>
      </c>
      <c r="X182" s="66">
        <f t="shared" si="180"/>
        <v>1.0174917575636864E-3</v>
      </c>
      <c r="Y182" s="66">
        <f t="shared" si="180"/>
        <v>1.0174917575636864E-3</v>
      </c>
      <c r="Z182" s="66">
        <f t="shared" si="180"/>
        <v>1.0174917575636864E-3</v>
      </c>
      <c r="AA182" s="66">
        <f t="shared" si="180"/>
        <v>1.0174917575636864E-3</v>
      </c>
      <c r="AB182" s="66">
        <f t="shared" si="180"/>
        <v>1.0174917575636864E-3</v>
      </c>
      <c r="AC182" s="66">
        <f t="shared" si="180"/>
        <v>1.0174917575636864E-3</v>
      </c>
    </row>
    <row r="183" spans="1:29" x14ac:dyDescent="0.25">
      <c r="A183" s="30" t="str">
        <f t="shared" si="177"/>
        <v>Residual value (costumization)</v>
      </c>
      <c r="B183" s="69">
        <f>((1+B141)^B149)*B141/(((1+B141)^B149)-1)*(B140)/B153/(B150)</f>
        <v>-5.0874587878184312E-5</v>
      </c>
      <c r="C183" s="69">
        <f t="shared" ref="C183:AC183" si="181">((1+C141)^C149)*C141/(((1+C141)^C149)-1)*(C140)/C153/(C150)</f>
        <v>-5.0874587878184312E-5</v>
      </c>
      <c r="D183" s="69">
        <f t="shared" si="181"/>
        <v>-5.0874587878184312E-5</v>
      </c>
      <c r="E183" s="69">
        <f t="shared" si="181"/>
        <v>-5.0874587878184312E-5</v>
      </c>
      <c r="F183" s="69">
        <f t="shared" si="181"/>
        <v>-5.0874587878184312E-5</v>
      </c>
      <c r="G183" s="69">
        <f t="shared" si="181"/>
        <v>-5.0874587878184312E-5</v>
      </c>
      <c r="H183" s="69">
        <f t="shared" si="181"/>
        <v>-5.0874587878184312E-5</v>
      </c>
      <c r="I183" s="69">
        <f t="shared" si="181"/>
        <v>-5.0874587878184312E-5</v>
      </c>
      <c r="J183" s="69">
        <f t="shared" si="181"/>
        <v>-5.0874587878184312E-5</v>
      </c>
      <c r="K183" s="69">
        <f t="shared" si="181"/>
        <v>-5.0874587878184312E-5</v>
      </c>
      <c r="L183" s="69">
        <f t="shared" si="181"/>
        <v>-5.0874587878184312E-5</v>
      </c>
      <c r="M183" s="69">
        <f t="shared" si="181"/>
        <v>-5.0874587878184312E-5</v>
      </c>
      <c r="N183" s="69">
        <f t="shared" si="181"/>
        <v>-5.0874587878184312E-5</v>
      </c>
      <c r="O183" s="69">
        <f t="shared" si="181"/>
        <v>-5.0874587878184312E-5</v>
      </c>
      <c r="P183" s="69">
        <f t="shared" si="181"/>
        <v>-5.0874587878184312E-5</v>
      </c>
      <c r="Q183" s="69">
        <f t="shared" si="181"/>
        <v>-5.0874587878184312E-5</v>
      </c>
      <c r="R183" s="69">
        <f t="shared" si="181"/>
        <v>-5.0874587878184312E-5</v>
      </c>
      <c r="S183" s="69">
        <f t="shared" si="181"/>
        <v>-5.0874587878184312E-5</v>
      </c>
      <c r="T183" s="69">
        <f t="shared" si="181"/>
        <v>-5.0874587878184312E-5</v>
      </c>
      <c r="U183" s="69">
        <f t="shared" si="181"/>
        <v>-5.0874587878184312E-5</v>
      </c>
      <c r="V183" s="69">
        <f t="shared" si="181"/>
        <v>-5.0874587878184312E-5</v>
      </c>
      <c r="W183" s="69">
        <f t="shared" si="181"/>
        <v>-5.0874587878184312E-5</v>
      </c>
      <c r="X183" s="69">
        <f t="shared" si="181"/>
        <v>-5.0874587878184312E-5</v>
      </c>
      <c r="Y183" s="69">
        <f t="shared" si="181"/>
        <v>-5.0874587878184312E-5</v>
      </c>
      <c r="Z183" s="69">
        <f t="shared" si="181"/>
        <v>-5.0874587878184312E-5</v>
      </c>
      <c r="AA183" s="69">
        <f t="shared" si="181"/>
        <v>-5.0874587878184312E-5</v>
      </c>
      <c r="AB183" s="69">
        <f t="shared" si="181"/>
        <v>-5.0874587878184312E-5</v>
      </c>
      <c r="AC183" s="69">
        <f t="shared" si="181"/>
        <v>-5.0874587878184312E-5</v>
      </c>
    </row>
    <row r="184" spans="1:29" x14ac:dyDescent="0.25">
      <c r="A184" s="30" t="str">
        <f t="shared" si="177"/>
        <v>Opex fix (admin, crew, insurance)</v>
      </c>
      <c r="B184" s="66">
        <f>B142/B153/(B150)</f>
        <v>1.5506202480992397E-3</v>
      </c>
      <c r="C184" s="66">
        <f t="shared" ref="C184:AC184" si="182">C142/C153/(C150)</f>
        <v>1.5506202480992397E-3</v>
      </c>
      <c r="D184" s="66">
        <f t="shared" si="182"/>
        <v>1.5506202480992397E-3</v>
      </c>
      <c r="E184" s="66">
        <f t="shared" si="182"/>
        <v>1.5506202480992397E-3</v>
      </c>
      <c r="F184" s="66">
        <f t="shared" si="182"/>
        <v>1.5506202480992397E-3</v>
      </c>
      <c r="G184" s="66">
        <f t="shared" si="182"/>
        <v>1.5506202480992397E-3</v>
      </c>
      <c r="H184" s="66">
        <f t="shared" si="182"/>
        <v>1.5506202480992397E-3</v>
      </c>
      <c r="I184" s="66">
        <f t="shared" si="182"/>
        <v>1.5506202480992397E-3</v>
      </c>
      <c r="J184" s="66">
        <f t="shared" si="182"/>
        <v>1.5506202480992397E-3</v>
      </c>
      <c r="K184" s="66">
        <f t="shared" si="182"/>
        <v>1.5506202480992397E-3</v>
      </c>
      <c r="L184" s="66">
        <f t="shared" si="182"/>
        <v>1.5506202480992397E-3</v>
      </c>
      <c r="M184" s="66">
        <f t="shared" si="182"/>
        <v>1.5506202480992397E-3</v>
      </c>
      <c r="N184" s="66">
        <f t="shared" si="182"/>
        <v>1.5506202480992397E-3</v>
      </c>
      <c r="O184" s="66">
        <f t="shared" si="182"/>
        <v>1.5506202480992397E-3</v>
      </c>
      <c r="P184" s="66">
        <f t="shared" si="182"/>
        <v>1.5506202480992397E-3</v>
      </c>
      <c r="Q184" s="66">
        <f t="shared" si="182"/>
        <v>1.5506202480992397E-3</v>
      </c>
      <c r="R184" s="66">
        <f t="shared" si="182"/>
        <v>1.5506202480992397E-3</v>
      </c>
      <c r="S184" s="66">
        <f t="shared" si="182"/>
        <v>1.5506202480992397E-3</v>
      </c>
      <c r="T184" s="66">
        <f t="shared" si="182"/>
        <v>1.5506202480992397E-3</v>
      </c>
      <c r="U184" s="66">
        <f t="shared" si="182"/>
        <v>1.5506202480992397E-3</v>
      </c>
      <c r="V184" s="66">
        <f t="shared" si="182"/>
        <v>1.5506202480992397E-3</v>
      </c>
      <c r="W184" s="66">
        <f t="shared" si="182"/>
        <v>1.5506202480992397E-3</v>
      </c>
      <c r="X184" s="66">
        <f t="shared" si="182"/>
        <v>1.5506202480992397E-3</v>
      </c>
      <c r="Y184" s="66">
        <f t="shared" si="182"/>
        <v>1.5506202480992397E-3</v>
      </c>
      <c r="Z184" s="66">
        <f t="shared" si="182"/>
        <v>1.5506202480992397E-3</v>
      </c>
      <c r="AA184" s="66">
        <f t="shared" si="182"/>
        <v>1.5506202480992397E-3</v>
      </c>
      <c r="AB184" s="66">
        <f t="shared" si="182"/>
        <v>1.5506202480992397E-3</v>
      </c>
      <c r="AC184" s="66">
        <f t="shared" si="182"/>
        <v>1.5506202480992397E-3</v>
      </c>
    </row>
    <row r="185" spans="1:29" x14ac:dyDescent="0.25">
      <c r="A185" s="30" t="str">
        <f t="shared" si="177"/>
        <v>Opex maintenance &amp; repair</v>
      </c>
      <c r="B185" s="66">
        <f>B143/B153/(B150)</f>
        <v>1.6256502601040416E-3</v>
      </c>
      <c r="C185" s="66">
        <f t="shared" ref="C185:AC185" si="183">C143/C153/(C150)</f>
        <v>1.6256502601040416E-3</v>
      </c>
      <c r="D185" s="66">
        <f t="shared" si="183"/>
        <v>1.6256502601040416E-3</v>
      </c>
      <c r="E185" s="66">
        <f t="shared" si="183"/>
        <v>1.6256502601040416E-3</v>
      </c>
      <c r="F185" s="66">
        <f t="shared" si="183"/>
        <v>1.6256502601040416E-3</v>
      </c>
      <c r="G185" s="66">
        <f t="shared" si="183"/>
        <v>1.6256502601040416E-3</v>
      </c>
      <c r="H185" s="66">
        <f t="shared" si="183"/>
        <v>1.6256502601040416E-3</v>
      </c>
      <c r="I185" s="66">
        <f t="shared" si="183"/>
        <v>1.6256502601040416E-3</v>
      </c>
      <c r="J185" s="66">
        <f t="shared" si="183"/>
        <v>1.6256502601040416E-3</v>
      </c>
      <c r="K185" s="66">
        <f t="shared" si="183"/>
        <v>1.6256502601040416E-3</v>
      </c>
      <c r="L185" s="66">
        <f t="shared" si="183"/>
        <v>1.6256502601040416E-3</v>
      </c>
      <c r="M185" s="66">
        <f t="shared" si="183"/>
        <v>1.6256502601040416E-3</v>
      </c>
      <c r="N185" s="66">
        <f t="shared" si="183"/>
        <v>1.6256502601040416E-3</v>
      </c>
      <c r="O185" s="66">
        <f t="shared" si="183"/>
        <v>1.6256502601040416E-3</v>
      </c>
      <c r="P185" s="66">
        <f t="shared" si="183"/>
        <v>1.6256502601040416E-3</v>
      </c>
      <c r="Q185" s="66">
        <f t="shared" si="183"/>
        <v>1.6256502601040416E-3</v>
      </c>
      <c r="R185" s="66">
        <f t="shared" si="183"/>
        <v>1.6256502601040416E-3</v>
      </c>
      <c r="S185" s="66">
        <f t="shared" si="183"/>
        <v>1.6256502601040416E-3</v>
      </c>
      <c r="T185" s="66">
        <f t="shared" si="183"/>
        <v>1.6256502601040416E-3</v>
      </c>
      <c r="U185" s="66">
        <f t="shared" si="183"/>
        <v>1.6256502601040416E-3</v>
      </c>
      <c r="V185" s="66">
        <f t="shared" si="183"/>
        <v>1.6256502601040416E-3</v>
      </c>
      <c r="W185" s="66">
        <f t="shared" si="183"/>
        <v>1.6256502601040416E-3</v>
      </c>
      <c r="X185" s="66">
        <f t="shared" si="183"/>
        <v>1.6256502601040416E-3</v>
      </c>
      <c r="Y185" s="66">
        <f t="shared" si="183"/>
        <v>1.6256502601040416E-3</v>
      </c>
      <c r="Z185" s="66">
        <f t="shared" si="183"/>
        <v>1.6256502601040416E-3</v>
      </c>
      <c r="AA185" s="66">
        <f t="shared" si="183"/>
        <v>1.6256502601040416E-3</v>
      </c>
      <c r="AB185" s="66">
        <f t="shared" si="183"/>
        <v>1.6256502601040416E-3</v>
      </c>
      <c r="AC185" s="66">
        <f t="shared" si="183"/>
        <v>1.6256502601040416E-3</v>
      </c>
    </row>
    <row r="186" spans="1:29" x14ac:dyDescent="0.25">
      <c r="A186" s="30" t="str">
        <f t="shared" si="177"/>
        <v>Opex var (mode-fees, shunting)</v>
      </c>
      <c r="B186" s="66">
        <f>B144*B153/B153/(B150)</f>
        <v>1.6256502601040416E-3</v>
      </c>
      <c r="C186" s="66">
        <f t="shared" ref="C186:AC186" si="184">C144*C153/C153/(C150)</f>
        <v>1.6256502601040416E-3</v>
      </c>
      <c r="D186" s="66">
        <f t="shared" si="184"/>
        <v>1.6256502601040416E-3</v>
      </c>
      <c r="E186" s="66">
        <f t="shared" si="184"/>
        <v>1.6256502601040416E-3</v>
      </c>
      <c r="F186" s="66">
        <f t="shared" si="184"/>
        <v>1.6256502601040416E-3</v>
      </c>
      <c r="G186" s="66">
        <f t="shared" si="184"/>
        <v>1.6256502601040416E-3</v>
      </c>
      <c r="H186" s="66">
        <f t="shared" si="184"/>
        <v>1.6256502601040416E-3</v>
      </c>
      <c r="I186" s="66">
        <f t="shared" si="184"/>
        <v>1.6256502601040416E-3</v>
      </c>
      <c r="J186" s="66">
        <f t="shared" si="184"/>
        <v>1.6256502601040416E-3</v>
      </c>
      <c r="K186" s="66">
        <f t="shared" si="184"/>
        <v>1.6256502601040416E-3</v>
      </c>
      <c r="L186" s="66">
        <f t="shared" si="184"/>
        <v>1.6256502601040416E-3</v>
      </c>
      <c r="M186" s="66">
        <f t="shared" si="184"/>
        <v>1.6256502601040416E-3</v>
      </c>
      <c r="N186" s="66">
        <f t="shared" si="184"/>
        <v>1.6256502601040416E-3</v>
      </c>
      <c r="O186" s="66">
        <f t="shared" si="184"/>
        <v>1.6256502601040416E-3</v>
      </c>
      <c r="P186" s="66">
        <f t="shared" si="184"/>
        <v>1.6256502601040416E-3</v>
      </c>
      <c r="Q186" s="66">
        <f t="shared" si="184"/>
        <v>1.6256502601040416E-3</v>
      </c>
      <c r="R186" s="66">
        <f t="shared" si="184"/>
        <v>1.6256502601040416E-3</v>
      </c>
      <c r="S186" s="66">
        <f t="shared" si="184"/>
        <v>1.6256502601040416E-3</v>
      </c>
      <c r="T186" s="66">
        <f t="shared" si="184"/>
        <v>1.6256502601040416E-3</v>
      </c>
      <c r="U186" s="66">
        <f t="shared" si="184"/>
        <v>1.6256502601040416E-3</v>
      </c>
      <c r="V186" s="66">
        <f t="shared" si="184"/>
        <v>1.6256502601040416E-3</v>
      </c>
      <c r="W186" s="66">
        <f t="shared" si="184"/>
        <v>1.6256502601040416E-3</v>
      </c>
      <c r="X186" s="66">
        <f t="shared" si="184"/>
        <v>1.6256502601040416E-3</v>
      </c>
      <c r="Y186" s="66">
        <f t="shared" si="184"/>
        <v>1.6256502601040416E-3</v>
      </c>
      <c r="Z186" s="66">
        <f t="shared" si="184"/>
        <v>1.6256502601040416E-3</v>
      </c>
      <c r="AA186" s="66">
        <f t="shared" si="184"/>
        <v>1.6256502601040416E-3</v>
      </c>
      <c r="AB186" s="66">
        <f t="shared" si="184"/>
        <v>1.6256502601040416E-3</v>
      </c>
      <c r="AC186" s="66">
        <f t="shared" si="184"/>
        <v>1.6256502601040416E-3</v>
      </c>
    </row>
    <row r="187" spans="1:29" x14ac:dyDescent="0.25">
      <c r="A187" s="30" t="str">
        <f t="shared" si="177"/>
        <v>Fuel Cost</v>
      </c>
      <c r="B187" s="66">
        <f>B145*B146*B153/B153/(B150)</f>
        <v>1.0537248141199494E-3</v>
      </c>
      <c r="C187" s="66">
        <f t="shared" ref="C187:AC187" si="185">C145*C146*C153/C153/(C150)</f>
        <v>1.0524809245311927E-3</v>
      </c>
      <c r="D187" s="66">
        <f t="shared" si="185"/>
        <v>1.0507147796289546E-3</v>
      </c>
      <c r="E187" s="66">
        <f t="shared" si="185"/>
        <v>1.0482185035253304E-3</v>
      </c>
      <c r="F187" s="66">
        <f t="shared" si="185"/>
        <v>1.0447137769123939E-3</v>
      </c>
      <c r="G187" s="66">
        <f t="shared" si="185"/>
        <v>1.0398409346652547E-3</v>
      </c>
      <c r="H187" s="66">
        <f t="shared" si="185"/>
        <v>1.0331604502378181E-3</v>
      </c>
      <c r="I187" s="66">
        <f t="shared" si="185"/>
        <v>1.0241825950191134E-3</v>
      </c>
      <c r="J187" s="66">
        <f t="shared" si="185"/>
        <v>1.0124468038541917E-3</v>
      </c>
      <c r="K187" s="66">
        <f t="shared" si="185"/>
        <v>9.9766755848813859E-4</v>
      </c>
      <c r="L187" s="66">
        <f t="shared" si="185"/>
        <v>9.7993288828717904E-4</v>
      </c>
      <c r="M187" s="66">
        <f t="shared" si="185"/>
        <v>9.5987899046131133E-4</v>
      </c>
      <c r="N187" s="66">
        <f t="shared" si="185"/>
        <v>9.3870817280561521E-4</v>
      </c>
      <c r="O187" s="66">
        <f t="shared" si="185"/>
        <v>9.179539572424794E-4</v>
      </c>
      <c r="P187" s="66">
        <f t="shared" si="185"/>
        <v>8.9906096761983021E-4</v>
      </c>
      <c r="Q187" s="66">
        <f t="shared" si="185"/>
        <v>8.8300461685403807E-4</v>
      </c>
      <c r="R187" s="66">
        <f t="shared" si="185"/>
        <v>8.7014635542014083E-4</v>
      </c>
      <c r="S187" s="66">
        <f t="shared" si="185"/>
        <v>8.603349312557093E-4</v>
      </c>
      <c r="T187" s="66">
        <f t="shared" si="185"/>
        <v>8.5312274761749677E-4</v>
      </c>
      <c r="U187" s="66">
        <f t="shared" si="185"/>
        <v>8.4796614065241465E-4</v>
      </c>
      <c r="V187" s="66">
        <f t="shared" si="185"/>
        <v>8.4435212069580658E-4</v>
      </c>
      <c r="W187" s="66">
        <f t="shared" si="185"/>
        <v>8.4185461077076356E-4</v>
      </c>
      <c r="X187" s="66">
        <f t="shared" si="185"/>
        <v>8.4014544027336349E-4</v>
      </c>
      <c r="Y187" s="66">
        <f t="shared" si="185"/>
        <v>8.3898357665838929E-4</v>
      </c>
      <c r="Z187" s="66">
        <f t="shared" si="185"/>
        <v>8.3819735647866316E-4</v>
      </c>
      <c r="AA187" s="66">
        <f t="shared" si="185"/>
        <v>8.3766697152458987E-4</v>
      </c>
      <c r="AB187" s="66">
        <f t="shared" si="185"/>
        <v>8.3730991900823654E-4</v>
      </c>
      <c r="AC187" s="66">
        <f t="shared" si="185"/>
        <v>8.3706989059071399E-4</v>
      </c>
    </row>
    <row r="188" spans="1:29" x14ac:dyDescent="0.25">
      <c r="A188" s="59" t="str">
        <f>A151</f>
        <v>Market failure (av. utilization)</v>
      </c>
      <c r="B188" s="66">
        <f t="shared" ref="B188:AC188" si="186">B177/B151-B177/B150</f>
        <v>1.668277687282534E-2</v>
      </c>
      <c r="C188" s="66">
        <f t="shared" si="186"/>
        <v>1.668013360744923E-2</v>
      </c>
      <c r="D188" s="66">
        <f t="shared" si="186"/>
        <v>1.6676380549531973E-2</v>
      </c>
      <c r="E188" s="66">
        <f t="shared" si="186"/>
        <v>1.6671075962811775E-2</v>
      </c>
      <c r="F188" s="66">
        <f t="shared" si="186"/>
        <v>1.6663628418759284E-2</v>
      </c>
      <c r="G188" s="66">
        <f t="shared" si="186"/>
        <v>1.6653273628984114E-2</v>
      </c>
      <c r="H188" s="66">
        <f t="shared" si="186"/>
        <v>1.6639077599575815E-2</v>
      </c>
      <c r="I188" s="66">
        <f t="shared" si="186"/>
        <v>1.6619999657236064E-2</v>
      </c>
      <c r="J188" s="66">
        <f t="shared" si="186"/>
        <v>1.6595061101010607E-2</v>
      </c>
      <c r="K188" s="66">
        <f t="shared" si="186"/>
        <v>1.6563655204607741E-2</v>
      </c>
      <c r="L188" s="66">
        <f t="shared" si="186"/>
        <v>1.6525969030430701E-2</v>
      </c>
      <c r="M188" s="66">
        <f t="shared" si="186"/>
        <v>1.6483354497550735E-2</v>
      </c>
      <c r="N188" s="66">
        <f t="shared" si="186"/>
        <v>1.643836651003238E-2</v>
      </c>
      <c r="O188" s="66">
        <f t="shared" si="186"/>
        <v>1.6394263801960716E-2</v>
      </c>
      <c r="P188" s="66">
        <f t="shared" si="186"/>
        <v>1.6354116199012586E-2</v>
      </c>
      <c r="Q188" s="66">
        <f t="shared" si="186"/>
        <v>1.6319996453635278E-2</v>
      </c>
      <c r="R188" s="66">
        <f t="shared" si="186"/>
        <v>1.6292672648088247E-2</v>
      </c>
      <c r="S188" s="66">
        <f t="shared" si="186"/>
        <v>1.6271823371738828E-2</v>
      </c>
      <c r="T188" s="66">
        <f t="shared" si="186"/>
        <v>1.6256497481507627E-2</v>
      </c>
      <c r="U188" s="66">
        <f t="shared" si="186"/>
        <v>1.6245539691706827E-2</v>
      </c>
      <c r="V188" s="66">
        <f t="shared" si="186"/>
        <v>1.6237859899299038E-2</v>
      </c>
      <c r="W188" s="66">
        <f t="shared" si="186"/>
        <v>1.6232552690708321E-2</v>
      </c>
      <c r="X188" s="66">
        <f t="shared" si="186"/>
        <v>1.6228920703401345E-2</v>
      </c>
      <c r="Y188" s="66">
        <f t="shared" si="186"/>
        <v>1.6226451743219527E-2</v>
      </c>
      <c r="Z188" s="66">
        <f t="shared" si="186"/>
        <v>1.6224781025337608E-2</v>
      </c>
      <c r="AA188" s="66">
        <f t="shared" si="186"/>
        <v>1.6223653957310201E-2</v>
      </c>
      <c r="AB188" s="66">
        <f t="shared" si="186"/>
        <v>1.6222895220712949E-2</v>
      </c>
      <c r="AC188" s="66">
        <f t="shared" si="186"/>
        <v>1.6222385160325713E-2</v>
      </c>
    </row>
    <row r="189" spans="1:29" x14ac:dyDescent="0.25">
      <c r="A189" s="59" t="str">
        <f>A152</f>
        <v>Payload loss (fuel)</v>
      </c>
      <c r="B189" s="66">
        <f>B177/(B150-B152)-B177/B150</f>
        <v>0</v>
      </c>
      <c r="C189" s="66">
        <f t="shared" ref="C189:AC189" si="187">C177/(C150-C152)-C177/C150</f>
        <v>0</v>
      </c>
      <c r="D189" s="66">
        <f t="shared" si="187"/>
        <v>0</v>
      </c>
      <c r="E189" s="66">
        <f t="shared" si="187"/>
        <v>0</v>
      </c>
      <c r="F189" s="66">
        <f t="shared" si="187"/>
        <v>0</v>
      </c>
      <c r="G189" s="66">
        <f t="shared" si="187"/>
        <v>0</v>
      </c>
      <c r="H189" s="66">
        <f t="shared" si="187"/>
        <v>0</v>
      </c>
      <c r="I189" s="66">
        <f t="shared" si="187"/>
        <v>0</v>
      </c>
      <c r="J189" s="66">
        <f t="shared" si="187"/>
        <v>0</v>
      </c>
      <c r="K189" s="66">
        <f t="shared" si="187"/>
        <v>0</v>
      </c>
      <c r="L189" s="66">
        <f t="shared" si="187"/>
        <v>0</v>
      </c>
      <c r="M189" s="66">
        <f t="shared" si="187"/>
        <v>0</v>
      </c>
      <c r="N189" s="66">
        <f t="shared" si="187"/>
        <v>0</v>
      </c>
      <c r="O189" s="66">
        <f t="shared" si="187"/>
        <v>0</v>
      </c>
      <c r="P189" s="66">
        <f t="shared" si="187"/>
        <v>0</v>
      </c>
      <c r="Q189" s="66">
        <f t="shared" si="187"/>
        <v>0</v>
      </c>
      <c r="R189" s="66">
        <f t="shared" si="187"/>
        <v>0</v>
      </c>
      <c r="S189" s="66">
        <f t="shared" si="187"/>
        <v>0</v>
      </c>
      <c r="T189" s="66">
        <f t="shared" si="187"/>
        <v>0</v>
      </c>
      <c r="U189" s="66">
        <f t="shared" si="187"/>
        <v>0</v>
      </c>
      <c r="V189" s="66">
        <f t="shared" si="187"/>
        <v>0</v>
      </c>
      <c r="W189" s="66">
        <f t="shared" si="187"/>
        <v>0</v>
      </c>
      <c r="X189" s="66">
        <f t="shared" si="187"/>
        <v>0</v>
      </c>
      <c r="Y189" s="66">
        <f t="shared" si="187"/>
        <v>0</v>
      </c>
      <c r="Z189" s="66">
        <f t="shared" si="187"/>
        <v>0</v>
      </c>
      <c r="AA189" s="66">
        <f t="shared" si="187"/>
        <v>0</v>
      </c>
      <c r="AB189" s="66">
        <f t="shared" si="187"/>
        <v>0</v>
      </c>
      <c r="AC189" s="66">
        <f t="shared" si="187"/>
        <v>0</v>
      </c>
    </row>
    <row r="190" spans="1:29" ht="15.75" thickBot="1" x14ac:dyDescent="0.3">
      <c r="A190" s="59" t="str">
        <f>A127</f>
        <v>Emission Cost</v>
      </c>
      <c r="B190" s="68">
        <f>B147*B153/B153/(B150)</f>
        <v>0</v>
      </c>
      <c r="C190" s="68">
        <f t="shared" ref="C190:AC190" si="188">C147*C153/C153/(C150)</f>
        <v>0</v>
      </c>
      <c r="D190" s="68">
        <f t="shared" si="188"/>
        <v>0</v>
      </c>
      <c r="E190" s="68">
        <f t="shared" si="188"/>
        <v>0</v>
      </c>
      <c r="F190" s="68">
        <f t="shared" si="188"/>
        <v>0</v>
      </c>
      <c r="G190" s="68">
        <f t="shared" si="188"/>
        <v>0</v>
      </c>
      <c r="H190" s="68">
        <f t="shared" si="188"/>
        <v>0</v>
      </c>
      <c r="I190" s="68">
        <f t="shared" si="188"/>
        <v>0</v>
      </c>
      <c r="J190" s="68">
        <f t="shared" si="188"/>
        <v>0</v>
      </c>
      <c r="K190" s="68">
        <f t="shared" si="188"/>
        <v>0</v>
      </c>
      <c r="L190" s="68">
        <f t="shared" si="188"/>
        <v>0</v>
      </c>
      <c r="M190" s="68">
        <f t="shared" si="188"/>
        <v>0</v>
      </c>
      <c r="N190" s="68">
        <f t="shared" si="188"/>
        <v>0</v>
      </c>
      <c r="O190" s="68">
        <f t="shared" si="188"/>
        <v>0</v>
      </c>
      <c r="P190" s="68">
        <f t="shared" si="188"/>
        <v>0</v>
      </c>
      <c r="Q190" s="68">
        <f t="shared" si="188"/>
        <v>0</v>
      </c>
      <c r="R190" s="68">
        <f t="shared" si="188"/>
        <v>0</v>
      </c>
      <c r="S190" s="68">
        <f t="shared" si="188"/>
        <v>0</v>
      </c>
      <c r="T190" s="68">
        <f t="shared" si="188"/>
        <v>0</v>
      </c>
      <c r="U190" s="68">
        <f t="shared" si="188"/>
        <v>0</v>
      </c>
      <c r="V190" s="68">
        <f t="shared" si="188"/>
        <v>0</v>
      </c>
      <c r="W190" s="68">
        <f t="shared" si="188"/>
        <v>0</v>
      </c>
      <c r="X190" s="68">
        <f t="shared" si="188"/>
        <v>0</v>
      </c>
      <c r="Y190" s="68">
        <f t="shared" si="188"/>
        <v>0</v>
      </c>
      <c r="Z190" s="68">
        <f t="shared" si="188"/>
        <v>0</v>
      </c>
      <c r="AA190" s="68">
        <f t="shared" si="188"/>
        <v>0</v>
      </c>
      <c r="AB190" s="68">
        <f t="shared" si="188"/>
        <v>0</v>
      </c>
      <c r="AC190" s="68">
        <f t="shared" si="188"/>
        <v>0</v>
      </c>
    </row>
    <row r="191" spans="1:29" ht="15.75" thickBot="1" x14ac:dyDescent="0.3">
      <c r="A191" s="31" t="s">
        <v>210</v>
      </c>
      <c r="B191" s="76">
        <f>B180+B181+B182+B183+B184+B185+B186+B187+B188+B189+B190</f>
        <v>2.4431746225457369E-2</v>
      </c>
      <c r="C191" s="67">
        <f t="shared" ref="C191:AC191" si="189">C180+C181+C182+C183+C184+C185+C186+C187+C188+C189+C190</f>
        <v>2.44278590704925E-2</v>
      </c>
      <c r="D191" s="67">
        <f t="shared" si="189"/>
        <v>2.4422339867673008E-2</v>
      </c>
      <c r="E191" s="67">
        <f t="shared" si="189"/>
        <v>2.4414539004849183E-2</v>
      </c>
      <c r="F191" s="67">
        <f t="shared" si="189"/>
        <v>2.4403586734183757E-2</v>
      </c>
      <c r="G191" s="67">
        <f t="shared" si="189"/>
        <v>2.4388359102161448E-2</v>
      </c>
      <c r="H191" s="67">
        <f t="shared" si="189"/>
        <v>2.436748258832571E-2</v>
      </c>
      <c r="I191" s="67">
        <f t="shared" si="189"/>
        <v>2.4339426790767255E-2</v>
      </c>
      <c r="J191" s="67">
        <f t="shared" si="189"/>
        <v>2.4302752443376877E-2</v>
      </c>
      <c r="K191" s="67">
        <f t="shared" si="189"/>
        <v>2.4256567301607957E-2</v>
      </c>
      <c r="L191" s="67">
        <f t="shared" si="189"/>
        <v>2.4201146457229959E-2</v>
      </c>
      <c r="M191" s="67">
        <f t="shared" si="189"/>
        <v>2.4138478026524125E-2</v>
      </c>
      <c r="N191" s="67">
        <f t="shared" si="189"/>
        <v>2.4072319221350075E-2</v>
      </c>
      <c r="O191" s="67">
        <f t="shared" si="189"/>
        <v>2.4007462297715276E-2</v>
      </c>
      <c r="P191" s="67">
        <f t="shared" si="189"/>
        <v>2.3948421705144496E-2</v>
      </c>
      <c r="Q191" s="67">
        <f t="shared" si="189"/>
        <v>2.3898245609001396E-2</v>
      </c>
      <c r="R191" s="67">
        <f t="shared" si="189"/>
        <v>2.3858063542020469E-2</v>
      </c>
      <c r="S191" s="67">
        <f t="shared" si="189"/>
        <v>2.3827402841506619E-2</v>
      </c>
      <c r="T191" s="67">
        <f t="shared" si="189"/>
        <v>2.3804864767637202E-2</v>
      </c>
      <c r="U191" s="67">
        <f t="shared" si="189"/>
        <v>2.3788750370871321E-2</v>
      </c>
      <c r="V191" s="67">
        <f t="shared" si="189"/>
        <v>2.3777456558506924E-2</v>
      </c>
      <c r="W191" s="67">
        <f t="shared" si="189"/>
        <v>2.3769651839991163E-2</v>
      </c>
      <c r="X191" s="67">
        <f t="shared" si="189"/>
        <v>2.3764310682186787E-2</v>
      </c>
      <c r="Y191" s="67">
        <f t="shared" si="189"/>
        <v>2.3760679858389994E-2</v>
      </c>
      <c r="Z191" s="67">
        <f t="shared" si="189"/>
        <v>2.3758222920328351E-2</v>
      </c>
      <c r="AA191" s="67">
        <f t="shared" si="189"/>
        <v>2.375656546734687E-2</v>
      </c>
      <c r="AB191" s="67">
        <f t="shared" si="189"/>
        <v>2.3755449678233266E-2</v>
      </c>
      <c r="AC191" s="67">
        <f t="shared" si="189"/>
        <v>2.3754699589428507E-2</v>
      </c>
    </row>
    <row r="193" spans="2:2" x14ac:dyDescent="0.25">
      <c r="B193" s="40"/>
    </row>
    <row r="215" spans="1:44" s="3" customFormat="1" ht="21" x14ac:dyDescent="0.35">
      <c r="A215" s="2" t="str">
        <f>'Parameter Input'!A100</f>
        <v>Railway long-haul: Container</v>
      </c>
    </row>
    <row r="216" spans="1:44" s="3" customFormat="1" ht="21" x14ac:dyDescent="0.35">
      <c r="A216" s="2" t="s">
        <v>136</v>
      </c>
    </row>
    <row r="217" spans="1:44" x14ac:dyDescent="0.25">
      <c r="A217" s="33" t="s">
        <v>195</v>
      </c>
    </row>
    <row r="218" spans="1:44" x14ac:dyDescent="0.25">
      <c r="A218" s="33" t="s">
        <v>196</v>
      </c>
    </row>
    <row r="219" spans="1:44" ht="15.75" thickBot="1" x14ac:dyDescent="0.3">
      <c r="A219" s="34" t="s">
        <v>197</v>
      </c>
      <c r="B219" s="34"/>
    </row>
    <row r="220" spans="1:44" ht="15.75" thickBot="1" x14ac:dyDescent="0.3">
      <c r="A220" s="39" t="s">
        <v>198</v>
      </c>
      <c r="B220" s="35"/>
    </row>
    <row r="221" spans="1:44" ht="15.75" thickBot="1" x14ac:dyDescent="0.3">
      <c r="A221" s="38" t="s">
        <v>199</v>
      </c>
      <c r="B221" s="36"/>
    </row>
    <row r="222" spans="1:44" ht="15.75" thickBot="1" x14ac:dyDescent="0.3"/>
    <row r="223" spans="1:44" x14ac:dyDescent="0.25">
      <c r="A223" s="5" t="s">
        <v>200</v>
      </c>
      <c r="B223" s="6">
        <v>2023</v>
      </c>
      <c r="C223" s="6">
        <v>2050</v>
      </c>
      <c r="D223" s="7"/>
      <c r="E223" s="5" t="s">
        <v>201</v>
      </c>
      <c r="F223" s="8"/>
      <c r="G223" s="8"/>
      <c r="H223" s="8"/>
      <c r="I223" s="8"/>
      <c r="J223" s="8"/>
      <c r="K223" s="9"/>
      <c r="L223" s="10" t="s">
        <v>2</v>
      </c>
      <c r="M223" s="11"/>
      <c r="N223" s="11"/>
      <c r="O223" s="11"/>
      <c r="P223" s="12"/>
      <c r="Q223" s="13">
        <v>0</v>
      </c>
      <c r="R223" s="13">
        <v>1</v>
      </c>
      <c r="S223" s="13">
        <v>2</v>
      </c>
      <c r="T223" s="13">
        <v>3</v>
      </c>
      <c r="U223" s="13">
        <v>4</v>
      </c>
      <c r="V223" s="13">
        <v>5</v>
      </c>
      <c r="W223" s="13">
        <v>6</v>
      </c>
      <c r="X223" s="13">
        <v>7</v>
      </c>
      <c r="Y223" s="13">
        <v>8</v>
      </c>
      <c r="Z223" s="13">
        <v>9</v>
      </c>
      <c r="AA223" s="13">
        <v>10</v>
      </c>
      <c r="AB223" s="13">
        <v>11</v>
      </c>
      <c r="AC223" s="13">
        <v>12</v>
      </c>
      <c r="AD223" s="13">
        <v>13</v>
      </c>
      <c r="AE223" s="13">
        <v>14</v>
      </c>
      <c r="AF223" s="13">
        <v>15</v>
      </c>
      <c r="AG223" s="13">
        <v>16</v>
      </c>
      <c r="AH223" s="13">
        <v>17</v>
      </c>
      <c r="AI223" s="13">
        <v>18</v>
      </c>
      <c r="AJ223" s="13">
        <v>19</v>
      </c>
      <c r="AK223" s="13">
        <v>20</v>
      </c>
      <c r="AL223" s="13">
        <v>21</v>
      </c>
      <c r="AM223" s="13">
        <v>22</v>
      </c>
      <c r="AN223" s="13">
        <v>23</v>
      </c>
      <c r="AO223" s="13">
        <v>24</v>
      </c>
      <c r="AP223" s="13">
        <v>25</v>
      </c>
      <c r="AQ223" s="13">
        <v>26</v>
      </c>
      <c r="AR223" s="14">
        <v>27</v>
      </c>
    </row>
    <row r="224" spans="1:44" ht="15.75" thickBot="1" x14ac:dyDescent="0.3">
      <c r="A224" s="15"/>
      <c r="B224" s="3" t="s">
        <v>202</v>
      </c>
      <c r="C224" s="3" t="s">
        <v>203</v>
      </c>
      <c r="D224" s="16" t="s">
        <v>5</v>
      </c>
      <c r="E224" s="17"/>
      <c r="F224" s="18"/>
      <c r="G224" s="18"/>
      <c r="H224" s="18"/>
      <c r="I224" s="18"/>
      <c r="J224" s="18"/>
      <c r="K224" s="19"/>
      <c r="L224" s="20" t="s">
        <v>8</v>
      </c>
      <c r="M224" s="20" t="s">
        <v>204</v>
      </c>
      <c r="N224" s="20" t="s">
        <v>205</v>
      </c>
      <c r="O224" s="20" t="s">
        <v>9</v>
      </c>
      <c r="P224" s="21" t="s">
        <v>10</v>
      </c>
      <c r="Q224" s="22">
        <v>2023</v>
      </c>
      <c r="R224" s="22">
        <v>2024</v>
      </c>
      <c r="S224" s="22">
        <v>2025</v>
      </c>
      <c r="T224" s="22">
        <v>2026</v>
      </c>
      <c r="U224" s="22">
        <v>2027</v>
      </c>
      <c r="V224" s="22">
        <v>2028</v>
      </c>
      <c r="W224" s="22">
        <v>2029</v>
      </c>
      <c r="X224" s="22">
        <v>2030</v>
      </c>
      <c r="Y224" s="22">
        <v>2031</v>
      </c>
      <c r="Z224" s="22">
        <v>2032</v>
      </c>
      <c r="AA224" s="22">
        <v>2033</v>
      </c>
      <c r="AB224" s="22">
        <v>2034</v>
      </c>
      <c r="AC224" s="22">
        <v>2035</v>
      </c>
      <c r="AD224" s="22">
        <v>2036</v>
      </c>
      <c r="AE224" s="22">
        <v>2037</v>
      </c>
      <c r="AF224" s="22">
        <v>2038</v>
      </c>
      <c r="AG224" s="22">
        <v>2039</v>
      </c>
      <c r="AH224" s="22">
        <v>2040</v>
      </c>
      <c r="AI224" s="22">
        <v>2041</v>
      </c>
      <c r="AJ224" s="22">
        <v>2042</v>
      </c>
      <c r="AK224" s="22">
        <v>2043</v>
      </c>
      <c r="AL224" s="22">
        <v>2044</v>
      </c>
      <c r="AM224" s="22">
        <v>2045</v>
      </c>
      <c r="AN224" s="22">
        <v>2046</v>
      </c>
      <c r="AO224" s="22">
        <v>2047</v>
      </c>
      <c r="AP224" s="22">
        <v>2048</v>
      </c>
      <c r="AQ224" s="22">
        <v>2049</v>
      </c>
      <c r="AR224" s="23">
        <v>2050</v>
      </c>
    </row>
    <row r="225" spans="1:44" x14ac:dyDescent="0.25">
      <c r="A225" s="24" t="s">
        <v>18</v>
      </c>
      <c r="B225" s="41">
        <f>'Parameter Input'!$L$89</f>
        <v>5000000</v>
      </c>
      <c r="C225" s="42">
        <f>'Parameter Input'!$M$89</f>
        <v>5000000</v>
      </c>
      <c r="D225" s="1" t="s">
        <v>15</v>
      </c>
      <c r="L225" s="51">
        <f>'Parameter Input'!$O$89</f>
        <v>12</v>
      </c>
      <c r="M225" s="52">
        <v>0</v>
      </c>
      <c r="N225" s="52">
        <v>1</v>
      </c>
      <c r="O225" s="52">
        <f>'Parameter Input'!$P$89</f>
        <v>0.9</v>
      </c>
      <c r="P225" s="53">
        <f>'Parameter Input'!$Q$89</f>
        <v>0.4</v>
      </c>
      <c r="Q225" s="4">
        <f t="shared" ref="Q225:AR234" si="190">$N225+($M225-$N225)*((1/(1+EXP(-$P225*(Q$9-$L225)))^$O225))</f>
        <v>0.9867978615748374</v>
      </c>
      <c r="R225" s="4">
        <f t="shared" si="190"/>
        <v>0.98114509762858249</v>
      </c>
      <c r="S225" s="4">
        <f t="shared" si="190"/>
        <v>0.97311898315872036</v>
      </c>
      <c r="T225" s="4">
        <f t="shared" si="190"/>
        <v>0.96177484161592774</v>
      </c>
      <c r="U225" s="4">
        <f t="shared" si="190"/>
        <v>0.94584787155511363</v>
      </c>
      <c r="V225" s="4">
        <f t="shared" si="190"/>
        <v>0.92370360150141495</v>
      </c>
      <c r="W225" s="4">
        <f t="shared" si="190"/>
        <v>0.89334463567658451</v>
      </c>
      <c r="X225" s="4">
        <f t="shared" si="190"/>
        <v>0.85254543874327005</v>
      </c>
      <c r="Y225" s="4">
        <f t="shared" si="190"/>
        <v>0.79921300652623883</v>
      </c>
      <c r="Z225" s="4">
        <f t="shared" si="190"/>
        <v>0.73204982249993378</v>
      </c>
      <c r="AA225" s="4">
        <f t="shared" si="190"/>
        <v>0.65145592958786691</v>
      </c>
      <c r="AB225" s="4">
        <f t="shared" si="190"/>
        <v>0.56032247880849573</v>
      </c>
      <c r="AC225" s="4">
        <f t="shared" si="190"/>
        <v>0.46411326873185343</v>
      </c>
      <c r="AD225" s="4">
        <f t="shared" si="190"/>
        <v>0.36979727595523937</v>
      </c>
      <c r="AE225" s="4">
        <f t="shared" si="190"/>
        <v>0.28393948637231203</v>
      </c>
      <c r="AF225" s="4">
        <f t="shared" si="190"/>
        <v>0.21097259161117732</v>
      </c>
      <c r="AG225" s="4">
        <f t="shared" si="190"/>
        <v>0.15253917653798199</v>
      </c>
      <c r="AH225" s="4">
        <f t="shared" si="190"/>
        <v>0.10795188737709993</v>
      </c>
      <c r="AI225" s="4">
        <f t="shared" si="190"/>
        <v>7.5176653938091809E-2</v>
      </c>
      <c r="AJ225" s="4">
        <f t="shared" si="190"/>
        <v>5.1742836177502194E-2</v>
      </c>
      <c r="AK225" s="4">
        <f t="shared" si="190"/>
        <v>3.5319190625345942E-2</v>
      </c>
      <c r="AL225" s="4">
        <f t="shared" si="190"/>
        <v>2.3969442072658165E-2</v>
      </c>
      <c r="AM225" s="4">
        <f t="shared" si="190"/>
        <v>1.6202243558389728E-2</v>
      </c>
      <c r="AN225" s="4">
        <f t="shared" si="190"/>
        <v>1.0922240564108399E-2</v>
      </c>
      <c r="AO225" s="4">
        <f t="shared" si="190"/>
        <v>7.3493212906090566E-3</v>
      </c>
      <c r="AP225" s="4">
        <f t="shared" si="190"/>
        <v>4.9390262185057265E-3</v>
      </c>
      <c r="AQ225" s="4">
        <f t="shared" si="190"/>
        <v>3.3164275492956197E-3</v>
      </c>
      <c r="AR225" s="4">
        <f t="shared" si="190"/>
        <v>2.2256362146679809E-3</v>
      </c>
    </row>
    <row r="226" spans="1:44" x14ac:dyDescent="0.25">
      <c r="A226" s="24" t="s">
        <v>28</v>
      </c>
      <c r="B226" s="60">
        <f>'Parameter Input'!$L$90</f>
        <v>-750000</v>
      </c>
      <c r="C226" s="61">
        <f>'Parameter Input'!$M$90</f>
        <v>-750000</v>
      </c>
      <c r="D226" s="1" t="s">
        <v>15</v>
      </c>
      <c r="L226" s="54">
        <f>'Parameter Input'!$O$90</f>
        <v>12</v>
      </c>
      <c r="M226" s="37">
        <v>0</v>
      </c>
      <c r="N226" s="37">
        <v>1</v>
      </c>
      <c r="O226" s="37">
        <f>'Parameter Input'!$P$90</f>
        <v>0.9</v>
      </c>
      <c r="P226" s="55">
        <f>'Parameter Input'!$Q$90</f>
        <v>0.4</v>
      </c>
      <c r="Q226" s="4">
        <f t="shared" si="190"/>
        <v>0.9867978615748374</v>
      </c>
      <c r="R226" s="4">
        <f t="shared" si="190"/>
        <v>0.98114509762858249</v>
      </c>
      <c r="S226" s="4">
        <f t="shared" si="190"/>
        <v>0.97311898315872036</v>
      </c>
      <c r="T226" s="4">
        <f t="shared" si="190"/>
        <v>0.96177484161592774</v>
      </c>
      <c r="U226" s="4">
        <f t="shared" si="190"/>
        <v>0.94584787155511363</v>
      </c>
      <c r="V226" s="4">
        <f t="shared" si="190"/>
        <v>0.92370360150141495</v>
      </c>
      <c r="W226" s="4">
        <f t="shared" si="190"/>
        <v>0.89334463567658451</v>
      </c>
      <c r="X226" s="4">
        <f t="shared" si="190"/>
        <v>0.85254543874327005</v>
      </c>
      <c r="Y226" s="4">
        <f t="shared" si="190"/>
        <v>0.79921300652623883</v>
      </c>
      <c r="Z226" s="4">
        <f t="shared" si="190"/>
        <v>0.73204982249993378</v>
      </c>
      <c r="AA226" s="4">
        <f t="shared" si="190"/>
        <v>0.65145592958786691</v>
      </c>
      <c r="AB226" s="4">
        <f t="shared" si="190"/>
        <v>0.56032247880849573</v>
      </c>
      <c r="AC226" s="4">
        <f t="shared" si="190"/>
        <v>0.46411326873185343</v>
      </c>
      <c r="AD226" s="4">
        <f t="shared" si="190"/>
        <v>0.36979727595523937</v>
      </c>
      <c r="AE226" s="4">
        <f t="shared" si="190"/>
        <v>0.28393948637231203</v>
      </c>
      <c r="AF226" s="4">
        <f t="shared" si="190"/>
        <v>0.21097259161117732</v>
      </c>
      <c r="AG226" s="4">
        <f t="shared" si="190"/>
        <v>0.15253917653798199</v>
      </c>
      <c r="AH226" s="4">
        <f t="shared" si="190"/>
        <v>0.10795188737709993</v>
      </c>
      <c r="AI226" s="4">
        <f t="shared" si="190"/>
        <v>7.5176653938091809E-2</v>
      </c>
      <c r="AJ226" s="4">
        <f t="shared" si="190"/>
        <v>5.1742836177502194E-2</v>
      </c>
      <c r="AK226" s="4">
        <f t="shared" si="190"/>
        <v>3.5319190625345942E-2</v>
      </c>
      <c r="AL226" s="4">
        <f t="shared" si="190"/>
        <v>2.3969442072658165E-2</v>
      </c>
      <c r="AM226" s="4">
        <f t="shared" si="190"/>
        <v>1.6202243558389728E-2</v>
      </c>
      <c r="AN226" s="4">
        <f t="shared" si="190"/>
        <v>1.0922240564108399E-2</v>
      </c>
      <c r="AO226" s="4">
        <f t="shared" si="190"/>
        <v>7.3493212906090566E-3</v>
      </c>
      <c r="AP226" s="4">
        <f t="shared" si="190"/>
        <v>4.9390262185057265E-3</v>
      </c>
      <c r="AQ226" s="4">
        <f t="shared" si="190"/>
        <v>3.3164275492956197E-3</v>
      </c>
      <c r="AR226" s="4">
        <f t="shared" si="190"/>
        <v>2.2256362146679809E-3</v>
      </c>
    </row>
    <row r="227" spans="1:44" x14ac:dyDescent="0.25">
      <c r="A227" s="24" t="s">
        <v>14</v>
      </c>
      <c r="B227" s="43">
        <f>'Parameter Input'!B101</f>
        <v>2800000</v>
      </c>
      <c r="C227" s="44">
        <f>'Parameter Input'!C101</f>
        <v>2800000</v>
      </c>
      <c r="D227" s="1" t="s">
        <v>15</v>
      </c>
      <c r="L227" s="54">
        <f>'Parameter Input'!E101</f>
        <v>12</v>
      </c>
      <c r="M227" s="37">
        <v>0</v>
      </c>
      <c r="N227" s="37">
        <v>1</v>
      </c>
      <c r="O227" s="37">
        <f>'Parameter Input'!F101</f>
        <v>0.9</v>
      </c>
      <c r="P227" s="55">
        <f>'Parameter Input'!G101</f>
        <v>0.4</v>
      </c>
      <c r="Q227" s="4">
        <f t="shared" si="190"/>
        <v>0.9867978615748374</v>
      </c>
      <c r="R227" s="4">
        <f t="shared" si="190"/>
        <v>0.98114509762858249</v>
      </c>
      <c r="S227" s="4">
        <f t="shared" si="190"/>
        <v>0.97311898315872036</v>
      </c>
      <c r="T227" s="4">
        <f t="shared" si="190"/>
        <v>0.96177484161592774</v>
      </c>
      <c r="U227" s="4">
        <f t="shared" si="190"/>
        <v>0.94584787155511363</v>
      </c>
      <c r="V227" s="4">
        <f t="shared" si="190"/>
        <v>0.92370360150141495</v>
      </c>
      <c r="W227" s="4">
        <f t="shared" si="190"/>
        <v>0.89334463567658451</v>
      </c>
      <c r="X227" s="4">
        <f t="shared" si="190"/>
        <v>0.85254543874327005</v>
      </c>
      <c r="Y227" s="4">
        <f t="shared" si="190"/>
        <v>0.79921300652623883</v>
      </c>
      <c r="Z227" s="4">
        <f t="shared" si="190"/>
        <v>0.73204982249993378</v>
      </c>
      <c r="AA227" s="4">
        <f t="shared" si="190"/>
        <v>0.65145592958786691</v>
      </c>
      <c r="AB227" s="4">
        <f t="shared" si="190"/>
        <v>0.56032247880849573</v>
      </c>
      <c r="AC227" s="4">
        <f t="shared" si="190"/>
        <v>0.46411326873185343</v>
      </c>
      <c r="AD227" s="4">
        <f t="shared" si="190"/>
        <v>0.36979727595523937</v>
      </c>
      <c r="AE227" s="4">
        <f t="shared" si="190"/>
        <v>0.28393948637231203</v>
      </c>
      <c r="AF227" s="4">
        <f t="shared" si="190"/>
        <v>0.21097259161117732</v>
      </c>
      <c r="AG227" s="4">
        <f t="shared" si="190"/>
        <v>0.15253917653798199</v>
      </c>
      <c r="AH227" s="4">
        <f t="shared" si="190"/>
        <v>0.10795188737709993</v>
      </c>
      <c r="AI227" s="4">
        <f t="shared" si="190"/>
        <v>7.5176653938091809E-2</v>
      </c>
      <c r="AJ227" s="4">
        <f t="shared" si="190"/>
        <v>5.1742836177502194E-2</v>
      </c>
      <c r="AK227" s="4">
        <f t="shared" si="190"/>
        <v>3.5319190625345942E-2</v>
      </c>
      <c r="AL227" s="4">
        <f t="shared" si="190"/>
        <v>2.3969442072658165E-2</v>
      </c>
      <c r="AM227" s="4">
        <f t="shared" si="190"/>
        <v>1.6202243558389728E-2</v>
      </c>
      <c r="AN227" s="4">
        <f t="shared" si="190"/>
        <v>1.0922240564108399E-2</v>
      </c>
      <c r="AO227" s="4">
        <f t="shared" si="190"/>
        <v>7.3493212906090566E-3</v>
      </c>
      <c r="AP227" s="4">
        <f t="shared" si="190"/>
        <v>4.9390262185057265E-3</v>
      </c>
      <c r="AQ227" s="4">
        <f t="shared" si="190"/>
        <v>3.3164275492956197E-3</v>
      </c>
      <c r="AR227" s="4">
        <f t="shared" si="190"/>
        <v>2.2256362146679809E-3</v>
      </c>
    </row>
    <row r="228" spans="1:44" x14ac:dyDescent="0.25">
      <c r="A228" s="24" t="s">
        <v>25</v>
      </c>
      <c r="B228" s="60">
        <f>'Parameter Input'!B102</f>
        <v>-140000</v>
      </c>
      <c r="C228" s="61">
        <f>'Parameter Input'!C102</f>
        <v>-140000</v>
      </c>
      <c r="D228" s="1" t="s">
        <v>15</v>
      </c>
      <c r="L228" s="54">
        <f>'Parameter Input'!E102</f>
        <v>12</v>
      </c>
      <c r="M228" s="37">
        <v>0</v>
      </c>
      <c r="N228" s="37">
        <v>1</v>
      </c>
      <c r="O228" s="37">
        <f>'Parameter Input'!F102</f>
        <v>0.9</v>
      </c>
      <c r="P228" s="55">
        <f>'Parameter Input'!G102</f>
        <v>0.4</v>
      </c>
      <c r="Q228" s="4">
        <f t="shared" si="190"/>
        <v>0.9867978615748374</v>
      </c>
      <c r="R228" s="4">
        <f t="shared" si="190"/>
        <v>0.98114509762858249</v>
      </c>
      <c r="S228" s="4">
        <f t="shared" si="190"/>
        <v>0.97311898315872036</v>
      </c>
      <c r="T228" s="4">
        <f t="shared" si="190"/>
        <v>0.96177484161592774</v>
      </c>
      <c r="U228" s="4">
        <f t="shared" si="190"/>
        <v>0.94584787155511363</v>
      </c>
      <c r="V228" s="4">
        <f t="shared" si="190"/>
        <v>0.92370360150141495</v>
      </c>
      <c r="W228" s="4">
        <f t="shared" si="190"/>
        <v>0.89334463567658451</v>
      </c>
      <c r="X228" s="4">
        <f t="shared" si="190"/>
        <v>0.85254543874327005</v>
      </c>
      <c r="Y228" s="4">
        <f t="shared" si="190"/>
        <v>0.79921300652623883</v>
      </c>
      <c r="Z228" s="4">
        <f t="shared" si="190"/>
        <v>0.73204982249993378</v>
      </c>
      <c r="AA228" s="4">
        <f t="shared" si="190"/>
        <v>0.65145592958786691</v>
      </c>
      <c r="AB228" s="4">
        <f t="shared" si="190"/>
        <v>0.56032247880849573</v>
      </c>
      <c r="AC228" s="4">
        <f t="shared" si="190"/>
        <v>0.46411326873185343</v>
      </c>
      <c r="AD228" s="4">
        <f t="shared" si="190"/>
        <v>0.36979727595523937</v>
      </c>
      <c r="AE228" s="4">
        <f t="shared" si="190"/>
        <v>0.28393948637231203</v>
      </c>
      <c r="AF228" s="4">
        <f t="shared" si="190"/>
        <v>0.21097259161117732</v>
      </c>
      <c r="AG228" s="4">
        <f t="shared" si="190"/>
        <v>0.15253917653798199</v>
      </c>
      <c r="AH228" s="4">
        <f t="shared" si="190"/>
        <v>0.10795188737709993</v>
      </c>
      <c r="AI228" s="4">
        <f t="shared" si="190"/>
        <v>7.5176653938091809E-2</v>
      </c>
      <c r="AJ228" s="4">
        <f t="shared" si="190"/>
        <v>5.1742836177502194E-2</v>
      </c>
      <c r="AK228" s="4">
        <f t="shared" si="190"/>
        <v>3.5319190625345942E-2</v>
      </c>
      <c r="AL228" s="4">
        <f t="shared" si="190"/>
        <v>2.3969442072658165E-2</v>
      </c>
      <c r="AM228" s="4">
        <f t="shared" si="190"/>
        <v>1.6202243558389728E-2</v>
      </c>
      <c r="AN228" s="4">
        <f t="shared" si="190"/>
        <v>1.0922240564108399E-2</v>
      </c>
      <c r="AO228" s="4">
        <f t="shared" si="190"/>
        <v>7.3493212906090566E-3</v>
      </c>
      <c r="AP228" s="4">
        <f t="shared" si="190"/>
        <v>4.9390262185057265E-3</v>
      </c>
      <c r="AQ228" s="4">
        <f t="shared" si="190"/>
        <v>3.3164275492956197E-3</v>
      </c>
      <c r="AR228" s="4">
        <f t="shared" si="190"/>
        <v>2.2256362146679809E-3</v>
      </c>
    </row>
    <row r="229" spans="1:44" x14ac:dyDescent="0.25">
      <c r="A229" s="24" t="s">
        <v>79</v>
      </c>
      <c r="B229" s="45">
        <f>'Parameter Input'!$L$96</f>
        <v>0.06</v>
      </c>
      <c r="C229" s="46">
        <f>'Parameter Input'!$M$96</f>
        <v>0.06</v>
      </c>
      <c r="D229" s="1" t="s">
        <v>57</v>
      </c>
      <c r="L229" s="54">
        <f>'Parameter Input'!$O$96</f>
        <v>12</v>
      </c>
      <c r="M229" s="37">
        <v>0</v>
      </c>
      <c r="N229" s="37">
        <v>1</v>
      </c>
      <c r="O229" s="37">
        <f>'Parameter Input'!$P$96</f>
        <v>0.9</v>
      </c>
      <c r="P229" s="55">
        <f>'Parameter Input'!$Q$96</f>
        <v>0.4</v>
      </c>
      <c r="Q229" s="4">
        <f t="shared" si="190"/>
        <v>0.9867978615748374</v>
      </c>
      <c r="R229" s="4">
        <f t="shared" si="190"/>
        <v>0.98114509762858249</v>
      </c>
      <c r="S229" s="4">
        <f t="shared" si="190"/>
        <v>0.97311898315872036</v>
      </c>
      <c r="T229" s="4">
        <f t="shared" si="190"/>
        <v>0.96177484161592774</v>
      </c>
      <c r="U229" s="4">
        <f t="shared" si="190"/>
        <v>0.94584787155511363</v>
      </c>
      <c r="V229" s="4">
        <f t="shared" si="190"/>
        <v>0.92370360150141495</v>
      </c>
      <c r="W229" s="4">
        <f t="shared" si="190"/>
        <v>0.89334463567658451</v>
      </c>
      <c r="X229" s="4">
        <f t="shared" si="190"/>
        <v>0.85254543874327005</v>
      </c>
      <c r="Y229" s="4">
        <f t="shared" si="190"/>
        <v>0.79921300652623883</v>
      </c>
      <c r="Z229" s="4">
        <f t="shared" si="190"/>
        <v>0.73204982249993378</v>
      </c>
      <c r="AA229" s="4">
        <f t="shared" si="190"/>
        <v>0.65145592958786691</v>
      </c>
      <c r="AB229" s="4">
        <f t="shared" si="190"/>
        <v>0.56032247880849573</v>
      </c>
      <c r="AC229" s="4">
        <f t="shared" si="190"/>
        <v>0.46411326873185343</v>
      </c>
      <c r="AD229" s="4">
        <f t="shared" si="190"/>
        <v>0.36979727595523937</v>
      </c>
      <c r="AE229" s="4">
        <f t="shared" si="190"/>
        <v>0.28393948637231203</v>
      </c>
      <c r="AF229" s="4">
        <f t="shared" si="190"/>
        <v>0.21097259161117732</v>
      </c>
      <c r="AG229" s="4">
        <f t="shared" si="190"/>
        <v>0.15253917653798199</v>
      </c>
      <c r="AH229" s="4">
        <f t="shared" si="190"/>
        <v>0.10795188737709993</v>
      </c>
      <c r="AI229" s="4">
        <f t="shared" si="190"/>
        <v>7.5176653938091809E-2</v>
      </c>
      <c r="AJ229" s="4">
        <f t="shared" si="190"/>
        <v>5.1742836177502194E-2</v>
      </c>
      <c r="AK229" s="4">
        <f t="shared" si="190"/>
        <v>3.5319190625345942E-2</v>
      </c>
      <c r="AL229" s="4">
        <f t="shared" si="190"/>
        <v>2.3969442072658165E-2</v>
      </c>
      <c r="AM229" s="4">
        <f t="shared" si="190"/>
        <v>1.6202243558389728E-2</v>
      </c>
      <c r="AN229" s="4">
        <f t="shared" si="190"/>
        <v>1.0922240564108399E-2</v>
      </c>
      <c r="AO229" s="4">
        <f t="shared" si="190"/>
        <v>7.3493212906090566E-3</v>
      </c>
      <c r="AP229" s="4">
        <f t="shared" si="190"/>
        <v>4.9390262185057265E-3</v>
      </c>
      <c r="AQ229" s="4">
        <f t="shared" si="190"/>
        <v>3.3164275492956197E-3</v>
      </c>
      <c r="AR229" s="4">
        <f t="shared" si="190"/>
        <v>2.2256362146679809E-3</v>
      </c>
    </row>
    <row r="230" spans="1:44" x14ac:dyDescent="0.25">
      <c r="A230" s="24" t="s">
        <v>37</v>
      </c>
      <c r="B230" s="43">
        <f>'Parameter Input'!B103</f>
        <v>610000</v>
      </c>
      <c r="C230" s="44">
        <f>'Parameter Input'!C103</f>
        <v>610000</v>
      </c>
      <c r="D230" s="1" t="s">
        <v>38</v>
      </c>
      <c r="L230" s="54">
        <f>'Parameter Input'!E103</f>
        <v>12</v>
      </c>
      <c r="M230" s="37">
        <v>0</v>
      </c>
      <c r="N230" s="37">
        <v>1</v>
      </c>
      <c r="O230" s="37">
        <f>'Parameter Input'!F103</f>
        <v>0.9</v>
      </c>
      <c r="P230" s="55">
        <f>'Parameter Input'!G103</f>
        <v>0.4</v>
      </c>
      <c r="Q230" s="4">
        <f t="shared" si="190"/>
        <v>0.9867978615748374</v>
      </c>
      <c r="R230" s="4">
        <f t="shared" si="190"/>
        <v>0.98114509762858249</v>
      </c>
      <c r="S230" s="4">
        <f t="shared" si="190"/>
        <v>0.97311898315872036</v>
      </c>
      <c r="T230" s="4">
        <f t="shared" si="190"/>
        <v>0.96177484161592774</v>
      </c>
      <c r="U230" s="4">
        <f t="shared" si="190"/>
        <v>0.94584787155511363</v>
      </c>
      <c r="V230" s="4">
        <f t="shared" si="190"/>
        <v>0.92370360150141495</v>
      </c>
      <c r="W230" s="4">
        <f t="shared" si="190"/>
        <v>0.89334463567658451</v>
      </c>
      <c r="X230" s="4">
        <f t="shared" si="190"/>
        <v>0.85254543874327005</v>
      </c>
      <c r="Y230" s="4">
        <f t="shared" si="190"/>
        <v>0.79921300652623883</v>
      </c>
      <c r="Z230" s="4">
        <f t="shared" si="190"/>
        <v>0.73204982249993378</v>
      </c>
      <c r="AA230" s="4">
        <f t="shared" si="190"/>
        <v>0.65145592958786691</v>
      </c>
      <c r="AB230" s="4">
        <f t="shared" si="190"/>
        <v>0.56032247880849573</v>
      </c>
      <c r="AC230" s="4">
        <f t="shared" si="190"/>
        <v>0.46411326873185343</v>
      </c>
      <c r="AD230" s="4">
        <f t="shared" si="190"/>
        <v>0.36979727595523937</v>
      </c>
      <c r="AE230" s="4">
        <f t="shared" si="190"/>
        <v>0.28393948637231203</v>
      </c>
      <c r="AF230" s="4">
        <f t="shared" si="190"/>
        <v>0.21097259161117732</v>
      </c>
      <c r="AG230" s="4">
        <f t="shared" si="190"/>
        <v>0.15253917653798199</v>
      </c>
      <c r="AH230" s="4">
        <f t="shared" si="190"/>
        <v>0.10795188737709993</v>
      </c>
      <c r="AI230" s="4">
        <f t="shared" si="190"/>
        <v>7.5176653938091809E-2</v>
      </c>
      <c r="AJ230" s="4">
        <f t="shared" si="190"/>
        <v>5.1742836177502194E-2</v>
      </c>
      <c r="AK230" s="4">
        <f t="shared" si="190"/>
        <v>3.5319190625345942E-2</v>
      </c>
      <c r="AL230" s="4">
        <f t="shared" si="190"/>
        <v>2.3969442072658165E-2</v>
      </c>
      <c r="AM230" s="4">
        <f t="shared" si="190"/>
        <v>1.6202243558389728E-2</v>
      </c>
      <c r="AN230" s="4">
        <f t="shared" si="190"/>
        <v>1.0922240564108399E-2</v>
      </c>
      <c r="AO230" s="4">
        <f t="shared" si="190"/>
        <v>7.3493212906090566E-3</v>
      </c>
      <c r="AP230" s="4">
        <f t="shared" si="190"/>
        <v>4.9390262185057265E-3</v>
      </c>
      <c r="AQ230" s="4">
        <f t="shared" si="190"/>
        <v>3.3164275492956197E-3</v>
      </c>
      <c r="AR230" s="4">
        <f t="shared" si="190"/>
        <v>2.2256362146679809E-3</v>
      </c>
    </row>
    <row r="231" spans="1:44" x14ac:dyDescent="0.25">
      <c r="A231" s="24" t="s">
        <v>52</v>
      </c>
      <c r="B231" s="43">
        <f>'Parameter Input'!$L$92</f>
        <v>650000</v>
      </c>
      <c r="C231" s="44">
        <f>'Parameter Input'!$M$92</f>
        <v>650000</v>
      </c>
      <c r="D231" s="1" t="s">
        <v>38</v>
      </c>
      <c r="L231" s="54">
        <f>'Parameter Input'!$O$92</f>
        <v>12</v>
      </c>
      <c r="M231" s="37">
        <v>0</v>
      </c>
      <c r="N231" s="37">
        <v>1</v>
      </c>
      <c r="O231" s="37">
        <f>'Parameter Input'!$P$92</f>
        <v>0.9</v>
      </c>
      <c r="P231" s="55">
        <f>'Parameter Input'!$Q$92</f>
        <v>0.4</v>
      </c>
      <c r="Q231" s="4">
        <f t="shared" si="190"/>
        <v>0.9867978615748374</v>
      </c>
      <c r="R231" s="4">
        <f t="shared" si="190"/>
        <v>0.98114509762858249</v>
      </c>
      <c r="S231" s="4">
        <f t="shared" si="190"/>
        <v>0.97311898315872036</v>
      </c>
      <c r="T231" s="4">
        <f t="shared" si="190"/>
        <v>0.96177484161592774</v>
      </c>
      <c r="U231" s="4">
        <f t="shared" si="190"/>
        <v>0.94584787155511363</v>
      </c>
      <c r="V231" s="4">
        <f t="shared" si="190"/>
        <v>0.92370360150141495</v>
      </c>
      <c r="W231" s="4">
        <f t="shared" si="190"/>
        <v>0.89334463567658451</v>
      </c>
      <c r="X231" s="4">
        <f t="shared" si="190"/>
        <v>0.85254543874327005</v>
      </c>
      <c r="Y231" s="4">
        <f t="shared" si="190"/>
        <v>0.79921300652623883</v>
      </c>
      <c r="Z231" s="4">
        <f t="shared" si="190"/>
        <v>0.73204982249993378</v>
      </c>
      <c r="AA231" s="4">
        <f t="shared" si="190"/>
        <v>0.65145592958786691</v>
      </c>
      <c r="AB231" s="4">
        <f t="shared" si="190"/>
        <v>0.56032247880849573</v>
      </c>
      <c r="AC231" s="4">
        <f t="shared" si="190"/>
        <v>0.46411326873185343</v>
      </c>
      <c r="AD231" s="4">
        <f t="shared" si="190"/>
        <v>0.36979727595523937</v>
      </c>
      <c r="AE231" s="4">
        <f t="shared" si="190"/>
        <v>0.28393948637231203</v>
      </c>
      <c r="AF231" s="4">
        <f t="shared" si="190"/>
        <v>0.21097259161117732</v>
      </c>
      <c r="AG231" s="4">
        <f t="shared" si="190"/>
        <v>0.15253917653798199</v>
      </c>
      <c r="AH231" s="4">
        <f t="shared" si="190"/>
        <v>0.10795188737709993</v>
      </c>
      <c r="AI231" s="4">
        <f t="shared" si="190"/>
        <v>7.5176653938091809E-2</v>
      </c>
      <c r="AJ231" s="4">
        <f t="shared" si="190"/>
        <v>5.1742836177502194E-2</v>
      </c>
      <c r="AK231" s="4">
        <f t="shared" si="190"/>
        <v>3.5319190625345942E-2</v>
      </c>
      <c r="AL231" s="4">
        <f t="shared" si="190"/>
        <v>2.3969442072658165E-2</v>
      </c>
      <c r="AM231" s="4">
        <f t="shared" si="190"/>
        <v>1.6202243558389728E-2</v>
      </c>
      <c r="AN231" s="4">
        <f t="shared" si="190"/>
        <v>1.0922240564108399E-2</v>
      </c>
      <c r="AO231" s="4">
        <f t="shared" si="190"/>
        <v>7.3493212906090566E-3</v>
      </c>
      <c r="AP231" s="4">
        <f t="shared" si="190"/>
        <v>4.9390262185057265E-3</v>
      </c>
      <c r="AQ231" s="4">
        <f t="shared" si="190"/>
        <v>3.3164275492956197E-3</v>
      </c>
      <c r="AR231" s="4">
        <f t="shared" si="190"/>
        <v>2.2256362146679809E-3</v>
      </c>
    </row>
    <row r="232" spans="1:44" x14ac:dyDescent="0.25">
      <c r="A232" s="24" t="s">
        <v>288</v>
      </c>
      <c r="B232" s="45">
        <f>'Parameter Input'!B108</f>
        <v>3.6414565826330532</v>
      </c>
      <c r="C232" s="46">
        <f>'Parameter Input'!C108</f>
        <v>3.6414565826330532</v>
      </c>
      <c r="D232" s="1" t="s">
        <v>76</v>
      </c>
      <c r="L232" s="54">
        <f>'Parameter Input'!E108</f>
        <v>12</v>
      </c>
      <c r="M232" s="37">
        <v>0</v>
      </c>
      <c r="N232" s="37">
        <v>1</v>
      </c>
      <c r="O232" s="37">
        <f>'Parameter Input'!F108</f>
        <v>0.9</v>
      </c>
      <c r="P232" s="55">
        <f>'Parameter Input'!G108</f>
        <v>0.4</v>
      </c>
      <c r="Q232" s="4">
        <f t="shared" si="190"/>
        <v>0.9867978615748374</v>
      </c>
      <c r="R232" s="4">
        <f t="shared" si="190"/>
        <v>0.98114509762858249</v>
      </c>
      <c r="S232" s="4">
        <f t="shared" si="190"/>
        <v>0.97311898315872036</v>
      </c>
      <c r="T232" s="4">
        <f t="shared" si="190"/>
        <v>0.96177484161592774</v>
      </c>
      <c r="U232" s="4">
        <f t="shared" si="190"/>
        <v>0.94584787155511363</v>
      </c>
      <c r="V232" s="4">
        <f t="shared" si="190"/>
        <v>0.92370360150141495</v>
      </c>
      <c r="W232" s="4">
        <f t="shared" si="190"/>
        <v>0.89334463567658451</v>
      </c>
      <c r="X232" s="4">
        <f t="shared" si="190"/>
        <v>0.85254543874327005</v>
      </c>
      <c r="Y232" s="4">
        <f t="shared" si="190"/>
        <v>0.79921300652623883</v>
      </c>
      <c r="Z232" s="4">
        <f t="shared" si="190"/>
        <v>0.73204982249993378</v>
      </c>
      <c r="AA232" s="4">
        <f t="shared" si="190"/>
        <v>0.65145592958786691</v>
      </c>
      <c r="AB232" s="4">
        <f t="shared" si="190"/>
        <v>0.56032247880849573</v>
      </c>
      <c r="AC232" s="4">
        <f t="shared" si="190"/>
        <v>0.46411326873185343</v>
      </c>
      <c r="AD232" s="4">
        <f t="shared" si="190"/>
        <v>0.36979727595523937</v>
      </c>
      <c r="AE232" s="4">
        <f t="shared" si="190"/>
        <v>0.28393948637231203</v>
      </c>
      <c r="AF232" s="4">
        <f t="shared" si="190"/>
        <v>0.21097259161117732</v>
      </c>
      <c r="AG232" s="4">
        <f t="shared" si="190"/>
        <v>0.15253917653798199</v>
      </c>
      <c r="AH232" s="4">
        <f t="shared" si="190"/>
        <v>0.10795188737709993</v>
      </c>
      <c r="AI232" s="4">
        <f t="shared" si="190"/>
        <v>7.5176653938091809E-2</v>
      </c>
      <c r="AJ232" s="4">
        <f t="shared" si="190"/>
        <v>5.1742836177502194E-2</v>
      </c>
      <c r="AK232" s="4">
        <f t="shared" si="190"/>
        <v>3.5319190625345942E-2</v>
      </c>
      <c r="AL232" s="4">
        <f t="shared" si="190"/>
        <v>2.3969442072658165E-2</v>
      </c>
      <c r="AM232" s="4">
        <f t="shared" si="190"/>
        <v>1.6202243558389728E-2</v>
      </c>
      <c r="AN232" s="4">
        <f t="shared" si="190"/>
        <v>1.0922240564108399E-2</v>
      </c>
      <c r="AO232" s="4">
        <f t="shared" si="190"/>
        <v>7.3493212906090566E-3</v>
      </c>
      <c r="AP232" s="4">
        <f t="shared" si="190"/>
        <v>4.9390262185057265E-3</v>
      </c>
      <c r="AQ232" s="4">
        <f t="shared" si="190"/>
        <v>3.3164275492956197E-3</v>
      </c>
      <c r="AR232" s="4">
        <f t="shared" si="190"/>
        <v>2.2256362146679809E-3</v>
      </c>
    </row>
    <row r="233" spans="1:44" x14ac:dyDescent="0.25">
      <c r="A233" s="24" t="s">
        <v>59</v>
      </c>
      <c r="B233" s="47">
        <f>'Parameter Input'!$L$93</f>
        <v>25.563670588235297</v>
      </c>
      <c r="C233" s="48">
        <f>'Parameter Input'!$M$93</f>
        <v>25.563670588235297</v>
      </c>
      <c r="D233" s="1" t="s">
        <v>60</v>
      </c>
      <c r="L233" s="54">
        <f>'Parameter Input'!$O$93</f>
        <v>12</v>
      </c>
      <c r="M233" s="37">
        <v>0</v>
      </c>
      <c r="N233" s="37">
        <v>1</v>
      </c>
      <c r="O233" s="37">
        <f>'Parameter Input'!$P$93</f>
        <v>0.9</v>
      </c>
      <c r="P233" s="55">
        <f>'Parameter Input'!$Q$93</f>
        <v>0.4</v>
      </c>
      <c r="Q233" s="4">
        <f t="shared" si="190"/>
        <v>0.9867978615748374</v>
      </c>
      <c r="R233" s="4">
        <f t="shared" si="190"/>
        <v>0.98114509762858249</v>
      </c>
      <c r="S233" s="4">
        <f t="shared" si="190"/>
        <v>0.97311898315872036</v>
      </c>
      <c r="T233" s="4">
        <f t="shared" si="190"/>
        <v>0.96177484161592774</v>
      </c>
      <c r="U233" s="4">
        <f t="shared" si="190"/>
        <v>0.94584787155511363</v>
      </c>
      <c r="V233" s="4">
        <f t="shared" si="190"/>
        <v>0.92370360150141495</v>
      </c>
      <c r="W233" s="4">
        <f t="shared" si="190"/>
        <v>0.89334463567658451</v>
      </c>
      <c r="X233" s="4">
        <f t="shared" si="190"/>
        <v>0.85254543874327005</v>
      </c>
      <c r="Y233" s="4">
        <f t="shared" si="190"/>
        <v>0.79921300652623883</v>
      </c>
      <c r="Z233" s="4">
        <f t="shared" si="190"/>
        <v>0.73204982249993378</v>
      </c>
      <c r="AA233" s="4">
        <f t="shared" si="190"/>
        <v>0.65145592958786691</v>
      </c>
      <c r="AB233" s="4">
        <f t="shared" si="190"/>
        <v>0.56032247880849573</v>
      </c>
      <c r="AC233" s="4">
        <f t="shared" si="190"/>
        <v>0.46411326873185343</v>
      </c>
      <c r="AD233" s="4">
        <f t="shared" si="190"/>
        <v>0.36979727595523937</v>
      </c>
      <c r="AE233" s="4">
        <f t="shared" si="190"/>
        <v>0.28393948637231203</v>
      </c>
      <c r="AF233" s="4">
        <f t="shared" si="190"/>
        <v>0.21097259161117732</v>
      </c>
      <c r="AG233" s="4">
        <f t="shared" si="190"/>
        <v>0.15253917653798199</v>
      </c>
      <c r="AH233" s="4">
        <f t="shared" si="190"/>
        <v>0.10795188737709993</v>
      </c>
      <c r="AI233" s="4">
        <f t="shared" si="190"/>
        <v>7.5176653938091809E-2</v>
      </c>
      <c r="AJ233" s="4">
        <f t="shared" si="190"/>
        <v>5.1742836177502194E-2</v>
      </c>
      <c r="AK233" s="4">
        <f t="shared" si="190"/>
        <v>3.5319190625345942E-2</v>
      </c>
      <c r="AL233" s="4">
        <f t="shared" si="190"/>
        <v>2.3969442072658165E-2</v>
      </c>
      <c r="AM233" s="4">
        <f t="shared" si="190"/>
        <v>1.6202243558389728E-2</v>
      </c>
      <c r="AN233" s="4">
        <f t="shared" si="190"/>
        <v>1.0922240564108399E-2</v>
      </c>
      <c r="AO233" s="4">
        <f t="shared" si="190"/>
        <v>7.3493212906090566E-3</v>
      </c>
      <c r="AP233" s="4">
        <f t="shared" si="190"/>
        <v>4.9390262185057265E-3</v>
      </c>
      <c r="AQ233" s="4">
        <f t="shared" si="190"/>
        <v>3.3164275492956197E-3</v>
      </c>
      <c r="AR233" s="4">
        <f t="shared" si="190"/>
        <v>2.2256362146679809E-3</v>
      </c>
    </row>
    <row r="234" spans="1:44" x14ac:dyDescent="0.25">
      <c r="A234" s="24" t="s">
        <v>67</v>
      </c>
      <c r="B234" s="45">
        <f>'Parameter Input'!$L$94</f>
        <v>9.2586511082899101E-2</v>
      </c>
      <c r="C234" s="46">
        <f>'Parameter Input'!$M$94</f>
        <v>7.3304790352502799E-2</v>
      </c>
      <c r="D234" s="1" t="s">
        <v>68</v>
      </c>
      <c r="L234" s="54">
        <f>'Parameter Input'!$O$94</f>
        <v>12</v>
      </c>
      <c r="M234" s="37">
        <v>0</v>
      </c>
      <c r="N234" s="37">
        <v>1</v>
      </c>
      <c r="O234" s="37">
        <f>'Parameter Input'!$P$94</f>
        <v>0.9</v>
      </c>
      <c r="P234" s="55">
        <f>'Parameter Input'!$Q$94</f>
        <v>0.4</v>
      </c>
      <c r="Q234" s="4">
        <f t="shared" si="190"/>
        <v>0.9867978615748374</v>
      </c>
      <c r="R234" s="4">
        <f t="shared" si="190"/>
        <v>0.98114509762858249</v>
      </c>
      <c r="S234" s="4">
        <f t="shared" si="190"/>
        <v>0.97311898315872036</v>
      </c>
      <c r="T234" s="4">
        <f t="shared" ref="T234:AI241" si="191">$N234+($M234-$N234)*((1/(1+EXP(-$P234*(T$9-$L234)))^$O234))</f>
        <v>0.96177484161592774</v>
      </c>
      <c r="U234" s="4">
        <f t="shared" si="191"/>
        <v>0.94584787155511363</v>
      </c>
      <c r="V234" s="4">
        <f t="shared" si="191"/>
        <v>0.92370360150141495</v>
      </c>
      <c r="W234" s="4">
        <f t="shared" si="191"/>
        <v>0.89334463567658451</v>
      </c>
      <c r="X234" s="4">
        <f t="shared" si="191"/>
        <v>0.85254543874327005</v>
      </c>
      <c r="Y234" s="4">
        <f t="shared" si="191"/>
        <v>0.79921300652623883</v>
      </c>
      <c r="Z234" s="4">
        <f t="shared" si="191"/>
        <v>0.73204982249993378</v>
      </c>
      <c r="AA234" s="4">
        <f t="shared" si="191"/>
        <v>0.65145592958786691</v>
      </c>
      <c r="AB234" s="4">
        <f t="shared" si="191"/>
        <v>0.56032247880849573</v>
      </c>
      <c r="AC234" s="4">
        <f t="shared" si="191"/>
        <v>0.46411326873185343</v>
      </c>
      <c r="AD234" s="4">
        <f t="shared" si="191"/>
        <v>0.36979727595523937</v>
      </c>
      <c r="AE234" s="4">
        <f t="shared" si="191"/>
        <v>0.28393948637231203</v>
      </c>
      <c r="AF234" s="4">
        <f t="shared" si="191"/>
        <v>0.21097259161117732</v>
      </c>
      <c r="AG234" s="4">
        <f t="shared" si="191"/>
        <v>0.15253917653798199</v>
      </c>
      <c r="AH234" s="4">
        <f t="shared" si="191"/>
        <v>0.10795188737709993</v>
      </c>
      <c r="AI234" s="4">
        <f t="shared" si="191"/>
        <v>7.5176653938091809E-2</v>
      </c>
      <c r="AJ234" s="4">
        <f t="shared" ref="AJ234:AR241" si="192">$N234+($M234-$N234)*((1/(1+EXP(-$P234*(AJ$9-$L234)))^$O234))</f>
        <v>5.1742836177502194E-2</v>
      </c>
      <c r="AK234" s="4">
        <f t="shared" si="192"/>
        <v>3.5319190625345942E-2</v>
      </c>
      <c r="AL234" s="4">
        <f t="shared" si="192"/>
        <v>2.3969442072658165E-2</v>
      </c>
      <c r="AM234" s="4">
        <f t="shared" si="192"/>
        <v>1.6202243558389728E-2</v>
      </c>
      <c r="AN234" s="4">
        <f t="shared" si="192"/>
        <v>1.0922240564108399E-2</v>
      </c>
      <c r="AO234" s="4">
        <f t="shared" si="192"/>
        <v>7.3493212906090566E-3</v>
      </c>
      <c r="AP234" s="4">
        <f t="shared" si="192"/>
        <v>4.9390262185057265E-3</v>
      </c>
      <c r="AQ234" s="4">
        <f t="shared" si="192"/>
        <v>3.3164275492956197E-3</v>
      </c>
      <c r="AR234" s="4">
        <f t="shared" si="192"/>
        <v>2.2256362146679809E-3</v>
      </c>
    </row>
    <row r="235" spans="1:44" x14ac:dyDescent="0.25">
      <c r="A235" s="24" t="s">
        <v>206</v>
      </c>
      <c r="B235" s="115">
        <f>'Parameter Input'!$L$97</f>
        <v>0</v>
      </c>
      <c r="C235" s="116">
        <f>'Parameter Input'!$M$97</f>
        <v>0</v>
      </c>
      <c r="D235" s="1" t="s">
        <v>76</v>
      </c>
      <c r="L235" s="54">
        <f>'Parameter Input'!$O$97</f>
        <v>17</v>
      </c>
      <c r="M235" s="37">
        <v>0</v>
      </c>
      <c r="N235" s="37">
        <v>1</v>
      </c>
      <c r="O235" s="37">
        <f>'Parameter Input'!$P$97</f>
        <v>0.9</v>
      </c>
      <c r="P235" s="55">
        <f>'Parameter Input'!$Q$97</f>
        <v>0.4</v>
      </c>
      <c r="Q235" s="4">
        <f t="shared" ref="Q235:AR235" si="193">$N235+($M235-$N235)*((1/(1+EXP(-$P235*(Q$9-$L235)))^$O235))</f>
        <v>0.99780374543478534</v>
      </c>
      <c r="R235" s="4">
        <f t="shared" si="193"/>
        <v>0.99685359315256394</v>
      </c>
      <c r="S235" s="4">
        <f t="shared" si="193"/>
        <v>0.99549347132349975</v>
      </c>
      <c r="T235" s="4">
        <f t="shared" si="193"/>
        <v>0.99354772139898062</v>
      </c>
      <c r="U235" s="4">
        <f t="shared" si="193"/>
        <v>0.99076681540580536</v>
      </c>
      <c r="V235" s="4">
        <f t="shared" si="193"/>
        <v>0.9867978615748374</v>
      </c>
      <c r="W235" s="4">
        <f t="shared" si="193"/>
        <v>0.98114509762858249</v>
      </c>
      <c r="X235" s="4">
        <f t="shared" si="193"/>
        <v>0.97311898315872036</v>
      </c>
      <c r="Y235" s="4">
        <f t="shared" si="193"/>
        <v>0.96177484161592774</v>
      </c>
      <c r="Z235" s="4">
        <f t="shared" si="193"/>
        <v>0.94584787155511363</v>
      </c>
      <c r="AA235" s="4">
        <f t="shared" si="193"/>
        <v>0.92370360150141495</v>
      </c>
      <c r="AB235" s="4">
        <f t="shared" si="193"/>
        <v>0.89334463567658451</v>
      </c>
      <c r="AC235" s="4">
        <f t="shared" si="193"/>
        <v>0.85254543874327005</v>
      </c>
      <c r="AD235" s="4">
        <f t="shared" si="193"/>
        <v>0.79921300652623883</v>
      </c>
      <c r="AE235" s="4">
        <f t="shared" si="193"/>
        <v>0.73204982249993378</v>
      </c>
      <c r="AF235" s="4">
        <f t="shared" si="193"/>
        <v>0.65145592958786691</v>
      </c>
      <c r="AG235" s="4">
        <f t="shared" si="193"/>
        <v>0.56032247880849573</v>
      </c>
      <c r="AH235" s="4">
        <f t="shared" si="193"/>
        <v>0.46411326873185343</v>
      </c>
      <c r="AI235" s="4">
        <f t="shared" si="193"/>
        <v>0.36979727595523937</v>
      </c>
      <c r="AJ235" s="4">
        <f t="shared" si="193"/>
        <v>0.28393948637231203</v>
      </c>
      <c r="AK235" s="4">
        <f t="shared" si="193"/>
        <v>0.21097259161117732</v>
      </c>
      <c r="AL235" s="4">
        <f t="shared" si="193"/>
        <v>0.15253917653798199</v>
      </c>
      <c r="AM235" s="4">
        <f t="shared" si="193"/>
        <v>0.10795188737709993</v>
      </c>
      <c r="AN235" s="4">
        <f t="shared" si="193"/>
        <v>7.5176653938091809E-2</v>
      </c>
      <c r="AO235" s="4">
        <f t="shared" si="193"/>
        <v>5.1742836177502194E-2</v>
      </c>
      <c r="AP235" s="4">
        <f t="shared" si="193"/>
        <v>3.5319190625345942E-2</v>
      </c>
      <c r="AQ235" s="4">
        <f t="shared" si="193"/>
        <v>2.3969442072658165E-2</v>
      </c>
      <c r="AR235" s="4">
        <f t="shared" si="193"/>
        <v>1.6202243558389728E-2</v>
      </c>
    </row>
    <row r="236" spans="1:44" x14ac:dyDescent="0.25">
      <c r="A236" s="24" t="s">
        <v>41</v>
      </c>
      <c r="B236" s="43">
        <f>'Parameter Input'!$L$91</f>
        <v>20</v>
      </c>
      <c r="C236" s="44">
        <f>'Parameter Input'!$M$91</f>
        <v>20</v>
      </c>
      <c r="D236" s="1" t="s">
        <v>42</v>
      </c>
      <c r="L236" s="54">
        <f>'Parameter Input'!$O$91</f>
        <v>12</v>
      </c>
      <c r="M236" s="37">
        <v>0</v>
      </c>
      <c r="N236" s="37">
        <v>1</v>
      </c>
      <c r="O236" s="37">
        <f>'Parameter Input'!$P$91</f>
        <v>0.9</v>
      </c>
      <c r="P236" s="55">
        <f>'Parameter Input'!$Q$91</f>
        <v>0.4</v>
      </c>
      <c r="Q236" s="4">
        <f t="shared" ref="Q236:AF241" si="194">$N236+($M236-$N236)*((1/(1+EXP(-$P236*(Q$9-$L236)))^$O236))</f>
        <v>0.9867978615748374</v>
      </c>
      <c r="R236" s="4">
        <f t="shared" si="194"/>
        <v>0.98114509762858249</v>
      </c>
      <c r="S236" s="4">
        <f t="shared" si="194"/>
        <v>0.97311898315872036</v>
      </c>
      <c r="T236" s="4">
        <f t="shared" si="194"/>
        <v>0.96177484161592774</v>
      </c>
      <c r="U236" s="4">
        <f t="shared" si="194"/>
        <v>0.94584787155511363</v>
      </c>
      <c r="V236" s="4">
        <f t="shared" si="194"/>
        <v>0.92370360150141495</v>
      </c>
      <c r="W236" s="4">
        <f t="shared" si="194"/>
        <v>0.89334463567658451</v>
      </c>
      <c r="X236" s="4">
        <f t="shared" si="194"/>
        <v>0.85254543874327005</v>
      </c>
      <c r="Y236" s="4">
        <f t="shared" si="194"/>
        <v>0.79921300652623883</v>
      </c>
      <c r="Z236" s="4">
        <f t="shared" si="194"/>
        <v>0.73204982249993378</v>
      </c>
      <c r="AA236" s="4">
        <f t="shared" si="194"/>
        <v>0.65145592958786691</v>
      </c>
      <c r="AB236" s="4">
        <f t="shared" si="194"/>
        <v>0.56032247880849573</v>
      </c>
      <c r="AC236" s="4">
        <f t="shared" si="194"/>
        <v>0.46411326873185343</v>
      </c>
      <c r="AD236" s="4">
        <f t="shared" si="194"/>
        <v>0.36979727595523937</v>
      </c>
      <c r="AE236" s="4">
        <f t="shared" si="194"/>
        <v>0.28393948637231203</v>
      </c>
      <c r="AF236" s="4">
        <f t="shared" si="194"/>
        <v>0.21097259161117732</v>
      </c>
      <c r="AG236" s="4">
        <f t="shared" si="191"/>
        <v>0.15253917653798199</v>
      </c>
      <c r="AH236" s="4">
        <f t="shared" si="191"/>
        <v>0.10795188737709993</v>
      </c>
      <c r="AI236" s="4">
        <f t="shared" si="191"/>
        <v>7.5176653938091809E-2</v>
      </c>
      <c r="AJ236" s="4">
        <f t="shared" si="192"/>
        <v>5.1742836177502194E-2</v>
      </c>
      <c r="AK236" s="4">
        <f t="shared" si="192"/>
        <v>3.5319190625345942E-2</v>
      </c>
      <c r="AL236" s="4">
        <f t="shared" si="192"/>
        <v>2.3969442072658165E-2</v>
      </c>
      <c r="AM236" s="4">
        <f t="shared" si="192"/>
        <v>1.6202243558389728E-2</v>
      </c>
      <c r="AN236" s="4">
        <f t="shared" si="192"/>
        <v>1.0922240564108399E-2</v>
      </c>
      <c r="AO236" s="4">
        <f t="shared" si="192"/>
        <v>7.3493212906090566E-3</v>
      </c>
      <c r="AP236" s="4">
        <f t="shared" si="192"/>
        <v>4.9390262185057265E-3</v>
      </c>
      <c r="AQ236" s="4">
        <f t="shared" si="192"/>
        <v>3.3164275492956197E-3</v>
      </c>
      <c r="AR236" s="4">
        <f t="shared" si="192"/>
        <v>2.2256362146679809E-3</v>
      </c>
    </row>
    <row r="237" spans="1:44" x14ac:dyDescent="0.25">
      <c r="A237" s="24" t="s">
        <v>70</v>
      </c>
      <c r="B237" s="43">
        <f>'Parameter Input'!B107</f>
        <v>30</v>
      </c>
      <c r="C237" s="44">
        <f>'Parameter Input'!C107</f>
        <v>30</v>
      </c>
      <c r="D237" s="1" t="s">
        <v>42</v>
      </c>
      <c r="L237" s="54">
        <f>'Parameter Input'!E107</f>
        <v>12</v>
      </c>
      <c r="M237" s="37">
        <v>0</v>
      </c>
      <c r="N237" s="37">
        <v>1</v>
      </c>
      <c r="O237" s="37">
        <f>'Parameter Input'!F107</f>
        <v>0.9</v>
      </c>
      <c r="P237" s="55">
        <f>'Parameter Input'!G107</f>
        <v>0.4</v>
      </c>
      <c r="Q237" s="4">
        <f t="shared" si="194"/>
        <v>0.9867978615748374</v>
      </c>
      <c r="R237" s="4">
        <f t="shared" si="194"/>
        <v>0.98114509762858249</v>
      </c>
      <c r="S237" s="4">
        <f t="shared" si="194"/>
        <v>0.97311898315872036</v>
      </c>
      <c r="T237" s="4">
        <f t="shared" si="194"/>
        <v>0.96177484161592774</v>
      </c>
      <c r="U237" s="4">
        <f t="shared" si="194"/>
        <v>0.94584787155511363</v>
      </c>
      <c r="V237" s="4">
        <f t="shared" si="194"/>
        <v>0.92370360150141495</v>
      </c>
      <c r="W237" s="4">
        <f t="shared" si="194"/>
        <v>0.89334463567658451</v>
      </c>
      <c r="X237" s="4">
        <f t="shared" si="194"/>
        <v>0.85254543874327005</v>
      </c>
      <c r="Y237" s="4">
        <f t="shared" si="194"/>
        <v>0.79921300652623883</v>
      </c>
      <c r="Z237" s="4">
        <f t="shared" si="194"/>
        <v>0.73204982249993378</v>
      </c>
      <c r="AA237" s="4">
        <f t="shared" si="194"/>
        <v>0.65145592958786691</v>
      </c>
      <c r="AB237" s="4">
        <f t="shared" si="194"/>
        <v>0.56032247880849573</v>
      </c>
      <c r="AC237" s="4">
        <f t="shared" si="194"/>
        <v>0.46411326873185343</v>
      </c>
      <c r="AD237" s="4">
        <f t="shared" si="194"/>
        <v>0.36979727595523937</v>
      </c>
      <c r="AE237" s="4">
        <f t="shared" si="194"/>
        <v>0.28393948637231203</v>
      </c>
      <c r="AF237" s="4">
        <f t="shared" si="194"/>
        <v>0.21097259161117732</v>
      </c>
      <c r="AG237" s="4">
        <f t="shared" si="191"/>
        <v>0.15253917653798199</v>
      </c>
      <c r="AH237" s="4">
        <f t="shared" si="191"/>
        <v>0.10795188737709993</v>
      </c>
      <c r="AI237" s="4">
        <f t="shared" si="191"/>
        <v>7.5176653938091809E-2</v>
      </c>
      <c r="AJ237" s="4">
        <f t="shared" si="192"/>
        <v>5.1742836177502194E-2</v>
      </c>
      <c r="AK237" s="4">
        <f t="shared" si="192"/>
        <v>3.5319190625345942E-2</v>
      </c>
      <c r="AL237" s="4">
        <f t="shared" si="192"/>
        <v>2.3969442072658165E-2</v>
      </c>
      <c r="AM237" s="4">
        <f t="shared" si="192"/>
        <v>1.6202243558389728E-2</v>
      </c>
      <c r="AN237" s="4">
        <f t="shared" si="192"/>
        <v>1.0922240564108399E-2</v>
      </c>
      <c r="AO237" s="4">
        <f t="shared" si="192"/>
        <v>7.3493212906090566E-3</v>
      </c>
      <c r="AP237" s="4">
        <f t="shared" si="192"/>
        <v>4.9390262185057265E-3</v>
      </c>
      <c r="AQ237" s="4">
        <f t="shared" si="192"/>
        <v>3.3164275492956197E-3</v>
      </c>
      <c r="AR237" s="4">
        <f t="shared" si="192"/>
        <v>2.2256362146679809E-3</v>
      </c>
    </row>
    <row r="238" spans="1:44" x14ac:dyDescent="0.25">
      <c r="A238" s="24" t="s">
        <v>207</v>
      </c>
      <c r="B238" s="70">
        <f>'Parameter Input'!B104</f>
        <v>2240</v>
      </c>
      <c r="C238" s="71">
        <f>'Parameter Input'!C104</f>
        <v>2240</v>
      </c>
      <c r="D238" s="1" t="s">
        <v>49</v>
      </c>
      <c r="L238" s="54">
        <f>'Parameter Input'!E104</f>
        <v>12</v>
      </c>
      <c r="M238" s="37">
        <v>0</v>
      </c>
      <c r="N238" s="37">
        <v>1</v>
      </c>
      <c r="O238" s="37">
        <f>'Parameter Input'!F104</f>
        <v>0.9</v>
      </c>
      <c r="P238" s="55">
        <f>'Parameter Input'!G104</f>
        <v>0.4</v>
      </c>
      <c r="Q238" s="4">
        <f t="shared" si="194"/>
        <v>0.9867978615748374</v>
      </c>
      <c r="R238" s="4">
        <f t="shared" si="194"/>
        <v>0.98114509762858249</v>
      </c>
      <c r="S238" s="4">
        <f t="shared" si="194"/>
        <v>0.97311898315872036</v>
      </c>
      <c r="T238" s="4">
        <f t="shared" si="194"/>
        <v>0.96177484161592774</v>
      </c>
      <c r="U238" s="4">
        <f t="shared" si="194"/>
        <v>0.94584787155511363</v>
      </c>
      <c r="V238" s="4">
        <f t="shared" si="194"/>
        <v>0.92370360150141495</v>
      </c>
      <c r="W238" s="4">
        <f t="shared" si="194"/>
        <v>0.89334463567658451</v>
      </c>
      <c r="X238" s="4">
        <f t="shared" si="194"/>
        <v>0.85254543874327005</v>
      </c>
      <c r="Y238" s="4">
        <f t="shared" si="194"/>
        <v>0.79921300652623883</v>
      </c>
      <c r="Z238" s="4">
        <f t="shared" si="194"/>
        <v>0.73204982249993378</v>
      </c>
      <c r="AA238" s="4">
        <f t="shared" si="194"/>
        <v>0.65145592958786691</v>
      </c>
      <c r="AB238" s="4">
        <f t="shared" si="194"/>
        <v>0.56032247880849573</v>
      </c>
      <c r="AC238" s="4">
        <f t="shared" si="194"/>
        <v>0.46411326873185343</v>
      </c>
      <c r="AD238" s="4">
        <f t="shared" si="194"/>
        <v>0.36979727595523937</v>
      </c>
      <c r="AE238" s="4">
        <f t="shared" si="194"/>
        <v>0.28393948637231203</v>
      </c>
      <c r="AF238" s="4">
        <f t="shared" si="194"/>
        <v>0.21097259161117732</v>
      </c>
      <c r="AG238" s="4">
        <f t="shared" si="191"/>
        <v>0.15253917653798199</v>
      </c>
      <c r="AH238" s="4">
        <f t="shared" si="191"/>
        <v>0.10795188737709993</v>
      </c>
      <c r="AI238" s="4">
        <f t="shared" si="191"/>
        <v>7.5176653938091809E-2</v>
      </c>
      <c r="AJ238" s="4">
        <f t="shared" si="192"/>
        <v>5.1742836177502194E-2</v>
      </c>
      <c r="AK238" s="4">
        <f t="shared" si="192"/>
        <v>3.5319190625345942E-2</v>
      </c>
      <c r="AL238" s="4">
        <f t="shared" si="192"/>
        <v>2.3969442072658165E-2</v>
      </c>
      <c r="AM238" s="4">
        <f t="shared" si="192"/>
        <v>1.6202243558389728E-2</v>
      </c>
      <c r="AN238" s="4">
        <f t="shared" si="192"/>
        <v>1.0922240564108399E-2</v>
      </c>
      <c r="AO238" s="4">
        <f t="shared" si="192"/>
        <v>7.3493212906090566E-3</v>
      </c>
      <c r="AP238" s="4">
        <f t="shared" si="192"/>
        <v>4.9390262185057265E-3</v>
      </c>
      <c r="AQ238" s="4">
        <f t="shared" si="192"/>
        <v>3.3164275492956197E-3</v>
      </c>
      <c r="AR238" s="4">
        <f t="shared" si="192"/>
        <v>2.2256362146679809E-3</v>
      </c>
    </row>
    <row r="239" spans="1:44" x14ac:dyDescent="0.25">
      <c r="A239" s="24" t="s">
        <v>56</v>
      </c>
      <c r="B239" s="72">
        <f>'Parameter Input'!B105</f>
        <v>0.32</v>
      </c>
      <c r="C239" s="73">
        <f>'Parameter Input'!C105</f>
        <v>0.32</v>
      </c>
      <c r="D239" s="1" t="s">
        <v>57</v>
      </c>
      <c r="L239" s="54">
        <f>'Parameter Input'!E105</f>
        <v>12</v>
      </c>
      <c r="M239" s="37">
        <v>0</v>
      </c>
      <c r="N239" s="37">
        <v>1</v>
      </c>
      <c r="O239" s="37">
        <f>'Parameter Input'!F105</f>
        <v>0.9</v>
      </c>
      <c r="P239" s="55">
        <f>'Parameter Input'!G105</f>
        <v>0.4</v>
      </c>
      <c r="Q239" s="4">
        <f t="shared" si="194"/>
        <v>0.9867978615748374</v>
      </c>
      <c r="R239" s="4">
        <f t="shared" si="194"/>
        <v>0.98114509762858249</v>
      </c>
      <c r="S239" s="4">
        <f t="shared" si="194"/>
        <v>0.97311898315872036</v>
      </c>
      <c r="T239" s="4">
        <f t="shared" si="194"/>
        <v>0.96177484161592774</v>
      </c>
      <c r="U239" s="4">
        <f t="shared" si="194"/>
        <v>0.94584787155511363</v>
      </c>
      <c r="V239" s="4">
        <f t="shared" si="194"/>
        <v>0.92370360150141495</v>
      </c>
      <c r="W239" s="4">
        <f t="shared" si="194"/>
        <v>0.89334463567658451</v>
      </c>
      <c r="X239" s="4">
        <f t="shared" si="194"/>
        <v>0.85254543874327005</v>
      </c>
      <c r="Y239" s="4">
        <f t="shared" si="194"/>
        <v>0.79921300652623883</v>
      </c>
      <c r="Z239" s="4">
        <f t="shared" si="194"/>
        <v>0.73204982249993378</v>
      </c>
      <c r="AA239" s="4">
        <f t="shared" si="194"/>
        <v>0.65145592958786691</v>
      </c>
      <c r="AB239" s="4">
        <f t="shared" si="194"/>
        <v>0.56032247880849573</v>
      </c>
      <c r="AC239" s="4">
        <f t="shared" si="194"/>
        <v>0.46411326873185343</v>
      </c>
      <c r="AD239" s="4">
        <f t="shared" si="194"/>
        <v>0.36979727595523937</v>
      </c>
      <c r="AE239" s="4">
        <f t="shared" si="194"/>
        <v>0.28393948637231203</v>
      </c>
      <c r="AF239" s="4">
        <f t="shared" si="194"/>
        <v>0.21097259161117732</v>
      </c>
      <c r="AG239" s="4">
        <f t="shared" si="191"/>
        <v>0.15253917653798199</v>
      </c>
      <c r="AH239" s="4">
        <f t="shared" si="191"/>
        <v>0.10795188737709993</v>
      </c>
      <c r="AI239" s="4">
        <f t="shared" si="191"/>
        <v>7.5176653938091809E-2</v>
      </c>
      <c r="AJ239" s="4">
        <f t="shared" si="192"/>
        <v>5.1742836177502194E-2</v>
      </c>
      <c r="AK239" s="4">
        <f t="shared" si="192"/>
        <v>3.5319190625345942E-2</v>
      </c>
      <c r="AL239" s="4">
        <f t="shared" si="192"/>
        <v>2.3969442072658165E-2</v>
      </c>
      <c r="AM239" s="4">
        <f t="shared" si="192"/>
        <v>1.6202243558389728E-2</v>
      </c>
      <c r="AN239" s="4">
        <f t="shared" si="192"/>
        <v>1.0922240564108399E-2</v>
      </c>
      <c r="AO239" s="4">
        <f t="shared" si="192"/>
        <v>7.3493212906090566E-3</v>
      </c>
      <c r="AP239" s="4">
        <f t="shared" si="192"/>
        <v>4.9390262185057265E-3</v>
      </c>
      <c r="AQ239" s="4">
        <f t="shared" si="192"/>
        <v>3.3164275492956197E-3</v>
      </c>
      <c r="AR239" s="4">
        <f t="shared" si="192"/>
        <v>2.2256362146679809E-3</v>
      </c>
    </row>
    <row r="240" spans="1:44" x14ac:dyDescent="0.25">
      <c r="A240" s="24" t="s">
        <v>73</v>
      </c>
      <c r="B240" s="72">
        <f>'Parameter Input'!$L$95</f>
        <v>0</v>
      </c>
      <c r="C240" s="73">
        <f>'Parameter Input'!$M$95</f>
        <v>0</v>
      </c>
      <c r="D240" s="1" t="s">
        <v>57</v>
      </c>
      <c r="L240" s="54">
        <f>'Parameter Input'!$O$95</f>
        <v>12</v>
      </c>
      <c r="M240" s="37">
        <v>0</v>
      </c>
      <c r="N240" s="37">
        <v>1</v>
      </c>
      <c r="O240" s="37">
        <f>'Parameter Input'!$P$95</f>
        <v>0.9</v>
      </c>
      <c r="P240" s="55">
        <f>'Parameter Input'!$Q$95</f>
        <v>0.4</v>
      </c>
      <c r="Q240" s="4">
        <f t="shared" si="194"/>
        <v>0.9867978615748374</v>
      </c>
      <c r="R240" s="4">
        <f t="shared" si="194"/>
        <v>0.98114509762858249</v>
      </c>
      <c r="S240" s="4">
        <f t="shared" si="194"/>
        <v>0.97311898315872036</v>
      </c>
      <c r="T240" s="4">
        <f t="shared" si="194"/>
        <v>0.96177484161592774</v>
      </c>
      <c r="U240" s="4">
        <f t="shared" si="194"/>
        <v>0.94584787155511363</v>
      </c>
      <c r="V240" s="4">
        <f t="shared" si="194"/>
        <v>0.92370360150141495</v>
      </c>
      <c r="W240" s="4">
        <f t="shared" si="194"/>
        <v>0.89334463567658451</v>
      </c>
      <c r="X240" s="4">
        <f t="shared" si="194"/>
        <v>0.85254543874327005</v>
      </c>
      <c r="Y240" s="4">
        <f t="shared" si="194"/>
        <v>0.79921300652623883</v>
      </c>
      <c r="Z240" s="4">
        <f t="shared" si="194"/>
        <v>0.73204982249993378</v>
      </c>
      <c r="AA240" s="4">
        <f t="shared" si="194"/>
        <v>0.65145592958786691</v>
      </c>
      <c r="AB240" s="4">
        <f t="shared" si="194"/>
        <v>0.56032247880849573</v>
      </c>
      <c r="AC240" s="4">
        <f t="shared" si="194"/>
        <v>0.46411326873185343</v>
      </c>
      <c r="AD240" s="4">
        <f t="shared" si="194"/>
        <v>0.36979727595523937</v>
      </c>
      <c r="AE240" s="4">
        <f t="shared" si="194"/>
        <v>0.28393948637231203</v>
      </c>
      <c r="AF240" s="4">
        <f t="shared" si="194"/>
        <v>0.21097259161117732</v>
      </c>
      <c r="AG240" s="4">
        <f t="shared" si="191"/>
        <v>0.15253917653798199</v>
      </c>
      <c r="AH240" s="4">
        <f t="shared" si="191"/>
        <v>0.10795188737709993</v>
      </c>
      <c r="AI240" s="4">
        <f t="shared" si="191"/>
        <v>7.5176653938091809E-2</v>
      </c>
      <c r="AJ240" s="4">
        <f t="shared" si="192"/>
        <v>5.1742836177502194E-2</v>
      </c>
      <c r="AK240" s="4">
        <f t="shared" si="192"/>
        <v>3.5319190625345942E-2</v>
      </c>
      <c r="AL240" s="4">
        <f t="shared" si="192"/>
        <v>2.3969442072658165E-2</v>
      </c>
      <c r="AM240" s="4">
        <f t="shared" si="192"/>
        <v>1.6202243558389728E-2</v>
      </c>
      <c r="AN240" s="4">
        <f t="shared" si="192"/>
        <v>1.0922240564108399E-2</v>
      </c>
      <c r="AO240" s="4">
        <f t="shared" si="192"/>
        <v>7.3493212906090566E-3</v>
      </c>
      <c r="AP240" s="4">
        <f t="shared" si="192"/>
        <v>4.9390262185057265E-3</v>
      </c>
      <c r="AQ240" s="4">
        <f t="shared" si="192"/>
        <v>3.3164275492956197E-3</v>
      </c>
      <c r="AR240" s="4">
        <f t="shared" si="192"/>
        <v>2.2256362146679809E-3</v>
      </c>
    </row>
    <row r="241" spans="1:44" ht="15.75" thickBot="1" x14ac:dyDescent="0.3">
      <c r="A241" s="24" t="s">
        <v>64</v>
      </c>
      <c r="B241" s="74">
        <f>'Parameter Input'!B106</f>
        <v>178500</v>
      </c>
      <c r="C241" s="75">
        <f>'Parameter Input'!C106</f>
        <v>178500</v>
      </c>
      <c r="D241" s="1" t="s">
        <v>65</v>
      </c>
      <c r="L241" s="56">
        <f>'Parameter Input'!E106</f>
        <v>12</v>
      </c>
      <c r="M241" s="57">
        <v>0</v>
      </c>
      <c r="N241" s="57">
        <v>1</v>
      </c>
      <c r="O241" s="57">
        <f>'Parameter Input'!F106</f>
        <v>0.9</v>
      </c>
      <c r="P241" s="58">
        <f>'Parameter Input'!G106</f>
        <v>0.4</v>
      </c>
      <c r="Q241" s="4">
        <f t="shared" si="194"/>
        <v>0.9867978615748374</v>
      </c>
      <c r="R241" s="4">
        <f t="shared" si="194"/>
        <v>0.98114509762858249</v>
      </c>
      <c r="S241" s="4">
        <f t="shared" si="194"/>
        <v>0.97311898315872036</v>
      </c>
      <c r="T241" s="4">
        <f t="shared" si="194"/>
        <v>0.96177484161592774</v>
      </c>
      <c r="U241" s="4">
        <f t="shared" si="194"/>
        <v>0.94584787155511363</v>
      </c>
      <c r="V241" s="4">
        <f t="shared" si="194"/>
        <v>0.92370360150141495</v>
      </c>
      <c r="W241" s="4">
        <f t="shared" si="194"/>
        <v>0.89334463567658451</v>
      </c>
      <c r="X241" s="4">
        <f t="shared" si="194"/>
        <v>0.85254543874327005</v>
      </c>
      <c r="Y241" s="4">
        <f t="shared" si="194"/>
        <v>0.79921300652623883</v>
      </c>
      <c r="Z241" s="4">
        <f t="shared" si="194"/>
        <v>0.73204982249993378</v>
      </c>
      <c r="AA241" s="4">
        <f t="shared" si="194"/>
        <v>0.65145592958786691</v>
      </c>
      <c r="AB241" s="4">
        <f t="shared" si="194"/>
        <v>0.56032247880849573</v>
      </c>
      <c r="AC241" s="4">
        <f t="shared" si="194"/>
        <v>0.46411326873185343</v>
      </c>
      <c r="AD241" s="4">
        <f t="shared" si="194"/>
        <v>0.36979727595523937</v>
      </c>
      <c r="AE241" s="4">
        <f t="shared" si="194"/>
        <v>0.28393948637231203</v>
      </c>
      <c r="AF241" s="4">
        <f t="shared" si="194"/>
        <v>0.21097259161117732</v>
      </c>
      <c r="AG241" s="4">
        <f t="shared" si="191"/>
        <v>0.15253917653798199</v>
      </c>
      <c r="AH241" s="4">
        <f t="shared" si="191"/>
        <v>0.10795188737709993</v>
      </c>
      <c r="AI241" s="4">
        <f t="shared" si="191"/>
        <v>7.5176653938091809E-2</v>
      </c>
      <c r="AJ241" s="4">
        <f t="shared" si="192"/>
        <v>5.1742836177502194E-2</v>
      </c>
      <c r="AK241" s="4">
        <f t="shared" si="192"/>
        <v>3.5319190625345942E-2</v>
      </c>
      <c r="AL241" s="4">
        <f t="shared" si="192"/>
        <v>2.3969442072658165E-2</v>
      </c>
      <c r="AM241" s="4">
        <f t="shared" si="192"/>
        <v>1.6202243558389728E-2</v>
      </c>
      <c r="AN241" s="4">
        <f t="shared" si="192"/>
        <v>1.0922240564108399E-2</v>
      </c>
      <c r="AO241" s="4">
        <f t="shared" si="192"/>
        <v>7.3493212906090566E-3</v>
      </c>
      <c r="AP241" s="4">
        <f t="shared" si="192"/>
        <v>4.9390262185057265E-3</v>
      </c>
      <c r="AQ241" s="4">
        <f t="shared" si="192"/>
        <v>3.3164275492956197E-3</v>
      </c>
      <c r="AR241" s="4">
        <f t="shared" si="192"/>
        <v>2.2256362146679809E-3</v>
      </c>
    </row>
    <row r="242" spans="1:44" x14ac:dyDescent="0.25">
      <c r="A242" s="25"/>
      <c r="B242" s="40"/>
    </row>
    <row r="243" spans="1:44" ht="15.75" thickBot="1" x14ac:dyDescent="0.3"/>
    <row r="244" spans="1:44" ht="15.75" thickBot="1" x14ac:dyDescent="0.3">
      <c r="A244" s="26" t="s">
        <v>208</v>
      </c>
      <c r="B244" s="27">
        <v>2023</v>
      </c>
      <c r="C244" s="27">
        <v>2024</v>
      </c>
      <c r="D244" s="27">
        <v>2025</v>
      </c>
      <c r="E244" s="27">
        <v>2026</v>
      </c>
      <c r="F244" s="27">
        <v>2027</v>
      </c>
      <c r="G244" s="27">
        <v>2028</v>
      </c>
      <c r="H244" s="27">
        <v>2029</v>
      </c>
      <c r="I244" s="27">
        <v>2030</v>
      </c>
      <c r="J244" s="27">
        <v>2031</v>
      </c>
      <c r="K244" s="27">
        <v>2032</v>
      </c>
      <c r="L244" s="27">
        <v>2033</v>
      </c>
      <c r="M244" s="27">
        <v>2034</v>
      </c>
      <c r="N244" s="27">
        <v>2035</v>
      </c>
      <c r="O244" s="27">
        <v>2036</v>
      </c>
      <c r="P244" s="27">
        <v>2037</v>
      </c>
      <c r="Q244" s="27">
        <v>2038</v>
      </c>
      <c r="R244" s="27">
        <v>2039</v>
      </c>
      <c r="S244" s="27">
        <v>2040</v>
      </c>
      <c r="T244" s="27">
        <v>2041</v>
      </c>
      <c r="U244" s="27">
        <v>2042</v>
      </c>
      <c r="V244" s="27">
        <v>2043</v>
      </c>
      <c r="W244" s="27">
        <v>2044</v>
      </c>
      <c r="X244" s="27">
        <v>2045</v>
      </c>
      <c r="Y244" s="27">
        <v>2046</v>
      </c>
      <c r="Z244" s="27">
        <v>2047</v>
      </c>
      <c r="AA244" s="27">
        <v>2048</v>
      </c>
      <c r="AB244" s="27">
        <v>2049</v>
      </c>
      <c r="AC244" s="28">
        <v>2050</v>
      </c>
    </row>
    <row r="245" spans="1:44" x14ac:dyDescent="0.25">
      <c r="A245" s="29" t="str">
        <f t="shared" ref="A245:A254" si="195">A225</f>
        <v>Capex vehicle</v>
      </c>
      <c r="B245" s="62">
        <f t="shared" ref="B245:B254" si="196">$B225+($C225-$B225)*(1-Q225)</f>
        <v>5000000</v>
      </c>
      <c r="C245" s="62">
        <f t="shared" ref="C245:C254" si="197">$B225+($C225-$B225)*(1-R225)</f>
        <v>5000000</v>
      </c>
      <c r="D245" s="62">
        <f t="shared" ref="D245:D254" si="198">$B225+($C225-$B225)*(1-S225)</f>
        <v>5000000</v>
      </c>
      <c r="E245" s="62">
        <f t="shared" ref="E245:E254" si="199">$B225+($C225-$B225)*(1-T225)</f>
        <v>5000000</v>
      </c>
      <c r="F245" s="62">
        <f t="shared" ref="F245:F254" si="200">$B225+($C225-$B225)*(1-U225)</f>
        <v>5000000</v>
      </c>
      <c r="G245" s="62">
        <f t="shared" ref="G245:G254" si="201">$B225+($C225-$B225)*(1-V225)</f>
        <v>5000000</v>
      </c>
      <c r="H245" s="62">
        <f t="shared" ref="H245:H254" si="202">$B225+($C225-$B225)*(1-W225)</f>
        <v>5000000</v>
      </c>
      <c r="I245" s="62">
        <f t="shared" ref="I245:I254" si="203">$B225+($C225-$B225)*(1-X225)</f>
        <v>5000000</v>
      </c>
      <c r="J245" s="62">
        <f t="shared" ref="J245:J254" si="204">$B225+($C225-$B225)*(1-Y225)</f>
        <v>5000000</v>
      </c>
      <c r="K245" s="62">
        <f t="shared" ref="K245:K254" si="205">$B225+($C225-$B225)*(1-Z225)</f>
        <v>5000000</v>
      </c>
      <c r="L245" s="62">
        <f t="shared" ref="L245:L254" si="206">$B225+($C225-$B225)*(1-AA225)</f>
        <v>5000000</v>
      </c>
      <c r="M245" s="62">
        <f t="shared" ref="M245:M254" si="207">$B225+($C225-$B225)*(1-AB225)</f>
        <v>5000000</v>
      </c>
      <c r="N245" s="62">
        <f t="shared" ref="N245:N254" si="208">$B225+($C225-$B225)*(1-AC225)</f>
        <v>5000000</v>
      </c>
      <c r="O245" s="62">
        <f t="shared" ref="O245:O254" si="209">$B225+($C225-$B225)*(1-AD225)</f>
        <v>5000000</v>
      </c>
      <c r="P245" s="62">
        <f t="shared" ref="P245:P254" si="210">$B225+($C225-$B225)*(1-AE225)</f>
        <v>5000000</v>
      </c>
      <c r="Q245" s="62">
        <f t="shared" ref="Q245:Q254" si="211">$B225+($C225-$B225)*(1-AF225)</f>
        <v>5000000</v>
      </c>
      <c r="R245" s="62">
        <f t="shared" ref="R245:R254" si="212">$B225+($C225-$B225)*(1-AG225)</f>
        <v>5000000</v>
      </c>
      <c r="S245" s="62">
        <f t="shared" ref="S245:S254" si="213">$B225+($C225-$B225)*(1-AH225)</f>
        <v>5000000</v>
      </c>
      <c r="T245" s="62">
        <f t="shared" ref="T245:T254" si="214">$B225+($C225-$B225)*(1-AI225)</f>
        <v>5000000</v>
      </c>
      <c r="U245" s="62">
        <f t="shared" ref="U245:U254" si="215">$B225+($C225-$B225)*(1-AJ225)</f>
        <v>5000000</v>
      </c>
      <c r="V245" s="62">
        <f t="shared" ref="V245:V254" si="216">$B225+($C225-$B225)*(1-AK225)</f>
        <v>5000000</v>
      </c>
      <c r="W245" s="62">
        <f t="shared" ref="W245:W254" si="217">$B225+($C225-$B225)*(1-AL225)</f>
        <v>5000000</v>
      </c>
      <c r="X245" s="62">
        <f t="shared" ref="X245:X254" si="218">$B225+($C225-$B225)*(1-AM225)</f>
        <v>5000000</v>
      </c>
      <c r="Y245" s="62">
        <f t="shared" ref="Y245:Y254" si="219">$B225+($C225-$B225)*(1-AN225)</f>
        <v>5000000</v>
      </c>
      <c r="Z245" s="62">
        <f t="shared" ref="Z245:Z254" si="220">$B225+($C225-$B225)*(1-AO225)</f>
        <v>5000000</v>
      </c>
      <c r="AA245" s="62">
        <f t="shared" ref="AA245:AA254" si="221">$B225+($C225-$B225)*(1-AP225)</f>
        <v>5000000</v>
      </c>
      <c r="AB245" s="62">
        <f t="shared" ref="AB245:AB254" si="222">$B225+($C225-$B225)*(1-AQ225)</f>
        <v>5000000</v>
      </c>
      <c r="AC245" s="62">
        <f t="shared" ref="AC245:AC254" si="223">$B225+($C225-$B225)*(1-AR225)</f>
        <v>5000000</v>
      </c>
    </row>
    <row r="246" spans="1:44" x14ac:dyDescent="0.25">
      <c r="A246" s="30" t="str">
        <f t="shared" si="195"/>
        <v>Residual value (vehicle)</v>
      </c>
      <c r="B246" s="62">
        <f t="shared" si="196"/>
        <v>-750000</v>
      </c>
      <c r="C246" s="62">
        <f t="shared" si="197"/>
        <v>-750000</v>
      </c>
      <c r="D246" s="62">
        <f t="shared" si="198"/>
        <v>-750000</v>
      </c>
      <c r="E246" s="62">
        <f t="shared" si="199"/>
        <v>-750000</v>
      </c>
      <c r="F246" s="62">
        <f t="shared" si="200"/>
        <v>-750000</v>
      </c>
      <c r="G246" s="62">
        <f t="shared" si="201"/>
        <v>-750000</v>
      </c>
      <c r="H246" s="62">
        <f t="shared" si="202"/>
        <v>-750000</v>
      </c>
      <c r="I246" s="62">
        <f t="shared" si="203"/>
        <v>-750000</v>
      </c>
      <c r="J246" s="62">
        <f t="shared" si="204"/>
        <v>-750000</v>
      </c>
      <c r="K246" s="62">
        <f t="shared" si="205"/>
        <v>-750000</v>
      </c>
      <c r="L246" s="62">
        <f t="shared" si="206"/>
        <v>-750000</v>
      </c>
      <c r="M246" s="62">
        <f t="shared" si="207"/>
        <v>-750000</v>
      </c>
      <c r="N246" s="62">
        <f t="shared" si="208"/>
        <v>-750000</v>
      </c>
      <c r="O246" s="62">
        <f t="shared" si="209"/>
        <v>-750000</v>
      </c>
      <c r="P246" s="62">
        <f t="shared" si="210"/>
        <v>-750000</v>
      </c>
      <c r="Q246" s="62">
        <f t="shared" si="211"/>
        <v>-750000</v>
      </c>
      <c r="R246" s="62">
        <f t="shared" si="212"/>
        <v>-750000</v>
      </c>
      <c r="S246" s="62">
        <f t="shared" si="213"/>
        <v>-750000</v>
      </c>
      <c r="T246" s="62">
        <f t="shared" si="214"/>
        <v>-750000</v>
      </c>
      <c r="U246" s="62">
        <f t="shared" si="215"/>
        <v>-750000</v>
      </c>
      <c r="V246" s="62">
        <f t="shared" si="216"/>
        <v>-750000</v>
      </c>
      <c r="W246" s="62">
        <f t="shared" si="217"/>
        <v>-750000</v>
      </c>
      <c r="X246" s="62">
        <f t="shared" si="218"/>
        <v>-750000</v>
      </c>
      <c r="Y246" s="62">
        <f t="shared" si="219"/>
        <v>-750000</v>
      </c>
      <c r="Z246" s="62">
        <f t="shared" si="220"/>
        <v>-750000</v>
      </c>
      <c r="AA246" s="62">
        <f t="shared" si="221"/>
        <v>-750000</v>
      </c>
      <c r="AB246" s="62">
        <f t="shared" si="222"/>
        <v>-750000</v>
      </c>
      <c r="AC246" s="62">
        <f t="shared" si="223"/>
        <v>-750000</v>
      </c>
    </row>
    <row r="247" spans="1:44" x14ac:dyDescent="0.25">
      <c r="A247" s="30" t="str">
        <f t="shared" si="195"/>
        <v>Capex costumization</v>
      </c>
      <c r="B247" s="62">
        <f t="shared" si="196"/>
        <v>2800000</v>
      </c>
      <c r="C247" s="62">
        <f t="shared" si="197"/>
        <v>2800000</v>
      </c>
      <c r="D247" s="62">
        <f t="shared" si="198"/>
        <v>2800000</v>
      </c>
      <c r="E247" s="62">
        <f t="shared" si="199"/>
        <v>2800000</v>
      </c>
      <c r="F247" s="62">
        <f t="shared" si="200"/>
        <v>2800000</v>
      </c>
      <c r="G247" s="62">
        <f t="shared" si="201"/>
        <v>2800000</v>
      </c>
      <c r="H247" s="62">
        <f t="shared" si="202"/>
        <v>2800000</v>
      </c>
      <c r="I247" s="62">
        <f t="shared" si="203"/>
        <v>2800000</v>
      </c>
      <c r="J247" s="62">
        <f t="shared" si="204"/>
        <v>2800000</v>
      </c>
      <c r="K247" s="62">
        <f t="shared" si="205"/>
        <v>2800000</v>
      </c>
      <c r="L247" s="62">
        <f t="shared" si="206"/>
        <v>2800000</v>
      </c>
      <c r="M247" s="62">
        <f t="shared" si="207"/>
        <v>2800000</v>
      </c>
      <c r="N247" s="62">
        <f t="shared" si="208"/>
        <v>2800000</v>
      </c>
      <c r="O247" s="62">
        <f t="shared" si="209"/>
        <v>2800000</v>
      </c>
      <c r="P247" s="62">
        <f t="shared" si="210"/>
        <v>2800000</v>
      </c>
      <c r="Q247" s="62">
        <f t="shared" si="211"/>
        <v>2800000</v>
      </c>
      <c r="R247" s="62">
        <f t="shared" si="212"/>
        <v>2800000</v>
      </c>
      <c r="S247" s="62">
        <f t="shared" si="213"/>
        <v>2800000</v>
      </c>
      <c r="T247" s="62">
        <f t="shared" si="214"/>
        <v>2800000</v>
      </c>
      <c r="U247" s="62">
        <f t="shared" si="215"/>
        <v>2800000</v>
      </c>
      <c r="V247" s="62">
        <f t="shared" si="216"/>
        <v>2800000</v>
      </c>
      <c r="W247" s="62">
        <f t="shared" si="217"/>
        <v>2800000</v>
      </c>
      <c r="X247" s="62">
        <f t="shared" si="218"/>
        <v>2800000</v>
      </c>
      <c r="Y247" s="62">
        <f t="shared" si="219"/>
        <v>2800000</v>
      </c>
      <c r="Z247" s="62">
        <f t="shared" si="220"/>
        <v>2800000</v>
      </c>
      <c r="AA247" s="62">
        <f t="shared" si="221"/>
        <v>2800000</v>
      </c>
      <c r="AB247" s="62">
        <f t="shared" si="222"/>
        <v>2800000</v>
      </c>
      <c r="AC247" s="62">
        <f t="shared" si="223"/>
        <v>2800000</v>
      </c>
    </row>
    <row r="248" spans="1:44" x14ac:dyDescent="0.25">
      <c r="A248" s="30" t="str">
        <f t="shared" si="195"/>
        <v>Residual value (costumization)</v>
      </c>
      <c r="B248" s="62">
        <f t="shared" si="196"/>
        <v>-140000</v>
      </c>
      <c r="C248" s="62">
        <f t="shared" si="197"/>
        <v>-140000</v>
      </c>
      <c r="D248" s="62">
        <f t="shared" si="198"/>
        <v>-140000</v>
      </c>
      <c r="E248" s="62">
        <f t="shared" si="199"/>
        <v>-140000</v>
      </c>
      <c r="F248" s="62">
        <f t="shared" si="200"/>
        <v>-140000</v>
      </c>
      <c r="G248" s="62">
        <f t="shared" si="201"/>
        <v>-140000</v>
      </c>
      <c r="H248" s="62">
        <f t="shared" si="202"/>
        <v>-140000</v>
      </c>
      <c r="I248" s="62">
        <f t="shared" si="203"/>
        <v>-140000</v>
      </c>
      <c r="J248" s="62">
        <f t="shared" si="204"/>
        <v>-140000</v>
      </c>
      <c r="K248" s="62">
        <f t="shared" si="205"/>
        <v>-140000</v>
      </c>
      <c r="L248" s="62">
        <f t="shared" si="206"/>
        <v>-140000</v>
      </c>
      <c r="M248" s="62">
        <f t="shared" si="207"/>
        <v>-140000</v>
      </c>
      <c r="N248" s="62">
        <f t="shared" si="208"/>
        <v>-140000</v>
      </c>
      <c r="O248" s="62">
        <f t="shared" si="209"/>
        <v>-140000</v>
      </c>
      <c r="P248" s="62">
        <f t="shared" si="210"/>
        <v>-140000</v>
      </c>
      <c r="Q248" s="62">
        <f t="shared" si="211"/>
        <v>-140000</v>
      </c>
      <c r="R248" s="62">
        <f t="shared" si="212"/>
        <v>-140000</v>
      </c>
      <c r="S248" s="62">
        <f t="shared" si="213"/>
        <v>-140000</v>
      </c>
      <c r="T248" s="62">
        <f t="shared" si="214"/>
        <v>-140000</v>
      </c>
      <c r="U248" s="62">
        <f t="shared" si="215"/>
        <v>-140000</v>
      </c>
      <c r="V248" s="62">
        <f t="shared" si="216"/>
        <v>-140000</v>
      </c>
      <c r="W248" s="62">
        <f t="shared" si="217"/>
        <v>-140000</v>
      </c>
      <c r="X248" s="62">
        <f t="shared" si="218"/>
        <v>-140000</v>
      </c>
      <c r="Y248" s="62">
        <f t="shared" si="219"/>
        <v>-140000</v>
      </c>
      <c r="Z248" s="62">
        <f t="shared" si="220"/>
        <v>-140000</v>
      </c>
      <c r="AA248" s="62">
        <f t="shared" si="221"/>
        <v>-140000</v>
      </c>
      <c r="AB248" s="62">
        <f t="shared" si="222"/>
        <v>-140000</v>
      </c>
      <c r="AC248" s="62">
        <f t="shared" si="223"/>
        <v>-140000</v>
      </c>
    </row>
    <row r="249" spans="1:44" x14ac:dyDescent="0.25">
      <c r="A249" s="30" t="str">
        <f t="shared" si="195"/>
        <v>WACC</v>
      </c>
      <c r="B249" s="62">
        <f t="shared" si="196"/>
        <v>0.06</v>
      </c>
      <c r="C249" s="62">
        <f t="shared" si="197"/>
        <v>0.06</v>
      </c>
      <c r="D249" s="62">
        <f t="shared" si="198"/>
        <v>0.06</v>
      </c>
      <c r="E249" s="62">
        <f t="shared" si="199"/>
        <v>0.06</v>
      </c>
      <c r="F249" s="62">
        <f t="shared" si="200"/>
        <v>0.06</v>
      </c>
      <c r="G249" s="62">
        <f t="shared" si="201"/>
        <v>0.06</v>
      </c>
      <c r="H249" s="62">
        <f t="shared" si="202"/>
        <v>0.06</v>
      </c>
      <c r="I249" s="62">
        <f t="shared" si="203"/>
        <v>0.06</v>
      </c>
      <c r="J249" s="62">
        <f t="shared" si="204"/>
        <v>0.06</v>
      </c>
      <c r="K249" s="62">
        <f t="shared" si="205"/>
        <v>0.06</v>
      </c>
      <c r="L249" s="62">
        <f t="shared" si="206"/>
        <v>0.06</v>
      </c>
      <c r="M249" s="62">
        <f t="shared" si="207"/>
        <v>0.06</v>
      </c>
      <c r="N249" s="62">
        <f t="shared" si="208"/>
        <v>0.06</v>
      </c>
      <c r="O249" s="62">
        <f t="shared" si="209"/>
        <v>0.06</v>
      </c>
      <c r="P249" s="62">
        <f t="shared" si="210"/>
        <v>0.06</v>
      </c>
      <c r="Q249" s="62">
        <f t="shared" si="211"/>
        <v>0.06</v>
      </c>
      <c r="R249" s="62">
        <f t="shared" si="212"/>
        <v>0.06</v>
      </c>
      <c r="S249" s="62">
        <f t="shared" si="213"/>
        <v>0.06</v>
      </c>
      <c r="T249" s="62">
        <f t="shared" si="214"/>
        <v>0.06</v>
      </c>
      <c r="U249" s="62">
        <f t="shared" si="215"/>
        <v>0.06</v>
      </c>
      <c r="V249" s="62">
        <f t="shared" si="216"/>
        <v>0.06</v>
      </c>
      <c r="W249" s="62">
        <f t="shared" si="217"/>
        <v>0.06</v>
      </c>
      <c r="X249" s="62">
        <f t="shared" si="218"/>
        <v>0.06</v>
      </c>
      <c r="Y249" s="62">
        <f t="shared" si="219"/>
        <v>0.06</v>
      </c>
      <c r="Z249" s="62">
        <f t="shared" si="220"/>
        <v>0.06</v>
      </c>
      <c r="AA249" s="62">
        <f t="shared" si="221"/>
        <v>0.06</v>
      </c>
      <c r="AB249" s="62">
        <f t="shared" si="222"/>
        <v>0.06</v>
      </c>
      <c r="AC249" s="62">
        <f t="shared" si="223"/>
        <v>0.06</v>
      </c>
    </row>
    <row r="250" spans="1:44" x14ac:dyDescent="0.25">
      <c r="A250" s="30" t="str">
        <f t="shared" si="195"/>
        <v>Opex fix (admin, crew, insurance)</v>
      </c>
      <c r="B250" s="62">
        <f t="shared" si="196"/>
        <v>610000</v>
      </c>
      <c r="C250" s="62">
        <f t="shared" si="197"/>
        <v>610000</v>
      </c>
      <c r="D250" s="62">
        <f t="shared" si="198"/>
        <v>610000</v>
      </c>
      <c r="E250" s="62">
        <f t="shared" si="199"/>
        <v>610000</v>
      </c>
      <c r="F250" s="62">
        <f t="shared" si="200"/>
        <v>610000</v>
      </c>
      <c r="G250" s="62">
        <f t="shared" si="201"/>
        <v>610000</v>
      </c>
      <c r="H250" s="62">
        <f t="shared" si="202"/>
        <v>610000</v>
      </c>
      <c r="I250" s="62">
        <f t="shared" si="203"/>
        <v>610000</v>
      </c>
      <c r="J250" s="62">
        <f t="shared" si="204"/>
        <v>610000</v>
      </c>
      <c r="K250" s="62">
        <f t="shared" si="205"/>
        <v>610000</v>
      </c>
      <c r="L250" s="62">
        <f t="shared" si="206"/>
        <v>610000</v>
      </c>
      <c r="M250" s="62">
        <f t="shared" si="207"/>
        <v>610000</v>
      </c>
      <c r="N250" s="62">
        <f t="shared" si="208"/>
        <v>610000</v>
      </c>
      <c r="O250" s="62">
        <f t="shared" si="209"/>
        <v>610000</v>
      </c>
      <c r="P250" s="62">
        <f t="shared" si="210"/>
        <v>610000</v>
      </c>
      <c r="Q250" s="62">
        <f t="shared" si="211"/>
        <v>610000</v>
      </c>
      <c r="R250" s="62">
        <f t="shared" si="212"/>
        <v>610000</v>
      </c>
      <c r="S250" s="62">
        <f t="shared" si="213"/>
        <v>610000</v>
      </c>
      <c r="T250" s="62">
        <f t="shared" si="214"/>
        <v>610000</v>
      </c>
      <c r="U250" s="62">
        <f t="shared" si="215"/>
        <v>610000</v>
      </c>
      <c r="V250" s="62">
        <f t="shared" si="216"/>
        <v>610000</v>
      </c>
      <c r="W250" s="62">
        <f t="shared" si="217"/>
        <v>610000</v>
      </c>
      <c r="X250" s="62">
        <f t="shared" si="218"/>
        <v>610000</v>
      </c>
      <c r="Y250" s="62">
        <f t="shared" si="219"/>
        <v>610000</v>
      </c>
      <c r="Z250" s="62">
        <f t="shared" si="220"/>
        <v>610000</v>
      </c>
      <c r="AA250" s="62">
        <f t="shared" si="221"/>
        <v>610000</v>
      </c>
      <c r="AB250" s="62">
        <f t="shared" si="222"/>
        <v>610000</v>
      </c>
      <c r="AC250" s="62">
        <f t="shared" si="223"/>
        <v>610000</v>
      </c>
    </row>
    <row r="251" spans="1:44" x14ac:dyDescent="0.25">
      <c r="A251" s="30" t="str">
        <f t="shared" si="195"/>
        <v>Opex maintenance &amp; repair</v>
      </c>
      <c r="B251" s="62">
        <f t="shared" si="196"/>
        <v>650000</v>
      </c>
      <c r="C251" s="62">
        <f t="shared" si="197"/>
        <v>650000</v>
      </c>
      <c r="D251" s="62">
        <f t="shared" si="198"/>
        <v>650000</v>
      </c>
      <c r="E251" s="62">
        <f t="shared" si="199"/>
        <v>650000</v>
      </c>
      <c r="F251" s="62">
        <f t="shared" si="200"/>
        <v>650000</v>
      </c>
      <c r="G251" s="62">
        <f t="shared" si="201"/>
        <v>650000</v>
      </c>
      <c r="H251" s="62">
        <f t="shared" si="202"/>
        <v>650000</v>
      </c>
      <c r="I251" s="62">
        <f t="shared" si="203"/>
        <v>650000</v>
      </c>
      <c r="J251" s="62">
        <f t="shared" si="204"/>
        <v>650000</v>
      </c>
      <c r="K251" s="62">
        <f t="shared" si="205"/>
        <v>650000</v>
      </c>
      <c r="L251" s="62">
        <f t="shared" si="206"/>
        <v>650000</v>
      </c>
      <c r="M251" s="62">
        <f t="shared" si="207"/>
        <v>650000</v>
      </c>
      <c r="N251" s="62">
        <f t="shared" si="208"/>
        <v>650000</v>
      </c>
      <c r="O251" s="62">
        <f t="shared" si="209"/>
        <v>650000</v>
      </c>
      <c r="P251" s="62">
        <f t="shared" si="210"/>
        <v>650000</v>
      </c>
      <c r="Q251" s="62">
        <f t="shared" si="211"/>
        <v>650000</v>
      </c>
      <c r="R251" s="62">
        <f t="shared" si="212"/>
        <v>650000</v>
      </c>
      <c r="S251" s="62">
        <f t="shared" si="213"/>
        <v>650000</v>
      </c>
      <c r="T251" s="62">
        <f t="shared" si="214"/>
        <v>650000</v>
      </c>
      <c r="U251" s="62">
        <f t="shared" si="215"/>
        <v>650000</v>
      </c>
      <c r="V251" s="62">
        <f t="shared" si="216"/>
        <v>650000</v>
      </c>
      <c r="W251" s="62">
        <f t="shared" si="217"/>
        <v>650000</v>
      </c>
      <c r="X251" s="62">
        <f t="shared" si="218"/>
        <v>650000</v>
      </c>
      <c r="Y251" s="62">
        <f t="shared" si="219"/>
        <v>650000</v>
      </c>
      <c r="Z251" s="62">
        <f t="shared" si="220"/>
        <v>650000</v>
      </c>
      <c r="AA251" s="62">
        <f t="shared" si="221"/>
        <v>650000</v>
      </c>
      <c r="AB251" s="62">
        <f t="shared" si="222"/>
        <v>650000</v>
      </c>
      <c r="AC251" s="62">
        <f t="shared" si="223"/>
        <v>650000</v>
      </c>
    </row>
    <row r="252" spans="1:44" x14ac:dyDescent="0.25">
      <c r="A252" s="30" t="str">
        <f t="shared" si="195"/>
        <v>Opex var (mode-fees, shunting)</v>
      </c>
      <c r="B252" s="62">
        <f t="shared" si="196"/>
        <v>3.6414565826330532</v>
      </c>
      <c r="C252" s="62">
        <f t="shared" si="197"/>
        <v>3.6414565826330532</v>
      </c>
      <c r="D252" s="62">
        <f t="shared" si="198"/>
        <v>3.6414565826330532</v>
      </c>
      <c r="E252" s="62">
        <f t="shared" si="199"/>
        <v>3.6414565826330532</v>
      </c>
      <c r="F252" s="62">
        <f t="shared" si="200"/>
        <v>3.6414565826330532</v>
      </c>
      <c r="G252" s="62">
        <f t="shared" si="201"/>
        <v>3.6414565826330532</v>
      </c>
      <c r="H252" s="62">
        <f t="shared" si="202"/>
        <v>3.6414565826330532</v>
      </c>
      <c r="I252" s="62">
        <f t="shared" si="203"/>
        <v>3.6414565826330532</v>
      </c>
      <c r="J252" s="62">
        <f t="shared" si="204"/>
        <v>3.6414565826330532</v>
      </c>
      <c r="K252" s="62">
        <f t="shared" si="205"/>
        <v>3.6414565826330532</v>
      </c>
      <c r="L252" s="62">
        <f t="shared" si="206"/>
        <v>3.6414565826330532</v>
      </c>
      <c r="M252" s="62">
        <f t="shared" si="207"/>
        <v>3.6414565826330532</v>
      </c>
      <c r="N252" s="62">
        <f t="shared" si="208"/>
        <v>3.6414565826330532</v>
      </c>
      <c r="O252" s="62">
        <f t="shared" si="209"/>
        <v>3.6414565826330532</v>
      </c>
      <c r="P252" s="62">
        <f t="shared" si="210"/>
        <v>3.6414565826330532</v>
      </c>
      <c r="Q252" s="62">
        <f t="shared" si="211"/>
        <v>3.6414565826330532</v>
      </c>
      <c r="R252" s="62">
        <f t="shared" si="212"/>
        <v>3.6414565826330532</v>
      </c>
      <c r="S252" s="62">
        <f t="shared" si="213"/>
        <v>3.6414565826330532</v>
      </c>
      <c r="T252" s="62">
        <f t="shared" si="214"/>
        <v>3.6414565826330532</v>
      </c>
      <c r="U252" s="62">
        <f t="shared" si="215"/>
        <v>3.6414565826330532</v>
      </c>
      <c r="V252" s="62">
        <f t="shared" si="216"/>
        <v>3.6414565826330532</v>
      </c>
      <c r="W252" s="62">
        <f t="shared" si="217"/>
        <v>3.6414565826330532</v>
      </c>
      <c r="X252" s="62">
        <f t="shared" si="218"/>
        <v>3.6414565826330532</v>
      </c>
      <c r="Y252" s="62">
        <f t="shared" si="219"/>
        <v>3.6414565826330532</v>
      </c>
      <c r="Z252" s="62">
        <f t="shared" si="220"/>
        <v>3.6414565826330532</v>
      </c>
      <c r="AA252" s="62">
        <f t="shared" si="221"/>
        <v>3.6414565826330532</v>
      </c>
      <c r="AB252" s="62">
        <f t="shared" si="222"/>
        <v>3.6414565826330532</v>
      </c>
      <c r="AC252" s="62">
        <f t="shared" si="223"/>
        <v>3.6414565826330532</v>
      </c>
    </row>
    <row r="253" spans="1:44" x14ac:dyDescent="0.25">
      <c r="A253" s="30" t="str">
        <f t="shared" si="195"/>
        <v>Fuel Economy</v>
      </c>
      <c r="B253" s="62">
        <f t="shared" si="196"/>
        <v>25.563670588235297</v>
      </c>
      <c r="C253" s="62">
        <f t="shared" si="197"/>
        <v>25.563670588235297</v>
      </c>
      <c r="D253" s="62">
        <f t="shared" si="198"/>
        <v>25.563670588235297</v>
      </c>
      <c r="E253" s="62">
        <f t="shared" si="199"/>
        <v>25.563670588235297</v>
      </c>
      <c r="F253" s="62">
        <f t="shared" si="200"/>
        <v>25.563670588235297</v>
      </c>
      <c r="G253" s="62">
        <f t="shared" si="201"/>
        <v>25.563670588235297</v>
      </c>
      <c r="H253" s="62">
        <f t="shared" si="202"/>
        <v>25.563670588235297</v>
      </c>
      <c r="I253" s="62">
        <f t="shared" si="203"/>
        <v>25.563670588235297</v>
      </c>
      <c r="J253" s="62">
        <f t="shared" si="204"/>
        <v>25.563670588235297</v>
      </c>
      <c r="K253" s="62">
        <f t="shared" si="205"/>
        <v>25.563670588235297</v>
      </c>
      <c r="L253" s="62">
        <f t="shared" si="206"/>
        <v>25.563670588235297</v>
      </c>
      <c r="M253" s="62">
        <f t="shared" si="207"/>
        <v>25.563670588235297</v>
      </c>
      <c r="N253" s="62">
        <f t="shared" si="208"/>
        <v>25.563670588235297</v>
      </c>
      <c r="O253" s="62">
        <f t="shared" si="209"/>
        <v>25.563670588235297</v>
      </c>
      <c r="P253" s="62">
        <f t="shared" si="210"/>
        <v>25.563670588235297</v>
      </c>
      <c r="Q253" s="62">
        <f t="shared" si="211"/>
        <v>25.563670588235297</v>
      </c>
      <c r="R253" s="62">
        <f t="shared" si="212"/>
        <v>25.563670588235297</v>
      </c>
      <c r="S253" s="62">
        <f t="shared" si="213"/>
        <v>25.563670588235297</v>
      </c>
      <c r="T253" s="62">
        <f t="shared" si="214"/>
        <v>25.563670588235297</v>
      </c>
      <c r="U253" s="62">
        <f t="shared" si="215"/>
        <v>25.563670588235297</v>
      </c>
      <c r="V253" s="62">
        <f t="shared" si="216"/>
        <v>25.563670588235297</v>
      </c>
      <c r="W253" s="62">
        <f t="shared" si="217"/>
        <v>25.563670588235297</v>
      </c>
      <c r="X253" s="62">
        <f t="shared" si="218"/>
        <v>25.563670588235297</v>
      </c>
      <c r="Y253" s="62">
        <f t="shared" si="219"/>
        <v>25.563670588235297</v>
      </c>
      <c r="Z253" s="62">
        <f t="shared" si="220"/>
        <v>25.563670588235297</v>
      </c>
      <c r="AA253" s="62">
        <f t="shared" si="221"/>
        <v>25.563670588235297</v>
      </c>
      <c r="AB253" s="62">
        <f t="shared" si="222"/>
        <v>25.563670588235297</v>
      </c>
      <c r="AC253" s="62">
        <f t="shared" si="223"/>
        <v>25.563670588235297</v>
      </c>
    </row>
    <row r="254" spans="1:44" x14ac:dyDescent="0.25">
      <c r="A254" s="30" t="str">
        <f t="shared" si="195"/>
        <v>Fuel Cost</v>
      </c>
      <c r="B254" s="62">
        <f t="shared" si="196"/>
        <v>9.2331951136741086E-2</v>
      </c>
      <c r="C254" s="62">
        <f t="shared" si="197"/>
        <v>9.2222956120974545E-2</v>
      </c>
      <c r="D254" s="62">
        <f t="shared" si="198"/>
        <v>9.2068198823216471E-2</v>
      </c>
      <c r="E254" s="62">
        <f t="shared" si="199"/>
        <v>9.1849464254062249E-2</v>
      </c>
      <c r="F254" s="62">
        <f t="shared" si="200"/>
        <v>9.1542364865268247E-2</v>
      </c>
      <c r="G254" s="62">
        <f t="shared" si="201"/>
        <v>9.1115385234314353E-2</v>
      </c>
      <c r="H254" s="62">
        <f t="shared" si="202"/>
        <v>9.0530012133616333E-2</v>
      </c>
      <c r="I254" s="62">
        <f t="shared" si="203"/>
        <v>8.9743333412323725E-2</v>
      </c>
      <c r="J254" s="62">
        <f t="shared" si="204"/>
        <v>8.8714992348442129E-2</v>
      </c>
      <c r="K254" s="62">
        <f t="shared" si="205"/>
        <v>8.7419970590682711E-2</v>
      </c>
      <c r="L254" s="62">
        <f t="shared" si="206"/>
        <v>8.5865981654976761E-2</v>
      </c>
      <c r="M254" s="62">
        <f t="shared" si="207"/>
        <v>8.4108771907851612E-2</v>
      </c>
      <c r="N254" s="62">
        <f t="shared" si="208"/>
        <v>8.2253692787461766E-2</v>
      </c>
      <c r="O254" s="62">
        <f t="shared" si="209"/>
        <v>8.0435118154333018E-2</v>
      </c>
      <c r="P254" s="62">
        <f t="shared" si="210"/>
        <v>7.8779632233065888E-2</v>
      </c>
      <c r="Q254" s="62">
        <f t="shared" si="211"/>
        <v>7.7372704945717463E-2</v>
      </c>
      <c r="R254" s="62">
        <f t="shared" si="212"/>
        <v>7.6246008154952791E-2</v>
      </c>
      <c r="S254" s="62">
        <f t="shared" si="213"/>
        <v>7.5386288497227227E-2</v>
      </c>
      <c r="T254" s="62">
        <f t="shared" si="214"/>
        <v>7.4754325599182742E-2</v>
      </c>
      <c r="U254" s="62">
        <f t="shared" si="215"/>
        <v>7.4302481269476042E-2</v>
      </c>
      <c r="V254" s="62">
        <f t="shared" si="216"/>
        <v>7.3985805122564349E-2</v>
      </c>
      <c r="W254" s="62">
        <f t="shared" si="217"/>
        <v>7.3766962440611206E-2</v>
      </c>
      <c r="X254" s="62">
        <f t="shared" si="218"/>
        <v>7.3617197488001537E-2</v>
      </c>
      <c r="Y254" s="62">
        <f t="shared" si="219"/>
        <v>7.3515389944810147E-2</v>
      </c>
      <c r="Z254" s="62">
        <f t="shared" si="220"/>
        <v>7.3446497913186276E-2</v>
      </c>
      <c r="AA254" s="62">
        <f t="shared" si="221"/>
        <v>7.3400023276728135E-2</v>
      </c>
      <c r="AB254" s="62">
        <f t="shared" si="222"/>
        <v>7.3368736782330912E-2</v>
      </c>
      <c r="AC254" s="62">
        <f t="shared" si="223"/>
        <v>7.3347704448441492E-2</v>
      </c>
    </row>
    <row r="255" spans="1:44" x14ac:dyDescent="0.25">
      <c r="A255" s="30" t="str">
        <f t="shared" ref="A255" si="224">A235</f>
        <v>Emission Cost</v>
      </c>
      <c r="B255" s="66">
        <f>$B235+($C235-$B235)*(1-Q235)</f>
        <v>0</v>
      </c>
      <c r="C255" s="66">
        <f t="shared" ref="C255" si="225">$B235+($C235-$B235)*(1-R235)</f>
        <v>0</v>
      </c>
      <c r="D255" s="66">
        <f t="shared" ref="D255" si="226">$B235+($C235-$B235)*(1-S235)</f>
        <v>0</v>
      </c>
      <c r="E255" s="66">
        <f t="shared" ref="E255" si="227">$B235+($C235-$B235)*(1-T235)</f>
        <v>0</v>
      </c>
      <c r="F255" s="66">
        <f t="shared" ref="F255" si="228">$B235+($C235-$B235)*(1-U235)</f>
        <v>0</v>
      </c>
      <c r="G255" s="66">
        <f t="shared" ref="G255" si="229">$B235+($C235-$B235)*(1-V235)</f>
        <v>0</v>
      </c>
      <c r="H255" s="66">
        <f t="shared" ref="H255" si="230">$B235+($C235-$B235)*(1-W235)</f>
        <v>0</v>
      </c>
      <c r="I255" s="66">
        <f t="shared" ref="I255" si="231">$B235+($C235-$B235)*(1-X235)</f>
        <v>0</v>
      </c>
      <c r="J255" s="66">
        <f t="shared" ref="J255" si="232">$B235+($C235-$B235)*(1-Y235)</f>
        <v>0</v>
      </c>
      <c r="K255" s="66">
        <f t="shared" ref="K255" si="233">$B235+($C235-$B235)*(1-Z235)</f>
        <v>0</v>
      </c>
      <c r="L255" s="66">
        <f t="shared" ref="L255" si="234">$B235+($C235-$B235)*(1-AA235)</f>
        <v>0</v>
      </c>
      <c r="M255" s="66">
        <f t="shared" ref="M255" si="235">$B235+($C235-$B235)*(1-AB235)</f>
        <v>0</v>
      </c>
      <c r="N255" s="66">
        <f t="shared" ref="N255" si="236">$B235+($C235-$B235)*(1-AC235)</f>
        <v>0</v>
      </c>
      <c r="O255" s="66">
        <f t="shared" ref="O255" si="237">$B235+($C235-$B235)*(1-AD235)</f>
        <v>0</v>
      </c>
      <c r="P255" s="66">
        <f t="shared" ref="P255" si="238">$B235+($C235-$B235)*(1-AE235)</f>
        <v>0</v>
      </c>
      <c r="Q255" s="66">
        <f t="shared" ref="Q255" si="239">$B235+($C235-$B235)*(1-AF235)</f>
        <v>0</v>
      </c>
      <c r="R255" s="66">
        <f t="shared" ref="R255" si="240">$B235+($C235-$B235)*(1-AG235)</f>
        <v>0</v>
      </c>
      <c r="S255" s="66">
        <f t="shared" ref="S255" si="241">$B235+($C235-$B235)*(1-AH235)</f>
        <v>0</v>
      </c>
      <c r="T255" s="66">
        <f t="shared" ref="T255" si="242">$B235+($C235-$B235)*(1-AI235)</f>
        <v>0</v>
      </c>
      <c r="U255" s="66">
        <f t="shared" ref="U255" si="243">$B235+($C235-$B235)*(1-AJ235)</f>
        <v>0</v>
      </c>
      <c r="V255" s="66">
        <f t="shared" ref="V255" si="244">$B235+($C235-$B235)*(1-AK235)</f>
        <v>0</v>
      </c>
      <c r="W255" s="66">
        <f t="shared" ref="W255" si="245">$B235+($C235-$B235)*(1-AL235)</f>
        <v>0</v>
      </c>
      <c r="X255" s="66">
        <f t="shared" ref="X255" si="246">$B235+($C235-$B235)*(1-AM235)</f>
        <v>0</v>
      </c>
      <c r="Y255" s="66">
        <f t="shared" ref="Y255" si="247">$B235+($C235-$B235)*(1-AN235)</f>
        <v>0</v>
      </c>
      <c r="Z255" s="66">
        <f t="shared" ref="Z255" si="248">$B235+($C235-$B235)*(1-AO235)</f>
        <v>0</v>
      </c>
      <c r="AA255" s="66">
        <f t="shared" ref="AA255" si="249">$B235+($C235-$B235)*(1-AP235)</f>
        <v>0</v>
      </c>
      <c r="AB255" s="66">
        <f t="shared" ref="AB255" si="250">$B235+($C235-$B235)*(1-AQ235)</f>
        <v>0</v>
      </c>
      <c r="AC255" s="66">
        <f t="shared" ref="AC255" si="251">$B235+($C235-$B235)*(1-AR235)</f>
        <v>0</v>
      </c>
    </row>
    <row r="256" spans="1:44" x14ac:dyDescent="0.25">
      <c r="A256" s="30" t="str">
        <f>A236</f>
        <v>Lifetime vehicle</v>
      </c>
      <c r="B256" s="62">
        <f>$B236+($C236-$B236)*(1-Q236)</f>
        <v>20</v>
      </c>
      <c r="C256" s="62">
        <f t="shared" ref="C256:L258" si="252">$B236+($C236-$B236)*(1-R236)</f>
        <v>20</v>
      </c>
      <c r="D256" s="62">
        <f t="shared" si="252"/>
        <v>20</v>
      </c>
      <c r="E256" s="62">
        <f t="shared" si="252"/>
        <v>20</v>
      </c>
      <c r="F256" s="62">
        <f t="shared" si="252"/>
        <v>20</v>
      </c>
      <c r="G256" s="62">
        <f t="shared" si="252"/>
        <v>20</v>
      </c>
      <c r="H256" s="62">
        <f t="shared" si="252"/>
        <v>20</v>
      </c>
      <c r="I256" s="62">
        <f t="shared" si="252"/>
        <v>20</v>
      </c>
      <c r="J256" s="62">
        <f t="shared" si="252"/>
        <v>20</v>
      </c>
      <c r="K256" s="62">
        <f t="shared" si="252"/>
        <v>20</v>
      </c>
      <c r="L256" s="62">
        <f t="shared" si="252"/>
        <v>20</v>
      </c>
      <c r="M256" s="62">
        <f t="shared" ref="M256:V258" si="253">$B236+($C236-$B236)*(1-AB236)</f>
        <v>20</v>
      </c>
      <c r="N256" s="62">
        <f t="shared" si="253"/>
        <v>20</v>
      </c>
      <c r="O256" s="62">
        <f t="shared" si="253"/>
        <v>20</v>
      </c>
      <c r="P256" s="62">
        <f t="shared" si="253"/>
        <v>20</v>
      </c>
      <c r="Q256" s="62">
        <f t="shared" si="253"/>
        <v>20</v>
      </c>
      <c r="R256" s="62">
        <f t="shared" si="253"/>
        <v>20</v>
      </c>
      <c r="S256" s="62">
        <f t="shared" si="253"/>
        <v>20</v>
      </c>
      <c r="T256" s="62">
        <f t="shared" si="253"/>
        <v>20</v>
      </c>
      <c r="U256" s="62">
        <f t="shared" si="253"/>
        <v>20</v>
      </c>
      <c r="V256" s="62">
        <f t="shared" si="253"/>
        <v>20</v>
      </c>
      <c r="W256" s="62">
        <f t="shared" ref="W256:AC258" si="254">$B236+($C236-$B236)*(1-AL236)</f>
        <v>20</v>
      </c>
      <c r="X256" s="62">
        <f t="shared" si="254"/>
        <v>20</v>
      </c>
      <c r="Y256" s="62">
        <f t="shared" si="254"/>
        <v>20</v>
      </c>
      <c r="Z256" s="62">
        <f t="shared" si="254"/>
        <v>20</v>
      </c>
      <c r="AA256" s="62">
        <f t="shared" si="254"/>
        <v>20</v>
      </c>
      <c r="AB256" s="62">
        <f t="shared" si="254"/>
        <v>20</v>
      </c>
      <c r="AC256" s="62">
        <f t="shared" si="254"/>
        <v>20</v>
      </c>
    </row>
    <row r="257" spans="1:29" x14ac:dyDescent="0.25">
      <c r="A257" s="30" t="str">
        <f>A237</f>
        <v>Lifetime costumization</v>
      </c>
      <c r="B257" s="62">
        <f>$B237+($C237-$B237)*(1-Q237)</f>
        <v>30</v>
      </c>
      <c r="C257" s="62">
        <f t="shared" si="252"/>
        <v>30</v>
      </c>
      <c r="D257" s="62">
        <f t="shared" si="252"/>
        <v>30</v>
      </c>
      <c r="E257" s="62">
        <f t="shared" si="252"/>
        <v>30</v>
      </c>
      <c r="F257" s="62">
        <f t="shared" si="252"/>
        <v>30</v>
      </c>
      <c r="G257" s="62">
        <f t="shared" si="252"/>
        <v>30</v>
      </c>
      <c r="H257" s="62">
        <f t="shared" si="252"/>
        <v>30</v>
      </c>
      <c r="I257" s="62">
        <f t="shared" si="252"/>
        <v>30</v>
      </c>
      <c r="J257" s="62">
        <f t="shared" si="252"/>
        <v>30</v>
      </c>
      <c r="K257" s="62">
        <f t="shared" si="252"/>
        <v>30</v>
      </c>
      <c r="L257" s="62">
        <f t="shared" si="252"/>
        <v>30</v>
      </c>
      <c r="M257" s="62">
        <f t="shared" si="253"/>
        <v>30</v>
      </c>
      <c r="N257" s="62">
        <f t="shared" si="253"/>
        <v>30</v>
      </c>
      <c r="O257" s="62">
        <f t="shared" si="253"/>
        <v>30</v>
      </c>
      <c r="P257" s="62">
        <f t="shared" si="253"/>
        <v>30</v>
      </c>
      <c r="Q257" s="62">
        <f t="shared" si="253"/>
        <v>30</v>
      </c>
      <c r="R257" s="62">
        <f t="shared" si="253"/>
        <v>30</v>
      </c>
      <c r="S257" s="62">
        <f t="shared" si="253"/>
        <v>30</v>
      </c>
      <c r="T257" s="62">
        <f t="shared" si="253"/>
        <v>30</v>
      </c>
      <c r="U257" s="62">
        <f t="shared" si="253"/>
        <v>30</v>
      </c>
      <c r="V257" s="62">
        <f t="shared" si="253"/>
        <v>30</v>
      </c>
      <c r="W257" s="62">
        <f t="shared" si="254"/>
        <v>30</v>
      </c>
      <c r="X257" s="62">
        <f t="shared" si="254"/>
        <v>30</v>
      </c>
      <c r="Y257" s="62">
        <f t="shared" si="254"/>
        <v>30</v>
      </c>
      <c r="Z257" s="62">
        <f t="shared" si="254"/>
        <v>30</v>
      </c>
      <c r="AA257" s="62">
        <f t="shared" si="254"/>
        <v>30</v>
      </c>
      <c r="AB257" s="62">
        <f t="shared" si="254"/>
        <v>30</v>
      </c>
      <c r="AC257" s="62">
        <f t="shared" si="254"/>
        <v>30</v>
      </c>
    </row>
    <row r="258" spans="1:29" x14ac:dyDescent="0.25">
      <c r="A258" s="30" t="str">
        <f>A238</f>
        <v>Tonnage .</v>
      </c>
      <c r="B258" s="62">
        <f>$B238+($C238-$B238)*(1-Q238)</f>
        <v>2240</v>
      </c>
      <c r="C258" s="62">
        <f t="shared" si="252"/>
        <v>2240</v>
      </c>
      <c r="D258" s="62">
        <f t="shared" si="252"/>
        <v>2240</v>
      </c>
      <c r="E258" s="62">
        <f t="shared" si="252"/>
        <v>2240</v>
      </c>
      <c r="F258" s="62">
        <f t="shared" si="252"/>
        <v>2240</v>
      </c>
      <c r="G258" s="62">
        <f t="shared" si="252"/>
        <v>2240</v>
      </c>
      <c r="H258" s="62">
        <f t="shared" si="252"/>
        <v>2240</v>
      </c>
      <c r="I258" s="62">
        <f t="shared" si="252"/>
        <v>2240</v>
      </c>
      <c r="J258" s="62">
        <f t="shared" si="252"/>
        <v>2240</v>
      </c>
      <c r="K258" s="62">
        <f t="shared" si="252"/>
        <v>2240</v>
      </c>
      <c r="L258" s="62">
        <f t="shared" si="252"/>
        <v>2240</v>
      </c>
      <c r="M258" s="62">
        <f t="shared" si="253"/>
        <v>2240</v>
      </c>
      <c r="N258" s="62">
        <f t="shared" si="253"/>
        <v>2240</v>
      </c>
      <c r="O258" s="62">
        <f t="shared" si="253"/>
        <v>2240</v>
      </c>
      <c r="P258" s="62">
        <f t="shared" si="253"/>
        <v>2240</v>
      </c>
      <c r="Q258" s="62">
        <f t="shared" si="253"/>
        <v>2240</v>
      </c>
      <c r="R258" s="62">
        <f t="shared" si="253"/>
        <v>2240</v>
      </c>
      <c r="S258" s="62">
        <f t="shared" si="253"/>
        <v>2240</v>
      </c>
      <c r="T258" s="62">
        <f t="shared" si="253"/>
        <v>2240</v>
      </c>
      <c r="U258" s="62">
        <f t="shared" si="253"/>
        <v>2240</v>
      </c>
      <c r="V258" s="62">
        <f t="shared" si="253"/>
        <v>2240</v>
      </c>
      <c r="W258" s="62">
        <f t="shared" si="254"/>
        <v>2240</v>
      </c>
      <c r="X258" s="62">
        <f t="shared" si="254"/>
        <v>2240</v>
      </c>
      <c r="Y258" s="62">
        <f t="shared" si="254"/>
        <v>2240</v>
      </c>
      <c r="Z258" s="62">
        <f t="shared" si="254"/>
        <v>2240</v>
      </c>
      <c r="AA258" s="62">
        <f t="shared" si="254"/>
        <v>2240</v>
      </c>
      <c r="AB258" s="62">
        <f t="shared" si="254"/>
        <v>2240</v>
      </c>
      <c r="AC258" s="62">
        <f t="shared" si="254"/>
        <v>2240</v>
      </c>
    </row>
    <row r="259" spans="1:29" x14ac:dyDescent="0.25">
      <c r="A259" s="30" t="str">
        <f>A239</f>
        <v>Market failure (av. utilization)</v>
      </c>
      <c r="B259" s="62">
        <f t="shared" ref="B259:K260" si="255">($B239+($C239-$B239)*(1-Q239))*B$44</f>
        <v>716.80000000000007</v>
      </c>
      <c r="C259" s="62">
        <f t="shared" si="255"/>
        <v>716.80000000000007</v>
      </c>
      <c r="D259" s="62">
        <f t="shared" si="255"/>
        <v>716.80000000000007</v>
      </c>
      <c r="E259" s="62">
        <f t="shared" si="255"/>
        <v>716.80000000000007</v>
      </c>
      <c r="F259" s="62">
        <f t="shared" si="255"/>
        <v>716.80000000000007</v>
      </c>
      <c r="G259" s="62">
        <f t="shared" si="255"/>
        <v>716.80000000000007</v>
      </c>
      <c r="H259" s="62">
        <f t="shared" si="255"/>
        <v>716.80000000000007</v>
      </c>
      <c r="I259" s="62">
        <f t="shared" si="255"/>
        <v>716.80000000000007</v>
      </c>
      <c r="J259" s="62">
        <f t="shared" si="255"/>
        <v>716.80000000000007</v>
      </c>
      <c r="K259" s="62">
        <f t="shared" si="255"/>
        <v>716.80000000000007</v>
      </c>
      <c r="L259" s="62">
        <f t="shared" ref="L259:U260" si="256">($B239+($C239-$B239)*(1-AA239))*L$44</f>
        <v>716.80000000000007</v>
      </c>
      <c r="M259" s="62">
        <f t="shared" si="256"/>
        <v>716.80000000000007</v>
      </c>
      <c r="N259" s="62">
        <f t="shared" si="256"/>
        <v>716.80000000000007</v>
      </c>
      <c r="O259" s="62">
        <f t="shared" si="256"/>
        <v>716.80000000000007</v>
      </c>
      <c r="P259" s="62">
        <f t="shared" si="256"/>
        <v>716.80000000000007</v>
      </c>
      <c r="Q259" s="62">
        <f t="shared" si="256"/>
        <v>716.80000000000007</v>
      </c>
      <c r="R259" s="62">
        <f t="shared" si="256"/>
        <v>716.80000000000007</v>
      </c>
      <c r="S259" s="62">
        <f t="shared" si="256"/>
        <v>716.80000000000007</v>
      </c>
      <c r="T259" s="62">
        <f t="shared" si="256"/>
        <v>716.80000000000007</v>
      </c>
      <c r="U259" s="62">
        <f t="shared" si="256"/>
        <v>716.80000000000007</v>
      </c>
      <c r="V259" s="62">
        <f t="shared" ref="V259:AC260" si="257">($B239+($C239-$B239)*(1-AK239))*V$44</f>
        <v>716.80000000000007</v>
      </c>
      <c r="W259" s="62">
        <f t="shared" si="257"/>
        <v>716.80000000000007</v>
      </c>
      <c r="X259" s="62">
        <f t="shared" si="257"/>
        <v>716.80000000000007</v>
      </c>
      <c r="Y259" s="62">
        <f t="shared" si="257"/>
        <v>716.80000000000007</v>
      </c>
      <c r="Z259" s="62">
        <f t="shared" si="257"/>
        <v>716.80000000000007</v>
      </c>
      <c r="AA259" s="62">
        <f t="shared" si="257"/>
        <v>716.80000000000007</v>
      </c>
      <c r="AB259" s="62">
        <f t="shared" si="257"/>
        <v>716.80000000000007</v>
      </c>
      <c r="AC259" s="62">
        <f t="shared" si="257"/>
        <v>716.80000000000007</v>
      </c>
    </row>
    <row r="260" spans="1:29" x14ac:dyDescent="0.25">
      <c r="A260" s="30" t="s">
        <v>73</v>
      </c>
      <c r="B260" s="62">
        <f t="shared" si="255"/>
        <v>0</v>
      </c>
      <c r="C260" s="62">
        <f t="shared" si="255"/>
        <v>0</v>
      </c>
      <c r="D260" s="62">
        <f t="shared" si="255"/>
        <v>0</v>
      </c>
      <c r="E260" s="62">
        <f t="shared" si="255"/>
        <v>0</v>
      </c>
      <c r="F260" s="62">
        <f t="shared" si="255"/>
        <v>0</v>
      </c>
      <c r="G260" s="62">
        <f t="shared" si="255"/>
        <v>0</v>
      </c>
      <c r="H260" s="62">
        <f t="shared" si="255"/>
        <v>0</v>
      </c>
      <c r="I260" s="62">
        <f t="shared" si="255"/>
        <v>0</v>
      </c>
      <c r="J260" s="62">
        <f t="shared" si="255"/>
        <v>0</v>
      </c>
      <c r="K260" s="62">
        <f t="shared" si="255"/>
        <v>0</v>
      </c>
      <c r="L260" s="62">
        <f t="shared" si="256"/>
        <v>0</v>
      </c>
      <c r="M260" s="62">
        <f t="shared" si="256"/>
        <v>0</v>
      </c>
      <c r="N260" s="62">
        <f t="shared" si="256"/>
        <v>0</v>
      </c>
      <c r="O260" s="62">
        <f t="shared" si="256"/>
        <v>0</v>
      </c>
      <c r="P260" s="62">
        <f t="shared" si="256"/>
        <v>0</v>
      </c>
      <c r="Q260" s="62">
        <f t="shared" si="256"/>
        <v>0</v>
      </c>
      <c r="R260" s="62">
        <f t="shared" si="256"/>
        <v>0</v>
      </c>
      <c r="S260" s="62">
        <f t="shared" si="256"/>
        <v>0</v>
      </c>
      <c r="T260" s="62">
        <f t="shared" si="256"/>
        <v>0</v>
      </c>
      <c r="U260" s="62">
        <f t="shared" si="256"/>
        <v>0</v>
      </c>
      <c r="V260" s="62">
        <f t="shared" si="257"/>
        <v>0</v>
      </c>
      <c r="W260" s="62">
        <f t="shared" si="257"/>
        <v>0</v>
      </c>
      <c r="X260" s="62">
        <f t="shared" si="257"/>
        <v>0</v>
      </c>
      <c r="Y260" s="62">
        <f t="shared" si="257"/>
        <v>0</v>
      </c>
      <c r="Z260" s="62">
        <f t="shared" si="257"/>
        <v>0</v>
      </c>
      <c r="AA260" s="62">
        <f t="shared" si="257"/>
        <v>0</v>
      </c>
      <c r="AB260" s="62">
        <f t="shared" si="257"/>
        <v>0</v>
      </c>
      <c r="AC260" s="62">
        <f t="shared" si="257"/>
        <v>0</v>
      </c>
    </row>
    <row r="261" spans="1:29" x14ac:dyDescent="0.25">
      <c r="A261" s="30" t="str">
        <f>A241</f>
        <v>Annual Mileage</v>
      </c>
      <c r="B261" s="62">
        <f t="shared" ref="B261:AC261" si="258">$B241+($C241-$B241)*(1-Q241)</f>
        <v>178500</v>
      </c>
      <c r="C261" s="62">
        <f t="shared" si="258"/>
        <v>178500</v>
      </c>
      <c r="D261" s="62">
        <f t="shared" si="258"/>
        <v>178500</v>
      </c>
      <c r="E261" s="62">
        <f t="shared" si="258"/>
        <v>178500</v>
      </c>
      <c r="F261" s="62">
        <f t="shared" si="258"/>
        <v>178500</v>
      </c>
      <c r="G261" s="62">
        <f t="shared" si="258"/>
        <v>178500</v>
      </c>
      <c r="H261" s="62">
        <f t="shared" si="258"/>
        <v>178500</v>
      </c>
      <c r="I261" s="62">
        <f t="shared" si="258"/>
        <v>178500</v>
      </c>
      <c r="J261" s="62">
        <f t="shared" si="258"/>
        <v>178500</v>
      </c>
      <c r="K261" s="62">
        <f t="shared" si="258"/>
        <v>178500</v>
      </c>
      <c r="L261" s="62">
        <f t="shared" si="258"/>
        <v>178500</v>
      </c>
      <c r="M261" s="62">
        <f t="shared" si="258"/>
        <v>178500</v>
      </c>
      <c r="N261" s="62">
        <f t="shared" si="258"/>
        <v>178500</v>
      </c>
      <c r="O261" s="62">
        <f t="shared" si="258"/>
        <v>178500</v>
      </c>
      <c r="P261" s="62">
        <f t="shared" si="258"/>
        <v>178500</v>
      </c>
      <c r="Q261" s="62">
        <f t="shared" si="258"/>
        <v>178500</v>
      </c>
      <c r="R261" s="62">
        <f t="shared" si="258"/>
        <v>178500</v>
      </c>
      <c r="S261" s="62">
        <f t="shared" si="258"/>
        <v>178500</v>
      </c>
      <c r="T261" s="62">
        <f t="shared" si="258"/>
        <v>178500</v>
      </c>
      <c r="U261" s="62">
        <f t="shared" si="258"/>
        <v>178500</v>
      </c>
      <c r="V261" s="62">
        <f t="shared" si="258"/>
        <v>178500</v>
      </c>
      <c r="W261" s="62">
        <f t="shared" si="258"/>
        <v>178500</v>
      </c>
      <c r="X261" s="62">
        <f t="shared" si="258"/>
        <v>178500</v>
      </c>
      <c r="Y261" s="62">
        <f t="shared" si="258"/>
        <v>178500</v>
      </c>
      <c r="Z261" s="62">
        <f t="shared" si="258"/>
        <v>178500</v>
      </c>
      <c r="AA261" s="62">
        <f t="shared" si="258"/>
        <v>178500</v>
      </c>
      <c r="AB261" s="62">
        <f t="shared" si="258"/>
        <v>178500</v>
      </c>
      <c r="AC261" s="62">
        <f t="shared" si="258"/>
        <v>178500</v>
      </c>
    </row>
    <row r="262" spans="1:29" ht="15.75" thickBot="1" x14ac:dyDescent="0.3">
      <c r="AC262" s="32"/>
    </row>
    <row r="263" spans="1:29" ht="15.75" thickBot="1" x14ac:dyDescent="0.3">
      <c r="A263" s="26" t="s">
        <v>208</v>
      </c>
      <c r="B263" s="27">
        <v>2023</v>
      </c>
      <c r="C263" s="27">
        <v>2024</v>
      </c>
      <c r="D263" s="27">
        <v>2025</v>
      </c>
      <c r="E263" s="27">
        <v>2026</v>
      </c>
      <c r="F263" s="27">
        <v>2027</v>
      </c>
      <c r="G263" s="27">
        <v>2028</v>
      </c>
      <c r="H263" s="27">
        <v>2029</v>
      </c>
      <c r="I263" s="27">
        <v>2030</v>
      </c>
      <c r="J263" s="27">
        <v>2031</v>
      </c>
      <c r="K263" s="27">
        <v>2032</v>
      </c>
      <c r="L263" s="27">
        <v>2033</v>
      </c>
      <c r="M263" s="27">
        <v>2034</v>
      </c>
      <c r="N263" s="27">
        <v>2035</v>
      </c>
      <c r="O263" s="27">
        <v>2036</v>
      </c>
      <c r="P263" s="27">
        <v>2037</v>
      </c>
      <c r="Q263" s="27">
        <v>2038</v>
      </c>
      <c r="R263" s="27">
        <v>2039</v>
      </c>
      <c r="S263" s="27">
        <v>2040</v>
      </c>
      <c r="T263" s="27">
        <v>2041</v>
      </c>
      <c r="U263" s="27">
        <v>2042</v>
      </c>
      <c r="V263" s="27">
        <v>2043</v>
      </c>
      <c r="W263" s="27">
        <v>2044</v>
      </c>
      <c r="X263" s="27">
        <v>2045</v>
      </c>
      <c r="Y263" s="27">
        <v>2046</v>
      </c>
      <c r="Z263" s="27">
        <v>2047</v>
      </c>
      <c r="AA263" s="27">
        <v>2048</v>
      </c>
      <c r="AB263" s="27">
        <v>2049</v>
      </c>
      <c r="AC263" s="28">
        <v>2050</v>
      </c>
    </row>
    <row r="264" spans="1:29" x14ac:dyDescent="0.25">
      <c r="A264" s="29" t="str">
        <f>A245</f>
        <v>Capex vehicle</v>
      </c>
      <c r="B264" s="63">
        <f>((1+B249)^B256)*B249/(((1+B249)^B256)-1)*(B245)</f>
        <v>435922.78488425701</v>
      </c>
      <c r="C264" s="63">
        <f t="shared" ref="C264:AC264" si="259">((1+C249)^C256)*C249/(((1+C249)^C256)-1)*(C245)</f>
        <v>435922.78488425701</v>
      </c>
      <c r="D264" s="63">
        <f t="shared" si="259"/>
        <v>435922.78488425701</v>
      </c>
      <c r="E264" s="63">
        <f t="shared" si="259"/>
        <v>435922.78488425701</v>
      </c>
      <c r="F264" s="63">
        <f t="shared" si="259"/>
        <v>435922.78488425701</v>
      </c>
      <c r="G264" s="63">
        <f t="shared" si="259"/>
        <v>435922.78488425701</v>
      </c>
      <c r="H264" s="63">
        <f t="shared" si="259"/>
        <v>435922.78488425701</v>
      </c>
      <c r="I264" s="63">
        <f t="shared" si="259"/>
        <v>435922.78488425701</v>
      </c>
      <c r="J264" s="63">
        <f t="shared" si="259"/>
        <v>435922.78488425701</v>
      </c>
      <c r="K264" s="63">
        <f t="shared" si="259"/>
        <v>435922.78488425701</v>
      </c>
      <c r="L264" s="63">
        <f t="shared" si="259"/>
        <v>435922.78488425701</v>
      </c>
      <c r="M264" s="63">
        <f t="shared" si="259"/>
        <v>435922.78488425701</v>
      </c>
      <c r="N264" s="63">
        <f t="shared" si="259"/>
        <v>435922.78488425701</v>
      </c>
      <c r="O264" s="63">
        <f t="shared" si="259"/>
        <v>435922.78488425701</v>
      </c>
      <c r="P264" s="63">
        <f t="shared" si="259"/>
        <v>435922.78488425701</v>
      </c>
      <c r="Q264" s="63">
        <f t="shared" si="259"/>
        <v>435922.78488425701</v>
      </c>
      <c r="R264" s="63">
        <f t="shared" si="259"/>
        <v>435922.78488425701</v>
      </c>
      <c r="S264" s="63">
        <f t="shared" si="259"/>
        <v>435922.78488425701</v>
      </c>
      <c r="T264" s="63">
        <f t="shared" si="259"/>
        <v>435922.78488425701</v>
      </c>
      <c r="U264" s="63">
        <f t="shared" si="259"/>
        <v>435922.78488425701</v>
      </c>
      <c r="V264" s="63">
        <f t="shared" si="259"/>
        <v>435922.78488425701</v>
      </c>
      <c r="W264" s="63">
        <f t="shared" si="259"/>
        <v>435922.78488425701</v>
      </c>
      <c r="X264" s="63">
        <f t="shared" si="259"/>
        <v>435922.78488425701</v>
      </c>
      <c r="Y264" s="63">
        <f t="shared" si="259"/>
        <v>435922.78488425701</v>
      </c>
      <c r="Z264" s="63">
        <f t="shared" si="259"/>
        <v>435922.78488425701</v>
      </c>
      <c r="AA264" s="63">
        <f t="shared" si="259"/>
        <v>435922.78488425701</v>
      </c>
      <c r="AB264" s="63">
        <f t="shared" si="259"/>
        <v>435922.78488425701</v>
      </c>
      <c r="AC264" s="63">
        <f t="shared" si="259"/>
        <v>435922.78488425701</v>
      </c>
    </row>
    <row r="265" spans="1:29" x14ac:dyDescent="0.25">
      <c r="A265" s="30" t="str">
        <f>A246</f>
        <v>Residual value (vehicle)</v>
      </c>
      <c r="B265" s="62">
        <f>((1+B249)^B256)*B249/(((1+B249)^B256)-1)*(B246)</f>
        <v>-65388.417732638554</v>
      </c>
      <c r="C265" s="62">
        <f t="shared" ref="C265:AC265" si="260">((1+C249)^C256)*C249/(((1+C249)^C256)-1)*(C246)</f>
        <v>-65388.417732638554</v>
      </c>
      <c r="D265" s="62">
        <f t="shared" si="260"/>
        <v>-65388.417732638554</v>
      </c>
      <c r="E265" s="62">
        <f t="shared" si="260"/>
        <v>-65388.417732638554</v>
      </c>
      <c r="F265" s="62">
        <f t="shared" si="260"/>
        <v>-65388.417732638554</v>
      </c>
      <c r="G265" s="62">
        <f t="shared" si="260"/>
        <v>-65388.417732638554</v>
      </c>
      <c r="H265" s="62">
        <f t="shared" si="260"/>
        <v>-65388.417732638554</v>
      </c>
      <c r="I265" s="62">
        <f t="shared" si="260"/>
        <v>-65388.417732638554</v>
      </c>
      <c r="J265" s="62">
        <f t="shared" si="260"/>
        <v>-65388.417732638554</v>
      </c>
      <c r="K265" s="62">
        <f t="shared" si="260"/>
        <v>-65388.417732638554</v>
      </c>
      <c r="L265" s="62">
        <f t="shared" si="260"/>
        <v>-65388.417732638554</v>
      </c>
      <c r="M265" s="62">
        <f t="shared" si="260"/>
        <v>-65388.417732638554</v>
      </c>
      <c r="N265" s="62">
        <f t="shared" si="260"/>
        <v>-65388.417732638554</v>
      </c>
      <c r="O265" s="62">
        <f t="shared" si="260"/>
        <v>-65388.417732638554</v>
      </c>
      <c r="P265" s="62">
        <f t="shared" si="260"/>
        <v>-65388.417732638554</v>
      </c>
      <c r="Q265" s="62">
        <f t="shared" si="260"/>
        <v>-65388.417732638554</v>
      </c>
      <c r="R265" s="62">
        <f t="shared" si="260"/>
        <v>-65388.417732638554</v>
      </c>
      <c r="S265" s="62">
        <f t="shared" si="260"/>
        <v>-65388.417732638554</v>
      </c>
      <c r="T265" s="62">
        <f t="shared" si="260"/>
        <v>-65388.417732638554</v>
      </c>
      <c r="U265" s="62">
        <f t="shared" si="260"/>
        <v>-65388.417732638554</v>
      </c>
      <c r="V265" s="62">
        <f t="shared" si="260"/>
        <v>-65388.417732638554</v>
      </c>
      <c r="W265" s="62">
        <f t="shared" si="260"/>
        <v>-65388.417732638554</v>
      </c>
      <c r="X265" s="62">
        <f t="shared" si="260"/>
        <v>-65388.417732638554</v>
      </c>
      <c r="Y265" s="62">
        <f t="shared" si="260"/>
        <v>-65388.417732638554</v>
      </c>
      <c r="Z265" s="62">
        <f t="shared" si="260"/>
        <v>-65388.417732638554</v>
      </c>
      <c r="AA265" s="62">
        <f t="shared" si="260"/>
        <v>-65388.417732638554</v>
      </c>
      <c r="AB265" s="62">
        <f t="shared" si="260"/>
        <v>-65388.417732638554</v>
      </c>
      <c r="AC265" s="62">
        <f t="shared" si="260"/>
        <v>-65388.417732638554</v>
      </c>
    </row>
    <row r="266" spans="1:29" x14ac:dyDescent="0.25">
      <c r="A266" s="30" t="str">
        <f>A247</f>
        <v>Capex costumization</v>
      </c>
      <c r="B266" s="62">
        <f>((1+B249)^B257)*B249/(((1+B249)^B257)-1)*(B247)</f>
        <v>203416.95217213215</v>
      </c>
      <c r="C266" s="62">
        <f t="shared" ref="C266:AC266" si="261">((1+C249)^C257)*C249/(((1+C249)^C257)-1)*(C247)</f>
        <v>203416.95217213215</v>
      </c>
      <c r="D266" s="62">
        <f t="shared" si="261"/>
        <v>203416.95217213215</v>
      </c>
      <c r="E266" s="62">
        <f t="shared" si="261"/>
        <v>203416.95217213215</v>
      </c>
      <c r="F266" s="62">
        <f t="shared" si="261"/>
        <v>203416.95217213215</v>
      </c>
      <c r="G266" s="62">
        <f t="shared" si="261"/>
        <v>203416.95217213215</v>
      </c>
      <c r="H266" s="62">
        <f t="shared" si="261"/>
        <v>203416.95217213215</v>
      </c>
      <c r="I266" s="62">
        <f t="shared" si="261"/>
        <v>203416.95217213215</v>
      </c>
      <c r="J266" s="62">
        <f t="shared" si="261"/>
        <v>203416.95217213215</v>
      </c>
      <c r="K266" s="62">
        <f t="shared" si="261"/>
        <v>203416.95217213215</v>
      </c>
      <c r="L266" s="62">
        <f t="shared" si="261"/>
        <v>203416.95217213215</v>
      </c>
      <c r="M266" s="62">
        <f t="shared" si="261"/>
        <v>203416.95217213215</v>
      </c>
      <c r="N266" s="62">
        <f t="shared" si="261"/>
        <v>203416.95217213215</v>
      </c>
      <c r="O266" s="62">
        <f t="shared" si="261"/>
        <v>203416.95217213215</v>
      </c>
      <c r="P266" s="62">
        <f t="shared" si="261"/>
        <v>203416.95217213215</v>
      </c>
      <c r="Q266" s="62">
        <f t="shared" si="261"/>
        <v>203416.95217213215</v>
      </c>
      <c r="R266" s="62">
        <f t="shared" si="261"/>
        <v>203416.95217213215</v>
      </c>
      <c r="S266" s="62">
        <f t="shared" si="261"/>
        <v>203416.95217213215</v>
      </c>
      <c r="T266" s="62">
        <f t="shared" si="261"/>
        <v>203416.95217213215</v>
      </c>
      <c r="U266" s="62">
        <f t="shared" si="261"/>
        <v>203416.95217213215</v>
      </c>
      <c r="V266" s="62">
        <f t="shared" si="261"/>
        <v>203416.95217213215</v>
      </c>
      <c r="W266" s="62">
        <f t="shared" si="261"/>
        <v>203416.95217213215</v>
      </c>
      <c r="X266" s="62">
        <f t="shared" si="261"/>
        <v>203416.95217213215</v>
      </c>
      <c r="Y266" s="62">
        <f t="shared" si="261"/>
        <v>203416.95217213215</v>
      </c>
      <c r="Z266" s="62">
        <f t="shared" si="261"/>
        <v>203416.95217213215</v>
      </c>
      <c r="AA266" s="62">
        <f t="shared" si="261"/>
        <v>203416.95217213215</v>
      </c>
      <c r="AB266" s="62">
        <f t="shared" si="261"/>
        <v>203416.95217213215</v>
      </c>
      <c r="AC266" s="62">
        <f t="shared" si="261"/>
        <v>203416.95217213215</v>
      </c>
    </row>
    <row r="267" spans="1:29" x14ac:dyDescent="0.25">
      <c r="A267" s="30" t="str">
        <f>A248</f>
        <v>Residual value (costumization)</v>
      </c>
      <c r="B267" s="62">
        <f>((1+B249)^B257)*B249/(((1+B249)^B257)-1)*(B248)</f>
        <v>-10170.847608606608</v>
      </c>
      <c r="C267" s="62">
        <f t="shared" ref="C267:AC267" si="262">((1+C249)^C257)*C249/(((1+C249)^C257)-1)*(C248)</f>
        <v>-10170.847608606608</v>
      </c>
      <c r="D267" s="62">
        <f t="shared" si="262"/>
        <v>-10170.847608606608</v>
      </c>
      <c r="E267" s="62">
        <f t="shared" si="262"/>
        <v>-10170.847608606608</v>
      </c>
      <c r="F267" s="62">
        <f t="shared" si="262"/>
        <v>-10170.847608606608</v>
      </c>
      <c r="G267" s="62">
        <f t="shared" si="262"/>
        <v>-10170.847608606608</v>
      </c>
      <c r="H267" s="62">
        <f t="shared" si="262"/>
        <v>-10170.847608606608</v>
      </c>
      <c r="I267" s="62">
        <f t="shared" si="262"/>
        <v>-10170.847608606608</v>
      </c>
      <c r="J267" s="62">
        <f t="shared" si="262"/>
        <v>-10170.847608606608</v>
      </c>
      <c r="K267" s="62">
        <f t="shared" si="262"/>
        <v>-10170.847608606608</v>
      </c>
      <c r="L267" s="62">
        <f t="shared" si="262"/>
        <v>-10170.847608606608</v>
      </c>
      <c r="M267" s="62">
        <f t="shared" si="262"/>
        <v>-10170.847608606608</v>
      </c>
      <c r="N267" s="62">
        <f t="shared" si="262"/>
        <v>-10170.847608606608</v>
      </c>
      <c r="O267" s="62">
        <f t="shared" si="262"/>
        <v>-10170.847608606608</v>
      </c>
      <c r="P267" s="62">
        <f t="shared" si="262"/>
        <v>-10170.847608606608</v>
      </c>
      <c r="Q267" s="62">
        <f t="shared" si="262"/>
        <v>-10170.847608606608</v>
      </c>
      <c r="R267" s="62">
        <f t="shared" si="262"/>
        <v>-10170.847608606608</v>
      </c>
      <c r="S267" s="62">
        <f t="shared" si="262"/>
        <v>-10170.847608606608</v>
      </c>
      <c r="T267" s="62">
        <f t="shared" si="262"/>
        <v>-10170.847608606608</v>
      </c>
      <c r="U267" s="62">
        <f t="shared" si="262"/>
        <v>-10170.847608606608</v>
      </c>
      <c r="V267" s="62">
        <f t="shared" si="262"/>
        <v>-10170.847608606608</v>
      </c>
      <c r="W267" s="62">
        <f t="shared" si="262"/>
        <v>-10170.847608606608</v>
      </c>
      <c r="X267" s="62">
        <f t="shared" si="262"/>
        <v>-10170.847608606608</v>
      </c>
      <c r="Y267" s="62">
        <f t="shared" si="262"/>
        <v>-10170.847608606608</v>
      </c>
      <c r="Z267" s="62">
        <f t="shared" si="262"/>
        <v>-10170.847608606608</v>
      </c>
      <c r="AA267" s="62">
        <f t="shared" si="262"/>
        <v>-10170.847608606608</v>
      </c>
      <c r="AB267" s="62">
        <f t="shared" si="262"/>
        <v>-10170.847608606608</v>
      </c>
      <c r="AC267" s="62">
        <f t="shared" si="262"/>
        <v>-10170.847608606608</v>
      </c>
    </row>
    <row r="268" spans="1:29" x14ac:dyDescent="0.25">
      <c r="A268" s="30" t="str">
        <f t="shared" ref="A268:AC268" si="263">A250</f>
        <v>Opex fix (admin, crew, insurance)</v>
      </c>
      <c r="B268" s="62">
        <f t="shared" si="263"/>
        <v>610000</v>
      </c>
      <c r="C268" s="62">
        <f t="shared" si="263"/>
        <v>610000</v>
      </c>
      <c r="D268" s="62">
        <f t="shared" si="263"/>
        <v>610000</v>
      </c>
      <c r="E268" s="62">
        <f t="shared" si="263"/>
        <v>610000</v>
      </c>
      <c r="F268" s="62">
        <f t="shared" si="263"/>
        <v>610000</v>
      </c>
      <c r="G268" s="62">
        <f t="shared" si="263"/>
        <v>610000</v>
      </c>
      <c r="H268" s="62">
        <f t="shared" si="263"/>
        <v>610000</v>
      </c>
      <c r="I268" s="62">
        <f t="shared" si="263"/>
        <v>610000</v>
      </c>
      <c r="J268" s="62">
        <f t="shared" si="263"/>
        <v>610000</v>
      </c>
      <c r="K268" s="62">
        <f t="shared" si="263"/>
        <v>610000</v>
      </c>
      <c r="L268" s="62">
        <f t="shared" si="263"/>
        <v>610000</v>
      </c>
      <c r="M268" s="62">
        <f t="shared" si="263"/>
        <v>610000</v>
      </c>
      <c r="N268" s="62">
        <f t="shared" si="263"/>
        <v>610000</v>
      </c>
      <c r="O268" s="62">
        <f t="shared" si="263"/>
        <v>610000</v>
      </c>
      <c r="P268" s="62">
        <f t="shared" si="263"/>
        <v>610000</v>
      </c>
      <c r="Q268" s="62">
        <f t="shared" si="263"/>
        <v>610000</v>
      </c>
      <c r="R268" s="62">
        <f t="shared" si="263"/>
        <v>610000</v>
      </c>
      <c r="S268" s="62">
        <f t="shared" si="263"/>
        <v>610000</v>
      </c>
      <c r="T268" s="62">
        <f t="shared" si="263"/>
        <v>610000</v>
      </c>
      <c r="U268" s="62">
        <f t="shared" si="263"/>
        <v>610000</v>
      </c>
      <c r="V268" s="62">
        <f t="shared" si="263"/>
        <v>610000</v>
      </c>
      <c r="W268" s="62">
        <f t="shared" si="263"/>
        <v>610000</v>
      </c>
      <c r="X268" s="62">
        <f t="shared" si="263"/>
        <v>610000</v>
      </c>
      <c r="Y268" s="62">
        <f t="shared" si="263"/>
        <v>610000</v>
      </c>
      <c r="Z268" s="62">
        <f t="shared" si="263"/>
        <v>610000</v>
      </c>
      <c r="AA268" s="62">
        <f t="shared" si="263"/>
        <v>610000</v>
      </c>
      <c r="AB268" s="62">
        <f t="shared" si="263"/>
        <v>610000</v>
      </c>
      <c r="AC268" s="62">
        <f t="shared" si="263"/>
        <v>610000</v>
      </c>
    </row>
    <row r="269" spans="1:29" x14ac:dyDescent="0.25">
      <c r="A269" s="30" t="str">
        <f t="shared" ref="A269:AC269" si="264">A251</f>
        <v>Opex maintenance &amp; repair</v>
      </c>
      <c r="B269" s="62">
        <f t="shared" si="264"/>
        <v>650000</v>
      </c>
      <c r="C269" s="62">
        <f t="shared" si="264"/>
        <v>650000</v>
      </c>
      <c r="D269" s="62">
        <f t="shared" si="264"/>
        <v>650000</v>
      </c>
      <c r="E269" s="62">
        <f t="shared" si="264"/>
        <v>650000</v>
      </c>
      <c r="F269" s="62">
        <f t="shared" si="264"/>
        <v>650000</v>
      </c>
      <c r="G269" s="62">
        <f t="shared" si="264"/>
        <v>650000</v>
      </c>
      <c r="H269" s="62">
        <f t="shared" si="264"/>
        <v>650000</v>
      </c>
      <c r="I269" s="62">
        <f t="shared" si="264"/>
        <v>650000</v>
      </c>
      <c r="J269" s="62">
        <f t="shared" si="264"/>
        <v>650000</v>
      </c>
      <c r="K269" s="62">
        <f t="shared" si="264"/>
        <v>650000</v>
      </c>
      <c r="L269" s="62">
        <f t="shared" si="264"/>
        <v>650000</v>
      </c>
      <c r="M269" s="62">
        <f t="shared" si="264"/>
        <v>650000</v>
      </c>
      <c r="N269" s="62">
        <f t="shared" si="264"/>
        <v>650000</v>
      </c>
      <c r="O269" s="62">
        <f t="shared" si="264"/>
        <v>650000</v>
      </c>
      <c r="P269" s="62">
        <f t="shared" si="264"/>
        <v>650000</v>
      </c>
      <c r="Q269" s="62">
        <f t="shared" si="264"/>
        <v>650000</v>
      </c>
      <c r="R269" s="62">
        <f t="shared" si="264"/>
        <v>650000</v>
      </c>
      <c r="S269" s="62">
        <f t="shared" si="264"/>
        <v>650000</v>
      </c>
      <c r="T269" s="62">
        <f t="shared" si="264"/>
        <v>650000</v>
      </c>
      <c r="U269" s="62">
        <f t="shared" si="264"/>
        <v>650000</v>
      </c>
      <c r="V269" s="62">
        <f t="shared" si="264"/>
        <v>650000</v>
      </c>
      <c r="W269" s="62">
        <f t="shared" si="264"/>
        <v>650000</v>
      </c>
      <c r="X269" s="62">
        <f t="shared" si="264"/>
        <v>650000</v>
      </c>
      <c r="Y269" s="62">
        <f t="shared" si="264"/>
        <v>650000</v>
      </c>
      <c r="Z269" s="62">
        <f t="shared" si="264"/>
        <v>650000</v>
      </c>
      <c r="AA269" s="62">
        <f t="shared" si="264"/>
        <v>650000</v>
      </c>
      <c r="AB269" s="62">
        <f t="shared" si="264"/>
        <v>650000</v>
      </c>
      <c r="AC269" s="62">
        <f t="shared" si="264"/>
        <v>650000</v>
      </c>
    </row>
    <row r="270" spans="1:29" x14ac:dyDescent="0.25">
      <c r="A270" s="30" t="str">
        <f>A252</f>
        <v>Opex var (mode-fees, shunting)</v>
      </c>
      <c r="B270" s="62">
        <f>B252*B261</f>
        <v>650000</v>
      </c>
      <c r="C270" s="62">
        <f t="shared" ref="C270:AC270" si="265">C252*C261</f>
        <v>650000</v>
      </c>
      <c r="D270" s="62">
        <f t="shared" si="265"/>
        <v>650000</v>
      </c>
      <c r="E270" s="62">
        <f t="shared" si="265"/>
        <v>650000</v>
      </c>
      <c r="F270" s="62">
        <f t="shared" si="265"/>
        <v>650000</v>
      </c>
      <c r="G270" s="62">
        <f t="shared" si="265"/>
        <v>650000</v>
      </c>
      <c r="H270" s="62">
        <f t="shared" si="265"/>
        <v>650000</v>
      </c>
      <c r="I270" s="62">
        <f t="shared" si="265"/>
        <v>650000</v>
      </c>
      <c r="J270" s="62">
        <f t="shared" si="265"/>
        <v>650000</v>
      </c>
      <c r="K270" s="62">
        <f t="shared" si="265"/>
        <v>650000</v>
      </c>
      <c r="L270" s="62">
        <f t="shared" si="265"/>
        <v>650000</v>
      </c>
      <c r="M270" s="62">
        <f t="shared" si="265"/>
        <v>650000</v>
      </c>
      <c r="N270" s="62">
        <f t="shared" si="265"/>
        <v>650000</v>
      </c>
      <c r="O270" s="62">
        <f t="shared" si="265"/>
        <v>650000</v>
      </c>
      <c r="P270" s="62">
        <f t="shared" si="265"/>
        <v>650000</v>
      </c>
      <c r="Q270" s="62">
        <f t="shared" si="265"/>
        <v>650000</v>
      </c>
      <c r="R270" s="62">
        <f t="shared" si="265"/>
        <v>650000</v>
      </c>
      <c r="S270" s="62">
        <f t="shared" si="265"/>
        <v>650000</v>
      </c>
      <c r="T270" s="62">
        <f t="shared" si="265"/>
        <v>650000</v>
      </c>
      <c r="U270" s="62">
        <f t="shared" si="265"/>
        <v>650000</v>
      </c>
      <c r="V270" s="62">
        <f t="shared" si="265"/>
        <v>650000</v>
      </c>
      <c r="W270" s="62">
        <f t="shared" si="265"/>
        <v>650000</v>
      </c>
      <c r="X270" s="62">
        <f t="shared" si="265"/>
        <v>650000</v>
      </c>
      <c r="Y270" s="62">
        <f t="shared" si="265"/>
        <v>650000</v>
      </c>
      <c r="Z270" s="62">
        <f t="shared" si="265"/>
        <v>650000</v>
      </c>
      <c r="AA270" s="62">
        <f t="shared" si="265"/>
        <v>650000</v>
      </c>
      <c r="AB270" s="62">
        <f t="shared" si="265"/>
        <v>650000</v>
      </c>
      <c r="AC270" s="62">
        <f t="shared" si="265"/>
        <v>650000</v>
      </c>
    </row>
    <row r="271" spans="1:29" x14ac:dyDescent="0.25">
      <c r="A271" s="30" t="str">
        <f>A254</f>
        <v>Fuel Cost</v>
      </c>
      <c r="B271" s="62">
        <f>B253*B254*B261</f>
        <v>421321.32967772055</v>
      </c>
      <c r="C271" s="62">
        <f t="shared" ref="C271:AC271" si="266">C253*C254*C261</f>
        <v>420823.97286455205</v>
      </c>
      <c r="D271" s="62">
        <f t="shared" si="266"/>
        <v>420117.79748684121</v>
      </c>
      <c r="E271" s="62">
        <f t="shared" si="266"/>
        <v>419119.68644956814</v>
      </c>
      <c r="F271" s="62">
        <f t="shared" si="266"/>
        <v>417718.35656065156</v>
      </c>
      <c r="G271" s="62">
        <f t="shared" si="266"/>
        <v>415769.99931655545</v>
      </c>
      <c r="H271" s="62">
        <f t="shared" si="266"/>
        <v>413098.8744230892</v>
      </c>
      <c r="I271" s="62">
        <f t="shared" si="266"/>
        <v>409509.1687924423</v>
      </c>
      <c r="J271" s="62">
        <f t="shared" si="266"/>
        <v>404816.73005306005</v>
      </c>
      <c r="K271" s="62">
        <f t="shared" si="266"/>
        <v>398907.39658589731</v>
      </c>
      <c r="L271" s="62">
        <f t="shared" si="266"/>
        <v>391816.36605274561</v>
      </c>
      <c r="M271" s="62">
        <f t="shared" si="266"/>
        <v>383798.01554605074</v>
      </c>
      <c r="N271" s="62">
        <f t="shared" si="266"/>
        <v>375333.07581459719</v>
      </c>
      <c r="O271" s="62">
        <f t="shared" si="266"/>
        <v>367034.710263833</v>
      </c>
      <c r="P271" s="62">
        <f t="shared" si="266"/>
        <v>359480.53729311289</v>
      </c>
      <c r="Q271" s="62">
        <f t="shared" si="266"/>
        <v>353060.56600291858</v>
      </c>
      <c r="R271" s="62">
        <f t="shared" si="266"/>
        <v>347919.3187511891</v>
      </c>
      <c r="S271" s="62">
        <f t="shared" si="266"/>
        <v>343996.31891328277</v>
      </c>
      <c r="T271" s="62">
        <f t="shared" si="266"/>
        <v>341112.59940737992</v>
      </c>
      <c r="U271" s="62">
        <f t="shared" si="266"/>
        <v>339050.78167846147</v>
      </c>
      <c r="V271" s="62">
        <f t="shared" si="266"/>
        <v>337605.75193901127</v>
      </c>
      <c r="W271" s="62">
        <f t="shared" si="266"/>
        <v>336607.14757058211</v>
      </c>
      <c r="X271" s="62">
        <f t="shared" si="266"/>
        <v>335923.75283890165</v>
      </c>
      <c r="Y271" s="62">
        <f t="shared" si="266"/>
        <v>335459.19329109037</v>
      </c>
      <c r="Z271" s="62">
        <f t="shared" si="266"/>
        <v>335144.83101442864</v>
      </c>
      <c r="AA271" s="62">
        <f t="shared" si="266"/>
        <v>334932.76189439202</v>
      </c>
      <c r="AB271" s="62">
        <f t="shared" si="266"/>
        <v>334789.99801625329</v>
      </c>
      <c r="AC271" s="62">
        <f t="shared" si="266"/>
        <v>334694.02505379106</v>
      </c>
    </row>
    <row r="272" spans="1:29" ht="15.75" thickBot="1" x14ac:dyDescent="0.3">
      <c r="A272" s="59" t="str">
        <f>A235</f>
        <v>Emission Cost</v>
      </c>
      <c r="B272" s="62">
        <f>B255*B261</f>
        <v>0</v>
      </c>
      <c r="C272" s="62">
        <f t="shared" ref="C272:AC272" si="267">C255*C261</f>
        <v>0</v>
      </c>
      <c r="D272" s="62">
        <f t="shared" si="267"/>
        <v>0</v>
      </c>
      <c r="E272" s="62">
        <f t="shared" si="267"/>
        <v>0</v>
      </c>
      <c r="F272" s="62">
        <f t="shared" si="267"/>
        <v>0</v>
      </c>
      <c r="G272" s="62">
        <f t="shared" si="267"/>
        <v>0</v>
      </c>
      <c r="H272" s="62">
        <f t="shared" si="267"/>
        <v>0</v>
      </c>
      <c r="I272" s="62">
        <f t="shared" si="267"/>
        <v>0</v>
      </c>
      <c r="J272" s="62">
        <f t="shared" si="267"/>
        <v>0</v>
      </c>
      <c r="K272" s="62">
        <f t="shared" si="267"/>
        <v>0</v>
      </c>
      <c r="L272" s="62">
        <f t="shared" si="267"/>
        <v>0</v>
      </c>
      <c r="M272" s="62">
        <f t="shared" si="267"/>
        <v>0</v>
      </c>
      <c r="N272" s="62">
        <f t="shared" si="267"/>
        <v>0</v>
      </c>
      <c r="O272" s="62">
        <f t="shared" si="267"/>
        <v>0</v>
      </c>
      <c r="P272" s="62">
        <f t="shared" si="267"/>
        <v>0</v>
      </c>
      <c r="Q272" s="62">
        <f t="shared" si="267"/>
        <v>0</v>
      </c>
      <c r="R272" s="62">
        <f t="shared" si="267"/>
        <v>0</v>
      </c>
      <c r="S272" s="62">
        <f t="shared" si="267"/>
        <v>0</v>
      </c>
      <c r="T272" s="62">
        <f t="shared" si="267"/>
        <v>0</v>
      </c>
      <c r="U272" s="62">
        <f t="shared" si="267"/>
        <v>0</v>
      </c>
      <c r="V272" s="62">
        <f t="shared" si="267"/>
        <v>0</v>
      </c>
      <c r="W272" s="62">
        <f t="shared" si="267"/>
        <v>0</v>
      </c>
      <c r="X272" s="62">
        <f t="shared" si="267"/>
        <v>0</v>
      </c>
      <c r="Y272" s="62">
        <f t="shared" si="267"/>
        <v>0</v>
      </c>
      <c r="Z272" s="62">
        <f t="shared" si="267"/>
        <v>0</v>
      </c>
      <c r="AA272" s="62">
        <f t="shared" si="267"/>
        <v>0</v>
      </c>
      <c r="AB272" s="62">
        <f t="shared" si="267"/>
        <v>0</v>
      </c>
      <c r="AC272" s="62">
        <f t="shared" si="267"/>
        <v>0</v>
      </c>
    </row>
    <row r="273" spans="1:29" ht="15.75" thickBot="1" x14ac:dyDescent="0.3">
      <c r="A273" s="31" t="s">
        <v>209</v>
      </c>
      <c r="B273" s="64">
        <f>B264+B265+B266+B267+B268+B269+B270+B271+B272</f>
        <v>2895101.8013928644</v>
      </c>
      <c r="C273" s="64">
        <f t="shared" ref="C273:AC273" si="268">C264+C265+C266+C267+C268+C269+C270+C271+C272</f>
        <v>2894604.4445796958</v>
      </c>
      <c r="D273" s="64">
        <f t="shared" si="268"/>
        <v>2893898.2692019851</v>
      </c>
      <c r="E273" s="64">
        <f t="shared" si="268"/>
        <v>2892900.1581647121</v>
      </c>
      <c r="F273" s="64">
        <f t="shared" si="268"/>
        <v>2891498.8282757956</v>
      </c>
      <c r="G273" s="64">
        <f t="shared" si="268"/>
        <v>2889550.4710316993</v>
      </c>
      <c r="H273" s="64">
        <f t="shared" si="268"/>
        <v>2886879.3461382333</v>
      </c>
      <c r="I273" s="64">
        <f t="shared" si="268"/>
        <v>2883289.6405075863</v>
      </c>
      <c r="J273" s="64">
        <f t="shared" si="268"/>
        <v>2878597.2017682041</v>
      </c>
      <c r="K273" s="64">
        <f t="shared" si="268"/>
        <v>2872687.8683010414</v>
      </c>
      <c r="L273" s="64">
        <f t="shared" si="268"/>
        <v>2865596.8377678897</v>
      </c>
      <c r="M273" s="64">
        <f t="shared" si="268"/>
        <v>2857578.4872611947</v>
      </c>
      <c r="N273" s="64">
        <f t="shared" si="268"/>
        <v>2849113.5475297412</v>
      </c>
      <c r="O273" s="64">
        <f t="shared" si="268"/>
        <v>2840815.1819789768</v>
      </c>
      <c r="P273" s="64">
        <f t="shared" si="268"/>
        <v>2833261.0090082567</v>
      </c>
      <c r="Q273" s="64">
        <f t="shared" si="268"/>
        <v>2826841.0377180623</v>
      </c>
      <c r="R273" s="64">
        <f t="shared" si="268"/>
        <v>2821699.7904663328</v>
      </c>
      <c r="S273" s="64">
        <f t="shared" si="268"/>
        <v>2817776.7906284267</v>
      </c>
      <c r="T273" s="64">
        <f t="shared" si="268"/>
        <v>2814893.0711225239</v>
      </c>
      <c r="U273" s="64">
        <f t="shared" si="268"/>
        <v>2812831.2533936054</v>
      </c>
      <c r="V273" s="64">
        <f t="shared" si="268"/>
        <v>2811386.2236541552</v>
      </c>
      <c r="W273" s="64">
        <f t="shared" si="268"/>
        <v>2810387.619285726</v>
      </c>
      <c r="X273" s="64">
        <f t="shared" si="268"/>
        <v>2809704.2245540456</v>
      </c>
      <c r="Y273" s="64">
        <f t="shared" si="268"/>
        <v>2809239.6650062343</v>
      </c>
      <c r="Z273" s="64">
        <f t="shared" si="268"/>
        <v>2808925.3027295726</v>
      </c>
      <c r="AA273" s="64">
        <f t="shared" si="268"/>
        <v>2808713.2336095357</v>
      </c>
      <c r="AB273" s="64">
        <f t="shared" si="268"/>
        <v>2808570.469731397</v>
      </c>
      <c r="AC273" s="64">
        <f t="shared" si="268"/>
        <v>2808474.4967689351</v>
      </c>
    </row>
    <row r="274" spans="1:29" ht="15.75" thickBot="1" x14ac:dyDescent="0.3">
      <c r="AC274" s="32"/>
    </row>
    <row r="275" spans="1:29" ht="15.75" thickBot="1" x14ac:dyDescent="0.3">
      <c r="A275" s="26" t="s">
        <v>208</v>
      </c>
      <c r="B275" s="27">
        <v>2023</v>
      </c>
      <c r="C275" s="27">
        <v>2024</v>
      </c>
      <c r="D275" s="27">
        <v>2025</v>
      </c>
      <c r="E275" s="27">
        <v>2026</v>
      </c>
      <c r="F275" s="27">
        <v>2027</v>
      </c>
      <c r="G275" s="27">
        <v>2028</v>
      </c>
      <c r="H275" s="27">
        <v>2029</v>
      </c>
      <c r="I275" s="27">
        <v>2030</v>
      </c>
      <c r="J275" s="27">
        <v>2031</v>
      </c>
      <c r="K275" s="27">
        <v>2032</v>
      </c>
      <c r="L275" s="27">
        <v>2033</v>
      </c>
      <c r="M275" s="27">
        <v>2034</v>
      </c>
      <c r="N275" s="27">
        <v>2035</v>
      </c>
      <c r="O275" s="27">
        <v>2036</v>
      </c>
      <c r="P275" s="27">
        <v>2037</v>
      </c>
      <c r="Q275" s="27">
        <v>2038</v>
      </c>
      <c r="R275" s="27">
        <v>2039</v>
      </c>
      <c r="S275" s="27">
        <v>2040</v>
      </c>
      <c r="T275" s="27">
        <v>2041</v>
      </c>
      <c r="U275" s="27">
        <v>2042</v>
      </c>
      <c r="V275" s="27">
        <v>2043</v>
      </c>
      <c r="W275" s="27">
        <v>2044</v>
      </c>
      <c r="X275" s="27">
        <v>2045</v>
      </c>
      <c r="Y275" s="27">
        <v>2046</v>
      </c>
      <c r="Z275" s="27">
        <v>2047</v>
      </c>
      <c r="AA275" s="27">
        <v>2048</v>
      </c>
      <c r="AB275" s="27">
        <v>2049</v>
      </c>
      <c r="AC275" s="28">
        <v>2050</v>
      </c>
    </row>
    <row r="276" spans="1:29" x14ac:dyDescent="0.25">
      <c r="A276" s="29" t="str">
        <f t="shared" ref="A276:A283" si="269">A264</f>
        <v>Capex vehicle</v>
      </c>
      <c r="B276" s="65">
        <f>((1+B249)^B256)*B249/(((1+B249)^B256)-1)*(B245)/B261</f>
        <v>2.4421444531330927</v>
      </c>
      <c r="C276" s="65">
        <f t="shared" ref="C276:AC276" si="270">((1+C249)^C256)*C249/(((1+C249)^C256)-1)*(C245)/C261</f>
        <v>2.4421444531330927</v>
      </c>
      <c r="D276" s="65">
        <f t="shared" si="270"/>
        <v>2.4421444531330927</v>
      </c>
      <c r="E276" s="65">
        <f t="shared" si="270"/>
        <v>2.4421444531330927</v>
      </c>
      <c r="F276" s="65">
        <f t="shared" si="270"/>
        <v>2.4421444531330927</v>
      </c>
      <c r="G276" s="65">
        <f t="shared" si="270"/>
        <v>2.4421444531330927</v>
      </c>
      <c r="H276" s="65">
        <f t="shared" si="270"/>
        <v>2.4421444531330927</v>
      </c>
      <c r="I276" s="65">
        <f t="shared" si="270"/>
        <v>2.4421444531330927</v>
      </c>
      <c r="J276" s="65">
        <f t="shared" si="270"/>
        <v>2.4421444531330927</v>
      </c>
      <c r="K276" s="65">
        <f t="shared" si="270"/>
        <v>2.4421444531330927</v>
      </c>
      <c r="L276" s="65">
        <f t="shared" si="270"/>
        <v>2.4421444531330927</v>
      </c>
      <c r="M276" s="65">
        <f t="shared" si="270"/>
        <v>2.4421444531330927</v>
      </c>
      <c r="N276" s="65">
        <f t="shared" si="270"/>
        <v>2.4421444531330927</v>
      </c>
      <c r="O276" s="65">
        <f t="shared" si="270"/>
        <v>2.4421444531330927</v>
      </c>
      <c r="P276" s="65">
        <f t="shared" si="270"/>
        <v>2.4421444531330927</v>
      </c>
      <c r="Q276" s="65">
        <f t="shared" si="270"/>
        <v>2.4421444531330927</v>
      </c>
      <c r="R276" s="65">
        <f t="shared" si="270"/>
        <v>2.4421444531330927</v>
      </c>
      <c r="S276" s="65">
        <f t="shared" si="270"/>
        <v>2.4421444531330927</v>
      </c>
      <c r="T276" s="65">
        <f t="shared" si="270"/>
        <v>2.4421444531330927</v>
      </c>
      <c r="U276" s="65">
        <f t="shared" si="270"/>
        <v>2.4421444531330927</v>
      </c>
      <c r="V276" s="65">
        <f t="shared" si="270"/>
        <v>2.4421444531330927</v>
      </c>
      <c r="W276" s="65">
        <f t="shared" si="270"/>
        <v>2.4421444531330927</v>
      </c>
      <c r="X276" s="65">
        <f t="shared" si="270"/>
        <v>2.4421444531330927</v>
      </c>
      <c r="Y276" s="65">
        <f t="shared" si="270"/>
        <v>2.4421444531330927</v>
      </c>
      <c r="Z276" s="65">
        <f t="shared" si="270"/>
        <v>2.4421444531330927</v>
      </c>
      <c r="AA276" s="65">
        <f t="shared" si="270"/>
        <v>2.4421444531330927</v>
      </c>
      <c r="AB276" s="65">
        <f t="shared" si="270"/>
        <v>2.4421444531330927</v>
      </c>
      <c r="AC276" s="65">
        <f t="shared" si="270"/>
        <v>2.4421444531330927</v>
      </c>
    </row>
    <row r="277" spans="1:29" x14ac:dyDescent="0.25">
      <c r="A277" s="30" t="str">
        <f t="shared" si="269"/>
        <v>Residual value (vehicle)</v>
      </c>
      <c r="B277" s="66">
        <f>((1+B249)^B256)*B249/(((1+B249)^B256)-1)*(B246)/B261</f>
        <v>-0.3663216679699639</v>
      </c>
      <c r="C277" s="66">
        <f t="shared" ref="C277:AC277" si="271">((1+C249)^C256)*C249/(((1+C249)^C256)-1)*(C246)/C261</f>
        <v>-0.3663216679699639</v>
      </c>
      <c r="D277" s="66">
        <f t="shared" si="271"/>
        <v>-0.3663216679699639</v>
      </c>
      <c r="E277" s="66">
        <f t="shared" si="271"/>
        <v>-0.3663216679699639</v>
      </c>
      <c r="F277" s="66">
        <f t="shared" si="271"/>
        <v>-0.3663216679699639</v>
      </c>
      <c r="G277" s="66">
        <f t="shared" si="271"/>
        <v>-0.3663216679699639</v>
      </c>
      <c r="H277" s="66">
        <f t="shared" si="271"/>
        <v>-0.3663216679699639</v>
      </c>
      <c r="I277" s="66">
        <f t="shared" si="271"/>
        <v>-0.3663216679699639</v>
      </c>
      <c r="J277" s="66">
        <f t="shared" si="271"/>
        <v>-0.3663216679699639</v>
      </c>
      <c r="K277" s="66">
        <f t="shared" si="271"/>
        <v>-0.3663216679699639</v>
      </c>
      <c r="L277" s="66">
        <f t="shared" si="271"/>
        <v>-0.3663216679699639</v>
      </c>
      <c r="M277" s="66">
        <f t="shared" si="271"/>
        <v>-0.3663216679699639</v>
      </c>
      <c r="N277" s="66">
        <f t="shared" si="271"/>
        <v>-0.3663216679699639</v>
      </c>
      <c r="O277" s="66">
        <f t="shared" si="271"/>
        <v>-0.3663216679699639</v>
      </c>
      <c r="P277" s="66">
        <f t="shared" si="271"/>
        <v>-0.3663216679699639</v>
      </c>
      <c r="Q277" s="66">
        <f t="shared" si="271"/>
        <v>-0.3663216679699639</v>
      </c>
      <c r="R277" s="66">
        <f t="shared" si="271"/>
        <v>-0.3663216679699639</v>
      </c>
      <c r="S277" s="66">
        <f t="shared" si="271"/>
        <v>-0.3663216679699639</v>
      </c>
      <c r="T277" s="66">
        <f t="shared" si="271"/>
        <v>-0.3663216679699639</v>
      </c>
      <c r="U277" s="66">
        <f t="shared" si="271"/>
        <v>-0.3663216679699639</v>
      </c>
      <c r="V277" s="66">
        <f t="shared" si="271"/>
        <v>-0.3663216679699639</v>
      </c>
      <c r="W277" s="66">
        <f t="shared" si="271"/>
        <v>-0.3663216679699639</v>
      </c>
      <c r="X277" s="66">
        <f t="shared" si="271"/>
        <v>-0.3663216679699639</v>
      </c>
      <c r="Y277" s="66">
        <f t="shared" si="271"/>
        <v>-0.3663216679699639</v>
      </c>
      <c r="Z277" s="66">
        <f t="shared" si="271"/>
        <v>-0.3663216679699639</v>
      </c>
      <c r="AA277" s="66">
        <f t="shared" si="271"/>
        <v>-0.3663216679699639</v>
      </c>
      <c r="AB277" s="66">
        <f t="shared" si="271"/>
        <v>-0.3663216679699639</v>
      </c>
      <c r="AC277" s="66">
        <f t="shared" si="271"/>
        <v>-0.3663216679699639</v>
      </c>
    </row>
    <row r="278" spans="1:29" x14ac:dyDescent="0.25">
      <c r="A278" s="30" t="str">
        <f t="shared" si="269"/>
        <v>Capex costumization</v>
      </c>
      <c r="B278" s="66">
        <f>((1+B249)^B257)*B249/(((1+B249)^B257)-1)*(B247)/B261</f>
        <v>1.1395907684713287</v>
      </c>
      <c r="C278" s="66">
        <f t="shared" ref="C278:AC278" si="272">((1+C249)^C257)*C249/(((1+C249)^C257)-1)*(C247)/C261</f>
        <v>1.1395907684713287</v>
      </c>
      <c r="D278" s="66">
        <f t="shared" si="272"/>
        <v>1.1395907684713287</v>
      </c>
      <c r="E278" s="66">
        <f t="shared" si="272"/>
        <v>1.1395907684713287</v>
      </c>
      <c r="F278" s="66">
        <f t="shared" si="272"/>
        <v>1.1395907684713287</v>
      </c>
      <c r="G278" s="66">
        <f t="shared" si="272"/>
        <v>1.1395907684713287</v>
      </c>
      <c r="H278" s="66">
        <f t="shared" si="272"/>
        <v>1.1395907684713287</v>
      </c>
      <c r="I278" s="66">
        <f t="shared" si="272"/>
        <v>1.1395907684713287</v>
      </c>
      <c r="J278" s="66">
        <f t="shared" si="272"/>
        <v>1.1395907684713287</v>
      </c>
      <c r="K278" s="66">
        <f t="shared" si="272"/>
        <v>1.1395907684713287</v>
      </c>
      <c r="L278" s="66">
        <f t="shared" si="272"/>
        <v>1.1395907684713287</v>
      </c>
      <c r="M278" s="66">
        <f t="shared" si="272"/>
        <v>1.1395907684713287</v>
      </c>
      <c r="N278" s="66">
        <f t="shared" si="272"/>
        <v>1.1395907684713287</v>
      </c>
      <c r="O278" s="66">
        <f t="shared" si="272"/>
        <v>1.1395907684713287</v>
      </c>
      <c r="P278" s="66">
        <f t="shared" si="272"/>
        <v>1.1395907684713287</v>
      </c>
      <c r="Q278" s="66">
        <f t="shared" si="272"/>
        <v>1.1395907684713287</v>
      </c>
      <c r="R278" s="66">
        <f t="shared" si="272"/>
        <v>1.1395907684713287</v>
      </c>
      <c r="S278" s="66">
        <f t="shared" si="272"/>
        <v>1.1395907684713287</v>
      </c>
      <c r="T278" s="66">
        <f t="shared" si="272"/>
        <v>1.1395907684713287</v>
      </c>
      <c r="U278" s="66">
        <f t="shared" si="272"/>
        <v>1.1395907684713287</v>
      </c>
      <c r="V278" s="66">
        <f t="shared" si="272"/>
        <v>1.1395907684713287</v>
      </c>
      <c r="W278" s="66">
        <f t="shared" si="272"/>
        <v>1.1395907684713287</v>
      </c>
      <c r="X278" s="66">
        <f t="shared" si="272"/>
        <v>1.1395907684713287</v>
      </c>
      <c r="Y278" s="66">
        <f t="shared" si="272"/>
        <v>1.1395907684713287</v>
      </c>
      <c r="Z278" s="66">
        <f t="shared" si="272"/>
        <v>1.1395907684713287</v>
      </c>
      <c r="AA278" s="66">
        <f t="shared" si="272"/>
        <v>1.1395907684713287</v>
      </c>
      <c r="AB278" s="66">
        <f t="shared" si="272"/>
        <v>1.1395907684713287</v>
      </c>
      <c r="AC278" s="66">
        <f t="shared" si="272"/>
        <v>1.1395907684713287</v>
      </c>
    </row>
    <row r="279" spans="1:29" x14ac:dyDescent="0.25">
      <c r="A279" s="30" t="str">
        <f t="shared" si="269"/>
        <v>Residual value (costumization)</v>
      </c>
      <c r="B279" s="66">
        <f>((1+B249)^B257)*B249/(((1+B249)^B257)-1)*(B248)/B261</f>
        <v>-5.6979538423566428E-2</v>
      </c>
      <c r="C279" s="66">
        <f t="shared" ref="C279:AC279" si="273">((1+C249)^C257)*C249/(((1+C249)^C257)-1)*(C248)/C261</f>
        <v>-5.6979538423566428E-2</v>
      </c>
      <c r="D279" s="66">
        <f t="shared" si="273"/>
        <v>-5.6979538423566428E-2</v>
      </c>
      <c r="E279" s="66">
        <f t="shared" si="273"/>
        <v>-5.6979538423566428E-2</v>
      </c>
      <c r="F279" s="66">
        <f t="shared" si="273"/>
        <v>-5.6979538423566428E-2</v>
      </c>
      <c r="G279" s="66">
        <f t="shared" si="273"/>
        <v>-5.6979538423566428E-2</v>
      </c>
      <c r="H279" s="66">
        <f t="shared" si="273"/>
        <v>-5.6979538423566428E-2</v>
      </c>
      <c r="I279" s="66">
        <f t="shared" si="273"/>
        <v>-5.6979538423566428E-2</v>
      </c>
      <c r="J279" s="66">
        <f t="shared" si="273"/>
        <v>-5.6979538423566428E-2</v>
      </c>
      <c r="K279" s="66">
        <f t="shared" si="273"/>
        <v>-5.6979538423566428E-2</v>
      </c>
      <c r="L279" s="66">
        <f t="shared" si="273"/>
        <v>-5.6979538423566428E-2</v>
      </c>
      <c r="M279" s="66">
        <f t="shared" si="273"/>
        <v>-5.6979538423566428E-2</v>
      </c>
      <c r="N279" s="66">
        <f t="shared" si="273"/>
        <v>-5.6979538423566428E-2</v>
      </c>
      <c r="O279" s="66">
        <f t="shared" si="273"/>
        <v>-5.6979538423566428E-2</v>
      </c>
      <c r="P279" s="66">
        <f t="shared" si="273"/>
        <v>-5.6979538423566428E-2</v>
      </c>
      <c r="Q279" s="66">
        <f t="shared" si="273"/>
        <v>-5.6979538423566428E-2</v>
      </c>
      <c r="R279" s="66">
        <f t="shared" si="273"/>
        <v>-5.6979538423566428E-2</v>
      </c>
      <c r="S279" s="66">
        <f t="shared" si="273"/>
        <v>-5.6979538423566428E-2</v>
      </c>
      <c r="T279" s="66">
        <f t="shared" si="273"/>
        <v>-5.6979538423566428E-2</v>
      </c>
      <c r="U279" s="66">
        <f t="shared" si="273"/>
        <v>-5.6979538423566428E-2</v>
      </c>
      <c r="V279" s="66">
        <f t="shared" si="273"/>
        <v>-5.6979538423566428E-2</v>
      </c>
      <c r="W279" s="66">
        <f t="shared" si="273"/>
        <v>-5.6979538423566428E-2</v>
      </c>
      <c r="X279" s="66">
        <f t="shared" si="273"/>
        <v>-5.6979538423566428E-2</v>
      </c>
      <c r="Y279" s="66">
        <f t="shared" si="273"/>
        <v>-5.6979538423566428E-2</v>
      </c>
      <c r="Z279" s="66">
        <f t="shared" si="273"/>
        <v>-5.6979538423566428E-2</v>
      </c>
      <c r="AA279" s="66">
        <f t="shared" si="273"/>
        <v>-5.6979538423566428E-2</v>
      </c>
      <c r="AB279" s="66">
        <f t="shared" si="273"/>
        <v>-5.6979538423566428E-2</v>
      </c>
      <c r="AC279" s="66">
        <f t="shared" si="273"/>
        <v>-5.6979538423566428E-2</v>
      </c>
    </row>
    <row r="280" spans="1:29" x14ac:dyDescent="0.25">
      <c r="A280" s="30" t="str">
        <f t="shared" si="269"/>
        <v>Opex fix (admin, crew, insurance)</v>
      </c>
      <c r="B280" s="66">
        <f>B250/B261</f>
        <v>3.4173669467787113</v>
      </c>
      <c r="C280" s="66">
        <f t="shared" ref="C280:AC280" si="274">C250/C261</f>
        <v>3.4173669467787113</v>
      </c>
      <c r="D280" s="66">
        <f t="shared" si="274"/>
        <v>3.4173669467787113</v>
      </c>
      <c r="E280" s="66">
        <f t="shared" si="274"/>
        <v>3.4173669467787113</v>
      </c>
      <c r="F280" s="66">
        <f t="shared" si="274"/>
        <v>3.4173669467787113</v>
      </c>
      <c r="G280" s="66">
        <f t="shared" si="274"/>
        <v>3.4173669467787113</v>
      </c>
      <c r="H280" s="66">
        <f t="shared" si="274"/>
        <v>3.4173669467787113</v>
      </c>
      <c r="I280" s="66">
        <f t="shared" si="274"/>
        <v>3.4173669467787113</v>
      </c>
      <c r="J280" s="66">
        <f t="shared" si="274"/>
        <v>3.4173669467787113</v>
      </c>
      <c r="K280" s="66">
        <f t="shared" si="274"/>
        <v>3.4173669467787113</v>
      </c>
      <c r="L280" s="66">
        <f t="shared" si="274"/>
        <v>3.4173669467787113</v>
      </c>
      <c r="M280" s="66">
        <f t="shared" si="274"/>
        <v>3.4173669467787113</v>
      </c>
      <c r="N280" s="66">
        <f t="shared" si="274"/>
        <v>3.4173669467787113</v>
      </c>
      <c r="O280" s="66">
        <f t="shared" si="274"/>
        <v>3.4173669467787113</v>
      </c>
      <c r="P280" s="66">
        <f t="shared" si="274"/>
        <v>3.4173669467787113</v>
      </c>
      <c r="Q280" s="66">
        <f t="shared" si="274"/>
        <v>3.4173669467787113</v>
      </c>
      <c r="R280" s="66">
        <f t="shared" si="274"/>
        <v>3.4173669467787113</v>
      </c>
      <c r="S280" s="66">
        <f t="shared" si="274"/>
        <v>3.4173669467787113</v>
      </c>
      <c r="T280" s="66">
        <f t="shared" si="274"/>
        <v>3.4173669467787113</v>
      </c>
      <c r="U280" s="66">
        <f t="shared" si="274"/>
        <v>3.4173669467787113</v>
      </c>
      <c r="V280" s="66">
        <f t="shared" si="274"/>
        <v>3.4173669467787113</v>
      </c>
      <c r="W280" s="66">
        <f t="shared" si="274"/>
        <v>3.4173669467787113</v>
      </c>
      <c r="X280" s="66">
        <f t="shared" si="274"/>
        <v>3.4173669467787113</v>
      </c>
      <c r="Y280" s="66">
        <f t="shared" si="274"/>
        <v>3.4173669467787113</v>
      </c>
      <c r="Z280" s="66">
        <f t="shared" si="274"/>
        <v>3.4173669467787113</v>
      </c>
      <c r="AA280" s="66">
        <f t="shared" si="274"/>
        <v>3.4173669467787113</v>
      </c>
      <c r="AB280" s="66">
        <f t="shared" si="274"/>
        <v>3.4173669467787113</v>
      </c>
      <c r="AC280" s="66">
        <f t="shared" si="274"/>
        <v>3.4173669467787113</v>
      </c>
    </row>
    <row r="281" spans="1:29" x14ac:dyDescent="0.25">
      <c r="A281" s="30" t="str">
        <f t="shared" si="269"/>
        <v>Opex maintenance &amp; repair</v>
      </c>
      <c r="B281" s="66">
        <f>B251/B261</f>
        <v>3.6414565826330532</v>
      </c>
      <c r="C281" s="66">
        <f t="shared" ref="C281:AC281" si="275">C251/C261</f>
        <v>3.6414565826330532</v>
      </c>
      <c r="D281" s="66">
        <f t="shared" si="275"/>
        <v>3.6414565826330532</v>
      </c>
      <c r="E281" s="66">
        <f t="shared" si="275"/>
        <v>3.6414565826330532</v>
      </c>
      <c r="F281" s="66">
        <f t="shared" si="275"/>
        <v>3.6414565826330532</v>
      </c>
      <c r="G281" s="66">
        <f t="shared" si="275"/>
        <v>3.6414565826330532</v>
      </c>
      <c r="H281" s="66">
        <f t="shared" si="275"/>
        <v>3.6414565826330532</v>
      </c>
      <c r="I281" s="66">
        <f t="shared" si="275"/>
        <v>3.6414565826330532</v>
      </c>
      <c r="J281" s="66">
        <f t="shared" si="275"/>
        <v>3.6414565826330532</v>
      </c>
      <c r="K281" s="66">
        <f t="shared" si="275"/>
        <v>3.6414565826330532</v>
      </c>
      <c r="L281" s="66">
        <f t="shared" si="275"/>
        <v>3.6414565826330532</v>
      </c>
      <c r="M281" s="66">
        <f t="shared" si="275"/>
        <v>3.6414565826330532</v>
      </c>
      <c r="N281" s="66">
        <f t="shared" si="275"/>
        <v>3.6414565826330532</v>
      </c>
      <c r="O281" s="66">
        <f t="shared" si="275"/>
        <v>3.6414565826330532</v>
      </c>
      <c r="P281" s="66">
        <f t="shared" si="275"/>
        <v>3.6414565826330532</v>
      </c>
      <c r="Q281" s="66">
        <f t="shared" si="275"/>
        <v>3.6414565826330532</v>
      </c>
      <c r="R281" s="66">
        <f t="shared" si="275"/>
        <v>3.6414565826330532</v>
      </c>
      <c r="S281" s="66">
        <f t="shared" si="275"/>
        <v>3.6414565826330532</v>
      </c>
      <c r="T281" s="66">
        <f t="shared" si="275"/>
        <v>3.6414565826330532</v>
      </c>
      <c r="U281" s="66">
        <f t="shared" si="275"/>
        <v>3.6414565826330532</v>
      </c>
      <c r="V281" s="66">
        <f t="shared" si="275"/>
        <v>3.6414565826330532</v>
      </c>
      <c r="W281" s="66">
        <f t="shared" si="275"/>
        <v>3.6414565826330532</v>
      </c>
      <c r="X281" s="66">
        <f t="shared" si="275"/>
        <v>3.6414565826330532</v>
      </c>
      <c r="Y281" s="66">
        <f t="shared" si="275"/>
        <v>3.6414565826330532</v>
      </c>
      <c r="Z281" s="66">
        <f t="shared" si="275"/>
        <v>3.6414565826330532</v>
      </c>
      <c r="AA281" s="66">
        <f t="shared" si="275"/>
        <v>3.6414565826330532</v>
      </c>
      <c r="AB281" s="66">
        <f t="shared" si="275"/>
        <v>3.6414565826330532</v>
      </c>
      <c r="AC281" s="66">
        <f t="shared" si="275"/>
        <v>3.6414565826330532</v>
      </c>
    </row>
    <row r="282" spans="1:29" x14ac:dyDescent="0.25">
      <c r="A282" s="30" t="str">
        <f t="shared" si="269"/>
        <v>Opex var (mode-fees, shunting)</v>
      </c>
      <c r="B282" s="66">
        <f>B252*B261/B261</f>
        <v>3.6414565826330532</v>
      </c>
      <c r="C282" s="66">
        <f t="shared" ref="C282:AC282" si="276">C252*C261/C261</f>
        <v>3.6414565826330532</v>
      </c>
      <c r="D282" s="66">
        <f t="shared" si="276"/>
        <v>3.6414565826330532</v>
      </c>
      <c r="E282" s="66">
        <f t="shared" si="276"/>
        <v>3.6414565826330532</v>
      </c>
      <c r="F282" s="66">
        <f t="shared" si="276"/>
        <v>3.6414565826330532</v>
      </c>
      <c r="G282" s="66">
        <f t="shared" si="276"/>
        <v>3.6414565826330532</v>
      </c>
      <c r="H282" s="66">
        <f t="shared" si="276"/>
        <v>3.6414565826330532</v>
      </c>
      <c r="I282" s="66">
        <f t="shared" si="276"/>
        <v>3.6414565826330532</v>
      </c>
      <c r="J282" s="66">
        <f t="shared" si="276"/>
        <v>3.6414565826330532</v>
      </c>
      <c r="K282" s="66">
        <f t="shared" si="276"/>
        <v>3.6414565826330532</v>
      </c>
      <c r="L282" s="66">
        <f t="shared" si="276"/>
        <v>3.6414565826330532</v>
      </c>
      <c r="M282" s="66">
        <f t="shared" si="276"/>
        <v>3.6414565826330532</v>
      </c>
      <c r="N282" s="66">
        <f t="shared" si="276"/>
        <v>3.6414565826330532</v>
      </c>
      <c r="O282" s="66">
        <f t="shared" si="276"/>
        <v>3.6414565826330532</v>
      </c>
      <c r="P282" s="66">
        <f t="shared" si="276"/>
        <v>3.6414565826330532</v>
      </c>
      <c r="Q282" s="66">
        <f t="shared" si="276"/>
        <v>3.6414565826330532</v>
      </c>
      <c r="R282" s="66">
        <f t="shared" si="276"/>
        <v>3.6414565826330532</v>
      </c>
      <c r="S282" s="66">
        <f t="shared" si="276"/>
        <v>3.6414565826330532</v>
      </c>
      <c r="T282" s="66">
        <f t="shared" si="276"/>
        <v>3.6414565826330532</v>
      </c>
      <c r="U282" s="66">
        <f t="shared" si="276"/>
        <v>3.6414565826330532</v>
      </c>
      <c r="V282" s="66">
        <f t="shared" si="276"/>
        <v>3.6414565826330532</v>
      </c>
      <c r="W282" s="66">
        <f t="shared" si="276"/>
        <v>3.6414565826330532</v>
      </c>
      <c r="X282" s="66">
        <f t="shared" si="276"/>
        <v>3.6414565826330532</v>
      </c>
      <c r="Y282" s="66">
        <f t="shared" si="276"/>
        <v>3.6414565826330532</v>
      </c>
      <c r="Z282" s="66">
        <f t="shared" si="276"/>
        <v>3.6414565826330532</v>
      </c>
      <c r="AA282" s="66">
        <f t="shared" si="276"/>
        <v>3.6414565826330532</v>
      </c>
      <c r="AB282" s="66">
        <f t="shared" si="276"/>
        <v>3.6414565826330532</v>
      </c>
      <c r="AC282" s="66">
        <f t="shared" si="276"/>
        <v>3.6414565826330532</v>
      </c>
    </row>
    <row r="283" spans="1:29" x14ac:dyDescent="0.25">
      <c r="A283" s="30" t="str">
        <f t="shared" si="269"/>
        <v>Fuel Cost</v>
      </c>
      <c r="B283" s="66">
        <f>B253*B254*B261/B261</f>
        <v>2.3603435836286866</v>
      </c>
      <c r="C283" s="66">
        <f t="shared" ref="C283:AC283" si="277">C253*C254*C261/C261</f>
        <v>2.3575572709498713</v>
      </c>
      <c r="D283" s="66">
        <f t="shared" si="277"/>
        <v>2.3536011063688584</v>
      </c>
      <c r="E283" s="66">
        <f t="shared" si="277"/>
        <v>2.3480094478967404</v>
      </c>
      <c r="F283" s="66">
        <f t="shared" si="277"/>
        <v>2.3401588602837622</v>
      </c>
      <c r="G283" s="66">
        <f t="shared" si="277"/>
        <v>2.3292436936501706</v>
      </c>
      <c r="H283" s="66">
        <f t="shared" si="277"/>
        <v>2.3142794085327125</v>
      </c>
      <c r="I283" s="66">
        <f t="shared" si="277"/>
        <v>2.294169012842814</v>
      </c>
      <c r="J283" s="66">
        <f t="shared" si="277"/>
        <v>2.2678808406333895</v>
      </c>
      <c r="K283" s="66">
        <f t="shared" si="277"/>
        <v>2.2347753310134304</v>
      </c>
      <c r="L283" s="66">
        <f t="shared" si="277"/>
        <v>2.1950496697632809</v>
      </c>
      <c r="M283" s="66">
        <f t="shared" si="277"/>
        <v>2.1501289386333373</v>
      </c>
      <c r="N283" s="66">
        <f t="shared" si="277"/>
        <v>2.1027063070845782</v>
      </c>
      <c r="O283" s="66">
        <f t="shared" si="277"/>
        <v>2.056216864223154</v>
      </c>
      <c r="P283" s="66">
        <f t="shared" si="277"/>
        <v>2.0138965674684197</v>
      </c>
      <c r="Q283" s="66">
        <f t="shared" si="277"/>
        <v>1.9779303417530454</v>
      </c>
      <c r="R283" s="66">
        <f t="shared" si="277"/>
        <v>1.9491278361411155</v>
      </c>
      <c r="S283" s="66">
        <f t="shared" si="277"/>
        <v>1.9271502460127887</v>
      </c>
      <c r="T283" s="66">
        <f t="shared" si="277"/>
        <v>1.9109949546631928</v>
      </c>
      <c r="U283" s="66">
        <f t="shared" si="277"/>
        <v>1.8994441550614087</v>
      </c>
      <c r="V283" s="66">
        <f t="shared" si="277"/>
        <v>1.8913487503586066</v>
      </c>
      <c r="W283" s="66">
        <f t="shared" si="277"/>
        <v>1.8857543281265103</v>
      </c>
      <c r="X283" s="66">
        <f t="shared" si="277"/>
        <v>1.8819257862123342</v>
      </c>
      <c r="Y283" s="66">
        <f t="shared" si="277"/>
        <v>1.879323211714792</v>
      </c>
      <c r="Z283" s="66">
        <f t="shared" si="277"/>
        <v>1.8775620785122054</v>
      </c>
      <c r="AA283" s="66">
        <f t="shared" si="277"/>
        <v>1.8763740162150813</v>
      </c>
      <c r="AB283" s="66">
        <f t="shared" si="277"/>
        <v>1.8755742185784499</v>
      </c>
      <c r="AC283" s="66">
        <f t="shared" si="277"/>
        <v>1.8750365549231993</v>
      </c>
    </row>
    <row r="284" spans="1:29" ht="15.75" thickBot="1" x14ac:dyDescent="0.3">
      <c r="A284" s="59" t="str">
        <f t="shared" ref="A284" si="278">A272</f>
        <v>Emission Cost</v>
      </c>
      <c r="B284" s="66">
        <f>B255</f>
        <v>0</v>
      </c>
      <c r="C284" s="66">
        <f t="shared" ref="C284:AC284" si="279">C255</f>
        <v>0</v>
      </c>
      <c r="D284" s="66">
        <f t="shared" si="279"/>
        <v>0</v>
      </c>
      <c r="E284" s="66">
        <f t="shared" si="279"/>
        <v>0</v>
      </c>
      <c r="F284" s="66">
        <f t="shared" si="279"/>
        <v>0</v>
      </c>
      <c r="G284" s="66">
        <f t="shared" si="279"/>
        <v>0</v>
      </c>
      <c r="H284" s="66">
        <f t="shared" si="279"/>
        <v>0</v>
      </c>
      <c r="I284" s="66">
        <f t="shared" si="279"/>
        <v>0</v>
      </c>
      <c r="J284" s="66">
        <f t="shared" si="279"/>
        <v>0</v>
      </c>
      <c r="K284" s="66">
        <f t="shared" si="279"/>
        <v>0</v>
      </c>
      <c r="L284" s="66">
        <f t="shared" si="279"/>
        <v>0</v>
      </c>
      <c r="M284" s="66">
        <f t="shared" si="279"/>
        <v>0</v>
      </c>
      <c r="N284" s="66">
        <f t="shared" si="279"/>
        <v>0</v>
      </c>
      <c r="O284" s="66">
        <f t="shared" si="279"/>
        <v>0</v>
      </c>
      <c r="P284" s="66">
        <f t="shared" si="279"/>
        <v>0</v>
      </c>
      <c r="Q284" s="66">
        <f t="shared" si="279"/>
        <v>0</v>
      </c>
      <c r="R284" s="66">
        <f t="shared" si="279"/>
        <v>0</v>
      </c>
      <c r="S284" s="66">
        <f t="shared" si="279"/>
        <v>0</v>
      </c>
      <c r="T284" s="66">
        <f t="shared" si="279"/>
        <v>0</v>
      </c>
      <c r="U284" s="66">
        <f t="shared" si="279"/>
        <v>0</v>
      </c>
      <c r="V284" s="66">
        <f t="shared" si="279"/>
        <v>0</v>
      </c>
      <c r="W284" s="66">
        <f t="shared" si="279"/>
        <v>0</v>
      </c>
      <c r="X284" s="66">
        <f t="shared" si="279"/>
        <v>0</v>
      </c>
      <c r="Y284" s="66">
        <f t="shared" si="279"/>
        <v>0</v>
      </c>
      <c r="Z284" s="66">
        <f t="shared" si="279"/>
        <v>0</v>
      </c>
      <c r="AA284" s="66">
        <f t="shared" si="279"/>
        <v>0</v>
      </c>
      <c r="AB284" s="66">
        <f t="shared" si="279"/>
        <v>0</v>
      </c>
      <c r="AC284" s="66">
        <f t="shared" si="279"/>
        <v>0</v>
      </c>
    </row>
    <row r="285" spans="1:29" ht="15.75" thickBot="1" x14ac:dyDescent="0.3">
      <c r="A285" s="31" t="s">
        <v>63</v>
      </c>
      <c r="B285" s="76">
        <f>B276+B277+B278-B279+B280+B281+B282+B283+B284</f>
        <v>16.333016787731527</v>
      </c>
      <c r="C285" s="76">
        <f t="shared" ref="C285:AC285" si="280">C276+C277+C278-C279+C280+C281+C282+C283+C284</f>
        <v>16.330230475052712</v>
      </c>
      <c r="D285" s="76">
        <f t="shared" si="280"/>
        <v>16.3262743104717</v>
      </c>
      <c r="E285" s="76">
        <f t="shared" si="280"/>
        <v>16.320682651999579</v>
      </c>
      <c r="F285" s="76">
        <f t="shared" si="280"/>
        <v>16.312832064386601</v>
      </c>
      <c r="G285" s="76">
        <f t="shared" si="280"/>
        <v>16.30191689775301</v>
      </c>
      <c r="H285" s="76">
        <f t="shared" si="280"/>
        <v>16.286952612635552</v>
      </c>
      <c r="I285" s="76">
        <f t="shared" si="280"/>
        <v>16.266842216945655</v>
      </c>
      <c r="J285" s="76">
        <f t="shared" si="280"/>
        <v>16.240554044736228</v>
      </c>
      <c r="K285" s="76">
        <f t="shared" si="280"/>
        <v>16.207448535116271</v>
      </c>
      <c r="L285" s="76">
        <f t="shared" si="280"/>
        <v>16.167722873866122</v>
      </c>
      <c r="M285" s="76">
        <f t="shared" si="280"/>
        <v>16.122802142736177</v>
      </c>
      <c r="N285" s="76">
        <f t="shared" si="280"/>
        <v>16.075379511187418</v>
      </c>
      <c r="O285" s="76">
        <f t="shared" si="280"/>
        <v>16.028890068325993</v>
      </c>
      <c r="P285" s="76">
        <f t="shared" si="280"/>
        <v>15.98656977157126</v>
      </c>
      <c r="Q285" s="76">
        <f t="shared" si="280"/>
        <v>15.950603545855886</v>
      </c>
      <c r="R285" s="76">
        <f t="shared" si="280"/>
        <v>15.921801040243956</v>
      </c>
      <c r="S285" s="76">
        <f t="shared" si="280"/>
        <v>15.899823450115628</v>
      </c>
      <c r="T285" s="76">
        <f t="shared" si="280"/>
        <v>15.883668158766033</v>
      </c>
      <c r="U285" s="76">
        <f t="shared" si="280"/>
        <v>15.872117359164248</v>
      </c>
      <c r="V285" s="76">
        <f t="shared" si="280"/>
        <v>15.864021954461446</v>
      </c>
      <c r="W285" s="76">
        <f t="shared" si="280"/>
        <v>15.858427532229349</v>
      </c>
      <c r="X285" s="76">
        <f t="shared" si="280"/>
        <v>15.854598990315175</v>
      </c>
      <c r="Y285" s="76">
        <f t="shared" si="280"/>
        <v>15.851996415817633</v>
      </c>
      <c r="Z285" s="76">
        <f t="shared" si="280"/>
        <v>15.850235282615046</v>
      </c>
      <c r="AA285" s="76">
        <f t="shared" si="280"/>
        <v>15.849047220317921</v>
      </c>
      <c r="AB285" s="76">
        <f t="shared" si="280"/>
        <v>15.84824742268129</v>
      </c>
      <c r="AC285" s="76">
        <f t="shared" si="280"/>
        <v>15.847709759026039</v>
      </c>
    </row>
    <row r="286" spans="1:29" ht="15.75" thickBot="1" x14ac:dyDescent="0.3"/>
    <row r="287" spans="1:29" ht="15.75" thickBot="1" x14ac:dyDescent="0.3">
      <c r="A287" s="26" t="s">
        <v>208</v>
      </c>
      <c r="B287" s="27">
        <v>2023</v>
      </c>
      <c r="C287" s="27">
        <v>2024</v>
      </c>
      <c r="D287" s="27">
        <v>2025</v>
      </c>
      <c r="E287" s="27">
        <v>2026</v>
      </c>
      <c r="F287" s="27">
        <v>2027</v>
      </c>
      <c r="G287" s="27">
        <v>2028</v>
      </c>
      <c r="H287" s="27">
        <v>2029</v>
      </c>
      <c r="I287" s="27">
        <v>2030</v>
      </c>
      <c r="J287" s="27">
        <v>2031</v>
      </c>
      <c r="K287" s="27">
        <v>2032</v>
      </c>
      <c r="L287" s="27">
        <v>2033</v>
      </c>
      <c r="M287" s="27">
        <v>2034</v>
      </c>
      <c r="N287" s="27">
        <v>2035</v>
      </c>
      <c r="O287" s="27">
        <v>2036</v>
      </c>
      <c r="P287" s="27">
        <v>2037</v>
      </c>
      <c r="Q287" s="27">
        <v>2038</v>
      </c>
      <c r="R287" s="27">
        <v>2039</v>
      </c>
      <c r="S287" s="27">
        <v>2040</v>
      </c>
      <c r="T287" s="27">
        <v>2041</v>
      </c>
      <c r="U287" s="27">
        <v>2042</v>
      </c>
      <c r="V287" s="27">
        <v>2043</v>
      </c>
      <c r="W287" s="27">
        <v>2044</v>
      </c>
      <c r="X287" s="27">
        <v>2045</v>
      </c>
      <c r="Y287" s="27">
        <v>2046</v>
      </c>
      <c r="Z287" s="27">
        <v>2047</v>
      </c>
      <c r="AA287" s="27">
        <v>2048</v>
      </c>
      <c r="AB287" s="27">
        <v>2049</v>
      </c>
      <c r="AC287" s="28">
        <v>2050</v>
      </c>
    </row>
    <row r="288" spans="1:29" x14ac:dyDescent="0.25">
      <c r="A288" s="29" t="str">
        <f t="shared" ref="A288:A295" si="281">A264</f>
        <v>Capex vehicle</v>
      </c>
      <c r="B288" s="65">
        <f>((1+B249)^B256)*B249/(((1+B249)^B256)-1)*(B245)/B261/(B258)</f>
        <v>1.0902430594344164E-3</v>
      </c>
      <c r="C288" s="65">
        <f t="shared" ref="C288:AC288" si="282">((1+C249)^C256)*C249/(((1+C249)^C256)-1)*(C245)/C261/(C258)</f>
        <v>1.0902430594344164E-3</v>
      </c>
      <c r="D288" s="65">
        <f t="shared" si="282"/>
        <v>1.0902430594344164E-3</v>
      </c>
      <c r="E288" s="65">
        <f t="shared" si="282"/>
        <v>1.0902430594344164E-3</v>
      </c>
      <c r="F288" s="65">
        <f t="shared" si="282"/>
        <v>1.0902430594344164E-3</v>
      </c>
      <c r="G288" s="65">
        <f t="shared" si="282"/>
        <v>1.0902430594344164E-3</v>
      </c>
      <c r="H288" s="65">
        <f t="shared" si="282"/>
        <v>1.0902430594344164E-3</v>
      </c>
      <c r="I288" s="65">
        <f t="shared" si="282"/>
        <v>1.0902430594344164E-3</v>
      </c>
      <c r="J288" s="65">
        <f t="shared" si="282"/>
        <v>1.0902430594344164E-3</v>
      </c>
      <c r="K288" s="65">
        <f t="shared" si="282"/>
        <v>1.0902430594344164E-3</v>
      </c>
      <c r="L288" s="65">
        <f t="shared" si="282"/>
        <v>1.0902430594344164E-3</v>
      </c>
      <c r="M288" s="65">
        <f t="shared" si="282"/>
        <v>1.0902430594344164E-3</v>
      </c>
      <c r="N288" s="65">
        <f t="shared" si="282"/>
        <v>1.0902430594344164E-3</v>
      </c>
      <c r="O288" s="65">
        <f t="shared" si="282"/>
        <v>1.0902430594344164E-3</v>
      </c>
      <c r="P288" s="65">
        <f t="shared" si="282"/>
        <v>1.0902430594344164E-3</v>
      </c>
      <c r="Q288" s="65">
        <f t="shared" si="282"/>
        <v>1.0902430594344164E-3</v>
      </c>
      <c r="R288" s="65">
        <f t="shared" si="282"/>
        <v>1.0902430594344164E-3</v>
      </c>
      <c r="S288" s="65">
        <f t="shared" si="282"/>
        <v>1.0902430594344164E-3</v>
      </c>
      <c r="T288" s="65">
        <f t="shared" si="282"/>
        <v>1.0902430594344164E-3</v>
      </c>
      <c r="U288" s="65">
        <f t="shared" si="282"/>
        <v>1.0902430594344164E-3</v>
      </c>
      <c r="V288" s="65">
        <f t="shared" si="282"/>
        <v>1.0902430594344164E-3</v>
      </c>
      <c r="W288" s="65">
        <f t="shared" si="282"/>
        <v>1.0902430594344164E-3</v>
      </c>
      <c r="X288" s="65">
        <f t="shared" si="282"/>
        <v>1.0902430594344164E-3</v>
      </c>
      <c r="Y288" s="65">
        <f t="shared" si="282"/>
        <v>1.0902430594344164E-3</v>
      </c>
      <c r="Z288" s="65">
        <f t="shared" si="282"/>
        <v>1.0902430594344164E-3</v>
      </c>
      <c r="AA288" s="65">
        <f t="shared" si="282"/>
        <v>1.0902430594344164E-3</v>
      </c>
      <c r="AB288" s="65">
        <f t="shared" si="282"/>
        <v>1.0902430594344164E-3</v>
      </c>
      <c r="AC288" s="65">
        <f t="shared" si="282"/>
        <v>1.0902430594344164E-3</v>
      </c>
    </row>
    <row r="289" spans="1:29" x14ac:dyDescent="0.25">
      <c r="A289" s="30" t="str">
        <f t="shared" si="281"/>
        <v>Residual value (vehicle)</v>
      </c>
      <c r="B289" s="68">
        <f>((1+B249)^B256)*B249/(((1+B249)^B256)-1)*(B246)/B261/(B258)</f>
        <v>-1.6353645891516245E-4</v>
      </c>
      <c r="C289" s="68">
        <f t="shared" ref="C289:AC289" si="283">((1+C249)^C256)*C249/(((1+C249)^C256)-1)*(C246)/C261/(C258)</f>
        <v>-1.6353645891516245E-4</v>
      </c>
      <c r="D289" s="68">
        <f t="shared" si="283"/>
        <v>-1.6353645891516245E-4</v>
      </c>
      <c r="E289" s="68">
        <f t="shared" si="283"/>
        <v>-1.6353645891516245E-4</v>
      </c>
      <c r="F289" s="68">
        <f t="shared" si="283"/>
        <v>-1.6353645891516245E-4</v>
      </c>
      <c r="G289" s="68">
        <f t="shared" si="283"/>
        <v>-1.6353645891516245E-4</v>
      </c>
      <c r="H289" s="68">
        <f t="shared" si="283"/>
        <v>-1.6353645891516245E-4</v>
      </c>
      <c r="I289" s="68">
        <f t="shared" si="283"/>
        <v>-1.6353645891516245E-4</v>
      </c>
      <c r="J289" s="68">
        <f t="shared" si="283"/>
        <v>-1.6353645891516245E-4</v>
      </c>
      <c r="K289" s="68">
        <f t="shared" si="283"/>
        <v>-1.6353645891516245E-4</v>
      </c>
      <c r="L289" s="68">
        <f t="shared" si="283"/>
        <v>-1.6353645891516245E-4</v>
      </c>
      <c r="M289" s="68">
        <f t="shared" si="283"/>
        <v>-1.6353645891516245E-4</v>
      </c>
      <c r="N289" s="68">
        <f t="shared" si="283"/>
        <v>-1.6353645891516245E-4</v>
      </c>
      <c r="O289" s="68">
        <f t="shared" si="283"/>
        <v>-1.6353645891516245E-4</v>
      </c>
      <c r="P289" s="68">
        <f t="shared" si="283"/>
        <v>-1.6353645891516245E-4</v>
      </c>
      <c r="Q289" s="68">
        <f t="shared" si="283"/>
        <v>-1.6353645891516245E-4</v>
      </c>
      <c r="R289" s="68">
        <f t="shared" si="283"/>
        <v>-1.6353645891516245E-4</v>
      </c>
      <c r="S289" s="68">
        <f t="shared" si="283"/>
        <v>-1.6353645891516245E-4</v>
      </c>
      <c r="T289" s="68">
        <f t="shared" si="283"/>
        <v>-1.6353645891516245E-4</v>
      </c>
      <c r="U289" s="68">
        <f t="shared" si="283"/>
        <v>-1.6353645891516245E-4</v>
      </c>
      <c r="V289" s="68">
        <f t="shared" si="283"/>
        <v>-1.6353645891516245E-4</v>
      </c>
      <c r="W289" s="68">
        <f t="shared" si="283"/>
        <v>-1.6353645891516245E-4</v>
      </c>
      <c r="X289" s="68">
        <f t="shared" si="283"/>
        <v>-1.6353645891516245E-4</v>
      </c>
      <c r="Y289" s="68">
        <f t="shared" si="283"/>
        <v>-1.6353645891516245E-4</v>
      </c>
      <c r="Z289" s="68">
        <f t="shared" si="283"/>
        <v>-1.6353645891516245E-4</v>
      </c>
      <c r="AA289" s="68">
        <f t="shared" si="283"/>
        <v>-1.6353645891516245E-4</v>
      </c>
      <c r="AB289" s="68">
        <f t="shared" si="283"/>
        <v>-1.6353645891516245E-4</v>
      </c>
      <c r="AC289" s="68">
        <f t="shared" si="283"/>
        <v>-1.6353645891516245E-4</v>
      </c>
    </row>
    <row r="290" spans="1:29" x14ac:dyDescent="0.25">
      <c r="A290" s="30" t="str">
        <f t="shared" si="281"/>
        <v>Capex costumization</v>
      </c>
      <c r="B290" s="66">
        <f>((1+B249)^B257)*B249/(((1+B249)^B257)-1)*(B247)/B261/(B258)</f>
        <v>5.087458787818432E-4</v>
      </c>
      <c r="C290" s="66">
        <f t="shared" ref="C290:AC290" si="284">((1+C249)^C257)*C249/(((1+C249)^C257)-1)*(C247)/C261/(C258)</f>
        <v>5.087458787818432E-4</v>
      </c>
      <c r="D290" s="66">
        <f t="shared" si="284"/>
        <v>5.087458787818432E-4</v>
      </c>
      <c r="E290" s="66">
        <f t="shared" si="284"/>
        <v>5.087458787818432E-4</v>
      </c>
      <c r="F290" s="66">
        <f t="shared" si="284"/>
        <v>5.087458787818432E-4</v>
      </c>
      <c r="G290" s="66">
        <f t="shared" si="284"/>
        <v>5.087458787818432E-4</v>
      </c>
      <c r="H290" s="66">
        <f t="shared" si="284"/>
        <v>5.087458787818432E-4</v>
      </c>
      <c r="I290" s="66">
        <f t="shared" si="284"/>
        <v>5.087458787818432E-4</v>
      </c>
      <c r="J290" s="66">
        <f t="shared" si="284"/>
        <v>5.087458787818432E-4</v>
      </c>
      <c r="K290" s="66">
        <f t="shared" si="284"/>
        <v>5.087458787818432E-4</v>
      </c>
      <c r="L290" s="66">
        <f t="shared" si="284"/>
        <v>5.087458787818432E-4</v>
      </c>
      <c r="M290" s="66">
        <f t="shared" si="284"/>
        <v>5.087458787818432E-4</v>
      </c>
      <c r="N290" s="66">
        <f t="shared" si="284"/>
        <v>5.087458787818432E-4</v>
      </c>
      <c r="O290" s="66">
        <f t="shared" si="284"/>
        <v>5.087458787818432E-4</v>
      </c>
      <c r="P290" s="66">
        <f t="shared" si="284"/>
        <v>5.087458787818432E-4</v>
      </c>
      <c r="Q290" s="66">
        <f t="shared" si="284"/>
        <v>5.087458787818432E-4</v>
      </c>
      <c r="R290" s="66">
        <f t="shared" si="284"/>
        <v>5.087458787818432E-4</v>
      </c>
      <c r="S290" s="66">
        <f t="shared" si="284"/>
        <v>5.087458787818432E-4</v>
      </c>
      <c r="T290" s="66">
        <f t="shared" si="284"/>
        <v>5.087458787818432E-4</v>
      </c>
      <c r="U290" s="66">
        <f t="shared" si="284"/>
        <v>5.087458787818432E-4</v>
      </c>
      <c r="V290" s="66">
        <f t="shared" si="284"/>
        <v>5.087458787818432E-4</v>
      </c>
      <c r="W290" s="66">
        <f t="shared" si="284"/>
        <v>5.087458787818432E-4</v>
      </c>
      <c r="X290" s="66">
        <f t="shared" si="284"/>
        <v>5.087458787818432E-4</v>
      </c>
      <c r="Y290" s="66">
        <f t="shared" si="284"/>
        <v>5.087458787818432E-4</v>
      </c>
      <c r="Z290" s="66">
        <f t="shared" si="284"/>
        <v>5.087458787818432E-4</v>
      </c>
      <c r="AA290" s="66">
        <f t="shared" si="284"/>
        <v>5.087458787818432E-4</v>
      </c>
      <c r="AB290" s="66">
        <f t="shared" si="284"/>
        <v>5.087458787818432E-4</v>
      </c>
      <c r="AC290" s="66">
        <f t="shared" si="284"/>
        <v>5.087458787818432E-4</v>
      </c>
    </row>
    <row r="291" spans="1:29" x14ac:dyDescent="0.25">
      <c r="A291" s="30" t="str">
        <f t="shared" si="281"/>
        <v>Residual value (costumization)</v>
      </c>
      <c r="B291" s="69">
        <f>((1+B249)^B257)*B249/(((1+B249)^B257)-1)*(B248)/B261/(B258)</f>
        <v>-2.5437293939092156E-5</v>
      </c>
      <c r="C291" s="69">
        <f t="shared" ref="C291:AC291" si="285">((1+C249)^C257)*C249/(((1+C249)^C257)-1)*(C248)/C261/(C258)</f>
        <v>-2.5437293939092156E-5</v>
      </c>
      <c r="D291" s="69">
        <f t="shared" si="285"/>
        <v>-2.5437293939092156E-5</v>
      </c>
      <c r="E291" s="69">
        <f t="shared" si="285"/>
        <v>-2.5437293939092156E-5</v>
      </c>
      <c r="F291" s="69">
        <f t="shared" si="285"/>
        <v>-2.5437293939092156E-5</v>
      </c>
      <c r="G291" s="69">
        <f t="shared" si="285"/>
        <v>-2.5437293939092156E-5</v>
      </c>
      <c r="H291" s="69">
        <f t="shared" si="285"/>
        <v>-2.5437293939092156E-5</v>
      </c>
      <c r="I291" s="69">
        <f t="shared" si="285"/>
        <v>-2.5437293939092156E-5</v>
      </c>
      <c r="J291" s="69">
        <f t="shared" si="285"/>
        <v>-2.5437293939092156E-5</v>
      </c>
      <c r="K291" s="69">
        <f t="shared" si="285"/>
        <v>-2.5437293939092156E-5</v>
      </c>
      <c r="L291" s="69">
        <f t="shared" si="285"/>
        <v>-2.5437293939092156E-5</v>
      </c>
      <c r="M291" s="69">
        <f t="shared" si="285"/>
        <v>-2.5437293939092156E-5</v>
      </c>
      <c r="N291" s="69">
        <f t="shared" si="285"/>
        <v>-2.5437293939092156E-5</v>
      </c>
      <c r="O291" s="69">
        <f t="shared" si="285"/>
        <v>-2.5437293939092156E-5</v>
      </c>
      <c r="P291" s="69">
        <f t="shared" si="285"/>
        <v>-2.5437293939092156E-5</v>
      </c>
      <c r="Q291" s="69">
        <f t="shared" si="285"/>
        <v>-2.5437293939092156E-5</v>
      </c>
      <c r="R291" s="69">
        <f t="shared" si="285"/>
        <v>-2.5437293939092156E-5</v>
      </c>
      <c r="S291" s="69">
        <f t="shared" si="285"/>
        <v>-2.5437293939092156E-5</v>
      </c>
      <c r="T291" s="69">
        <f t="shared" si="285"/>
        <v>-2.5437293939092156E-5</v>
      </c>
      <c r="U291" s="69">
        <f t="shared" si="285"/>
        <v>-2.5437293939092156E-5</v>
      </c>
      <c r="V291" s="69">
        <f t="shared" si="285"/>
        <v>-2.5437293939092156E-5</v>
      </c>
      <c r="W291" s="69">
        <f t="shared" si="285"/>
        <v>-2.5437293939092156E-5</v>
      </c>
      <c r="X291" s="69">
        <f t="shared" si="285"/>
        <v>-2.5437293939092156E-5</v>
      </c>
      <c r="Y291" s="69">
        <f t="shared" si="285"/>
        <v>-2.5437293939092156E-5</v>
      </c>
      <c r="Z291" s="69">
        <f t="shared" si="285"/>
        <v>-2.5437293939092156E-5</v>
      </c>
      <c r="AA291" s="69">
        <f t="shared" si="285"/>
        <v>-2.5437293939092156E-5</v>
      </c>
      <c r="AB291" s="69">
        <f t="shared" si="285"/>
        <v>-2.5437293939092156E-5</v>
      </c>
      <c r="AC291" s="69">
        <f t="shared" si="285"/>
        <v>-2.5437293939092156E-5</v>
      </c>
    </row>
    <row r="292" spans="1:29" x14ac:dyDescent="0.25">
      <c r="A292" s="30" t="str">
        <f t="shared" si="281"/>
        <v>Opex fix (admin, crew, insurance)</v>
      </c>
      <c r="B292" s="66">
        <f>B250/B261/(B258)</f>
        <v>1.525610244097639E-3</v>
      </c>
      <c r="C292" s="66">
        <f t="shared" ref="C292:AC292" si="286">C250/C261/(C258)</f>
        <v>1.525610244097639E-3</v>
      </c>
      <c r="D292" s="66">
        <f t="shared" si="286"/>
        <v>1.525610244097639E-3</v>
      </c>
      <c r="E292" s="66">
        <f t="shared" si="286"/>
        <v>1.525610244097639E-3</v>
      </c>
      <c r="F292" s="66">
        <f t="shared" si="286"/>
        <v>1.525610244097639E-3</v>
      </c>
      <c r="G292" s="66">
        <f t="shared" si="286"/>
        <v>1.525610244097639E-3</v>
      </c>
      <c r="H292" s="66">
        <f t="shared" si="286"/>
        <v>1.525610244097639E-3</v>
      </c>
      <c r="I292" s="66">
        <f t="shared" si="286"/>
        <v>1.525610244097639E-3</v>
      </c>
      <c r="J292" s="66">
        <f t="shared" si="286"/>
        <v>1.525610244097639E-3</v>
      </c>
      <c r="K292" s="66">
        <f t="shared" si="286"/>
        <v>1.525610244097639E-3</v>
      </c>
      <c r="L292" s="66">
        <f t="shared" si="286"/>
        <v>1.525610244097639E-3</v>
      </c>
      <c r="M292" s="66">
        <f t="shared" si="286"/>
        <v>1.525610244097639E-3</v>
      </c>
      <c r="N292" s="66">
        <f t="shared" si="286"/>
        <v>1.525610244097639E-3</v>
      </c>
      <c r="O292" s="66">
        <f t="shared" si="286"/>
        <v>1.525610244097639E-3</v>
      </c>
      <c r="P292" s="66">
        <f t="shared" si="286"/>
        <v>1.525610244097639E-3</v>
      </c>
      <c r="Q292" s="66">
        <f t="shared" si="286"/>
        <v>1.525610244097639E-3</v>
      </c>
      <c r="R292" s="66">
        <f t="shared" si="286"/>
        <v>1.525610244097639E-3</v>
      </c>
      <c r="S292" s="66">
        <f t="shared" si="286"/>
        <v>1.525610244097639E-3</v>
      </c>
      <c r="T292" s="66">
        <f t="shared" si="286"/>
        <v>1.525610244097639E-3</v>
      </c>
      <c r="U292" s="66">
        <f t="shared" si="286"/>
        <v>1.525610244097639E-3</v>
      </c>
      <c r="V292" s="66">
        <f t="shared" si="286"/>
        <v>1.525610244097639E-3</v>
      </c>
      <c r="W292" s="66">
        <f t="shared" si="286"/>
        <v>1.525610244097639E-3</v>
      </c>
      <c r="X292" s="66">
        <f t="shared" si="286"/>
        <v>1.525610244097639E-3</v>
      </c>
      <c r="Y292" s="66">
        <f t="shared" si="286"/>
        <v>1.525610244097639E-3</v>
      </c>
      <c r="Z292" s="66">
        <f t="shared" si="286"/>
        <v>1.525610244097639E-3</v>
      </c>
      <c r="AA292" s="66">
        <f t="shared" si="286"/>
        <v>1.525610244097639E-3</v>
      </c>
      <c r="AB292" s="66">
        <f t="shared" si="286"/>
        <v>1.525610244097639E-3</v>
      </c>
      <c r="AC292" s="66">
        <f t="shared" si="286"/>
        <v>1.525610244097639E-3</v>
      </c>
    </row>
    <row r="293" spans="1:29" x14ac:dyDescent="0.25">
      <c r="A293" s="30" t="str">
        <f t="shared" si="281"/>
        <v>Opex maintenance &amp; repair</v>
      </c>
      <c r="B293" s="66">
        <f>B251/B261/(B258)</f>
        <v>1.6256502601040416E-3</v>
      </c>
      <c r="C293" s="66">
        <f t="shared" ref="C293:AC293" si="287">C251/C261/(C258)</f>
        <v>1.6256502601040416E-3</v>
      </c>
      <c r="D293" s="66">
        <f t="shared" si="287"/>
        <v>1.6256502601040416E-3</v>
      </c>
      <c r="E293" s="66">
        <f t="shared" si="287"/>
        <v>1.6256502601040416E-3</v>
      </c>
      <c r="F293" s="66">
        <f t="shared" si="287"/>
        <v>1.6256502601040416E-3</v>
      </c>
      <c r="G293" s="66">
        <f t="shared" si="287"/>
        <v>1.6256502601040416E-3</v>
      </c>
      <c r="H293" s="66">
        <f t="shared" si="287"/>
        <v>1.6256502601040416E-3</v>
      </c>
      <c r="I293" s="66">
        <f t="shared" si="287"/>
        <v>1.6256502601040416E-3</v>
      </c>
      <c r="J293" s="66">
        <f t="shared" si="287"/>
        <v>1.6256502601040416E-3</v>
      </c>
      <c r="K293" s="66">
        <f t="shared" si="287"/>
        <v>1.6256502601040416E-3</v>
      </c>
      <c r="L293" s="66">
        <f t="shared" si="287"/>
        <v>1.6256502601040416E-3</v>
      </c>
      <c r="M293" s="66">
        <f t="shared" si="287"/>
        <v>1.6256502601040416E-3</v>
      </c>
      <c r="N293" s="66">
        <f t="shared" si="287"/>
        <v>1.6256502601040416E-3</v>
      </c>
      <c r="O293" s="66">
        <f t="shared" si="287"/>
        <v>1.6256502601040416E-3</v>
      </c>
      <c r="P293" s="66">
        <f t="shared" si="287"/>
        <v>1.6256502601040416E-3</v>
      </c>
      <c r="Q293" s="66">
        <f t="shared" si="287"/>
        <v>1.6256502601040416E-3</v>
      </c>
      <c r="R293" s="66">
        <f t="shared" si="287"/>
        <v>1.6256502601040416E-3</v>
      </c>
      <c r="S293" s="66">
        <f t="shared" si="287"/>
        <v>1.6256502601040416E-3</v>
      </c>
      <c r="T293" s="66">
        <f t="shared" si="287"/>
        <v>1.6256502601040416E-3</v>
      </c>
      <c r="U293" s="66">
        <f t="shared" si="287"/>
        <v>1.6256502601040416E-3</v>
      </c>
      <c r="V293" s="66">
        <f t="shared" si="287"/>
        <v>1.6256502601040416E-3</v>
      </c>
      <c r="W293" s="66">
        <f t="shared" si="287"/>
        <v>1.6256502601040416E-3</v>
      </c>
      <c r="X293" s="66">
        <f t="shared" si="287"/>
        <v>1.6256502601040416E-3</v>
      </c>
      <c r="Y293" s="66">
        <f t="shared" si="287"/>
        <v>1.6256502601040416E-3</v>
      </c>
      <c r="Z293" s="66">
        <f t="shared" si="287"/>
        <v>1.6256502601040416E-3</v>
      </c>
      <c r="AA293" s="66">
        <f t="shared" si="287"/>
        <v>1.6256502601040416E-3</v>
      </c>
      <c r="AB293" s="66">
        <f t="shared" si="287"/>
        <v>1.6256502601040416E-3</v>
      </c>
      <c r="AC293" s="66">
        <f t="shared" si="287"/>
        <v>1.6256502601040416E-3</v>
      </c>
    </row>
    <row r="294" spans="1:29" x14ac:dyDescent="0.25">
      <c r="A294" s="30" t="str">
        <f t="shared" si="281"/>
        <v>Opex var (mode-fees, shunting)</v>
      </c>
      <c r="B294" s="66">
        <f>B252*B261/B261/(B258)</f>
        <v>1.6256502601040416E-3</v>
      </c>
      <c r="C294" s="66">
        <f t="shared" ref="C294:AC294" si="288">C252*C261/C261/(C258)</f>
        <v>1.6256502601040416E-3</v>
      </c>
      <c r="D294" s="66">
        <f t="shared" si="288"/>
        <v>1.6256502601040416E-3</v>
      </c>
      <c r="E294" s="66">
        <f t="shared" si="288"/>
        <v>1.6256502601040416E-3</v>
      </c>
      <c r="F294" s="66">
        <f t="shared" si="288"/>
        <v>1.6256502601040416E-3</v>
      </c>
      <c r="G294" s="66">
        <f t="shared" si="288"/>
        <v>1.6256502601040416E-3</v>
      </c>
      <c r="H294" s="66">
        <f t="shared" si="288"/>
        <v>1.6256502601040416E-3</v>
      </c>
      <c r="I294" s="66">
        <f t="shared" si="288"/>
        <v>1.6256502601040416E-3</v>
      </c>
      <c r="J294" s="66">
        <f t="shared" si="288"/>
        <v>1.6256502601040416E-3</v>
      </c>
      <c r="K294" s="66">
        <f t="shared" si="288"/>
        <v>1.6256502601040416E-3</v>
      </c>
      <c r="L294" s="66">
        <f t="shared" si="288"/>
        <v>1.6256502601040416E-3</v>
      </c>
      <c r="M294" s="66">
        <f t="shared" si="288"/>
        <v>1.6256502601040416E-3</v>
      </c>
      <c r="N294" s="66">
        <f t="shared" si="288"/>
        <v>1.6256502601040416E-3</v>
      </c>
      <c r="O294" s="66">
        <f t="shared" si="288"/>
        <v>1.6256502601040416E-3</v>
      </c>
      <c r="P294" s="66">
        <f t="shared" si="288"/>
        <v>1.6256502601040416E-3</v>
      </c>
      <c r="Q294" s="66">
        <f t="shared" si="288"/>
        <v>1.6256502601040416E-3</v>
      </c>
      <c r="R294" s="66">
        <f t="shared" si="288"/>
        <v>1.6256502601040416E-3</v>
      </c>
      <c r="S294" s="66">
        <f t="shared" si="288"/>
        <v>1.6256502601040416E-3</v>
      </c>
      <c r="T294" s="66">
        <f t="shared" si="288"/>
        <v>1.6256502601040416E-3</v>
      </c>
      <c r="U294" s="66">
        <f t="shared" si="288"/>
        <v>1.6256502601040416E-3</v>
      </c>
      <c r="V294" s="66">
        <f t="shared" si="288"/>
        <v>1.6256502601040416E-3</v>
      </c>
      <c r="W294" s="66">
        <f t="shared" si="288"/>
        <v>1.6256502601040416E-3</v>
      </c>
      <c r="X294" s="66">
        <f t="shared" si="288"/>
        <v>1.6256502601040416E-3</v>
      </c>
      <c r="Y294" s="66">
        <f t="shared" si="288"/>
        <v>1.6256502601040416E-3</v>
      </c>
      <c r="Z294" s="66">
        <f t="shared" si="288"/>
        <v>1.6256502601040416E-3</v>
      </c>
      <c r="AA294" s="66">
        <f t="shared" si="288"/>
        <v>1.6256502601040416E-3</v>
      </c>
      <c r="AB294" s="66">
        <f t="shared" si="288"/>
        <v>1.6256502601040416E-3</v>
      </c>
      <c r="AC294" s="66">
        <f t="shared" si="288"/>
        <v>1.6256502601040416E-3</v>
      </c>
    </row>
    <row r="295" spans="1:29" x14ac:dyDescent="0.25">
      <c r="A295" s="30" t="str">
        <f t="shared" si="281"/>
        <v>Fuel Cost</v>
      </c>
      <c r="B295" s="66">
        <f>B253*B254*B261/B261/(B258)</f>
        <v>1.0537248141199494E-3</v>
      </c>
      <c r="C295" s="66">
        <f t="shared" ref="C295:AC295" si="289">C253*C254*C261/C261/(C258)</f>
        <v>1.0524809245311927E-3</v>
      </c>
      <c r="D295" s="66">
        <f t="shared" si="289"/>
        <v>1.0507147796289546E-3</v>
      </c>
      <c r="E295" s="66">
        <f t="shared" si="289"/>
        <v>1.0482185035253304E-3</v>
      </c>
      <c r="F295" s="66">
        <f t="shared" si="289"/>
        <v>1.0447137769123939E-3</v>
      </c>
      <c r="G295" s="66">
        <f t="shared" si="289"/>
        <v>1.0398409346652547E-3</v>
      </c>
      <c r="H295" s="66">
        <f t="shared" si="289"/>
        <v>1.0331604502378181E-3</v>
      </c>
      <c r="I295" s="66">
        <f t="shared" si="289"/>
        <v>1.0241825950191134E-3</v>
      </c>
      <c r="J295" s="66">
        <f t="shared" si="289"/>
        <v>1.0124468038541917E-3</v>
      </c>
      <c r="K295" s="66">
        <f t="shared" si="289"/>
        <v>9.9766755848813859E-4</v>
      </c>
      <c r="L295" s="66">
        <f t="shared" si="289"/>
        <v>9.7993288828717904E-4</v>
      </c>
      <c r="M295" s="66">
        <f t="shared" si="289"/>
        <v>9.5987899046131133E-4</v>
      </c>
      <c r="N295" s="66">
        <f t="shared" si="289"/>
        <v>9.3870817280561521E-4</v>
      </c>
      <c r="O295" s="66">
        <f t="shared" si="289"/>
        <v>9.179539572424794E-4</v>
      </c>
      <c r="P295" s="66">
        <f t="shared" si="289"/>
        <v>8.9906096761983021E-4</v>
      </c>
      <c r="Q295" s="66">
        <f t="shared" si="289"/>
        <v>8.8300461685403807E-4</v>
      </c>
      <c r="R295" s="66">
        <f t="shared" si="289"/>
        <v>8.7014635542014083E-4</v>
      </c>
      <c r="S295" s="66">
        <f t="shared" si="289"/>
        <v>8.603349312557093E-4</v>
      </c>
      <c r="T295" s="66">
        <f t="shared" si="289"/>
        <v>8.5312274761749677E-4</v>
      </c>
      <c r="U295" s="66">
        <f t="shared" si="289"/>
        <v>8.4796614065241465E-4</v>
      </c>
      <c r="V295" s="66">
        <f t="shared" si="289"/>
        <v>8.4435212069580658E-4</v>
      </c>
      <c r="W295" s="66">
        <f t="shared" si="289"/>
        <v>8.4185461077076356E-4</v>
      </c>
      <c r="X295" s="66">
        <f t="shared" si="289"/>
        <v>8.4014544027336349E-4</v>
      </c>
      <c r="Y295" s="66">
        <f t="shared" si="289"/>
        <v>8.3898357665838929E-4</v>
      </c>
      <c r="Z295" s="66">
        <f t="shared" si="289"/>
        <v>8.3819735647866316E-4</v>
      </c>
      <c r="AA295" s="66">
        <f t="shared" si="289"/>
        <v>8.3766697152458987E-4</v>
      </c>
      <c r="AB295" s="66">
        <f t="shared" si="289"/>
        <v>8.3730991900823654E-4</v>
      </c>
      <c r="AC295" s="66">
        <f t="shared" si="289"/>
        <v>8.3706989059071399E-4</v>
      </c>
    </row>
    <row r="296" spans="1:29" x14ac:dyDescent="0.25">
      <c r="A296" s="59" t="str">
        <f>A259</f>
        <v>Market failure (av. utilization)</v>
      </c>
      <c r="B296" s="66">
        <f t="shared" ref="B296:AC296" si="290">B285/B259-B285/B258</f>
        <v>1.5494491372289951E-2</v>
      </c>
      <c r="C296" s="66">
        <f t="shared" si="290"/>
        <v>1.5491848106913841E-2</v>
      </c>
      <c r="D296" s="66">
        <f t="shared" si="290"/>
        <v>1.5488095048996588E-2</v>
      </c>
      <c r="E296" s="66">
        <f t="shared" si="290"/>
        <v>1.5482790462276384E-2</v>
      </c>
      <c r="F296" s="66">
        <f t="shared" si="290"/>
        <v>1.5475342918223896E-2</v>
      </c>
      <c r="G296" s="66">
        <f t="shared" si="290"/>
        <v>1.5464988128448726E-2</v>
      </c>
      <c r="H296" s="66">
        <f t="shared" si="290"/>
        <v>1.545079209904042E-2</v>
      </c>
      <c r="I296" s="66">
        <f t="shared" si="290"/>
        <v>1.5431714156700676E-2</v>
      </c>
      <c r="J296" s="66">
        <f t="shared" si="290"/>
        <v>1.5406775600475214E-2</v>
      </c>
      <c r="K296" s="66">
        <f t="shared" si="290"/>
        <v>1.5375369704072352E-2</v>
      </c>
      <c r="L296" s="66">
        <f t="shared" si="290"/>
        <v>1.5337683529895313E-2</v>
      </c>
      <c r="M296" s="66">
        <f t="shared" si="290"/>
        <v>1.5295068997015345E-2</v>
      </c>
      <c r="N296" s="66">
        <f t="shared" si="290"/>
        <v>1.5250081009496989E-2</v>
      </c>
      <c r="O296" s="66">
        <f t="shared" si="290"/>
        <v>1.5205978301425326E-2</v>
      </c>
      <c r="P296" s="66">
        <f t="shared" si="290"/>
        <v>1.5165830698477198E-2</v>
      </c>
      <c r="Q296" s="66">
        <f t="shared" si="290"/>
        <v>1.513171095309989E-2</v>
      </c>
      <c r="R296" s="66">
        <f t="shared" si="290"/>
        <v>1.5104387147552859E-2</v>
      </c>
      <c r="S296" s="66">
        <f t="shared" si="290"/>
        <v>1.5083537871203439E-2</v>
      </c>
      <c r="T296" s="66">
        <f t="shared" si="290"/>
        <v>1.5068211980972241E-2</v>
      </c>
      <c r="U296" s="66">
        <f t="shared" si="290"/>
        <v>1.5057254191171439E-2</v>
      </c>
      <c r="V296" s="66">
        <f t="shared" si="290"/>
        <v>1.5049574398763647E-2</v>
      </c>
      <c r="W296" s="66">
        <f t="shared" si="290"/>
        <v>1.5044267190172931E-2</v>
      </c>
      <c r="X296" s="66">
        <f t="shared" si="290"/>
        <v>1.5040635202865957E-2</v>
      </c>
      <c r="Y296" s="66">
        <f t="shared" si="290"/>
        <v>1.5038166242684135E-2</v>
      </c>
      <c r="Z296" s="66">
        <f t="shared" si="290"/>
        <v>1.5036495524802219E-2</v>
      </c>
      <c r="AA296" s="66">
        <f t="shared" si="290"/>
        <v>1.5035368456774813E-2</v>
      </c>
      <c r="AB296" s="66">
        <f t="shared" si="290"/>
        <v>1.5034609720177561E-2</v>
      </c>
      <c r="AC296" s="66">
        <f t="shared" si="290"/>
        <v>1.5034099659790325E-2</v>
      </c>
    </row>
    <row r="297" spans="1:29" x14ac:dyDescent="0.25">
      <c r="A297" s="59" t="str">
        <f>A260</f>
        <v>Payload loss (fuel)</v>
      </c>
      <c r="B297" s="66">
        <f>B285/(B258-B260)-B285/B258</f>
        <v>0</v>
      </c>
      <c r="C297" s="66">
        <f t="shared" ref="C297:AC297" si="291">C285/(C258-C260)-C285/C258</f>
        <v>0</v>
      </c>
      <c r="D297" s="66">
        <f t="shared" si="291"/>
        <v>0</v>
      </c>
      <c r="E297" s="66">
        <f t="shared" si="291"/>
        <v>0</v>
      </c>
      <c r="F297" s="66">
        <f t="shared" si="291"/>
        <v>0</v>
      </c>
      <c r="G297" s="66">
        <f t="shared" si="291"/>
        <v>0</v>
      </c>
      <c r="H297" s="66">
        <f t="shared" si="291"/>
        <v>0</v>
      </c>
      <c r="I297" s="66">
        <f t="shared" si="291"/>
        <v>0</v>
      </c>
      <c r="J297" s="66">
        <f t="shared" si="291"/>
        <v>0</v>
      </c>
      <c r="K297" s="66">
        <f t="shared" si="291"/>
        <v>0</v>
      </c>
      <c r="L297" s="66">
        <f t="shared" si="291"/>
        <v>0</v>
      </c>
      <c r="M297" s="66">
        <f t="shared" si="291"/>
        <v>0</v>
      </c>
      <c r="N297" s="66">
        <f t="shared" si="291"/>
        <v>0</v>
      </c>
      <c r="O297" s="66">
        <f t="shared" si="291"/>
        <v>0</v>
      </c>
      <c r="P297" s="66">
        <f t="shared" si="291"/>
        <v>0</v>
      </c>
      <c r="Q297" s="66">
        <f t="shared" si="291"/>
        <v>0</v>
      </c>
      <c r="R297" s="66">
        <f t="shared" si="291"/>
        <v>0</v>
      </c>
      <c r="S297" s="66">
        <f t="shared" si="291"/>
        <v>0</v>
      </c>
      <c r="T297" s="66">
        <f t="shared" si="291"/>
        <v>0</v>
      </c>
      <c r="U297" s="66">
        <f t="shared" si="291"/>
        <v>0</v>
      </c>
      <c r="V297" s="66">
        <f t="shared" si="291"/>
        <v>0</v>
      </c>
      <c r="W297" s="66">
        <f t="shared" si="291"/>
        <v>0</v>
      </c>
      <c r="X297" s="66">
        <f t="shared" si="291"/>
        <v>0</v>
      </c>
      <c r="Y297" s="66">
        <f t="shared" si="291"/>
        <v>0</v>
      </c>
      <c r="Z297" s="66">
        <f t="shared" si="291"/>
        <v>0</v>
      </c>
      <c r="AA297" s="66">
        <f t="shared" si="291"/>
        <v>0</v>
      </c>
      <c r="AB297" s="66">
        <f t="shared" si="291"/>
        <v>0</v>
      </c>
      <c r="AC297" s="66">
        <f t="shared" si="291"/>
        <v>0</v>
      </c>
    </row>
    <row r="298" spans="1:29" ht="15.75" thickBot="1" x14ac:dyDescent="0.3">
      <c r="A298" s="59" t="str">
        <f>A235</f>
        <v>Emission Cost</v>
      </c>
      <c r="B298" s="68">
        <f>B255*B261/B261/(B258)</f>
        <v>0</v>
      </c>
      <c r="C298" s="68">
        <f t="shared" ref="C298:AC298" si="292">C255*C261/C261/(C258)</f>
        <v>0</v>
      </c>
      <c r="D298" s="68">
        <f t="shared" si="292"/>
        <v>0</v>
      </c>
      <c r="E298" s="68">
        <f t="shared" si="292"/>
        <v>0</v>
      </c>
      <c r="F298" s="68">
        <f t="shared" si="292"/>
        <v>0</v>
      </c>
      <c r="G298" s="68">
        <f t="shared" si="292"/>
        <v>0</v>
      </c>
      <c r="H298" s="68">
        <f t="shared" si="292"/>
        <v>0</v>
      </c>
      <c r="I298" s="68">
        <f t="shared" si="292"/>
        <v>0</v>
      </c>
      <c r="J298" s="68">
        <f t="shared" si="292"/>
        <v>0</v>
      </c>
      <c r="K298" s="68">
        <f t="shared" si="292"/>
        <v>0</v>
      </c>
      <c r="L298" s="68">
        <f t="shared" si="292"/>
        <v>0</v>
      </c>
      <c r="M298" s="68">
        <f t="shared" si="292"/>
        <v>0</v>
      </c>
      <c r="N298" s="68">
        <f t="shared" si="292"/>
        <v>0</v>
      </c>
      <c r="O298" s="68">
        <f t="shared" si="292"/>
        <v>0</v>
      </c>
      <c r="P298" s="68">
        <f t="shared" si="292"/>
        <v>0</v>
      </c>
      <c r="Q298" s="68">
        <f t="shared" si="292"/>
        <v>0</v>
      </c>
      <c r="R298" s="68">
        <f t="shared" si="292"/>
        <v>0</v>
      </c>
      <c r="S298" s="68">
        <f t="shared" si="292"/>
        <v>0</v>
      </c>
      <c r="T298" s="68">
        <f t="shared" si="292"/>
        <v>0</v>
      </c>
      <c r="U298" s="68">
        <f t="shared" si="292"/>
        <v>0</v>
      </c>
      <c r="V298" s="68">
        <f t="shared" si="292"/>
        <v>0</v>
      </c>
      <c r="W298" s="68">
        <f t="shared" si="292"/>
        <v>0</v>
      </c>
      <c r="X298" s="68">
        <f t="shared" si="292"/>
        <v>0</v>
      </c>
      <c r="Y298" s="68">
        <f t="shared" si="292"/>
        <v>0</v>
      </c>
      <c r="Z298" s="68">
        <f t="shared" si="292"/>
        <v>0</v>
      </c>
      <c r="AA298" s="68">
        <f t="shared" si="292"/>
        <v>0</v>
      </c>
      <c r="AB298" s="68">
        <f t="shared" si="292"/>
        <v>0</v>
      </c>
      <c r="AC298" s="68">
        <f t="shared" si="292"/>
        <v>0</v>
      </c>
    </row>
    <row r="299" spans="1:29" ht="15.75" thickBot="1" x14ac:dyDescent="0.3">
      <c r="A299" s="31" t="s">
        <v>210</v>
      </c>
      <c r="B299" s="77">
        <f>B288+B289+B290+B291+B292+B293+B294+B295+B296+B297+B298</f>
        <v>2.2735142136077628E-2</v>
      </c>
      <c r="C299" s="67">
        <f t="shared" ref="C299:AC299" si="293">C288+C289+C290+C291+C292+C293+C294+C295+C296+C297+C298</f>
        <v>2.273125498111276E-2</v>
      </c>
      <c r="D299" s="67">
        <f t="shared" si="293"/>
        <v>2.272573577829327E-2</v>
      </c>
      <c r="E299" s="67">
        <f t="shared" si="293"/>
        <v>2.2717934915469442E-2</v>
      </c>
      <c r="F299" s="67">
        <f t="shared" si="293"/>
        <v>2.2706982644804016E-2</v>
      </c>
      <c r="G299" s="67">
        <f t="shared" si="293"/>
        <v>2.2691755012781707E-2</v>
      </c>
      <c r="H299" s="67">
        <f t="shared" si="293"/>
        <v>2.2670878498945966E-2</v>
      </c>
      <c r="I299" s="67">
        <f t="shared" si="293"/>
        <v>2.2642822701387517E-2</v>
      </c>
      <c r="J299" s="67">
        <f t="shared" si="293"/>
        <v>2.2606148353997133E-2</v>
      </c>
      <c r="K299" s="67">
        <f t="shared" si="293"/>
        <v>2.2559963212228216E-2</v>
      </c>
      <c r="L299" s="67">
        <f t="shared" si="293"/>
        <v>2.2504542367850218E-2</v>
      </c>
      <c r="M299" s="67">
        <f t="shared" si="293"/>
        <v>2.2441873937144384E-2</v>
      </c>
      <c r="N299" s="67">
        <f t="shared" si="293"/>
        <v>2.2375715131970331E-2</v>
      </c>
      <c r="O299" s="67">
        <f t="shared" si="293"/>
        <v>2.2310858208335532E-2</v>
      </c>
      <c r="P299" s="67">
        <f t="shared" si="293"/>
        <v>2.2251817615764755E-2</v>
      </c>
      <c r="Q299" s="67">
        <f t="shared" si="293"/>
        <v>2.2201641519621656E-2</v>
      </c>
      <c r="R299" s="67">
        <f t="shared" si="293"/>
        <v>2.2161459452640728E-2</v>
      </c>
      <c r="S299" s="67">
        <f t="shared" si="293"/>
        <v>2.2130798752126875E-2</v>
      </c>
      <c r="T299" s="67">
        <f t="shared" si="293"/>
        <v>2.2108260678257465E-2</v>
      </c>
      <c r="U299" s="67">
        <f t="shared" si="293"/>
        <v>2.209214628149158E-2</v>
      </c>
      <c r="V299" s="67">
        <f t="shared" si="293"/>
        <v>2.208085246912718E-2</v>
      </c>
      <c r="W299" s="67">
        <f t="shared" si="293"/>
        <v>2.2073047750611422E-2</v>
      </c>
      <c r="X299" s="67">
        <f t="shared" si="293"/>
        <v>2.2067706592807046E-2</v>
      </c>
      <c r="Y299" s="67">
        <f t="shared" si="293"/>
        <v>2.2064075769010254E-2</v>
      </c>
      <c r="Z299" s="67">
        <f t="shared" si="293"/>
        <v>2.206161883094861E-2</v>
      </c>
      <c r="AA299" s="67">
        <f t="shared" si="293"/>
        <v>2.2059961377967129E-2</v>
      </c>
      <c r="AB299" s="67">
        <f t="shared" si="293"/>
        <v>2.2058845588853526E-2</v>
      </c>
      <c r="AC299" s="67">
        <f t="shared" si="293"/>
        <v>2.2058095500048766E-2</v>
      </c>
    </row>
    <row r="301" spans="1:29" x14ac:dyDescent="0.25">
      <c r="B301" s="40"/>
    </row>
    <row r="324" spans="1:44" s="3" customFormat="1" ht="21" x14ac:dyDescent="0.35">
      <c r="A324" s="2" t="str">
        <f>'Parameter Input'!A112</f>
        <v>Railway long-haul: Break bulk</v>
      </c>
    </row>
    <row r="325" spans="1:44" s="3" customFormat="1" ht="21" x14ac:dyDescent="0.35">
      <c r="A325" s="2" t="s">
        <v>136</v>
      </c>
    </row>
    <row r="326" spans="1:44" x14ac:dyDescent="0.25">
      <c r="A326" s="33" t="s">
        <v>195</v>
      </c>
    </row>
    <row r="327" spans="1:44" x14ac:dyDescent="0.25">
      <c r="A327" s="33" t="s">
        <v>196</v>
      </c>
    </row>
    <row r="328" spans="1:44" ht="15.75" thickBot="1" x14ac:dyDescent="0.3">
      <c r="A328" s="34" t="s">
        <v>197</v>
      </c>
      <c r="B328" s="34"/>
    </row>
    <row r="329" spans="1:44" ht="15.75" thickBot="1" x14ac:dyDescent="0.3">
      <c r="A329" s="39" t="s">
        <v>198</v>
      </c>
      <c r="B329" s="35"/>
    </row>
    <row r="330" spans="1:44" ht="15.75" thickBot="1" x14ac:dyDescent="0.3">
      <c r="A330" s="38" t="s">
        <v>199</v>
      </c>
      <c r="B330" s="36"/>
    </row>
    <row r="331" spans="1:44" ht="15.75" thickBot="1" x14ac:dyDescent="0.3"/>
    <row r="332" spans="1:44" x14ac:dyDescent="0.25">
      <c r="A332" s="5" t="s">
        <v>200</v>
      </c>
      <c r="B332" s="6">
        <v>2023</v>
      </c>
      <c r="C332" s="6">
        <v>2050</v>
      </c>
      <c r="D332" s="7"/>
      <c r="E332" s="5" t="s">
        <v>201</v>
      </c>
      <c r="F332" s="8"/>
      <c r="G332" s="8"/>
      <c r="H332" s="8"/>
      <c r="I332" s="8"/>
      <c r="J332" s="8"/>
      <c r="K332" s="9"/>
      <c r="L332" s="10" t="s">
        <v>2</v>
      </c>
      <c r="M332" s="11"/>
      <c r="N332" s="11"/>
      <c r="O332" s="11"/>
      <c r="P332" s="12"/>
      <c r="Q332" s="13">
        <v>0</v>
      </c>
      <c r="R332" s="13">
        <v>1</v>
      </c>
      <c r="S332" s="13">
        <v>2</v>
      </c>
      <c r="T332" s="13">
        <v>3</v>
      </c>
      <c r="U332" s="13">
        <v>4</v>
      </c>
      <c r="V332" s="13">
        <v>5</v>
      </c>
      <c r="W332" s="13">
        <v>6</v>
      </c>
      <c r="X332" s="13">
        <v>7</v>
      </c>
      <c r="Y332" s="13">
        <v>8</v>
      </c>
      <c r="Z332" s="13">
        <v>9</v>
      </c>
      <c r="AA332" s="13">
        <v>10</v>
      </c>
      <c r="AB332" s="13">
        <v>11</v>
      </c>
      <c r="AC332" s="13">
        <v>12</v>
      </c>
      <c r="AD332" s="13">
        <v>13</v>
      </c>
      <c r="AE332" s="13">
        <v>14</v>
      </c>
      <c r="AF332" s="13">
        <v>15</v>
      </c>
      <c r="AG332" s="13">
        <v>16</v>
      </c>
      <c r="AH332" s="13">
        <v>17</v>
      </c>
      <c r="AI332" s="13">
        <v>18</v>
      </c>
      <c r="AJ332" s="13">
        <v>19</v>
      </c>
      <c r="AK332" s="13">
        <v>20</v>
      </c>
      <c r="AL332" s="13">
        <v>21</v>
      </c>
      <c r="AM332" s="13">
        <v>22</v>
      </c>
      <c r="AN332" s="13">
        <v>23</v>
      </c>
      <c r="AO332" s="13">
        <v>24</v>
      </c>
      <c r="AP332" s="13">
        <v>25</v>
      </c>
      <c r="AQ332" s="13">
        <v>26</v>
      </c>
      <c r="AR332" s="14">
        <v>27</v>
      </c>
    </row>
    <row r="333" spans="1:44" ht="15.75" thickBot="1" x14ac:dyDescent="0.3">
      <c r="A333" s="15"/>
      <c r="B333" s="3" t="s">
        <v>202</v>
      </c>
      <c r="C333" s="3" t="s">
        <v>203</v>
      </c>
      <c r="D333" s="16" t="s">
        <v>5</v>
      </c>
      <c r="E333" s="17"/>
      <c r="F333" s="18"/>
      <c r="G333" s="18"/>
      <c r="H333" s="18"/>
      <c r="I333" s="18"/>
      <c r="J333" s="18"/>
      <c r="K333" s="19"/>
      <c r="L333" s="20" t="s">
        <v>8</v>
      </c>
      <c r="M333" s="20" t="s">
        <v>204</v>
      </c>
      <c r="N333" s="20" t="s">
        <v>205</v>
      </c>
      <c r="O333" s="20" t="s">
        <v>9</v>
      </c>
      <c r="P333" s="21" t="s">
        <v>10</v>
      </c>
      <c r="Q333" s="22">
        <v>2023</v>
      </c>
      <c r="R333" s="22">
        <v>2024</v>
      </c>
      <c r="S333" s="22">
        <v>2025</v>
      </c>
      <c r="T333" s="22">
        <v>2026</v>
      </c>
      <c r="U333" s="22">
        <v>2027</v>
      </c>
      <c r="V333" s="22">
        <v>2028</v>
      </c>
      <c r="W333" s="22">
        <v>2029</v>
      </c>
      <c r="X333" s="22">
        <v>2030</v>
      </c>
      <c r="Y333" s="22">
        <v>2031</v>
      </c>
      <c r="Z333" s="22">
        <v>2032</v>
      </c>
      <c r="AA333" s="22">
        <v>2033</v>
      </c>
      <c r="AB333" s="22">
        <v>2034</v>
      </c>
      <c r="AC333" s="22">
        <v>2035</v>
      </c>
      <c r="AD333" s="22">
        <v>2036</v>
      </c>
      <c r="AE333" s="22">
        <v>2037</v>
      </c>
      <c r="AF333" s="22">
        <v>2038</v>
      </c>
      <c r="AG333" s="22">
        <v>2039</v>
      </c>
      <c r="AH333" s="22">
        <v>2040</v>
      </c>
      <c r="AI333" s="22">
        <v>2041</v>
      </c>
      <c r="AJ333" s="22">
        <v>2042</v>
      </c>
      <c r="AK333" s="22">
        <v>2043</v>
      </c>
      <c r="AL333" s="22">
        <v>2044</v>
      </c>
      <c r="AM333" s="22">
        <v>2045</v>
      </c>
      <c r="AN333" s="22">
        <v>2046</v>
      </c>
      <c r="AO333" s="22">
        <v>2047</v>
      </c>
      <c r="AP333" s="22">
        <v>2048</v>
      </c>
      <c r="AQ333" s="22">
        <v>2049</v>
      </c>
      <c r="AR333" s="23">
        <v>2050</v>
      </c>
    </row>
    <row r="334" spans="1:44" x14ac:dyDescent="0.25">
      <c r="A334" s="24" t="s">
        <v>18</v>
      </c>
      <c r="B334" s="41">
        <f>'Parameter Input'!$L$89</f>
        <v>5000000</v>
      </c>
      <c r="C334" s="42">
        <f>'Parameter Input'!$M$89</f>
        <v>5000000</v>
      </c>
      <c r="D334" s="1" t="s">
        <v>15</v>
      </c>
      <c r="L334" s="51">
        <f>'Parameter Input'!$O$89</f>
        <v>12</v>
      </c>
      <c r="M334" s="52">
        <v>0</v>
      </c>
      <c r="N334" s="52">
        <v>1</v>
      </c>
      <c r="O334" s="52">
        <f>'Parameter Input'!$P$89</f>
        <v>0.9</v>
      </c>
      <c r="P334" s="53">
        <f>'Parameter Input'!$Q$89</f>
        <v>0.4</v>
      </c>
      <c r="Q334" s="4">
        <f t="shared" ref="Q334:AR343" si="294">$N334+($M334-$N334)*((1/(1+EXP(-$P334*(Q$9-$L334)))^$O334))</f>
        <v>0.9867978615748374</v>
      </c>
      <c r="R334" s="4">
        <f t="shared" si="294"/>
        <v>0.98114509762858249</v>
      </c>
      <c r="S334" s="4">
        <f t="shared" si="294"/>
        <v>0.97311898315872036</v>
      </c>
      <c r="T334" s="4">
        <f t="shared" si="294"/>
        <v>0.96177484161592774</v>
      </c>
      <c r="U334" s="4">
        <f t="shared" si="294"/>
        <v>0.94584787155511363</v>
      </c>
      <c r="V334" s="4">
        <f t="shared" si="294"/>
        <v>0.92370360150141495</v>
      </c>
      <c r="W334" s="4">
        <f t="shared" si="294"/>
        <v>0.89334463567658451</v>
      </c>
      <c r="X334" s="4">
        <f t="shared" si="294"/>
        <v>0.85254543874327005</v>
      </c>
      <c r="Y334" s="4">
        <f t="shared" si="294"/>
        <v>0.79921300652623883</v>
      </c>
      <c r="Z334" s="4">
        <f t="shared" si="294"/>
        <v>0.73204982249993378</v>
      </c>
      <c r="AA334" s="4">
        <f t="shared" si="294"/>
        <v>0.65145592958786691</v>
      </c>
      <c r="AB334" s="4">
        <f t="shared" si="294"/>
        <v>0.56032247880849573</v>
      </c>
      <c r="AC334" s="4">
        <f t="shared" si="294"/>
        <v>0.46411326873185343</v>
      </c>
      <c r="AD334" s="4">
        <f t="shared" si="294"/>
        <v>0.36979727595523937</v>
      </c>
      <c r="AE334" s="4">
        <f t="shared" si="294"/>
        <v>0.28393948637231203</v>
      </c>
      <c r="AF334" s="4">
        <f t="shared" si="294"/>
        <v>0.21097259161117732</v>
      </c>
      <c r="AG334" s="4">
        <f t="shared" si="294"/>
        <v>0.15253917653798199</v>
      </c>
      <c r="AH334" s="4">
        <f t="shared" si="294"/>
        <v>0.10795188737709993</v>
      </c>
      <c r="AI334" s="4">
        <f t="shared" si="294"/>
        <v>7.5176653938091809E-2</v>
      </c>
      <c r="AJ334" s="4">
        <f t="shared" si="294"/>
        <v>5.1742836177502194E-2</v>
      </c>
      <c r="AK334" s="4">
        <f t="shared" si="294"/>
        <v>3.5319190625345942E-2</v>
      </c>
      <c r="AL334" s="4">
        <f t="shared" si="294"/>
        <v>2.3969442072658165E-2</v>
      </c>
      <c r="AM334" s="4">
        <f t="shared" si="294"/>
        <v>1.6202243558389728E-2</v>
      </c>
      <c r="AN334" s="4">
        <f t="shared" si="294"/>
        <v>1.0922240564108399E-2</v>
      </c>
      <c r="AO334" s="4">
        <f t="shared" si="294"/>
        <v>7.3493212906090566E-3</v>
      </c>
      <c r="AP334" s="4">
        <f t="shared" si="294"/>
        <v>4.9390262185057265E-3</v>
      </c>
      <c r="AQ334" s="4">
        <f t="shared" si="294"/>
        <v>3.3164275492956197E-3</v>
      </c>
      <c r="AR334" s="4">
        <f t="shared" si="294"/>
        <v>2.2256362146679809E-3</v>
      </c>
    </row>
    <row r="335" spans="1:44" x14ac:dyDescent="0.25">
      <c r="A335" s="24" t="s">
        <v>28</v>
      </c>
      <c r="B335" s="60">
        <f>'Parameter Input'!$L$90</f>
        <v>-750000</v>
      </c>
      <c r="C335" s="61">
        <f>'Parameter Input'!$M$90</f>
        <v>-750000</v>
      </c>
      <c r="D335" s="1" t="s">
        <v>15</v>
      </c>
      <c r="L335" s="54">
        <f>'Parameter Input'!$O$90</f>
        <v>12</v>
      </c>
      <c r="M335" s="37">
        <v>0</v>
      </c>
      <c r="N335" s="37">
        <v>1</v>
      </c>
      <c r="O335" s="37">
        <f>'Parameter Input'!$P$90</f>
        <v>0.9</v>
      </c>
      <c r="P335" s="55">
        <f>'Parameter Input'!$Q$90</f>
        <v>0.4</v>
      </c>
      <c r="Q335" s="4">
        <f t="shared" si="294"/>
        <v>0.9867978615748374</v>
      </c>
      <c r="R335" s="4">
        <f t="shared" si="294"/>
        <v>0.98114509762858249</v>
      </c>
      <c r="S335" s="4">
        <f t="shared" si="294"/>
        <v>0.97311898315872036</v>
      </c>
      <c r="T335" s="4">
        <f t="shared" si="294"/>
        <v>0.96177484161592774</v>
      </c>
      <c r="U335" s="4">
        <f t="shared" si="294"/>
        <v>0.94584787155511363</v>
      </c>
      <c r="V335" s="4">
        <f t="shared" si="294"/>
        <v>0.92370360150141495</v>
      </c>
      <c r="W335" s="4">
        <f t="shared" si="294"/>
        <v>0.89334463567658451</v>
      </c>
      <c r="X335" s="4">
        <f t="shared" si="294"/>
        <v>0.85254543874327005</v>
      </c>
      <c r="Y335" s="4">
        <f t="shared" si="294"/>
        <v>0.79921300652623883</v>
      </c>
      <c r="Z335" s="4">
        <f t="shared" si="294"/>
        <v>0.73204982249993378</v>
      </c>
      <c r="AA335" s="4">
        <f t="shared" si="294"/>
        <v>0.65145592958786691</v>
      </c>
      <c r="AB335" s="4">
        <f t="shared" si="294"/>
        <v>0.56032247880849573</v>
      </c>
      <c r="AC335" s="4">
        <f t="shared" si="294"/>
        <v>0.46411326873185343</v>
      </c>
      <c r="AD335" s="4">
        <f t="shared" si="294"/>
        <v>0.36979727595523937</v>
      </c>
      <c r="AE335" s="4">
        <f t="shared" si="294"/>
        <v>0.28393948637231203</v>
      </c>
      <c r="AF335" s="4">
        <f t="shared" si="294"/>
        <v>0.21097259161117732</v>
      </c>
      <c r="AG335" s="4">
        <f t="shared" si="294"/>
        <v>0.15253917653798199</v>
      </c>
      <c r="AH335" s="4">
        <f t="shared" si="294"/>
        <v>0.10795188737709993</v>
      </c>
      <c r="AI335" s="4">
        <f t="shared" si="294"/>
        <v>7.5176653938091809E-2</v>
      </c>
      <c r="AJ335" s="4">
        <f t="shared" si="294"/>
        <v>5.1742836177502194E-2</v>
      </c>
      <c r="AK335" s="4">
        <f t="shared" si="294"/>
        <v>3.5319190625345942E-2</v>
      </c>
      <c r="AL335" s="4">
        <f t="shared" si="294"/>
        <v>2.3969442072658165E-2</v>
      </c>
      <c r="AM335" s="4">
        <f t="shared" si="294"/>
        <v>1.6202243558389728E-2</v>
      </c>
      <c r="AN335" s="4">
        <f t="shared" si="294"/>
        <v>1.0922240564108399E-2</v>
      </c>
      <c r="AO335" s="4">
        <f t="shared" si="294"/>
        <v>7.3493212906090566E-3</v>
      </c>
      <c r="AP335" s="4">
        <f t="shared" si="294"/>
        <v>4.9390262185057265E-3</v>
      </c>
      <c r="AQ335" s="4">
        <f t="shared" si="294"/>
        <v>3.3164275492956197E-3</v>
      </c>
      <c r="AR335" s="4">
        <f t="shared" si="294"/>
        <v>2.2256362146679809E-3</v>
      </c>
    </row>
    <row r="336" spans="1:44" x14ac:dyDescent="0.25">
      <c r="A336" s="24" t="s">
        <v>14</v>
      </c>
      <c r="B336" s="43">
        <f>'Parameter Input'!B113</f>
        <v>4200000</v>
      </c>
      <c r="C336" s="44">
        <f>'Parameter Input'!C113</f>
        <v>4200000</v>
      </c>
      <c r="D336" s="1" t="s">
        <v>15</v>
      </c>
      <c r="L336" s="54">
        <f>'Parameter Input'!E113</f>
        <v>12</v>
      </c>
      <c r="M336" s="37">
        <v>0</v>
      </c>
      <c r="N336" s="37">
        <v>1</v>
      </c>
      <c r="O336" s="37">
        <f>'Parameter Input'!F113</f>
        <v>0.9</v>
      </c>
      <c r="P336" s="55">
        <f>'Parameter Input'!G113</f>
        <v>0.4</v>
      </c>
      <c r="Q336" s="4">
        <f t="shared" si="294"/>
        <v>0.9867978615748374</v>
      </c>
      <c r="R336" s="4">
        <f t="shared" si="294"/>
        <v>0.98114509762858249</v>
      </c>
      <c r="S336" s="4">
        <f t="shared" si="294"/>
        <v>0.97311898315872036</v>
      </c>
      <c r="T336" s="4">
        <f t="shared" si="294"/>
        <v>0.96177484161592774</v>
      </c>
      <c r="U336" s="4">
        <f t="shared" si="294"/>
        <v>0.94584787155511363</v>
      </c>
      <c r="V336" s="4">
        <f t="shared" si="294"/>
        <v>0.92370360150141495</v>
      </c>
      <c r="W336" s="4">
        <f t="shared" si="294"/>
        <v>0.89334463567658451</v>
      </c>
      <c r="X336" s="4">
        <f t="shared" si="294"/>
        <v>0.85254543874327005</v>
      </c>
      <c r="Y336" s="4">
        <f t="shared" si="294"/>
        <v>0.79921300652623883</v>
      </c>
      <c r="Z336" s="4">
        <f t="shared" si="294"/>
        <v>0.73204982249993378</v>
      </c>
      <c r="AA336" s="4">
        <f t="shared" si="294"/>
        <v>0.65145592958786691</v>
      </c>
      <c r="AB336" s="4">
        <f t="shared" si="294"/>
        <v>0.56032247880849573</v>
      </c>
      <c r="AC336" s="4">
        <f t="shared" si="294"/>
        <v>0.46411326873185343</v>
      </c>
      <c r="AD336" s="4">
        <f t="shared" si="294"/>
        <v>0.36979727595523937</v>
      </c>
      <c r="AE336" s="4">
        <f t="shared" si="294"/>
        <v>0.28393948637231203</v>
      </c>
      <c r="AF336" s="4">
        <f t="shared" si="294"/>
        <v>0.21097259161117732</v>
      </c>
      <c r="AG336" s="4">
        <f t="shared" si="294"/>
        <v>0.15253917653798199</v>
      </c>
      <c r="AH336" s="4">
        <f t="shared" si="294"/>
        <v>0.10795188737709993</v>
      </c>
      <c r="AI336" s="4">
        <f t="shared" si="294"/>
        <v>7.5176653938091809E-2</v>
      </c>
      <c r="AJ336" s="4">
        <f t="shared" si="294"/>
        <v>5.1742836177502194E-2</v>
      </c>
      <c r="AK336" s="4">
        <f t="shared" si="294"/>
        <v>3.5319190625345942E-2</v>
      </c>
      <c r="AL336" s="4">
        <f t="shared" si="294"/>
        <v>2.3969442072658165E-2</v>
      </c>
      <c r="AM336" s="4">
        <f t="shared" si="294"/>
        <v>1.6202243558389728E-2</v>
      </c>
      <c r="AN336" s="4">
        <f t="shared" si="294"/>
        <v>1.0922240564108399E-2</v>
      </c>
      <c r="AO336" s="4">
        <f t="shared" si="294"/>
        <v>7.3493212906090566E-3</v>
      </c>
      <c r="AP336" s="4">
        <f t="shared" si="294"/>
        <v>4.9390262185057265E-3</v>
      </c>
      <c r="AQ336" s="4">
        <f t="shared" si="294"/>
        <v>3.3164275492956197E-3</v>
      </c>
      <c r="AR336" s="4">
        <f t="shared" si="294"/>
        <v>2.2256362146679809E-3</v>
      </c>
    </row>
    <row r="337" spans="1:44" x14ac:dyDescent="0.25">
      <c r="A337" s="24" t="s">
        <v>25</v>
      </c>
      <c r="B337" s="60">
        <f>'Parameter Input'!B114</f>
        <v>-210000</v>
      </c>
      <c r="C337" s="61">
        <f>'Parameter Input'!C114</f>
        <v>-210000</v>
      </c>
      <c r="D337" s="1" t="s">
        <v>15</v>
      </c>
      <c r="L337" s="54">
        <f>'Parameter Input'!E114</f>
        <v>12</v>
      </c>
      <c r="M337" s="37">
        <v>0</v>
      </c>
      <c r="N337" s="37">
        <v>1</v>
      </c>
      <c r="O337" s="37">
        <f>'Parameter Input'!F114</f>
        <v>0.9</v>
      </c>
      <c r="P337" s="55">
        <f>'Parameter Input'!G114</f>
        <v>0.4</v>
      </c>
      <c r="Q337" s="4">
        <f t="shared" si="294"/>
        <v>0.9867978615748374</v>
      </c>
      <c r="R337" s="4">
        <f t="shared" si="294"/>
        <v>0.98114509762858249</v>
      </c>
      <c r="S337" s="4">
        <f t="shared" si="294"/>
        <v>0.97311898315872036</v>
      </c>
      <c r="T337" s="4">
        <f t="shared" si="294"/>
        <v>0.96177484161592774</v>
      </c>
      <c r="U337" s="4">
        <f t="shared" si="294"/>
        <v>0.94584787155511363</v>
      </c>
      <c r="V337" s="4">
        <f t="shared" si="294"/>
        <v>0.92370360150141495</v>
      </c>
      <c r="W337" s="4">
        <f t="shared" si="294"/>
        <v>0.89334463567658451</v>
      </c>
      <c r="X337" s="4">
        <f t="shared" si="294"/>
        <v>0.85254543874327005</v>
      </c>
      <c r="Y337" s="4">
        <f t="shared" si="294"/>
        <v>0.79921300652623883</v>
      </c>
      <c r="Z337" s="4">
        <f t="shared" si="294"/>
        <v>0.73204982249993378</v>
      </c>
      <c r="AA337" s="4">
        <f t="shared" si="294"/>
        <v>0.65145592958786691</v>
      </c>
      <c r="AB337" s="4">
        <f t="shared" si="294"/>
        <v>0.56032247880849573</v>
      </c>
      <c r="AC337" s="4">
        <f t="shared" si="294"/>
        <v>0.46411326873185343</v>
      </c>
      <c r="AD337" s="4">
        <f t="shared" si="294"/>
        <v>0.36979727595523937</v>
      </c>
      <c r="AE337" s="4">
        <f t="shared" si="294"/>
        <v>0.28393948637231203</v>
      </c>
      <c r="AF337" s="4">
        <f t="shared" si="294"/>
        <v>0.21097259161117732</v>
      </c>
      <c r="AG337" s="4">
        <f t="shared" si="294"/>
        <v>0.15253917653798199</v>
      </c>
      <c r="AH337" s="4">
        <f t="shared" si="294"/>
        <v>0.10795188737709993</v>
      </c>
      <c r="AI337" s="4">
        <f t="shared" si="294"/>
        <v>7.5176653938091809E-2</v>
      </c>
      <c r="AJ337" s="4">
        <f t="shared" si="294"/>
        <v>5.1742836177502194E-2</v>
      </c>
      <c r="AK337" s="4">
        <f t="shared" si="294"/>
        <v>3.5319190625345942E-2</v>
      </c>
      <c r="AL337" s="4">
        <f t="shared" si="294"/>
        <v>2.3969442072658165E-2</v>
      </c>
      <c r="AM337" s="4">
        <f t="shared" si="294"/>
        <v>1.6202243558389728E-2</v>
      </c>
      <c r="AN337" s="4">
        <f t="shared" si="294"/>
        <v>1.0922240564108399E-2</v>
      </c>
      <c r="AO337" s="4">
        <f t="shared" si="294"/>
        <v>7.3493212906090566E-3</v>
      </c>
      <c r="AP337" s="4">
        <f t="shared" si="294"/>
        <v>4.9390262185057265E-3</v>
      </c>
      <c r="AQ337" s="4">
        <f t="shared" si="294"/>
        <v>3.3164275492956197E-3</v>
      </c>
      <c r="AR337" s="4">
        <f t="shared" si="294"/>
        <v>2.2256362146679809E-3</v>
      </c>
    </row>
    <row r="338" spans="1:44" x14ac:dyDescent="0.25">
      <c r="A338" s="24" t="s">
        <v>79</v>
      </c>
      <c r="B338" s="45">
        <f>'Parameter Input'!$L$96</f>
        <v>0.06</v>
      </c>
      <c r="C338" s="46">
        <f>'Parameter Input'!$M$96</f>
        <v>0.06</v>
      </c>
      <c r="D338" s="1" t="s">
        <v>57</v>
      </c>
      <c r="L338" s="54">
        <f>'Parameter Input'!$O$96</f>
        <v>12</v>
      </c>
      <c r="M338" s="37">
        <v>0</v>
      </c>
      <c r="N338" s="37">
        <v>1</v>
      </c>
      <c r="O338" s="37">
        <f>'Parameter Input'!$P$96</f>
        <v>0.9</v>
      </c>
      <c r="P338" s="55">
        <f>'Parameter Input'!$Q$96</f>
        <v>0.4</v>
      </c>
      <c r="Q338" s="4">
        <f t="shared" si="294"/>
        <v>0.9867978615748374</v>
      </c>
      <c r="R338" s="4">
        <f t="shared" si="294"/>
        <v>0.98114509762858249</v>
      </c>
      <c r="S338" s="4">
        <f t="shared" si="294"/>
        <v>0.97311898315872036</v>
      </c>
      <c r="T338" s="4">
        <f t="shared" si="294"/>
        <v>0.96177484161592774</v>
      </c>
      <c r="U338" s="4">
        <f t="shared" si="294"/>
        <v>0.94584787155511363</v>
      </c>
      <c r="V338" s="4">
        <f t="shared" si="294"/>
        <v>0.92370360150141495</v>
      </c>
      <c r="W338" s="4">
        <f t="shared" si="294"/>
        <v>0.89334463567658451</v>
      </c>
      <c r="X338" s="4">
        <f t="shared" si="294"/>
        <v>0.85254543874327005</v>
      </c>
      <c r="Y338" s="4">
        <f t="shared" si="294"/>
        <v>0.79921300652623883</v>
      </c>
      <c r="Z338" s="4">
        <f t="shared" si="294"/>
        <v>0.73204982249993378</v>
      </c>
      <c r="AA338" s="4">
        <f t="shared" si="294"/>
        <v>0.65145592958786691</v>
      </c>
      <c r="AB338" s="4">
        <f t="shared" si="294"/>
        <v>0.56032247880849573</v>
      </c>
      <c r="AC338" s="4">
        <f t="shared" si="294"/>
        <v>0.46411326873185343</v>
      </c>
      <c r="AD338" s="4">
        <f t="shared" si="294"/>
        <v>0.36979727595523937</v>
      </c>
      <c r="AE338" s="4">
        <f t="shared" si="294"/>
        <v>0.28393948637231203</v>
      </c>
      <c r="AF338" s="4">
        <f t="shared" si="294"/>
        <v>0.21097259161117732</v>
      </c>
      <c r="AG338" s="4">
        <f t="shared" si="294"/>
        <v>0.15253917653798199</v>
      </c>
      <c r="AH338" s="4">
        <f t="shared" si="294"/>
        <v>0.10795188737709993</v>
      </c>
      <c r="AI338" s="4">
        <f t="shared" si="294"/>
        <v>7.5176653938091809E-2</v>
      </c>
      <c r="AJ338" s="4">
        <f t="shared" si="294"/>
        <v>5.1742836177502194E-2</v>
      </c>
      <c r="AK338" s="4">
        <f t="shared" si="294"/>
        <v>3.5319190625345942E-2</v>
      </c>
      <c r="AL338" s="4">
        <f t="shared" si="294"/>
        <v>2.3969442072658165E-2</v>
      </c>
      <c r="AM338" s="4">
        <f t="shared" si="294"/>
        <v>1.6202243558389728E-2</v>
      </c>
      <c r="AN338" s="4">
        <f t="shared" si="294"/>
        <v>1.0922240564108399E-2</v>
      </c>
      <c r="AO338" s="4">
        <f t="shared" si="294"/>
        <v>7.3493212906090566E-3</v>
      </c>
      <c r="AP338" s="4">
        <f t="shared" si="294"/>
        <v>4.9390262185057265E-3</v>
      </c>
      <c r="AQ338" s="4">
        <f t="shared" si="294"/>
        <v>3.3164275492956197E-3</v>
      </c>
      <c r="AR338" s="4">
        <f t="shared" si="294"/>
        <v>2.2256362146679809E-3</v>
      </c>
    </row>
    <row r="339" spans="1:44" x14ac:dyDescent="0.25">
      <c r="A339" s="24" t="s">
        <v>37</v>
      </c>
      <c r="B339" s="43">
        <f>'Parameter Input'!B115</f>
        <v>1450000</v>
      </c>
      <c r="C339" s="44">
        <f>'Parameter Input'!C115</f>
        <v>1450000</v>
      </c>
      <c r="D339" s="1" t="s">
        <v>38</v>
      </c>
      <c r="L339" s="54">
        <f>'Parameter Input'!E115</f>
        <v>12</v>
      </c>
      <c r="M339" s="37">
        <v>0</v>
      </c>
      <c r="N339" s="37">
        <v>1</v>
      </c>
      <c r="O339" s="37">
        <f>'Parameter Input'!F115</f>
        <v>0.9</v>
      </c>
      <c r="P339" s="55">
        <f>'Parameter Input'!G115</f>
        <v>0.4</v>
      </c>
      <c r="Q339" s="4">
        <f t="shared" si="294"/>
        <v>0.9867978615748374</v>
      </c>
      <c r="R339" s="4">
        <f t="shared" si="294"/>
        <v>0.98114509762858249</v>
      </c>
      <c r="S339" s="4">
        <f t="shared" si="294"/>
        <v>0.97311898315872036</v>
      </c>
      <c r="T339" s="4">
        <f t="shared" si="294"/>
        <v>0.96177484161592774</v>
      </c>
      <c r="U339" s="4">
        <f t="shared" si="294"/>
        <v>0.94584787155511363</v>
      </c>
      <c r="V339" s="4">
        <f t="shared" si="294"/>
        <v>0.92370360150141495</v>
      </c>
      <c r="W339" s="4">
        <f t="shared" si="294"/>
        <v>0.89334463567658451</v>
      </c>
      <c r="X339" s="4">
        <f t="shared" si="294"/>
        <v>0.85254543874327005</v>
      </c>
      <c r="Y339" s="4">
        <f t="shared" si="294"/>
        <v>0.79921300652623883</v>
      </c>
      <c r="Z339" s="4">
        <f t="shared" si="294"/>
        <v>0.73204982249993378</v>
      </c>
      <c r="AA339" s="4">
        <f t="shared" si="294"/>
        <v>0.65145592958786691</v>
      </c>
      <c r="AB339" s="4">
        <f t="shared" si="294"/>
        <v>0.56032247880849573</v>
      </c>
      <c r="AC339" s="4">
        <f t="shared" si="294"/>
        <v>0.46411326873185343</v>
      </c>
      <c r="AD339" s="4">
        <f t="shared" si="294"/>
        <v>0.36979727595523937</v>
      </c>
      <c r="AE339" s="4">
        <f t="shared" si="294"/>
        <v>0.28393948637231203</v>
      </c>
      <c r="AF339" s="4">
        <f t="shared" si="294"/>
        <v>0.21097259161117732</v>
      </c>
      <c r="AG339" s="4">
        <f t="shared" si="294"/>
        <v>0.15253917653798199</v>
      </c>
      <c r="AH339" s="4">
        <f t="shared" si="294"/>
        <v>0.10795188737709993</v>
      </c>
      <c r="AI339" s="4">
        <f t="shared" si="294"/>
        <v>7.5176653938091809E-2</v>
      </c>
      <c r="AJ339" s="4">
        <f t="shared" si="294"/>
        <v>5.1742836177502194E-2</v>
      </c>
      <c r="AK339" s="4">
        <f t="shared" si="294"/>
        <v>3.5319190625345942E-2</v>
      </c>
      <c r="AL339" s="4">
        <f t="shared" si="294"/>
        <v>2.3969442072658165E-2</v>
      </c>
      <c r="AM339" s="4">
        <f t="shared" si="294"/>
        <v>1.6202243558389728E-2</v>
      </c>
      <c r="AN339" s="4">
        <f t="shared" si="294"/>
        <v>1.0922240564108399E-2</v>
      </c>
      <c r="AO339" s="4">
        <f t="shared" si="294"/>
        <v>7.3493212906090566E-3</v>
      </c>
      <c r="AP339" s="4">
        <f t="shared" si="294"/>
        <v>4.9390262185057265E-3</v>
      </c>
      <c r="AQ339" s="4">
        <f t="shared" si="294"/>
        <v>3.3164275492956197E-3</v>
      </c>
      <c r="AR339" s="4">
        <f t="shared" si="294"/>
        <v>2.2256362146679809E-3</v>
      </c>
    </row>
    <row r="340" spans="1:44" x14ac:dyDescent="0.25">
      <c r="A340" s="24" t="s">
        <v>52</v>
      </c>
      <c r="B340" s="43">
        <f>'Parameter Input'!$L$92</f>
        <v>650000</v>
      </c>
      <c r="C340" s="44">
        <f>'Parameter Input'!$M$92</f>
        <v>650000</v>
      </c>
      <c r="D340" s="1" t="s">
        <v>38</v>
      </c>
      <c r="L340" s="54">
        <f>'Parameter Input'!$O$92</f>
        <v>12</v>
      </c>
      <c r="M340" s="37">
        <v>0</v>
      </c>
      <c r="N340" s="37">
        <v>1</v>
      </c>
      <c r="O340" s="37">
        <f>'Parameter Input'!$P$92</f>
        <v>0.9</v>
      </c>
      <c r="P340" s="55">
        <f>'Parameter Input'!$Q$92</f>
        <v>0.4</v>
      </c>
      <c r="Q340" s="4">
        <f t="shared" si="294"/>
        <v>0.9867978615748374</v>
      </c>
      <c r="R340" s="4">
        <f t="shared" si="294"/>
        <v>0.98114509762858249</v>
      </c>
      <c r="S340" s="4">
        <f t="shared" si="294"/>
        <v>0.97311898315872036</v>
      </c>
      <c r="T340" s="4">
        <f t="shared" si="294"/>
        <v>0.96177484161592774</v>
      </c>
      <c r="U340" s="4">
        <f t="shared" si="294"/>
        <v>0.94584787155511363</v>
      </c>
      <c r="V340" s="4">
        <f t="shared" si="294"/>
        <v>0.92370360150141495</v>
      </c>
      <c r="W340" s="4">
        <f t="shared" si="294"/>
        <v>0.89334463567658451</v>
      </c>
      <c r="X340" s="4">
        <f t="shared" si="294"/>
        <v>0.85254543874327005</v>
      </c>
      <c r="Y340" s="4">
        <f t="shared" si="294"/>
        <v>0.79921300652623883</v>
      </c>
      <c r="Z340" s="4">
        <f t="shared" si="294"/>
        <v>0.73204982249993378</v>
      </c>
      <c r="AA340" s="4">
        <f t="shared" si="294"/>
        <v>0.65145592958786691</v>
      </c>
      <c r="AB340" s="4">
        <f t="shared" si="294"/>
        <v>0.56032247880849573</v>
      </c>
      <c r="AC340" s="4">
        <f t="shared" si="294"/>
        <v>0.46411326873185343</v>
      </c>
      <c r="AD340" s="4">
        <f t="shared" si="294"/>
        <v>0.36979727595523937</v>
      </c>
      <c r="AE340" s="4">
        <f t="shared" si="294"/>
        <v>0.28393948637231203</v>
      </c>
      <c r="AF340" s="4">
        <f t="shared" si="294"/>
        <v>0.21097259161117732</v>
      </c>
      <c r="AG340" s="4">
        <f t="shared" si="294"/>
        <v>0.15253917653798199</v>
      </c>
      <c r="AH340" s="4">
        <f t="shared" si="294"/>
        <v>0.10795188737709993</v>
      </c>
      <c r="AI340" s="4">
        <f t="shared" si="294"/>
        <v>7.5176653938091809E-2</v>
      </c>
      <c r="AJ340" s="4">
        <f t="shared" si="294"/>
        <v>5.1742836177502194E-2</v>
      </c>
      <c r="AK340" s="4">
        <f t="shared" si="294"/>
        <v>3.5319190625345942E-2</v>
      </c>
      <c r="AL340" s="4">
        <f t="shared" si="294"/>
        <v>2.3969442072658165E-2</v>
      </c>
      <c r="AM340" s="4">
        <f t="shared" si="294"/>
        <v>1.6202243558389728E-2</v>
      </c>
      <c r="AN340" s="4">
        <f t="shared" si="294"/>
        <v>1.0922240564108399E-2</v>
      </c>
      <c r="AO340" s="4">
        <f t="shared" si="294"/>
        <v>7.3493212906090566E-3</v>
      </c>
      <c r="AP340" s="4">
        <f t="shared" si="294"/>
        <v>4.9390262185057265E-3</v>
      </c>
      <c r="AQ340" s="4">
        <f t="shared" si="294"/>
        <v>3.3164275492956197E-3</v>
      </c>
      <c r="AR340" s="4">
        <f t="shared" si="294"/>
        <v>2.2256362146679809E-3</v>
      </c>
    </row>
    <row r="341" spans="1:44" x14ac:dyDescent="0.25">
      <c r="A341" s="24" t="s">
        <v>288</v>
      </c>
      <c r="B341" s="45">
        <f>'Parameter Input'!B120</f>
        <v>8.9635854341736696</v>
      </c>
      <c r="C341" s="46">
        <f>'Parameter Input'!C120</f>
        <v>8.9635854341736696</v>
      </c>
      <c r="D341" s="1" t="s">
        <v>76</v>
      </c>
      <c r="L341" s="54">
        <f>'Parameter Input'!E120</f>
        <v>12</v>
      </c>
      <c r="M341" s="37">
        <v>0</v>
      </c>
      <c r="N341" s="37">
        <v>1</v>
      </c>
      <c r="O341" s="37">
        <f>'Parameter Input'!F120</f>
        <v>0.9</v>
      </c>
      <c r="P341" s="55">
        <f>'Parameter Input'!G120</f>
        <v>0.4</v>
      </c>
      <c r="Q341" s="4">
        <f t="shared" si="294"/>
        <v>0.9867978615748374</v>
      </c>
      <c r="R341" s="4">
        <f t="shared" si="294"/>
        <v>0.98114509762858249</v>
      </c>
      <c r="S341" s="4">
        <f t="shared" si="294"/>
        <v>0.97311898315872036</v>
      </c>
      <c r="T341" s="4">
        <f t="shared" si="294"/>
        <v>0.96177484161592774</v>
      </c>
      <c r="U341" s="4">
        <f t="shared" si="294"/>
        <v>0.94584787155511363</v>
      </c>
      <c r="V341" s="4">
        <f t="shared" si="294"/>
        <v>0.92370360150141495</v>
      </c>
      <c r="W341" s="4">
        <f t="shared" si="294"/>
        <v>0.89334463567658451</v>
      </c>
      <c r="X341" s="4">
        <f t="shared" si="294"/>
        <v>0.85254543874327005</v>
      </c>
      <c r="Y341" s="4">
        <f t="shared" si="294"/>
        <v>0.79921300652623883</v>
      </c>
      <c r="Z341" s="4">
        <f t="shared" si="294"/>
        <v>0.73204982249993378</v>
      </c>
      <c r="AA341" s="4">
        <f t="shared" si="294"/>
        <v>0.65145592958786691</v>
      </c>
      <c r="AB341" s="4">
        <f t="shared" si="294"/>
        <v>0.56032247880849573</v>
      </c>
      <c r="AC341" s="4">
        <f t="shared" si="294"/>
        <v>0.46411326873185343</v>
      </c>
      <c r="AD341" s="4">
        <f t="shared" si="294"/>
        <v>0.36979727595523937</v>
      </c>
      <c r="AE341" s="4">
        <f t="shared" si="294"/>
        <v>0.28393948637231203</v>
      </c>
      <c r="AF341" s="4">
        <f t="shared" si="294"/>
        <v>0.21097259161117732</v>
      </c>
      <c r="AG341" s="4">
        <f t="shared" si="294"/>
        <v>0.15253917653798199</v>
      </c>
      <c r="AH341" s="4">
        <f t="shared" si="294"/>
        <v>0.10795188737709993</v>
      </c>
      <c r="AI341" s="4">
        <f t="shared" si="294"/>
        <v>7.5176653938091809E-2</v>
      </c>
      <c r="AJ341" s="4">
        <f t="shared" si="294"/>
        <v>5.1742836177502194E-2</v>
      </c>
      <c r="AK341" s="4">
        <f t="shared" si="294"/>
        <v>3.5319190625345942E-2</v>
      </c>
      <c r="AL341" s="4">
        <f t="shared" si="294"/>
        <v>2.3969442072658165E-2</v>
      </c>
      <c r="AM341" s="4">
        <f t="shared" si="294"/>
        <v>1.6202243558389728E-2</v>
      </c>
      <c r="AN341" s="4">
        <f t="shared" si="294"/>
        <v>1.0922240564108399E-2</v>
      </c>
      <c r="AO341" s="4">
        <f t="shared" si="294"/>
        <v>7.3493212906090566E-3</v>
      </c>
      <c r="AP341" s="4">
        <f t="shared" si="294"/>
        <v>4.9390262185057265E-3</v>
      </c>
      <c r="AQ341" s="4">
        <f t="shared" si="294"/>
        <v>3.3164275492956197E-3</v>
      </c>
      <c r="AR341" s="4">
        <f t="shared" si="294"/>
        <v>2.2256362146679809E-3</v>
      </c>
    </row>
    <row r="342" spans="1:44" x14ac:dyDescent="0.25">
      <c r="A342" s="24" t="s">
        <v>59</v>
      </c>
      <c r="B342" s="47">
        <f>'Parameter Input'!$L$93</f>
        <v>25.563670588235297</v>
      </c>
      <c r="C342" s="48">
        <f>'Parameter Input'!$M$93</f>
        <v>25.563670588235297</v>
      </c>
      <c r="D342" s="1" t="s">
        <v>60</v>
      </c>
      <c r="L342" s="54">
        <f>'Parameter Input'!$O$93</f>
        <v>12</v>
      </c>
      <c r="M342" s="37">
        <v>0</v>
      </c>
      <c r="N342" s="37">
        <v>1</v>
      </c>
      <c r="O342" s="37">
        <f>'Parameter Input'!$P$93</f>
        <v>0.9</v>
      </c>
      <c r="P342" s="55">
        <f>'Parameter Input'!$Q$93</f>
        <v>0.4</v>
      </c>
      <c r="Q342" s="4">
        <f t="shared" si="294"/>
        <v>0.9867978615748374</v>
      </c>
      <c r="R342" s="4">
        <f t="shared" si="294"/>
        <v>0.98114509762858249</v>
      </c>
      <c r="S342" s="4">
        <f t="shared" si="294"/>
        <v>0.97311898315872036</v>
      </c>
      <c r="T342" s="4">
        <f t="shared" si="294"/>
        <v>0.96177484161592774</v>
      </c>
      <c r="U342" s="4">
        <f t="shared" si="294"/>
        <v>0.94584787155511363</v>
      </c>
      <c r="V342" s="4">
        <f t="shared" si="294"/>
        <v>0.92370360150141495</v>
      </c>
      <c r="W342" s="4">
        <f t="shared" si="294"/>
        <v>0.89334463567658451</v>
      </c>
      <c r="X342" s="4">
        <f t="shared" si="294"/>
        <v>0.85254543874327005</v>
      </c>
      <c r="Y342" s="4">
        <f t="shared" si="294"/>
        <v>0.79921300652623883</v>
      </c>
      <c r="Z342" s="4">
        <f t="shared" si="294"/>
        <v>0.73204982249993378</v>
      </c>
      <c r="AA342" s="4">
        <f t="shared" si="294"/>
        <v>0.65145592958786691</v>
      </c>
      <c r="AB342" s="4">
        <f t="shared" si="294"/>
        <v>0.56032247880849573</v>
      </c>
      <c r="AC342" s="4">
        <f t="shared" si="294"/>
        <v>0.46411326873185343</v>
      </c>
      <c r="AD342" s="4">
        <f t="shared" si="294"/>
        <v>0.36979727595523937</v>
      </c>
      <c r="AE342" s="4">
        <f t="shared" si="294"/>
        <v>0.28393948637231203</v>
      </c>
      <c r="AF342" s="4">
        <f t="shared" si="294"/>
        <v>0.21097259161117732</v>
      </c>
      <c r="AG342" s="4">
        <f t="shared" si="294"/>
        <v>0.15253917653798199</v>
      </c>
      <c r="AH342" s="4">
        <f t="shared" si="294"/>
        <v>0.10795188737709993</v>
      </c>
      <c r="AI342" s="4">
        <f t="shared" si="294"/>
        <v>7.5176653938091809E-2</v>
      </c>
      <c r="AJ342" s="4">
        <f t="shared" si="294"/>
        <v>5.1742836177502194E-2</v>
      </c>
      <c r="AK342" s="4">
        <f t="shared" si="294"/>
        <v>3.5319190625345942E-2</v>
      </c>
      <c r="AL342" s="4">
        <f t="shared" si="294"/>
        <v>2.3969442072658165E-2</v>
      </c>
      <c r="AM342" s="4">
        <f t="shared" si="294"/>
        <v>1.6202243558389728E-2</v>
      </c>
      <c r="AN342" s="4">
        <f t="shared" si="294"/>
        <v>1.0922240564108399E-2</v>
      </c>
      <c r="AO342" s="4">
        <f t="shared" si="294"/>
        <v>7.3493212906090566E-3</v>
      </c>
      <c r="AP342" s="4">
        <f t="shared" si="294"/>
        <v>4.9390262185057265E-3</v>
      </c>
      <c r="AQ342" s="4">
        <f t="shared" si="294"/>
        <v>3.3164275492956197E-3</v>
      </c>
      <c r="AR342" s="4">
        <f t="shared" si="294"/>
        <v>2.2256362146679809E-3</v>
      </c>
    </row>
    <row r="343" spans="1:44" x14ac:dyDescent="0.25">
      <c r="A343" s="24" t="s">
        <v>67</v>
      </c>
      <c r="B343" s="45">
        <f>'Parameter Input'!$L$94</f>
        <v>9.2586511082899101E-2</v>
      </c>
      <c r="C343" s="46">
        <f>'Parameter Input'!$M$94</f>
        <v>7.3304790352502799E-2</v>
      </c>
      <c r="D343" s="1" t="s">
        <v>68</v>
      </c>
      <c r="L343" s="54">
        <f>'Parameter Input'!$O$94</f>
        <v>12</v>
      </c>
      <c r="M343" s="37">
        <v>0</v>
      </c>
      <c r="N343" s="37">
        <v>1</v>
      </c>
      <c r="O343" s="37">
        <f>'Parameter Input'!$P$94</f>
        <v>0.9</v>
      </c>
      <c r="P343" s="55">
        <f>'Parameter Input'!$Q$94</f>
        <v>0.4</v>
      </c>
      <c r="Q343" s="4">
        <f t="shared" si="294"/>
        <v>0.9867978615748374</v>
      </c>
      <c r="R343" s="4">
        <f t="shared" si="294"/>
        <v>0.98114509762858249</v>
      </c>
      <c r="S343" s="4">
        <f t="shared" si="294"/>
        <v>0.97311898315872036</v>
      </c>
      <c r="T343" s="4">
        <f t="shared" ref="T343:AI350" si="295">$N343+($M343-$N343)*((1/(1+EXP(-$P343*(T$9-$L343)))^$O343))</f>
        <v>0.96177484161592774</v>
      </c>
      <c r="U343" s="4">
        <f t="shared" si="295"/>
        <v>0.94584787155511363</v>
      </c>
      <c r="V343" s="4">
        <f t="shared" si="295"/>
        <v>0.92370360150141495</v>
      </c>
      <c r="W343" s="4">
        <f t="shared" si="295"/>
        <v>0.89334463567658451</v>
      </c>
      <c r="X343" s="4">
        <f t="shared" si="295"/>
        <v>0.85254543874327005</v>
      </c>
      <c r="Y343" s="4">
        <f t="shared" si="295"/>
        <v>0.79921300652623883</v>
      </c>
      <c r="Z343" s="4">
        <f t="shared" si="295"/>
        <v>0.73204982249993378</v>
      </c>
      <c r="AA343" s="4">
        <f t="shared" si="295"/>
        <v>0.65145592958786691</v>
      </c>
      <c r="AB343" s="4">
        <f t="shared" si="295"/>
        <v>0.56032247880849573</v>
      </c>
      <c r="AC343" s="4">
        <f t="shared" si="295"/>
        <v>0.46411326873185343</v>
      </c>
      <c r="AD343" s="4">
        <f t="shared" si="295"/>
        <v>0.36979727595523937</v>
      </c>
      <c r="AE343" s="4">
        <f t="shared" si="295"/>
        <v>0.28393948637231203</v>
      </c>
      <c r="AF343" s="4">
        <f t="shared" si="295"/>
        <v>0.21097259161117732</v>
      </c>
      <c r="AG343" s="4">
        <f t="shared" si="295"/>
        <v>0.15253917653798199</v>
      </c>
      <c r="AH343" s="4">
        <f t="shared" si="295"/>
        <v>0.10795188737709993</v>
      </c>
      <c r="AI343" s="4">
        <f t="shared" si="295"/>
        <v>7.5176653938091809E-2</v>
      </c>
      <c r="AJ343" s="4">
        <f t="shared" ref="AJ343:AR350" si="296">$N343+($M343-$N343)*((1/(1+EXP(-$P343*(AJ$9-$L343)))^$O343))</f>
        <v>5.1742836177502194E-2</v>
      </c>
      <c r="AK343" s="4">
        <f t="shared" si="296"/>
        <v>3.5319190625345942E-2</v>
      </c>
      <c r="AL343" s="4">
        <f t="shared" si="296"/>
        <v>2.3969442072658165E-2</v>
      </c>
      <c r="AM343" s="4">
        <f t="shared" si="296"/>
        <v>1.6202243558389728E-2</v>
      </c>
      <c r="AN343" s="4">
        <f t="shared" si="296"/>
        <v>1.0922240564108399E-2</v>
      </c>
      <c r="AO343" s="4">
        <f t="shared" si="296"/>
        <v>7.3493212906090566E-3</v>
      </c>
      <c r="AP343" s="4">
        <f t="shared" si="296"/>
        <v>4.9390262185057265E-3</v>
      </c>
      <c r="AQ343" s="4">
        <f t="shared" si="296"/>
        <v>3.3164275492956197E-3</v>
      </c>
      <c r="AR343" s="4">
        <f t="shared" si="296"/>
        <v>2.2256362146679809E-3</v>
      </c>
    </row>
    <row r="344" spans="1:44" x14ac:dyDescent="0.25">
      <c r="A344" s="24" t="s">
        <v>206</v>
      </c>
      <c r="B344" s="115">
        <f>'Parameter Input'!$L$97</f>
        <v>0</v>
      </c>
      <c r="C344" s="116">
        <f>'Parameter Input'!$M$97</f>
        <v>0</v>
      </c>
      <c r="D344" s="1" t="s">
        <v>76</v>
      </c>
      <c r="L344" s="54">
        <f>'Parameter Input'!$O$97</f>
        <v>17</v>
      </c>
      <c r="M344" s="37">
        <v>0</v>
      </c>
      <c r="N344" s="37">
        <v>1</v>
      </c>
      <c r="O344" s="37">
        <f>'Parameter Input'!$P$97</f>
        <v>0.9</v>
      </c>
      <c r="P344" s="55">
        <f>'Parameter Input'!$Q$97</f>
        <v>0.4</v>
      </c>
      <c r="Q344" s="4">
        <f t="shared" ref="Q344:AR344" si="297">$N344+($M344-$N344)*((1/(1+EXP(-$P344*(Q$9-$L344)))^$O344))</f>
        <v>0.99780374543478534</v>
      </c>
      <c r="R344" s="4">
        <f t="shared" si="297"/>
        <v>0.99685359315256394</v>
      </c>
      <c r="S344" s="4">
        <f t="shared" si="297"/>
        <v>0.99549347132349975</v>
      </c>
      <c r="T344" s="4">
        <f t="shared" si="297"/>
        <v>0.99354772139898062</v>
      </c>
      <c r="U344" s="4">
        <f t="shared" si="297"/>
        <v>0.99076681540580536</v>
      </c>
      <c r="V344" s="4">
        <f t="shared" si="297"/>
        <v>0.9867978615748374</v>
      </c>
      <c r="W344" s="4">
        <f t="shared" si="297"/>
        <v>0.98114509762858249</v>
      </c>
      <c r="X344" s="4">
        <f t="shared" si="297"/>
        <v>0.97311898315872036</v>
      </c>
      <c r="Y344" s="4">
        <f t="shared" si="297"/>
        <v>0.96177484161592774</v>
      </c>
      <c r="Z344" s="4">
        <f t="shared" si="297"/>
        <v>0.94584787155511363</v>
      </c>
      <c r="AA344" s="4">
        <f t="shared" si="297"/>
        <v>0.92370360150141495</v>
      </c>
      <c r="AB344" s="4">
        <f t="shared" si="297"/>
        <v>0.89334463567658451</v>
      </c>
      <c r="AC344" s="4">
        <f t="shared" si="297"/>
        <v>0.85254543874327005</v>
      </c>
      <c r="AD344" s="4">
        <f t="shared" si="297"/>
        <v>0.79921300652623883</v>
      </c>
      <c r="AE344" s="4">
        <f t="shared" si="297"/>
        <v>0.73204982249993378</v>
      </c>
      <c r="AF344" s="4">
        <f t="shared" si="297"/>
        <v>0.65145592958786691</v>
      </c>
      <c r="AG344" s="4">
        <f t="shared" si="297"/>
        <v>0.56032247880849573</v>
      </c>
      <c r="AH344" s="4">
        <f t="shared" si="297"/>
        <v>0.46411326873185343</v>
      </c>
      <c r="AI344" s="4">
        <f t="shared" si="297"/>
        <v>0.36979727595523937</v>
      </c>
      <c r="AJ344" s="4">
        <f t="shared" si="297"/>
        <v>0.28393948637231203</v>
      </c>
      <c r="AK344" s="4">
        <f t="shared" si="297"/>
        <v>0.21097259161117732</v>
      </c>
      <c r="AL344" s="4">
        <f t="shared" si="297"/>
        <v>0.15253917653798199</v>
      </c>
      <c r="AM344" s="4">
        <f t="shared" si="297"/>
        <v>0.10795188737709993</v>
      </c>
      <c r="AN344" s="4">
        <f t="shared" si="297"/>
        <v>7.5176653938091809E-2</v>
      </c>
      <c r="AO344" s="4">
        <f t="shared" si="297"/>
        <v>5.1742836177502194E-2</v>
      </c>
      <c r="AP344" s="4">
        <f t="shared" si="297"/>
        <v>3.5319190625345942E-2</v>
      </c>
      <c r="AQ344" s="4">
        <f t="shared" si="297"/>
        <v>2.3969442072658165E-2</v>
      </c>
      <c r="AR344" s="4">
        <f t="shared" si="297"/>
        <v>1.6202243558389728E-2</v>
      </c>
    </row>
    <row r="345" spans="1:44" x14ac:dyDescent="0.25">
      <c r="A345" s="24" t="s">
        <v>41</v>
      </c>
      <c r="B345" s="43">
        <f>'Parameter Input'!$L$91</f>
        <v>20</v>
      </c>
      <c r="C345" s="44">
        <f>'Parameter Input'!$M$91</f>
        <v>20</v>
      </c>
      <c r="D345" s="1" t="s">
        <v>42</v>
      </c>
      <c r="L345" s="54">
        <f>'Parameter Input'!$O$91</f>
        <v>12</v>
      </c>
      <c r="M345" s="37">
        <v>0</v>
      </c>
      <c r="N345" s="37">
        <v>1</v>
      </c>
      <c r="O345" s="37">
        <f>'Parameter Input'!$P$91</f>
        <v>0.9</v>
      </c>
      <c r="P345" s="55">
        <f>'Parameter Input'!$Q$91</f>
        <v>0.4</v>
      </c>
      <c r="Q345" s="4">
        <f t="shared" ref="Q345:AF350" si="298">$N345+($M345-$N345)*((1/(1+EXP(-$P345*(Q$9-$L345)))^$O345))</f>
        <v>0.9867978615748374</v>
      </c>
      <c r="R345" s="4">
        <f t="shared" si="298"/>
        <v>0.98114509762858249</v>
      </c>
      <c r="S345" s="4">
        <f t="shared" si="298"/>
        <v>0.97311898315872036</v>
      </c>
      <c r="T345" s="4">
        <f t="shared" si="298"/>
        <v>0.96177484161592774</v>
      </c>
      <c r="U345" s="4">
        <f t="shared" si="298"/>
        <v>0.94584787155511363</v>
      </c>
      <c r="V345" s="4">
        <f t="shared" si="298"/>
        <v>0.92370360150141495</v>
      </c>
      <c r="W345" s="4">
        <f t="shared" si="298"/>
        <v>0.89334463567658451</v>
      </c>
      <c r="X345" s="4">
        <f t="shared" si="298"/>
        <v>0.85254543874327005</v>
      </c>
      <c r="Y345" s="4">
        <f t="shared" si="298"/>
        <v>0.79921300652623883</v>
      </c>
      <c r="Z345" s="4">
        <f t="shared" si="298"/>
        <v>0.73204982249993378</v>
      </c>
      <c r="AA345" s="4">
        <f t="shared" si="298"/>
        <v>0.65145592958786691</v>
      </c>
      <c r="AB345" s="4">
        <f t="shared" si="298"/>
        <v>0.56032247880849573</v>
      </c>
      <c r="AC345" s="4">
        <f t="shared" si="298"/>
        <v>0.46411326873185343</v>
      </c>
      <c r="AD345" s="4">
        <f t="shared" si="298"/>
        <v>0.36979727595523937</v>
      </c>
      <c r="AE345" s="4">
        <f t="shared" si="298"/>
        <v>0.28393948637231203</v>
      </c>
      <c r="AF345" s="4">
        <f t="shared" si="298"/>
        <v>0.21097259161117732</v>
      </c>
      <c r="AG345" s="4">
        <f t="shared" si="295"/>
        <v>0.15253917653798199</v>
      </c>
      <c r="AH345" s="4">
        <f t="shared" si="295"/>
        <v>0.10795188737709993</v>
      </c>
      <c r="AI345" s="4">
        <f t="shared" si="295"/>
        <v>7.5176653938091809E-2</v>
      </c>
      <c r="AJ345" s="4">
        <f t="shared" si="296"/>
        <v>5.1742836177502194E-2</v>
      </c>
      <c r="AK345" s="4">
        <f t="shared" si="296"/>
        <v>3.5319190625345942E-2</v>
      </c>
      <c r="AL345" s="4">
        <f t="shared" si="296"/>
        <v>2.3969442072658165E-2</v>
      </c>
      <c r="AM345" s="4">
        <f t="shared" si="296"/>
        <v>1.6202243558389728E-2</v>
      </c>
      <c r="AN345" s="4">
        <f t="shared" si="296"/>
        <v>1.0922240564108399E-2</v>
      </c>
      <c r="AO345" s="4">
        <f t="shared" si="296"/>
        <v>7.3493212906090566E-3</v>
      </c>
      <c r="AP345" s="4">
        <f t="shared" si="296"/>
        <v>4.9390262185057265E-3</v>
      </c>
      <c r="AQ345" s="4">
        <f t="shared" si="296"/>
        <v>3.3164275492956197E-3</v>
      </c>
      <c r="AR345" s="4">
        <f t="shared" si="296"/>
        <v>2.2256362146679809E-3</v>
      </c>
    </row>
    <row r="346" spans="1:44" x14ac:dyDescent="0.25">
      <c r="A346" s="24" t="s">
        <v>70</v>
      </c>
      <c r="B346" s="43">
        <f>'Parameter Input'!B119</f>
        <v>30</v>
      </c>
      <c r="C346" s="44">
        <f>'Parameter Input'!C119</f>
        <v>30</v>
      </c>
      <c r="D346" s="1" t="s">
        <v>42</v>
      </c>
      <c r="L346" s="54">
        <f>'Parameter Input'!E119</f>
        <v>12</v>
      </c>
      <c r="M346" s="37">
        <v>0</v>
      </c>
      <c r="N346" s="37">
        <v>1</v>
      </c>
      <c r="O346" s="37">
        <f>'Parameter Input'!F119</f>
        <v>0.9</v>
      </c>
      <c r="P346" s="55">
        <f>'Parameter Input'!G119</f>
        <v>0.4</v>
      </c>
      <c r="Q346" s="4">
        <f t="shared" si="298"/>
        <v>0.9867978615748374</v>
      </c>
      <c r="R346" s="4">
        <f t="shared" si="298"/>
        <v>0.98114509762858249</v>
      </c>
      <c r="S346" s="4">
        <f t="shared" si="298"/>
        <v>0.97311898315872036</v>
      </c>
      <c r="T346" s="4">
        <f t="shared" si="298"/>
        <v>0.96177484161592774</v>
      </c>
      <c r="U346" s="4">
        <f t="shared" si="298"/>
        <v>0.94584787155511363</v>
      </c>
      <c r="V346" s="4">
        <f t="shared" si="298"/>
        <v>0.92370360150141495</v>
      </c>
      <c r="W346" s="4">
        <f t="shared" si="298"/>
        <v>0.89334463567658451</v>
      </c>
      <c r="X346" s="4">
        <f t="shared" si="298"/>
        <v>0.85254543874327005</v>
      </c>
      <c r="Y346" s="4">
        <f t="shared" si="298"/>
        <v>0.79921300652623883</v>
      </c>
      <c r="Z346" s="4">
        <f t="shared" si="298"/>
        <v>0.73204982249993378</v>
      </c>
      <c r="AA346" s="4">
        <f t="shared" si="298"/>
        <v>0.65145592958786691</v>
      </c>
      <c r="AB346" s="4">
        <f t="shared" si="298"/>
        <v>0.56032247880849573</v>
      </c>
      <c r="AC346" s="4">
        <f t="shared" si="298"/>
        <v>0.46411326873185343</v>
      </c>
      <c r="AD346" s="4">
        <f t="shared" si="298"/>
        <v>0.36979727595523937</v>
      </c>
      <c r="AE346" s="4">
        <f t="shared" si="298"/>
        <v>0.28393948637231203</v>
      </c>
      <c r="AF346" s="4">
        <f t="shared" si="298"/>
        <v>0.21097259161117732</v>
      </c>
      <c r="AG346" s="4">
        <f t="shared" si="295"/>
        <v>0.15253917653798199</v>
      </c>
      <c r="AH346" s="4">
        <f t="shared" si="295"/>
        <v>0.10795188737709993</v>
      </c>
      <c r="AI346" s="4">
        <f t="shared" si="295"/>
        <v>7.5176653938091809E-2</v>
      </c>
      <c r="AJ346" s="4">
        <f t="shared" si="296"/>
        <v>5.1742836177502194E-2</v>
      </c>
      <c r="AK346" s="4">
        <f t="shared" si="296"/>
        <v>3.5319190625345942E-2</v>
      </c>
      <c r="AL346" s="4">
        <f t="shared" si="296"/>
        <v>2.3969442072658165E-2</v>
      </c>
      <c r="AM346" s="4">
        <f t="shared" si="296"/>
        <v>1.6202243558389728E-2</v>
      </c>
      <c r="AN346" s="4">
        <f t="shared" si="296"/>
        <v>1.0922240564108399E-2</v>
      </c>
      <c r="AO346" s="4">
        <f t="shared" si="296"/>
        <v>7.3493212906090566E-3</v>
      </c>
      <c r="AP346" s="4">
        <f t="shared" si="296"/>
        <v>4.9390262185057265E-3</v>
      </c>
      <c r="AQ346" s="4">
        <f t="shared" si="296"/>
        <v>3.3164275492956197E-3</v>
      </c>
      <c r="AR346" s="4">
        <f t="shared" si="296"/>
        <v>2.2256362146679809E-3</v>
      </c>
    </row>
    <row r="347" spans="1:44" x14ac:dyDescent="0.25">
      <c r="A347" s="24" t="s">
        <v>207</v>
      </c>
      <c r="B347" s="70">
        <f>'Parameter Input'!B116</f>
        <v>2240</v>
      </c>
      <c r="C347" s="71">
        <f>'Parameter Input'!C116</f>
        <v>2240</v>
      </c>
      <c r="D347" s="1" t="s">
        <v>49</v>
      </c>
      <c r="L347" s="54">
        <f>'Parameter Input'!E116</f>
        <v>12</v>
      </c>
      <c r="M347" s="37">
        <v>0</v>
      </c>
      <c r="N347" s="37">
        <v>1</v>
      </c>
      <c r="O347" s="37">
        <f>'Parameter Input'!F116</f>
        <v>0.9</v>
      </c>
      <c r="P347" s="55">
        <f>'Parameter Input'!G116</f>
        <v>0.4</v>
      </c>
      <c r="Q347" s="4">
        <f t="shared" si="298"/>
        <v>0.9867978615748374</v>
      </c>
      <c r="R347" s="4">
        <f t="shared" si="298"/>
        <v>0.98114509762858249</v>
      </c>
      <c r="S347" s="4">
        <f t="shared" si="298"/>
        <v>0.97311898315872036</v>
      </c>
      <c r="T347" s="4">
        <f t="shared" si="298"/>
        <v>0.96177484161592774</v>
      </c>
      <c r="U347" s="4">
        <f t="shared" si="298"/>
        <v>0.94584787155511363</v>
      </c>
      <c r="V347" s="4">
        <f t="shared" si="298"/>
        <v>0.92370360150141495</v>
      </c>
      <c r="W347" s="4">
        <f t="shared" si="298"/>
        <v>0.89334463567658451</v>
      </c>
      <c r="X347" s="4">
        <f t="shared" si="298"/>
        <v>0.85254543874327005</v>
      </c>
      <c r="Y347" s="4">
        <f t="shared" si="298"/>
        <v>0.79921300652623883</v>
      </c>
      <c r="Z347" s="4">
        <f t="shared" si="298"/>
        <v>0.73204982249993378</v>
      </c>
      <c r="AA347" s="4">
        <f t="shared" si="298"/>
        <v>0.65145592958786691</v>
      </c>
      <c r="AB347" s="4">
        <f t="shared" si="298"/>
        <v>0.56032247880849573</v>
      </c>
      <c r="AC347" s="4">
        <f t="shared" si="298"/>
        <v>0.46411326873185343</v>
      </c>
      <c r="AD347" s="4">
        <f t="shared" si="298"/>
        <v>0.36979727595523937</v>
      </c>
      <c r="AE347" s="4">
        <f t="shared" si="298"/>
        <v>0.28393948637231203</v>
      </c>
      <c r="AF347" s="4">
        <f t="shared" si="298"/>
        <v>0.21097259161117732</v>
      </c>
      <c r="AG347" s="4">
        <f t="shared" si="295"/>
        <v>0.15253917653798199</v>
      </c>
      <c r="AH347" s="4">
        <f t="shared" si="295"/>
        <v>0.10795188737709993</v>
      </c>
      <c r="AI347" s="4">
        <f t="shared" si="295"/>
        <v>7.5176653938091809E-2</v>
      </c>
      <c r="AJ347" s="4">
        <f t="shared" si="296"/>
        <v>5.1742836177502194E-2</v>
      </c>
      <c r="AK347" s="4">
        <f t="shared" si="296"/>
        <v>3.5319190625345942E-2</v>
      </c>
      <c r="AL347" s="4">
        <f t="shared" si="296"/>
        <v>2.3969442072658165E-2</v>
      </c>
      <c r="AM347" s="4">
        <f t="shared" si="296"/>
        <v>1.6202243558389728E-2</v>
      </c>
      <c r="AN347" s="4">
        <f t="shared" si="296"/>
        <v>1.0922240564108399E-2</v>
      </c>
      <c r="AO347" s="4">
        <f t="shared" si="296"/>
        <v>7.3493212906090566E-3</v>
      </c>
      <c r="AP347" s="4">
        <f t="shared" si="296"/>
        <v>4.9390262185057265E-3</v>
      </c>
      <c r="AQ347" s="4">
        <f t="shared" si="296"/>
        <v>3.3164275492956197E-3</v>
      </c>
      <c r="AR347" s="4">
        <f t="shared" si="296"/>
        <v>2.2256362146679809E-3</v>
      </c>
    </row>
    <row r="348" spans="1:44" x14ac:dyDescent="0.25">
      <c r="A348" s="24" t="s">
        <v>56</v>
      </c>
      <c r="B348" s="72">
        <f>'Parameter Input'!B117</f>
        <v>0.54</v>
      </c>
      <c r="C348" s="73">
        <f>'Parameter Input'!C117</f>
        <v>0.54</v>
      </c>
      <c r="D348" s="1" t="s">
        <v>57</v>
      </c>
      <c r="L348" s="54">
        <f>'Parameter Input'!E117</f>
        <v>12</v>
      </c>
      <c r="M348" s="37">
        <v>0</v>
      </c>
      <c r="N348" s="37">
        <v>1</v>
      </c>
      <c r="O348" s="37">
        <f>'Parameter Input'!F117</f>
        <v>0.9</v>
      </c>
      <c r="P348" s="55">
        <f>'Parameter Input'!G117</f>
        <v>0.4</v>
      </c>
      <c r="Q348" s="4">
        <f t="shared" si="298"/>
        <v>0.9867978615748374</v>
      </c>
      <c r="R348" s="4">
        <f t="shared" si="298"/>
        <v>0.98114509762858249</v>
      </c>
      <c r="S348" s="4">
        <f t="shared" si="298"/>
        <v>0.97311898315872036</v>
      </c>
      <c r="T348" s="4">
        <f t="shared" si="298"/>
        <v>0.96177484161592774</v>
      </c>
      <c r="U348" s="4">
        <f t="shared" si="298"/>
        <v>0.94584787155511363</v>
      </c>
      <c r="V348" s="4">
        <f t="shared" si="298"/>
        <v>0.92370360150141495</v>
      </c>
      <c r="W348" s="4">
        <f t="shared" si="298"/>
        <v>0.89334463567658451</v>
      </c>
      <c r="X348" s="4">
        <f t="shared" si="298"/>
        <v>0.85254543874327005</v>
      </c>
      <c r="Y348" s="4">
        <f t="shared" si="298"/>
        <v>0.79921300652623883</v>
      </c>
      <c r="Z348" s="4">
        <f t="shared" si="298"/>
        <v>0.73204982249993378</v>
      </c>
      <c r="AA348" s="4">
        <f t="shared" si="298"/>
        <v>0.65145592958786691</v>
      </c>
      <c r="AB348" s="4">
        <f t="shared" si="298"/>
        <v>0.56032247880849573</v>
      </c>
      <c r="AC348" s="4">
        <f t="shared" si="298"/>
        <v>0.46411326873185343</v>
      </c>
      <c r="AD348" s="4">
        <f t="shared" si="298"/>
        <v>0.36979727595523937</v>
      </c>
      <c r="AE348" s="4">
        <f t="shared" si="298"/>
        <v>0.28393948637231203</v>
      </c>
      <c r="AF348" s="4">
        <f t="shared" si="298"/>
        <v>0.21097259161117732</v>
      </c>
      <c r="AG348" s="4">
        <f t="shared" si="295"/>
        <v>0.15253917653798199</v>
      </c>
      <c r="AH348" s="4">
        <f t="shared" si="295"/>
        <v>0.10795188737709993</v>
      </c>
      <c r="AI348" s="4">
        <f t="shared" si="295"/>
        <v>7.5176653938091809E-2</v>
      </c>
      <c r="AJ348" s="4">
        <f t="shared" si="296"/>
        <v>5.1742836177502194E-2</v>
      </c>
      <c r="AK348" s="4">
        <f t="shared" si="296"/>
        <v>3.5319190625345942E-2</v>
      </c>
      <c r="AL348" s="4">
        <f t="shared" si="296"/>
        <v>2.3969442072658165E-2</v>
      </c>
      <c r="AM348" s="4">
        <f t="shared" si="296"/>
        <v>1.6202243558389728E-2</v>
      </c>
      <c r="AN348" s="4">
        <f t="shared" si="296"/>
        <v>1.0922240564108399E-2</v>
      </c>
      <c r="AO348" s="4">
        <f t="shared" si="296"/>
        <v>7.3493212906090566E-3</v>
      </c>
      <c r="AP348" s="4">
        <f t="shared" si="296"/>
        <v>4.9390262185057265E-3</v>
      </c>
      <c r="AQ348" s="4">
        <f t="shared" si="296"/>
        <v>3.3164275492956197E-3</v>
      </c>
      <c r="AR348" s="4">
        <f t="shared" si="296"/>
        <v>2.2256362146679809E-3</v>
      </c>
    </row>
    <row r="349" spans="1:44" x14ac:dyDescent="0.25">
      <c r="A349" s="24" t="s">
        <v>73</v>
      </c>
      <c r="B349" s="72">
        <f>'Parameter Input'!$L$95</f>
        <v>0</v>
      </c>
      <c r="C349" s="73">
        <f>'Parameter Input'!$M$95</f>
        <v>0</v>
      </c>
      <c r="D349" s="1" t="s">
        <v>57</v>
      </c>
      <c r="L349" s="54">
        <f>'Parameter Input'!$O$95</f>
        <v>12</v>
      </c>
      <c r="M349" s="37">
        <v>0</v>
      </c>
      <c r="N349" s="37">
        <v>1</v>
      </c>
      <c r="O349" s="37">
        <f>'Parameter Input'!$P$95</f>
        <v>0.9</v>
      </c>
      <c r="P349" s="55">
        <f>'Parameter Input'!$Q$95</f>
        <v>0.4</v>
      </c>
      <c r="Q349" s="4">
        <f t="shared" si="298"/>
        <v>0.9867978615748374</v>
      </c>
      <c r="R349" s="4">
        <f t="shared" si="298"/>
        <v>0.98114509762858249</v>
      </c>
      <c r="S349" s="4">
        <f t="shared" si="298"/>
        <v>0.97311898315872036</v>
      </c>
      <c r="T349" s="4">
        <f t="shared" si="298"/>
        <v>0.96177484161592774</v>
      </c>
      <c r="U349" s="4">
        <f t="shared" si="298"/>
        <v>0.94584787155511363</v>
      </c>
      <c r="V349" s="4">
        <f t="shared" si="298"/>
        <v>0.92370360150141495</v>
      </c>
      <c r="W349" s="4">
        <f t="shared" si="298"/>
        <v>0.89334463567658451</v>
      </c>
      <c r="X349" s="4">
        <f t="shared" si="298"/>
        <v>0.85254543874327005</v>
      </c>
      <c r="Y349" s="4">
        <f t="shared" si="298"/>
        <v>0.79921300652623883</v>
      </c>
      <c r="Z349" s="4">
        <f t="shared" si="298"/>
        <v>0.73204982249993378</v>
      </c>
      <c r="AA349" s="4">
        <f t="shared" si="298"/>
        <v>0.65145592958786691</v>
      </c>
      <c r="AB349" s="4">
        <f t="shared" si="298"/>
        <v>0.56032247880849573</v>
      </c>
      <c r="AC349" s="4">
        <f t="shared" si="298"/>
        <v>0.46411326873185343</v>
      </c>
      <c r="AD349" s="4">
        <f t="shared" si="298"/>
        <v>0.36979727595523937</v>
      </c>
      <c r="AE349" s="4">
        <f t="shared" si="298"/>
        <v>0.28393948637231203</v>
      </c>
      <c r="AF349" s="4">
        <f t="shared" si="298"/>
        <v>0.21097259161117732</v>
      </c>
      <c r="AG349" s="4">
        <f t="shared" si="295"/>
        <v>0.15253917653798199</v>
      </c>
      <c r="AH349" s="4">
        <f t="shared" si="295"/>
        <v>0.10795188737709993</v>
      </c>
      <c r="AI349" s="4">
        <f t="shared" si="295"/>
        <v>7.5176653938091809E-2</v>
      </c>
      <c r="AJ349" s="4">
        <f t="shared" si="296"/>
        <v>5.1742836177502194E-2</v>
      </c>
      <c r="AK349" s="4">
        <f t="shared" si="296"/>
        <v>3.5319190625345942E-2</v>
      </c>
      <c r="AL349" s="4">
        <f t="shared" si="296"/>
        <v>2.3969442072658165E-2</v>
      </c>
      <c r="AM349" s="4">
        <f t="shared" si="296"/>
        <v>1.6202243558389728E-2</v>
      </c>
      <c r="AN349" s="4">
        <f t="shared" si="296"/>
        <v>1.0922240564108399E-2</v>
      </c>
      <c r="AO349" s="4">
        <f t="shared" si="296"/>
        <v>7.3493212906090566E-3</v>
      </c>
      <c r="AP349" s="4">
        <f t="shared" si="296"/>
        <v>4.9390262185057265E-3</v>
      </c>
      <c r="AQ349" s="4">
        <f t="shared" si="296"/>
        <v>3.3164275492956197E-3</v>
      </c>
      <c r="AR349" s="4">
        <f t="shared" si="296"/>
        <v>2.2256362146679809E-3</v>
      </c>
    </row>
    <row r="350" spans="1:44" ht="15.75" thickBot="1" x14ac:dyDescent="0.3">
      <c r="A350" s="24" t="s">
        <v>64</v>
      </c>
      <c r="B350" s="74">
        <f>'Parameter Input'!B118</f>
        <v>178500</v>
      </c>
      <c r="C350" s="75">
        <f>'Parameter Input'!C118</f>
        <v>178500</v>
      </c>
      <c r="D350" s="1" t="s">
        <v>65</v>
      </c>
      <c r="L350" s="56">
        <f>'Parameter Input'!E118</f>
        <v>12</v>
      </c>
      <c r="M350" s="57">
        <v>0</v>
      </c>
      <c r="N350" s="57">
        <v>1</v>
      </c>
      <c r="O350" s="57">
        <f>'Parameter Input'!F118</f>
        <v>0.9</v>
      </c>
      <c r="P350" s="58">
        <f>'Parameter Input'!G118</f>
        <v>0.4</v>
      </c>
      <c r="Q350" s="4">
        <f t="shared" si="298"/>
        <v>0.9867978615748374</v>
      </c>
      <c r="R350" s="4">
        <f t="shared" si="298"/>
        <v>0.98114509762858249</v>
      </c>
      <c r="S350" s="4">
        <f t="shared" si="298"/>
        <v>0.97311898315872036</v>
      </c>
      <c r="T350" s="4">
        <f t="shared" si="298"/>
        <v>0.96177484161592774</v>
      </c>
      <c r="U350" s="4">
        <f t="shared" si="298"/>
        <v>0.94584787155511363</v>
      </c>
      <c r="V350" s="4">
        <f t="shared" si="298"/>
        <v>0.92370360150141495</v>
      </c>
      <c r="W350" s="4">
        <f t="shared" si="298"/>
        <v>0.89334463567658451</v>
      </c>
      <c r="X350" s="4">
        <f t="shared" si="298"/>
        <v>0.85254543874327005</v>
      </c>
      <c r="Y350" s="4">
        <f t="shared" si="298"/>
        <v>0.79921300652623883</v>
      </c>
      <c r="Z350" s="4">
        <f t="shared" si="298"/>
        <v>0.73204982249993378</v>
      </c>
      <c r="AA350" s="4">
        <f t="shared" si="298"/>
        <v>0.65145592958786691</v>
      </c>
      <c r="AB350" s="4">
        <f t="shared" si="298"/>
        <v>0.56032247880849573</v>
      </c>
      <c r="AC350" s="4">
        <f t="shared" si="298"/>
        <v>0.46411326873185343</v>
      </c>
      <c r="AD350" s="4">
        <f t="shared" si="298"/>
        <v>0.36979727595523937</v>
      </c>
      <c r="AE350" s="4">
        <f t="shared" si="298"/>
        <v>0.28393948637231203</v>
      </c>
      <c r="AF350" s="4">
        <f t="shared" si="298"/>
        <v>0.21097259161117732</v>
      </c>
      <c r="AG350" s="4">
        <f t="shared" si="295"/>
        <v>0.15253917653798199</v>
      </c>
      <c r="AH350" s="4">
        <f t="shared" si="295"/>
        <v>0.10795188737709993</v>
      </c>
      <c r="AI350" s="4">
        <f t="shared" si="295"/>
        <v>7.5176653938091809E-2</v>
      </c>
      <c r="AJ350" s="4">
        <f t="shared" si="296"/>
        <v>5.1742836177502194E-2</v>
      </c>
      <c r="AK350" s="4">
        <f t="shared" si="296"/>
        <v>3.5319190625345942E-2</v>
      </c>
      <c r="AL350" s="4">
        <f t="shared" si="296"/>
        <v>2.3969442072658165E-2</v>
      </c>
      <c r="AM350" s="4">
        <f t="shared" si="296"/>
        <v>1.6202243558389728E-2</v>
      </c>
      <c r="AN350" s="4">
        <f t="shared" si="296"/>
        <v>1.0922240564108399E-2</v>
      </c>
      <c r="AO350" s="4">
        <f t="shared" si="296"/>
        <v>7.3493212906090566E-3</v>
      </c>
      <c r="AP350" s="4">
        <f t="shared" si="296"/>
        <v>4.9390262185057265E-3</v>
      </c>
      <c r="AQ350" s="4">
        <f t="shared" si="296"/>
        <v>3.3164275492956197E-3</v>
      </c>
      <c r="AR350" s="4">
        <f t="shared" si="296"/>
        <v>2.2256362146679809E-3</v>
      </c>
    </row>
    <row r="351" spans="1:44" x14ac:dyDescent="0.25">
      <c r="A351" s="25"/>
      <c r="B351" s="40"/>
    </row>
    <row r="352" spans="1:44" ht="15.75" thickBot="1" x14ac:dyDescent="0.3"/>
    <row r="353" spans="1:29" ht="15.75" thickBot="1" x14ac:dyDescent="0.3">
      <c r="A353" s="26" t="s">
        <v>208</v>
      </c>
      <c r="B353" s="27">
        <v>2023</v>
      </c>
      <c r="C353" s="27">
        <v>2024</v>
      </c>
      <c r="D353" s="27">
        <v>2025</v>
      </c>
      <c r="E353" s="27">
        <v>2026</v>
      </c>
      <c r="F353" s="27">
        <v>2027</v>
      </c>
      <c r="G353" s="27">
        <v>2028</v>
      </c>
      <c r="H353" s="27">
        <v>2029</v>
      </c>
      <c r="I353" s="27">
        <v>2030</v>
      </c>
      <c r="J353" s="27">
        <v>2031</v>
      </c>
      <c r="K353" s="27">
        <v>2032</v>
      </c>
      <c r="L353" s="27">
        <v>2033</v>
      </c>
      <c r="M353" s="27">
        <v>2034</v>
      </c>
      <c r="N353" s="27">
        <v>2035</v>
      </c>
      <c r="O353" s="27">
        <v>2036</v>
      </c>
      <c r="P353" s="27">
        <v>2037</v>
      </c>
      <c r="Q353" s="27">
        <v>2038</v>
      </c>
      <c r="R353" s="27">
        <v>2039</v>
      </c>
      <c r="S353" s="27">
        <v>2040</v>
      </c>
      <c r="T353" s="27">
        <v>2041</v>
      </c>
      <c r="U353" s="27">
        <v>2042</v>
      </c>
      <c r="V353" s="27">
        <v>2043</v>
      </c>
      <c r="W353" s="27">
        <v>2044</v>
      </c>
      <c r="X353" s="27">
        <v>2045</v>
      </c>
      <c r="Y353" s="27">
        <v>2046</v>
      </c>
      <c r="Z353" s="27">
        <v>2047</v>
      </c>
      <c r="AA353" s="27">
        <v>2048</v>
      </c>
      <c r="AB353" s="27">
        <v>2049</v>
      </c>
      <c r="AC353" s="28">
        <v>2050</v>
      </c>
    </row>
    <row r="354" spans="1:29" x14ac:dyDescent="0.25">
      <c r="A354" s="29" t="str">
        <f t="shared" ref="A354:A363" si="299">A334</f>
        <v>Capex vehicle</v>
      </c>
      <c r="B354" s="62">
        <f t="shared" ref="B354:B363" si="300">$B334+($C334-$B334)*(1-Q334)</f>
        <v>5000000</v>
      </c>
      <c r="C354" s="62">
        <f t="shared" ref="C354:C363" si="301">$B334+($C334-$B334)*(1-R334)</f>
        <v>5000000</v>
      </c>
      <c r="D354" s="62">
        <f t="shared" ref="D354:D363" si="302">$B334+($C334-$B334)*(1-S334)</f>
        <v>5000000</v>
      </c>
      <c r="E354" s="62">
        <f t="shared" ref="E354:E363" si="303">$B334+($C334-$B334)*(1-T334)</f>
        <v>5000000</v>
      </c>
      <c r="F354" s="62">
        <f t="shared" ref="F354:F363" si="304">$B334+($C334-$B334)*(1-U334)</f>
        <v>5000000</v>
      </c>
      <c r="G354" s="62">
        <f t="shared" ref="G354:G363" si="305">$B334+($C334-$B334)*(1-V334)</f>
        <v>5000000</v>
      </c>
      <c r="H354" s="62">
        <f t="shared" ref="H354:H363" si="306">$B334+($C334-$B334)*(1-W334)</f>
        <v>5000000</v>
      </c>
      <c r="I354" s="62">
        <f t="shared" ref="I354:I363" si="307">$B334+($C334-$B334)*(1-X334)</f>
        <v>5000000</v>
      </c>
      <c r="J354" s="62">
        <f t="shared" ref="J354:J363" si="308">$B334+($C334-$B334)*(1-Y334)</f>
        <v>5000000</v>
      </c>
      <c r="K354" s="62">
        <f t="shared" ref="K354:K363" si="309">$B334+($C334-$B334)*(1-Z334)</f>
        <v>5000000</v>
      </c>
      <c r="L354" s="62">
        <f t="shared" ref="L354:L363" si="310">$B334+($C334-$B334)*(1-AA334)</f>
        <v>5000000</v>
      </c>
      <c r="M354" s="62">
        <f t="shared" ref="M354:M363" si="311">$B334+($C334-$B334)*(1-AB334)</f>
        <v>5000000</v>
      </c>
      <c r="N354" s="62">
        <f t="shared" ref="N354:N363" si="312">$B334+($C334-$B334)*(1-AC334)</f>
        <v>5000000</v>
      </c>
      <c r="O354" s="62">
        <f t="shared" ref="O354:O363" si="313">$B334+($C334-$B334)*(1-AD334)</f>
        <v>5000000</v>
      </c>
      <c r="P354" s="62">
        <f t="shared" ref="P354:P363" si="314">$B334+($C334-$B334)*(1-AE334)</f>
        <v>5000000</v>
      </c>
      <c r="Q354" s="62">
        <f t="shared" ref="Q354:Q363" si="315">$B334+($C334-$B334)*(1-AF334)</f>
        <v>5000000</v>
      </c>
      <c r="R354" s="62">
        <f t="shared" ref="R354:R363" si="316">$B334+($C334-$B334)*(1-AG334)</f>
        <v>5000000</v>
      </c>
      <c r="S354" s="62">
        <f t="shared" ref="S354:S363" si="317">$B334+($C334-$B334)*(1-AH334)</f>
        <v>5000000</v>
      </c>
      <c r="T354" s="62">
        <f t="shared" ref="T354:T363" si="318">$B334+($C334-$B334)*(1-AI334)</f>
        <v>5000000</v>
      </c>
      <c r="U354" s="62">
        <f t="shared" ref="U354:U363" si="319">$B334+($C334-$B334)*(1-AJ334)</f>
        <v>5000000</v>
      </c>
      <c r="V354" s="62">
        <f t="shared" ref="V354:V363" si="320">$B334+($C334-$B334)*(1-AK334)</f>
        <v>5000000</v>
      </c>
      <c r="W354" s="62">
        <f t="shared" ref="W354:W363" si="321">$B334+($C334-$B334)*(1-AL334)</f>
        <v>5000000</v>
      </c>
      <c r="X354" s="62">
        <f t="shared" ref="X354:X363" si="322">$B334+($C334-$B334)*(1-AM334)</f>
        <v>5000000</v>
      </c>
      <c r="Y354" s="62">
        <f t="shared" ref="Y354:Y363" si="323">$B334+($C334-$B334)*(1-AN334)</f>
        <v>5000000</v>
      </c>
      <c r="Z354" s="62">
        <f t="shared" ref="Z354:Z363" si="324">$B334+($C334-$B334)*(1-AO334)</f>
        <v>5000000</v>
      </c>
      <c r="AA354" s="62">
        <f t="shared" ref="AA354:AA363" si="325">$B334+($C334-$B334)*(1-AP334)</f>
        <v>5000000</v>
      </c>
      <c r="AB354" s="62">
        <f t="shared" ref="AB354:AB363" si="326">$B334+($C334-$B334)*(1-AQ334)</f>
        <v>5000000</v>
      </c>
      <c r="AC354" s="62">
        <f t="shared" ref="AC354:AC363" si="327">$B334+($C334-$B334)*(1-AR334)</f>
        <v>5000000</v>
      </c>
    </row>
    <row r="355" spans="1:29" x14ac:dyDescent="0.25">
      <c r="A355" s="30" t="str">
        <f t="shared" si="299"/>
        <v>Residual value (vehicle)</v>
      </c>
      <c r="B355" s="62">
        <f t="shared" si="300"/>
        <v>-750000</v>
      </c>
      <c r="C355" s="62">
        <f t="shared" si="301"/>
        <v>-750000</v>
      </c>
      <c r="D355" s="62">
        <f t="shared" si="302"/>
        <v>-750000</v>
      </c>
      <c r="E355" s="62">
        <f t="shared" si="303"/>
        <v>-750000</v>
      </c>
      <c r="F355" s="62">
        <f t="shared" si="304"/>
        <v>-750000</v>
      </c>
      <c r="G355" s="62">
        <f t="shared" si="305"/>
        <v>-750000</v>
      </c>
      <c r="H355" s="62">
        <f t="shared" si="306"/>
        <v>-750000</v>
      </c>
      <c r="I355" s="62">
        <f t="shared" si="307"/>
        <v>-750000</v>
      </c>
      <c r="J355" s="62">
        <f t="shared" si="308"/>
        <v>-750000</v>
      </c>
      <c r="K355" s="62">
        <f t="shared" si="309"/>
        <v>-750000</v>
      </c>
      <c r="L355" s="62">
        <f t="shared" si="310"/>
        <v>-750000</v>
      </c>
      <c r="M355" s="62">
        <f t="shared" si="311"/>
        <v>-750000</v>
      </c>
      <c r="N355" s="62">
        <f t="shared" si="312"/>
        <v>-750000</v>
      </c>
      <c r="O355" s="62">
        <f t="shared" si="313"/>
        <v>-750000</v>
      </c>
      <c r="P355" s="62">
        <f t="shared" si="314"/>
        <v>-750000</v>
      </c>
      <c r="Q355" s="62">
        <f t="shared" si="315"/>
        <v>-750000</v>
      </c>
      <c r="R355" s="62">
        <f t="shared" si="316"/>
        <v>-750000</v>
      </c>
      <c r="S355" s="62">
        <f t="shared" si="317"/>
        <v>-750000</v>
      </c>
      <c r="T355" s="62">
        <f t="shared" si="318"/>
        <v>-750000</v>
      </c>
      <c r="U355" s="62">
        <f t="shared" si="319"/>
        <v>-750000</v>
      </c>
      <c r="V355" s="62">
        <f t="shared" si="320"/>
        <v>-750000</v>
      </c>
      <c r="W355" s="62">
        <f t="shared" si="321"/>
        <v>-750000</v>
      </c>
      <c r="X355" s="62">
        <f t="shared" si="322"/>
        <v>-750000</v>
      </c>
      <c r="Y355" s="62">
        <f t="shared" si="323"/>
        <v>-750000</v>
      </c>
      <c r="Z355" s="62">
        <f t="shared" si="324"/>
        <v>-750000</v>
      </c>
      <c r="AA355" s="62">
        <f t="shared" si="325"/>
        <v>-750000</v>
      </c>
      <c r="AB355" s="62">
        <f t="shared" si="326"/>
        <v>-750000</v>
      </c>
      <c r="AC355" s="62">
        <f t="shared" si="327"/>
        <v>-750000</v>
      </c>
    </row>
    <row r="356" spans="1:29" x14ac:dyDescent="0.25">
      <c r="A356" s="30" t="str">
        <f t="shared" si="299"/>
        <v>Capex costumization</v>
      </c>
      <c r="B356" s="62">
        <f t="shared" si="300"/>
        <v>4200000</v>
      </c>
      <c r="C356" s="62">
        <f t="shared" si="301"/>
        <v>4200000</v>
      </c>
      <c r="D356" s="62">
        <f t="shared" si="302"/>
        <v>4200000</v>
      </c>
      <c r="E356" s="62">
        <f t="shared" si="303"/>
        <v>4200000</v>
      </c>
      <c r="F356" s="62">
        <f t="shared" si="304"/>
        <v>4200000</v>
      </c>
      <c r="G356" s="62">
        <f t="shared" si="305"/>
        <v>4200000</v>
      </c>
      <c r="H356" s="62">
        <f t="shared" si="306"/>
        <v>4200000</v>
      </c>
      <c r="I356" s="62">
        <f t="shared" si="307"/>
        <v>4200000</v>
      </c>
      <c r="J356" s="62">
        <f t="shared" si="308"/>
        <v>4200000</v>
      </c>
      <c r="K356" s="62">
        <f t="shared" si="309"/>
        <v>4200000</v>
      </c>
      <c r="L356" s="62">
        <f t="shared" si="310"/>
        <v>4200000</v>
      </c>
      <c r="M356" s="62">
        <f t="shared" si="311"/>
        <v>4200000</v>
      </c>
      <c r="N356" s="62">
        <f t="shared" si="312"/>
        <v>4200000</v>
      </c>
      <c r="O356" s="62">
        <f t="shared" si="313"/>
        <v>4200000</v>
      </c>
      <c r="P356" s="62">
        <f t="shared" si="314"/>
        <v>4200000</v>
      </c>
      <c r="Q356" s="62">
        <f t="shared" si="315"/>
        <v>4200000</v>
      </c>
      <c r="R356" s="62">
        <f t="shared" si="316"/>
        <v>4200000</v>
      </c>
      <c r="S356" s="62">
        <f t="shared" si="317"/>
        <v>4200000</v>
      </c>
      <c r="T356" s="62">
        <f t="shared" si="318"/>
        <v>4200000</v>
      </c>
      <c r="U356" s="62">
        <f t="shared" si="319"/>
        <v>4200000</v>
      </c>
      <c r="V356" s="62">
        <f t="shared" si="320"/>
        <v>4200000</v>
      </c>
      <c r="W356" s="62">
        <f t="shared" si="321"/>
        <v>4200000</v>
      </c>
      <c r="X356" s="62">
        <f t="shared" si="322"/>
        <v>4200000</v>
      </c>
      <c r="Y356" s="62">
        <f t="shared" si="323"/>
        <v>4200000</v>
      </c>
      <c r="Z356" s="62">
        <f t="shared" si="324"/>
        <v>4200000</v>
      </c>
      <c r="AA356" s="62">
        <f t="shared" si="325"/>
        <v>4200000</v>
      </c>
      <c r="AB356" s="62">
        <f t="shared" si="326"/>
        <v>4200000</v>
      </c>
      <c r="AC356" s="62">
        <f t="shared" si="327"/>
        <v>4200000</v>
      </c>
    </row>
    <row r="357" spans="1:29" x14ac:dyDescent="0.25">
      <c r="A357" s="30" t="str">
        <f t="shared" si="299"/>
        <v>Residual value (costumization)</v>
      </c>
      <c r="B357" s="62">
        <f t="shared" si="300"/>
        <v>-210000</v>
      </c>
      <c r="C357" s="62">
        <f t="shared" si="301"/>
        <v>-210000</v>
      </c>
      <c r="D357" s="62">
        <f t="shared" si="302"/>
        <v>-210000</v>
      </c>
      <c r="E357" s="62">
        <f t="shared" si="303"/>
        <v>-210000</v>
      </c>
      <c r="F357" s="62">
        <f t="shared" si="304"/>
        <v>-210000</v>
      </c>
      <c r="G357" s="62">
        <f t="shared" si="305"/>
        <v>-210000</v>
      </c>
      <c r="H357" s="62">
        <f t="shared" si="306"/>
        <v>-210000</v>
      </c>
      <c r="I357" s="62">
        <f t="shared" si="307"/>
        <v>-210000</v>
      </c>
      <c r="J357" s="62">
        <f t="shared" si="308"/>
        <v>-210000</v>
      </c>
      <c r="K357" s="62">
        <f t="shared" si="309"/>
        <v>-210000</v>
      </c>
      <c r="L357" s="62">
        <f t="shared" si="310"/>
        <v>-210000</v>
      </c>
      <c r="M357" s="62">
        <f t="shared" si="311"/>
        <v>-210000</v>
      </c>
      <c r="N357" s="62">
        <f t="shared" si="312"/>
        <v>-210000</v>
      </c>
      <c r="O357" s="62">
        <f t="shared" si="313"/>
        <v>-210000</v>
      </c>
      <c r="P357" s="62">
        <f t="shared" si="314"/>
        <v>-210000</v>
      </c>
      <c r="Q357" s="62">
        <f t="shared" si="315"/>
        <v>-210000</v>
      </c>
      <c r="R357" s="62">
        <f t="shared" si="316"/>
        <v>-210000</v>
      </c>
      <c r="S357" s="62">
        <f t="shared" si="317"/>
        <v>-210000</v>
      </c>
      <c r="T357" s="62">
        <f t="shared" si="318"/>
        <v>-210000</v>
      </c>
      <c r="U357" s="62">
        <f t="shared" si="319"/>
        <v>-210000</v>
      </c>
      <c r="V357" s="62">
        <f t="shared" si="320"/>
        <v>-210000</v>
      </c>
      <c r="W357" s="62">
        <f t="shared" si="321"/>
        <v>-210000</v>
      </c>
      <c r="X357" s="62">
        <f t="shared" si="322"/>
        <v>-210000</v>
      </c>
      <c r="Y357" s="62">
        <f t="shared" si="323"/>
        <v>-210000</v>
      </c>
      <c r="Z357" s="62">
        <f t="shared" si="324"/>
        <v>-210000</v>
      </c>
      <c r="AA357" s="62">
        <f t="shared" si="325"/>
        <v>-210000</v>
      </c>
      <c r="AB357" s="62">
        <f t="shared" si="326"/>
        <v>-210000</v>
      </c>
      <c r="AC357" s="62">
        <f t="shared" si="327"/>
        <v>-210000</v>
      </c>
    </row>
    <row r="358" spans="1:29" x14ac:dyDescent="0.25">
      <c r="A358" s="30" t="str">
        <f t="shared" si="299"/>
        <v>WACC</v>
      </c>
      <c r="B358" s="62">
        <f t="shared" si="300"/>
        <v>0.06</v>
      </c>
      <c r="C358" s="62">
        <f t="shared" si="301"/>
        <v>0.06</v>
      </c>
      <c r="D358" s="62">
        <f t="shared" si="302"/>
        <v>0.06</v>
      </c>
      <c r="E358" s="62">
        <f t="shared" si="303"/>
        <v>0.06</v>
      </c>
      <c r="F358" s="62">
        <f t="shared" si="304"/>
        <v>0.06</v>
      </c>
      <c r="G358" s="62">
        <f t="shared" si="305"/>
        <v>0.06</v>
      </c>
      <c r="H358" s="62">
        <f t="shared" si="306"/>
        <v>0.06</v>
      </c>
      <c r="I358" s="62">
        <f t="shared" si="307"/>
        <v>0.06</v>
      </c>
      <c r="J358" s="62">
        <f t="shared" si="308"/>
        <v>0.06</v>
      </c>
      <c r="K358" s="62">
        <f t="shared" si="309"/>
        <v>0.06</v>
      </c>
      <c r="L358" s="62">
        <f t="shared" si="310"/>
        <v>0.06</v>
      </c>
      <c r="M358" s="62">
        <f t="shared" si="311"/>
        <v>0.06</v>
      </c>
      <c r="N358" s="62">
        <f t="shared" si="312"/>
        <v>0.06</v>
      </c>
      <c r="O358" s="62">
        <f t="shared" si="313"/>
        <v>0.06</v>
      </c>
      <c r="P358" s="62">
        <f t="shared" si="314"/>
        <v>0.06</v>
      </c>
      <c r="Q358" s="62">
        <f t="shared" si="315"/>
        <v>0.06</v>
      </c>
      <c r="R358" s="62">
        <f t="shared" si="316"/>
        <v>0.06</v>
      </c>
      <c r="S358" s="62">
        <f t="shared" si="317"/>
        <v>0.06</v>
      </c>
      <c r="T358" s="62">
        <f t="shared" si="318"/>
        <v>0.06</v>
      </c>
      <c r="U358" s="62">
        <f t="shared" si="319"/>
        <v>0.06</v>
      </c>
      <c r="V358" s="62">
        <f t="shared" si="320"/>
        <v>0.06</v>
      </c>
      <c r="W358" s="62">
        <f t="shared" si="321"/>
        <v>0.06</v>
      </c>
      <c r="X358" s="62">
        <f t="shared" si="322"/>
        <v>0.06</v>
      </c>
      <c r="Y358" s="62">
        <f t="shared" si="323"/>
        <v>0.06</v>
      </c>
      <c r="Z358" s="62">
        <f t="shared" si="324"/>
        <v>0.06</v>
      </c>
      <c r="AA358" s="62">
        <f t="shared" si="325"/>
        <v>0.06</v>
      </c>
      <c r="AB358" s="62">
        <f t="shared" si="326"/>
        <v>0.06</v>
      </c>
      <c r="AC358" s="62">
        <f t="shared" si="327"/>
        <v>0.06</v>
      </c>
    </row>
    <row r="359" spans="1:29" x14ac:dyDescent="0.25">
      <c r="A359" s="30" t="str">
        <f t="shared" si="299"/>
        <v>Opex fix (admin, crew, insurance)</v>
      </c>
      <c r="B359" s="62">
        <f t="shared" si="300"/>
        <v>1450000</v>
      </c>
      <c r="C359" s="62">
        <f t="shared" si="301"/>
        <v>1450000</v>
      </c>
      <c r="D359" s="62">
        <f t="shared" si="302"/>
        <v>1450000</v>
      </c>
      <c r="E359" s="62">
        <f t="shared" si="303"/>
        <v>1450000</v>
      </c>
      <c r="F359" s="62">
        <f t="shared" si="304"/>
        <v>1450000</v>
      </c>
      <c r="G359" s="62">
        <f t="shared" si="305"/>
        <v>1450000</v>
      </c>
      <c r="H359" s="62">
        <f t="shared" si="306"/>
        <v>1450000</v>
      </c>
      <c r="I359" s="62">
        <f t="shared" si="307"/>
        <v>1450000</v>
      </c>
      <c r="J359" s="62">
        <f t="shared" si="308"/>
        <v>1450000</v>
      </c>
      <c r="K359" s="62">
        <f t="shared" si="309"/>
        <v>1450000</v>
      </c>
      <c r="L359" s="62">
        <f t="shared" si="310"/>
        <v>1450000</v>
      </c>
      <c r="M359" s="62">
        <f t="shared" si="311"/>
        <v>1450000</v>
      </c>
      <c r="N359" s="62">
        <f t="shared" si="312"/>
        <v>1450000</v>
      </c>
      <c r="O359" s="62">
        <f t="shared" si="313"/>
        <v>1450000</v>
      </c>
      <c r="P359" s="62">
        <f t="shared" si="314"/>
        <v>1450000</v>
      </c>
      <c r="Q359" s="62">
        <f t="shared" si="315"/>
        <v>1450000</v>
      </c>
      <c r="R359" s="62">
        <f t="shared" si="316"/>
        <v>1450000</v>
      </c>
      <c r="S359" s="62">
        <f t="shared" si="317"/>
        <v>1450000</v>
      </c>
      <c r="T359" s="62">
        <f t="shared" si="318"/>
        <v>1450000</v>
      </c>
      <c r="U359" s="62">
        <f t="shared" si="319"/>
        <v>1450000</v>
      </c>
      <c r="V359" s="62">
        <f t="shared" si="320"/>
        <v>1450000</v>
      </c>
      <c r="W359" s="62">
        <f t="shared" si="321"/>
        <v>1450000</v>
      </c>
      <c r="X359" s="62">
        <f t="shared" si="322"/>
        <v>1450000</v>
      </c>
      <c r="Y359" s="62">
        <f t="shared" si="323"/>
        <v>1450000</v>
      </c>
      <c r="Z359" s="62">
        <f t="shared" si="324"/>
        <v>1450000</v>
      </c>
      <c r="AA359" s="62">
        <f t="shared" si="325"/>
        <v>1450000</v>
      </c>
      <c r="AB359" s="62">
        <f t="shared" si="326"/>
        <v>1450000</v>
      </c>
      <c r="AC359" s="62">
        <f t="shared" si="327"/>
        <v>1450000</v>
      </c>
    </row>
    <row r="360" spans="1:29" x14ac:dyDescent="0.25">
      <c r="A360" s="30" t="str">
        <f t="shared" si="299"/>
        <v>Opex maintenance &amp; repair</v>
      </c>
      <c r="B360" s="62">
        <f t="shared" si="300"/>
        <v>650000</v>
      </c>
      <c r="C360" s="62">
        <f t="shared" si="301"/>
        <v>650000</v>
      </c>
      <c r="D360" s="62">
        <f t="shared" si="302"/>
        <v>650000</v>
      </c>
      <c r="E360" s="62">
        <f t="shared" si="303"/>
        <v>650000</v>
      </c>
      <c r="F360" s="62">
        <f t="shared" si="304"/>
        <v>650000</v>
      </c>
      <c r="G360" s="62">
        <f t="shared" si="305"/>
        <v>650000</v>
      </c>
      <c r="H360" s="62">
        <f t="shared" si="306"/>
        <v>650000</v>
      </c>
      <c r="I360" s="62">
        <f t="shared" si="307"/>
        <v>650000</v>
      </c>
      <c r="J360" s="62">
        <f t="shared" si="308"/>
        <v>650000</v>
      </c>
      <c r="K360" s="62">
        <f t="shared" si="309"/>
        <v>650000</v>
      </c>
      <c r="L360" s="62">
        <f t="shared" si="310"/>
        <v>650000</v>
      </c>
      <c r="M360" s="62">
        <f t="shared" si="311"/>
        <v>650000</v>
      </c>
      <c r="N360" s="62">
        <f t="shared" si="312"/>
        <v>650000</v>
      </c>
      <c r="O360" s="62">
        <f t="shared" si="313"/>
        <v>650000</v>
      </c>
      <c r="P360" s="62">
        <f t="shared" si="314"/>
        <v>650000</v>
      </c>
      <c r="Q360" s="62">
        <f t="shared" si="315"/>
        <v>650000</v>
      </c>
      <c r="R360" s="62">
        <f t="shared" si="316"/>
        <v>650000</v>
      </c>
      <c r="S360" s="62">
        <f t="shared" si="317"/>
        <v>650000</v>
      </c>
      <c r="T360" s="62">
        <f t="shared" si="318"/>
        <v>650000</v>
      </c>
      <c r="U360" s="62">
        <f t="shared" si="319"/>
        <v>650000</v>
      </c>
      <c r="V360" s="62">
        <f t="shared" si="320"/>
        <v>650000</v>
      </c>
      <c r="W360" s="62">
        <f t="shared" si="321"/>
        <v>650000</v>
      </c>
      <c r="X360" s="62">
        <f t="shared" si="322"/>
        <v>650000</v>
      </c>
      <c r="Y360" s="62">
        <f t="shared" si="323"/>
        <v>650000</v>
      </c>
      <c r="Z360" s="62">
        <f t="shared" si="324"/>
        <v>650000</v>
      </c>
      <c r="AA360" s="62">
        <f t="shared" si="325"/>
        <v>650000</v>
      </c>
      <c r="AB360" s="62">
        <f t="shared" si="326"/>
        <v>650000</v>
      </c>
      <c r="AC360" s="62">
        <f t="shared" si="327"/>
        <v>650000</v>
      </c>
    </row>
    <row r="361" spans="1:29" x14ac:dyDescent="0.25">
      <c r="A361" s="30" t="str">
        <f t="shared" si="299"/>
        <v>Opex var (mode-fees, shunting)</v>
      </c>
      <c r="B361" s="62">
        <f t="shared" si="300"/>
        <v>8.9635854341736696</v>
      </c>
      <c r="C361" s="62">
        <f t="shared" si="301"/>
        <v>8.9635854341736696</v>
      </c>
      <c r="D361" s="62">
        <f t="shared" si="302"/>
        <v>8.9635854341736696</v>
      </c>
      <c r="E361" s="62">
        <f t="shared" si="303"/>
        <v>8.9635854341736696</v>
      </c>
      <c r="F361" s="62">
        <f t="shared" si="304"/>
        <v>8.9635854341736696</v>
      </c>
      <c r="G361" s="62">
        <f t="shared" si="305"/>
        <v>8.9635854341736696</v>
      </c>
      <c r="H361" s="62">
        <f t="shared" si="306"/>
        <v>8.9635854341736696</v>
      </c>
      <c r="I361" s="62">
        <f t="shared" si="307"/>
        <v>8.9635854341736696</v>
      </c>
      <c r="J361" s="62">
        <f t="shared" si="308"/>
        <v>8.9635854341736696</v>
      </c>
      <c r="K361" s="62">
        <f t="shared" si="309"/>
        <v>8.9635854341736696</v>
      </c>
      <c r="L361" s="62">
        <f t="shared" si="310"/>
        <v>8.9635854341736696</v>
      </c>
      <c r="M361" s="62">
        <f t="shared" si="311"/>
        <v>8.9635854341736696</v>
      </c>
      <c r="N361" s="62">
        <f t="shared" si="312"/>
        <v>8.9635854341736696</v>
      </c>
      <c r="O361" s="62">
        <f t="shared" si="313"/>
        <v>8.9635854341736696</v>
      </c>
      <c r="P361" s="62">
        <f t="shared" si="314"/>
        <v>8.9635854341736696</v>
      </c>
      <c r="Q361" s="62">
        <f t="shared" si="315"/>
        <v>8.9635854341736696</v>
      </c>
      <c r="R361" s="62">
        <f t="shared" si="316"/>
        <v>8.9635854341736696</v>
      </c>
      <c r="S361" s="62">
        <f t="shared" si="317"/>
        <v>8.9635854341736696</v>
      </c>
      <c r="T361" s="62">
        <f t="shared" si="318"/>
        <v>8.9635854341736696</v>
      </c>
      <c r="U361" s="62">
        <f t="shared" si="319"/>
        <v>8.9635854341736696</v>
      </c>
      <c r="V361" s="62">
        <f t="shared" si="320"/>
        <v>8.9635854341736696</v>
      </c>
      <c r="W361" s="62">
        <f t="shared" si="321"/>
        <v>8.9635854341736696</v>
      </c>
      <c r="X361" s="62">
        <f t="shared" si="322"/>
        <v>8.9635854341736696</v>
      </c>
      <c r="Y361" s="62">
        <f t="shared" si="323"/>
        <v>8.9635854341736696</v>
      </c>
      <c r="Z361" s="62">
        <f t="shared" si="324"/>
        <v>8.9635854341736696</v>
      </c>
      <c r="AA361" s="62">
        <f t="shared" si="325"/>
        <v>8.9635854341736696</v>
      </c>
      <c r="AB361" s="62">
        <f t="shared" si="326"/>
        <v>8.9635854341736696</v>
      </c>
      <c r="AC361" s="62">
        <f t="shared" si="327"/>
        <v>8.9635854341736696</v>
      </c>
    </row>
    <row r="362" spans="1:29" x14ac:dyDescent="0.25">
      <c r="A362" s="30" t="str">
        <f t="shared" si="299"/>
        <v>Fuel Economy</v>
      </c>
      <c r="B362" s="62">
        <f t="shared" si="300"/>
        <v>25.563670588235297</v>
      </c>
      <c r="C362" s="62">
        <f t="shared" si="301"/>
        <v>25.563670588235297</v>
      </c>
      <c r="D362" s="62">
        <f t="shared" si="302"/>
        <v>25.563670588235297</v>
      </c>
      <c r="E362" s="62">
        <f t="shared" si="303"/>
        <v>25.563670588235297</v>
      </c>
      <c r="F362" s="62">
        <f t="shared" si="304"/>
        <v>25.563670588235297</v>
      </c>
      <c r="G362" s="62">
        <f t="shared" si="305"/>
        <v>25.563670588235297</v>
      </c>
      <c r="H362" s="62">
        <f t="shared" si="306"/>
        <v>25.563670588235297</v>
      </c>
      <c r="I362" s="62">
        <f t="shared" si="307"/>
        <v>25.563670588235297</v>
      </c>
      <c r="J362" s="62">
        <f t="shared" si="308"/>
        <v>25.563670588235297</v>
      </c>
      <c r="K362" s="62">
        <f t="shared" si="309"/>
        <v>25.563670588235297</v>
      </c>
      <c r="L362" s="62">
        <f t="shared" si="310"/>
        <v>25.563670588235297</v>
      </c>
      <c r="M362" s="62">
        <f t="shared" si="311"/>
        <v>25.563670588235297</v>
      </c>
      <c r="N362" s="62">
        <f t="shared" si="312"/>
        <v>25.563670588235297</v>
      </c>
      <c r="O362" s="62">
        <f t="shared" si="313"/>
        <v>25.563670588235297</v>
      </c>
      <c r="P362" s="62">
        <f t="shared" si="314"/>
        <v>25.563670588235297</v>
      </c>
      <c r="Q362" s="62">
        <f t="shared" si="315"/>
        <v>25.563670588235297</v>
      </c>
      <c r="R362" s="62">
        <f t="shared" si="316"/>
        <v>25.563670588235297</v>
      </c>
      <c r="S362" s="62">
        <f t="shared" si="317"/>
        <v>25.563670588235297</v>
      </c>
      <c r="T362" s="62">
        <f t="shared" si="318"/>
        <v>25.563670588235297</v>
      </c>
      <c r="U362" s="62">
        <f t="shared" si="319"/>
        <v>25.563670588235297</v>
      </c>
      <c r="V362" s="62">
        <f t="shared" si="320"/>
        <v>25.563670588235297</v>
      </c>
      <c r="W362" s="62">
        <f t="shared" si="321"/>
        <v>25.563670588235297</v>
      </c>
      <c r="X362" s="62">
        <f t="shared" si="322"/>
        <v>25.563670588235297</v>
      </c>
      <c r="Y362" s="62">
        <f t="shared" si="323"/>
        <v>25.563670588235297</v>
      </c>
      <c r="Z362" s="62">
        <f t="shared" si="324"/>
        <v>25.563670588235297</v>
      </c>
      <c r="AA362" s="62">
        <f t="shared" si="325"/>
        <v>25.563670588235297</v>
      </c>
      <c r="AB362" s="62">
        <f t="shared" si="326"/>
        <v>25.563670588235297</v>
      </c>
      <c r="AC362" s="62">
        <f t="shared" si="327"/>
        <v>25.563670588235297</v>
      </c>
    </row>
    <row r="363" spans="1:29" x14ac:dyDescent="0.25">
      <c r="A363" s="30" t="str">
        <f t="shared" si="299"/>
        <v>Fuel Cost</v>
      </c>
      <c r="B363" s="62">
        <f t="shared" si="300"/>
        <v>9.2331951136741086E-2</v>
      </c>
      <c r="C363" s="62">
        <f t="shared" si="301"/>
        <v>9.2222956120974545E-2</v>
      </c>
      <c r="D363" s="62">
        <f t="shared" si="302"/>
        <v>9.2068198823216471E-2</v>
      </c>
      <c r="E363" s="62">
        <f t="shared" si="303"/>
        <v>9.1849464254062249E-2</v>
      </c>
      <c r="F363" s="62">
        <f t="shared" si="304"/>
        <v>9.1542364865268247E-2</v>
      </c>
      <c r="G363" s="62">
        <f t="shared" si="305"/>
        <v>9.1115385234314353E-2</v>
      </c>
      <c r="H363" s="62">
        <f t="shared" si="306"/>
        <v>9.0530012133616333E-2</v>
      </c>
      <c r="I363" s="62">
        <f t="shared" si="307"/>
        <v>8.9743333412323725E-2</v>
      </c>
      <c r="J363" s="62">
        <f t="shared" si="308"/>
        <v>8.8714992348442129E-2</v>
      </c>
      <c r="K363" s="62">
        <f t="shared" si="309"/>
        <v>8.7419970590682711E-2</v>
      </c>
      <c r="L363" s="62">
        <f t="shared" si="310"/>
        <v>8.5865981654976761E-2</v>
      </c>
      <c r="M363" s="62">
        <f t="shared" si="311"/>
        <v>8.4108771907851612E-2</v>
      </c>
      <c r="N363" s="62">
        <f t="shared" si="312"/>
        <v>8.2253692787461766E-2</v>
      </c>
      <c r="O363" s="62">
        <f t="shared" si="313"/>
        <v>8.0435118154333018E-2</v>
      </c>
      <c r="P363" s="62">
        <f t="shared" si="314"/>
        <v>7.8779632233065888E-2</v>
      </c>
      <c r="Q363" s="62">
        <f t="shared" si="315"/>
        <v>7.7372704945717463E-2</v>
      </c>
      <c r="R363" s="62">
        <f t="shared" si="316"/>
        <v>7.6246008154952791E-2</v>
      </c>
      <c r="S363" s="62">
        <f t="shared" si="317"/>
        <v>7.5386288497227227E-2</v>
      </c>
      <c r="T363" s="62">
        <f t="shared" si="318"/>
        <v>7.4754325599182742E-2</v>
      </c>
      <c r="U363" s="62">
        <f t="shared" si="319"/>
        <v>7.4302481269476042E-2</v>
      </c>
      <c r="V363" s="62">
        <f t="shared" si="320"/>
        <v>7.3985805122564349E-2</v>
      </c>
      <c r="W363" s="62">
        <f t="shared" si="321"/>
        <v>7.3766962440611206E-2</v>
      </c>
      <c r="X363" s="62">
        <f t="shared" si="322"/>
        <v>7.3617197488001537E-2</v>
      </c>
      <c r="Y363" s="62">
        <f t="shared" si="323"/>
        <v>7.3515389944810147E-2</v>
      </c>
      <c r="Z363" s="62">
        <f t="shared" si="324"/>
        <v>7.3446497913186276E-2</v>
      </c>
      <c r="AA363" s="62">
        <f t="shared" si="325"/>
        <v>7.3400023276728135E-2</v>
      </c>
      <c r="AB363" s="62">
        <f t="shared" si="326"/>
        <v>7.3368736782330912E-2</v>
      </c>
      <c r="AC363" s="62">
        <f t="shared" si="327"/>
        <v>7.3347704448441492E-2</v>
      </c>
    </row>
    <row r="364" spans="1:29" x14ac:dyDescent="0.25">
      <c r="A364" s="30" t="str">
        <f t="shared" ref="A364" si="328">A344</f>
        <v>Emission Cost</v>
      </c>
      <c r="B364" s="66">
        <f>$B344+($C344-$B344)*(1-Q344)</f>
        <v>0</v>
      </c>
      <c r="C364" s="66">
        <f t="shared" ref="C364" si="329">$B344+($C344-$B344)*(1-R344)</f>
        <v>0</v>
      </c>
      <c r="D364" s="66">
        <f t="shared" ref="D364" si="330">$B344+($C344-$B344)*(1-S344)</f>
        <v>0</v>
      </c>
      <c r="E364" s="66">
        <f t="shared" ref="E364" si="331">$B344+($C344-$B344)*(1-T344)</f>
        <v>0</v>
      </c>
      <c r="F364" s="66">
        <f t="shared" ref="F364" si="332">$B344+($C344-$B344)*(1-U344)</f>
        <v>0</v>
      </c>
      <c r="G364" s="66">
        <f t="shared" ref="G364" si="333">$B344+($C344-$B344)*(1-V344)</f>
        <v>0</v>
      </c>
      <c r="H364" s="66">
        <f t="shared" ref="H364" si="334">$B344+($C344-$B344)*(1-W344)</f>
        <v>0</v>
      </c>
      <c r="I364" s="66">
        <f t="shared" ref="I364" si="335">$B344+($C344-$B344)*(1-X344)</f>
        <v>0</v>
      </c>
      <c r="J364" s="66">
        <f t="shared" ref="J364" si="336">$B344+($C344-$B344)*(1-Y344)</f>
        <v>0</v>
      </c>
      <c r="K364" s="66">
        <f t="shared" ref="K364" si="337">$B344+($C344-$B344)*(1-Z344)</f>
        <v>0</v>
      </c>
      <c r="L364" s="66">
        <f t="shared" ref="L364" si="338">$B344+($C344-$B344)*(1-AA344)</f>
        <v>0</v>
      </c>
      <c r="M364" s="66">
        <f t="shared" ref="M364" si="339">$B344+($C344-$B344)*(1-AB344)</f>
        <v>0</v>
      </c>
      <c r="N364" s="66">
        <f t="shared" ref="N364" si="340">$B344+($C344-$B344)*(1-AC344)</f>
        <v>0</v>
      </c>
      <c r="O364" s="66">
        <f t="shared" ref="O364" si="341">$B344+($C344-$B344)*(1-AD344)</f>
        <v>0</v>
      </c>
      <c r="P364" s="66">
        <f t="shared" ref="P364" si="342">$B344+($C344-$B344)*(1-AE344)</f>
        <v>0</v>
      </c>
      <c r="Q364" s="66">
        <f t="shared" ref="Q364" si="343">$B344+($C344-$B344)*(1-AF344)</f>
        <v>0</v>
      </c>
      <c r="R364" s="66">
        <f t="shared" ref="R364" si="344">$B344+($C344-$B344)*(1-AG344)</f>
        <v>0</v>
      </c>
      <c r="S364" s="66">
        <f t="shared" ref="S364" si="345">$B344+($C344-$B344)*(1-AH344)</f>
        <v>0</v>
      </c>
      <c r="T364" s="66">
        <f t="shared" ref="T364" si="346">$B344+($C344-$B344)*(1-AI344)</f>
        <v>0</v>
      </c>
      <c r="U364" s="66">
        <f t="shared" ref="U364" si="347">$B344+($C344-$B344)*(1-AJ344)</f>
        <v>0</v>
      </c>
      <c r="V364" s="66">
        <f t="shared" ref="V364" si="348">$B344+($C344-$B344)*(1-AK344)</f>
        <v>0</v>
      </c>
      <c r="W364" s="66">
        <f t="shared" ref="W364" si="349">$B344+($C344-$B344)*(1-AL344)</f>
        <v>0</v>
      </c>
      <c r="X364" s="66">
        <f t="shared" ref="X364" si="350">$B344+($C344-$B344)*(1-AM344)</f>
        <v>0</v>
      </c>
      <c r="Y364" s="66">
        <f t="shared" ref="Y364" si="351">$B344+($C344-$B344)*(1-AN344)</f>
        <v>0</v>
      </c>
      <c r="Z364" s="66">
        <f t="shared" ref="Z364" si="352">$B344+($C344-$B344)*(1-AO344)</f>
        <v>0</v>
      </c>
      <c r="AA364" s="66">
        <f t="shared" ref="AA364" si="353">$B344+($C344-$B344)*(1-AP344)</f>
        <v>0</v>
      </c>
      <c r="AB364" s="66">
        <f t="shared" ref="AB364" si="354">$B344+($C344-$B344)*(1-AQ344)</f>
        <v>0</v>
      </c>
      <c r="AC364" s="66">
        <f t="shared" ref="AC364" si="355">$B344+($C344-$B344)*(1-AR344)</f>
        <v>0</v>
      </c>
    </row>
    <row r="365" spans="1:29" x14ac:dyDescent="0.25">
      <c r="A365" s="30" t="str">
        <f>A345</f>
        <v>Lifetime vehicle</v>
      </c>
      <c r="B365" s="62">
        <f>$B345+($C345-$B345)*(1-Q345)</f>
        <v>20</v>
      </c>
      <c r="C365" s="62">
        <f t="shared" ref="C365:L367" si="356">$B345+($C345-$B345)*(1-R345)</f>
        <v>20</v>
      </c>
      <c r="D365" s="62">
        <f t="shared" si="356"/>
        <v>20</v>
      </c>
      <c r="E365" s="62">
        <f t="shared" si="356"/>
        <v>20</v>
      </c>
      <c r="F365" s="62">
        <f t="shared" si="356"/>
        <v>20</v>
      </c>
      <c r="G365" s="62">
        <f t="shared" si="356"/>
        <v>20</v>
      </c>
      <c r="H365" s="62">
        <f t="shared" si="356"/>
        <v>20</v>
      </c>
      <c r="I365" s="62">
        <f t="shared" si="356"/>
        <v>20</v>
      </c>
      <c r="J365" s="62">
        <f t="shared" si="356"/>
        <v>20</v>
      </c>
      <c r="K365" s="62">
        <f t="shared" si="356"/>
        <v>20</v>
      </c>
      <c r="L365" s="62">
        <f t="shared" si="356"/>
        <v>20</v>
      </c>
      <c r="M365" s="62">
        <f t="shared" ref="M365:V367" si="357">$B345+($C345-$B345)*(1-AB345)</f>
        <v>20</v>
      </c>
      <c r="N365" s="62">
        <f t="shared" si="357"/>
        <v>20</v>
      </c>
      <c r="O365" s="62">
        <f t="shared" si="357"/>
        <v>20</v>
      </c>
      <c r="P365" s="62">
        <f t="shared" si="357"/>
        <v>20</v>
      </c>
      <c r="Q365" s="62">
        <f t="shared" si="357"/>
        <v>20</v>
      </c>
      <c r="R365" s="62">
        <f t="shared" si="357"/>
        <v>20</v>
      </c>
      <c r="S365" s="62">
        <f t="shared" si="357"/>
        <v>20</v>
      </c>
      <c r="T365" s="62">
        <f t="shared" si="357"/>
        <v>20</v>
      </c>
      <c r="U365" s="62">
        <f t="shared" si="357"/>
        <v>20</v>
      </c>
      <c r="V365" s="62">
        <f t="shared" si="357"/>
        <v>20</v>
      </c>
      <c r="W365" s="62">
        <f t="shared" ref="W365:AC367" si="358">$B345+($C345-$B345)*(1-AL345)</f>
        <v>20</v>
      </c>
      <c r="X365" s="62">
        <f t="shared" si="358"/>
        <v>20</v>
      </c>
      <c r="Y365" s="62">
        <f t="shared" si="358"/>
        <v>20</v>
      </c>
      <c r="Z365" s="62">
        <f t="shared" si="358"/>
        <v>20</v>
      </c>
      <c r="AA365" s="62">
        <f t="shared" si="358"/>
        <v>20</v>
      </c>
      <c r="AB365" s="62">
        <f t="shared" si="358"/>
        <v>20</v>
      </c>
      <c r="AC365" s="62">
        <f t="shared" si="358"/>
        <v>20</v>
      </c>
    </row>
    <row r="366" spans="1:29" x14ac:dyDescent="0.25">
      <c r="A366" s="30" t="str">
        <f>A346</f>
        <v>Lifetime costumization</v>
      </c>
      <c r="B366" s="62">
        <f>$B346+($C346-$B346)*(1-Q346)</f>
        <v>30</v>
      </c>
      <c r="C366" s="62">
        <f t="shared" si="356"/>
        <v>30</v>
      </c>
      <c r="D366" s="62">
        <f t="shared" si="356"/>
        <v>30</v>
      </c>
      <c r="E366" s="62">
        <f t="shared" si="356"/>
        <v>30</v>
      </c>
      <c r="F366" s="62">
        <f t="shared" si="356"/>
        <v>30</v>
      </c>
      <c r="G366" s="62">
        <f t="shared" si="356"/>
        <v>30</v>
      </c>
      <c r="H366" s="62">
        <f t="shared" si="356"/>
        <v>30</v>
      </c>
      <c r="I366" s="62">
        <f t="shared" si="356"/>
        <v>30</v>
      </c>
      <c r="J366" s="62">
        <f t="shared" si="356"/>
        <v>30</v>
      </c>
      <c r="K366" s="62">
        <f t="shared" si="356"/>
        <v>30</v>
      </c>
      <c r="L366" s="62">
        <f t="shared" si="356"/>
        <v>30</v>
      </c>
      <c r="M366" s="62">
        <f t="shared" si="357"/>
        <v>30</v>
      </c>
      <c r="N366" s="62">
        <f t="shared" si="357"/>
        <v>30</v>
      </c>
      <c r="O366" s="62">
        <f t="shared" si="357"/>
        <v>30</v>
      </c>
      <c r="P366" s="62">
        <f t="shared" si="357"/>
        <v>30</v>
      </c>
      <c r="Q366" s="62">
        <f t="shared" si="357"/>
        <v>30</v>
      </c>
      <c r="R366" s="62">
        <f t="shared" si="357"/>
        <v>30</v>
      </c>
      <c r="S366" s="62">
        <f t="shared" si="357"/>
        <v>30</v>
      </c>
      <c r="T366" s="62">
        <f t="shared" si="357"/>
        <v>30</v>
      </c>
      <c r="U366" s="62">
        <f t="shared" si="357"/>
        <v>30</v>
      </c>
      <c r="V366" s="62">
        <f t="shared" si="357"/>
        <v>30</v>
      </c>
      <c r="W366" s="62">
        <f t="shared" si="358"/>
        <v>30</v>
      </c>
      <c r="X366" s="62">
        <f t="shared" si="358"/>
        <v>30</v>
      </c>
      <c r="Y366" s="62">
        <f t="shared" si="358"/>
        <v>30</v>
      </c>
      <c r="Z366" s="62">
        <f t="shared" si="358"/>
        <v>30</v>
      </c>
      <c r="AA366" s="62">
        <f t="shared" si="358"/>
        <v>30</v>
      </c>
      <c r="AB366" s="62">
        <f t="shared" si="358"/>
        <v>30</v>
      </c>
      <c r="AC366" s="62">
        <f t="shared" si="358"/>
        <v>30</v>
      </c>
    </row>
    <row r="367" spans="1:29" x14ac:dyDescent="0.25">
      <c r="A367" s="30" t="str">
        <f>A347</f>
        <v>Tonnage .</v>
      </c>
      <c r="B367" s="62">
        <f>$B347+($C347-$B347)*(1-Q347)</f>
        <v>2240</v>
      </c>
      <c r="C367" s="62">
        <f t="shared" si="356"/>
        <v>2240</v>
      </c>
      <c r="D367" s="62">
        <f t="shared" si="356"/>
        <v>2240</v>
      </c>
      <c r="E367" s="62">
        <f t="shared" si="356"/>
        <v>2240</v>
      </c>
      <c r="F367" s="62">
        <f t="shared" si="356"/>
        <v>2240</v>
      </c>
      <c r="G367" s="62">
        <f t="shared" si="356"/>
        <v>2240</v>
      </c>
      <c r="H367" s="62">
        <f t="shared" si="356"/>
        <v>2240</v>
      </c>
      <c r="I367" s="62">
        <f t="shared" si="356"/>
        <v>2240</v>
      </c>
      <c r="J367" s="62">
        <f t="shared" si="356"/>
        <v>2240</v>
      </c>
      <c r="K367" s="62">
        <f t="shared" si="356"/>
        <v>2240</v>
      </c>
      <c r="L367" s="62">
        <f t="shared" si="356"/>
        <v>2240</v>
      </c>
      <c r="M367" s="62">
        <f t="shared" si="357"/>
        <v>2240</v>
      </c>
      <c r="N367" s="62">
        <f t="shared" si="357"/>
        <v>2240</v>
      </c>
      <c r="O367" s="62">
        <f t="shared" si="357"/>
        <v>2240</v>
      </c>
      <c r="P367" s="62">
        <f t="shared" si="357"/>
        <v>2240</v>
      </c>
      <c r="Q367" s="62">
        <f t="shared" si="357"/>
        <v>2240</v>
      </c>
      <c r="R367" s="62">
        <f t="shared" si="357"/>
        <v>2240</v>
      </c>
      <c r="S367" s="62">
        <f t="shared" si="357"/>
        <v>2240</v>
      </c>
      <c r="T367" s="62">
        <f t="shared" si="357"/>
        <v>2240</v>
      </c>
      <c r="U367" s="62">
        <f t="shared" si="357"/>
        <v>2240</v>
      </c>
      <c r="V367" s="62">
        <f t="shared" si="357"/>
        <v>2240</v>
      </c>
      <c r="W367" s="62">
        <f t="shared" si="358"/>
        <v>2240</v>
      </c>
      <c r="X367" s="62">
        <f t="shared" si="358"/>
        <v>2240</v>
      </c>
      <c r="Y367" s="62">
        <f t="shared" si="358"/>
        <v>2240</v>
      </c>
      <c r="Z367" s="62">
        <f t="shared" si="358"/>
        <v>2240</v>
      </c>
      <c r="AA367" s="62">
        <f t="shared" si="358"/>
        <v>2240</v>
      </c>
      <c r="AB367" s="62">
        <f t="shared" si="358"/>
        <v>2240</v>
      </c>
      <c r="AC367" s="62">
        <f t="shared" si="358"/>
        <v>2240</v>
      </c>
    </row>
    <row r="368" spans="1:29" x14ac:dyDescent="0.25">
      <c r="A368" s="30" t="str">
        <f>A348</f>
        <v>Market failure (av. utilization)</v>
      </c>
      <c r="B368" s="62">
        <f t="shared" ref="B368:K369" si="359">($B348+($C348-$B348)*(1-Q348))*B$44</f>
        <v>1209.6000000000001</v>
      </c>
      <c r="C368" s="62">
        <f t="shared" si="359"/>
        <v>1209.6000000000001</v>
      </c>
      <c r="D368" s="62">
        <f t="shared" si="359"/>
        <v>1209.6000000000001</v>
      </c>
      <c r="E368" s="62">
        <f t="shared" si="359"/>
        <v>1209.6000000000001</v>
      </c>
      <c r="F368" s="62">
        <f t="shared" si="359"/>
        <v>1209.6000000000001</v>
      </c>
      <c r="G368" s="62">
        <f t="shared" si="359"/>
        <v>1209.6000000000001</v>
      </c>
      <c r="H368" s="62">
        <f t="shared" si="359"/>
        <v>1209.6000000000001</v>
      </c>
      <c r="I368" s="62">
        <f t="shared" si="359"/>
        <v>1209.6000000000001</v>
      </c>
      <c r="J368" s="62">
        <f t="shared" si="359"/>
        <v>1209.6000000000001</v>
      </c>
      <c r="K368" s="62">
        <f t="shared" si="359"/>
        <v>1209.6000000000001</v>
      </c>
      <c r="L368" s="62">
        <f t="shared" ref="L368:U369" si="360">($B348+($C348-$B348)*(1-AA348))*L$44</f>
        <v>1209.6000000000001</v>
      </c>
      <c r="M368" s="62">
        <f t="shared" si="360"/>
        <v>1209.6000000000001</v>
      </c>
      <c r="N368" s="62">
        <f t="shared" si="360"/>
        <v>1209.6000000000001</v>
      </c>
      <c r="O368" s="62">
        <f t="shared" si="360"/>
        <v>1209.6000000000001</v>
      </c>
      <c r="P368" s="62">
        <f t="shared" si="360"/>
        <v>1209.6000000000001</v>
      </c>
      <c r="Q368" s="62">
        <f t="shared" si="360"/>
        <v>1209.6000000000001</v>
      </c>
      <c r="R368" s="62">
        <f t="shared" si="360"/>
        <v>1209.6000000000001</v>
      </c>
      <c r="S368" s="62">
        <f t="shared" si="360"/>
        <v>1209.6000000000001</v>
      </c>
      <c r="T368" s="62">
        <f t="shared" si="360"/>
        <v>1209.6000000000001</v>
      </c>
      <c r="U368" s="62">
        <f t="shared" si="360"/>
        <v>1209.6000000000001</v>
      </c>
      <c r="V368" s="62">
        <f t="shared" ref="V368:AC369" si="361">($B348+($C348-$B348)*(1-AK348))*V$44</f>
        <v>1209.6000000000001</v>
      </c>
      <c r="W368" s="62">
        <f t="shared" si="361"/>
        <v>1209.6000000000001</v>
      </c>
      <c r="X368" s="62">
        <f t="shared" si="361"/>
        <v>1209.6000000000001</v>
      </c>
      <c r="Y368" s="62">
        <f t="shared" si="361"/>
        <v>1209.6000000000001</v>
      </c>
      <c r="Z368" s="62">
        <f t="shared" si="361"/>
        <v>1209.6000000000001</v>
      </c>
      <c r="AA368" s="62">
        <f t="shared" si="361"/>
        <v>1209.6000000000001</v>
      </c>
      <c r="AB368" s="62">
        <f t="shared" si="361"/>
        <v>1209.6000000000001</v>
      </c>
      <c r="AC368" s="62">
        <f t="shared" si="361"/>
        <v>1209.6000000000001</v>
      </c>
    </row>
    <row r="369" spans="1:29" x14ac:dyDescent="0.25">
      <c r="A369" s="30" t="s">
        <v>73</v>
      </c>
      <c r="B369" s="62">
        <f t="shared" si="359"/>
        <v>0</v>
      </c>
      <c r="C369" s="62">
        <f t="shared" si="359"/>
        <v>0</v>
      </c>
      <c r="D369" s="62">
        <f t="shared" si="359"/>
        <v>0</v>
      </c>
      <c r="E369" s="62">
        <f t="shared" si="359"/>
        <v>0</v>
      </c>
      <c r="F369" s="62">
        <f t="shared" si="359"/>
        <v>0</v>
      </c>
      <c r="G369" s="62">
        <f t="shared" si="359"/>
        <v>0</v>
      </c>
      <c r="H369" s="62">
        <f t="shared" si="359"/>
        <v>0</v>
      </c>
      <c r="I369" s="62">
        <f t="shared" si="359"/>
        <v>0</v>
      </c>
      <c r="J369" s="62">
        <f t="shared" si="359"/>
        <v>0</v>
      </c>
      <c r="K369" s="62">
        <f t="shared" si="359"/>
        <v>0</v>
      </c>
      <c r="L369" s="62">
        <f t="shared" si="360"/>
        <v>0</v>
      </c>
      <c r="M369" s="62">
        <f t="shared" si="360"/>
        <v>0</v>
      </c>
      <c r="N369" s="62">
        <f t="shared" si="360"/>
        <v>0</v>
      </c>
      <c r="O369" s="62">
        <f t="shared" si="360"/>
        <v>0</v>
      </c>
      <c r="P369" s="62">
        <f t="shared" si="360"/>
        <v>0</v>
      </c>
      <c r="Q369" s="62">
        <f t="shared" si="360"/>
        <v>0</v>
      </c>
      <c r="R369" s="62">
        <f t="shared" si="360"/>
        <v>0</v>
      </c>
      <c r="S369" s="62">
        <f t="shared" si="360"/>
        <v>0</v>
      </c>
      <c r="T369" s="62">
        <f t="shared" si="360"/>
        <v>0</v>
      </c>
      <c r="U369" s="62">
        <f t="shared" si="360"/>
        <v>0</v>
      </c>
      <c r="V369" s="62">
        <f t="shared" si="361"/>
        <v>0</v>
      </c>
      <c r="W369" s="62">
        <f t="shared" si="361"/>
        <v>0</v>
      </c>
      <c r="X369" s="62">
        <f t="shared" si="361"/>
        <v>0</v>
      </c>
      <c r="Y369" s="62">
        <f t="shared" si="361"/>
        <v>0</v>
      </c>
      <c r="Z369" s="62">
        <f t="shared" si="361"/>
        <v>0</v>
      </c>
      <c r="AA369" s="62">
        <f t="shared" si="361"/>
        <v>0</v>
      </c>
      <c r="AB369" s="62">
        <f t="shared" si="361"/>
        <v>0</v>
      </c>
      <c r="AC369" s="62">
        <f t="shared" si="361"/>
        <v>0</v>
      </c>
    </row>
    <row r="370" spans="1:29" x14ac:dyDescent="0.25">
      <c r="A370" s="30" t="str">
        <f>A350</f>
        <v>Annual Mileage</v>
      </c>
      <c r="B370" s="62">
        <f t="shared" ref="B370:AC370" si="362">$B350+($C350-$B350)*(1-Q350)</f>
        <v>178500</v>
      </c>
      <c r="C370" s="62">
        <f t="shared" si="362"/>
        <v>178500</v>
      </c>
      <c r="D370" s="62">
        <f t="shared" si="362"/>
        <v>178500</v>
      </c>
      <c r="E370" s="62">
        <f t="shared" si="362"/>
        <v>178500</v>
      </c>
      <c r="F370" s="62">
        <f t="shared" si="362"/>
        <v>178500</v>
      </c>
      <c r="G370" s="62">
        <f t="shared" si="362"/>
        <v>178500</v>
      </c>
      <c r="H370" s="62">
        <f t="shared" si="362"/>
        <v>178500</v>
      </c>
      <c r="I370" s="62">
        <f t="shared" si="362"/>
        <v>178500</v>
      </c>
      <c r="J370" s="62">
        <f t="shared" si="362"/>
        <v>178500</v>
      </c>
      <c r="K370" s="62">
        <f t="shared" si="362"/>
        <v>178500</v>
      </c>
      <c r="L370" s="62">
        <f t="shared" si="362"/>
        <v>178500</v>
      </c>
      <c r="M370" s="62">
        <f t="shared" si="362"/>
        <v>178500</v>
      </c>
      <c r="N370" s="62">
        <f t="shared" si="362"/>
        <v>178500</v>
      </c>
      <c r="O370" s="62">
        <f t="shared" si="362"/>
        <v>178500</v>
      </c>
      <c r="P370" s="62">
        <f t="shared" si="362"/>
        <v>178500</v>
      </c>
      <c r="Q370" s="62">
        <f t="shared" si="362"/>
        <v>178500</v>
      </c>
      <c r="R370" s="62">
        <f t="shared" si="362"/>
        <v>178500</v>
      </c>
      <c r="S370" s="62">
        <f t="shared" si="362"/>
        <v>178500</v>
      </c>
      <c r="T370" s="62">
        <f t="shared" si="362"/>
        <v>178500</v>
      </c>
      <c r="U370" s="62">
        <f t="shared" si="362"/>
        <v>178500</v>
      </c>
      <c r="V370" s="62">
        <f t="shared" si="362"/>
        <v>178500</v>
      </c>
      <c r="W370" s="62">
        <f t="shared" si="362"/>
        <v>178500</v>
      </c>
      <c r="X370" s="62">
        <f t="shared" si="362"/>
        <v>178500</v>
      </c>
      <c r="Y370" s="62">
        <f t="shared" si="362"/>
        <v>178500</v>
      </c>
      <c r="Z370" s="62">
        <f t="shared" si="362"/>
        <v>178500</v>
      </c>
      <c r="AA370" s="62">
        <f t="shared" si="362"/>
        <v>178500</v>
      </c>
      <c r="AB370" s="62">
        <f t="shared" si="362"/>
        <v>178500</v>
      </c>
      <c r="AC370" s="62">
        <f t="shared" si="362"/>
        <v>178500</v>
      </c>
    </row>
    <row r="371" spans="1:29" ht="15.75" thickBot="1" x14ac:dyDescent="0.3">
      <c r="AC371" s="32"/>
    </row>
    <row r="372" spans="1:29" ht="15.75" thickBot="1" x14ac:dyDescent="0.3">
      <c r="A372" s="26" t="s">
        <v>208</v>
      </c>
      <c r="B372" s="27">
        <v>2023</v>
      </c>
      <c r="C372" s="27">
        <v>2024</v>
      </c>
      <c r="D372" s="27">
        <v>2025</v>
      </c>
      <c r="E372" s="27">
        <v>2026</v>
      </c>
      <c r="F372" s="27">
        <v>2027</v>
      </c>
      <c r="G372" s="27">
        <v>2028</v>
      </c>
      <c r="H372" s="27">
        <v>2029</v>
      </c>
      <c r="I372" s="27">
        <v>2030</v>
      </c>
      <c r="J372" s="27">
        <v>2031</v>
      </c>
      <c r="K372" s="27">
        <v>2032</v>
      </c>
      <c r="L372" s="27">
        <v>2033</v>
      </c>
      <c r="M372" s="27">
        <v>2034</v>
      </c>
      <c r="N372" s="27">
        <v>2035</v>
      </c>
      <c r="O372" s="27">
        <v>2036</v>
      </c>
      <c r="P372" s="27">
        <v>2037</v>
      </c>
      <c r="Q372" s="27">
        <v>2038</v>
      </c>
      <c r="R372" s="27">
        <v>2039</v>
      </c>
      <c r="S372" s="27">
        <v>2040</v>
      </c>
      <c r="T372" s="27">
        <v>2041</v>
      </c>
      <c r="U372" s="27">
        <v>2042</v>
      </c>
      <c r="V372" s="27">
        <v>2043</v>
      </c>
      <c r="W372" s="27">
        <v>2044</v>
      </c>
      <c r="X372" s="27">
        <v>2045</v>
      </c>
      <c r="Y372" s="27">
        <v>2046</v>
      </c>
      <c r="Z372" s="27">
        <v>2047</v>
      </c>
      <c r="AA372" s="27">
        <v>2048</v>
      </c>
      <c r="AB372" s="27">
        <v>2049</v>
      </c>
      <c r="AC372" s="28">
        <v>2050</v>
      </c>
    </row>
    <row r="373" spans="1:29" x14ac:dyDescent="0.25">
      <c r="A373" s="29" t="str">
        <f>A354</f>
        <v>Capex vehicle</v>
      </c>
      <c r="B373" s="63">
        <f>((1+B358)^B365)*B358/(((1+B358)^B365)-1)*(B354)</f>
        <v>435922.78488425701</v>
      </c>
      <c r="C373" s="63">
        <f t="shared" ref="C373:AC373" si="363">((1+C358)^C365)*C358/(((1+C358)^C365)-1)*(C354)</f>
        <v>435922.78488425701</v>
      </c>
      <c r="D373" s="63">
        <f t="shared" si="363"/>
        <v>435922.78488425701</v>
      </c>
      <c r="E373" s="63">
        <f t="shared" si="363"/>
        <v>435922.78488425701</v>
      </c>
      <c r="F373" s="63">
        <f t="shared" si="363"/>
        <v>435922.78488425701</v>
      </c>
      <c r="G373" s="63">
        <f t="shared" si="363"/>
        <v>435922.78488425701</v>
      </c>
      <c r="H373" s="63">
        <f t="shared" si="363"/>
        <v>435922.78488425701</v>
      </c>
      <c r="I373" s="63">
        <f t="shared" si="363"/>
        <v>435922.78488425701</v>
      </c>
      <c r="J373" s="63">
        <f t="shared" si="363"/>
        <v>435922.78488425701</v>
      </c>
      <c r="K373" s="63">
        <f t="shared" si="363"/>
        <v>435922.78488425701</v>
      </c>
      <c r="L373" s="63">
        <f t="shared" si="363"/>
        <v>435922.78488425701</v>
      </c>
      <c r="M373" s="63">
        <f t="shared" si="363"/>
        <v>435922.78488425701</v>
      </c>
      <c r="N373" s="63">
        <f t="shared" si="363"/>
        <v>435922.78488425701</v>
      </c>
      <c r="O373" s="63">
        <f t="shared" si="363"/>
        <v>435922.78488425701</v>
      </c>
      <c r="P373" s="63">
        <f t="shared" si="363"/>
        <v>435922.78488425701</v>
      </c>
      <c r="Q373" s="63">
        <f t="shared" si="363"/>
        <v>435922.78488425701</v>
      </c>
      <c r="R373" s="63">
        <f t="shared" si="363"/>
        <v>435922.78488425701</v>
      </c>
      <c r="S373" s="63">
        <f t="shared" si="363"/>
        <v>435922.78488425701</v>
      </c>
      <c r="T373" s="63">
        <f t="shared" si="363"/>
        <v>435922.78488425701</v>
      </c>
      <c r="U373" s="63">
        <f t="shared" si="363"/>
        <v>435922.78488425701</v>
      </c>
      <c r="V373" s="63">
        <f t="shared" si="363"/>
        <v>435922.78488425701</v>
      </c>
      <c r="W373" s="63">
        <f t="shared" si="363"/>
        <v>435922.78488425701</v>
      </c>
      <c r="X373" s="63">
        <f t="shared" si="363"/>
        <v>435922.78488425701</v>
      </c>
      <c r="Y373" s="63">
        <f t="shared" si="363"/>
        <v>435922.78488425701</v>
      </c>
      <c r="Z373" s="63">
        <f t="shared" si="363"/>
        <v>435922.78488425701</v>
      </c>
      <c r="AA373" s="63">
        <f t="shared" si="363"/>
        <v>435922.78488425701</v>
      </c>
      <c r="AB373" s="63">
        <f t="shared" si="363"/>
        <v>435922.78488425701</v>
      </c>
      <c r="AC373" s="63">
        <f t="shared" si="363"/>
        <v>435922.78488425701</v>
      </c>
    </row>
    <row r="374" spans="1:29" x14ac:dyDescent="0.25">
      <c r="A374" s="30" t="str">
        <f>A355</f>
        <v>Residual value (vehicle)</v>
      </c>
      <c r="B374" s="62">
        <f>((1+B358)^B365)*B358/(((1+B358)^B365)-1)*(B355)</f>
        <v>-65388.417732638554</v>
      </c>
      <c r="C374" s="62">
        <f t="shared" ref="C374:AC374" si="364">((1+C358)^C365)*C358/(((1+C358)^C365)-1)*(C355)</f>
        <v>-65388.417732638554</v>
      </c>
      <c r="D374" s="62">
        <f t="shared" si="364"/>
        <v>-65388.417732638554</v>
      </c>
      <c r="E374" s="62">
        <f t="shared" si="364"/>
        <v>-65388.417732638554</v>
      </c>
      <c r="F374" s="62">
        <f t="shared" si="364"/>
        <v>-65388.417732638554</v>
      </c>
      <c r="G374" s="62">
        <f t="shared" si="364"/>
        <v>-65388.417732638554</v>
      </c>
      <c r="H374" s="62">
        <f t="shared" si="364"/>
        <v>-65388.417732638554</v>
      </c>
      <c r="I374" s="62">
        <f t="shared" si="364"/>
        <v>-65388.417732638554</v>
      </c>
      <c r="J374" s="62">
        <f t="shared" si="364"/>
        <v>-65388.417732638554</v>
      </c>
      <c r="K374" s="62">
        <f t="shared" si="364"/>
        <v>-65388.417732638554</v>
      </c>
      <c r="L374" s="62">
        <f t="shared" si="364"/>
        <v>-65388.417732638554</v>
      </c>
      <c r="M374" s="62">
        <f t="shared" si="364"/>
        <v>-65388.417732638554</v>
      </c>
      <c r="N374" s="62">
        <f t="shared" si="364"/>
        <v>-65388.417732638554</v>
      </c>
      <c r="O374" s="62">
        <f t="shared" si="364"/>
        <v>-65388.417732638554</v>
      </c>
      <c r="P374" s="62">
        <f t="shared" si="364"/>
        <v>-65388.417732638554</v>
      </c>
      <c r="Q374" s="62">
        <f t="shared" si="364"/>
        <v>-65388.417732638554</v>
      </c>
      <c r="R374" s="62">
        <f t="shared" si="364"/>
        <v>-65388.417732638554</v>
      </c>
      <c r="S374" s="62">
        <f t="shared" si="364"/>
        <v>-65388.417732638554</v>
      </c>
      <c r="T374" s="62">
        <f t="shared" si="364"/>
        <v>-65388.417732638554</v>
      </c>
      <c r="U374" s="62">
        <f t="shared" si="364"/>
        <v>-65388.417732638554</v>
      </c>
      <c r="V374" s="62">
        <f t="shared" si="364"/>
        <v>-65388.417732638554</v>
      </c>
      <c r="W374" s="62">
        <f t="shared" si="364"/>
        <v>-65388.417732638554</v>
      </c>
      <c r="X374" s="62">
        <f t="shared" si="364"/>
        <v>-65388.417732638554</v>
      </c>
      <c r="Y374" s="62">
        <f t="shared" si="364"/>
        <v>-65388.417732638554</v>
      </c>
      <c r="Z374" s="62">
        <f t="shared" si="364"/>
        <v>-65388.417732638554</v>
      </c>
      <c r="AA374" s="62">
        <f t="shared" si="364"/>
        <v>-65388.417732638554</v>
      </c>
      <c r="AB374" s="62">
        <f t="shared" si="364"/>
        <v>-65388.417732638554</v>
      </c>
      <c r="AC374" s="62">
        <f t="shared" si="364"/>
        <v>-65388.417732638554</v>
      </c>
    </row>
    <row r="375" spans="1:29" x14ac:dyDescent="0.25">
      <c r="A375" s="30" t="str">
        <f>A356</f>
        <v>Capex costumization</v>
      </c>
      <c r="B375" s="62">
        <f>((1+B358)^B366)*B358/(((1+B358)^B366)-1)*(B356)</f>
        <v>305125.4282581982</v>
      </c>
      <c r="C375" s="62">
        <f t="shared" ref="C375:AC375" si="365">((1+C358)^C366)*C358/(((1+C358)^C366)-1)*(C356)</f>
        <v>305125.4282581982</v>
      </c>
      <c r="D375" s="62">
        <f t="shared" si="365"/>
        <v>305125.4282581982</v>
      </c>
      <c r="E375" s="62">
        <f t="shared" si="365"/>
        <v>305125.4282581982</v>
      </c>
      <c r="F375" s="62">
        <f t="shared" si="365"/>
        <v>305125.4282581982</v>
      </c>
      <c r="G375" s="62">
        <f t="shared" si="365"/>
        <v>305125.4282581982</v>
      </c>
      <c r="H375" s="62">
        <f t="shared" si="365"/>
        <v>305125.4282581982</v>
      </c>
      <c r="I375" s="62">
        <f t="shared" si="365"/>
        <v>305125.4282581982</v>
      </c>
      <c r="J375" s="62">
        <f t="shared" si="365"/>
        <v>305125.4282581982</v>
      </c>
      <c r="K375" s="62">
        <f t="shared" si="365"/>
        <v>305125.4282581982</v>
      </c>
      <c r="L375" s="62">
        <f t="shared" si="365"/>
        <v>305125.4282581982</v>
      </c>
      <c r="M375" s="62">
        <f t="shared" si="365"/>
        <v>305125.4282581982</v>
      </c>
      <c r="N375" s="62">
        <f t="shared" si="365"/>
        <v>305125.4282581982</v>
      </c>
      <c r="O375" s="62">
        <f t="shared" si="365"/>
        <v>305125.4282581982</v>
      </c>
      <c r="P375" s="62">
        <f t="shared" si="365"/>
        <v>305125.4282581982</v>
      </c>
      <c r="Q375" s="62">
        <f t="shared" si="365"/>
        <v>305125.4282581982</v>
      </c>
      <c r="R375" s="62">
        <f t="shared" si="365"/>
        <v>305125.4282581982</v>
      </c>
      <c r="S375" s="62">
        <f t="shared" si="365"/>
        <v>305125.4282581982</v>
      </c>
      <c r="T375" s="62">
        <f t="shared" si="365"/>
        <v>305125.4282581982</v>
      </c>
      <c r="U375" s="62">
        <f t="shared" si="365"/>
        <v>305125.4282581982</v>
      </c>
      <c r="V375" s="62">
        <f t="shared" si="365"/>
        <v>305125.4282581982</v>
      </c>
      <c r="W375" s="62">
        <f t="shared" si="365"/>
        <v>305125.4282581982</v>
      </c>
      <c r="X375" s="62">
        <f t="shared" si="365"/>
        <v>305125.4282581982</v>
      </c>
      <c r="Y375" s="62">
        <f t="shared" si="365"/>
        <v>305125.4282581982</v>
      </c>
      <c r="Z375" s="62">
        <f t="shared" si="365"/>
        <v>305125.4282581982</v>
      </c>
      <c r="AA375" s="62">
        <f t="shared" si="365"/>
        <v>305125.4282581982</v>
      </c>
      <c r="AB375" s="62">
        <f t="shared" si="365"/>
        <v>305125.4282581982</v>
      </c>
      <c r="AC375" s="62">
        <f t="shared" si="365"/>
        <v>305125.4282581982</v>
      </c>
    </row>
    <row r="376" spans="1:29" x14ac:dyDescent="0.25">
      <c r="A376" s="30" t="str">
        <f>A357</f>
        <v>Residual value (costumization)</v>
      </c>
      <c r="B376" s="62">
        <f>((1+B358)^B366)*B358/(((1+B358)^B366)-1)*(B357)</f>
        <v>-15256.271412909911</v>
      </c>
      <c r="C376" s="62">
        <f t="shared" ref="C376:AC376" si="366">((1+C358)^C366)*C358/(((1+C358)^C366)-1)*(C357)</f>
        <v>-15256.271412909911</v>
      </c>
      <c r="D376" s="62">
        <f t="shared" si="366"/>
        <v>-15256.271412909911</v>
      </c>
      <c r="E376" s="62">
        <f t="shared" si="366"/>
        <v>-15256.271412909911</v>
      </c>
      <c r="F376" s="62">
        <f t="shared" si="366"/>
        <v>-15256.271412909911</v>
      </c>
      <c r="G376" s="62">
        <f t="shared" si="366"/>
        <v>-15256.271412909911</v>
      </c>
      <c r="H376" s="62">
        <f t="shared" si="366"/>
        <v>-15256.271412909911</v>
      </c>
      <c r="I376" s="62">
        <f t="shared" si="366"/>
        <v>-15256.271412909911</v>
      </c>
      <c r="J376" s="62">
        <f t="shared" si="366"/>
        <v>-15256.271412909911</v>
      </c>
      <c r="K376" s="62">
        <f t="shared" si="366"/>
        <v>-15256.271412909911</v>
      </c>
      <c r="L376" s="62">
        <f t="shared" si="366"/>
        <v>-15256.271412909911</v>
      </c>
      <c r="M376" s="62">
        <f t="shared" si="366"/>
        <v>-15256.271412909911</v>
      </c>
      <c r="N376" s="62">
        <f t="shared" si="366"/>
        <v>-15256.271412909911</v>
      </c>
      <c r="O376" s="62">
        <f t="shared" si="366"/>
        <v>-15256.271412909911</v>
      </c>
      <c r="P376" s="62">
        <f t="shared" si="366"/>
        <v>-15256.271412909911</v>
      </c>
      <c r="Q376" s="62">
        <f t="shared" si="366"/>
        <v>-15256.271412909911</v>
      </c>
      <c r="R376" s="62">
        <f t="shared" si="366"/>
        <v>-15256.271412909911</v>
      </c>
      <c r="S376" s="62">
        <f t="shared" si="366"/>
        <v>-15256.271412909911</v>
      </c>
      <c r="T376" s="62">
        <f t="shared" si="366"/>
        <v>-15256.271412909911</v>
      </c>
      <c r="U376" s="62">
        <f t="shared" si="366"/>
        <v>-15256.271412909911</v>
      </c>
      <c r="V376" s="62">
        <f t="shared" si="366"/>
        <v>-15256.271412909911</v>
      </c>
      <c r="W376" s="62">
        <f t="shared" si="366"/>
        <v>-15256.271412909911</v>
      </c>
      <c r="X376" s="62">
        <f t="shared" si="366"/>
        <v>-15256.271412909911</v>
      </c>
      <c r="Y376" s="62">
        <f t="shared" si="366"/>
        <v>-15256.271412909911</v>
      </c>
      <c r="Z376" s="62">
        <f t="shared" si="366"/>
        <v>-15256.271412909911</v>
      </c>
      <c r="AA376" s="62">
        <f t="shared" si="366"/>
        <v>-15256.271412909911</v>
      </c>
      <c r="AB376" s="62">
        <f t="shared" si="366"/>
        <v>-15256.271412909911</v>
      </c>
      <c r="AC376" s="62">
        <f t="shared" si="366"/>
        <v>-15256.271412909911</v>
      </c>
    </row>
    <row r="377" spans="1:29" x14ac:dyDescent="0.25">
      <c r="A377" s="30" t="str">
        <f t="shared" ref="A377:AC377" si="367">A359</f>
        <v>Opex fix (admin, crew, insurance)</v>
      </c>
      <c r="B377" s="62">
        <f t="shared" si="367"/>
        <v>1450000</v>
      </c>
      <c r="C377" s="62">
        <f t="shared" si="367"/>
        <v>1450000</v>
      </c>
      <c r="D377" s="62">
        <f t="shared" si="367"/>
        <v>1450000</v>
      </c>
      <c r="E377" s="62">
        <f t="shared" si="367"/>
        <v>1450000</v>
      </c>
      <c r="F377" s="62">
        <f t="shared" si="367"/>
        <v>1450000</v>
      </c>
      <c r="G377" s="62">
        <f t="shared" si="367"/>
        <v>1450000</v>
      </c>
      <c r="H377" s="62">
        <f t="shared" si="367"/>
        <v>1450000</v>
      </c>
      <c r="I377" s="62">
        <f t="shared" si="367"/>
        <v>1450000</v>
      </c>
      <c r="J377" s="62">
        <f t="shared" si="367"/>
        <v>1450000</v>
      </c>
      <c r="K377" s="62">
        <f t="shared" si="367"/>
        <v>1450000</v>
      </c>
      <c r="L377" s="62">
        <f t="shared" si="367"/>
        <v>1450000</v>
      </c>
      <c r="M377" s="62">
        <f t="shared" si="367"/>
        <v>1450000</v>
      </c>
      <c r="N377" s="62">
        <f t="shared" si="367"/>
        <v>1450000</v>
      </c>
      <c r="O377" s="62">
        <f t="shared" si="367"/>
        <v>1450000</v>
      </c>
      <c r="P377" s="62">
        <f t="shared" si="367"/>
        <v>1450000</v>
      </c>
      <c r="Q377" s="62">
        <f t="shared" si="367"/>
        <v>1450000</v>
      </c>
      <c r="R377" s="62">
        <f t="shared" si="367"/>
        <v>1450000</v>
      </c>
      <c r="S377" s="62">
        <f t="shared" si="367"/>
        <v>1450000</v>
      </c>
      <c r="T377" s="62">
        <f t="shared" si="367"/>
        <v>1450000</v>
      </c>
      <c r="U377" s="62">
        <f t="shared" si="367"/>
        <v>1450000</v>
      </c>
      <c r="V377" s="62">
        <f t="shared" si="367"/>
        <v>1450000</v>
      </c>
      <c r="W377" s="62">
        <f t="shared" si="367"/>
        <v>1450000</v>
      </c>
      <c r="X377" s="62">
        <f t="shared" si="367"/>
        <v>1450000</v>
      </c>
      <c r="Y377" s="62">
        <f t="shared" si="367"/>
        <v>1450000</v>
      </c>
      <c r="Z377" s="62">
        <f t="shared" si="367"/>
        <v>1450000</v>
      </c>
      <c r="AA377" s="62">
        <f t="shared" si="367"/>
        <v>1450000</v>
      </c>
      <c r="AB377" s="62">
        <f t="shared" si="367"/>
        <v>1450000</v>
      </c>
      <c r="AC377" s="62">
        <f t="shared" si="367"/>
        <v>1450000</v>
      </c>
    </row>
    <row r="378" spans="1:29" x14ac:dyDescent="0.25">
      <c r="A378" s="30" t="str">
        <f t="shared" ref="A378:AC378" si="368">A360</f>
        <v>Opex maintenance &amp; repair</v>
      </c>
      <c r="B378" s="62">
        <f t="shared" si="368"/>
        <v>650000</v>
      </c>
      <c r="C378" s="62">
        <f t="shared" si="368"/>
        <v>650000</v>
      </c>
      <c r="D378" s="62">
        <f t="shared" si="368"/>
        <v>650000</v>
      </c>
      <c r="E378" s="62">
        <f t="shared" si="368"/>
        <v>650000</v>
      </c>
      <c r="F378" s="62">
        <f t="shared" si="368"/>
        <v>650000</v>
      </c>
      <c r="G378" s="62">
        <f t="shared" si="368"/>
        <v>650000</v>
      </c>
      <c r="H378" s="62">
        <f t="shared" si="368"/>
        <v>650000</v>
      </c>
      <c r="I378" s="62">
        <f t="shared" si="368"/>
        <v>650000</v>
      </c>
      <c r="J378" s="62">
        <f t="shared" si="368"/>
        <v>650000</v>
      </c>
      <c r="K378" s="62">
        <f t="shared" si="368"/>
        <v>650000</v>
      </c>
      <c r="L378" s="62">
        <f t="shared" si="368"/>
        <v>650000</v>
      </c>
      <c r="M378" s="62">
        <f t="shared" si="368"/>
        <v>650000</v>
      </c>
      <c r="N378" s="62">
        <f t="shared" si="368"/>
        <v>650000</v>
      </c>
      <c r="O378" s="62">
        <f t="shared" si="368"/>
        <v>650000</v>
      </c>
      <c r="P378" s="62">
        <f t="shared" si="368"/>
        <v>650000</v>
      </c>
      <c r="Q378" s="62">
        <f t="shared" si="368"/>
        <v>650000</v>
      </c>
      <c r="R378" s="62">
        <f t="shared" si="368"/>
        <v>650000</v>
      </c>
      <c r="S378" s="62">
        <f t="shared" si="368"/>
        <v>650000</v>
      </c>
      <c r="T378" s="62">
        <f t="shared" si="368"/>
        <v>650000</v>
      </c>
      <c r="U378" s="62">
        <f t="shared" si="368"/>
        <v>650000</v>
      </c>
      <c r="V378" s="62">
        <f t="shared" si="368"/>
        <v>650000</v>
      </c>
      <c r="W378" s="62">
        <f t="shared" si="368"/>
        <v>650000</v>
      </c>
      <c r="X378" s="62">
        <f t="shared" si="368"/>
        <v>650000</v>
      </c>
      <c r="Y378" s="62">
        <f t="shared" si="368"/>
        <v>650000</v>
      </c>
      <c r="Z378" s="62">
        <f t="shared" si="368"/>
        <v>650000</v>
      </c>
      <c r="AA378" s="62">
        <f t="shared" si="368"/>
        <v>650000</v>
      </c>
      <c r="AB378" s="62">
        <f t="shared" si="368"/>
        <v>650000</v>
      </c>
      <c r="AC378" s="62">
        <f t="shared" si="368"/>
        <v>650000</v>
      </c>
    </row>
    <row r="379" spans="1:29" x14ac:dyDescent="0.25">
      <c r="A379" s="30" t="str">
        <f>A361</f>
        <v>Opex var (mode-fees, shunting)</v>
      </c>
      <c r="B379" s="62">
        <f>B361*B370</f>
        <v>1600000</v>
      </c>
      <c r="C379" s="62">
        <f t="shared" ref="C379:AC379" si="369">C361*C370</f>
        <v>1600000</v>
      </c>
      <c r="D379" s="62">
        <f t="shared" si="369"/>
        <v>1600000</v>
      </c>
      <c r="E379" s="62">
        <f t="shared" si="369"/>
        <v>1600000</v>
      </c>
      <c r="F379" s="62">
        <f t="shared" si="369"/>
        <v>1600000</v>
      </c>
      <c r="G379" s="62">
        <f t="shared" si="369"/>
        <v>1600000</v>
      </c>
      <c r="H379" s="62">
        <f t="shared" si="369"/>
        <v>1600000</v>
      </c>
      <c r="I379" s="62">
        <f t="shared" si="369"/>
        <v>1600000</v>
      </c>
      <c r="J379" s="62">
        <f t="shared" si="369"/>
        <v>1600000</v>
      </c>
      <c r="K379" s="62">
        <f t="shared" si="369"/>
        <v>1600000</v>
      </c>
      <c r="L379" s="62">
        <f t="shared" si="369"/>
        <v>1600000</v>
      </c>
      <c r="M379" s="62">
        <f t="shared" si="369"/>
        <v>1600000</v>
      </c>
      <c r="N379" s="62">
        <f t="shared" si="369"/>
        <v>1600000</v>
      </c>
      <c r="O379" s="62">
        <f t="shared" si="369"/>
        <v>1600000</v>
      </c>
      <c r="P379" s="62">
        <f t="shared" si="369"/>
        <v>1600000</v>
      </c>
      <c r="Q379" s="62">
        <f t="shared" si="369"/>
        <v>1600000</v>
      </c>
      <c r="R379" s="62">
        <f t="shared" si="369"/>
        <v>1600000</v>
      </c>
      <c r="S379" s="62">
        <f t="shared" si="369"/>
        <v>1600000</v>
      </c>
      <c r="T379" s="62">
        <f t="shared" si="369"/>
        <v>1600000</v>
      </c>
      <c r="U379" s="62">
        <f t="shared" si="369"/>
        <v>1600000</v>
      </c>
      <c r="V379" s="62">
        <f t="shared" si="369"/>
        <v>1600000</v>
      </c>
      <c r="W379" s="62">
        <f t="shared" si="369"/>
        <v>1600000</v>
      </c>
      <c r="X379" s="62">
        <f t="shared" si="369"/>
        <v>1600000</v>
      </c>
      <c r="Y379" s="62">
        <f t="shared" si="369"/>
        <v>1600000</v>
      </c>
      <c r="Z379" s="62">
        <f t="shared" si="369"/>
        <v>1600000</v>
      </c>
      <c r="AA379" s="62">
        <f t="shared" si="369"/>
        <v>1600000</v>
      </c>
      <c r="AB379" s="62">
        <f t="shared" si="369"/>
        <v>1600000</v>
      </c>
      <c r="AC379" s="62">
        <f t="shared" si="369"/>
        <v>1600000</v>
      </c>
    </row>
    <row r="380" spans="1:29" x14ac:dyDescent="0.25">
      <c r="A380" s="30" t="str">
        <f>A363</f>
        <v>Fuel Cost</v>
      </c>
      <c r="B380" s="62">
        <f>B362*B363*B370</f>
        <v>421321.32967772055</v>
      </c>
      <c r="C380" s="62">
        <f t="shared" ref="C380:AC380" si="370">C362*C363*C370</f>
        <v>420823.97286455205</v>
      </c>
      <c r="D380" s="62">
        <f t="shared" si="370"/>
        <v>420117.79748684121</v>
      </c>
      <c r="E380" s="62">
        <f t="shared" si="370"/>
        <v>419119.68644956814</v>
      </c>
      <c r="F380" s="62">
        <f t="shared" si="370"/>
        <v>417718.35656065156</v>
      </c>
      <c r="G380" s="62">
        <f t="shared" si="370"/>
        <v>415769.99931655545</v>
      </c>
      <c r="H380" s="62">
        <f t="shared" si="370"/>
        <v>413098.8744230892</v>
      </c>
      <c r="I380" s="62">
        <f t="shared" si="370"/>
        <v>409509.1687924423</v>
      </c>
      <c r="J380" s="62">
        <f t="shared" si="370"/>
        <v>404816.73005306005</v>
      </c>
      <c r="K380" s="62">
        <f t="shared" si="370"/>
        <v>398907.39658589731</v>
      </c>
      <c r="L380" s="62">
        <f t="shared" si="370"/>
        <v>391816.36605274561</v>
      </c>
      <c r="M380" s="62">
        <f t="shared" si="370"/>
        <v>383798.01554605074</v>
      </c>
      <c r="N380" s="62">
        <f t="shared" si="370"/>
        <v>375333.07581459719</v>
      </c>
      <c r="O380" s="62">
        <f t="shared" si="370"/>
        <v>367034.710263833</v>
      </c>
      <c r="P380" s="62">
        <f t="shared" si="370"/>
        <v>359480.53729311289</v>
      </c>
      <c r="Q380" s="62">
        <f t="shared" si="370"/>
        <v>353060.56600291858</v>
      </c>
      <c r="R380" s="62">
        <f t="shared" si="370"/>
        <v>347919.3187511891</v>
      </c>
      <c r="S380" s="62">
        <f t="shared" si="370"/>
        <v>343996.31891328277</v>
      </c>
      <c r="T380" s="62">
        <f t="shared" si="370"/>
        <v>341112.59940737992</v>
      </c>
      <c r="U380" s="62">
        <f t="shared" si="370"/>
        <v>339050.78167846147</v>
      </c>
      <c r="V380" s="62">
        <f t="shared" si="370"/>
        <v>337605.75193901127</v>
      </c>
      <c r="W380" s="62">
        <f t="shared" si="370"/>
        <v>336607.14757058211</v>
      </c>
      <c r="X380" s="62">
        <f t="shared" si="370"/>
        <v>335923.75283890165</v>
      </c>
      <c r="Y380" s="62">
        <f t="shared" si="370"/>
        <v>335459.19329109037</v>
      </c>
      <c r="Z380" s="62">
        <f t="shared" si="370"/>
        <v>335144.83101442864</v>
      </c>
      <c r="AA380" s="62">
        <f t="shared" si="370"/>
        <v>334932.76189439202</v>
      </c>
      <c r="AB380" s="62">
        <f t="shared" si="370"/>
        <v>334789.99801625329</v>
      </c>
      <c r="AC380" s="62">
        <f t="shared" si="370"/>
        <v>334694.02505379106</v>
      </c>
    </row>
    <row r="381" spans="1:29" ht="15.75" thickBot="1" x14ac:dyDescent="0.3">
      <c r="A381" s="59" t="str">
        <f>A344</f>
        <v>Emission Cost</v>
      </c>
      <c r="B381" s="62">
        <f>B364*B370</f>
        <v>0</v>
      </c>
      <c r="C381" s="62">
        <f t="shared" ref="C381:AC381" si="371">C364*C370</f>
        <v>0</v>
      </c>
      <c r="D381" s="62">
        <f t="shared" si="371"/>
        <v>0</v>
      </c>
      <c r="E381" s="62">
        <f t="shared" si="371"/>
        <v>0</v>
      </c>
      <c r="F381" s="62">
        <f t="shared" si="371"/>
        <v>0</v>
      </c>
      <c r="G381" s="62">
        <f t="shared" si="371"/>
        <v>0</v>
      </c>
      <c r="H381" s="62">
        <f t="shared" si="371"/>
        <v>0</v>
      </c>
      <c r="I381" s="62">
        <f t="shared" si="371"/>
        <v>0</v>
      </c>
      <c r="J381" s="62">
        <f t="shared" si="371"/>
        <v>0</v>
      </c>
      <c r="K381" s="62">
        <f t="shared" si="371"/>
        <v>0</v>
      </c>
      <c r="L381" s="62">
        <f t="shared" si="371"/>
        <v>0</v>
      </c>
      <c r="M381" s="62">
        <f t="shared" si="371"/>
        <v>0</v>
      </c>
      <c r="N381" s="62">
        <f t="shared" si="371"/>
        <v>0</v>
      </c>
      <c r="O381" s="62">
        <f t="shared" si="371"/>
        <v>0</v>
      </c>
      <c r="P381" s="62">
        <f t="shared" si="371"/>
        <v>0</v>
      </c>
      <c r="Q381" s="62">
        <f t="shared" si="371"/>
        <v>0</v>
      </c>
      <c r="R381" s="62">
        <f t="shared" si="371"/>
        <v>0</v>
      </c>
      <c r="S381" s="62">
        <f t="shared" si="371"/>
        <v>0</v>
      </c>
      <c r="T381" s="62">
        <f t="shared" si="371"/>
        <v>0</v>
      </c>
      <c r="U381" s="62">
        <f t="shared" si="371"/>
        <v>0</v>
      </c>
      <c r="V381" s="62">
        <f t="shared" si="371"/>
        <v>0</v>
      </c>
      <c r="W381" s="62">
        <f t="shared" si="371"/>
        <v>0</v>
      </c>
      <c r="X381" s="62">
        <f t="shared" si="371"/>
        <v>0</v>
      </c>
      <c r="Y381" s="62">
        <f t="shared" si="371"/>
        <v>0</v>
      </c>
      <c r="Z381" s="62">
        <f t="shared" si="371"/>
        <v>0</v>
      </c>
      <c r="AA381" s="62">
        <f t="shared" si="371"/>
        <v>0</v>
      </c>
      <c r="AB381" s="62">
        <f t="shared" si="371"/>
        <v>0</v>
      </c>
      <c r="AC381" s="62">
        <f t="shared" si="371"/>
        <v>0</v>
      </c>
    </row>
    <row r="382" spans="1:29" ht="15.75" thickBot="1" x14ac:dyDescent="0.3">
      <c r="A382" s="31" t="s">
        <v>209</v>
      </c>
      <c r="B382" s="64">
        <f>B373+B374+B375+B376+B377+B378+B379+B380+B381</f>
        <v>4781724.8536746269</v>
      </c>
      <c r="C382" s="64">
        <f t="shared" ref="C382:AC382" si="372">C373+C374+C375+C376+C377+C378+C379+C380+C381</f>
        <v>4781227.4968614588</v>
      </c>
      <c r="D382" s="64">
        <f t="shared" si="372"/>
        <v>4780521.321483748</v>
      </c>
      <c r="E382" s="64">
        <f t="shared" si="372"/>
        <v>4779523.2104464741</v>
      </c>
      <c r="F382" s="64">
        <f t="shared" si="372"/>
        <v>4778121.8805575576</v>
      </c>
      <c r="G382" s="64">
        <f t="shared" si="372"/>
        <v>4776173.5233134618</v>
      </c>
      <c r="H382" s="64">
        <f t="shared" si="372"/>
        <v>4773502.3984199958</v>
      </c>
      <c r="I382" s="64">
        <f t="shared" si="372"/>
        <v>4769912.6927893488</v>
      </c>
      <c r="J382" s="64">
        <f t="shared" si="372"/>
        <v>4765220.2540499661</v>
      </c>
      <c r="K382" s="64">
        <f t="shared" si="372"/>
        <v>4759310.9205828039</v>
      </c>
      <c r="L382" s="64">
        <f t="shared" si="372"/>
        <v>4752219.8900496522</v>
      </c>
      <c r="M382" s="64">
        <f t="shared" si="372"/>
        <v>4744201.5395429572</v>
      </c>
      <c r="N382" s="64">
        <f t="shared" si="372"/>
        <v>4735736.5998115037</v>
      </c>
      <c r="O382" s="64">
        <f t="shared" si="372"/>
        <v>4727438.2342607398</v>
      </c>
      <c r="P382" s="64">
        <f t="shared" si="372"/>
        <v>4719884.0612900192</v>
      </c>
      <c r="Q382" s="64">
        <f t="shared" si="372"/>
        <v>4713464.0899998248</v>
      </c>
      <c r="R382" s="64">
        <f t="shared" si="372"/>
        <v>4708322.8427480953</v>
      </c>
      <c r="S382" s="64">
        <f t="shared" si="372"/>
        <v>4704399.8429101892</v>
      </c>
      <c r="T382" s="64">
        <f t="shared" si="372"/>
        <v>4701516.1234042859</v>
      </c>
      <c r="U382" s="64">
        <f t="shared" si="372"/>
        <v>4699454.3056753678</v>
      </c>
      <c r="V382" s="64">
        <f t="shared" si="372"/>
        <v>4698009.2759359181</v>
      </c>
      <c r="W382" s="64">
        <f t="shared" si="372"/>
        <v>4697010.6715674885</v>
      </c>
      <c r="X382" s="64">
        <f t="shared" si="372"/>
        <v>4696327.2768358076</v>
      </c>
      <c r="Y382" s="64">
        <f t="shared" si="372"/>
        <v>4695862.7172879968</v>
      </c>
      <c r="Z382" s="64">
        <f t="shared" si="372"/>
        <v>4695548.3550113346</v>
      </c>
      <c r="AA382" s="64">
        <f t="shared" si="372"/>
        <v>4695336.2858912982</v>
      </c>
      <c r="AB382" s="64">
        <f t="shared" si="372"/>
        <v>4695193.5220131595</v>
      </c>
      <c r="AC382" s="64">
        <f t="shared" si="372"/>
        <v>4695097.5490506971</v>
      </c>
    </row>
    <row r="383" spans="1:29" ht="15.75" thickBot="1" x14ac:dyDescent="0.3">
      <c r="AC383" s="32"/>
    </row>
    <row r="384" spans="1:29" ht="15.75" thickBot="1" x14ac:dyDescent="0.3">
      <c r="A384" s="26" t="s">
        <v>208</v>
      </c>
      <c r="B384" s="27">
        <v>2023</v>
      </c>
      <c r="C384" s="27">
        <v>2024</v>
      </c>
      <c r="D384" s="27">
        <v>2025</v>
      </c>
      <c r="E384" s="27">
        <v>2026</v>
      </c>
      <c r="F384" s="27">
        <v>2027</v>
      </c>
      <c r="G384" s="27">
        <v>2028</v>
      </c>
      <c r="H384" s="27">
        <v>2029</v>
      </c>
      <c r="I384" s="27">
        <v>2030</v>
      </c>
      <c r="J384" s="27">
        <v>2031</v>
      </c>
      <c r="K384" s="27">
        <v>2032</v>
      </c>
      <c r="L384" s="27">
        <v>2033</v>
      </c>
      <c r="M384" s="27">
        <v>2034</v>
      </c>
      <c r="N384" s="27">
        <v>2035</v>
      </c>
      <c r="O384" s="27">
        <v>2036</v>
      </c>
      <c r="P384" s="27">
        <v>2037</v>
      </c>
      <c r="Q384" s="27">
        <v>2038</v>
      </c>
      <c r="R384" s="27">
        <v>2039</v>
      </c>
      <c r="S384" s="27">
        <v>2040</v>
      </c>
      <c r="T384" s="27">
        <v>2041</v>
      </c>
      <c r="U384" s="27">
        <v>2042</v>
      </c>
      <c r="V384" s="27">
        <v>2043</v>
      </c>
      <c r="W384" s="27">
        <v>2044</v>
      </c>
      <c r="X384" s="27">
        <v>2045</v>
      </c>
      <c r="Y384" s="27">
        <v>2046</v>
      </c>
      <c r="Z384" s="27">
        <v>2047</v>
      </c>
      <c r="AA384" s="27">
        <v>2048</v>
      </c>
      <c r="AB384" s="27">
        <v>2049</v>
      </c>
      <c r="AC384" s="28">
        <v>2050</v>
      </c>
    </row>
    <row r="385" spans="1:29" x14ac:dyDescent="0.25">
      <c r="A385" s="29" t="str">
        <f t="shared" ref="A385:A392" si="373">A373</f>
        <v>Capex vehicle</v>
      </c>
      <c r="B385" s="65">
        <f>((1+B358)^B365)*B358/(((1+B358)^B365)-1)*(B354)/B370</f>
        <v>2.4421444531330927</v>
      </c>
      <c r="C385" s="65">
        <f t="shared" ref="C385:AC385" si="374">((1+C358)^C365)*C358/(((1+C358)^C365)-1)*(C354)/C370</f>
        <v>2.4421444531330927</v>
      </c>
      <c r="D385" s="65">
        <f t="shared" si="374"/>
        <v>2.4421444531330927</v>
      </c>
      <c r="E385" s="65">
        <f t="shared" si="374"/>
        <v>2.4421444531330927</v>
      </c>
      <c r="F385" s="65">
        <f t="shared" si="374"/>
        <v>2.4421444531330927</v>
      </c>
      <c r="G385" s="65">
        <f t="shared" si="374"/>
        <v>2.4421444531330927</v>
      </c>
      <c r="H385" s="65">
        <f t="shared" si="374"/>
        <v>2.4421444531330927</v>
      </c>
      <c r="I385" s="65">
        <f t="shared" si="374"/>
        <v>2.4421444531330927</v>
      </c>
      <c r="J385" s="65">
        <f t="shared" si="374"/>
        <v>2.4421444531330927</v>
      </c>
      <c r="K385" s="65">
        <f t="shared" si="374"/>
        <v>2.4421444531330927</v>
      </c>
      <c r="L385" s="65">
        <f t="shared" si="374"/>
        <v>2.4421444531330927</v>
      </c>
      <c r="M385" s="65">
        <f t="shared" si="374"/>
        <v>2.4421444531330927</v>
      </c>
      <c r="N385" s="65">
        <f t="shared" si="374"/>
        <v>2.4421444531330927</v>
      </c>
      <c r="O385" s="65">
        <f t="shared" si="374"/>
        <v>2.4421444531330927</v>
      </c>
      <c r="P385" s="65">
        <f t="shared" si="374"/>
        <v>2.4421444531330927</v>
      </c>
      <c r="Q385" s="65">
        <f t="shared" si="374"/>
        <v>2.4421444531330927</v>
      </c>
      <c r="R385" s="65">
        <f t="shared" si="374"/>
        <v>2.4421444531330927</v>
      </c>
      <c r="S385" s="65">
        <f t="shared" si="374"/>
        <v>2.4421444531330927</v>
      </c>
      <c r="T385" s="65">
        <f t="shared" si="374"/>
        <v>2.4421444531330927</v>
      </c>
      <c r="U385" s="65">
        <f t="shared" si="374"/>
        <v>2.4421444531330927</v>
      </c>
      <c r="V385" s="65">
        <f t="shared" si="374"/>
        <v>2.4421444531330927</v>
      </c>
      <c r="W385" s="65">
        <f t="shared" si="374"/>
        <v>2.4421444531330927</v>
      </c>
      <c r="X385" s="65">
        <f t="shared" si="374"/>
        <v>2.4421444531330927</v>
      </c>
      <c r="Y385" s="65">
        <f t="shared" si="374"/>
        <v>2.4421444531330927</v>
      </c>
      <c r="Z385" s="65">
        <f t="shared" si="374"/>
        <v>2.4421444531330927</v>
      </c>
      <c r="AA385" s="65">
        <f t="shared" si="374"/>
        <v>2.4421444531330927</v>
      </c>
      <c r="AB385" s="65">
        <f t="shared" si="374"/>
        <v>2.4421444531330927</v>
      </c>
      <c r="AC385" s="65">
        <f t="shared" si="374"/>
        <v>2.4421444531330927</v>
      </c>
    </row>
    <row r="386" spans="1:29" x14ac:dyDescent="0.25">
      <c r="A386" s="30" t="str">
        <f t="shared" si="373"/>
        <v>Residual value (vehicle)</v>
      </c>
      <c r="B386" s="66">
        <f>((1+B358)^B365)*B358/(((1+B358)^B365)-1)*(B355)/B370</f>
        <v>-0.3663216679699639</v>
      </c>
      <c r="C386" s="66">
        <f t="shared" ref="C386:AC386" si="375">((1+C358)^C365)*C358/(((1+C358)^C365)-1)*(C355)/C370</f>
        <v>-0.3663216679699639</v>
      </c>
      <c r="D386" s="66">
        <f t="shared" si="375"/>
        <v>-0.3663216679699639</v>
      </c>
      <c r="E386" s="66">
        <f t="shared" si="375"/>
        <v>-0.3663216679699639</v>
      </c>
      <c r="F386" s="66">
        <f t="shared" si="375"/>
        <v>-0.3663216679699639</v>
      </c>
      <c r="G386" s="66">
        <f t="shared" si="375"/>
        <v>-0.3663216679699639</v>
      </c>
      <c r="H386" s="66">
        <f t="shared" si="375"/>
        <v>-0.3663216679699639</v>
      </c>
      <c r="I386" s="66">
        <f t="shared" si="375"/>
        <v>-0.3663216679699639</v>
      </c>
      <c r="J386" s="66">
        <f t="shared" si="375"/>
        <v>-0.3663216679699639</v>
      </c>
      <c r="K386" s="66">
        <f t="shared" si="375"/>
        <v>-0.3663216679699639</v>
      </c>
      <c r="L386" s="66">
        <f t="shared" si="375"/>
        <v>-0.3663216679699639</v>
      </c>
      <c r="M386" s="66">
        <f t="shared" si="375"/>
        <v>-0.3663216679699639</v>
      </c>
      <c r="N386" s="66">
        <f t="shared" si="375"/>
        <v>-0.3663216679699639</v>
      </c>
      <c r="O386" s="66">
        <f t="shared" si="375"/>
        <v>-0.3663216679699639</v>
      </c>
      <c r="P386" s="66">
        <f t="shared" si="375"/>
        <v>-0.3663216679699639</v>
      </c>
      <c r="Q386" s="66">
        <f t="shared" si="375"/>
        <v>-0.3663216679699639</v>
      </c>
      <c r="R386" s="66">
        <f t="shared" si="375"/>
        <v>-0.3663216679699639</v>
      </c>
      <c r="S386" s="66">
        <f t="shared" si="375"/>
        <v>-0.3663216679699639</v>
      </c>
      <c r="T386" s="66">
        <f t="shared" si="375"/>
        <v>-0.3663216679699639</v>
      </c>
      <c r="U386" s="66">
        <f t="shared" si="375"/>
        <v>-0.3663216679699639</v>
      </c>
      <c r="V386" s="66">
        <f t="shared" si="375"/>
        <v>-0.3663216679699639</v>
      </c>
      <c r="W386" s="66">
        <f t="shared" si="375"/>
        <v>-0.3663216679699639</v>
      </c>
      <c r="X386" s="66">
        <f t="shared" si="375"/>
        <v>-0.3663216679699639</v>
      </c>
      <c r="Y386" s="66">
        <f t="shared" si="375"/>
        <v>-0.3663216679699639</v>
      </c>
      <c r="Z386" s="66">
        <f t="shared" si="375"/>
        <v>-0.3663216679699639</v>
      </c>
      <c r="AA386" s="66">
        <f t="shared" si="375"/>
        <v>-0.3663216679699639</v>
      </c>
      <c r="AB386" s="66">
        <f t="shared" si="375"/>
        <v>-0.3663216679699639</v>
      </c>
      <c r="AC386" s="66">
        <f t="shared" si="375"/>
        <v>-0.3663216679699639</v>
      </c>
    </row>
    <row r="387" spans="1:29" x14ac:dyDescent="0.25">
      <c r="A387" s="30" t="str">
        <f t="shared" si="373"/>
        <v>Capex costumization</v>
      </c>
      <c r="B387" s="66">
        <f>((1+B358)^B366)*B358/(((1+B358)^B366)-1)*(B356)/B370</f>
        <v>1.7093861527069927</v>
      </c>
      <c r="C387" s="66">
        <f t="shared" ref="C387:AC387" si="376">((1+C358)^C366)*C358/(((1+C358)^C366)-1)*(C356)/C370</f>
        <v>1.7093861527069927</v>
      </c>
      <c r="D387" s="66">
        <f t="shared" si="376"/>
        <v>1.7093861527069927</v>
      </c>
      <c r="E387" s="66">
        <f t="shared" si="376"/>
        <v>1.7093861527069927</v>
      </c>
      <c r="F387" s="66">
        <f t="shared" si="376"/>
        <v>1.7093861527069927</v>
      </c>
      <c r="G387" s="66">
        <f t="shared" si="376"/>
        <v>1.7093861527069927</v>
      </c>
      <c r="H387" s="66">
        <f t="shared" si="376"/>
        <v>1.7093861527069927</v>
      </c>
      <c r="I387" s="66">
        <f t="shared" si="376"/>
        <v>1.7093861527069927</v>
      </c>
      <c r="J387" s="66">
        <f t="shared" si="376"/>
        <v>1.7093861527069927</v>
      </c>
      <c r="K387" s="66">
        <f t="shared" si="376"/>
        <v>1.7093861527069927</v>
      </c>
      <c r="L387" s="66">
        <f t="shared" si="376"/>
        <v>1.7093861527069927</v>
      </c>
      <c r="M387" s="66">
        <f t="shared" si="376"/>
        <v>1.7093861527069927</v>
      </c>
      <c r="N387" s="66">
        <f t="shared" si="376"/>
        <v>1.7093861527069927</v>
      </c>
      <c r="O387" s="66">
        <f t="shared" si="376"/>
        <v>1.7093861527069927</v>
      </c>
      <c r="P387" s="66">
        <f t="shared" si="376"/>
        <v>1.7093861527069927</v>
      </c>
      <c r="Q387" s="66">
        <f t="shared" si="376"/>
        <v>1.7093861527069927</v>
      </c>
      <c r="R387" s="66">
        <f t="shared" si="376"/>
        <v>1.7093861527069927</v>
      </c>
      <c r="S387" s="66">
        <f t="shared" si="376"/>
        <v>1.7093861527069927</v>
      </c>
      <c r="T387" s="66">
        <f t="shared" si="376"/>
        <v>1.7093861527069927</v>
      </c>
      <c r="U387" s="66">
        <f t="shared" si="376"/>
        <v>1.7093861527069927</v>
      </c>
      <c r="V387" s="66">
        <f t="shared" si="376"/>
        <v>1.7093861527069927</v>
      </c>
      <c r="W387" s="66">
        <f t="shared" si="376"/>
        <v>1.7093861527069927</v>
      </c>
      <c r="X387" s="66">
        <f t="shared" si="376"/>
        <v>1.7093861527069927</v>
      </c>
      <c r="Y387" s="66">
        <f t="shared" si="376"/>
        <v>1.7093861527069927</v>
      </c>
      <c r="Z387" s="66">
        <f t="shared" si="376"/>
        <v>1.7093861527069927</v>
      </c>
      <c r="AA387" s="66">
        <f t="shared" si="376"/>
        <v>1.7093861527069927</v>
      </c>
      <c r="AB387" s="66">
        <f t="shared" si="376"/>
        <v>1.7093861527069927</v>
      </c>
      <c r="AC387" s="66">
        <f t="shared" si="376"/>
        <v>1.7093861527069927</v>
      </c>
    </row>
    <row r="388" spans="1:29" x14ac:dyDescent="0.25">
      <c r="A388" s="30" t="str">
        <f t="shared" si="373"/>
        <v>Residual value (costumization)</v>
      </c>
      <c r="B388" s="66">
        <f>((1+B358)^B366)*B358/(((1+B358)^B366)-1)*(B357)/B370</f>
        <v>-8.5469307635349642E-2</v>
      </c>
      <c r="C388" s="66">
        <f t="shared" ref="C388:AC388" si="377">((1+C358)^C366)*C358/(((1+C358)^C366)-1)*(C357)/C370</f>
        <v>-8.5469307635349642E-2</v>
      </c>
      <c r="D388" s="66">
        <f t="shared" si="377"/>
        <v>-8.5469307635349642E-2</v>
      </c>
      <c r="E388" s="66">
        <f t="shared" si="377"/>
        <v>-8.5469307635349642E-2</v>
      </c>
      <c r="F388" s="66">
        <f t="shared" si="377"/>
        <v>-8.5469307635349642E-2</v>
      </c>
      <c r="G388" s="66">
        <f t="shared" si="377"/>
        <v>-8.5469307635349642E-2</v>
      </c>
      <c r="H388" s="66">
        <f t="shared" si="377"/>
        <v>-8.5469307635349642E-2</v>
      </c>
      <c r="I388" s="66">
        <f t="shared" si="377"/>
        <v>-8.5469307635349642E-2</v>
      </c>
      <c r="J388" s="66">
        <f t="shared" si="377"/>
        <v>-8.5469307635349642E-2</v>
      </c>
      <c r="K388" s="66">
        <f t="shared" si="377"/>
        <v>-8.5469307635349642E-2</v>
      </c>
      <c r="L388" s="66">
        <f t="shared" si="377"/>
        <v>-8.5469307635349642E-2</v>
      </c>
      <c r="M388" s="66">
        <f t="shared" si="377"/>
        <v>-8.5469307635349642E-2</v>
      </c>
      <c r="N388" s="66">
        <f t="shared" si="377"/>
        <v>-8.5469307635349642E-2</v>
      </c>
      <c r="O388" s="66">
        <f t="shared" si="377"/>
        <v>-8.5469307635349642E-2</v>
      </c>
      <c r="P388" s="66">
        <f t="shared" si="377"/>
        <v>-8.5469307635349642E-2</v>
      </c>
      <c r="Q388" s="66">
        <f t="shared" si="377"/>
        <v>-8.5469307635349642E-2</v>
      </c>
      <c r="R388" s="66">
        <f t="shared" si="377"/>
        <v>-8.5469307635349642E-2</v>
      </c>
      <c r="S388" s="66">
        <f t="shared" si="377"/>
        <v>-8.5469307635349642E-2</v>
      </c>
      <c r="T388" s="66">
        <f t="shared" si="377"/>
        <v>-8.5469307635349642E-2</v>
      </c>
      <c r="U388" s="66">
        <f t="shared" si="377"/>
        <v>-8.5469307635349642E-2</v>
      </c>
      <c r="V388" s="66">
        <f t="shared" si="377"/>
        <v>-8.5469307635349642E-2</v>
      </c>
      <c r="W388" s="66">
        <f t="shared" si="377"/>
        <v>-8.5469307635349642E-2</v>
      </c>
      <c r="X388" s="66">
        <f t="shared" si="377"/>
        <v>-8.5469307635349642E-2</v>
      </c>
      <c r="Y388" s="66">
        <f t="shared" si="377"/>
        <v>-8.5469307635349642E-2</v>
      </c>
      <c r="Z388" s="66">
        <f t="shared" si="377"/>
        <v>-8.5469307635349642E-2</v>
      </c>
      <c r="AA388" s="66">
        <f t="shared" si="377"/>
        <v>-8.5469307635349642E-2</v>
      </c>
      <c r="AB388" s="66">
        <f t="shared" si="377"/>
        <v>-8.5469307635349642E-2</v>
      </c>
      <c r="AC388" s="66">
        <f t="shared" si="377"/>
        <v>-8.5469307635349642E-2</v>
      </c>
    </row>
    <row r="389" spans="1:29" x14ac:dyDescent="0.25">
      <c r="A389" s="30" t="str">
        <f t="shared" si="373"/>
        <v>Opex fix (admin, crew, insurance)</v>
      </c>
      <c r="B389" s="66">
        <f>B359/B370</f>
        <v>8.1232492997198875</v>
      </c>
      <c r="C389" s="66">
        <f t="shared" ref="C389:AC389" si="378">C359/C370</f>
        <v>8.1232492997198875</v>
      </c>
      <c r="D389" s="66">
        <f t="shared" si="378"/>
        <v>8.1232492997198875</v>
      </c>
      <c r="E389" s="66">
        <f t="shared" si="378"/>
        <v>8.1232492997198875</v>
      </c>
      <c r="F389" s="66">
        <f t="shared" si="378"/>
        <v>8.1232492997198875</v>
      </c>
      <c r="G389" s="66">
        <f t="shared" si="378"/>
        <v>8.1232492997198875</v>
      </c>
      <c r="H389" s="66">
        <f t="shared" si="378"/>
        <v>8.1232492997198875</v>
      </c>
      <c r="I389" s="66">
        <f t="shared" si="378"/>
        <v>8.1232492997198875</v>
      </c>
      <c r="J389" s="66">
        <f t="shared" si="378"/>
        <v>8.1232492997198875</v>
      </c>
      <c r="K389" s="66">
        <f t="shared" si="378"/>
        <v>8.1232492997198875</v>
      </c>
      <c r="L389" s="66">
        <f t="shared" si="378"/>
        <v>8.1232492997198875</v>
      </c>
      <c r="M389" s="66">
        <f t="shared" si="378"/>
        <v>8.1232492997198875</v>
      </c>
      <c r="N389" s="66">
        <f t="shared" si="378"/>
        <v>8.1232492997198875</v>
      </c>
      <c r="O389" s="66">
        <f t="shared" si="378"/>
        <v>8.1232492997198875</v>
      </c>
      <c r="P389" s="66">
        <f t="shared" si="378"/>
        <v>8.1232492997198875</v>
      </c>
      <c r="Q389" s="66">
        <f t="shared" si="378"/>
        <v>8.1232492997198875</v>
      </c>
      <c r="R389" s="66">
        <f t="shared" si="378"/>
        <v>8.1232492997198875</v>
      </c>
      <c r="S389" s="66">
        <f t="shared" si="378"/>
        <v>8.1232492997198875</v>
      </c>
      <c r="T389" s="66">
        <f t="shared" si="378"/>
        <v>8.1232492997198875</v>
      </c>
      <c r="U389" s="66">
        <f t="shared" si="378"/>
        <v>8.1232492997198875</v>
      </c>
      <c r="V389" s="66">
        <f t="shared" si="378"/>
        <v>8.1232492997198875</v>
      </c>
      <c r="W389" s="66">
        <f t="shared" si="378"/>
        <v>8.1232492997198875</v>
      </c>
      <c r="X389" s="66">
        <f t="shared" si="378"/>
        <v>8.1232492997198875</v>
      </c>
      <c r="Y389" s="66">
        <f t="shared" si="378"/>
        <v>8.1232492997198875</v>
      </c>
      <c r="Z389" s="66">
        <f t="shared" si="378"/>
        <v>8.1232492997198875</v>
      </c>
      <c r="AA389" s="66">
        <f t="shared" si="378"/>
        <v>8.1232492997198875</v>
      </c>
      <c r="AB389" s="66">
        <f t="shared" si="378"/>
        <v>8.1232492997198875</v>
      </c>
      <c r="AC389" s="66">
        <f t="shared" si="378"/>
        <v>8.1232492997198875</v>
      </c>
    </row>
    <row r="390" spans="1:29" x14ac:dyDescent="0.25">
      <c r="A390" s="30" t="str">
        <f t="shared" si="373"/>
        <v>Opex maintenance &amp; repair</v>
      </c>
      <c r="B390" s="66">
        <f>B360/B370</f>
        <v>3.6414565826330532</v>
      </c>
      <c r="C390" s="66">
        <f t="shared" ref="C390:AC390" si="379">C360/C370</f>
        <v>3.6414565826330532</v>
      </c>
      <c r="D390" s="66">
        <f t="shared" si="379"/>
        <v>3.6414565826330532</v>
      </c>
      <c r="E390" s="66">
        <f t="shared" si="379"/>
        <v>3.6414565826330532</v>
      </c>
      <c r="F390" s="66">
        <f t="shared" si="379"/>
        <v>3.6414565826330532</v>
      </c>
      <c r="G390" s="66">
        <f t="shared" si="379"/>
        <v>3.6414565826330532</v>
      </c>
      <c r="H390" s="66">
        <f t="shared" si="379"/>
        <v>3.6414565826330532</v>
      </c>
      <c r="I390" s="66">
        <f t="shared" si="379"/>
        <v>3.6414565826330532</v>
      </c>
      <c r="J390" s="66">
        <f t="shared" si="379"/>
        <v>3.6414565826330532</v>
      </c>
      <c r="K390" s="66">
        <f t="shared" si="379"/>
        <v>3.6414565826330532</v>
      </c>
      <c r="L390" s="66">
        <f t="shared" si="379"/>
        <v>3.6414565826330532</v>
      </c>
      <c r="M390" s="66">
        <f t="shared" si="379"/>
        <v>3.6414565826330532</v>
      </c>
      <c r="N390" s="66">
        <f t="shared" si="379"/>
        <v>3.6414565826330532</v>
      </c>
      <c r="O390" s="66">
        <f t="shared" si="379"/>
        <v>3.6414565826330532</v>
      </c>
      <c r="P390" s="66">
        <f t="shared" si="379"/>
        <v>3.6414565826330532</v>
      </c>
      <c r="Q390" s="66">
        <f t="shared" si="379"/>
        <v>3.6414565826330532</v>
      </c>
      <c r="R390" s="66">
        <f t="shared" si="379"/>
        <v>3.6414565826330532</v>
      </c>
      <c r="S390" s="66">
        <f t="shared" si="379"/>
        <v>3.6414565826330532</v>
      </c>
      <c r="T390" s="66">
        <f t="shared" si="379"/>
        <v>3.6414565826330532</v>
      </c>
      <c r="U390" s="66">
        <f t="shared" si="379"/>
        <v>3.6414565826330532</v>
      </c>
      <c r="V390" s="66">
        <f t="shared" si="379"/>
        <v>3.6414565826330532</v>
      </c>
      <c r="W390" s="66">
        <f t="shared" si="379"/>
        <v>3.6414565826330532</v>
      </c>
      <c r="X390" s="66">
        <f t="shared" si="379"/>
        <v>3.6414565826330532</v>
      </c>
      <c r="Y390" s="66">
        <f t="shared" si="379"/>
        <v>3.6414565826330532</v>
      </c>
      <c r="Z390" s="66">
        <f t="shared" si="379"/>
        <v>3.6414565826330532</v>
      </c>
      <c r="AA390" s="66">
        <f t="shared" si="379"/>
        <v>3.6414565826330532</v>
      </c>
      <c r="AB390" s="66">
        <f t="shared" si="379"/>
        <v>3.6414565826330532</v>
      </c>
      <c r="AC390" s="66">
        <f t="shared" si="379"/>
        <v>3.6414565826330532</v>
      </c>
    </row>
    <row r="391" spans="1:29" x14ac:dyDescent="0.25">
      <c r="A391" s="30" t="str">
        <f t="shared" si="373"/>
        <v>Opex var (mode-fees, shunting)</v>
      </c>
      <c r="B391" s="66">
        <f>B361*B370/B370</f>
        <v>8.9635854341736696</v>
      </c>
      <c r="C391" s="66">
        <f t="shared" ref="C391:AC391" si="380">C361*C370/C370</f>
        <v>8.9635854341736696</v>
      </c>
      <c r="D391" s="66">
        <f t="shared" si="380"/>
        <v>8.9635854341736696</v>
      </c>
      <c r="E391" s="66">
        <f t="shared" si="380"/>
        <v>8.9635854341736696</v>
      </c>
      <c r="F391" s="66">
        <f t="shared" si="380"/>
        <v>8.9635854341736696</v>
      </c>
      <c r="G391" s="66">
        <f t="shared" si="380"/>
        <v>8.9635854341736696</v>
      </c>
      <c r="H391" s="66">
        <f t="shared" si="380"/>
        <v>8.9635854341736696</v>
      </c>
      <c r="I391" s="66">
        <f t="shared" si="380"/>
        <v>8.9635854341736696</v>
      </c>
      <c r="J391" s="66">
        <f t="shared" si="380"/>
        <v>8.9635854341736696</v>
      </c>
      <c r="K391" s="66">
        <f t="shared" si="380"/>
        <v>8.9635854341736696</v>
      </c>
      <c r="L391" s="66">
        <f t="shared" si="380"/>
        <v>8.9635854341736696</v>
      </c>
      <c r="M391" s="66">
        <f t="shared" si="380"/>
        <v>8.9635854341736696</v>
      </c>
      <c r="N391" s="66">
        <f t="shared" si="380"/>
        <v>8.9635854341736696</v>
      </c>
      <c r="O391" s="66">
        <f t="shared" si="380"/>
        <v>8.9635854341736696</v>
      </c>
      <c r="P391" s="66">
        <f t="shared" si="380"/>
        <v>8.9635854341736696</v>
      </c>
      <c r="Q391" s="66">
        <f t="shared" si="380"/>
        <v>8.9635854341736696</v>
      </c>
      <c r="R391" s="66">
        <f t="shared" si="380"/>
        <v>8.9635854341736696</v>
      </c>
      <c r="S391" s="66">
        <f t="shared" si="380"/>
        <v>8.9635854341736696</v>
      </c>
      <c r="T391" s="66">
        <f t="shared" si="380"/>
        <v>8.9635854341736696</v>
      </c>
      <c r="U391" s="66">
        <f t="shared" si="380"/>
        <v>8.9635854341736696</v>
      </c>
      <c r="V391" s="66">
        <f t="shared" si="380"/>
        <v>8.9635854341736696</v>
      </c>
      <c r="W391" s="66">
        <f t="shared" si="380"/>
        <v>8.9635854341736696</v>
      </c>
      <c r="X391" s="66">
        <f t="shared" si="380"/>
        <v>8.9635854341736696</v>
      </c>
      <c r="Y391" s="66">
        <f t="shared" si="380"/>
        <v>8.9635854341736696</v>
      </c>
      <c r="Z391" s="66">
        <f t="shared" si="380"/>
        <v>8.9635854341736696</v>
      </c>
      <c r="AA391" s="66">
        <f t="shared" si="380"/>
        <v>8.9635854341736696</v>
      </c>
      <c r="AB391" s="66">
        <f t="shared" si="380"/>
        <v>8.9635854341736696</v>
      </c>
      <c r="AC391" s="66">
        <f t="shared" si="380"/>
        <v>8.9635854341736696</v>
      </c>
    </row>
    <row r="392" spans="1:29" x14ac:dyDescent="0.25">
      <c r="A392" s="30" t="str">
        <f t="shared" si="373"/>
        <v>Fuel Cost</v>
      </c>
      <c r="B392" s="66">
        <f>B362*B363*B370/B370</f>
        <v>2.3603435836286866</v>
      </c>
      <c r="C392" s="66">
        <f t="shared" ref="C392:AC392" si="381">C362*C363*C370/C370</f>
        <v>2.3575572709498713</v>
      </c>
      <c r="D392" s="66">
        <f t="shared" si="381"/>
        <v>2.3536011063688584</v>
      </c>
      <c r="E392" s="66">
        <f t="shared" si="381"/>
        <v>2.3480094478967404</v>
      </c>
      <c r="F392" s="66">
        <f t="shared" si="381"/>
        <v>2.3401588602837622</v>
      </c>
      <c r="G392" s="66">
        <f t="shared" si="381"/>
        <v>2.3292436936501706</v>
      </c>
      <c r="H392" s="66">
        <f t="shared" si="381"/>
        <v>2.3142794085327125</v>
      </c>
      <c r="I392" s="66">
        <f t="shared" si="381"/>
        <v>2.294169012842814</v>
      </c>
      <c r="J392" s="66">
        <f t="shared" si="381"/>
        <v>2.2678808406333895</v>
      </c>
      <c r="K392" s="66">
        <f t="shared" si="381"/>
        <v>2.2347753310134304</v>
      </c>
      <c r="L392" s="66">
        <f t="shared" si="381"/>
        <v>2.1950496697632809</v>
      </c>
      <c r="M392" s="66">
        <f t="shared" si="381"/>
        <v>2.1501289386333373</v>
      </c>
      <c r="N392" s="66">
        <f t="shared" si="381"/>
        <v>2.1027063070845782</v>
      </c>
      <c r="O392" s="66">
        <f t="shared" si="381"/>
        <v>2.056216864223154</v>
      </c>
      <c r="P392" s="66">
        <f t="shared" si="381"/>
        <v>2.0138965674684197</v>
      </c>
      <c r="Q392" s="66">
        <f t="shared" si="381"/>
        <v>1.9779303417530454</v>
      </c>
      <c r="R392" s="66">
        <f t="shared" si="381"/>
        <v>1.9491278361411155</v>
      </c>
      <c r="S392" s="66">
        <f t="shared" si="381"/>
        <v>1.9271502460127887</v>
      </c>
      <c r="T392" s="66">
        <f t="shared" si="381"/>
        <v>1.9109949546631928</v>
      </c>
      <c r="U392" s="66">
        <f t="shared" si="381"/>
        <v>1.8994441550614087</v>
      </c>
      <c r="V392" s="66">
        <f t="shared" si="381"/>
        <v>1.8913487503586066</v>
      </c>
      <c r="W392" s="66">
        <f t="shared" si="381"/>
        <v>1.8857543281265103</v>
      </c>
      <c r="X392" s="66">
        <f t="shared" si="381"/>
        <v>1.8819257862123342</v>
      </c>
      <c r="Y392" s="66">
        <f t="shared" si="381"/>
        <v>1.879323211714792</v>
      </c>
      <c r="Z392" s="66">
        <f t="shared" si="381"/>
        <v>1.8775620785122054</v>
      </c>
      <c r="AA392" s="66">
        <f t="shared" si="381"/>
        <v>1.8763740162150813</v>
      </c>
      <c r="AB392" s="66">
        <f t="shared" si="381"/>
        <v>1.8755742185784499</v>
      </c>
      <c r="AC392" s="66">
        <f t="shared" si="381"/>
        <v>1.8750365549231993</v>
      </c>
    </row>
    <row r="393" spans="1:29" ht="15.75" thickBot="1" x14ac:dyDescent="0.3">
      <c r="A393" s="59" t="str">
        <f t="shared" ref="A393" si="382">A381</f>
        <v>Emission Cost</v>
      </c>
      <c r="B393" s="66">
        <f>B364</f>
        <v>0</v>
      </c>
      <c r="C393" s="66">
        <f t="shared" ref="C393:AC393" si="383">C364</f>
        <v>0</v>
      </c>
      <c r="D393" s="66">
        <f t="shared" si="383"/>
        <v>0</v>
      </c>
      <c r="E393" s="66">
        <f t="shared" si="383"/>
        <v>0</v>
      </c>
      <c r="F393" s="66">
        <f t="shared" si="383"/>
        <v>0</v>
      </c>
      <c r="G393" s="66">
        <f t="shared" si="383"/>
        <v>0</v>
      </c>
      <c r="H393" s="66">
        <f t="shared" si="383"/>
        <v>0</v>
      </c>
      <c r="I393" s="66">
        <f t="shared" si="383"/>
        <v>0</v>
      </c>
      <c r="J393" s="66">
        <f t="shared" si="383"/>
        <v>0</v>
      </c>
      <c r="K393" s="66">
        <f t="shared" si="383"/>
        <v>0</v>
      </c>
      <c r="L393" s="66">
        <f t="shared" si="383"/>
        <v>0</v>
      </c>
      <c r="M393" s="66">
        <f t="shared" si="383"/>
        <v>0</v>
      </c>
      <c r="N393" s="66">
        <f t="shared" si="383"/>
        <v>0</v>
      </c>
      <c r="O393" s="66">
        <f t="shared" si="383"/>
        <v>0</v>
      </c>
      <c r="P393" s="66">
        <f t="shared" si="383"/>
        <v>0</v>
      </c>
      <c r="Q393" s="66">
        <f t="shared" si="383"/>
        <v>0</v>
      </c>
      <c r="R393" s="66">
        <f t="shared" si="383"/>
        <v>0</v>
      </c>
      <c r="S393" s="66">
        <f t="shared" si="383"/>
        <v>0</v>
      </c>
      <c r="T393" s="66">
        <f t="shared" si="383"/>
        <v>0</v>
      </c>
      <c r="U393" s="66">
        <f t="shared" si="383"/>
        <v>0</v>
      </c>
      <c r="V393" s="66">
        <f t="shared" si="383"/>
        <v>0</v>
      </c>
      <c r="W393" s="66">
        <f t="shared" si="383"/>
        <v>0</v>
      </c>
      <c r="X393" s="66">
        <f t="shared" si="383"/>
        <v>0</v>
      </c>
      <c r="Y393" s="66">
        <f t="shared" si="383"/>
        <v>0</v>
      </c>
      <c r="Z393" s="66">
        <f t="shared" si="383"/>
        <v>0</v>
      </c>
      <c r="AA393" s="66">
        <f t="shared" si="383"/>
        <v>0</v>
      </c>
      <c r="AB393" s="66">
        <f t="shared" si="383"/>
        <v>0</v>
      </c>
      <c r="AC393" s="66">
        <f t="shared" si="383"/>
        <v>0</v>
      </c>
    </row>
    <row r="394" spans="1:29" ht="15.75" thickBot="1" x14ac:dyDescent="0.3">
      <c r="A394" s="31" t="s">
        <v>63</v>
      </c>
      <c r="B394" s="76">
        <f>B385+B386+B387-B388+B389+B390+B391+B392+B393</f>
        <v>26.959313145660769</v>
      </c>
      <c r="C394" s="76">
        <f t="shared" ref="C394:AC394" si="384">C385+C386+C387-C388+C389+C390+C391+C392+C393</f>
        <v>26.956526832981954</v>
      </c>
      <c r="D394" s="76">
        <f t="shared" si="384"/>
        <v>26.952570668400941</v>
      </c>
      <c r="E394" s="76">
        <f t="shared" si="384"/>
        <v>26.946979009928821</v>
      </c>
      <c r="F394" s="76">
        <f t="shared" si="384"/>
        <v>26.939128422315843</v>
      </c>
      <c r="G394" s="76">
        <f t="shared" si="384"/>
        <v>26.928213255682252</v>
      </c>
      <c r="H394" s="76">
        <f t="shared" si="384"/>
        <v>26.913248970564794</v>
      </c>
      <c r="I394" s="76">
        <f t="shared" si="384"/>
        <v>26.893138574874897</v>
      </c>
      <c r="J394" s="76">
        <f t="shared" si="384"/>
        <v>26.86685040266547</v>
      </c>
      <c r="K394" s="76">
        <f t="shared" si="384"/>
        <v>26.833744893045512</v>
      </c>
      <c r="L394" s="76">
        <f t="shared" si="384"/>
        <v>26.794019231795364</v>
      </c>
      <c r="M394" s="76">
        <f t="shared" si="384"/>
        <v>26.749098500665418</v>
      </c>
      <c r="N394" s="76">
        <f t="shared" si="384"/>
        <v>26.701675869116659</v>
      </c>
      <c r="O394" s="76">
        <f t="shared" si="384"/>
        <v>26.655186426255234</v>
      </c>
      <c r="P394" s="76">
        <f t="shared" si="384"/>
        <v>26.612866129500503</v>
      </c>
      <c r="Q394" s="76">
        <f t="shared" si="384"/>
        <v>26.576899903785126</v>
      </c>
      <c r="R394" s="76">
        <f t="shared" si="384"/>
        <v>26.548097398173198</v>
      </c>
      <c r="S394" s="76">
        <f t="shared" si="384"/>
        <v>26.526119808044871</v>
      </c>
      <c r="T394" s="76">
        <f t="shared" si="384"/>
        <v>26.509964516695273</v>
      </c>
      <c r="U394" s="76">
        <f t="shared" si="384"/>
        <v>26.498413717093491</v>
      </c>
      <c r="V394" s="76">
        <f t="shared" si="384"/>
        <v>26.490318312390688</v>
      </c>
      <c r="W394" s="76">
        <f t="shared" si="384"/>
        <v>26.484723890158591</v>
      </c>
      <c r="X394" s="76">
        <f t="shared" si="384"/>
        <v>26.480895348244417</v>
      </c>
      <c r="Y394" s="76">
        <f t="shared" si="384"/>
        <v>26.478292773746873</v>
      </c>
      <c r="Z394" s="76">
        <f t="shared" si="384"/>
        <v>26.476531640544287</v>
      </c>
      <c r="AA394" s="76">
        <f t="shared" si="384"/>
        <v>26.475343578247163</v>
      </c>
      <c r="AB394" s="76">
        <f t="shared" si="384"/>
        <v>26.474543780610531</v>
      </c>
      <c r="AC394" s="76">
        <f t="shared" si="384"/>
        <v>26.47400611695528</v>
      </c>
    </row>
    <row r="395" spans="1:29" ht="15.75" thickBot="1" x14ac:dyDescent="0.3"/>
    <row r="396" spans="1:29" ht="15.75" thickBot="1" x14ac:dyDescent="0.3">
      <c r="A396" s="26" t="s">
        <v>208</v>
      </c>
      <c r="B396" s="27">
        <v>2023</v>
      </c>
      <c r="C396" s="27">
        <v>2024</v>
      </c>
      <c r="D396" s="27">
        <v>2025</v>
      </c>
      <c r="E396" s="27">
        <v>2026</v>
      </c>
      <c r="F396" s="27">
        <v>2027</v>
      </c>
      <c r="G396" s="27">
        <v>2028</v>
      </c>
      <c r="H396" s="27">
        <v>2029</v>
      </c>
      <c r="I396" s="27">
        <v>2030</v>
      </c>
      <c r="J396" s="27">
        <v>2031</v>
      </c>
      <c r="K396" s="27">
        <v>2032</v>
      </c>
      <c r="L396" s="27">
        <v>2033</v>
      </c>
      <c r="M396" s="27">
        <v>2034</v>
      </c>
      <c r="N396" s="27">
        <v>2035</v>
      </c>
      <c r="O396" s="27">
        <v>2036</v>
      </c>
      <c r="P396" s="27">
        <v>2037</v>
      </c>
      <c r="Q396" s="27">
        <v>2038</v>
      </c>
      <c r="R396" s="27">
        <v>2039</v>
      </c>
      <c r="S396" s="27">
        <v>2040</v>
      </c>
      <c r="T396" s="27">
        <v>2041</v>
      </c>
      <c r="U396" s="27">
        <v>2042</v>
      </c>
      <c r="V396" s="27">
        <v>2043</v>
      </c>
      <c r="W396" s="27">
        <v>2044</v>
      </c>
      <c r="X396" s="27">
        <v>2045</v>
      </c>
      <c r="Y396" s="27">
        <v>2046</v>
      </c>
      <c r="Z396" s="27">
        <v>2047</v>
      </c>
      <c r="AA396" s="27">
        <v>2048</v>
      </c>
      <c r="AB396" s="27">
        <v>2049</v>
      </c>
      <c r="AC396" s="28">
        <v>2050</v>
      </c>
    </row>
    <row r="397" spans="1:29" x14ac:dyDescent="0.25">
      <c r="A397" s="29" t="str">
        <f t="shared" ref="A397:A404" si="385">A373</f>
        <v>Capex vehicle</v>
      </c>
      <c r="B397" s="65">
        <f>((1+B358)^B365)*B358/(((1+B358)^B365)-1)*(B354)/B370/(B367)</f>
        <v>1.0902430594344164E-3</v>
      </c>
      <c r="C397" s="65">
        <f t="shared" ref="C397:AC397" si="386">((1+C358)^C365)*C358/(((1+C358)^C365)-1)*(C354)/C370/(C367)</f>
        <v>1.0902430594344164E-3</v>
      </c>
      <c r="D397" s="65">
        <f t="shared" si="386"/>
        <v>1.0902430594344164E-3</v>
      </c>
      <c r="E397" s="65">
        <f t="shared" si="386"/>
        <v>1.0902430594344164E-3</v>
      </c>
      <c r="F397" s="65">
        <f t="shared" si="386"/>
        <v>1.0902430594344164E-3</v>
      </c>
      <c r="G397" s="65">
        <f t="shared" si="386"/>
        <v>1.0902430594344164E-3</v>
      </c>
      <c r="H397" s="65">
        <f t="shared" si="386"/>
        <v>1.0902430594344164E-3</v>
      </c>
      <c r="I397" s="65">
        <f t="shared" si="386"/>
        <v>1.0902430594344164E-3</v>
      </c>
      <c r="J397" s="65">
        <f t="shared" si="386"/>
        <v>1.0902430594344164E-3</v>
      </c>
      <c r="K397" s="65">
        <f t="shared" si="386"/>
        <v>1.0902430594344164E-3</v>
      </c>
      <c r="L397" s="65">
        <f t="shared" si="386"/>
        <v>1.0902430594344164E-3</v>
      </c>
      <c r="M397" s="65">
        <f t="shared" si="386"/>
        <v>1.0902430594344164E-3</v>
      </c>
      <c r="N397" s="65">
        <f t="shared" si="386"/>
        <v>1.0902430594344164E-3</v>
      </c>
      <c r="O397" s="65">
        <f t="shared" si="386"/>
        <v>1.0902430594344164E-3</v>
      </c>
      <c r="P397" s="65">
        <f t="shared" si="386"/>
        <v>1.0902430594344164E-3</v>
      </c>
      <c r="Q397" s="65">
        <f t="shared" si="386"/>
        <v>1.0902430594344164E-3</v>
      </c>
      <c r="R397" s="65">
        <f t="shared" si="386"/>
        <v>1.0902430594344164E-3</v>
      </c>
      <c r="S397" s="65">
        <f t="shared" si="386"/>
        <v>1.0902430594344164E-3</v>
      </c>
      <c r="T397" s="65">
        <f t="shared" si="386"/>
        <v>1.0902430594344164E-3</v>
      </c>
      <c r="U397" s="65">
        <f t="shared" si="386"/>
        <v>1.0902430594344164E-3</v>
      </c>
      <c r="V397" s="65">
        <f t="shared" si="386"/>
        <v>1.0902430594344164E-3</v>
      </c>
      <c r="W397" s="65">
        <f t="shared" si="386"/>
        <v>1.0902430594344164E-3</v>
      </c>
      <c r="X397" s="65">
        <f t="shared" si="386"/>
        <v>1.0902430594344164E-3</v>
      </c>
      <c r="Y397" s="65">
        <f t="shared" si="386"/>
        <v>1.0902430594344164E-3</v>
      </c>
      <c r="Z397" s="65">
        <f t="shared" si="386"/>
        <v>1.0902430594344164E-3</v>
      </c>
      <c r="AA397" s="65">
        <f t="shared" si="386"/>
        <v>1.0902430594344164E-3</v>
      </c>
      <c r="AB397" s="65">
        <f t="shared" si="386"/>
        <v>1.0902430594344164E-3</v>
      </c>
      <c r="AC397" s="65">
        <f t="shared" si="386"/>
        <v>1.0902430594344164E-3</v>
      </c>
    </row>
    <row r="398" spans="1:29" x14ac:dyDescent="0.25">
      <c r="A398" s="30" t="str">
        <f t="shared" si="385"/>
        <v>Residual value (vehicle)</v>
      </c>
      <c r="B398" s="68">
        <f>((1+B358)^B365)*B358/(((1+B358)^B365)-1)*(B355)/B370/(B367)</f>
        <v>-1.6353645891516245E-4</v>
      </c>
      <c r="C398" s="68">
        <f t="shared" ref="C398:AC398" si="387">((1+C358)^C365)*C358/(((1+C358)^C365)-1)*(C355)/C370/(C367)</f>
        <v>-1.6353645891516245E-4</v>
      </c>
      <c r="D398" s="68">
        <f t="shared" si="387"/>
        <v>-1.6353645891516245E-4</v>
      </c>
      <c r="E398" s="68">
        <f t="shared" si="387"/>
        <v>-1.6353645891516245E-4</v>
      </c>
      <c r="F398" s="68">
        <f t="shared" si="387"/>
        <v>-1.6353645891516245E-4</v>
      </c>
      <c r="G398" s="68">
        <f t="shared" si="387"/>
        <v>-1.6353645891516245E-4</v>
      </c>
      <c r="H398" s="68">
        <f t="shared" si="387"/>
        <v>-1.6353645891516245E-4</v>
      </c>
      <c r="I398" s="68">
        <f t="shared" si="387"/>
        <v>-1.6353645891516245E-4</v>
      </c>
      <c r="J398" s="68">
        <f t="shared" si="387"/>
        <v>-1.6353645891516245E-4</v>
      </c>
      <c r="K398" s="68">
        <f t="shared" si="387"/>
        <v>-1.6353645891516245E-4</v>
      </c>
      <c r="L398" s="68">
        <f t="shared" si="387"/>
        <v>-1.6353645891516245E-4</v>
      </c>
      <c r="M398" s="68">
        <f t="shared" si="387"/>
        <v>-1.6353645891516245E-4</v>
      </c>
      <c r="N398" s="68">
        <f t="shared" si="387"/>
        <v>-1.6353645891516245E-4</v>
      </c>
      <c r="O398" s="68">
        <f t="shared" si="387"/>
        <v>-1.6353645891516245E-4</v>
      </c>
      <c r="P398" s="68">
        <f t="shared" si="387"/>
        <v>-1.6353645891516245E-4</v>
      </c>
      <c r="Q398" s="68">
        <f t="shared" si="387"/>
        <v>-1.6353645891516245E-4</v>
      </c>
      <c r="R398" s="68">
        <f t="shared" si="387"/>
        <v>-1.6353645891516245E-4</v>
      </c>
      <c r="S398" s="68">
        <f t="shared" si="387"/>
        <v>-1.6353645891516245E-4</v>
      </c>
      <c r="T398" s="68">
        <f t="shared" si="387"/>
        <v>-1.6353645891516245E-4</v>
      </c>
      <c r="U398" s="68">
        <f t="shared" si="387"/>
        <v>-1.6353645891516245E-4</v>
      </c>
      <c r="V398" s="68">
        <f t="shared" si="387"/>
        <v>-1.6353645891516245E-4</v>
      </c>
      <c r="W398" s="68">
        <f t="shared" si="387"/>
        <v>-1.6353645891516245E-4</v>
      </c>
      <c r="X398" s="68">
        <f t="shared" si="387"/>
        <v>-1.6353645891516245E-4</v>
      </c>
      <c r="Y398" s="68">
        <f t="shared" si="387"/>
        <v>-1.6353645891516245E-4</v>
      </c>
      <c r="Z398" s="68">
        <f t="shared" si="387"/>
        <v>-1.6353645891516245E-4</v>
      </c>
      <c r="AA398" s="68">
        <f t="shared" si="387"/>
        <v>-1.6353645891516245E-4</v>
      </c>
      <c r="AB398" s="68">
        <f t="shared" si="387"/>
        <v>-1.6353645891516245E-4</v>
      </c>
      <c r="AC398" s="68">
        <f t="shared" si="387"/>
        <v>-1.6353645891516245E-4</v>
      </c>
    </row>
    <row r="399" spans="1:29" x14ac:dyDescent="0.25">
      <c r="A399" s="30" t="str">
        <f t="shared" si="385"/>
        <v>Capex costumization</v>
      </c>
      <c r="B399" s="66">
        <f>((1+B358)^B366)*B358/(((1+B358)^B366)-1)*(B356)/B370/(B367)</f>
        <v>7.6311881817276459E-4</v>
      </c>
      <c r="C399" s="66">
        <f t="shared" ref="C399:AC399" si="388">((1+C358)^C366)*C358/(((1+C358)^C366)-1)*(C356)/C370/(C367)</f>
        <v>7.6311881817276459E-4</v>
      </c>
      <c r="D399" s="66">
        <f t="shared" si="388"/>
        <v>7.6311881817276459E-4</v>
      </c>
      <c r="E399" s="66">
        <f t="shared" si="388"/>
        <v>7.6311881817276459E-4</v>
      </c>
      <c r="F399" s="66">
        <f t="shared" si="388"/>
        <v>7.6311881817276459E-4</v>
      </c>
      <c r="G399" s="66">
        <f t="shared" si="388"/>
        <v>7.6311881817276459E-4</v>
      </c>
      <c r="H399" s="66">
        <f t="shared" si="388"/>
        <v>7.6311881817276459E-4</v>
      </c>
      <c r="I399" s="66">
        <f t="shared" si="388"/>
        <v>7.6311881817276459E-4</v>
      </c>
      <c r="J399" s="66">
        <f t="shared" si="388"/>
        <v>7.6311881817276459E-4</v>
      </c>
      <c r="K399" s="66">
        <f t="shared" si="388"/>
        <v>7.6311881817276459E-4</v>
      </c>
      <c r="L399" s="66">
        <f t="shared" si="388"/>
        <v>7.6311881817276459E-4</v>
      </c>
      <c r="M399" s="66">
        <f t="shared" si="388"/>
        <v>7.6311881817276459E-4</v>
      </c>
      <c r="N399" s="66">
        <f t="shared" si="388"/>
        <v>7.6311881817276459E-4</v>
      </c>
      <c r="O399" s="66">
        <f t="shared" si="388"/>
        <v>7.6311881817276459E-4</v>
      </c>
      <c r="P399" s="66">
        <f t="shared" si="388"/>
        <v>7.6311881817276459E-4</v>
      </c>
      <c r="Q399" s="66">
        <f t="shared" si="388"/>
        <v>7.6311881817276459E-4</v>
      </c>
      <c r="R399" s="66">
        <f t="shared" si="388"/>
        <v>7.6311881817276459E-4</v>
      </c>
      <c r="S399" s="66">
        <f t="shared" si="388"/>
        <v>7.6311881817276459E-4</v>
      </c>
      <c r="T399" s="66">
        <f t="shared" si="388"/>
        <v>7.6311881817276459E-4</v>
      </c>
      <c r="U399" s="66">
        <f t="shared" si="388"/>
        <v>7.6311881817276459E-4</v>
      </c>
      <c r="V399" s="66">
        <f t="shared" si="388"/>
        <v>7.6311881817276459E-4</v>
      </c>
      <c r="W399" s="66">
        <f t="shared" si="388"/>
        <v>7.6311881817276459E-4</v>
      </c>
      <c r="X399" s="66">
        <f t="shared" si="388"/>
        <v>7.6311881817276459E-4</v>
      </c>
      <c r="Y399" s="66">
        <f t="shared" si="388"/>
        <v>7.6311881817276459E-4</v>
      </c>
      <c r="Z399" s="66">
        <f t="shared" si="388"/>
        <v>7.6311881817276459E-4</v>
      </c>
      <c r="AA399" s="66">
        <f t="shared" si="388"/>
        <v>7.6311881817276459E-4</v>
      </c>
      <c r="AB399" s="66">
        <f t="shared" si="388"/>
        <v>7.6311881817276459E-4</v>
      </c>
      <c r="AC399" s="66">
        <f t="shared" si="388"/>
        <v>7.6311881817276459E-4</v>
      </c>
    </row>
    <row r="400" spans="1:29" x14ac:dyDescent="0.25">
      <c r="A400" s="30" t="str">
        <f t="shared" si="385"/>
        <v>Residual value (costumization)</v>
      </c>
      <c r="B400" s="69">
        <f>((1+B358)^B366)*B358/(((1+B358)^B366)-1)*(B357)/B370/(B367)</f>
        <v>-3.8155940908638231E-5</v>
      </c>
      <c r="C400" s="69">
        <f t="shared" ref="C400:AC400" si="389">((1+C358)^C366)*C358/(((1+C358)^C366)-1)*(C357)/C370/(C367)</f>
        <v>-3.8155940908638231E-5</v>
      </c>
      <c r="D400" s="69">
        <f t="shared" si="389"/>
        <v>-3.8155940908638231E-5</v>
      </c>
      <c r="E400" s="69">
        <f t="shared" si="389"/>
        <v>-3.8155940908638231E-5</v>
      </c>
      <c r="F400" s="69">
        <f t="shared" si="389"/>
        <v>-3.8155940908638231E-5</v>
      </c>
      <c r="G400" s="69">
        <f t="shared" si="389"/>
        <v>-3.8155940908638231E-5</v>
      </c>
      <c r="H400" s="69">
        <f t="shared" si="389"/>
        <v>-3.8155940908638231E-5</v>
      </c>
      <c r="I400" s="69">
        <f t="shared" si="389"/>
        <v>-3.8155940908638231E-5</v>
      </c>
      <c r="J400" s="69">
        <f t="shared" si="389"/>
        <v>-3.8155940908638231E-5</v>
      </c>
      <c r="K400" s="69">
        <f t="shared" si="389"/>
        <v>-3.8155940908638231E-5</v>
      </c>
      <c r="L400" s="69">
        <f t="shared" si="389"/>
        <v>-3.8155940908638231E-5</v>
      </c>
      <c r="M400" s="69">
        <f t="shared" si="389"/>
        <v>-3.8155940908638231E-5</v>
      </c>
      <c r="N400" s="69">
        <f t="shared" si="389"/>
        <v>-3.8155940908638231E-5</v>
      </c>
      <c r="O400" s="69">
        <f t="shared" si="389"/>
        <v>-3.8155940908638231E-5</v>
      </c>
      <c r="P400" s="69">
        <f t="shared" si="389"/>
        <v>-3.8155940908638231E-5</v>
      </c>
      <c r="Q400" s="69">
        <f t="shared" si="389"/>
        <v>-3.8155940908638231E-5</v>
      </c>
      <c r="R400" s="69">
        <f t="shared" si="389"/>
        <v>-3.8155940908638231E-5</v>
      </c>
      <c r="S400" s="69">
        <f t="shared" si="389"/>
        <v>-3.8155940908638231E-5</v>
      </c>
      <c r="T400" s="69">
        <f t="shared" si="389"/>
        <v>-3.8155940908638231E-5</v>
      </c>
      <c r="U400" s="69">
        <f t="shared" si="389"/>
        <v>-3.8155940908638231E-5</v>
      </c>
      <c r="V400" s="69">
        <f t="shared" si="389"/>
        <v>-3.8155940908638231E-5</v>
      </c>
      <c r="W400" s="69">
        <f t="shared" si="389"/>
        <v>-3.8155940908638231E-5</v>
      </c>
      <c r="X400" s="69">
        <f t="shared" si="389"/>
        <v>-3.8155940908638231E-5</v>
      </c>
      <c r="Y400" s="69">
        <f t="shared" si="389"/>
        <v>-3.8155940908638231E-5</v>
      </c>
      <c r="Z400" s="69">
        <f t="shared" si="389"/>
        <v>-3.8155940908638231E-5</v>
      </c>
      <c r="AA400" s="69">
        <f t="shared" si="389"/>
        <v>-3.8155940908638231E-5</v>
      </c>
      <c r="AB400" s="69">
        <f t="shared" si="389"/>
        <v>-3.8155940908638231E-5</v>
      </c>
      <c r="AC400" s="69">
        <f t="shared" si="389"/>
        <v>-3.8155940908638231E-5</v>
      </c>
    </row>
    <row r="401" spans="1:29" x14ac:dyDescent="0.25">
      <c r="A401" s="30" t="str">
        <f t="shared" si="385"/>
        <v>Opex fix (admin, crew, insurance)</v>
      </c>
      <c r="B401" s="66">
        <f>B359/B370/(B367)</f>
        <v>3.6264505802320927E-3</v>
      </c>
      <c r="C401" s="66">
        <f t="shared" ref="C401:AC401" si="390">C359/C370/(C367)</f>
        <v>3.6264505802320927E-3</v>
      </c>
      <c r="D401" s="66">
        <f t="shared" si="390"/>
        <v>3.6264505802320927E-3</v>
      </c>
      <c r="E401" s="66">
        <f t="shared" si="390"/>
        <v>3.6264505802320927E-3</v>
      </c>
      <c r="F401" s="66">
        <f t="shared" si="390"/>
        <v>3.6264505802320927E-3</v>
      </c>
      <c r="G401" s="66">
        <f t="shared" si="390"/>
        <v>3.6264505802320927E-3</v>
      </c>
      <c r="H401" s="66">
        <f t="shared" si="390"/>
        <v>3.6264505802320927E-3</v>
      </c>
      <c r="I401" s="66">
        <f t="shared" si="390"/>
        <v>3.6264505802320927E-3</v>
      </c>
      <c r="J401" s="66">
        <f t="shared" si="390"/>
        <v>3.6264505802320927E-3</v>
      </c>
      <c r="K401" s="66">
        <f t="shared" si="390"/>
        <v>3.6264505802320927E-3</v>
      </c>
      <c r="L401" s="66">
        <f t="shared" si="390"/>
        <v>3.6264505802320927E-3</v>
      </c>
      <c r="M401" s="66">
        <f t="shared" si="390"/>
        <v>3.6264505802320927E-3</v>
      </c>
      <c r="N401" s="66">
        <f t="shared" si="390"/>
        <v>3.6264505802320927E-3</v>
      </c>
      <c r="O401" s="66">
        <f t="shared" si="390"/>
        <v>3.6264505802320927E-3</v>
      </c>
      <c r="P401" s="66">
        <f t="shared" si="390"/>
        <v>3.6264505802320927E-3</v>
      </c>
      <c r="Q401" s="66">
        <f t="shared" si="390"/>
        <v>3.6264505802320927E-3</v>
      </c>
      <c r="R401" s="66">
        <f t="shared" si="390"/>
        <v>3.6264505802320927E-3</v>
      </c>
      <c r="S401" s="66">
        <f t="shared" si="390"/>
        <v>3.6264505802320927E-3</v>
      </c>
      <c r="T401" s="66">
        <f t="shared" si="390"/>
        <v>3.6264505802320927E-3</v>
      </c>
      <c r="U401" s="66">
        <f t="shared" si="390"/>
        <v>3.6264505802320927E-3</v>
      </c>
      <c r="V401" s="66">
        <f t="shared" si="390"/>
        <v>3.6264505802320927E-3</v>
      </c>
      <c r="W401" s="66">
        <f t="shared" si="390"/>
        <v>3.6264505802320927E-3</v>
      </c>
      <c r="X401" s="66">
        <f t="shared" si="390"/>
        <v>3.6264505802320927E-3</v>
      </c>
      <c r="Y401" s="66">
        <f t="shared" si="390"/>
        <v>3.6264505802320927E-3</v>
      </c>
      <c r="Z401" s="66">
        <f t="shared" si="390"/>
        <v>3.6264505802320927E-3</v>
      </c>
      <c r="AA401" s="66">
        <f t="shared" si="390"/>
        <v>3.6264505802320927E-3</v>
      </c>
      <c r="AB401" s="66">
        <f t="shared" si="390"/>
        <v>3.6264505802320927E-3</v>
      </c>
      <c r="AC401" s="66">
        <f t="shared" si="390"/>
        <v>3.6264505802320927E-3</v>
      </c>
    </row>
    <row r="402" spans="1:29" x14ac:dyDescent="0.25">
      <c r="A402" s="30" t="str">
        <f t="shared" si="385"/>
        <v>Opex maintenance &amp; repair</v>
      </c>
      <c r="B402" s="66">
        <f>B360/B370/(B367)</f>
        <v>1.6256502601040416E-3</v>
      </c>
      <c r="C402" s="66">
        <f t="shared" ref="C402:AC402" si="391">C360/C370/(C367)</f>
        <v>1.6256502601040416E-3</v>
      </c>
      <c r="D402" s="66">
        <f t="shared" si="391"/>
        <v>1.6256502601040416E-3</v>
      </c>
      <c r="E402" s="66">
        <f t="shared" si="391"/>
        <v>1.6256502601040416E-3</v>
      </c>
      <c r="F402" s="66">
        <f t="shared" si="391"/>
        <v>1.6256502601040416E-3</v>
      </c>
      <c r="G402" s="66">
        <f t="shared" si="391"/>
        <v>1.6256502601040416E-3</v>
      </c>
      <c r="H402" s="66">
        <f t="shared" si="391"/>
        <v>1.6256502601040416E-3</v>
      </c>
      <c r="I402" s="66">
        <f t="shared" si="391"/>
        <v>1.6256502601040416E-3</v>
      </c>
      <c r="J402" s="66">
        <f t="shared" si="391"/>
        <v>1.6256502601040416E-3</v>
      </c>
      <c r="K402" s="66">
        <f t="shared" si="391"/>
        <v>1.6256502601040416E-3</v>
      </c>
      <c r="L402" s="66">
        <f t="shared" si="391"/>
        <v>1.6256502601040416E-3</v>
      </c>
      <c r="M402" s="66">
        <f t="shared" si="391"/>
        <v>1.6256502601040416E-3</v>
      </c>
      <c r="N402" s="66">
        <f t="shared" si="391"/>
        <v>1.6256502601040416E-3</v>
      </c>
      <c r="O402" s="66">
        <f t="shared" si="391"/>
        <v>1.6256502601040416E-3</v>
      </c>
      <c r="P402" s="66">
        <f t="shared" si="391"/>
        <v>1.6256502601040416E-3</v>
      </c>
      <c r="Q402" s="66">
        <f t="shared" si="391"/>
        <v>1.6256502601040416E-3</v>
      </c>
      <c r="R402" s="66">
        <f t="shared" si="391"/>
        <v>1.6256502601040416E-3</v>
      </c>
      <c r="S402" s="66">
        <f t="shared" si="391"/>
        <v>1.6256502601040416E-3</v>
      </c>
      <c r="T402" s="66">
        <f t="shared" si="391"/>
        <v>1.6256502601040416E-3</v>
      </c>
      <c r="U402" s="66">
        <f t="shared" si="391"/>
        <v>1.6256502601040416E-3</v>
      </c>
      <c r="V402" s="66">
        <f t="shared" si="391"/>
        <v>1.6256502601040416E-3</v>
      </c>
      <c r="W402" s="66">
        <f t="shared" si="391"/>
        <v>1.6256502601040416E-3</v>
      </c>
      <c r="X402" s="66">
        <f t="shared" si="391"/>
        <v>1.6256502601040416E-3</v>
      </c>
      <c r="Y402" s="66">
        <f t="shared" si="391"/>
        <v>1.6256502601040416E-3</v>
      </c>
      <c r="Z402" s="66">
        <f t="shared" si="391"/>
        <v>1.6256502601040416E-3</v>
      </c>
      <c r="AA402" s="66">
        <f t="shared" si="391"/>
        <v>1.6256502601040416E-3</v>
      </c>
      <c r="AB402" s="66">
        <f t="shared" si="391"/>
        <v>1.6256502601040416E-3</v>
      </c>
      <c r="AC402" s="66">
        <f t="shared" si="391"/>
        <v>1.6256502601040416E-3</v>
      </c>
    </row>
    <row r="403" spans="1:29" x14ac:dyDescent="0.25">
      <c r="A403" s="30" t="str">
        <f t="shared" si="385"/>
        <v>Opex var (mode-fees, shunting)</v>
      </c>
      <c r="B403" s="66">
        <f>B361*B370/B370/(B367)</f>
        <v>4.0016006402561026E-3</v>
      </c>
      <c r="C403" s="66">
        <f t="shared" ref="C403:AC403" si="392">C361*C370/C370/(C367)</f>
        <v>4.0016006402561026E-3</v>
      </c>
      <c r="D403" s="66">
        <f t="shared" si="392"/>
        <v>4.0016006402561026E-3</v>
      </c>
      <c r="E403" s="66">
        <f t="shared" si="392"/>
        <v>4.0016006402561026E-3</v>
      </c>
      <c r="F403" s="66">
        <f t="shared" si="392"/>
        <v>4.0016006402561026E-3</v>
      </c>
      <c r="G403" s="66">
        <f t="shared" si="392"/>
        <v>4.0016006402561026E-3</v>
      </c>
      <c r="H403" s="66">
        <f t="shared" si="392"/>
        <v>4.0016006402561026E-3</v>
      </c>
      <c r="I403" s="66">
        <f t="shared" si="392"/>
        <v>4.0016006402561026E-3</v>
      </c>
      <c r="J403" s="66">
        <f t="shared" si="392"/>
        <v>4.0016006402561026E-3</v>
      </c>
      <c r="K403" s="66">
        <f t="shared" si="392"/>
        <v>4.0016006402561026E-3</v>
      </c>
      <c r="L403" s="66">
        <f t="shared" si="392"/>
        <v>4.0016006402561026E-3</v>
      </c>
      <c r="M403" s="66">
        <f t="shared" si="392"/>
        <v>4.0016006402561026E-3</v>
      </c>
      <c r="N403" s="66">
        <f t="shared" si="392"/>
        <v>4.0016006402561026E-3</v>
      </c>
      <c r="O403" s="66">
        <f t="shared" si="392"/>
        <v>4.0016006402561026E-3</v>
      </c>
      <c r="P403" s="66">
        <f t="shared" si="392"/>
        <v>4.0016006402561026E-3</v>
      </c>
      <c r="Q403" s="66">
        <f t="shared" si="392"/>
        <v>4.0016006402561026E-3</v>
      </c>
      <c r="R403" s="66">
        <f t="shared" si="392"/>
        <v>4.0016006402561026E-3</v>
      </c>
      <c r="S403" s="66">
        <f t="shared" si="392"/>
        <v>4.0016006402561026E-3</v>
      </c>
      <c r="T403" s="66">
        <f t="shared" si="392"/>
        <v>4.0016006402561026E-3</v>
      </c>
      <c r="U403" s="66">
        <f t="shared" si="392"/>
        <v>4.0016006402561026E-3</v>
      </c>
      <c r="V403" s="66">
        <f t="shared" si="392"/>
        <v>4.0016006402561026E-3</v>
      </c>
      <c r="W403" s="66">
        <f t="shared" si="392"/>
        <v>4.0016006402561026E-3</v>
      </c>
      <c r="X403" s="66">
        <f t="shared" si="392"/>
        <v>4.0016006402561026E-3</v>
      </c>
      <c r="Y403" s="66">
        <f t="shared" si="392"/>
        <v>4.0016006402561026E-3</v>
      </c>
      <c r="Z403" s="66">
        <f t="shared" si="392"/>
        <v>4.0016006402561026E-3</v>
      </c>
      <c r="AA403" s="66">
        <f t="shared" si="392"/>
        <v>4.0016006402561026E-3</v>
      </c>
      <c r="AB403" s="66">
        <f t="shared" si="392"/>
        <v>4.0016006402561026E-3</v>
      </c>
      <c r="AC403" s="66">
        <f t="shared" si="392"/>
        <v>4.0016006402561026E-3</v>
      </c>
    </row>
    <row r="404" spans="1:29" x14ac:dyDescent="0.25">
      <c r="A404" s="30" t="str">
        <f t="shared" si="385"/>
        <v>Fuel Cost</v>
      </c>
      <c r="B404" s="66">
        <f>B362*B363*B370/B370/(B367)</f>
        <v>1.0537248141199494E-3</v>
      </c>
      <c r="C404" s="66">
        <f t="shared" ref="C404:AC404" si="393">C362*C363*C370/C370/(C367)</f>
        <v>1.0524809245311927E-3</v>
      </c>
      <c r="D404" s="66">
        <f t="shared" si="393"/>
        <v>1.0507147796289546E-3</v>
      </c>
      <c r="E404" s="66">
        <f t="shared" si="393"/>
        <v>1.0482185035253304E-3</v>
      </c>
      <c r="F404" s="66">
        <f t="shared" si="393"/>
        <v>1.0447137769123939E-3</v>
      </c>
      <c r="G404" s="66">
        <f t="shared" si="393"/>
        <v>1.0398409346652547E-3</v>
      </c>
      <c r="H404" s="66">
        <f t="shared" si="393"/>
        <v>1.0331604502378181E-3</v>
      </c>
      <c r="I404" s="66">
        <f t="shared" si="393"/>
        <v>1.0241825950191134E-3</v>
      </c>
      <c r="J404" s="66">
        <f t="shared" si="393"/>
        <v>1.0124468038541917E-3</v>
      </c>
      <c r="K404" s="66">
        <f t="shared" si="393"/>
        <v>9.9766755848813859E-4</v>
      </c>
      <c r="L404" s="66">
        <f t="shared" si="393"/>
        <v>9.7993288828717904E-4</v>
      </c>
      <c r="M404" s="66">
        <f t="shared" si="393"/>
        <v>9.5987899046131133E-4</v>
      </c>
      <c r="N404" s="66">
        <f t="shared" si="393"/>
        <v>9.3870817280561521E-4</v>
      </c>
      <c r="O404" s="66">
        <f t="shared" si="393"/>
        <v>9.179539572424794E-4</v>
      </c>
      <c r="P404" s="66">
        <f t="shared" si="393"/>
        <v>8.9906096761983021E-4</v>
      </c>
      <c r="Q404" s="66">
        <f t="shared" si="393"/>
        <v>8.8300461685403807E-4</v>
      </c>
      <c r="R404" s="66">
        <f t="shared" si="393"/>
        <v>8.7014635542014083E-4</v>
      </c>
      <c r="S404" s="66">
        <f t="shared" si="393"/>
        <v>8.603349312557093E-4</v>
      </c>
      <c r="T404" s="66">
        <f t="shared" si="393"/>
        <v>8.5312274761749677E-4</v>
      </c>
      <c r="U404" s="66">
        <f t="shared" si="393"/>
        <v>8.4796614065241465E-4</v>
      </c>
      <c r="V404" s="66">
        <f t="shared" si="393"/>
        <v>8.4435212069580658E-4</v>
      </c>
      <c r="W404" s="66">
        <f t="shared" si="393"/>
        <v>8.4185461077076356E-4</v>
      </c>
      <c r="X404" s="66">
        <f t="shared" si="393"/>
        <v>8.4014544027336349E-4</v>
      </c>
      <c r="Y404" s="66">
        <f t="shared" si="393"/>
        <v>8.3898357665838929E-4</v>
      </c>
      <c r="Z404" s="66">
        <f t="shared" si="393"/>
        <v>8.3819735647866316E-4</v>
      </c>
      <c r="AA404" s="66">
        <f t="shared" si="393"/>
        <v>8.3766697152458987E-4</v>
      </c>
      <c r="AB404" s="66">
        <f t="shared" si="393"/>
        <v>8.3730991900823654E-4</v>
      </c>
      <c r="AC404" s="66">
        <f t="shared" si="393"/>
        <v>8.3706989059071399E-4</v>
      </c>
    </row>
    <row r="405" spans="1:29" x14ac:dyDescent="0.25">
      <c r="A405" s="59" t="str">
        <f>A368</f>
        <v>Market failure (av. utilization)</v>
      </c>
      <c r="B405" s="66">
        <f t="shared" ref="B405:AC405" si="394">B394/B368-B394/B367</f>
        <v>1.0252384298118344E-2</v>
      </c>
      <c r="C405" s="66">
        <f t="shared" si="394"/>
        <v>1.0251324688468663E-2</v>
      </c>
      <c r="D405" s="66">
        <f t="shared" si="394"/>
        <v>1.0249820194663055E-2</v>
      </c>
      <c r="E405" s="66">
        <f t="shared" si="394"/>
        <v>1.0247693737241447E-2</v>
      </c>
      <c r="F405" s="66">
        <f t="shared" si="394"/>
        <v>1.0244708229385982E-2</v>
      </c>
      <c r="G405" s="66">
        <f t="shared" si="394"/>
        <v>1.0240557289693976E-2</v>
      </c>
      <c r="H405" s="66">
        <f t="shared" si="394"/>
        <v>1.0234866506663196E-2</v>
      </c>
      <c r="I405" s="66">
        <f t="shared" si="394"/>
        <v>1.0227218704069485E-2</v>
      </c>
      <c r="J405" s="66">
        <f t="shared" si="394"/>
        <v>1.02172215486327E-2</v>
      </c>
      <c r="K405" s="66">
        <f t="shared" si="394"/>
        <v>1.0204631821098653E-2</v>
      </c>
      <c r="L405" s="66">
        <f t="shared" si="394"/>
        <v>1.0189524509445987E-2</v>
      </c>
      <c r="M405" s="66">
        <f t="shared" si="394"/>
        <v>1.0172441559446171E-2</v>
      </c>
      <c r="N405" s="66">
        <f t="shared" si="394"/>
        <v>1.0154407159220948E-2</v>
      </c>
      <c r="O405" s="66">
        <f t="shared" si="394"/>
        <v>1.0136727642259757E-2</v>
      </c>
      <c r="P405" s="66">
        <f t="shared" si="394"/>
        <v>1.0120633614062688E-2</v>
      </c>
      <c r="Q405" s="66">
        <f t="shared" si="394"/>
        <v>1.0106955981928864E-2</v>
      </c>
      <c r="R405" s="66">
        <f t="shared" si="394"/>
        <v>1.0096002648114805E-2</v>
      </c>
      <c r="S405" s="66">
        <f t="shared" si="394"/>
        <v>1.008764476827103E-2</v>
      </c>
      <c r="T405" s="66">
        <f t="shared" si="394"/>
        <v>1.0081501056282924E-2</v>
      </c>
      <c r="U405" s="66">
        <f t="shared" si="394"/>
        <v>1.0077108391090446E-2</v>
      </c>
      <c r="V405" s="66">
        <f t="shared" si="394"/>
        <v>1.007402978149778E-2</v>
      </c>
      <c r="W405" s="66">
        <f t="shared" si="394"/>
        <v>1.0071902273043113E-2</v>
      </c>
      <c r="X405" s="66">
        <f t="shared" si="394"/>
        <v>1.0070446312989773E-2</v>
      </c>
      <c r="Y405" s="66">
        <f t="shared" si="394"/>
        <v>1.0069456577317757E-2</v>
      </c>
      <c r="Z405" s="66">
        <f t="shared" si="394"/>
        <v>1.0068786834201695E-2</v>
      </c>
      <c r="AA405" s="66">
        <f t="shared" si="394"/>
        <v>1.0068335024796373E-2</v>
      </c>
      <c r="AB405" s="66">
        <f t="shared" si="394"/>
        <v>1.0068030868949109E-2</v>
      </c>
      <c r="AC405" s="66">
        <f t="shared" si="394"/>
        <v>1.0067826400297143E-2</v>
      </c>
    </row>
    <row r="406" spans="1:29" x14ac:dyDescent="0.25">
      <c r="A406" s="59" t="str">
        <f>A369</f>
        <v>Payload loss (fuel)</v>
      </c>
      <c r="B406" s="66">
        <f>B394/(B367-B369)-B394/B367</f>
        <v>0</v>
      </c>
      <c r="C406" s="66">
        <f t="shared" ref="C406:AC406" si="395">C394/(C367-C369)-C394/C367</f>
        <v>0</v>
      </c>
      <c r="D406" s="66">
        <f t="shared" si="395"/>
        <v>0</v>
      </c>
      <c r="E406" s="66">
        <f t="shared" si="395"/>
        <v>0</v>
      </c>
      <c r="F406" s="66">
        <f t="shared" si="395"/>
        <v>0</v>
      </c>
      <c r="G406" s="66">
        <f t="shared" si="395"/>
        <v>0</v>
      </c>
      <c r="H406" s="66">
        <f t="shared" si="395"/>
        <v>0</v>
      </c>
      <c r="I406" s="66">
        <f t="shared" si="395"/>
        <v>0</v>
      </c>
      <c r="J406" s="66">
        <f t="shared" si="395"/>
        <v>0</v>
      </c>
      <c r="K406" s="66">
        <f t="shared" si="395"/>
        <v>0</v>
      </c>
      <c r="L406" s="66">
        <f t="shared" si="395"/>
        <v>0</v>
      </c>
      <c r="M406" s="66">
        <f t="shared" si="395"/>
        <v>0</v>
      </c>
      <c r="N406" s="66">
        <f t="shared" si="395"/>
        <v>0</v>
      </c>
      <c r="O406" s="66">
        <f t="shared" si="395"/>
        <v>0</v>
      </c>
      <c r="P406" s="66">
        <f t="shared" si="395"/>
        <v>0</v>
      </c>
      <c r="Q406" s="66">
        <f t="shared" si="395"/>
        <v>0</v>
      </c>
      <c r="R406" s="66">
        <f t="shared" si="395"/>
        <v>0</v>
      </c>
      <c r="S406" s="66">
        <f t="shared" si="395"/>
        <v>0</v>
      </c>
      <c r="T406" s="66">
        <f t="shared" si="395"/>
        <v>0</v>
      </c>
      <c r="U406" s="66">
        <f t="shared" si="395"/>
        <v>0</v>
      </c>
      <c r="V406" s="66">
        <f t="shared" si="395"/>
        <v>0</v>
      </c>
      <c r="W406" s="66">
        <f t="shared" si="395"/>
        <v>0</v>
      </c>
      <c r="X406" s="66">
        <f t="shared" si="395"/>
        <v>0</v>
      </c>
      <c r="Y406" s="66">
        <f t="shared" si="395"/>
        <v>0</v>
      </c>
      <c r="Z406" s="66">
        <f t="shared" si="395"/>
        <v>0</v>
      </c>
      <c r="AA406" s="66">
        <f t="shared" si="395"/>
        <v>0</v>
      </c>
      <c r="AB406" s="66">
        <f t="shared" si="395"/>
        <v>0</v>
      </c>
      <c r="AC406" s="66">
        <f t="shared" si="395"/>
        <v>0</v>
      </c>
    </row>
    <row r="407" spans="1:29" ht="15.75" thickBot="1" x14ac:dyDescent="0.3">
      <c r="A407" s="59" t="str">
        <f>A344</f>
        <v>Emission Cost</v>
      </c>
      <c r="B407" s="68">
        <f>B364*B370/B370/(B367)</f>
        <v>0</v>
      </c>
      <c r="C407" s="68">
        <f t="shared" ref="C407:AC407" si="396">C364*C370/C370/(C367)</f>
        <v>0</v>
      </c>
      <c r="D407" s="68">
        <f t="shared" si="396"/>
        <v>0</v>
      </c>
      <c r="E407" s="68">
        <f t="shared" si="396"/>
        <v>0</v>
      </c>
      <c r="F407" s="68">
        <f t="shared" si="396"/>
        <v>0</v>
      </c>
      <c r="G407" s="68">
        <f t="shared" si="396"/>
        <v>0</v>
      </c>
      <c r="H407" s="68">
        <f t="shared" si="396"/>
        <v>0</v>
      </c>
      <c r="I407" s="68">
        <f t="shared" si="396"/>
        <v>0</v>
      </c>
      <c r="J407" s="68">
        <f t="shared" si="396"/>
        <v>0</v>
      </c>
      <c r="K407" s="68">
        <f t="shared" si="396"/>
        <v>0</v>
      </c>
      <c r="L407" s="68">
        <f t="shared" si="396"/>
        <v>0</v>
      </c>
      <c r="M407" s="68">
        <f t="shared" si="396"/>
        <v>0</v>
      </c>
      <c r="N407" s="68">
        <f t="shared" si="396"/>
        <v>0</v>
      </c>
      <c r="O407" s="68">
        <f t="shared" si="396"/>
        <v>0</v>
      </c>
      <c r="P407" s="68">
        <f t="shared" si="396"/>
        <v>0</v>
      </c>
      <c r="Q407" s="68">
        <f t="shared" si="396"/>
        <v>0</v>
      </c>
      <c r="R407" s="68">
        <f t="shared" si="396"/>
        <v>0</v>
      </c>
      <c r="S407" s="68">
        <f t="shared" si="396"/>
        <v>0</v>
      </c>
      <c r="T407" s="68">
        <f t="shared" si="396"/>
        <v>0</v>
      </c>
      <c r="U407" s="68">
        <f t="shared" si="396"/>
        <v>0</v>
      </c>
      <c r="V407" s="68">
        <f t="shared" si="396"/>
        <v>0</v>
      </c>
      <c r="W407" s="68">
        <f t="shared" si="396"/>
        <v>0</v>
      </c>
      <c r="X407" s="68">
        <f t="shared" si="396"/>
        <v>0</v>
      </c>
      <c r="Y407" s="68">
        <f t="shared" si="396"/>
        <v>0</v>
      </c>
      <c r="Z407" s="68">
        <f t="shared" si="396"/>
        <v>0</v>
      </c>
      <c r="AA407" s="68">
        <f t="shared" si="396"/>
        <v>0</v>
      </c>
      <c r="AB407" s="68">
        <f t="shared" si="396"/>
        <v>0</v>
      </c>
      <c r="AC407" s="68">
        <f t="shared" si="396"/>
        <v>0</v>
      </c>
    </row>
    <row r="408" spans="1:29" ht="15.75" thickBot="1" x14ac:dyDescent="0.3">
      <c r="A408" s="31" t="s">
        <v>210</v>
      </c>
      <c r="B408" s="77">
        <f>B397+B398+B399+B400+B401+B402+B403+B404+B405+B406+B407</f>
        <v>2.2211480070613909E-2</v>
      </c>
      <c r="C408" s="67">
        <f t="shared" ref="C408:AC408" si="397">C397+C398+C399+C400+C401+C402+C403+C404+C405+C406+C407</f>
        <v>2.2209176571375472E-2</v>
      </c>
      <c r="D408" s="67">
        <f t="shared" si="397"/>
        <v>2.2205905932667629E-2</v>
      </c>
      <c r="E408" s="67">
        <f t="shared" si="397"/>
        <v>2.2201283199142396E-2</v>
      </c>
      <c r="F408" s="67">
        <f t="shared" si="397"/>
        <v>2.2194792964673991E-2</v>
      </c>
      <c r="G408" s="67">
        <f t="shared" si="397"/>
        <v>2.2185769182734849E-2</v>
      </c>
      <c r="H408" s="67">
        <f t="shared" si="397"/>
        <v>2.217339791527663E-2</v>
      </c>
      <c r="I408" s="67">
        <f t="shared" si="397"/>
        <v>2.2156772257464215E-2</v>
      </c>
      <c r="J408" s="67">
        <f t="shared" si="397"/>
        <v>2.2135039310862512E-2</v>
      </c>
      <c r="K408" s="67">
        <f t="shared" si="397"/>
        <v>2.2107670337962411E-2</v>
      </c>
      <c r="L408" s="67">
        <f t="shared" si="397"/>
        <v>2.2074828356108786E-2</v>
      </c>
      <c r="M408" s="67">
        <f t="shared" si="397"/>
        <v>2.2037691508283101E-2</v>
      </c>
      <c r="N408" s="67">
        <f t="shared" si="397"/>
        <v>2.1998486290402179E-2</v>
      </c>
      <c r="O408" s="67">
        <f t="shared" si="397"/>
        <v>2.1960052557877856E-2</v>
      </c>
      <c r="P408" s="67">
        <f t="shared" si="397"/>
        <v>2.1925065540058138E-2</v>
      </c>
      <c r="Q408" s="67">
        <f t="shared" si="397"/>
        <v>2.1895331557158518E-2</v>
      </c>
      <c r="R408" s="67">
        <f t="shared" si="397"/>
        <v>2.1871519961910564E-2</v>
      </c>
      <c r="S408" s="67">
        <f t="shared" si="397"/>
        <v>2.1853350657902358E-2</v>
      </c>
      <c r="T408" s="67">
        <f t="shared" si="397"/>
        <v>2.1839994762276039E-2</v>
      </c>
      <c r="U408" s="67">
        <f t="shared" si="397"/>
        <v>2.1830445490118477E-2</v>
      </c>
      <c r="V408" s="67">
        <f t="shared" si="397"/>
        <v>2.1823752860569205E-2</v>
      </c>
      <c r="W408" s="67">
        <f t="shared" si="397"/>
        <v>2.1819127842189492E-2</v>
      </c>
      <c r="X408" s="67">
        <f t="shared" si="397"/>
        <v>2.1815962711638756E-2</v>
      </c>
      <c r="Y408" s="67">
        <f t="shared" si="397"/>
        <v>2.1813811112351762E-2</v>
      </c>
      <c r="Z408" s="67">
        <f t="shared" si="397"/>
        <v>2.1812355149055974E-2</v>
      </c>
      <c r="AA408" s="67">
        <f t="shared" si="397"/>
        <v>2.1811372954696581E-2</v>
      </c>
      <c r="AB408" s="67">
        <f t="shared" si="397"/>
        <v>2.1810711746332964E-2</v>
      </c>
      <c r="AC408" s="67">
        <f t="shared" si="397"/>
        <v>2.1810267249263472E-2</v>
      </c>
    </row>
    <row r="410" spans="1:29" x14ac:dyDescent="0.25">
      <c r="B410" s="40"/>
    </row>
    <row r="429" spans="1:1" s="3" customFormat="1" ht="21" x14ac:dyDescent="0.35">
      <c r="A429" s="2" t="str">
        <f>'Parameter Input'!A123</f>
        <v>Railway long-haul:  Neo bulk</v>
      </c>
    </row>
    <row r="430" spans="1:1" s="3" customFormat="1" ht="21" x14ac:dyDescent="0.35">
      <c r="A430" s="2" t="s">
        <v>136</v>
      </c>
    </row>
    <row r="431" spans="1:1" x14ac:dyDescent="0.25">
      <c r="A431" s="33" t="s">
        <v>195</v>
      </c>
    </row>
    <row r="432" spans="1:1" x14ac:dyDescent="0.25">
      <c r="A432" s="33" t="s">
        <v>196</v>
      </c>
    </row>
    <row r="433" spans="1:44" ht="15.75" thickBot="1" x14ac:dyDescent="0.3">
      <c r="A433" s="34" t="s">
        <v>197</v>
      </c>
      <c r="B433" s="34"/>
    </row>
    <row r="434" spans="1:44" ht="15.75" thickBot="1" x14ac:dyDescent="0.3">
      <c r="A434" s="39" t="s">
        <v>198</v>
      </c>
      <c r="B434" s="35"/>
    </row>
    <row r="435" spans="1:44" ht="15.75" thickBot="1" x14ac:dyDescent="0.3">
      <c r="A435" s="38" t="s">
        <v>199</v>
      </c>
      <c r="B435" s="36"/>
    </row>
    <row r="436" spans="1:44" ht="15.75" thickBot="1" x14ac:dyDescent="0.3"/>
    <row r="437" spans="1:44" x14ac:dyDescent="0.25">
      <c r="A437" s="5" t="s">
        <v>200</v>
      </c>
      <c r="B437" s="6">
        <v>2023</v>
      </c>
      <c r="C437" s="6">
        <v>2050</v>
      </c>
      <c r="D437" s="7"/>
      <c r="E437" s="5" t="s">
        <v>201</v>
      </c>
      <c r="F437" s="8"/>
      <c r="G437" s="8"/>
      <c r="H437" s="8"/>
      <c r="I437" s="8"/>
      <c r="J437" s="8"/>
      <c r="K437" s="9"/>
      <c r="L437" s="10" t="s">
        <v>2</v>
      </c>
      <c r="M437" s="11"/>
      <c r="N437" s="11"/>
      <c r="O437" s="11"/>
      <c r="P437" s="12"/>
      <c r="Q437" s="13">
        <v>0</v>
      </c>
      <c r="R437" s="13">
        <v>1</v>
      </c>
      <c r="S437" s="13">
        <v>2</v>
      </c>
      <c r="T437" s="13">
        <v>3</v>
      </c>
      <c r="U437" s="13">
        <v>4</v>
      </c>
      <c r="V437" s="13">
        <v>5</v>
      </c>
      <c r="W437" s="13">
        <v>6</v>
      </c>
      <c r="X437" s="13">
        <v>7</v>
      </c>
      <c r="Y437" s="13">
        <v>8</v>
      </c>
      <c r="Z437" s="13">
        <v>9</v>
      </c>
      <c r="AA437" s="13">
        <v>10</v>
      </c>
      <c r="AB437" s="13">
        <v>11</v>
      </c>
      <c r="AC437" s="13">
        <v>12</v>
      </c>
      <c r="AD437" s="13">
        <v>13</v>
      </c>
      <c r="AE437" s="13">
        <v>14</v>
      </c>
      <c r="AF437" s="13">
        <v>15</v>
      </c>
      <c r="AG437" s="13">
        <v>16</v>
      </c>
      <c r="AH437" s="13">
        <v>17</v>
      </c>
      <c r="AI437" s="13">
        <v>18</v>
      </c>
      <c r="AJ437" s="13">
        <v>19</v>
      </c>
      <c r="AK437" s="13">
        <v>20</v>
      </c>
      <c r="AL437" s="13">
        <v>21</v>
      </c>
      <c r="AM437" s="13">
        <v>22</v>
      </c>
      <c r="AN437" s="13">
        <v>23</v>
      </c>
      <c r="AO437" s="13">
        <v>24</v>
      </c>
      <c r="AP437" s="13">
        <v>25</v>
      </c>
      <c r="AQ437" s="13">
        <v>26</v>
      </c>
      <c r="AR437" s="14">
        <v>27</v>
      </c>
    </row>
    <row r="438" spans="1:44" ht="15.75" thickBot="1" x14ac:dyDescent="0.3">
      <c r="A438" s="15"/>
      <c r="B438" s="3" t="s">
        <v>202</v>
      </c>
      <c r="C438" s="3" t="s">
        <v>203</v>
      </c>
      <c r="D438" s="16" t="s">
        <v>5</v>
      </c>
      <c r="E438" s="17"/>
      <c r="F438" s="18"/>
      <c r="G438" s="18"/>
      <c r="H438" s="18"/>
      <c r="I438" s="18"/>
      <c r="J438" s="18"/>
      <c r="K438" s="19"/>
      <c r="L438" s="20" t="s">
        <v>8</v>
      </c>
      <c r="M438" s="20" t="s">
        <v>204</v>
      </c>
      <c r="N438" s="20" t="s">
        <v>205</v>
      </c>
      <c r="O438" s="20" t="s">
        <v>9</v>
      </c>
      <c r="P438" s="21" t="s">
        <v>10</v>
      </c>
      <c r="Q438" s="22">
        <v>2023</v>
      </c>
      <c r="R438" s="22">
        <v>2024</v>
      </c>
      <c r="S438" s="22">
        <v>2025</v>
      </c>
      <c r="T438" s="22">
        <v>2026</v>
      </c>
      <c r="U438" s="22">
        <v>2027</v>
      </c>
      <c r="V438" s="22">
        <v>2028</v>
      </c>
      <c r="W438" s="22">
        <v>2029</v>
      </c>
      <c r="X438" s="22">
        <v>2030</v>
      </c>
      <c r="Y438" s="22">
        <v>2031</v>
      </c>
      <c r="Z438" s="22">
        <v>2032</v>
      </c>
      <c r="AA438" s="22">
        <v>2033</v>
      </c>
      <c r="AB438" s="22">
        <v>2034</v>
      </c>
      <c r="AC438" s="22">
        <v>2035</v>
      </c>
      <c r="AD438" s="22">
        <v>2036</v>
      </c>
      <c r="AE438" s="22">
        <v>2037</v>
      </c>
      <c r="AF438" s="22">
        <v>2038</v>
      </c>
      <c r="AG438" s="22">
        <v>2039</v>
      </c>
      <c r="AH438" s="22">
        <v>2040</v>
      </c>
      <c r="AI438" s="22">
        <v>2041</v>
      </c>
      <c r="AJ438" s="22">
        <v>2042</v>
      </c>
      <c r="AK438" s="22">
        <v>2043</v>
      </c>
      <c r="AL438" s="22">
        <v>2044</v>
      </c>
      <c r="AM438" s="22">
        <v>2045</v>
      </c>
      <c r="AN438" s="22">
        <v>2046</v>
      </c>
      <c r="AO438" s="22">
        <v>2047</v>
      </c>
      <c r="AP438" s="22">
        <v>2048</v>
      </c>
      <c r="AQ438" s="22">
        <v>2049</v>
      </c>
      <c r="AR438" s="23">
        <v>2050</v>
      </c>
    </row>
    <row r="439" spans="1:44" x14ac:dyDescent="0.25">
      <c r="A439" s="24" t="s">
        <v>18</v>
      </c>
      <c r="B439" s="41">
        <f>'Parameter Input'!$L$89</f>
        <v>5000000</v>
      </c>
      <c r="C439" s="42">
        <f>'Parameter Input'!$M$89</f>
        <v>5000000</v>
      </c>
      <c r="D439" s="1" t="s">
        <v>15</v>
      </c>
      <c r="L439" s="51">
        <f>'Parameter Input'!$O$89</f>
        <v>12</v>
      </c>
      <c r="M439" s="52">
        <v>0</v>
      </c>
      <c r="N439" s="52">
        <v>1</v>
      </c>
      <c r="O439" s="52">
        <f>'Parameter Input'!$P$89</f>
        <v>0.9</v>
      </c>
      <c r="P439" s="53">
        <f>'Parameter Input'!$Q$89</f>
        <v>0.4</v>
      </c>
      <c r="Q439" s="4">
        <f t="shared" ref="Q439:AR448" si="398">$N439+($M439-$N439)*((1/(1+EXP(-$P439*(Q$9-$L439)))^$O439))</f>
        <v>0.9867978615748374</v>
      </c>
      <c r="R439" s="4">
        <f t="shared" si="398"/>
        <v>0.98114509762858249</v>
      </c>
      <c r="S439" s="4">
        <f t="shared" si="398"/>
        <v>0.97311898315872036</v>
      </c>
      <c r="T439" s="4">
        <f t="shared" si="398"/>
        <v>0.96177484161592774</v>
      </c>
      <c r="U439" s="4">
        <f t="shared" si="398"/>
        <v>0.94584787155511363</v>
      </c>
      <c r="V439" s="4">
        <f t="shared" si="398"/>
        <v>0.92370360150141495</v>
      </c>
      <c r="W439" s="4">
        <f t="shared" si="398"/>
        <v>0.89334463567658451</v>
      </c>
      <c r="X439" s="4">
        <f t="shared" si="398"/>
        <v>0.85254543874327005</v>
      </c>
      <c r="Y439" s="4">
        <f t="shared" si="398"/>
        <v>0.79921300652623883</v>
      </c>
      <c r="Z439" s="4">
        <f t="shared" si="398"/>
        <v>0.73204982249993378</v>
      </c>
      <c r="AA439" s="4">
        <f t="shared" si="398"/>
        <v>0.65145592958786691</v>
      </c>
      <c r="AB439" s="4">
        <f t="shared" si="398"/>
        <v>0.56032247880849573</v>
      </c>
      <c r="AC439" s="4">
        <f t="shared" si="398"/>
        <v>0.46411326873185343</v>
      </c>
      <c r="AD439" s="4">
        <f t="shared" si="398"/>
        <v>0.36979727595523937</v>
      </c>
      <c r="AE439" s="4">
        <f t="shared" si="398"/>
        <v>0.28393948637231203</v>
      </c>
      <c r="AF439" s="4">
        <f t="shared" si="398"/>
        <v>0.21097259161117732</v>
      </c>
      <c r="AG439" s="4">
        <f t="shared" si="398"/>
        <v>0.15253917653798199</v>
      </c>
      <c r="AH439" s="4">
        <f t="shared" si="398"/>
        <v>0.10795188737709993</v>
      </c>
      <c r="AI439" s="4">
        <f t="shared" si="398"/>
        <v>7.5176653938091809E-2</v>
      </c>
      <c r="AJ439" s="4">
        <f t="shared" si="398"/>
        <v>5.1742836177502194E-2</v>
      </c>
      <c r="AK439" s="4">
        <f t="shared" si="398"/>
        <v>3.5319190625345942E-2</v>
      </c>
      <c r="AL439" s="4">
        <f t="shared" si="398"/>
        <v>2.3969442072658165E-2</v>
      </c>
      <c r="AM439" s="4">
        <f t="shared" si="398"/>
        <v>1.6202243558389728E-2</v>
      </c>
      <c r="AN439" s="4">
        <f t="shared" si="398"/>
        <v>1.0922240564108399E-2</v>
      </c>
      <c r="AO439" s="4">
        <f t="shared" si="398"/>
        <v>7.3493212906090566E-3</v>
      </c>
      <c r="AP439" s="4">
        <f t="shared" si="398"/>
        <v>4.9390262185057265E-3</v>
      </c>
      <c r="AQ439" s="4">
        <f t="shared" si="398"/>
        <v>3.3164275492956197E-3</v>
      </c>
      <c r="AR439" s="4">
        <f t="shared" si="398"/>
        <v>2.2256362146679809E-3</v>
      </c>
    </row>
    <row r="440" spans="1:44" x14ac:dyDescent="0.25">
      <c r="A440" s="24" t="s">
        <v>28</v>
      </c>
      <c r="B440" s="60">
        <f>'Parameter Input'!$L$90</f>
        <v>-750000</v>
      </c>
      <c r="C440" s="61">
        <f>'Parameter Input'!$M$90</f>
        <v>-750000</v>
      </c>
      <c r="D440" s="1" t="s">
        <v>15</v>
      </c>
      <c r="L440" s="54">
        <f>'Parameter Input'!$O$90</f>
        <v>12</v>
      </c>
      <c r="M440" s="37">
        <v>0</v>
      </c>
      <c r="N440" s="37">
        <v>1</v>
      </c>
      <c r="O440" s="37">
        <f>'Parameter Input'!$P$90</f>
        <v>0.9</v>
      </c>
      <c r="P440" s="55">
        <f>'Parameter Input'!$Q$90</f>
        <v>0.4</v>
      </c>
      <c r="Q440" s="4">
        <f t="shared" si="398"/>
        <v>0.9867978615748374</v>
      </c>
      <c r="R440" s="4">
        <f t="shared" si="398"/>
        <v>0.98114509762858249</v>
      </c>
      <c r="S440" s="4">
        <f t="shared" si="398"/>
        <v>0.97311898315872036</v>
      </c>
      <c r="T440" s="4">
        <f t="shared" si="398"/>
        <v>0.96177484161592774</v>
      </c>
      <c r="U440" s="4">
        <f t="shared" si="398"/>
        <v>0.94584787155511363</v>
      </c>
      <c r="V440" s="4">
        <f t="shared" si="398"/>
        <v>0.92370360150141495</v>
      </c>
      <c r="W440" s="4">
        <f t="shared" si="398"/>
        <v>0.89334463567658451</v>
      </c>
      <c r="X440" s="4">
        <f t="shared" si="398"/>
        <v>0.85254543874327005</v>
      </c>
      <c r="Y440" s="4">
        <f t="shared" si="398"/>
        <v>0.79921300652623883</v>
      </c>
      <c r="Z440" s="4">
        <f t="shared" si="398"/>
        <v>0.73204982249993378</v>
      </c>
      <c r="AA440" s="4">
        <f t="shared" si="398"/>
        <v>0.65145592958786691</v>
      </c>
      <c r="AB440" s="4">
        <f t="shared" si="398"/>
        <v>0.56032247880849573</v>
      </c>
      <c r="AC440" s="4">
        <f t="shared" si="398"/>
        <v>0.46411326873185343</v>
      </c>
      <c r="AD440" s="4">
        <f t="shared" si="398"/>
        <v>0.36979727595523937</v>
      </c>
      <c r="AE440" s="4">
        <f t="shared" si="398"/>
        <v>0.28393948637231203</v>
      </c>
      <c r="AF440" s="4">
        <f t="shared" si="398"/>
        <v>0.21097259161117732</v>
      </c>
      <c r="AG440" s="4">
        <f t="shared" si="398"/>
        <v>0.15253917653798199</v>
      </c>
      <c r="AH440" s="4">
        <f t="shared" si="398"/>
        <v>0.10795188737709993</v>
      </c>
      <c r="AI440" s="4">
        <f t="shared" si="398"/>
        <v>7.5176653938091809E-2</v>
      </c>
      <c r="AJ440" s="4">
        <f t="shared" si="398"/>
        <v>5.1742836177502194E-2</v>
      </c>
      <c r="AK440" s="4">
        <f t="shared" si="398"/>
        <v>3.5319190625345942E-2</v>
      </c>
      <c r="AL440" s="4">
        <f t="shared" si="398"/>
        <v>2.3969442072658165E-2</v>
      </c>
      <c r="AM440" s="4">
        <f t="shared" si="398"/>
        <v>1.6202243558389728E-2</v>
      </c>
      <c r="AN440" s="4">
        <f t="shared" si="398"/>
        <v>1.0922240564108399E-2</v>
      </c>
      <c r="AO440" s="4">
        <f t="shared" si="398"/>
        <v>7.3493212906090566E-3</v>
      </c>
      <c r="AP440" s="4">
        <f t="shared" si="398"/>
        <v>4.9390262185057265E-3</v>
      </c>
      <c r="AQ440" s="4">
        <f t="shared" si="398"/>
        <v>3.3164275492956197E-3</v>
      </c>
      <c r="AR440" s="4">
        <f t="shared" si="398"/>
        <v>2.2256362146679809E-3</v>
      </c>
    </row>
    <row r="441" spans="1:44" x14ac:dyDescent="0.25">
      <c r="A441" s="24" t="s">
        <v>14</v>
      </c>
      <c r="B441" s="43">
        <f>'Parameter Input'!B124</f>
        <v>3500000</v>
      </c>
      <c r="C441" s="44">
        <f>'Parameter Input'!C124</f>
        <v>3500000</v>
      </c>
      <c r="D441" s="1" t="s">
        <v>15</v>
      </c>
      <c r="L441" s="54">
        <f>'Parameter Input'!E124</f>
        <v>12</v>
      </c>
      <c r="M441" s="37">
        <v>0</v>
      </c>
      <c r="N441" s="37">
        <v>1</v>
      </c>
      <c r="O441" s="37">
        <f>'Parameter Input'!F124</f>
        <v>0.9</v>
      </c>
      <c r="P441" s="55">
        <f>'Parameter Input'!G124</f>
        <v>0.4</v>
      </c>
      <c r="Q441" s="4">
        <f t="shared" si="398"/>
        <v>0.9867978615748374</v>
      </c>
      <c r="R441" s="4">
        <f t="shared" si="398"/>
        <v>0.98114509762858249</v>
      </c>
      <c r="S441" s="4">
        <f t="shared" si="398"/>
        <v>0.97311898315872036</v>
      </c>
      <c r="T441" s="4">
        <f t="shared" si="398"/>
        <v>0.96177484161592774</v>
      </c>
      <c r="U441" s="4">
        <f t="shared" si="398"/>
        <v>0.94584787155511363</v>
      </c>
      <c r="V441" s="4">
        <f t="shared" si="398"/>
        <v>0.92370360150141495</v>
      </c>
      <c r="W441" s="4">
        <f t="shared" si="398"/>
        <v>0.89334463567658451</v>
      </c>
      <c r="X441" s="4">
        <f t="shared" si="398"/>
        <v>0.85254543874327005</v>
      </c>
      <c r="Y441" s="4">
        <f t="shared" si="398"/>
        <v>0.79921300652623883</v>
      </c>
      <c r="Z441" s="4">
        <f t="shared" si="398"/>
        <v>0.73204982249993378</v>
      </c>
      <c r="AA441" s="4">
        <f t="shared" si="398"/>
        <v>0.65145592958786691</v>
      </c>
      <c r="AB441" s="4">
        <f t="shared" si="398"/>
        <v>0.56032247880849573</v>
      </c>
      <c r="AC441" s="4">
        <f t="shared" si="398"/>
        <v>0.46411326873185343</v>
      </c>
      <c r="AD441" s="4">
        <f t="shared" si="398"/>
        <v>0.36979727595523937</v>
      </c>
      <c r="AE441" s="4">
        <f t="shared" si="398"/>
        <v>0.28393948637231203</v>
      </c>
      <c r="AF441" s="4">
        <f t="shared" si="398"/>
        <v>0.21097259161117732</v>
      </c>
      <c r="AG441" s="4">
        <f t="shared" si="398"/>
        <v>0.15253917653798199</v>
      </c>
      <c r="AH441" s="4">
        <f t="shared" si="398"/>
        <v>0.10795188737709993</v>
      </c>
      <c r="AI441" s="4">
        <f t="shared" si="398"/>
        <v>7.5176653938091809E-2</v>
      </c>
      <c r="AJ441" s="4">
        <f t="shared" si="398"/>
        <v>5.1742836177502194E-2</v>
      </c>
      <c r="AK441" s="4">
        <f t="shared" si="398"/>
        <v>3.5319190625345942E-2</v>
      </c>
      <c r="AL441" s="4">
        <f t="shared" si="398"/>
        <v>2.3969442072658165E-2</v>
      </c>
      <c r="AM441" s="4">
        <f t="shared" si="398"/>
        <v>1.6202243558389728E-2</v>
      </c>
      <c r="AN441" s="4">
        <f t="shared" si="398"/>
        <v>1.0922240564108399E-2</v>
      </c>
      <c r="AO441" s="4">
        <f t="shared" si="398"/>
        <v>7.3493212906090566E-3</v>
      </c>
      <c r="AP441" s="4">
        <f t="shared" si="398"/>
        <v>4.9390262185057265E-3</v>
      </c>
      <c r="AQ441" s="4">
        <f t="shared" si="398"/>
        <v>3.3164275492956197E-3</v>
      </c>
      <c r="AR441" s="4">
        <f t="shared" si="398"/>
        <v>2.2256362146679809E-3</v>
      </c>
    </row>
    <row r="442" spans="1:44" x14ac:dyDescent="0.25">
      <c r="A442" s="24" t="s">
        <v>25</v>
      </c>
      <c r="B442" s="60">
        <f>'Parameter Input'!B125</f>
        <v>-175000</v>
      </c>
      <c r="C442" s="61">
        <f>'Parameter Input'!C125</f>
        <v>-175000</v>
      </c>
      <c r="D442" s="1" t="s">
        <v>15</v>
      </c>
      <c r="L442" s="54">
        <f>'Parameter Input'!E125</f>
        <v>12</v>
      </c>
      <c r="M442" s="37">
        <v>0</v>
      </c>
      <c r="N442" s="37">
        <v>1</v>
      </c>
      <c r="O442" s="37">
        <f>'Parameter Input'!F125</f>
        <v>0.9</v>
      </c>
      <c r="P442" s="55">
        <f>'Parameter Input'!G125</f>
        <v>0.4</v>
      </c>
      <c r="Q442" s="4">
        <f t="shared" si="398"/>
        <v>0.9867978615748374</v>
      </c>
      <c r="R442" s="4">
        <f t="shared" si="398"/>
        <v>0.98114509762858249</v>
      </c>
      <c r="S442" s="4">
        <f t="shared" si="398"/>
        <v>0.97311898315872036</v>
      </c>
      <c r="T442" s="4">
        <f t="shared" si="398"/>
        <v>0.96177484161592774</v>
      </c>
      <c r="U442" s="4">
        <f t="shared" si="398"/>
        <v>0.94584787155511363</v>
      </c>
      <c r="V442" s="4">
        <f t="shared" si="398"/>
        <v>0.92370360150141495</v>
      </c>
      <c r="W442" s="4">
        <f t="shared" si="398"/>
        <v>0.89334463567658451</v>
      </c>
      <c r="X442" s="4">
        <f t="shared" si="398"/>
        <v>0.85254543874327005</v>
      </c>
      <c r="Y442" s="4">
        <f t="shared" si="398"/>
        <v>0.79921300652623883</v>
      </c>
      <c r="Z442" s="4">
        <f t="shared" si="398"/>
        <v>0.73204982249993378</v>
      </c>
      <c r="AA442" s="4">
        <f t="shared" si="398"/>
        <v>0.65145592958786691</v>
      </c>
      <c r="AB442" s="4">
        <f t="shared" si="398"/>
        <v>0.56032247880849573</v>
      </c>
      <c r="AC442" s="4">
        <f t="shared" si="398"/>
        <v>0.46411326873185343</v>
      </c>
      <c r="AD442" s="4">
        <f t="shared" si="398"/>
        <v>0.36979727595523937</v>
      </c>
      <c r="AE442" s="4">
        <f t="shared" si="398"/>
        <v>0.28393948637231203</v>
      </c>
      <c r="AF442" s="4">
        <f t="shared" si="398"/>
        <v>0.21097259161117732</v>
      </c>
      <c r="AG442" s="4">
        <f t="shared" si="398"/>
        <v>0.15253917653798199</v>
      </c>
      <c r="AH442" s="4">
        <f t="shared" si="398"/>
        <v>0.10795188737709993</v>
      </c>
      <c r="AI442" s="4">
        <f t="shared" si="398"/>
        <v>7.5176653938091809E-2</v>
      </c>
      <c r="AJ442" s="4">
        <f t="shared" si="398"/>
        <v>5.1742836177502194E-2</v>
      </c>
      <c r="AK442" s="4">
        <f t="shared" si="398"/>
        <v>3.5319190625345942E-2</v>
      </c>
      <c r="AL442" s="4">
        <f t="shared" si="398"/>
        <v>2.3969442072658165E-2</v>
      </c>
      <c r="AM442" s="4">
        <f t="shared" si="398"/>
        <v>1.6202243558389728E-2</v>
      </c>
      <c r="AN442" s="4">
        <f t="shared" si="398"/>
        <v>1.0922240564108399E-2</v>
      </c>
      <c r="AO442" s="4">
        <f t="shared" si="398"/>
        <v>7.3493212906090566E-3</v>
      </c>
      <c r="AP442" s="4">
        <f t="shared" si="398"/>
        <v>4.9390262185057265E-3</v>
      </c>
      <c r="AQ442" s="4">
        <f t="shared" si="398"/>
        <v>3.3164275492956197E-3</v>
      </c>
      <c r="AR442" s="4">
        <f t="shared" si="398"/>
        <v>2.2256362146679809E-3</v>
      </c>
    </row>
    <row r="443" spans="1:44" x14ac:dyDescent="0.25">
      <c r="A443" s="24" t="s">
        <v>79</v>
      </c>
      <c r="B443" s="45">
        <f>'Parameter Input'!$L$96</f>
        <v>0.06</v>
      </c>
      <c r="C443" s="46">
        <f>'Parameter Input'!$M$96</f>
        <v>0.06</v>
      </c>
      <c r="D443" s="1" t="s">
        <v>57</v>
      </c>
      <c r="L443" s="54">
        <f>'Parameter Input'!$O$96</f>
        <v>12</v>
      </c>
      <c r="M443" s="37">
        <v>0</v>
      </c>
      <c r="N443" s="37">
        <v>1</v>
      </c>
      <c r="O443" s="37">
        <f>'Parameter Input'!$P$96</f>
        <v>0.9</v>
      </c>
      <c r="P443" s="55">
        <f>'Parameter Input'!$Q$96</f>
        <v>0.4</v>
      </c>
      <c r="Q443" s="4">
        <f t="shared" si="398"/>
        <v>0.9867978615748374</v>
      </c>
      <c r="R443" s="4">
        <f t="shared" si="398"/>
        <v>0.98114509762858249</v>
      </c>
      <c r="S443" s="4">
        <f t="shared" si="398"/>
        <v>0.97311898315872036</v>
      </c>
      <c r="T443" s="4">
        <f t="shared" si="398"/>
        <v>0.96177484161592774</v>
      </c>
      <c r="U443" s="4">
        <f t="shared" si="398"/>
        <v>0.94584787155511363</v>
      </c>
      <c r="V443" s="4">
        <f t="shared" si="398"/>
        <v>0.92370360150141495</v>
      </c>
      <c r="W443" s="4">
        <f t="shared" si="398"/>
        <v>0.89334463567658451</v>
      </c>
      <c r="X443" s="4">
        <f t="shared" si="398"/>
        <v>0.85254543874327005</v>
      </c>
      <c r="Y443" s="4">
        <f t="shared" si="398"/>
        <v>0.79921300652623883</v>
      </c>
      <c r="Z443" s="4">
        <f t="shared" si="398"/>
        <v>0.73204982249993378</v>
      </c>
      <c r="AA443" s="4">
        <f t="shared" si="398"/>
        <v>0.65145592958786691</v>
      </c>
      <c r="AB443" s="4">
        <f t="shared" si="398"/>
        <v>0.56032247880849573</v>
      </c>
      <c r="AC443" s="4">
        <f t="shared" si="398"/>
        <v>0.46411326873185343</v>
      </c>
      <c r="AD443" s="4">
        <f t="shared" si="398"/>
        <v>0.36979727595523937</v>
      </c>
      <c r="AE443" s="4">
        <f t="shared" si="398"/>
        <v>0.28393948637231203</v>
      </c>
      <c r="AF443" s="4">
        <f t="shared" si="398"/>
        <v>0.21097259161117732</v>
      </c>
      <c r="AG443" s="4">
        <f t="shared" si="398"/>
        <v>0.15253917653798199</v>
      </c>
      <c r="AH443" s="4">
        <f t="shared" si="398"/>
        <v>0.10795188737709993</v>
      </c>
      <c r="AI443" s="4">
        <f t="shared" si="398"/>
        <v>7.5176653938091809E-2</v>
      </c>
      <c r="AJ443" s="4">
        <f t="shared" si="398"/>
        <v>5.1742836177502194E-2</v>
      </c>
      <c r="AK443" s="4">
        <f t="shared" si="398"/>
        <v>3.5319190625345942E-2</v>
      </c>
      <c r="AL443" s="4">
        <f t="shared" si="398"/>
        <v>2.3969442072658165E-2</v>
      </c>
      <c r="AM443" s="4">
        <f t="shared" si="398"/>
        <v>1.6202243558389728E-2</v>
      </c>
      <c r="AN443" s="4">
        <f t="shared" si="398"/>
        <v>1.0922240564108399E-2</v>
      </c>
      <c r="AO443" s="4">
        <f t="shared" si="398"/>
        <v>7.3493212906090566E-3</v>
      </c>
      <c r="AP443" s="4">
        <f t="shared" si="398"/>
        <v>4.9390262185057265E-3</v>
      </c>
      <c r="AQ443" s="4">
        <f t="shared" si="398"/>
        <v>3.3164275492956197E-3</v>
      </c>
      <c r="AR443" s="4">
        <f t="shared" si="398"/>
        <v>2.2256362146679809E-3</v>
      </c>
    </row>
    <row r="444" spans="1:44" x14ac:dyDescent="0.25">
      <c r="A444" s="24" t="s">
        <v>37</v>
      </c>
      <c r="B444" s="43">
        <f>'Parameter Input'!B126</f>
        <v>650000</v>
      </c>
      <c r="C444" s="44">
        <f>'Parameter Input'!C126</f>
        <v>650000</v>
      </c>
      <c r="D444" s="1" t="s">
        <v>38</v>
      </c>
      <c r="L444" s="54">
        <f>'Parameter Input'!E126</f>
        <v>12</v>
      </c>
      <c r="M444" s="37">
        <v>0</v>
      </c>
      <c r="N444" s="37">
        <v>1</v>
      </c>
      <c r="O444" s="37">
        <f>'Parameter Input'!F126</f>
        <v>0.9</v>
      </c>
      <c r="P444" s="55">
        <f>'Parameter Input'!G126</f>
        <v>0.4</v>
      </c>
      <c r="Q444" s="4">
        <f t="shared" si="398"/>
        <v>0.9867978615748374</v>
      </c>
      <c r="R444" s="4">
        <f t="shared" si="398"/>
        <v>0.98114509762858249</v>
      </c>
      <c r="S444" s="4">
        <f t="shared" si="398"/>
        <v>0.97311898315872036</v>
      </c>
      <c r="T444" s="4">
        <f t="shared" si="398"/>
        <v>0.96177484161592774</v>
      </c>
      <c r="U444" s="4">
        <f t="shared" si="398"/>
        <v>0.94584787155511363</v>
      </c>
      <c r="V444" s="4">
        <f t="shared" si="398"/>
        <v>0.92370360150141495</v>
      </c>
      <c r="W444" s="4">
        <f t="shared" si="398"/>
        <v>0.89334463567658451</v>
      </c>
      <c r="X444" s="4">
        <f t="shared" si="398"/>
        <v>0.85254543874327005</v>
      </c>
      <c r="Y444" s="4">
        <f t="shared" si="398"/>
        <v>0.79921300652623883</v>
      </c>
      <c r="Z444" s="4">
        <f t="shared" si="398"/>
        <v>0.73204982249993378</v>
      </c>
      <c r="AA444" s="4">
        <f t="shared" si="398"/>
        <v>0.65145592958786691</v>
      </c>
      <c r="AB444" s="4">
        <f t="shared" si="398"/>
        <v>0.56032247880849573</v>
      </c>
      <c r="AC444" s="4">
        <f t="shared" si="398"/>
        <v>0.46411326873185343</v>
      </c>
      <c r="AD444" s="4">
        <f t="shared" si="398"/>
        <v>0.36979727595523937</v>
      </c>
      <c r="AE444" s="4">
        <f t="shared" si="398"/>
        <v>0.28393948637231203</v>
      </c>
      <c r="AF444" s="4">
        <f t="shared" si="398"/>
        <v>0.21097259161117732</v>
      </c>
      <c r="AG444" s="4">
        <f t="shared" si="398"/>
        <v>0.15253917653798199</v>
      </c>
      <c r="AH444" s="4">
        <f t="shared" si="398"/>
        <v>0.10795188737709993</v>
      </c>
      <c r="AI444" s="4">
        <f t="shared" si="398"/>
        <v>7.5176653938091809E-2</v>
      </c>
      <c r="AJ444" s="4">
        <f t="shared" si="398"/>
        <v>5.1742836177502194E-2</v>
      </c>
      <c r="AK444" s="4">
        <f t="shared" si="398"/>
        <v>3.5319190625345942E-2</v>
      </c>
      <c r="AL444" s="4">
        <f t="shared" si="398"/>
        <v>2.3969442072658165E-2</v>
      </c>
      <c r="AM444" s="4">
        <f t="shared" si="398"/>
        <v>1.6202243558389728E-2</v>
      </c>
      <c r="AN444" s="4">
        <f t="shared" si="398"/>
        <v>1.0922240564108399E-2</v>
      </c>
      <c r="AO444" s="4">
        <f t="shared" si="398"/>
        <v>7.3493212906090566E-3</v>
      </c>
      <c r="AP444" s="4">
        <f t="shared" si="398"/>
        <v>4.9390262185057265E-3</v>
      </c>
      <c r="AQ444" s="4">
        <f t="shared" si="398"/>
        <v>3.3164275492956197E-3</v>
      </c>
      <c r="AR444" s="4">
        <f t="shared" si="398"/>
        <v>2.2256362146679809E-3</v>
      </c>
    </row>
    <row r="445" spans="1:44" x14ac:dyDescent="0.25">
      <c r="A445" s="24" t="s">
        <v>52</v>
      </c>
      <c r="B445" s="43">
        <f>'Parameter Input'!$L$92</f>
        <v>650000</v>
      </c>
      <c r="C445" s="44">
        <f>'Parameter Input'!$M$92</f>
        <v>650000</v>
      </c>
      <c r="D445" s="1" t="s">
        <v>38</v>
      </c>
      <c r="L445" s="54">
        <f>'Parameter Input'!$O$92</f>
        <v>12</v>
      </c>
      <c r="M445" s="37">
        <v>0</v>
      </c>
      <c r="N445" s="37">
        <v>1</v>
      </c>
      <c r="O445" s="37">
        <f>'Parameter Input'!$P$92</f>
        <v>0.9</v>
      </c>
      <c r="P445" s="55">
        <f>'Parameter Input'!$Q$92</f>
        <v>0.4</v>
      </c>
      <c r="Q445" s="4">
        <f t="shared" si="398"/>
        <v>0.9867978615748374</v>
      </c>
      <c r="R445" s="4">
        <f t="shared" si="398"/>
        <v>0.98114509762858249</v>
      </c>
      <c r="S445" s="4">
        <f t="shared" si="398"/>
        <v>0.97311898315872036</v>
      </c>
      <c r="T445" s="4">
        <f t="shared" si="398"/>
        <v>0.96177484161592774</v>
      </c>
      <c r="U445" s="4">
        <f t="shared" si="398"/>
        <v>0.94584787155511363</v>
      </c>
      <c r="V445" s="4">
        <f t="shared" si="398"/>
        <v>0.92370360150141495</v>
      </c>
      <c r="W445" s="4">
        <f t="shared" si="398"/>
        <v>0.89334463567658451</v>
      </c>
      <c r="X445" s="4">
        <f t="shared" si="398"/>
        <v>0.85254543874327005</v>
      </c>
      <c r="Y445" s="4">
        <f t="shared" si="398"/>
        <v>0.79921300652623883</v>
      </c>
      <c r="Z445" s="4">
        <f t="shared" si="398"/>
        <v>0.73204982249993378</v>
      </c>
      <c r="AA445" s="4">
        <f t="shared" si="398"/>
        <v>0.65145592958786691</v>
      </c>
      <c r="AB445" s="4">
        <f t="shared" si="398"/>
        <v>0.56032247880849573</v>
      </c>
      <c r="AC445" s="4">
        <f t="shared" si="398"/>
        <v>0.46411326873185343</v>
      </c>
      <c r="AD445" s="4">
        <f t="shared" si="398"/>
        <v>0.36979727595523937</v>
      </c>
      <c r="AE445" s="4">
        <f t="shared" si="398"/>
        <v>0.28393948637231203</v>
      </c>
      <c r="AF445" s="4">
        <f t="shared" si="398"/>
        <v>0.21097259161117732</v>
      </c>
      <c r="AG445" s="4">
        <f t="shared" si="398"/>
        <v>0.15253917653798199</v>
      </c>
      <c r="AH445" s="4">
        <f t="shared" si="398"/>
        <v>0.10795188737709993</v>
      </c>
      <c r="AI445" s="4">
        <f t="shared" si="398"/>
        <v>7.5176653938091809E-2</v>
      </c>
      <c r="AJ445" s="4">
        <f t="shared" si="398"/>
        <v>5.1742836177502194E-2</v>
      </c>
      <c r="AK445" s="4">
        <f t="shared" si="398"/>
        <v>3.5319190625345942E-2</v>
      </c>
      <c r="AL445" s="4">
        <f t="shared" si="398"/>
        <v>2.3969442072658165E-2</v>
      </c>
      <c r="AM445" s="4">
        <f t="shared" si="398"/>
        <v>1.6202243558389728E-2</v>
      </c>
      <c r="AN445" s="4">
        <f t="shared" si="398"/>
        <v>1.0922240564108399E-2</v>
      </c>
      <c r="AO445" s="4">
        <f t="shared" si="398"/>
        <v>7.3493212906090566E-3</v>
      </c>
      <c r="AP445" s="4">
        <f t="shared" si="398"/>
        <v>4.9390262185057265E-3</v>
      </c>
      <c r="AQ445" s="4">
        <f t="shared" si="398"/>
        <v>3.3164275492956197E-3</v>
      </c>
      <c r="AR445" s="4">
        <f t="shared" si="398"/>
        <v>2.2256362146679809E-3</v>
      </c>
    </row>
    <row r="446" spans="1:44" x14ac:dyDescent="0.25">
      <c r="A446" s="24" t="s">
        <v>288</v>
      </c>
      <c r="B446" s="45">
        <f>'Parameter Input'!B131</f>
        <v>3.9215686274509802</v>
      </c>
      <c r="C446" s="46">
        <f>'Parameter Input'!C131</f>
        <v>3.9215686274509802</v>
      </c>
      <c r="D446" s="1" t="s">
        <v>76</v>
      </c>
      <c r="L446" s="54">
        <f>'Parameter Input'!E131</f>
        <v>12</v>
      </c>
      <c r="M446" s="37">
        <v>0</v>
      </c>
      <c r="N446" s="37">
        <v>1</v>
      </c>
      <c r="O446" s="37">
        <f>'Parameter Input'!F131</f>
        <v>0.9</v>
      </c>
      <c r="P446" s="55">
        <f>'Parameter Input'!G131</f>
        <v>0.4</v>
      </c>
      <c r="Q446" s="4">
        <f t="shared" si="398"/>
        <v>0.9867978615748374</v>
      </c>
      <c r="R446" s="4">
        <f t="shared" si="398"/>
        <v>0.98114509762858249</v>
      </c>
      <c r="S446" s="4">
        <f t="shared" si="398"/>
        <v>0.97311898315872036</v>
      </c>
      <c r="T446" s="4">
        <f t="shared" si="398"/>
        <v>0.96177484161592774</v>
      </c>
      <c r="U446" s="4">
        <f t="shared" si="398"/>
        <v>0.94584787155511363</v>
      </c>
      <c r="V446" s="4">
        <f t="shared" si="398"/>
        <v>0.92370360150141495</v>
      </c>
      <c r="W446" s="4">
        <f t="shared" si="398"/>
        <v>0.89334463567658451</v>
      </c>
      <c r="X446" s="4">
        <f t="shared" si="398"/>
        <v>0.85254543874327005</v>
      </c>
      <c r="Y446" s="4">
        <f t="shared" si="398"/>
        <v>0.79921300652623883</v>
      </c>
      <c r="Z446" s="4">
        <f t="shared" si="398"/>
        <v>0.73204982249993378</v>
      </c>
      <c r="AA446" s="4">
        <f t="shared" si="398"/>
        <v>0.65145592958786691</v>
      </c>
      <c r="AB446" s="4">
        <f t="shared" si="398"/>
        <v>0.56032247880849573</v>
      </c>
      <c r="AC446" s="4">
        <f t="shared" si="398"/>
        <v>0.46411326873185343</v>
      </c>
      <c r="AD446" s="4">
        <f t="shared" si="398"/>
        <v>0.36979727595523937</v>
      </c>
      <c r="AE446" s="4">
        <f t="shared" si="398"/>
        <v>0.28393948637231203</v>
      </c>
      <c r="AF446" s="4">
        <f t="shared" si="398"/>
        <v>0.21097259161117732</v>
      </c>
      <c r="AG446" s="4">
        <f t="shared" si="398"/>
        <v>0.15253917653798199</v>
      </c>
      <c r="AH446" s="4">
        <f t="shared" si="398"/>
        <v>0.10795188737709993</v>
      </c>
      <c r="AI446" s="4">
        <f t="shared" si="398"/>
        <v>7.5176653938091809E-2</v>
      </c>
      <c r="AJ446" s="4">
        <f t="shared" si="398"/>
        <v>5.1742836177502194E-2</v>
      </c>
      <c r="AK446" s="4">
        <f t="shared" si="398"/>
        <v>3.5319190625345942E-2</v>
      </c>
      <c r="AL446" s="4">
        <f t="shared" si="398"/>
        <v>2.3969442072658165E-2</v>
      </c>
      <c r="AM446" s="4">
        <f t="shared" si="398"/>
        <v>1.6202243558389728E-2</v>
      </c>
      <c r="AN446" s="4">
        <f t="shared" si="398"/>
        <v>1.0922240564108399E-2</v>
      </c>
      <c r="AO446" s="4">
        <f t="shared" si="398"/>
        <v>7.3493212906090566E-3</v>
      </c>
      <c r="AP446" s="4">
        <f t="shared" si="398"/>
        <v>4.9390262185057265E-3</v>
      </c>
      <c r="AQ446" s="4">
        <f t="shared" si="398"/>
        <v>3.3164275492956197E-3</v>
      </c>
      <c r="AR446" s="4">
        <f t="shared" si="398"/>
        <v>2.2256362146679809E-3</v>
      </c>
    </row>
    <row r="447" spans="1:44" x14ac:dyDescent="0.25">
      <c r="A447" s="24" t="s">
        <v>59</v>
      </c>
      <c r="B447" s="47">
        <f>'Parameter Input'!$L$93</f>
        <v>25.563670588235297</v>
      </c>
      <c r="C447" s="48">
        <f>'Parameter Input'!$M$93</f>
        <v>25.563670588235297</v>
      </c>
      <c r="D447" s="1" t="s">
        <v>60</v>
      </c>
      <c r="L447" s="54">
        <f>'Parameter Input'!$O$93</f>
        <v>12</v>
      </c>
      <c r="M447" s="37">
        <v>0</v>
      </c>
      <c r="N447" s="37">
        <v>1</v>
      </c>
      <c r="O447" s="37">
        <f>'Parameter Input'!$P$93</f>
        <v>0.9</v>
      </c>
      <c r="P447" s="55">
        <f>'Parameter Input'!$Q$93</f>
        <v>0.4</v>
      </c>
      <c r="Q447" s="4">
        <f t="shared" si="398"/>
        <v>0.9867978615748374</v>
      </c>
      <c r="R447" s="4">
        <f t="shared" si="398"/>
        <v>0.98114509762858249</v>
      </c>
      <c r="S447" s="4">
        <f t="shared" si="398"/>
        <v>0.97311898315872036</v>
      </c>
      <c r="T447" s="4">
        <f t="shared" si="398"/>
        <v>0.96177484161592774</v>
      </c>
      <c r="U447" s="4">
        <f t="shared" si="398"/>
        <v>0.94584787155511363</v>
      </c>
      <c r="V447" s="4">
        <f t="shared" si="398"/>
        <v>0.92370360150141495</v>
      </c>
      <c r="W447" s="4">
        <f t="shared" si="398"/>
        <v>0.89334463567658451</v>
      </c>
      <c r="X447" s="4">
        <f t="shared" si="398"/>
        <v>0.85254543874327005</v>
      </c>
      <c r="Y447" s="4">
        <f t="shared" si="398"/>
        <v>0.79921300652623883</v>
      </c>
      <c r="Z447" s="4">
        <f t="shared" si="398"/>
        <v>0.73204982249993378</v>
      </c>
      <c r="AA447" s="4">
        <f t="shared" si="398"/>
        <v>0.65145592958786691</v>
      </c>
      <c r="AB447" s="4">
        <f t="shared" si="398"/>
        <v>0.56032247880849573</v>
      </c>
      <c r="AC447" s="4">
        <f t="shared" si="398"/>
        <v>0.46411326873185343</v>
      </c>
      <c r="AD447" s="4">
        <f t="shared" si="398"/>
        <v>0.36979727595523937</v>
      </c>
      <c r="AE447" s="4">
        <f t="shared" si="398"/>
        <v>0.28393948637231203</v>
      </c>
      <c r="AF447" s="4">
        <f t="shared" si="398"/>
        <v>0.21097259161117732</v>
      </c>
      <c r="AG447" s="4">
        <f t="shared" si="398"/>
        <v>0.15253917653798199</v>
      </c>
      <c r="AH447" s="4">
        <f t="shared" si="398"/>
        <v>0.10795188737709993</v>
      </c>
      <c r="AI447" s="4">
        <f t="shared" si="398"/>
        <v>7.5176653938091809E-2</v>
      </c>
      <c r="AJ447" s="4">
        <f t="shared" si="398"/>
        <v>5.1742836177502194E-2</v>
      </c>
      <c r="AK447" s="4">
        <f t="shared" si="398"/>
        <v>3.5319190625345942E-2</v>
      </c>
      <c r="AL447" s="4">
        <f t="shared" si="398"/>
        <v>2.3969442072658165E-2</v>
      </c>
      <c r="AM447" s="4">
        <f t="shared" si="398"/>
        <v>1.6202243558389728E-2</v>
      </c>
      <c r="AN447" s="4">
        <f t="shared" si="398"/>
        <v>1.0922240564108399E-2</v>
      </c>
      <c r="AO447" s="4">
        <f t="shared" si="398"/>
        <v>7.3493212906090566E-3</v>
      </c>
      <c r="AP447" s="4">
        <f t="shared" si="398"/>
        <v>4.9390262185057265E-3</v>
      </c>
      <c r="AQ447" s="4">
        <f t="shared" si="398"/>
        <v>3.3164275492956197E-3</v>
      </c>
      <c r="AR447" s="4">
        <f t="shared" si="398"/>
        <v>2.2256362146679809E-3</v>
      </c>
    </row>
    <row r="448" spans="1:44" x14ac:dyDescent="0.25">
      <c r="A448" s="24" t="s">
        <v>67</v>
      </c>
      <c r="B448" s="45">
        <f>'Parameter Input'!$L$94</f>
        <v>9.2586511082899101E-2</v>
      </c>
      <c r="C448" s="46">
        <f>'Parameter Input'!$M$94</f>
        <v>7.3304790352502799E-2</v>
      </c>
      <c r="D448" s="1" t="s">
        <v>68</v>
      </c>
      <c r="L448" s="54">
        <f>'Parameter Input'!$O$94</f>
        <v>12</v>
      </c>
      <c r="M448" s="37">
        <v>0</v>
      </c>
      <c r="N448" s="37">
        <v>1</v>
      </c>
      <c r="O448" s="37">
        <f>'Parameter Input'!$P$94</f>
        <v>0.9</v>
      </c>
      <c r="P448" s="55">
        <f>'Parameter Input'!$Q$94</f>
        <v>0.4</v>
      </c>
      <c r="Q448" s="4">
        <f t="shared" si="398"/>
        <v>0.9867978615748374</v>
      </c>
      <c r="R448" s="4">
        <f t="shared" si="398"/>
        <v>0.98114509762858249</v>
      </c>
      <c r="S448" s="4">
        <f t="shared" si="398"/>
        <v>0.97311898315872036</v>
      </c>
      <c r="T448" s="4">
        <f t="shared" ref="T448:AI455" si="399">$N448+($M448-$N448)*((1/(1+EXP(-$P448*(T$9-$L448)))^$O448))</f>
        <v>0.96177484161592774</v>
      </c>
      <c r="U448" s="4">
        <f t="shared" si="399"/>
        <v>0.94584787155511363</v>
      </c>
      <c r="V448" s="4">
        <f t="shared" si="399"/>
        <v>0.92370360150141495</v>
      </c>
      <c r="W448" s="4">
        <f t="shared" si="399"/>
        <v>0.89334463567658451</v>
      </c>
      <c r="X448" s="4">
        <f t="shared" si="399"/>
        <v>0.85254543874327005</v>
      </c>
      <c r="Y448" s="4">
        <f t="shared" si="399"/>
        <v>0.79921300652623883</v>
      </c>
      <c r="Z448" s="4">
        <f t="shared" si="399"/>
        <v>0.73204982249993378</v>
      </c>
      <c r="AA448" s="4">
        <f t="shared" si="399"/>
        <v>0.65145592958786691</v>
      </c>
      <c r="AB448" s="4">
        <f t="shared" si="399"/>
        <v>0.56032247880849573</v>
      </c>
      <c r="AC448" s="4">
        <f t="shared" si="399"/>
        <v>0.46411326873185343</v>
      </c>
      <c r="AD448" s="4">
        <f t="shared" si="399"/>
        <v>0.36979727595523937</v>
      </c>
      <c r="AE448" s="4">
        <f t="shared" si="399"/>
        <v>0.28393948637231203</v>
      </c>
      <c r="AF448" s="4">
        <f t="shared" si="399"/>
        <v>0.21097259161117732</v>
      </c>
      <c r="AG448" s="4">
        <f t="shared" si="399"/>
        <v>0.15253917653798199</v>
      </c>
      <c r="AH448" s="4">
        <f t="shared" si="399"/>
        <v>0.10795188737709993</v>
      </c>
      <c r="AI448" s="4">
        <f t="shared" si="399"/>
        <v>7.5176653938091809E-2</v>
      </c>
      <c r="AJ448" s="4">
        <f t="shared" ref="AJ448:AR455" si="400">$N448+($M448-$N448)*((1/(1+EXP(-$P448*(AJ$9-$L448)))^$O448))</f>
        <v>5.1742836177502194E-2</v>
      </c>
      <c r="AK448" s="4">
        <f t="shared" si="400"/>
        <v>3.5319190625345942E-2</v>
      </c>
      <c r="AL448" s="4">
        <f t="shared" si="400"/>
        <v>2.3969442072658165E-2</v>
      </c>
      <c r="AM448" s="4">
        <f t="shared" si="400"/>
        <v>1.6202243558389728E-2</v>
      </c>
      <c r="AN448" s="4">
        <f t="shared" si="400"/>
        <v>1.0922240564108399E-2</v>
      </c>
      <c r="AO448" s="4">
        <f t="shared" si="400"/>
        <v>7.3493212906090566E-3</v>
      </c>
      <c r="AP448" s="4">
        <f t="shared" si="400"/>
        <v>4.9390262185057265E-3</v>
      </c>
      <c r="AQ448" s="4">
        <f t="shared" si="400"/>
        <v>3.3164275492956197E-3</v>
      </c>
      <c r="AR448" s="4">
        <f t="shared" si="400"/>
        <v>2.2256362146679809E-3</v>
      </c>
    </row>
    <row r="449" spans="1:44" x14ac:dyDescent="0.25">
      <c r="A449" s="24" t="s">
        <v>206</v>
      </c>
      <c r="B449" s="115">
        <f>'Parameter Input'!$L$97</f>
        <v>0</v>
      </c>
      <c r="C449" s="116">
        <f>'Parameter Input'!$M$97</f>
        <v>0</v>
      </c>
      <c r="D449" s="1" t="s">
        <v>76</v>
      </c>
      <c r="L449" s="54">
        <f>'Parameter Input'!$O$97</f>
        <v>17</v>
      </c>
      <c r="M449" s="37">
        <v>0</v>
      </c>
      <c r="N449" s="37">
        <v>1</v>
      </c>
      <c r="O449" s="37">
        <f>'Parameter Input'!$P$97</f>
        <v>0.9</v>
      </c>
      <c r="P449" s="55">
        <f>'Parameter Input'!$Q$97</f>
        <v>0.4</v>
      </c>
      <c r="Q449" s="4">
        <f t="shared" ref="Q449:AR449" si="401">$N449+($M449-$N449)*((1/(1+EXP(-$P449*(Q$9-$L449)))^$O449))</f>
        <v>0.99780374543478534</v>
      </c>
      <c r="R449" s="4">
        <f t="shared" si="401"/>
        <v>0.99685359315256394</v>
      </c>
      <c r="S449" s="4">
        <f t="shared" si="401"/>
        <v>0.99549347132349975</v>
      </c>
      <c r="T449" s="4">
        <f t="shared" si="401"/>
        <v>0.99354772139898062</v>
      </c>
      <c r="U449" s="4">
        <f t="shared" si="401"/>
        <v>0.99076681540580536</v>
      </c>
      <c r="V449" s="4">
        <f t="shared" si="401"/>
        <v>0.9867978615748374</v>
      </c>
      <c r="W449" s="4">
        <f t="shared" si="401"/>
        <v>0.98114509762858249</v>
      </c>
      <c r="X449" s="4">
        <f t="shared" si="401"/>
        <v>0.97311898315872036</v>
      </c>
      <c r="Y449" s="4">
        <f t="shared" si="401"/>
        <v>0.96177484161592774</v>
      </c>
      <c r="Z449" s="4">
        <f t="shared" si="401"/>
        <v>0.94584787155511363</v>
      </c>
      <c r="AA449" s="4">
        <f t="shared" si="401"/>
        <v>0.92370360150141495</v>
      </c>
      <c r="AB449" s="4">
        <f t="shared" si="401"/>
        <v>0.89334463567658451</v>
      </c>
      <c r="AC449" s="4">
        <f t="shared" si="401"/>
        <v>0.85254543874327005</v>
      </c>
      <c r="AD449" s="4">
        <f t="shared" si="401"/>
        <v>0.79921300652623883</v>
      </c>
      <c r="AE449" s="4">
        <f t="shared" si="401"/>
        <v>0.73204982249993378</v>
      </c>
      <c r="AF449" s="4">
        <f t="shared" si="401"/>
        <v>0.65145592958786691</v>
      </c>
      <c r="AG449" s="4">
        <f t="shared" si="401"/>
        <v>0.56032247880849573</v>
      </c>
      <c r="AH449" s="4">
        <f t="shared" si="401"/>
        <v>0.46411326873185343</v>
      </c>
      <c r="AI449" s="4">
        <f t="shared" si="401"/>
        <v>0.36979727595523937</v>
      </c>
      <c r="AJ449" s="4">
        <f t="shared" si="401"/>
        <v>0.28393948637231203</v>
      </c>
      <c r="AK449" s="4">
        <f t="shared" si="401"/>
        <v>0.21097259161117732</v>
      </c>
      <c r="AL449" s="4">
        <f t="shared" si="401"/>
        <v>0.15253917653798199</v>
      </c>
      <c r="AM449" s="4">
        <f t="shared" si="401"/>
        <v>0.10795188737709993</v>
      </c>
      <c r="AN449" s="4">
        <f t="shared" si="401"/>
        <v>7.5176653938091809E-2</v>
      </c>
      <c r="AO449" s="4">
        <f t="shared" si="401"/>
        <v>5.1742836177502194E-2</v>
      </c>
      <c r="AP449" s="4">
        <f t="shared" si="401"/>
        <v>3.5319190625345942E-2</v>
      </c>
      <c r="AQ449" s="4">
        <f t="shared" si="401"/>
        <v>2.3969442072658165E-2</v>
      </c>
      <c r="AR449" s="4">
        <f t="shared" si="401"/>
        <v>1.6202243558389728E-2</v>
      </c>
    </row>
    <row r="450" spans="1:44" x14ac:dyDescent="0.25">
      <c r="A450" s="24" t="s">
        <v>41</v>
      </c>
      <c r="B450" s="43">
        <f>'Parameter Input'!$L$91</f>
        <v>20</v>
      </c>
      <c r="C450" s="44">
        <f>'Parameter Input'!$M$91</f>
        <v>20</v>
      </c>
      <c r="D450" s="1" t="s">
        <v>42</v>
      </c>
      <c r="L450" s="54">
        <f>'Parameter Input'!$O$91</f>
        <v>12</v>
      </c>
      <c r="M450" s="37">
        <v>0</v>
      </c>
      <c r="N450" s="37">
        <v>1</v>
      </c>
      <c r="O450" s="37">
        <f>'Parameter Input'!$P$91</f>
        <v>0.9</v>
      </c>
      <c r="P450" s="55">
        <f>'Parameter Input'!$Q$91</f>
        <v>0.4</v>
      </c>
      <c r="Q450" s="4">
        <f t="shared" ref="Q450:AF455" si="402">$N450+($M450-$N450)*((1/(1+EXP(-$P450*(Q$9-$L450)))^$O450))</f>
        <v>0.9867978615748374</v>
      </c>
      <c r="R450" s="4">
        <f t="shared" si="402"/>
        <v>0.98114509762858249</v>
      </c>
      <c r="S450" s="4">
        <f t="shared" si="402"/>
        <v>0.97311898315872036</v>
      </c>
      <c r="T450" s="4">
        <f t="shared" si="402"/>
        <v>0.96177484161592774</v>
      </c>
      <c r="U450" s="4">
        <f t="shared" si="402"/>
        <v>0.94584787155511363</v>
      </c>
      <c r="V450" s="4">
        <f t="shared" si="402"/>
        <v>0.92370360150141495</v>
      </c>
      <c r="W450" s="4">
        <f t="shared" si="402"/>
        <v>0.89334463567658451</v>
      </c>
      <c r="X450" s="4">
        <f t="shared" si="402"/>
        <v>0.85254543874327005</v>
      </c>
      <c r="Y450" s="4">
        <f t="shared" si="402"/>
        <v>0.79921300652623883</v>
      </c>
      <c r="Z450" s="4">
        <f t="shared" si="402"/>
        <v>0.73204982249993378</v>
      </c>
      <c r="AA450" s="4">
        <f t="shared" si="402"/>
        <v>0.65145592958786691</v>
      </c>
      <c r="AB450" s="4">
        <f t="shared" si="402"/>
        <v>0.56032247880849573</v>
      </c>
      <c r="AC450" s="4">
        <f t="shared" si="402"/>
        <v>0.46411326873185343</v>
      </c>
      <c r="AD450" s="4">
        <f t="shared" si="402"/>
        <v>0.36979727595523937</v>
      </c>
      <c r="AE450" s="4">
        <f t="shared" si="402"/>
        <v>0.28393948637231203</v>
      </c>
      <c r="AF450" s="4">
        <f t="shared" si="402"/>
        <v>0.21097259161117732</v>
      </c>
      <c r="AG450" s="4">
        <f t="shared" si="399"/>
        <v>0.15253917653798199</v>
      </c>
      <c r="AH450" s="4">
        <f t="shared" si="399"/>
        <v>0.10795188737709993</v>
      </c>
      <c r="AI450" s="4">
        <f t="shared" si="399"/>
        <v>7.5176653938091809E-2</v>
      </c>
      <c r="AJ450" s="4">
        <f t="shared" si="400"/>
        <v>5.1742836177502194E-2</v>
      </c>
      <c r="AK450" s="4">
        <f t="shared" si="400"/>
        <v>3.5319190625345942E-2</v>
      </c>
      <c r="AL450" s="4">
        <f t="shared" si="400"/>
        <v>2.3969442072658165E-2</v>
      </c>
      <c r="AM450" s="4">
        <f t="shared" si="400"/>
        <v>1.6202243558389728E-2</v>
      </c>
      <c r="AN450" s="4">
        <f t="shared" si="400"/>
        <v>1.0922240564108399E-2</v>
      </c>
      <c r="AO450" s="4">
        <f t="shared" si="400"/>
        <v>7.3493212906090566E-3</v>
      </c>
      <c r="AP450" s="4">
        <f t="shared" si="400"/>
        <v>4.9390262185057265E-3</v>
      </c>
      <c r="AQ450" s="4">
        <f t="shared" si="400"/>
        <v>3.3164275492956197E-3</v>
      </c>
      <c r="AR450" s="4">
        <f t="shared" si="400"/>
        <v>2.2256362146679809E-3</v>
      </c>
    </row>
    <row r="451" spans="1:44" x14ac:dyDescent="0.25">
      <c r="A451" s="24" t="s">
        <v>70</v>
      </c>
      <c r="B451" s="43">
        <f>'Parameter Input'!B130</f>
        <v>30</v>
      </c>
      <c r="C451" s="44">
        <f>'Parameter Input'!C130</f>
        <v>30</v>
      </c>
      <c r="D451" s="1" t="s">
        <v>42</v>
      </c>
      <c r="L451" s="54">
        <f>'Parameter Input'!E130</f>
        <v>12</v>
      </c>
      <c r="M451" s="37">
        <v>0</v>
      </c>
      <c r="N451" s="37">
        <v>1</v>
      </c>
      <c r="O451" s="37">
        <f>'Parameter Input'!F130</f>
        <v>0.9</v>
      </c>
      <c r="P451" s="55">
        <f>'Parameter Input'!G130</f>
        <v>0.4</v>
      </c>
      <c r="Q451" s="4">
        <f t="shared" si="402"/>
        <v>0.9867978615748374</v>
      </c>
      <c r="R451" s="4">
        <f t="shared" si="402"/>
        <v>0.98114509762858249</v>
      </c>
      <c r="S451" s="4">
        <f t="shared" si="402"/>
        <v>0.97311898315872036</v>
      </c>
      <c r="T451" s="4">
        <f t="shared" si="402"/>
        <v>0.96177484161592774</v>
      </c>
      <c r="U451" s="4">
        <f t="shared" si="402"/>
        <v>0.94584787155511363</v>
      </c>
      <c r="V451" s="4">
        <f t="shared" si="402"/>
        <v>0.92370360150141495</v>
      </c>
      <c r="W451" s="4">
        <f t="shared" si="402"/>
        <v>0.89334463567658451</v>
      </c>
      <c r="X451" s="4">
        <f t="shared" si="402"/>
        <v>0.85254543874327005</v>
      </c>
      <c r="Y451" s="4">
        <f t="shared" si="402"/>
        <v>0.79921300652623883</v>
      </c>
      <c r="Z451" s="4">
        <f t="shared" si="402"/>
        <v>0.73204982249993378</v>
      </c>
      <c r="AA451" s="4">
        <f t="shared" si="402"/>
        <v>0.65145592958786691</v>
      </c>
      <c r="AB451" s="4">
        <f t="shared" si="402"/>
        <v>0.56032247880849573</v>
      </c>
      <c r="AC451" s="4">
        <f t="shared" si="402"/>
        <v>0.46411326873185343</v>
      </c>
      <c r="AD451" s="4">
        <f t="shared" si="402"/>
        <v>0.36979727595523937</v>
      </c>
      <c r="AE451" s="4">
        <f t="shared" si="402"/>
        <v>0.28393948637231203</v>
      </c>
      <c r="AF451" s="4">
        <f t="shared" si="402"/>
        <v>0.21097259161117732</v>
      </c>
      <c r="AG451" s="4">
        <f t="shared" si="399"/>
        <v>0.15253917653798199</v>
      </c>
      <c r="AH451" s="4">
        <f t="shared" si="399"/>
        <v>0.10795188737709993</v>
      </c>
      <c r="AI451" s="4">
        <f t="shared" si="399"/>
        <v>7.5176653938091809E-2</v>
      </c>
      <c r="AJ451" s="4">
        <f t="shared" si="400"/>
        <v>5.1742836177502194E-2</v>
      </c>
      <c r="AK451" s="4">
        <f t="shared" si="400"/>
        <v>3.5319190625345942E-2</v>
      </c>
      <c r="AL451" s="4">
        <f t="shared" si="400"/>
        <v>2.3969442072658165E-2</v>
      </c>
      <c r="AM451" s="4">
        <f t="shared" si="400"/>
        <v>1.6202243558389728E-2</v>
      </c>
      <c r="AN451" s="4">
        <f t="shared" si="400"/>
        <v>1.0922240564108399E-2</v>
      </c>
      <c r="AO451" s="4">
        <f t="shared" si="400"/>
        <v>7.3493212906090566E-3</v>
      </c>
      <c r="AP451" s="4">
        <f t="shared" si="400"/>
        <v>4.9390262185057265E-3</v>
      </c>
      <c r="AQ451" s="4">
        <f t="shared" si="400"/>
        <v>3.3164275492956197E-3</v>
      </c>
      <c r="AR451" s="4">
        <f t="shared" si="400"/>
        <v>2.2256362146679809E-3</v>
      </c>
    </row>
    <row r="452" spans="1:44" x14ac:dyDescent="0.25">
      <c r="A452" s="24" t="s">
        <v>207</v>
      </c>
      <c r="B452" s="70">
        <f>'Parameter Input'!B127</f>
        <v>2800</v>
      </c>
      <c r="C452" s="71">
        <f>'Parameter Input'!C127</f>
        <v>2800</v>
      </c>
      <c r="D452" s="1" t="s">
        <v>49</v>
      </c>
      <c r="L452" s="54">
        <f>'Parameter Input'!E127</f>
        <v>12</v>
      </c>
      <c r="M452" s="37">
        <v>0</v>
      </c>
      <c r="N452" s="37">
        <v>1</v>
      </c>
      <c r="O452" s="37">
        <f>'Parameter Input'!F127</f>
        <v>0.9</v>
      </c>
      <c r="P452" s="55">
        <f>'Parameter Input'!G127</f>
        <v>0.4</v>
      </c>
      <c r="Q452" s="4">
        <f t="shared" si="402"/>
        <v>0.9867978615748374</v>
      </c>
      <c r="R452" s="4">
        <f t="shared" si="402"/>
        <v>0.98114509762858249</v>
      </c>
      <c r="S452" s="4">
        <f t="shared" si="402"/>
        <v>0.97311898315872036</v>
      </c>
      <c r="T452" s="4">
        <f t="shared" si="402"/>
        <v>0.96177484161592774</v>
      </c>
      <c r="U452" s="4">
        <f t="shared" si="402"/>
        <v>0.94584787155511363</v>
      </c>
      <c r="V452" s="4">
        <f t="shared" si="402"/>
        <v>0.92370360150141495</v>
      </c>
      <c r="W452" s="4">
        <f t="shared" si="402"/>
        <v>0.89334463567658451</v>
      </c>
      <c r="X452" s="4">
        <f t="shared" si="402"/>
        <v>0.85254543874327005</v>
      </c>
      <c r="Y452" s="4">
        <f t="shared" si="402"/>
        <v>0.79921300652623883</v>
      </c>
      <c r="Z452" s="4">
        <f t="shared" si="402"/>
        <v>0.73204982249993378</v>
      </c>
      <c r="AA452" s="4">
        <f t="shared" si="402"/>
        <v>0.65145592958786691</v>
      </c>
      <c r="AB452" s="4">
        <f t="shared" si="402"/>
        <v>0.56032247880849573</v>
      </c>
      <c r="AC452" s="4">
        <f t="shared" si="402"/>
        <v>0.46411326873185343</v>
      </c>
      <c r="AD452" s="4">
        <f t="shared" si="402"/>
        <v>0.36979727595523937</v>
      </c>
      <c r="AE452" s="4">
        <f t="shared" si="402"/>
        <v>0.28393948637231203</v>
      </c>
      <c r="AF452" s="4">
        <f t="shared" si="402"/>
        <v>0.21097259161117732</v>
      </c>
      <c r="AG452" s="4">
        <f t="shared" si="399"/>
        <v>0.15253917653798199</v>
      </c>
      <c r="AH452" s="4">
        <f t="shared" si="399"/>
        <v>0.10795188737709993</v>
      </c>
      <c r="AI452" s="4">
        <f t="shared" si="399"/>
        <v>7.5176653938091809E-2</v>
      </c>
      <c r="AJ452" s="4">
        <f t="shared" si="400"/>
        <v>5.1742836177502194E-2</v>
      </c>
      <c r="AK452" s="4">
        <f t="shared" si="400"/>
        <v>3.5319190625345942E-2</v>
      </c>
      <c r="AL452" s="4">
        <f t="shared" si="400"/>
        <v>2.3969442072658165E-2</v>
      </c>
      <c r="AM452" s="4">
        <f t="shared" si="400"/>
        <v>1.6202243558389728E-2</v>
      </c>
      <c r="AN452" s="4">
        <f t="shared" si="400"/>
        <v>1.0922240564108399E-2</v>
      </c>
      <c r="AO452" s="4">
        <f t="shared" si="400"/>
        <v>7.3493212906090566E-3</v>
      </c>
      <c r="AP452" s="4">
        <f t="shared" si="400"/>
        <v>4.9390262185057265E-3</v>
      </c>
      <c r="AQ452" s="4">
        <f t="shared" si="400"/>
        <v>3.3164275492956197E-3</v>
      </c>
      <c r="AR452" s="4">
        <f t="shared" si="400"/>
        <v>2.2256362146679809E-3</v>
      </c>
    </row>
    <row r="453" spans="1:44" x14ac:dyDescent="0.25">
      <c r="A453" s="24" t="s">
        <v>56</v>
      </c>
      <c r="B453" s="72">
        <f>'Parameter Input'!B128</f>
        <v>0.32</v>
      </c>
      <c r="C453" s="73">
        <f>'Parameter Input'!C128</f>
        <v>0.32</v>
      </c>
      <c r="D453" s="1" t="s">
        <v>57</v>
      </c>
      <c r="L453" s="54">
        <f>'Parameter Input'!E128</f>
        <v>12</v>
      </c>
      <c r="M453" s="37">
        <v>0</v>
      </c>
      <c r="N453" s="37">
        <v>1</v>
      </c>
      <c r="O453" s="37">
        <f>'Parameter Input'!F128</f>
        <v>0.9</v>
      </c>
      <c r="P453" s="55">
        <f>'Parameter Input'!G128</f>
        <v>0.4</v>
      </c>
      <c r="Q453" s="4">
        <f t="shared" si="402"/>
        <v>0.9867978615748374</v>
      </c>
      <c r="R453" s="4">
        <f t="shared" si="402"/>
        <v>0.98114509762858249</v>
      </c>
      <c r="S453" s="4">
        <f t="shared" si="402"/>
        <v>0.97311898315872036</v>
      </c>
      <c r="T453" s="4">
        <f t="shared" si="402"/>
        <v>0.96177484161592774</v>
      </c>
      <c r="U453" s="4">
        <f t="shared" si="402"/>
        <v>0.94584787155511363</v>
      </c>
      <c r="V453" s="4">
        <f t="shared" si="402"/>
        <v>0.92370360150141495</v>
      </c>
      <c r="W453" s="4">
        <f t="shared" si="402"/>
        <v>0.89334463567658451</v>
      </c>
      <c r="X453" s="4">
        <f t="shared" si="402"/>
        <v>0.85254543874327005</v>
      </c>
      <c r="Y453" s="4">
        <f t="shared" si="402"/>
        <v>0.79921300652623883</v>
      </c>
      <c r="Z453" s="4">
        <f t="shared" si="402"/>
        <v>0.73204982249993378</v>
      </c>
      <c r="AA453" s="4">
        <f t="shared" si="402"/>
        <v>0.65145592958786691</v>
      </c>
      <c r="AB453" s="4">
        <f t="shared" si="402"/>
        <v>0.56032247880849573</v>
      </c>
      <c r="AC453" s="4">
        <f t="shared" si="402"/>
        <v>0.46411326873185343</v>
      </c>
      <c r="AD453" s="4">
        <f t="shared" si="402"/>
        <v>0.36979727595523937</v>
      </c>
      <c r="AE453" s="4">
        <f t="shared" si="402"/>
        <v>0.28393948637231203</v>
      </c>
      <c r="AF453" s="4">
        <f t="shared" si="402"/>
        <v>0.21097259161117732</v>
      </c>
      <c r="AG453" s="4">
        <f t="shared" si="399"/>
        <v>0.15253917653798199</v>
      </c>
      <c r="AH453" s="4">
        <f t="shared" si="399"/>
        <v>0.10795188737709993</v>
      </c>
      <c r="AI453" s="4">
        <f t="shared" si="399"/>
        <v>7.5176653938091809E-2</v>
      </c>
      <c r="AJ453" s="4">
        <f t="shared" si="400"/>
        <v>5.1742836177502194E-2</v>
      </c>
      <c r="AK453" s="4">
        <f t="shared" si="400"/>
        <v>3.5319190625345942E-2</v>
      </c>
      <c r="AL453" s="4">
        <f t="shared" si="400"/>
        <v>2.3969442072658165E-2</v>
      </c>
      <c r="AM453" s="4">
        <f t="shared" si="400"/>
        <v>1.6202243558389728E-2</v>
      </c>
      <c r="AN453" s="4">
        <f t="shared" si="400"/>
        <v>1.0922240564108399E-2</v>
      </c>
      <c r="AO453" s="4">
        <f t="shared" si="400"/>
        <v>7.3493212906090566E-3</v>
      </c>
      <c r="AP453" s="4">
        <f t="shared" si="400"/>
        <v>4.9390262185057265E-3</v>
      </c>
      <c r="AQ453" s="4">
        <f t="shared" si="400"/>
        <v>3.3164275492956197E-3</v>
      </c>
      <c r="AR453" s="4">
        <f t="shared" si="400"/>
        <v>2.2256362146679809E-3</v>
      </c>
    </row>
    <row r="454" spans="1:44" x14ac:dyDescent="0.25">
      <c r="A454" s="24" t="s">
        <v>73</v>
      </c>
      <c r="B454" s="72">
        <f>'Parameter Input'!$L$95</f>
        <v>0</v>
      </c>
      <c r="C454" s="73">
        <f>'Parameter Input'!$M$95</f>
        <v>0</v>
      </c>
      <c r="D454" s="1" t="s">
        <v>57</v>
      </c>
      <c r="L454" s="54">
        <f>'Parameter Input'!$O$95</f>
        <v>12</v>
      </c>
      <c r="M454" s="37">
        <v>0</v>
      </c>
      <c r="N454" s="37">
        <v>1</v>
      </c>
      <c r="O454" s="37">
        <f>'Parameter Input'!$P$95</f>
        <v>0.9</v>
      </c>
      <c r="P454" s="55">
        <f>'Parameter Input'!$Q$95</f>
        <v>0.4</v>
      </c>
      <c r="Q454" s="4">
        <f t="shared" si="402"/>
        <v>0.9867978615748374</v>
      </c>
      <c r="R454" s="4">
        <f t="shared" si="402"/>
        <v>0.98114509762858249</v>
      </c>
      <c r="S454" s="4">
        <f t="shared" si="402"/>
        <v>0.97311898315872036</v>
      </c>
      <c r="T454" s="4">
        <f t="shared" si="402"/>
        <v>0.96177484161592774</v>
      </c>
      <c r="U454" s="4">
        <f t="shared" si="402"/>
        <v>0.94584787155511363</v>
      </c>
      <c r="V454" s="4">
        <f t="shared" si="402"/>
        <v>0.92370360150141495</v>
      </c>
      <c r="W454" s="4">
        <f t="shared" si="402"/>
        <v>0.89334463567658451</v>
      </c>
      <c r="X454" s="4">
        <f t="shared" si="402"/>
        <v>0.85254543874327005</v>
      </c>
      <c r="Y454" s="4">
        <f t="shared" si="402"/>
        <v>0.79921300652623883</v>
      </c>
      <c r="Z454" s="4">
        <f t="shared" si="402"/>
        <v>0.73204982249993378</v>
      </c>
      <c r="AA454" s="4">
        <f t="shared" si="402"/>
        <v>0.65145592958786691</v>
      </c>
      <c r="AB454" s="4">
        <f t="shared" si="402"/>
        <v>0.56032247880849573</v>
      </c>
      <c r="AC454" s="4">
        <f t="shared" si="402"/>
        <v>0.46411326873185343</v>
      </c>
      <c r="AD454" s="4">
        <f t="shared" si="402"/>
        <v>0.36979727595523937</v>
      </c>
      <c r="AE454" s="4">
        <f t="shared" si="402"/>
        <v>0.28393948637231203</v>
      </c>
      <c r="AF454" s="4">
        <f t="shared" si="402"/>
        <v>0.21097259161117732</v>
      </c>
      <c r="AG454" s="4">
        <f t="shared" si="399"/>
        <v>0.15253917653798199</v>
      </c>
      <c r="AH454" s="4">
        <f t="shared" si="399"/>
        <v>0.10795188737709993</v>
      </c>
      <c r="AI454" s="4">
        <f t="shared" si="399"/>
        <v>7.5176653938091809E-2</v>
      </c>
      <c r="AJ454" s="4">
        <f t="shared" si="400"/>
        <v>5.1742836177502194E-2</v>
      </c>
      <c r="AK454" s="4">
        <f t="shared" si="400"/>
        <v>3.5319190625345942E-2</v>
      </c>
      <c r="AL454" s="4">
        <f t="shared" si="400"/>
        <v>2.3969442072658165E-2</v>
      </c>
      <c r="AM454" s="4">
        <f t="shared" si="400"/>
        <v>1.6202243558389728E-2</v>
      </c>
      <c r="AN454" s="4">
        <f t="shared" si="400"/>
        <v>1.0922240564108399E-2</v>
      </c>
      <c r="AO454" s="4">
        <f t="shared" si="400"/>
        <v>7.3493212906090566E-3</v>
      </c>
      <c r="AP454" s="4">
        <f t="shared" si="400"/>
        <v>4.9390262185057265E-3</v>
      </c>
      <c r="AQ454" s="4">
        <f t="shared" si="400"/>
        <v>3.3164275492956197E-3</v>
      </c>
      <c r="AR454" s="4">
        <f t="shared" si="400"/>
        <v>2.2256362146679809E-3</v>
      </c>
    </row>
    <row r="455" spans="1:44" ht="15.75" thickBot="1" x14ac:dyDescent="0.3">
      <c r="A455" s="24" t="s">
        <v>64</v>
      </c>
      <c r="B455" s="74">
        <f>'Parameter Input'!B129</f>
        <v>178500</v>
      </c>
      <c r="C455" s="75">
        <f>'Parameter Input'!C129</f>
        <v>178500</v>
      </c>
      <c r="D455" s="1" t="s">
        <v>65</v>
      </c>
      <c r="L455" s="56">
        <f>'Parameter Input'!E129</f>
        <v>12</v>
      </c>
      <c r="M455" s="57">
        <v>0</v>
      </c>
      <c r="N455" s="57">
        <v>1</v>
      </c>
      <c r="O455" s="57">
        <f>'Parameter Input'!F129</f>
        <v>0.9</v>
      </c>
      <c r="P455" s="58">
        <f>'Parameter Input'!G129</f>
        <v>0.4</v>
      </c>
      <c r="Q455" s="4">
        <f t="shared" si="402"/>
        <v>0.9867978615748374</v>
      </c>
      <c r="R455" s="4">
        <f t="shared" si="402"/>
        <v>0.98114509762858249</v>
      </c>
      <c r="S455" s="4">
        <f t="shared" si="402"/>
        <v>0.97311898315872036</v>
      </c>
      <c r="T455" s="4">
        <f t="shared" si="402"/>
        <v>0.96177484161592774</v>
      </c>
      <c r="U455" s="4">
        <f t="shared" si="402"/>
        <v>0.94584787155511363</v>
      </c>
      <c r="V455" s="4">
        <f t="shared" si="402"/>
        <v>0.92370360150141495</v>
      </c>
      <c r="W455" s="4">
        <f t="shared" si="402"/>
        <v>0.89334463567658451</v>
      </c>
      <c r="X455" s="4">
        <f t="shared" si="402"/>
        <v>0.85254543874327005</v>
      </c>
      <c r="Y455" s="4">
        <f t="shared" si="402"/>
        <v>0.79921300652623883</v>
      </c>
      <c r="Z455" s="4">
        <f t="shared" si="402"/>
        <v>0.73204982249993378</v>
      </c>
      <c r="AA455" s="4">
        <f t="shared" si="402"/>
        <v>0.65145592958786691</v>
      </c>
      <c r="AB455" s="4">
        <f t="shared" si="402"/>
        <v>0.56032247880849573</v>
      </c>
      <c r="AC455" s="4">
        <f t="shared" si="402"/>
        <v>0.46411326873185343</v>
      </c>
      <c r="AD455" s="4">
        <f t="shared" si="402"/>
        <v>0.36979727595523937</v>
      </c>
      <c r="AE455" s="4">
        <f t="shared" si="402"/>
        <v>0.28393948637231203</v>
      </c>
      <c r="AF455" s="4">
        <f t="shared" si="402"/>
        <v>0.21097259161117732</v>
      </c>
      <c r="AG455" s="4">
        <f t="shared" si="399"/>
        <v>0.15253917653798199</v>
      </c>
      <c r="AH455" s="4">
        <f t="shared" si="399"/>
        <v>0.10795188737709993</v>
      </c>
      <c r="AI455" s="4">
        <f t="shared" si="399"/>
        <v>7.5176653938091809E-2</v>
      </c>
      <c r="AJ455" s="4">
        <f t="shared" si="400"/>
        <v>5.1742836177502194E-2</v>
      </c>
      <c r="AK455" s="4">
        <f t="shared" si="400"/>
        <v>3.5319190625345942E-2</v>
      </c>
      <c r="AL455" s="4">
        <f t="shared" si="400"/>
        <v>2.3969442072658165E-2</v>
      </c>
      <c r="AM455" s="4">
        <f t="shared" si="400"/>
        <v>1.6202243558389728E-2</v>
      </c>
      <c r="AN455" s="4">
        <f t="shared" si="400"/>
        <v>1.0922240564108399E-2</v>
      </c>
      <c r="AO455" s="4">
        <f t="shared" si="400"/>
        <v>7.3493212906090566E-3</v>
      </c>
      <c r="AP455" s="4">
        <f t="shared" si="400"/>
        <v>4.9390262185057265E-3</v>
      </c>
      <c r="AQ455" s="4">
        <f t="shared" si="400"/>
        <v>3.3164275492956197E-3</v>
      </c>
      <c r="AR455" s="4">
        <f t="shared" si="400"/>
        <v>2.2256362146679809E-3</v>
      </c>
    </row>
    <row r="456" spans="1:44" x14ac:dyDescent="0.25">
      <c r="A456" s="25"/>
      <c r="B456" s="40"/>
    </row>
    <row r="457" spans="1:44" ht="15.75" thickBot="1" x14ac:dyDescent="0.3"/>
    <row r="458" spans="1:44" ht="15.75" thickBot="1" x14ac:dyDescent="0.3">
      <c r="A458" s="26" t="s">
        <v>208</v>
      </c>
      <c r="B458" s="27">
        <v>2023</v>
      </c>
      <c r="C458" s="27">
        <v>2024</v>
      </c>
      <c r="D458" s="27">
        <v>2025</v>
      </c>
      <c r="E458" s="27">
        <v>2026</v>
      </c>
      <c r="F458" s="27">
        <v>2027</v>
      </c>
      <c r="G458" s="27">
        <v>2028</v>
      </c>
      <c r="H458" s="27">
        <v>2029</v>
      </c>
      <c r="I458" s="27">
        <v>2030</v>
      </c>
      <c r="J458" s="27">
        <v>2031</v>
      </c>
      <c r="K458" s="27">
        <v>2032</v>
      </c>
      <c r="L458" s="27">
        <v>2033</v>
      </c>
      <c r="M458" s="27">
        <v>2034</v>
      </c>
      <c r="N458" s="27">
        <v>2035</v>
      </c>
      <c r="O458" s="27">
        <v>2036</v>
      </c>
      <c r="P458" s="27">
        <v>2037</v>
      </c>
      <c r="Q458" s="27">
        <v>2038</v>
      </c>
      <c r="R458" s="27">
        <v>2039</v>
      </c>
      <c r="S458" s="27">
        <v>2040</v>
      </c>
      <c r="T458" s="27">
        <v>2041</v>
      </c>
      <c r="U458" s="27">
        <v>2042</v>
      </c>
      <c r="V458" s="27">
        <v>2043</v>
      </c>
      <c r="W458" s="27">
        <v>2044</v>
      </c>
      <c r="X458" s="27">
        <v>2045</v>
      </c>
      <c r="Y458" s="27">
        <v>2046</v>
      </c>
      <c r="Z458" s="27">
        <v>2047</v>
      </c>
      <c r="AA458" s="27">
        <v>2048</v>
      </c>
      <c r="AB458" s="27">
        <v>2049</v>
      </c>
      <c r="AC458" s="28">
        <v>2050</v>
      </c>
    </row>
    <row r="459" spans="1:44" x14ac:dyDescent="0.25">
      <c r="A459" s="29" t="str">
        <f t="shared" ref="A459:A468" si="403">A439</f>
        <v>Capex vehicle</v>
      </c>
      <c r="B459" s="62">
        <f t="shared" ref="B459:B468" si="404">$B439+($C439-$B439)*(1-Q439)</f>
        <v>5000000</v>
      </c>
      <c r="C459" s="62">
        <f t="shared" ref="C459:C468" si="405">$B439+($C439-$B439)*(1-R439)</f>
        <v>5000000</v>
      </c>
      <c r="D459" s="62">
        <f t="shared" ref="D459:D468" si="406">$B439+($C439-$B439)*(1-S439)</f>
        <v>5000000</v>
      </c>
      <c r="E459" s="62">
        <f t="shared" ref="E459:E468" si="407">$B439+($C439-$B439)*(1-T439)</f>
        <v>5000000</v>
      </c>
      <c r="F459" s="62">
        <f t="shared" ref="F459:F468" si="408">$B439+($C439-$B439)*(1-U439)</f>
        <v>5000000</v>
      </c>
      <c r="G459" s="62">
        <f t="shared" ref="G459:G468" si="409">$B439+($C439-$B439)*(1-V439)</f>
        <v>5000000</v>
      </c>
      <c r="H459" s="62">
        <f t="shared" ref="H459:H468" si="410">$B439+($C439-$B439)*(1-W439)</f>
        <v>5000000</v>
      </c>
      <c r="I459" s="62">
        <f t="shared" ref="I459:I468" si="411">$B439+($C439-$B439)*(1-X439)</f>
        <v>5000000</v>
      </c>
      <c r="J459" s="62">
        <f t="shared" ref="J459:J468" si="412">$B439+($C439-$B439)*(1-Y439)</f>
        <v>5000000</v>
      </c>
      <c r="K459" s="62">
        <f t="shared" ref="K459:K468" si="413">$B439+($C439-$B439)*(1-Z439)</f>
        <v>5000000</v>
      </c>
      <c r="L459" s="62">
        <f t="shared" ref="L459:L468" si="414">$B439+($C439-$B439)*(1-AA439)</f>
        <v>5000000</v>
      </c>
      <c r="M459" s="62">
        <f t="shared" ref="M459:M468" si="415">$B439+($C439-$B439)*(1-AB439)</f>
        <v>5000000</v>
      </c>
      <c r="N459" s="62">
        <f t="shared" ref="N459:N468" si="416">$B439+($C439-$B439)*(1-AC439)</f>
        <v>5000000</v>
      </c>
      <c r="O459" s="62">
        <f t="shared" ref="O459:O468" si="417">$B439+($C439-$B439)*(1-AD439)</f>
        <v>5000000</v>
      </c>
      <c r="P459" s="62">
        <f t="shared" ref="P459:P468" si="418">$B439+($C439-$B439)*(1-AE439)</f>
        <v>5000000</v>
      </c>
      <c r="Q459" s="62">
        <f t="shared" ref="Q459:Q468" si="419">$B439+($C439-$B439)*(1-AF439)</f>
        <v>5000000</v>
      </c>
      <c r="R459" s="62">
        <f t="shared" ref="R459:R468" si="420">$B439+($C439-$B439)*(1-AG439)</f>
        <v>5000000</v>
      </c>
      <c r="S459" s="62">
        <f t="shared" ref="S459:S468" si="421">$B439+($C439-$B439)*(1-AH439)</f>
        <v>5000000</v>
      </c>
      <c r="T459" s="62">
        <f t="shared" ref="T459:T468" si="422">$B439+($C439-$B439)*(1-AI439)</f>
        <v>5000000</v>
      </c>
      <c r="U459" s="62">
        <f t="shared" ref="U459:U468" si="423">$B439+($C439-$B439)*(1-AJ439)</f>
        <v>5000000</v>
      </c>
      <c r="V459" s="62">
        <f t="shared" ref="V459:V468" si="424">$B439+($C439-$B439)*(1-AK439)</f>
        <v>5000000</v>
      </c>
      <c r="W459" s="62">
        <f t="shared" ref="W459:W468" si="425">$B439+($C439-$B439)*(1-AL439)</f>
        <v>5000000</v>
      </c>
      <c r="X459" s="62">
        <f t="shared" ref="X459:X468" si="426">$B439+($C439-$B439)*(1-AM439)</f>
        <v>5000000</v>
      </c>
      <c r="Y459" s="62">
        <f t="shared" ref="Y459:Y468" si="427">$B439+($C439-$B439)*(1-AN439)</f>
        <v>5000000</v>
      </c>
      <c r="Z459" s="62">
        <f t="shared" ref="Z459:Z468" si="428">$B439+($C439-$B439)*(1-AO439)</f>
        <v>5000000</v>
      </c>
      <c r="AA459" s="62">
        <f t="shared" ref="AA459:AA468" si="429">$B439+($C439-$B439)*(1-AP439)</f>
        <v>5000000</v>
      </c>
      <c r="AB459" s="62">
        <f t="shared" ref="AB459:AB468" si="430">$B439+($C439-$B439)*(1-AQ439)</f>
        <v>5000000</v>
      </c>
      <c r="AC459" s="62">
        <f t="shared" ref="AC459:AC468" si="431">$B439+($C439-$B439)*(1-AR439)</f>
        <v>5000000</v>
      </c>
    </row>
    <row r="460" spans="1:44" x14ac:dyDescent="0.25">
      <c r="A460" s="30" t="str">
        <f t="shared" si="403"/>
        <v>Residual value (vehicle)</v>
      </c>
      <c r="B460" s="62">
        <f t="shared" si="404"/>
        <v>-750000</v>
      </c>
      <c r="C460" s="62">
        <f t="shared" si="405"/>
        <v>-750000</v>
      </c>
      <c r="D460" s="62">
        <f t="shared" si="406"/>
        <v>-750000</v>
      </c>
      <c r="E460" s="62">
        <f t="shared" si="407"/>
        <v>-750000</v>
      </c>
      <c r="F460" s="62">
        <f t="shared" si="408"/>
        <v>-750000</v>
      </c>
      <c r="G460" s="62">
        <f t="shared" si="409"/>
        <v>-750000</v>
      </c>
      <c r="H460" s="62">
        <f t="shared" si="410"/>
        <v>-750000</v>
      </c>
      <c r="I460" s="62">
        <f t="shared" si="411"/>
        <v>-750000</v>
      </c>
      <c r="J460" s="62">
        <f t="shared" si="412"/>
        <v>-750000</v>
      </c>
      <c r="K460" s="62">
        <f t="shared" si="413"/>
        <v>-750000</v>
      </c>
      <c r="L460" s="62">
        <f t="shared" si="414"/>
        <v>-750000</v>
      </c>
      <c r="M460" s="62">
        <f t="shared" si="415"/>
        <v>-750000</v>
      </c>
      <c r="N460" s="62">
        <f t="shared" si="416"/>
        <v>-750000</v>
      </c>
      <c r="O460" s="62">
        <f t="shared" si="417"/>
        <v>-750000</v>
      </c>
      <c r="P460" s="62">
        <f t="shared" si="418"/>
        <v>-750000</v>
      </c>
      <c r="Q460" s="62">
        <f t="shared" si="419"/>
        <v>-750000</v>
      </c>
      <c r="R460" s="62">
        <f t="shared" si="420"/>
        <v>-750000</v>
      </c>
      <c r="S460" s="62">
        <f t="shared" si="421"/>
        <v>-750000</v>
      </c>
      <c r="T460" s="62">
        <f t="shared" si="422"/>
        <v>-750000</v>
      </c>
      <c r="U460" s="62">
        <f t="shared" si="423"/>
        <v>-750000</v>
      </c>
      <c r="V460" s="62">
        <f t="shared" si="424"/>
        <v>-750000</v>
      </c>
      <c r="W460" s="62">
        <f t="shared" si="425"/>
        <v>-750000</v>
      </c>
      <c r="X460" s="62">
        <f t="shared" si="426"/>
        <v>-750000</v>
      </c>
      <c r="Y460" s="62">
        <f t="shared" si="427"/>
        <v>-750000</v>
      </c>
      <c r="Z460" s="62">
        <f t="shared" si="428"/>
        <v>-750000</v>
      </c>
      <c r="AA460" s="62">
        <f t="shared" si="429"/>
        <v>-750000</v>
      </c>
      <c r="AB460" s="62">
        <f t="shared" si="430"/>
        <v>-750000</v>
      </c>
      <c r="AC460" s="62">
        <f t="shared" si="431"/>
        <v>-750000</v>
      </c>
    </row>
    <row r="461" spans="1:44" x14ac:dyDescent="0.25">
      <c r="A461" s="30" t="str">
        <f t="shared" si="403"/>
        <v>Capex costumization</v>
      </c>
      <c r="B461" s="62">
        <f t="shared" si="404"/>
        <v>3500000</v>
      </c>
      <c r="C461" s="62">
        <f t="shared" si="405"/>
        <v>3500000</v>
      </c>
      <c r="D461" s="62">
        <f t="shared" si="406"/>
        <v>3500000</v>
      </c>
      <c r="E461" s="62">
        <f t="shared" si="407"/>
        <v>3500000</v>
      </c>
      <c r="F461" s="62">
        <f t="shared" si="408"/>
        <v>3500000</v>
      </c>
      <c r="G461" s="62">
        <f t="shared" si="409"/>
        <v>3500000</v>
      </c>
      <c r="H461" s="62">
        <f t="shared" si="410"/>
        <v>3500000</v>
      </c>
      <c r="I461" s="62">
        <f t="shared" si="411"/>
        <v>3500000</v>
      </c>
      <c r="J461" s="62">
        <f t="shared" si="412"/>
        <v>3500000</v>
      </c>
      <c r="K461" s="62">
        <f t="shared" si="413"/>
        <v>3500000</v>
      </c>
      <c r="L461" s="62">
        <f t="shared" si="414"/>
        <v>3500000</v>
      </c>
      <c r="M461" s="62">
        <f t="shared" si="415"/>
        <v>3500000</v>
      </c>
      <c r="N461" s="62">
        <f t="shared" si="416"/>
        <v>3500000</v>
      </c>
      <c r="O461" s="62">
        <f t="shared" si="417"/>
        <v>3500000</v>
      </c>
      <c r="P461" s="62">
        <f t="shared" si="418"/>
        <v>3500000</v>
      </c>
      <c r="Q461" s="62">
        <f t="shared" si="419"/>
        <v>3500000</v>
      </c>
      <c r="R461" s="62">
        <f t="shared" si="420"/>
        <v>3500000</v>
      </c>
      <c r="S461" s="62">
        <f t="shared" si="421"/>
        <v>3500000</v>
      </c>
      <c r="T461" s="62">
        <f t="shared" si="422"/>
        <v>3500000</v>
      </c>
      <c r="U461" s="62">
        <f t="shared" si="423"/>
        <v>3500000</v>
      </c>
      <c r="V461" s="62">
        <f t="shared" si="424"/>
        <v>3500000</v>
      </c>
      <c r="W461" s="62">
        <f t="shared" si="425"/>
        <v>3500000</v>
      </c>
      <c r="X461" s="62">
        <f t="shared" si="426"/>
        <v>3500000</v>
      </c>
      <c r="Y461" s="62">
        <f t="shared" si="427"/>
        <v>3500000</v>
      </c>
      <c r="Z461" s="62">
        <f t="shared" si="428"/>
        <v>3500000</v>
      </c>
      <c r="AA461" s="62">
        <f t="shared" si="429"/>
        <v>3500000</v>
      </c>
      <c r="AB461" s="62">
        <f t="shared" si="430"/>
        <v>3500000</v>
      </c>
      <c r="AC461" s="62">
        <f t="shared" si="431"/>
        <v>3500000</v>
      </c>
    </row>
    <row r="462" spans="1:44" x14ac:dyDescent="0.25">
      <c r="A462" s="30" t="str">
        <f t="shared" si="403"/>
        <v>Residual value (costumization)</v>
      </c>
      <c r="B462" s="62">
        <f t="shared" si="404"/>
        <v>-175000</v>
      </c>
      <c r="C462" s="62">
        <f t="shared" si="405"/>
        <v>-175000</v>
      </c>
      <c r="D462" s="62">
        <f t="shared" si="406"/>
        <v>-175000</v>
      </c>
      <c r="E462" s="62">
        <f t="shared" si="407"/>
        <v>-175000</v>
      </c>
      <c r="F462" s="62">
        <f t="shared" si="408"/>
        <v>-175000</v>
      </c>
      <c r="G462" s="62">
        <f t="shared" si="409"/>
        <v>-175000</v>
      </c>
      <c r="H462" s="62">
        <f t="shared" si="410"/>
        <v>-175000</v>
      </c>
      <c r="I462" s="62">
        <f t="shared" si="411"/>
        <v>-175000</v>
      </c>
      <c r="J462" s="62">
        <f t="shared" si="412"/>
        <v>-175000</v>
      </c>
      <c r="K462" s="62">
        <f t="shared" si="413"/>
        <v>-175000</v>
      </c>
      <c r="L462" s="62">
        <f t="shared" si="414"/>
        <v>-175000</v>
      </c>
      <c r="M462" s="62">
        <f t="shared" si="415"/>
        <v>-175000</v>
      </c>
      <c r="N462" s="62">
        <f t="shared" si="416"/>
        <v>-175000</v>
      </c>
      <c r="O462" s="62">
        <f t="shared" si="417"/>
        <v>-175000</v>
      </c>
      <c r="P462" s="62">
        <f t="shared" si="418"/>
        <v>-175000</v>
      </c>
      <c r="Q462" s="62">
        <f t="shared" si="419"/>
        <v>-175000</v>
      </c>
      <c r="R462" s="62">
        <f t="shared" si="420"/>
        <v>-175000</v>
      </c>
      <c r="S462" s="62">
        <f t="shared" si="421"/>
        <v>-175000</v>
      </c>
      <c r="T462" s="62">
        <f t="shared" si="422"/>
        <v>-175000</v>
      </c>
      <c r="U462" s="62">
        <f t="shared" si="423"/>
        <v>-175000</v>
      </c>
      <c r="V462" s="62">
        <f t="shared" si="424"/>
        <v>-175000</v>
      </c>
      <c r="W462" s="62">
        <f t="shared" si="425"/>
        <v>-175000</v>
      </c>
      <c r="X462" s="62">
        <f t="shared" si="426"/>
        <v>-175000</v>
      </c>
      <c r="Y462" s="62">
        <f t="shared" si="427"/>
        <v>-175000</v>
      </c>
      <c r="Z462" s="62">
        <f t="shared" si="428"/>
        <v>-175000</v>
      </c>
      <c r="AA462" s="62">
        <f t="shared" si="429"/>
        <v>-175000</v>
      </c>
      <c r="AB462" s="62">
        <f t="shared" si="430"/>
        <v>-175000</v>
      </c>
      <c r="AC462" s="62">
        <f t="shared" si="431"/>
        <v>-175000</v>
      </c>
    </row>
    <row r="463" spans="1:44" x14ac:dyDescent="0.25">
      <c r="A463" s="30" t="str">
        <f t="shared" si="403"/>
        <v>WACC</v>
      </c>
      <c r="B463" s="62">
        <f t="shared" si="404"/>
        <v>0.06</v>
      </c>
      <c r="C463" s="62">
        <f t="shared" si="405"/>
        <v>0.06</v>
      </c>
      <c r="D463" s="62">
        <f t="shared" si="406"/>
        <v>0.06</v>
      </c>
      <c r="E463" s="62">
        <f t="shared" si="407"/>
        <v>0.06</v>
      </c>
      <c r="F463" s="62">
        <f t="shared" si="408"/>
        <v>0.06</v>
      </c>
      <c r="G463" s="62">
        <f t="shared" si="409"/>
        <v>0.06</v>
      </c>
      <c r="H463" s="62">
        <f t="shared" si="410"/>
        <v>0.06</v>
      </c>
      <c r="I463" s="62">
        <f t="shared" si="411"/>
        <v>0.06</v>
      </c>
      <c r="J463" s="62">
        <f t="shared" si="412"/>
        <v>0.06</v>
      </c>
      <c r="K463" s="62">
        <f t="shared" si="413"/>
        <v>0.06</v>
      </c>
      <c r="L463" s="62">
        <f t="shared" si="414"/>
        <v>0.06</v>
      </c>
      <c r="M463" s="62">
        <f t="shared" si="415"/>
        <v>0.06</v>
      </c>
      <c r="N463" s="62">
        <f t="shared" si="416"/>
        <v>0.06</v>
      </c>
      <c r="O463" s="62">
        <f t="shared" si="417"/>
        <v>0.06</v>
      </c>
      <c r="P463" s="62">
        <f t="shared" si="418"/>
        <v>0.06</v>
      </c>
      <c r="Q463" s="62">
        <f t="shared" si="419"/>
        <v>0.06</v>
      </c>
      <c r="R463" s="62">
        <f t="shared" si="420"/>
        <v>0.06</v>
      </c>
      <c r="S463" s="62">
        <f t="shared" si="421"/>
        <v>0.06</v>
      </c>
      <c r="T463" s="62">
        <f t="shared" si="422"/>
        <v>0.06</v>
      </c>
      <c r="U463" s="62">
        <f t="shared" si="423"/>
        <v>0.06</v>
      </c>
      <c r="V463" s="62">
        <f t="shared" si="424"/>
        <v>0.06</v>
      </c>
      <c r="W463" s="62">
        <f t="shared" si="425"/>
        <v>0.06</v>
      </c>
      <c r="X463" s="62">
        <f t="shared" si="426"/>
        <v>0.06</v>
      </c>
      <c r="Y463" s="62">
        <f t="shared" si="427"/>
        <v>0.06</v>
      </c>
      <c r="Z463" s="62">
        <f t="shared" si="428"/>
        <v>0.06</v>
      </c>
      <c r="AA463" s="62">
        <f t="shared" si="429"/>
        <v>0.06</v>
      </c>
      <c r="AB463" s="62">
        <f t="shared" si="430"/>
        <v>0.06</v>
      </c>
      <c r="AC463" s="62">
        <f t="shared" si="431"/>
        <v>0.06</v>
      </c>
    </row>
    <row r="464" spans="1:44" x14ac:dyDescent="0.25">
      <c r="A464" s="30" t="str">
        <f t="shared" si="403"/>
        <v>Opex fix (admin, crew, insurance)</v>
      </c>
      <c r="B464" s="62">
        <f t="shared" si="404"/>
        <v>650000</v>
      </c>
      <c r="C464" s="62">
        <f t="shared" si="405"/>
        <v>650000</v>
      </c>
      <c r="D464" s="62">
        <f t="shared" si="406"/>
        <v>650000</v>
      </c>
      <c r="E464" s="62">
        <f t="shared" si="407"/>
        <v>650000</v>
      </c>
      <c r="F464" s="62">
        <f t="shared" si="408"/>
        <v>650000</v>
      </c>
      <c r="G464" s="62">
        <f t="shared" si="409"/>
        <v>650000</v>
      </c>
      <c r="H464" s="62">
        <f t="shared" si="410"/>
        <v>650000</v>
      </c>
      <c r="I464" s="62">
        <f t="shared" si="411"/>
        <v>650000</v>
      </c>
      <c r="J464" s="62">
        <f t="shared" si="412"/>
        <v>650000</v>
      </c>
      <c r="K464" s="62">
        <f t="shared" si="413"/>
        <v>650000</v>
      </c>
      <c r="L464" s="62">
        <f t="shared" si="414"/>
        <v>650000</v>
      </c>
      <c r="M464" s="62">
        <f t="shared" si="415"/>
        <v>650000</v>
      </c>
      <c r="N464" s="62">
        <f t="shared" si="416"/>
        <v>650000</v>
      </c>
      <c r="O464" s="62">
        <f t="shared" si="417"/>
        <v>650000</v>
      </c>
      <c r="P464" s="62">
        <f t="shared" si="418"/>
        <v>650000</v>
      </c>
      <c r="Q464" s="62">
        <f t="shared" si="419"/>
        <v>650000</v>
      </c>
      <c r="R464" s="62">
        <f t="shared" si="420"/>
        <v>650000</v>
      </c>
      <c r="S464" s="62">
        <f t="shared" si="421"/>
        <v>650000</v>
      </c>
      <c r="T464" s="62">
        <f t="shared" si="422"/>
        <v>650000</v>
      </c>
      <c r="U464" s="62">
        <f t="shared" si="423"/>
        <v>650000</v>
      </c>
      <c r="V464" s="62">
        <f t="shared" si="424"/>
        <v>650000</v>
      </c>
      <c r="W464" s="62">
        <f t="shared" si="425"/>
        <v>650000</v>
      </c>
      <c r="X464" s="62">
        <f t="shared" si="426"/>
        <v>650000</v>
      </c>
      <c r="Y464" s="62">
        <f t="shared" si="427"/>
        <v>650000</v>
      </c>
      <c r="Z464" s="62">
        <f t="shared" si="428"/>
        <v>650000</v>
      </c>
      <c r="AA464" s="62">
        <f t="shared" si="429"/>
        <v>650000</v>
      </c>
      <c r="AB464" s="62">
        <f t="shared" si="430"/>
        <v>650000</v>
      </c>
      <c r="AC464" s="62">
        <f t="shared" si="431"/>
        <v>650000</v>
      </c>
    </row>
    <row r="465" spans="1:29" x14ac:dyDescent="0.25">
      <c r="A465" s="30" t="str">
        <f t="shared" si="403"/>
        <v>Opex maintenance &amp; repair</v>
      </c>
      <c r="B465" s="62">
        <f t="shared" si="404"/>
        <v>650000</v>
      </c>
      <c r="C465" s="62">
        <f t="shared" si="405"/>
        <v>650000</v>
      </c>
      <c r="D465" s="62">
        <f t="shared" si="406"/>
        <v>650000</v>
      </c>
      <c r="E465" s="62">
        <f t="shared" si="407"/>
        <v>650000</v>
      </c>
      <c r="F465" s="62">
        <f t="shared" si="408"/>
        <v>650000</v>
      </c>
      <c r="G465" s="62">
        <f t="shared" si="409"/>
        <v>650000</v>
      </c>
      <c r="H465" s="62">
        <f t="shared" si="410"/>
        <v>650000</v>
      </c>
      <c r="I465" s="62">
        <f t="shared" si="411"/>
        <v>650000</v>
      </c>
      <c r="J465" s="62">
        <f t="shared" si="412"/>
        <v>650000</v>
      </c>
      <c r="K465" s="62">
        <f t="shared" si="413"/>
        <v>650000</v>
      </c>
      <c r="L465" s="62">
        <f t="shared" si="414"/>
        <v>650000</v>
      </c>
      <c r="M465" s="62">
        <f t="shared" si="415"/>
        <v>650000</v>
      </c>
      <c r="N465" s="62">
        <f t="shared" si="416"/>
        <v>650000</v>
      </c>
      <c r="O465" s="62">
        <f t="shared" si="417"/>
        <v>650000</v>
      </c>
      <c r="P465" s="62">
        <f t="shared" si="418"/>
        <v>650000</v>
      </c>
      <c r="Q465" s="62">
        <f t="shared" si="419"/>
        <v>650000</v>
      </c>
      <c r="R465" s="62">
        <f t="shared" si="420"/>
        <v>650000</v>
      </c>
      <c r="S465" s="62">
        <f t="shared" si="421"/>
        <v>650000</v>
      </c>
      <c r="T465" s="62">
        <f t="shared" si="422"/>
        <v>650000</v>
      </c>
      <c r="U465" s="62">
        <f t="shared" si="423"/>
        <v>650000</v>
      </c>
      <c r="V465" s="62">
        <f t="shared" si="424"/>
        <v>650000</v>
      </c>
      <c r="W465" s="62">
        <f t="shared" si="425"/>
        <v>650000</v>
      </c>
      <c r="X465" s="62">
        <f t="shared" si="426"/>
        <v>650000</v>
      </c>
      <c r="Y465" s="62">
        <f t="shared" si="427"/>
        <v>650000</v>
      </c>
      <c r="Z465" s="62">
        <f t="shared" si="428"/>
        <v>650000</v>
      </c>
      <c r="AA465" s="62">
        <f t="shared" si="429"/>
        <v>650000</v>
      </c>
      <c r="AB465" s="62">
        <f t="shared" si="430"/>
        <v>650000</v>
      </c>
      <c r="AC465" s="62">
        <f t="shared" si="431"/>
        <v>650000</v>
      </c>
    </row>
    <row r="466" spans="1:29" x14ac:dyDescent="0.25">
      <c r="A466" s="30" t="str">
        <f t="shared" si="403"/>
        <v>Opex var (mode-fees, shunting)</v>
      </c>
      <c r="B466" s="62">
        <f t="shared" si="404"/>
        <v>3.9215686274509802</v>
      </c>
      <c r="C466" s="62">
        <f t="shared" si="405"/>
        <v>3.9215686274509802</v>
      </c>
      <c r="D466" s="62">
        <f t="shared" si="406"/>
        <v>3.9215686274509802</v>
      </c>
      <c r="E466" s="62">
        <f t="shared" si="407"/>
        <v>3.9215686274509802</v>
      </c>
      <c r="F466" s="62">
        <f t="shared" si="408"/>
        <v>3.9215686274509802</v>
      </c>
      <c r="G466" s="62">
        <f t="shared" si="409"/>
        <v>3.9215686274509802</v>
      </c>
      <c r="H466" s="62">
        <f t="shared" si="410"/>
        <v>3.9215686274509802</v>
      </c>
      <c r="I466" s="62">
        <f t="shared" si="411"/>
        <v>3.9215686274509802</v>
      </c>
      <c r="J466" s="62">
        <f t="shared" si="412"/>
        <v>3.9215686274509802</v>
      </c>
      <c r="K466" s="62">
        <f t="shared" si="413"/>
        <v>3.9215686274509802</v>
      </c>
      <c r="L466" s="62">
        <f t="shared" si="414"/>
        <v>3.9215686274509802</v>
      </c>
      <c r="M466" s="62">
        <f t="shared" si="415"/>
        <v>3.9215686274509802</v>
      </c>
      <c r="N466" s="62">
        <f t="shared" si="416"/>
        <v>3.9215686274509802</v>
      </c>
      <c r="O466" s="62">
        <f t="shared" si="417"/>
        <v>3.9215686274509802</v>
      </c>
      <c r="P466" s="62">
        <f t="shared" si="418"/>
        <v>3.9215686274509802</v>
      </c>
      <c r="Q466" s="62">
        <f t="shared" si="419"/>
        <v>3.9215686274509802</v>
      </c>
      <c r="R466" s="62">
        <f t="shared" si="420"/>
        <v>3.9215686274509802</v>
      </c>
      <c r="S466" s="62">
        <f t="shared" si="421"/>
        <v>3.9215686274509802</v>
      </c>
      <c r="T466" s="62">
        <f t="shared" si="422"/>
        <v>3.9215686274509802</v>
      </c>
      <c r="U466" s="62">
        <f t="shared" si="423"/>
        <v>3.9215686274509802</v>
      </c>
      <c r="V466" s="62">
        <f t="shared" si="424"/>
        <v>3.9215686274509802</v>
      </c>
      <c r="W466" s="62">
        <f t="shared" si="425"/>
        <v>3.9215686274509802</v>
      </c>
      <c r="X466" s="62">
        <f t="shared" si="426"/>
        <v>3.9215686274509802</v>
      </c>
      <c r="Y466" s="62">
        <f t="shared" si="427"/>
        <v>3.9215686274509802</v>
      </c>
      <c r="Z466" s="62">
        <f t="shared" si="428"/>
        <v>3.9215686274509802</v>
      </c>
      <c r="AA466" s="62">
        <f t="shared" si="429"/>
        <v>3.9215686274509802</v>
      </c>
      <c r="AB466" s="62">
        <f t="shared" si="430"/>
        <v>3.9215686274509802</v>
      </c>
      <c r="AC466" s="62">
        <f t="shared" si="431"/>
        <v>3.9215686274509802</v>
      </c>
    </row>
    <row r="467" spans="1:29" x14ac:dyDescent="0.25">
      <c r="A467" s="30" t="str">
        <f t="shared" si="403"/>
        <v>Fuel Economy</v>
      </c>
      <c r="B467" s="62">
        <f t="shared" si="404"/>
        <v>25.563670588235297</v>
      </c>
      <c r="C467" s="62">
        <f t="shared" si="405"/>
        <v>25.563670588235297</v>
      </c>
      <c r="D467" s="62">
        <f t="shared" si="406"/>
        <v>25.563670588235297</v>
      </c>
      <c r="E467" s="62">
        <f t="shared" si="407"/>
        <v>25.563670588235297</v>
      </c>
      <c r="F467" s="62">
        <f t="shared" si="408"/>
        <v>25.563670588235297</v>
      </c>
      <c r="G467" s="62">
        <f t="shared" si="409"/>
        <v>25.563670588235297</v>
      </c>
      <c r="H467" s="62">
        <f t="shared" si="410"/>
        <v>25.563670588235297</v>
      </c>
      <c r="I467" s="62">
        <f t="shared" si="411"/>
        <v>25.563670588235297</v>
      </c>
      <c r="J467" s="62">
        <f t="shared" si="412"/>
        <v>25.563670588235297</v>
      </c>
      <c r="K467" s="62">
        <f t="shared" si="413"/>
        <v>25.563670588235297</v>
      </c>
      <c r="L467" s="62">
        <f t="shared" si="414"/>
        <v>25.563670588235297</v>
      </c>
      <c r="M467" s="62">
        <f t="shared" si="415"/>
        <v>25.563670588235297</v>
      </c>
      <c r="N467" s="62">
        <f t="shared" si="416"/>
        <v>25.563670588235297</v>
      </c>
      <c r="O467" s="62">
        <f t="shared" si="417"/>
        <v>25.563670588235297</v>
      </c>
      <c r="P467" s="62">
        <f t="shared" si="418"/>
        <v>25.563670588235297</v>
      </c>
      <c r="Q467" s="62">
        <f t="shared" si="419"/>
        <v>25.563670588235297</v>
      </c>
      <c r="R467" s="62">
        <f t="shared" si="420"/>
        <v>25.563670588235297</v>
      </c>
      <c r="S467" s="62">
        <f t="shared" si="421"/>
        <v>25.563670588235297</v>
      </c>
      <c r="T467" s="62">
        <f t="shared" si="422"/>
        <v>25.563670588235297</v>
      </c>
      <c r="U467" s="62">
        <f t="shared" si="423"/>
        <v>25.563670588235297</v>
      </c>
      <c r="V467" s="62">
        <f t="shared" si="424"/>
        <v>25.563670588235297</v>
      </c>
      <c r="W467" s="62">
        <f t="shared" si="425"/>
        <v>25.563670588235297</v>
      </c>
      <c r="X467" s="62">
        <f t="shared" si="426"/>
        <v>25.563670588235297</v>
      </c>
      <c r="Y467" s="62">
        <f t="shared" si="427"/>
        <v>25.563670588235297</v>
      </c>
      <c r="Z467" s="62">
        <f t="shared" si="428"/>
        <v>25.563670588235297</v>
      </c>
      <c r="AA467" s="62">
        <f t="shared" si="429"/>
        <v>25.563670588235297</v>
      </c>
      <c r="AB467" s="62">
        <f t="shared" si="430"/>
        <v>25.563670588235297</v>
      </c>
      <c r="AC467" s="62">
        <f t="shared" si="431"/>
        <v>25.563670588235297</v>
      </c>
    </row>
    <row r="468" spans="1:29" x14ac:dyDescent="0.25">
      <c r="A468" s="30" t="str">
        <f t="shared" si="403"/>
        <v>Fuel Cost</v>
      </c>
      <c r="B468" s="62">
        <f t="shared" si="404"/>
        <v>9.2331951136741086E-2</v>
      </c>
      <c r="C468" s="62">
        <f t="shared" si="405"/>
        <v>9.2222956120974545E-2</v>
      </c>
      <c r="D468" s="62">
        <f t="shared" si="406"/>
        <v>9.2068198823216471E-2</v>
      </c>
      <c r="E468" s="62">
        <f t="shared" si="407"/>
        <v>9.1849464254062249E-2</v>
      </c>
      <c r="F468" s="62">
        <f t="shared" si="408"/>
        <v>9.1542364865268247E-2</v>
      </c>
      <c r="G468" s="62">
        <f t="shared" si="409"/>
        <v>9.1115385234314353E-2</v>
      </c>
      <c r="H468" s="62">
        <f t="shared" si="410"/>
        <v>9.0530012133616333E-2</v>
      </c>
      <c r="I468" s="62">
        <f t="shared" si="411"/>
        <v>8.9743333412323725E-2</v>
      </c>
      <c r="J468" s="62">
        <f t="shared" si="412"/>
        <v>8.8714992348442129E-2</v>
      </c>
      <c r="K468" s="62">
        <f t="shared" si="413"/>
        <v>8.7419970590682711E-2</v>
      </c>
      <c r="L468" s="62">
        <f t="shared" si="414"/>
        <v>8.5865981654976761E-2</v>
      </c>
      <c r="M468" s="62">
        <f t="shared" si="415"/>
        <v>8.4108771907851612E-2</v>
      </c>
      <c r="N468" s="62">
        <f t="shared" si="416"/>
        <v>8.2253692787461766E-2</v>
      </c>
      <c r="O468" s="62">
        <f t="shared" si="417"/>
        <v>8.0435118154333018E-2</v>
      </c>
      <c r="P468" s="62">
        <f t="shared" si="418"/>
        <v>7.8779632233065888E-2</v>
      </c>
      <c r="Q468" s="62">
        <f t="shared" si="419"/>
        <v>7.7372704945717463E-2</v>
      </c>
      <c r="R468" s="62">
        <f t="shared" si="420"/>
        <v>7.6246008154952791E-2</v>
      </c>
      <c r="S468" s="62">
        <f t="shared" si="421"/>
        <v>7.5386288497227227E-2</v>
      </c>
      <c r="T468" s="62">
        <f t="shared" si="422"/>
        <v>7.4754325599182742E-2</v>
      </c>
      <c r="U468" s="62">
        <f t="shared" si="423"/>
        <v>7.4302481269476042E-2</v>
      </c>
      <c r="V468" s="62">
        <f t="shared" si="424"/>
        <v>7.3985805122564349E-2</v>
      </c>
      <c r="W468" s="62">
        <f t="shared" si="425"/>
        <v>7.3766962440611206E-2</v>
      </c>
      <c r="X468" s="62">
        <f t="shared" si="426"/>
        <v>7.3617197488001537E-2</v>
      </c>
      <c r="Y468" s="62">
        <f t="shared" si="427"/>
        <v>7.3515389944810147E-2</v>
      </c>
      <c r="Z468" s="62">
        <f t="shared" si="428"/>
        <v>7.3446497913186276E-2</v>
      </c>
      <c r="AA468" s="62">
        <f t="shared" si="429"/>
        <v>7.3400023276728135E-2</v>
      </c>
      <c r="AB468" s="62">
        <f t="shared" si="430"/>
        <v>7.3368736782330912E-2</v>
      </c>
      <c r="AC468" s="62">
        <f t="shared" si="431"/>
        <v>7.3347704448441492E-2</v>
      </c>
    </row>
    <row r="469" spans="1:29" x14ac:dyDescent="0.25">
      <c r="A469" s="30" t="str">
        <f t="shared" ref="A469" si="432">A449</f>
        <v>Emission Cost</v>
      </c>
      <c r="B469" s="66">
        <f>$B449+($C449-$B449)*(1-Q449)</f>
        <v>0</v>
      </c>
      <c r="C469" s="66">
        <f t="shared" ref="C469" si="433">$B449+($C449-$B449)*(1-R449)</f>
        <v>0</v>
      </c>
      <c r="D469" s="66">
        <f t="shared" ref="D469" si="434">$B449+($C449-$B449)*(1-S449)</f>
        <v>0</v>
      </c>
      <c r="E469" s="66">
        <f t="shared" ref="E469" si="435">$B449+($C449-$B449)*(1-T449)</f>
        <v>0</v>
      </c>
      <c r="F469" s="66">
        <f t="shared" ref="F469" si="436">$B449+($C449-$B449)*(1-U449)</f>
        <v>0</v>
      </c>
      <c r="G469" s="66">
        <f t="shared" ref="G469" si="437">$B449+($C449-$B449)*(1-V449)</f>
        <v>0</v>
      </c>
      <c r="H469" s="66">
        <f t="shared" ref="H469" si="438">$B449+($C449-$B449)*(1-W449)</f>
        <v>0</v>
      </c>
      <c r="I469" s="66">
        <f t="shared" ref="I469" si="439">$B449+($C449-$B449)*(1-X449)</f>
        <v>0</v>
      </c>
      <c r="J469" s="66">
        <f t="shared" ref="J469" si="440">$B449+($C449-$B449)*(1-Y449)</f>
        <v>0</v>
      </c>
      <c r="K469" s="66">
        <f t="shared" ref="K469" si="441">$B449+($C449-$B449)*(1-Z449)</f>
        <v>0</v>
      </c>
      <c r="L469" s="66">
        <f t="shared" ref="L469" si="442">$B449+($C449-$B449)*(1-AA449)</f>
        <v>0</v>
      </c>
      <c r="M469" s="66">
        <f t="shared" ref="M469" si="443">$B449+($C449-$B449)*(1-AB449)</f>
        <v>0</v>
      </c>
      <c r="N469" s="66">
        <f t="shared" ref="N469" si="444">$B449+($C449-$B449)*(1-AC449)</f>
        <v>0</v>
      </c>
      <c r="O469" s="66">
        <f t="shared" ref="O469" si="445">$B449+($C449-$B449)*(1-AD449)</f>
        <v>0</v>
      </c>
      <c r="P469" s="66">
        <f t="shared" ref="P469" si="446">$B449+($C449-$B449)*(1-AE449)</f>
        <v>0</v>
      </c>
      <c r="Q469" s="66">
        <f t="shared" ref="Q469" si="447">$B449+($C449-$B449)*(1-AF449)</f>
        <v>0</v>
      </c>
      <c r="R469" s="66">
        <f t="shared" ref="R469" si="448">$B449+($C449-$B449)*(1-AG449)</f>
        <v>0</v>
      </c>
      <c r="S469" s="66">
        <f t="shared" ref="S469" si="449">$B449+($C449-$B449)*(1-AH449)</f>
        <v>0</v>
      </c>
      <c r="T469" s="66">
        <f t="shared" ref="T469" si="450">$B449+($C449-$B449)*(1-AI449)</f>
        <v>0</v>
      </c>
      <c r="U469" s="66">
        <f t="shared" ref="U469" si="451">$B449+($C449-$B449)*(1-AJ449)</f>
        <v>0</v>
      </c>
      <c r="V469" s="66">
        <f t="shared" ref="V469" si="452">$B449+($C449-$B449)*(1-AK449)</f>
        <v>0</v>
      </c>
      <c r="W469" s="66">
        <f t="shared" ref="W469" si="453">$B449+($C449-$B449)*(1-AL449)</f>
        <v>0</v>
      </c>
      <c r="X469" s="66">
        <f t="shared" ref="X469" si="454">$B449+($C449-$B449)*(1-AM449)</f>
        <v>0</v>
      </c>
      <c r="Y469" s="66">
        <f t="shared" ref="Y469" si="455">$B449+($C449-$B449)*(1-AN449)</f>
        <v>0</v>
      </c>
      <c r="Z469" s="66">
        <f t="shared" ref="Z469" si="456">$B449+($C449-$B449)*(1-AO449)</f>
        <v>0</v>
      </c>
      <c r="AA469" s="66">
        <f t="shared" ref="AA469" si="457">$B449+($C449-$B449)*(1-AP449)</f>
        <v>0</v>
      </c>
      <c r="AB469" s="66">
        <f t="shared" ref="AB469" si="458">$B449+($C449-$B449)*(1-AQ449)</f>
        <v>0</v>
      </c>
      <c r="AC469" s="66">
        <f t="shared" ref="AC469" si="459">$B449+($C449-$B449)*(1-AR449)</f>
        <v>0</v>
      </c>
    </row>
    <row r="470" spans="1:29" x14ac:dyDescent="0.25">
      <c r="A470" s="30" t="str">
        <f>A450</f>
        <v>Lifetime vehicle</v>
      </c>
      <c r="B470" s="62">
        <f>$B450+($C450-$B450)*(1-Q450)</f>
        <v>20</v>
      </c>
      <c r="C470" s="62">
        <f t="shared" ref="C470:L472" si="460">$B450+($C450-$B450)*(1-R450)</f>
        <v>20</v>
      </c>
      <c r="D470" s="62">
        <f t="shared" si="460"/>
        <v>20</v>
      </c>
      <c r="E470" s="62">
        <f t="shared" si="460"/>
        <v>20</v>
      </c>
      <c r="F470" s="62">
        <f t="shared" si="460"/>
        <v>20</v>
      </c>
      <c r="G470" s="62">
        <f t="shared" si="460"/>
        <v>20</v>
      </c>
      <c r="H470" s="62">
        <f t="shared" si="460"/>
        <v>20</v>
      </c>
      <c r="I470" s="62">
        <f t="shared" si="460"/>
        <v>20</v>
      </c>
      <c r="J470" s="62">
        <f t="shared" si="460"/>
        <v>20</v>
      </c>
      <c r="K470" s="62">
        <f t="shared" si="460"/>
        <v>20</v>
      </c>
      <c r="L470" s="62">
        <f t="shared" si="460"/>
        <v>20</v>
      </c>
      <c r="M470" s="62">
        <f t="shared" ref="M470:V472" si="461">$B450+($C450-$B450)*(1-AB450)</f>
        <v>20</v>
      </c>
      <c r="N470" s="62">
        <f t="shared" si="461"/>
        <v>20</v>
      </c>
      <c r="O470" s="62">
        <f t="shared" si="461"/>
        <v>20</v>
      </c>
      <c r="P470" s="62">
        <f t="shared" si="461"/>
        <v>20</v>
      </c>
      <c r="Q470" s="62">
        <f t="shared" si="461"/>
        <v>20</v>
      </c>
      <c r="R470" s="62">
        <f t="shared" si="461"/>
        <v>20</v>
      </c>
      <c r="S470" s="62">
        <f t="shared" si="461"/>
        <v>20</v>
      </c>
      <c r="T470" s="62">
        <f t="shared" si="461"/>
        <v>20</v>
      </c>
      <c r="U470" s="62">
        <f t="shared" si="461"/>
        <v>20</v>
      </c>
      <c r="V470" s="62">
        <f t="shared" si="461"/>
        <v>20</v>
      </c>
      <c r="W470" s="62">
        <f t="shared" ref="W470:AC472" si="462">$B450+($C450-$B450)*(1-AL450)</f>
        <v>20</v>
      </c>
      <c r="X470" s="62">
        <f t="shared" si="462"/>
        <v>20</v>
      </c>
      <c r="Y470" s="62">
        <f t="shared" si="462"/>
        <v>20</v>
      </c>
      <c r="Z470" s="62">
        <f t="shared" si="462"/>
        <v>20</v>
      </c>
      <c r="AA470" s="62">
        <f t="shared" si="462"/>
        <v>20</v>
      </c>
      <c r="AB470" s="62">
        <f t="shared" si="462"/>
        <v>20</v>
      </c>
      <c r="AC470" s="62">
        <f t="shared" si="462"/>
        <v>20</v>
      </c>
    </row>
    <row r="471" spans="1:29" x14ac:dyDescent="0.25">
      <c r="A471" s="30" t="str">
        <f>A451</f>
        <v>Lifetime costumization</v>
      </c>
      <c r="B471" s="62">
        <f>$B451+($C451-$B451)*(1-Q451)</f>
        <v>30</v>
      </c>
      <c r="C471" s="62">
        <f t="shared" si="460"/>
        <v>30</v>
      </c>
      <c r="D471" s="62">
        <f t="shared" si="460"/>
        <v>30</v>
      </c>
      <c r="E471" s="62">
        <f t="shared" si="460"/>
        <v>30</v>
      </c>
      <c r="F471" s="62">
        <f t="shared" si="460"/>
        <v>30</v>
      </c>
      <c r="G471" s="62">
        <f t="shared" si="460"/>
        <v>30</v>
      </c>
      <c r="H471" s="62">
        <f t="shared" si="460"/>
        <v>30</v>
      </c>
      <c r="I471" s="62">
        <f t="shared" si="460"/>
        <v>30</v>
      </c>
      <c r="J471" s="62">
        <f t="shared" si="460"/>
        <v>30</v>
      </c>
      <c r="K471" s="62">
        <f t="shared" si="460"/>
        <v>30</v>
      </c>
      <c r="L471" s="62">
        <f t="shared" si="460"/>
        <v>30</v>
      </c>
      <c r="M471" s="62">
        <f t="shared" si="461"/>
        <v>30</v>
      </c>
      <c r="N471" s="62">
        <f t="shared" si="461"/>
        <v>30</v>
      </c>
      <c r="O471" s="62">
        <f t="shared" si="461"/>
        <v>30</v>
      </c>
      <c r="P471" s="62">
        <f t="shared" si="461"/>
        <v>30</v>
      </c>
      <c r="Q471" s="62">
        <f t="shared" si="461"/>
        <v>30</v>
      </c>
      <c r="R471" s="62">
        <f t="shared" si="461"/>
        <v>30</v>
      </c>
      <c r="S471" s="62">
        <f t="shared" si="461"/>
        <v>30</v>
      </c>
      <c r="T471" s="62">
        <f t="shared" si="461"/>
        <v>30</v>
      </c>
      <c r="U471" s="62">
        <f t="shared" si="461"/>
        <v>30</v>
      </c>
      <c r="V471" s="62">
        <f t="shared" si="461"/>
        <v>30</v>
      </c>
      <c r="W471" s="62">
        <f t="shared" si="462"/>
        <v>30</v>
      </c>
      <c r="X471" s="62">
        <f t="shared" si="462"/>
        <v>30</v>
      </c>
      <c r="Y471" s="62">
        <f t="shared" si="462"/>
        <v>30</v>
      </c>
      <c r="Z471" s="62">
        <f t="shared" si="462"/>
        <v>30</v>
      </c>
      <c r="AA471" s="62">
        <f t="shared" si="462"/>
        <v>30</v>
      </c>
      <c r="AB471" s="62">
        <f t="shared" si="462"/>
        <v>30</v>
      </c>
      <c r="AC471" s="62">
        <f t="shared" si="462"/>
        <v>30</v>
      </c>
    </row>
    <row r="472" spans="1:29" x14ac:dyDescent="0.25">
      <c r="A472" s="30" t="str">
        <f>A452</f>
        <v>Tonnage .</v>
      </c>
      <c r="B472" s="62">
        <f>$B452+($C452-$B452)*(1-Q452)</f>
        <v>2800</v>
      </c>
      <c r="C472" s="62">
        <f t="shared" si="460"/>
        <v>2800</v>
      </c>
      <c r="D472" s="62">
        <f t="shared" si="460"/>
        <v>2800</v>
      </c>
      <c r="E472" s="62">
        <f t="shared" si="460"/>
        <v>2800</v>
      </c>
      <c r="F472" s="62">
        <f t="shared" si="460"/>
        <v>2800</v>
      </c>
      <c r="G472" s="62">
        <f t="shared" si="460"/>
        <v>2800</v>
      </c>
      <c r="H472" s="62">
        <f t="shared" si="460"/>
        <v>2800</v>
      </c>
      <c r="I472" s="62">
        <f t="shared" si="460"/>
        <v>2800</v>
      </c>
      <c r="J472" s="62">
        <f t="shared" si="460"/>
        <v>2800</v>
      </c>
      <c r="K472" s="62">
        <f t="shared" si="460"/>
        <v>2800</v>
      </c>
      <c r="L472" s="62">
        <f t="shared" si="460"/>
        <v>2800</v>
      </c>
      <c r="M472" s="62">
        <f t="shared" si="461"/>
        <v>2800</v>
      </c>
      <c r="N472" s="62">
        <f t="shared" si="461"/>
        <v>2800</v>
      </c>
      <c r="O472" s="62">
        <f t="shared" si="461"/>
        <v>2800</v>
      </c>
      <c r="P472" s="62">
        <f t="shared" si="461"/>
        <v>2800</v>
      </c>
      <c r="Q472" s="62">
        <f t="shared" si="461"/>
        <v>2800</v>
      </c>
      <c r="R472" s="62">
        <f t="shared" si="461"/>
        <v>2800</v>
      </c>
      <c r="S472" s="62">
        <f t="shared" si="461"/>
        <v>2800</v>
      </c>
      <c r="T472" s="62">
        <f t="shared" si="461"/>
        <v>2800</v>
      </c>
      <c r="U472" s="62">
        <f t="shared" si="461"/>
        <v>2800</v>
      </c>
      <c r="V472" s="62">
        <f t="shared" si="461"/>
        <v>2800</v>
      </c>
      <c r="W472" s="62">
        <f t="shared" si="462"/>
        <v>2800</v>
      </c>
      <c r="X472" s="62">
        <f t="shared" si="462"/>
        <v>2800</v>
      </c>
      <c r="Y472" s="62">
        <f t="shared" si="462"/>
        <v>2800</v>
      </c>
      <c r="Z472" s="62">
        <f t="shared" si="462"/>
        <v>2800</v>
      </c>
      <c r="AA472" s="62">
        <f t="shared" si="462"/>
        <v>2800</v>
      </c>
      <c r="AB472" s="62">
        <f t="shared" si="462"/>
        <v>2800</v>
      </c>
      <c r="AC472" s="62">
        <f t="shared" si="462"/>
        <v>2800</v>
      </c>
    </row>
    <row r="473" spans="1:29" x14ac:dyDescent="0.25">
      <c r="A473" s="30" t="str">
        <f>A453</f>
        <v>Market failure (av. utilization)</v>
      </c>
      <c r="B473" s="62">
        <f t="shared" ref="B473:K474" si="463">($B453+($C453-$B453)*(1-Q453))*B$44</f>
        <v>716.80000000000007</v>
      </c>
      <c r="C473" s="62">
        <f t="shared" si="463"/>
        <v>716.80000000000007</v>
      </c>
      <c r="D473" s="62">
        <f t="shared" si="463"/>
        <v>716.80000000000007</v>
      </c>
      <c r="E473" s="62">
        <f t="shared" si="463"/>
        <v>716.80000000000007</v>
      </c>
      <c r="F473" s="62">
        <f t="shared" si="463"/>
        <v>716.80000000000007</v>
      </c>
      <c r="G473" s="62">
        <f t="shared" si="463"/>
        <v>716.80000000000007</v>
      </c>
      <c r="H473" s="62">
        <f t="shared" si="463"/>
        <v>716.80000000000007</v>
      </c>
      <c r="I473" s="62">
        <f t="shared" si="463"/>
        <v>716.80000000000007</v>
      </c>
      <c r="J473" s="62">
        <f t="shared" si="463"/>
        <v>716.80000000000007</v>
      </c>
      <c r="K473" s="62">
        <f t="shared" si="463"/>
        <v>716.80000000000007</v>
      </c>
      <c r="L473" s="62">
        <f t="shared" ref="L473:U474" si="464">($B453+($C453-$B453)*(1-AA453))*L$44</f>
        <v>716.80000000000007</v>
      </c>
      <c r="M473" s="62">
        <f t="shared" si="464"/>
        <v>716.80000000000007</v>
      </c>
      <c r="N473" s="62">
        <f t="shared" si="464"/>
        <v>716.80000000000007</v>
      </c>
      <c r="O473" s="62">
        <f t="shared" si="464"/>
        <v>716.80000000000007</v>
      </c>
      <c r="P473" s="62">
        <f t="shared" si="464"/>
        <v>716.80000000000007</v>
      </c>
      <c r="Q473" s="62">
        <f t="shared" si="464"/>
        <v>716.80000000000007</v>
      </c>
      <c r="R473" s="62">
        <f t="shared" si="464"/>
        <v>716.80000000000007</v>
      </c>
      <c r="S473" s="62">
        <f t="shared" si="464"/>
        <v>716.80000000000007</v>
      </c>
      <c r="T473" s="62">
        <f t="shared" si="464"/>
        <v>716.80000000000007</v>
      </c>
      <c r="U473" s="62">
        <f t="shared" si="464"/>
        <v>716.80000000000007</v>
      </c>
      <c r="V473" s="62">
        <f t="shared" ref="V473:AC474" si="465">($B453+($C453-$B453)*(1-AK453))*V$44</f>
        <v>716.80000000000007</v>
      </c>
      <c r="W473" s="62">
        <f t="shared" si="465"/>
        <v>716.80000000000007</v>
      </c>
      <c r="X473" s="62">
        <f t="shared" si="465"/>
        <v>716.80000000000007</v>
      </c>
      <c r="Y473" s="62">
        <f t="shared" si="465"/>
        <v>716.80000000000007</v>
      </c>
      <c r="Z473" s="62">
        <f t="shared" si="465"/>
        <v>716.80000000000007</v>
      </c>
      <c r="AA473" s="62">
        <f t="shared" si="465"/>
        <v>716.80000000000007</v>
      </c>
      <c r="AB473" s="62">
        <f t="shared" si="465"/>
        <v>716.80000000000007</v>
      </c>
      <c r="AC473" s="62">
        <f t="shared" si="465"/>
        <v>716.80000000000007</v>
      </c>
    </row>
    <row r="474" spans="1:29" x14ac:dyDescent="0.25">
      <c r="A474" s="30" t="s">
        <v>73</v>
      </c>
      <c r="B474" s="62">
        <f t="shared" si="463"/>
        <v>0</v>
      </c>
      <c r="C474" s="62">
        <f t="shared" si="463"/>
        <v>0</v>
      </c>
      <c r="D474" s="62">
        <f t="shared" si="463"/>
        <v>0</v>
      </c>
      <c r="E474" s="62">
        <f t="shared" si="463"/>
        <v>0</v>
      </c>
      <c r="F474" s="62">
        <f t="shared" si="463"/>
        <v>0</v>
      </c>
      <c r="G474" s="62">
        <f t="shared" si="463"/>
        <v>0</v>
      </c>
      <c r="H474" s="62">
        <f t="shared" si="463"/>
        <v>0</v>
      </c>
      <c r="I474" s="62">
        <f t="shared" si="463"/>
        <v>0</v>
      </c>
      <c r="J474" s="62">
        <f t="shared" si="463"/>
        <v>0</v>
      </c>
      <c r="K474" s="62">
        <f t="shared" si="463"/>
        <v>0</v>
      </c>
      <c r="L474" s="62">
        <f t="shared" si="464"/>
        <v>0</v>
      </c>
      <c r="M474" s="62">
        <f t="shared" si="464"/>
        <v>0</v>
      </c>
      <c r="N474" s="62">
        <f t="shared" si="464"/>
        <v>0</v>
      </c>
      <c r="O474" s="62">
        <f t="shared" si="464"/>
        <v>0</v>
      </c>
      <c r="P474" s="62">
        <f t="shared" si="464"/>
        <v>0</v>
      </c>
      <c r="Q474" s="62">
        <f t="shared" si="464"/>
        <v>0</v>
      </c>
      <c r="R474" s="62">
        <f t="shared" si="464"/>
        <v>0</v>
      </c>
      <c r="S474" s="62">
        <f t="shared" si="464"/>
        <v>0</v>
      </c>
      <c r="T474" s="62">
        <f t="shared" si="464"/>
        <v>0</v>
      </c>
      <c r="U474" s="62">
        <f t="shared" si="464"/>
        <v>0</v>
      </c>
      <c r="V474" s="62">
        <f t="shared" si="465"/>
        <v>0</v>
      </c>
      <c r="W474" s="62">
        <f t="shared" si="465"/>
        <v>0</v>
      </c>
      <c r="X474" s="62">
        <f t="shared" si="465"/>
        <v>0</v>
      </c>
      <c r="Y474" s="62">
        <f t="shared" si="465"/>
        <v>0</v>
      </c>
      <c r="Z474" s="62">
        <f t="shared" si="465"/>
        <v>0</v>
      </c>
      <c r="AA474" s="62">
        <f t="shared" si="465"/>
        <v>0</v>
      </c>
      <c r="AB474" s="62">
        <f t="shared" si="465"/>
        <v>0</v>
      </c>
      <c r="AC474" s="62">
        <f t="shared" si="465"/>
        <v>0</v>
      </c>
    </row>
    <row r="475" spans="1:29" x14ac:dyDescent="0.25">
      <c r="A475" s="30" t="str">
        <f>A455</f>
        <v>Annual Mileage</v>
      </c>
      <c r="B475" s="62">
        <f t="shared" ref="B475:AC475" si="466">$B455+($C455-$B455)*(1-Q455)</f>
        <v>178500</v>
      </c>
      <c r="C475" s="62">
        <f t="shared" si="466"/>
        <v>178500</v>
      </c>
      <c r="D475" s="62">
        <f t="shared" si="466"/>
        <v>178500</v>
      </c>
      <c r="E475" s="62">
        <f t="shared" si="466"/>
        <v>178500</v>
      </c>
      <c r="F475" s="62">
        <f t="shared" si="466"/>
        <v>178500</v>
      </c>
      <c r="G475" s="62">
        <f t="shared" si="466"/>
        <v>178500</v>
      </c>
      <c r="H475" s="62">
        <f t="shared" si="466"/>
        <v>178500</v>
      </c>
      <c r="I475" s="62">
        <f t="shared" si="466"/>
        <v>178500</v>
      </c>
      <c r="J475" s="62">
        <f t="shared" si="466"/>
        <v>178500</v>
      </c>
      <c r="K475" s="62">
        <f t="shared" si="466"/>
        <v>178500</v>
      </c>
      <c r="L475" s="62">
        <f t="shared" si="466"/>
        <v>178500</v>
      </c>
      <c r="M475" s="62">
        <f t="shared" si="466"/>
        <v>178500</v>
      </c>
      <c r="N475" s="62">
        <f t="shared" si="466"/>
        <v>178500</v>
      </c>
      <c r="O475" s="62">
        <f t="shared" si="466"/>
        <v>178500</v>
      </c>
      <c r="P475" s="62">
        <f t="shared" si="466"/>
        <v>178500</v>
      </c>
      <c r="Q475" s="62">
        <f t="shared" si="466"/>
        <v>178500</v>
      </c>
      <c r="R475" s="62">
        <f t="shared" si="466"/>
        <v>178500</v>
      </c>
      <c r="S475" s="62">
        <f t="shared" si="466"/>
        <v>178500</v>
      </c>
      <c r="T475" s="62">
        <f t="shared" si="466"/>
        <v>178500</v>
      </c>
      <c r="U475" s="62">
        <f t="shared" si="466"/>
        <v>178500</v>
      </c>
      <c r="V475" s="62">
        <f t="shared" si="466"/>
        <v>178500</v>
      </c>
      <c r="W475" s="62">
        <f t="shared" si="466"/>
        <v>178500</v>
      </c>
      <c r="X475" s="62">
        <f t="shared" si="466"/>
        <v>178500</v>
      </c>
      <c r="Y475" s="62">
        <f t="shared" si="466"/>
        <v>178500</v>
      </c>
      <c r="Z475" s="62">
        <f t="shared" si="466"/>
        <v>178500</v>
      </c>
      <c r="AA475" s="62">
        <f t="shared" si="466"/>
        <v>178500</v>
      </c>
      <c r="AB475" s="62">
        <f t="shared" si="466"/>
        <v>178500</v>
      </c>
      <c r="AC475" s="62">
        <f t="shared" si="466"/>
        <v>178500</v>
      </c>
    </row>
    <row r="476" spans="1:29" ht="15.75" thickBot="1" x14ac:dyDescent="0.3">
      <c r="AC476" s="32"/>
    </row>
    <row r="477" spans="1:29" ht="15.75" thickBot="1" x14ac:dyDescent="0.3">
      <c r="A477" s="26" t="s">
        <v>208</v>
      </c>
      <c r="B477" s="27">
        <v>2023</v>
      </c>
      <c r="C477" s="27">
        <v>2024</v>
      </c>
      <c r="D477" s="27">
        <v>2025</v>
      </c>
      <c r="E477" s="27">
        <v>2026</v>
      </c>
      <c r="F477" s="27">
        <v>2027</v>
      </c>
      <c r="G477" s="27">
        <v>2028</v>
      </c>
      <c r="H477" s="27">
        <v>2029</v>
      </c>
      <c r="I477" s="27">
        <v>2030</v>
      </c>
      <c r="J477" s="27">
        <v>2031</v>
      </c>
      <c r="K477" s="27">
        <v>2032</v>
      </c>
      <c r="L477" s="27">
        <v>2033</v>
      </c>
      <c r="M477" s="27">
        <v>2034</v>
      </c>
      <c r="N477" s="27">
        <v>2035</v>
      </c>
      <c r="O477" s="27">
        <v>2036</v>
      </c>
      <c r="P477" s="27">
        <v>2037</v>
      </c>
      <c r="Q477" s="27">
        <v>2038</v>
      </c>
      <c r="R477" s="27">
        <v>2039</v>
      </c>
      <c r="S477" s="27">
        <v>2040</v>
      </c>
      <c r="T477" s="27">
        <v>2041</v>
      </c>
      <c r="U477" s="27">
        <v>2042</v>
      </c>
      <c r="V477" s="27">
        <v>2043</v>
      </c>
      <c r="W477" s="27">
        <v>2044</v>
      </c>
      <c r="X477" s="27">
        <v>2045</v>
      </c>
      <c r="Y477" s="27">
        <v>2046</v>
      </c>
      <c r="Z477" s="27">
        <v>2047</v>
      </c>
      <c r="AA477" s="27">
        <v>2048</v>
      </c>
      <c r="AB477" s="27">
        <v>2049</v>
      </c>
      <c r="AC477" s="28">
        <v>2050</v>
      </c>
    </row>
    <row r="478" spans="1:29" x14ac:dyDescent="0.25">
      <c r="A478" s="29" t="str">
        <f>A459</f>
        <v>Capex vehicle</v>
      </c>
      <c r="B478" s="63">
        <f>((1+B463)^B470)*B463/(((1+B463)^B470)-1)*(B459)</f>
        <v>435922.78488425701</v>
      </c>
      <c r="C478" s="63">
        <f t="shared" ref="C478:AC478" si="467">((1+C463)^C470)*C463/(((1+C463)^C470)-1)*(C459)</f>
        <v>435922.78488425701</v>
      </c>
      <c r="D478" s="63">
        <f t="shared" si="467"/>
        <v>435922.78488425701</v>
      </c>
      <c r="E478" s="63">
        <f t="shared" si="467"/>
        <v>435922.78488425701</v>
      </c>
      <c r="F478" s="63">
        <f t="shared" si="467"/>
        <v>435922.78488425701</v>
      </c>
      <c r="G478" s="63">
        <f t="shared" si="467"/>
        <v>435922.78488425701</v>
      </c>
      <c r="H478" s="63">
        <f t="shared" si="467"/>
        <v>435922.78488425701</v>
      </c>
      <c r="I478" s="63">
        <f t="shared" si="467"/>
        <v>435922.78488425701</v>
      </c>
      <c r="J478" s="63">
        <f t="shared" si="467"/>
        <v>435922.78488425701</v>
      </c>
      <c r="K478" s="63">
        <f t="shared" si="467"/>
        <v>435922.78488425701</v>
      </c>
      <c r="L478" s="63">
        <f t="shared" si="467"/>
        <v>435922.78488425701</v>
      </c>
      <c r="M478" s="63">
        <f t="shared" si="467"/>
        <v>435922.78488425701</v>
      </c>
      <c r="N478" s="63">
        <f t="shared" si="467"/>
        <v>435922.78488425701</v>
      </c>
      <c r="O478" s="63">
        <f t="shared" si="467"/>
        <v>435922.78488425701</v>
      </c>
      <c r="P478" s="63">
        <f t="shared" si="467"/>
        <v>435922.78488425701</v>
      </c>
      <c r="Q478" s="63">
        <f t="shared" si="467"/>
        <v>435922.78488425701</v>
      </c>
      <c r="R478" s="63">
        <f t="shared" si="467"/>
        <v>435922.78488425701</v>
      </c>
      <c r="S478" s="63">
        <f t="shared" si="467"/>
        <v>435922.78488425701</v>
      </c>
      <c r="T478" s="63">
        <f t="shared" si="467"/>
        <v>435922.78488425701</v>
      </c>
      <c r="U478" s="63">
        <f t="shared" si="467"/>
        <v>435922.78488425701</v>
      </c>
      <c r="V478" s="63">
        <f t="shared" si="467"/>
        <v>435922.78488425701</v>
      </c>
      <c r="W478" s="63">
        <f t="shared" si="467"/>
        <v>435922.78488425701</v>
      </c>
      <c r="X478" s="63">
        <f t="shared" si="467"/>
        <v>435922.78488425701</v>
      </c>
      <c r="Y478" s="63">
        <f t="shared" si="467"/>
        <v>435922.78488425701</v>
      </c>
      <c r="Z478" s="63">
        <f t="shared" si="467"/>
        <v>435922.78488425701</v>
      </c>
      <c r="AA478" s="63">
        <f t="shared" si="467"/>
        <v>435922.78488425701</v>
      </c>
      <c r="AB478" s="63">
        <f t="shared" si="467"/>
        <v>435922.78488425701</v>
      </c>
      <c r="AC478" s="63">
        <f t="shared" si="467"/>
        <v>435922.78488425701</v>
      </c>
    </row>
    <row r="479" spans="1:29" x14ac:dyDescent="0.25">
      <c r="A479" s="30" t="str">
        <f>A460</f>
        <v>Residual value (vehicle)</v>
      </c>
      <c r="B479" s="62">
        <f>((1+B463)^B470)*B463/(((1+B463)^B470)-1)*(B460)</f>
        <v>-65388.417732638554</v>
      </c>
      <c r="C479" s="62">
        <f t="shared" ref="C479:AC479" si="468">((1+C463)^C470)*C463/(((1+C463)^C470)-1)*(C460)</f>
        <v>-65388.417732638554</v>
      </c>
      <c r="D479" s="62">
        <f t="shared" si="468"/>
        <v>-65388.417732638554</v>
      </c>
      <c r="E479" s="62">
        <f t="shared" si="468"/>
        <v>-65388.417732638554</v>
      </c>
      <c r="F479" s="62">
        <f t="shared" si="468"/>
        <v>-65388.417732638554</v>
      </c>
      <c r="G479" s="62">
        <f t="shared" si="468"/>
        <v>-65388.417732638554</v>
      </c>
      <c r="H479" s="62">
        <f t="shared" si="468"/>
        <v>-65388.417732638554</v>
      </c>
      <c r="I479" s="62">
        <f t="shared" si="468"/>
        <v>-65388.417732638554</v>
      </c>
      <c r="J479" s="62">
        <f t="shared" si="468"/>
        <v>-65388.417732638554</v>
      </c>
      <c r="K479" s="62">
        <f t="shared" si="468"/>
        <v>-65388.417732638554</v>
      </c>
      <c r="L479" s="62">
        <f t="shared" si="468"/>
        <v>-65388.417732638554</v>
      </c>
      <c r="M479" s="62">
        <f t="shared" si="468"/>
        <v>-65388.417732638554</v>
      </c>
      <c r="N479" s="62">
        <f t="shared" si="468"/>
        <v>-65388.417732638554</v>
      </c>
      <c r="O479" s="62">
        <f t="shared" si="468"/>
        <v>-65388.417732638554</v>
      </c>
      <c r="P479" s="62">
        <f t="shared" si="468"/>
        <v>-65388.417732638554</v>
      </c>
      <c r="Q479" s="62">
        <f t="shared" si="468"/>
        <v>-65388.417732638554</v>
      </c>
      <c r="R479" s="62">
        <f t="shared" si="468"/>
        <v>-65388.417732638554</v>
      </c>
      <c r="S479" s="62">
        <f t="shared" si="468"/>
        <v>-65388.417732638554</v>
      </c>
      <c r="T479" s="62">
        <f t="shared" si="468"/>
        <v>-65388.417732638554</v>
      </c>
      <c r="U479" s="62">
        <f t="shared" si="468"/>
        <v>-65388.417732638554</v>
      </c>
      <c r="V479" s="62">
        <f t="shared" si="468"/>
        <v>-65388.417732638554</v>
      </c>
      <c r="W479" s="62">
        <f t="shared" si="468"/>
        <v>-65388.417732638554</v>
      </c>
      <c r="X479" s="62">
        <f t="shared" si="468"/>
        <v>-65388.417732638554</v>
      </c>
      <c r="Y479" s="62">
        <f t="shared" si="468"/>
        <v>-65388.417732638554</v>
      </c>
      <c r="Z479" s="62">
        <f t="shared" si="468"/>
        <v>-65388.417732638554</v>
      </c>
      <c r="AA479" s="62">
        <f t="shared" si="468"/>
        <v>-65388.417732638554</v>
      </c>
      <c r="AB479" s="62">
        <f t="shared" si="468"/>
        <v>-65388.417732638554</v>
      </c>
      <c r="AC479" s="62">
        <f t="shared" si="468"/>
        <v>-65388.417732638554</v>
      </c>
    </row>
    <row r="480" spans="1:29" x14ac:dyDescent="0.25">
      <c r="A480" s="30" t="str">
        <f>A461</f>
        <v>Capex costumization</v>
      </c>
      <c r="B480" s="62">
        <f>((1+B463)^B471)*B463/(((1+B463)^B471)-1)*(B461)</f>
        <v>254271.19021516517</v>
      </c>
      <c r="C480" s="62">
        <f t="shared" ref="C480:AC480" si="469">((1+C463)^C471)*C463/(((1+C463)^C471)-1)*(C461)</f>
        <v>254271.19021516517</v>
      </c>
      <c r="D480" s="62">
        <f t="shared" si="469"/>
        <v>254271.19021516517</v>
      </c>
      <c r="E480" s="62">
        <f t="shared" si="469"/>
        <v>254271.19021516517</v>
      </c>
      <c r="F480" s="62">
        <f t="shared" si="469"/>
        <v>254271.19021516517</v>
      </c>
      <c r="G480" s="62">
        <f t="shared" si="469"/>
        <v>254271.19021516517</v>
      </c>
      <c r="H480" s="62">
        <f t="shared" si="469"/>
        <v>254271.19021516517</v>
      </c>
      <c r="I480" s="62">
        <f t="shared" si="469"/>
        <v>254271.19021516517</v>
      </c>
      <c r="J480" s="62">
        <f t="shared" si="469"/>
        <v>254271.19021516517</v>
      </c>
      <c r="K480" s="62">
        <f t="shared" si="469"/>
        <v>254271.19021516517</v>
      </c>
      <c r="L480" s="62">
        <f t="shared" si="469"/>
        <v>254271.19021516517</v>
      </c>
      <c r="M480" s="62">
        <f t="shared" si="469"/>
        <v>254271.19021516517</v>
      </c>
      <c r="N480" s="62">
        <f t="shared" si="469"/>
        <v>254271.19021516517</v>
      </c>
      <c r="O480" s="62">
        <f t="shared" si="469"/>
        <v>254271.19021516517</v>
      </c>
      <c r="P480" s="62">
        <f t="shared" si="469"/>
        <v>254271.19021516517</v>
      </c>
      <c r="Q480" s="62">
        <f t="shared" si="469"/>
        <v>254271.19021516517</v>
      </c>
      <c r="R480" s="62">
        <f t="shared" si="469"/>
        <v>254271.19021516517</v>
      </c>
      <c r="S480" s="62">
        <f t="shared" si="469"/>
        <v>254271.19021516517</v>
      </c>
      <c r="T480" s="62">
        <f t="shared" si="469"/>
        <v>254271.19021516517</v>
      </c>
      <c r="U480" s="62">
        <f t="shared" si="469"/>
        <v>254271.19021516517</v>
      </c>
      <c r="V480" s="62">
        <f t="shared" si="469"/>
        <v>254271.19021516517</v>
      </c>
      <c r="W480" s="62">
        <f t="shared" si="469"/>
        <v>254271.19021516517</v>
      </c>
      <c r="X480" s="62">
        <f t="shared" si="469"/>
        <v>254271.19021516517</v>
      </c>
      <c r="Y480" s="62">
        <f t="shared" si="469"/>
        <v>254271.19021516517</v>
      </c>
      <c r="Z480" s="62">
        <f t="shared" si="469"/>
        <v>254271.19021516517</v>
      </c>
      <c r="AA480" s="62">
        <f t="shared" si="469"/>
        <v>254271.19021516517</v>
      </c>
      <c r="AB480" s="62">
        <f t="shared" si="469"/>
        <v>254271.19021516517</v>
      </c>
      <c r="AC480" s="62">
        <f t="shared" si="469"/>
        <v>254271.19021516517</v>
      </c>
    </row>
    <row r="481" spans="1:29" x14ac:dyDescent="0.25">
      <c r="A481" s="30" t="str">
        <f>A462</f>
        <v>Residual value (costumization)</v>
      </c>
      <c r="B481" s="62">
        <f>((1+B463)^B471)*B463/(((1+B463)^B471)-1)*(B462)</f>
        <v>-12713.559510758259</v>
      </c>
      <c r="C481" s="62">
        <f t="shared" ref="C481:AC481" si="470">((1+C463)^C471)*C463/(((1+C463)^C471)-1)*(C462)</f>
        <v>-12713.559510758259</v>
      </c>
      <c r="D481" s="62">
        <f t="shared" si="470"/>
        <v>-12713.559510758259</v>
      </c>
      <c r="E481" s="62">
        <f t="shared" si="470"/>
        <v>-12713.559510758259</v>
      </c>
      <c r="F481" s="62">
        <f t="shared" si="470"/>
        <v>-12713.559510758259</v>
      </c>
      <c r="G481" s="62">
        <f t="shared" si="470"/>
        <v>-12713.559510758259</v>
      </c>
      <c r="H481" s="62">
        <f t="shared" si="470"/>
        <v>-12713.559510758259</v>
      </c>
      <c r="I481" s="62">
        <f t="shared" si="470"/>
        <v>-12713.559510758259</v>
      </c>
      <c r="J481" s="62">
        <f t="shared" si="470"/>
        <v>-12713.559510758259</v>
      </c>
      <c r="K481" s="62">
        <f t="shared" si="470"/>
        <v>-12713.559510758259</v>
      </c>
      <c r="L481" s="62">
        <f t="shared" si="470"/>
        <v>-12713.559510758259</v>
      </c>
      <c r="M481" s="62">
        <f t="shared" si="470"/>
        <v>-12713.559510758259</v>
      </c>
      <c r="N481" s="62">
        <f t="shared" si="470"/>
        <v>-12713.559510758259</v>
      </c>
      <c r="O481" s="62">
        <f t="shared" si="470"/>
        <v>-12713.559510758259</v>
      </c>
      <c r="P481" s="62">
        <f t="shared" si="470"/>
        <v>-12713.559510758259</v>
      </c>
      <c r="Q481" s="62">
        <f t="shared" si="470"/>
        <v>-12713.559510758259</v>
      </c>
      <c r="R481" s="62">
        <f t="shared" si="470"/>
        <v>-12713.559510758259</v>
      </c>
      <c r="S481" s="62">
        <f t="shared" si="470"/>
        <v>-12713.559510758259</v>
      </c>
      <c r="T481" s="62">
        <f t="shared" si="470"/>
        <v>-12713.559510758259</v>
      </c>
      <c r="U481" s="62">
        <f t="shared" si="470"/>
        <v>-12713.559510758259</v>
      </c>
      <c r="V481" s="62">
        <f t="shared" si="470"/>
        <v>-12713.559510758259</v>
      </c>
      <c r="W481" s="62">
        <f t="shared" si="470"/>
        <v>-12713.559510758259</v>
      </c>
      <c r="X481" s="62">
        <f t="shared" si="470"/>
        <v>-12713.559510758259</v>
      </c>
      <c r="Y481" s="62">
        <f t="shared" si="470"/>
        <v>-12713.559510758259</v>
      </c>
      <c r="Z481" s="62">
        <f t="shared" si="470"/>
        <v>-12713.559510758259</v>
      </c>
      <c r="AA481" s="62">
        <f t="shared" si="470"/>
        <v>-12713.559510758259</v>
      </c>
      <c r="AB481" s="62">
        <f t="shared" si="470"/>
        <v>-12713.559510758259</v>
      </c>
      <c r="AC481" s="62">
        <f t="shared" si="470"/>
        <v>-12713.559510758259</v>
      </c>
    </row>
    <row r="482" spans="1:29" x14ac:dyDescent="0.25">
      <c r="A482" s="30" t="str">
        <f t="shared" ref="A482:AC482" si="471">A464</f>
        <v>Opex fix (admin, crew, insurance)</v>
      </c>
      <c r="B482" s="62">
        <f t="shared" si="471"/>
        <v>650000</v>
      </c>
      <c r="C482" s="62">
        <f t="shared" si="471"/>
        <v>650000</v>
      </c>
      <c r="D482" s="62">
        <f t="shared" si="471"/>
        <v>650000</v>
      </c>
      <c r="E482" s="62">
        <f t="shared" si="471"/>
        <v>650000</v>
      </c>
      <c r="F482" s="62">
        <f t="shared" si="471"/>
        <v>650000</v>
      </c>
      <c r="G482" s="62">
        <f t="shared" si="471"/>
        <v>650000</v>
      </c>
      <c r="H482" s="62">
        <f t="shared" si="471"/>
        <v>650000</v>
      </c>
      <c r="I482" s="62">
        <f t="shared" si="471"/>
        <v>650000</v>
      </c>
      <c r="J482" s="62">
        <f t="shared" si="471"/>
        <v>650000</v>
      </c>
      <c r="K482" s="62">
        <f t="shared" si="471"/>
        <v>650000</v>
      </c>
      <c r="L482" s="62">
        <f t="shared" si="471"/>
        <v>650000</v>
      </c>
      <c r="M482" s="62">
        <f t="shared" si="471"/>
        <v>650000</v>
      </c>
      <c r="N482" s="62">
        <f t="shared" si="471"/>
        <v>650000</v>
      </c>
      <c r="O482" s="62">
        <f t="shared" si="471"/>
        <v>650000</v>
      </c>
      <c r="P482" s="62">
        <f t="shared" si="471"/>
        <v>650000</v>
      </c>
      <c r="Q482" s="62">
        <f t="shared" si="471"/>
        <v>650000</v>
      </c>
      <c r="R482" s="62">
        <f t="shared" si="471"/>
        <v>650000</v>
      </c>
      <c r="S482" s="62">
        <f t="shared" si="471"/>
        <v>650000</v>
      </c>
      <c r="T482" s="62">
        <f t="shared" si="471"/>
        <v>650000</v>
      </c>
      <c r="U482" s="62">
        <f t="shared" si="471"/>
        <v>650000</v>
      </c>
      <c r="V482" s="62">
        <f t="shared" si="471"/>
        <v>650000</v>
      </c>
      <c r="W482" s="62">
        <f t="shared" si="471"/>
        <v>650000</v>
      </c>
      <c r="X482" s="62">
        <f t="shared" si="471"/>
        <v>650000</v>
      </c>
      <c r="Y482" s="62">
        <f t="shared" si="471"/>
        <v>650000</v>
      </c>
      <c r="Z482" s="62">
        <f t="shared" si="471"/>
        <v>650000</v>
      </c>
      <c r="AA482" s="62">
        <f t="shared" si="471"/>
        <v>650000</v>
      </c>
      <c r="AB482" s="62">
        <f t="shared" si="471"/>
        <v>650000</v>
      </c>
      <c r="AC482" s="62">
        <f t="shared" si="471"/>
        <v>650000</v>
      </c>
    </row>
    <row r="483" spans="1:29" x14ac:dyDescent="0.25">
      <c r="A483" s="30" t="str">
        <f t="shared" ref="A483:AC483" si="472">A465</f>
        <v>Opex maintenance &amp; repair</v>
      </c>
      <c r="B483" s="62">
        <f t="shared" si="472"/>
        <v>650000</v>
      </c>
      <c r="C483" s="62">
        <f t="shared" si="472"/>
        <v>650000</v>
      </c>
      <c r="D483" s="62">
        <f t="shared" si="472"/>
        <v>650000</v>
      </c>
      <c r="E483" s="62">
        <f t="shared" si="472"/>
        <v>650000</v>
      </c>
      <c r="F483" s="62">
        <f t="shared" si="472"/>
        <v>650000</v>
      </c>
      <c r="G483" s="62">
        <f t="shared" si="472"/>
        <v>650000</v>
      </c>
      <c r="H483" s="62">
        <f t="shared" si="472"/>
        <v>650000</v>
      </c>
      <c r="I483" s="62">
        <f t="shared" si="472"/>
        <v>650000</v>
      </c>
      <c r="J483" s="62">
        <f t="shared" si="472"/>
        <v>650000</v>
      </c>
      <c r="K483" s="62">
        <f t="shared" si="472"/>
        <v>650000</v>
      </c>
      <c r="L483" s="62">
        <f t="shared" si="472"/>
        <v>650000</v>
      </c>
      <c r="M483" s="62">
        <f t="shared" si="472"/>
        <v>650000</v>
      </c>
      <c r="N483" s="62">
        <f t="shared" si="472"/>
        <v>650000</v>
      </c>
      <c r="O483" s="62">
        <f t="shared" si="472"/>
        <v>650000</v>
      </c>
      <c r="P483" s="62">
        <f t="shared" si="472"/>
        <v>650000</v>
      </c>
      <c r="Q483" s="62">
        <f t="shared" si="472"/>
        <v>650000</v>
      </c>
      <c r="R483" s="62">
        <f t="shared" si="472"/>
        <v>650000</v>
      </c>
      <c r="S483" s="62">
        <f t="shared" si="472"/>
        <v>650000</v>
      </c>
      <c r="T483" s="62">
        <f t="shared" si="472"/>
        <v>650000</v>
      </c>
      <c r="U483" s="62">
        <f t="shared" si="472"/>
        <v>650000</v>
      </c>
      <c r="V483" s="62">
        <f t="shared" si="472"/>
        <v>650000</v>
      </c>
      <c r="W483" s="62">
        <f t="shared" si="472"/>
        <v>650000</v>
      </c>
      <c r="X483" s="62">
        <f t="shared" si="472"/>
        <v>650000</v>
      </c>
      <c r="Y483" s="62">
        <f t="shared" si="472"/>
        <v>650000</v>
      </c>
      <c r="Z483" s="62">
        <f t="shared" si="472"/>
        <v>650000</v>
      </c>
      <c r="AA483" s="62">
        <f t="shared" si="472"/>
        <v>650000</v>
      </c>
      <c r="AB483" s="62">
        <f t="shared" si="472"/>
        <v>650000</v>
      </c>
      <c r="AC483" s="62">
        <f t="shared" si="472"/>
        <v>650000</v>
      </c>
    </row>
    <row r="484" spans="1:29" x14ac:dyDescent="0.25">
      <c r="A484" s="30" t="str">
        <f>A466</f>
        <v>Opex var (mode-fees, shunting)</v>
      </c>
      <c r="B484" s="62">
        <f>B466*B475</f>
        <v>700000</v>
      </c>
      <c r="C484" s="62">
        <f t="shared" ref="C484:AC484" si="473">C466*C475</f>
        <v>700000</v>
      </c>
      <c r="D484" s="62">
        <f t="shared" si="473"/>
        <v>700000</v>
      </c>
      <c r="E484" s="62">
        <f t="shared" si="473"/>
        <v>700000</v>
      </c>
      <c r="F484" s="62">
        <f t="shared" si="473"/>
        <v>700000</v>
      </c>
      <c r="G484" s="62">
        <f t="shared" si="473"/>
        <v>700000</v>
      </c>
      <c r="H484" s="62">
        <f t="shared" si="473"/>
        <v>700000</v>
      </c>
      <c r="I484" s="62">
        <f t="shared" si="473"/>
        <v>700000</v>
      </c>
      <c r="J484" s="62">
        <f t="shared" si="473"/>
        <v>700000</v>
      </c>
      <c r="K484" s="62">
        <f t="shared" si="473"/>
        <v>700000</v>
      </c>
      <c r="L484" s="62">
        <f t="shared" si="473"/>
        <v>700000</v>
      </c>
      <c r="M484" s="62">
        <f t="shared" si="473"/>
        <v>700000</v>
      </c>
      <c r="N484" s="62">
        <f t="shared" si="473"/>
        <v>700000</v>
      </c>
      <c r="O484" s="62">
        <f t="shared" si="473"/>
        <v>700000</v>
      </c>
      <c r="P484" s="62">
        <f t="shared" si="473"/>
        <v>700000</v>
      </c>
      <c r="Q484" s="62">
        <f t="shared" si="473"/>
        <v>700000</v>
      </c>
      <c r="R484" s="62">
        <f t="shared" si="473"/>
        <v>700000</v>
      </c>
      <c r="S484" s="62">
        <f t="shared" si="473"/>
        <v>700000</v>
      </c>
      <c r="T484" s="62">
        <f t="shared" si="473"/>
        <v>700000</v>
      </c>
      <c r="U484" s="62">
        <f t="shared" si="473"/>
        <v>700000</v>
      </c>
      <c r="V484" s="62">
        <f t="shared" si="473"/>
        <v>700000</v>
      </c>
      <c r="W484" s="62">
        <f t="shared" si="473"/>
        <v>700000</v>
      </c>
      <c r="X484" s="62">
        <f t="shared" si="473"/>
        <v>700000</v>
      </c>
      <c r="Y484" s="62">
        <f t="shared" si="473"/>
        <v>700000</v>
      </c>
      <c r="Z484" s="62">
        <f t="shared" si="473"/>
        <v>700000</v>
      </c>
      <c r="AA484" s="62">
        <f t="shared" si="473"/>
        <v>700000</v>
      </c>
      <c r="AB484" s="62">
        <f t="shared" si="473"/>
        <v>700000</v>
      </c>
      <c r="AC484" s="62">
        <f t="shared" si="473"/>
        <v>700000</v>
      </c>
    </row>
    <row r="485" spans="1:29" x14ac:dyDescent="0.25">
      <c r="A485" s="30" t="str">
        <f>A468</f>
        <v>Fuel Cost</v>
      </c>
      <c r="B485" s="62">
        <f>B467*B468*B475</f>
        <v>421321.32967772055</v>
      </c>
      <c r="C485" s="62">
        <f t="shared" ref="C485:AC485" si="474">C467*C468*C475</f>
        <v>420823.97286455205</v>
      </c>
      <c r="D485" s="62">
        <f t="shared" si="474"/>
        <v>420117.79748684121</v>
      </c>
      <c r="E485" s="62">
        <f t="shared" si="474"/>
        <v>419119.68644956814</v>
      </c>
      <c r="F485" s="62">
        <f t="shared" si="474"/>
        <v>417718.35656065156</v>
      </c>
      <c r="G485" s="62">
        <f t="shared" si="474"/>
        <v>415769.99931655545</v>
      </c>
      <c r="H485" s="62">
        <f t="shared" si="474"/>
        <v>413098.8744230892</v>
      </c>
      <c r="I485" s="62">
        <f t="shared" si="474"/>
        <v>409509.1687924423</v>
      </c>
      <c r="J485" s="62">
        <f t="shared" si="474"/>
        <v>404816.73005306005</v>
      </c>
      <c r="K485" s="62">
        <f t="shared" si="474"/>
        <v>398907.39658589731</v>
      </c>
      <c r="L485" s="62">
        <f t="shared" si="474"/>
        <v>391816.36605274561</v>
      </c>
      <c r="M485" s="62">
        <f t="shared" si="474"/>
        <v>383798.01554605074</v>
      </c>
      <c r="N485" s="62">
        <f t="shared" si="474"/>
        <v>375333.07581459719</v>
      </c>
      <c r="O485" s="62">
        <f t="shared" si="474"/>
        <v>367034.710263833</v>
      </c>
      <c r="P485" s="62">
        <f t="shared" si="474"/>
        <v>359480.53729311289</v>
      </c>
      <c r="Q485" s="62">
        <f t="shared" si="474"/>
        <v>353060.56600291858</v>
      </c>
      <c r="R485" s="62">
        <f t="shared" si="474"/>
        <v>347919.3187511891</v>
      </c>
      <c r="S485" s="62">
        <f t="shared" si="474"/>
        <v>343996.31891328277</v>
      </c>
      <c r="T485" s="62">
        <f t="shared" si="474"/>
        <v>341112.59940737992</v>
      </c>
      <c r="U485" s="62">
        <f t="shared" si="474"/>
        <v>339050.78167846147</v>
      </c>
      <c r="V485" s="62">
        <f t="shared" si="474"/>
        <v>337605.75193901127</v>
      </c>
      <c r="W485" s="62">
        <f t="shared" si="474"/>
        <v>336607.14757058211</v>
      </c>
      <c r="X485" s="62">
        <f t="shared" si="474"/>
        <v>335923.75283890165</v>
      </c>
      <c r="Y485" s="62">
        <f t="shared" si="474"/>
        <v>335459.19329109037</v>
      </c>
      <c r="Z485" s="62">
        <f t="shared" si="474"/>
        <v>335144.83101442864</v>
      </c>
      <c r="AA485" s="62">
        <f t="shared" si="474"/>
        <v>334932.76189439202</v>
      </c>
      <c r="AB485" s="62">
        <f t="shared" si="474"/>
        <v>334789.99801625329</v>
      </c>
      <c r="AC485" s="62">
        <f t="shared" si="474"/>
        <v>334694.02505379106</v>
      </c>
    </row>
    <row r="486" spans="1:29" ht="15.75" thickBot="1" x14ac:dyDescent="0.3">
      <c r="A486" s="59" t="str">
        <f>A449</f>
        <v>Emission Cost</v>
      </c>
      <c r="B486" s="62">
        <f>B469*B475</f>
        <v>0</v>
      </c>
      <c r="C486" s="62">
        <f t="shared" ref="C486:AC486" si="475">C469*C475</f>
        <v>0</v>
      </c>
      <c r="D486" s="62">
        <f t="shared" si="475"/>
        <v>0</v>
      </c>
      <c r="E486" s="62">
        <f t="shared" si="475"/>
        <v>0</v>
      </c>
      <c r="F486" s="62">
        <f t="shared" si="475"/>
        <v>0</v>
      </c>
      <c r="G486" s="62">
        <f t="shared" si="475"/>
        <v>0</v>
      </c>
      <c r="H486" s="62">
        <f t="shared" si="475"/>
        <v>0</v>
      </c>
      <c r="I486" s="62">
        <f t="shared" si="475"/>
        <v>0</v>
      </c>
      <c r="J486" s="62">
        <f t="shared" si="475"/>
        <v>0</v>
      </c>
      <c r="K486" s="62">
        <f t="shared" si="475"/>
        <v>0</v>
      </c>
      <c r="L486" s="62">
        <f t="shared" si="475"/>
        <v>0</v>
      </c>
      <c r="M486" s="62">
        <f t="shared" si="475"/>
        <v>0</v>
      </c>
      <c r="N486" s="62">
        <f t="shared" si="475"/>
        <v>0</v>
      </c>
      <c r="O486" s="62">
        <f t="shared" si="475"/>
        <v>0</v>
      </c>
      <c r="P486" s="62">
        <f t="shared" si="475"/>
        <v>0</v>
      </c>
      <c r="Q486" s="62">
        <f t="shared" si="475"/>
        <v>0</v>
      </c>
      <c r="R486" s="62">
        <f t="shared" si="475"/>
        <v>0</v>
      </c>
      <c r="S486" s="62">
        <f t="shared" si="475"/>
        <v>0</v>
      </c>
      <c r="T486" s="62">
        <f t="shared" si="475"/>
        <v>0</v>
      </c>
      <c r="U486" s="62">
        <f t="shared" si="475"/>
        <v>0</v>
      </c>
      <c r="V486" s="62">
        <f t="shared" si="475"/>
        <v>0</v>
      </c>
      <c r="W486" s="62">
        <f t="shared" si="475"/>
        <v>0</v>
      </c>
      <c r="X486" s="62">
        <f t="shared" si="475"/>
        <v>0</v>
      </c>
      <c r="Y486" s="62">
        <f t="shared" si="475"/>
        <v>0</v>
      </c>
      <c r="Z486" s="62">
        <f t="shared" si="475"/>
        <v>0</v>
      </c>
      <c r="AA486" s="62">
        <f t="shared" si="475"/>
        <v>0</v>
      </c>
      <c r="AB486" s="62">
        <f t="shared" si="475"/>
        <v>0</v>
      </c>
      <c r="AC486" s="62">
        <f t="shared" si="475"/>
        <v>0</v>
      </c>
    </row>
    <row r="487" spans="1:29" ht="15.75" thickBot="1" x14ac:dyDescent="0.3">
      <c r="A487" s="31" t="s">
        <v>209</v>
      </c>
      <c r="B487" s="64">
        <f>B478+B479+B480+B481+B482+B483+B484+B485+B486</f>
        <v>3033413.3275337461</v>
      </c>
      <c r="C487" s="64">
        <f t="shared" ref="C487:AC487" si="476">C478+C479+C480+C481+C482+C483+C484+C485+C486</f>
        <v>3032915.9707205775</v>
      </c>
      <c r="D487" s="64">
        <f t="shared" si="476"/>
        <v>3032209.7953428668</v>
      </c>
      <c r="E487" s="64">
        <f t="shared" si="476"/>
        <v>3031211.6843055938</v>
      </c>
      <c r="F487" s="64">
        <f t="shared" si="476"/>
        <v>3029810.3544166773</v>
      </c>
      <c r="G487" s="64">
        <f t="shared" si="476"/>
        <v>3027861.997172581</v>
      </c>
      <c r="H487" s="64">
        <f t="shared" si="476"/>
        <v>3025190.872279115</v>
      </c>
      <c r="I487" s="64">
        <f t="shared" si="476"/>
        <v>3021601.166648468</v>
      </c>
      <c r="J487" s="64">
        <f t="shared" si="476"/>
        <v>3016908.7279090858</v>
      </c>
      <c r="K487" s="64">
        <f t="shared" si="476"/>
        <v>3010999.3944419231</v>
      </c>
      <c r="L487" s="64">
        <f t="shared" si="476"/>
        <v>3003908.3639087714</v>
      </c>
      <c r="M487" s="64">
        <f t="shared" si="476"/>
        <v>2995890.0134020764</v>
      </c>
      <c r="N487" s="64">
        <f t="shared" si="476"/>
        <v>2987425.0736706229</v>
      </c>
      <c r="O487" s="64">
        <f t="shared" si="476"/>
        <v>2979126.7081198585</v>
      </c>
      <c r="P487" s="64">
        <f t="shared" si="476"/>
        <v>2971572.5351491384</v>
      </c>
      <c r="Q487" s="64">
        <f t="shared" si="476"/>
        <v>2965152.563858944</v>
      </c>
      <c r="R487" s="64">
        <f t="shared" si="476"/>
        <v>2960011.3166072145</v>
      </c>
      <c r="S487" s="64">
        <f t="shared" si="476"/>
        <v>2956088.3167693084</v>
      </c>
      <c r="T487" s="64">
        <f t="shared" si="476"/>
        <v>2953204.5972634056</v>
      </c>
      <c r="U487" s="64">
        <f t="shared" si="476"/>
        <v>2951142.7795344871</v>
      </c>
      <c r="V487" s="64">
        <f t="shared" si="476"/>
        <v>2949697.7497950369</v>
      </c>
      <c r="W487" s="64">
        <f t="shared" si="476"/>
        <v>2948699.1454266077</v>
      </c>
      <c r="X487" s="64">
        <f t="shared" si="476"/>
        <v>2948015.7506949273</v>
      </c>
      <c r="Y487" s="64">
        <f t="shared" si="476"/>
        <v>2947551.191147116</v>
      </c>
      <c r="Z487" s="64">
        <f t="shared" si="476"/>
        <v>2947236.8288704543</v>
      </c>
      <c r="AA487" s="64">
        <f t="shared" si="476"/>
        <v>2947024.7597504174</v>
      </c>
      <c r="AB487" s="64">
        <f t="shared" si="476"/>
        <v>2946881.9958722787</v>
      </c>
      <c r="AC487" s="64">
        <f t="shared" si="476"/>
        <v>2946786.0229098168</v>
      </c>
    </row>
    <row r="488" spans="1:29" ht="15.75" thickBot="1" x14ac:dyDescent="0.3">
      <c r="AC488" s="32"/>
    </row>
    <row r="489" spans="1:29" ht="15.75" thickBot="1" x14ac:dyDescent="0.3">
      <c r="A489" s="26" t="s">
        <v>208</v>
      </c>
      <c r="B489" s="27">
        <v>2023</v>
      </c>
      <c r="C489" s="27">
        <v>2024</v>
      </c>
      <c r="D489" s="27">
        <v>2025</v>
      </c>
      <c r="E489" s="27">
        <v>2026</v>
      </c>
      <c r="F489" s="27">
        <v>2027</v>
      </c>
      <c r="G489" s="27">
        <v>2028</v>
      </c>
      <c r="H489" s="27">
        <v>2029</v>
      </c>
      <c r="I489" s="27">
        <v>2030</v>
      </c>
      <c r="J489" s="27">
        <v>2031</v>
      </c>
      <c r="K489" s="27">
        <v>2032</v>
      </c>
      <c r="L489" s="27">
        <v>2033</v>
      </c>
      <c r="M489" s="27">
        <v>2034</v>
      </c>
      <c r="N489" s="27">
        <v>2035</v>
      </c>
      <c r="O489" s="27">
        <v>2036</v>
      </c>
      <c r="P489" s="27">
        <v>2037</v>
      </c>
      <c r="Q489" s="27">
        <v>2038</v>
      </c>
      <c r="R489" s="27">
        <v>2039</v>
      </c>
      <c r="S489" s="27">
        <v>2040</v>
      </c>
      <c r="T489" s="27">
        <v>2041</v>
      </c>
      <c r="U489" s="27">
        <v>2042</v>
      </c>
      <c r="V489" s="27">
        <v>2043</v>
      </c>
      <c r="W489" s="27">
        <v>2044</v>
      </c>
      <c r="X489" s="27">
        <v>2045</v>
      </c>
      <c r="Y489" s="27">
        <v>2046</v>
      </c>
      <c r="Z489" s="27">
        <v>2047</v>
      </c>
      <c r="AA489" s="27">
        <v>2048</v>
      </c>
      <c r="AB489" s="27">
        <v>2049</v>
      </c>
      <c r="AC489" s="28">
        <v>2050</v>
      </c>
    </row>
    <row r="490" spans="1:29" x14ac:dyDescent="0.25">
      <c r="A490" s="29" t="str">
        <f t="shared" ref="A490:A497" si="477">A478</f>
        <v>Capex vehicle</v>
      </c>
      <c r="B490" s="65">
        <f>((1+B463)^B470)*B463/(((1+B463)^B470)-1)*(B459)/B475</f>
        <v>2.4421444531330927</v>
      </c>
      <c r="C490" s="65">
        <f t="shared" ref="C490:AC490" si="478">((1+C463)^C470)*C463/(((1+C463)^C470)-1)*(C459)/C475</f>
        <v>2.4421444531330927</v>
      </c>
      <c r="D490" s="65">
        <f t="shared" si="478"/>
        <v>2.4421444531330927</v>
      </c>
      <c r="E490" s="65">
        <f t="shared" si="478"/>
        <v>2.4421444531330927</v>
      </c>
      <c r="F490" s="65">
        <f t="shared" si="478"/>
        <v>2.4421444531330927</v>
      </c>
      <c r="G490" s="65">
        <f t="shared" si="478"/>
        <v>2.4421444531330927</v>
      </c>
      <c r="H490" s="65">
        <f t="shared" si="478"/>
        <v>2.4421444531330927</v>
      </c>
      <c r="I490" s="65">
        <f t="shared" si="478"/>
        <v>2.4421444531330927</v>
      </c>
      <c r="J490" s="65">
        <f t="shared" si="478"/>
        <v>2.4421444531330927</v>
      </c>
      <c r="K490" s="65">
        <f t="shared" si="478"/>
        <v>2.4421444531330927</v>
      </c>
      <c r="L490" s="65">
        <f t="shared" si="478"/>
        <v>2.4421444531330927</v>
      </c>
      <c r="M490" s="65">
        <f t="shared" si="478"/>
        <v>2.4421444531330927</v>
      </c>
      <c r="N490" s="65">
        <f t="shared" si="478"/>
        <v>2.4421444531330927</v>
      </c>
      <c r="O490" s="65">
        <f t="shared" si="478"/>
        <v>2.4421444531330927</v>
      </c>
      <c r="P490" s="65">
        <f t="shared" si="478"/>
        <v>2.4421444531330927</v>
      </c>
      <c r="Q490" s="65">
        <f t="shared" si="478"/>
        <v>2.4421444531330927</v>
      </c>
      <c r="R490" s="65">
        <f t="shared" si="478"/>
        <v>2.4421444531330927</v>
      </c>
      <c r="S490" s="65">
        <f t="shared" si="478"/>
        <v>2.4421444531330927</v>
      </c>
      <c r="T490" s="65">
        <f t="shared" si="478"/>
        <v>2.4421444531330927</v>
      </c>
      <c r="U490" s="65">
        <f t="shared" si="478"/>
        <v>2.4421444531330927</v>
      </c>
      <c r="V490" s="65">
        <f t="shared" si="478"/>
        <v>2.4421444531330927</v>
      </c>
      <c r="W490" s="65">
        <f t="shared" si="478"/>
        <v>2.4421444531330927</v>
      </c>
      <c r="X490" s="65">
        <f t="shared" si="478"/>
        <v>2.4421444531330927</v>
      </c>
      <c r="Y490" s="65">
        <f t="shared" si="478"/>
        <v>2.4421444531330927</v>
      </c>
      <c r="Z490" s="65">
        <f t="shared" si="478"/>
        <v>2.4421444531330927</v>
      </c>
      <c r="AA490" s="65">
        <f t="shared" si="478"/>
        <v>2.4421444531330927</v>
      </c>
      <c r="AB490" s="65">
        <f t="shared" si="478"/>
        <v>2.4421444531330927</v>
      </c>
      <c r="AC490" s="65">
        <f t="shared" si="478"/>
        <v>2.4421444531330927</v>
      </c>
    </row>
    <row r="491" spans="1:29" x14ac:dyDescent="0.25">
      <c r="A491" s="30" t="str">
        <f t="shared" si="477"/>
        <v>Residual value (vehicle)</v>
      </c>
      <c r="B491" s="66">
        <f>((1+B463)^B470)*B463/(((1+B463)^B470)-1)*(B460)/B475</f>
        <v>-0.3663216679699639</v>
      </c>
      <c r="C491" s="66">
        <f t="shared" ref="C491:AC491" si="479">((1+C463)^C470)*C463/(((1+C463)^C470)-1)*(C460)/C475</f>
        <v>-0.3663216679699639</v>
      </c>
      <c r="D491" s="66">
        <f t="shared" si="479"/>
        <v>-0.3663216679699639</v>
      </c>
      <c r="E491" s="66">
        <f t="shared" si="479"/>
        <v>-0.3663216679699639</v>
      </c>
      <c r="F491" s="66">
        <f t="shared" si="479"/>
        <v>-0.3663216679699639</v>
      </c>
      <c r="G491" s="66">
        <f t="shared" si="479"/>
        <v>-0.3663216679699639</v>
      </c>
      <c r="H491" s="66">
        <f t="shared" si="479"/>
        <v>-0.3663216679699639</v>
      </c>
      <c r="I491" s="66">
        <f t="shared" si="479"/>
        <v>-0.3663216679699639</v>
      </c>
      <c r="J491" s="66">
        <f t="shared" si="479"/>
        <v>-0.3663216679699639</v>
      </c>
      <c r="K491" s="66">
        <f t="shared" si="479"/>
        <v>-0.3663216679699639</v>
      </c>
      <c r="L491" s="66">
        <f t="shared" si="479"/>
        <v>-0.3663216679699639</v>
      </c>
      <c r="M491" s="66">
        <f t="shared" si="479"/>
        <v>-0.3663216679699639</v>
      </c>
      <c r="N491" s="66">
        <f t="shared" si="479"/>
        <v>-0.3663216679699639</v>
      </c>
      <c r="O491" s="66">
        <f t="shared" si="479"/>
        <v>-0.3663216679699639</v>
      </c>
      <c r="P491" s="66">
        <f t="shared" si="479"/>
        <v>-0.3663216679699639</v>
      </c>
      <c r="Q491" s="66">
        <f t="shared" si="479"/>
        <v>-0.3663216679699639</v>
      </c>
      <c r="R491" s="66">
        <f t="shared" si="479"/>
        <v>-0.3663216679699639</v>
      </c>
      <c r="S491" s="66">
        <f t="shared" si="479"/>
        <v>-0.3663216679699639</v>
      </c>
      <c r="T491" s="66">
        <f t="shared" si="479"/>
        <v>-0.3663216679699639</v>
      </c>
      <c r="U491" s="66">
        <f t="shared" si="479"/>
        <v>-0.3663216679699639</v>
      </c>
      <c r="V491" s="66">
        <f t="shared" si="479"/>
        <v>-0.3663216679699639</v>
      </c>
      <c r="W491" s="66">
        <f t="shared" si="479"/>
        <v>-0.3663216679699639</v>
      </c>
      <c r="X491" s="66">
        <f t="shared" si="479"/>
        <v>-0.3663216679699639</v>
      </c>
      <c r="Y491" s="66">
        <f t="shared" si="479"/>
        <v>-0.3663216679699639</v>
      </c>
      <c r="Z491" s="66">
        <f t="shared" si="479"/>
        <v>-0.3663216679699639</v>
      </c>
      <c r="AA491" s="66">
        <f t="shared" si="479"/>
        <v>-0.3663216679699639</v>
      </c>
      <c r="AB491" s="66">
        <f t="shared" si="479"/>
        <v>-0.3663216679699639</v>
      </c>
      <c r="AC491" s="66">
        <f t="shared" si="479"/>
        <v>-0.3663216679699639</v>
      </c>
    </row>
    <row r="492" spans="1:29" x14ac:dyDescent="0.25">
      <c r="A492" s="30" t="str">
        <f t="shared" si="477"/>
        <v>Capex costumization</v>
      </c>
      <c r="B492" s="66">
        <f>((1+B463)^B471)*B463/(((1+B463)^B471)-1)*(B461)/B475</f>
        <v>1.4244884605891606</v>
      </c>
      <c r="C492" s="66">
        <f t="shared" ref="C492:AC492" si="480">((1+C463)^C471)*C463/(((1+C463)^C471)-1)*(C461)/C475</f>
        <v>1.4244884605891606</v>
      </c>
      <c r="D492" s="66">
        <f t="shared" si="480"/>
        <v>1.4244884605891606</v>
      </c>
      <c r="E492" s="66">
        <f t="shared" si="480"/>
        <v>1.4244884605891606</v>
      </c>
      <c r="F492" s="66">
        <f t="shared" si="480"/>
        <v>1.4244884605891606</v>
      </c>
      <c r="G492" s="66">
        <f t="shared" si="480"/>
        <v>1.4244884605891606</v>
      </c>
      <c r="H492" s="66">
        <f t="shared" si="480"/>
        <v>1.4244884605891606</v>
      </c>
      <c r="I492" s="66">
        <f t="shared" si="480"/>
        <v>1.4244884605891606</v>
      </c>
      <c r="J492" s="66">
        <f t="shared" si="480"/>
        <v>1.4244884605891606</v>
      </c>
      <c r="K492" s="66">
        <f t="shared" si="480"/>
        <v>1.4244884605891606</v>
      </c>
      <c r="L492" s="66">
        <f t="shared" si="480"/>
        <v>1.4244884605891606</v>
      </c>
      <c r="M492" s="66">
        <f t="shared" si="480"/>
        <v>1.4244884605891606</v>
      </c>
      <c r="N492" s="66">
        <f t="shared" si="480"/>
        <v>1.4244884605891606</v>
      </c>
      <c r="O492" s="66">
        <f t="shared" si="480"/>
        <v>1.4244884605891606</v>
      </c>
      <c r="P492" s="66">
        <f t="shared" si="480"/>
        <v>1.4244884605891606</v>
      </c>
      <c r="Q492" s="66">
        <f t="shared" si="480"/>
        <v>1.4244884605891606</v>
      </c>
      <c r="R492" s="66">
        <f t="shared" si="480"/>
        <v>1.4244884605891606</v>
      </c>
      <c r="S492" s="66">
        <f t="shared" si="480"/>
        <v>1.4244884605891606</v>
      </c>
      <c r="T492" s="66">
        <f t="shared" si="480"/>
        <v>1.4244884605891606</v>
      </c>
      <c r="U492" s="66">
        <f t="shared" si="480"/>
        <v>1.4244884605891606</v>
      </c>
      <c r="V492" s="66">
        <f t="shared" si="480"/>
        <v>1.4244884605891606</v>
      </c>
      <c r="W492" s="66">
        <f t="shared" si="480"/>
        <v>1.4244884605891606</v>
      </c>
      <c r="X492" s="66">
        <f t="shared" si="480"/>
        <v>1.4244884605891606</v>
      </c>
      <c r="Y492" s="66">
        <f t="shared" si="480"/>
        <v>1.4244884605891606</v>
      </c>
      <c r="Z492" s="66">
        <f t="shared" si="480"/>
        <v>1.4244884605891606</v>
      </c>
      <c r="AA492" s="66">
        <f t="shared" si="480"/>
        <v>1.4244884605891606</v>
      </c>
      <c r="AB492" s="66">
        <f t="shared" si="480"/>
        <v>1.4244884605891606</v>
      </c>
      <c r="AC492" s="66">
        <f t="shared" si="480"/>
        <v>1.4244884605891606</v>
      </c>
    </row>
    <row r="493" spans="1:29" x14ac:dyDescent="0.25">
      <c r="A493" s="30" t="str">
        <f t="shared" si="477"/>
        <v>Residual value (costumization)</v>
      </c>
      <c r="B493" s="66">
        <f>((1+B463)^B471)*B463/(((1+B463)^B471)-1)*(B462)/B475</f>
        <v>-7.1224423029458042E-2</v>
      </c>
      <c r="C493" s="66">
        <f t="shared" ref="C493:AC493" si="481">((1+C463)^C471)*C463/(((1+C463)^C471)-1)*(C462)/C475</f>
        <v>-7.1224423029458042E-2</v>
      </c>
      <c r="D493" s="66">
        <f t="shared" si="481"/>
        <v>-7.1224423029458042E-2</v>
      </c>
      <c r="E493" s="66">
        <f t="shared" si="481"/>
        <v>-7.1224423029458042E-2</v>
      </c>
      <c r="F493" s="66">
        <f t="shared" si="481"/>
        <v>-7.1224423029458042E-2</v>
      </c>
      <c r="G493" s="66">
        <f t="shared" si="481"/>
        <v>-7.1224423029458042E-2</v>
      </c>
      <c r="H493" s="66">
        <f t="shared" si="481"/>
        <v>-7.1224423029458042E-2</v>
      </c>
      <c r="I493" s="66">
        <f t="shared" si="481"/>
        <v>-7.1224423029458042E-2</v>
      </c>
      <c r="J493" s="66">
        <f t="shared" si="481"/>
        <v>-7.1224423029458042E-2</v>
      </c>
      <c r="K493" s="66">
        <f t="shared" si="481"/>
        <v>-7.1224423029458042E-2</v>
      </c>
      <c r="L493" s="66">
        <f t="shared" si="481"/>
        <v>-7.1224423029458042E-2</v>
      </c>
      <c r="M493" s="66">
        <f t="shared" si="481"/>
        <v>-7.1224423029458042E-2</v>
      </c>
      <c r="N493" s="66">
        <f t="shared" si="481"/>
        <v>-7.1224423029458042E-2</v>
      </c>
      <c r="O493" s="66">
        <f t="shared" si="481"/>
        <v>-7.1224423029458042E-2</v>
      </c>
      <c r="P493" s="66">
        <f t="shared" si="481"/>
        <v>-7.1224423029458042E-2</v>
      </c>
      <c r="Q493" s="66">
        <f t="shared" si="481"/>
        <v>-7.1224423029458042E-2</v>
      </c>
      <c r="R493" s="66">
        <f t="shared" si="481"/>
        <v>-7.1224423029458042E-2</v>
      </c>
      <c r="S493" s="66">
        <f t="shared" si="481"/>
        <v>-7.1224423029458042E-2</v>
      </c>
      <c r="T493" s="66">
        <f t="shared" si="481"/>
        <v>-7.1224423029458042E-2</v>
      </c>
      <c r="U493" s="66">
        <f t="shared" si="481"/>
        <v>-7.1224423029458042E-2</v>
      </c>
      <c r="V493" s="66">
        <f t="shared" si="481"/>
        <v>-7.1224423029458042E-2</v>
      </c>
      <c r="W493" s="66">
        <f t="shared" si="481"/>
        <v>-7.1224423029458042E-2</v>
      </c>
      <c r="X493" s="66">
        <f t="shared" si="481"/>
        <v>-7.1224423029458042E-2</v>
      </c>
      <c r="Y493" s="66">
        <f t="shared" si="481"/>
        <v>-7.1224423029458042E-2</v>
      </c>
      <c r="Z493" s="66">
        <f t="shared" si="481"/>
        <v>-7.1224423029458042E-2</v>
      </c>
      <c r="AA493" s="66">
        <f t="shared" si="481"/>
        <v>-7.1224423029458042E-2</v>
      </c>
      <c r="AB493" s="66">
        <f t="shared" si="481"/>
        <v>-7.1224423029458042E-2</v>
      </c>
      <c r="AC493" s="66">
        <f t="shared" si="481"/>
        <v>-7.1224423029458042E-2</v>
      </c>
    </row>
    <row r="494" spans="1:29" x14ac:dyDescent="0.25">
      <c r="A494" s="30" t="str">
        <f t="shared" si="477"/>
        <v>Opex fix (admin, crew, insurance)</v>
      </c>
      <c r="B494" s="66">
        <f>B464/B475</f>
        <v>3.6414565826330532</v>
      </c>
      <c r="C494" s="66">
        <f t="shared" ref="C494:AC494" si="482">C464/C475</f>
        <v>3.6414565826330532</v>
      </c>
      <c r="D494" s="66">
        <f t="shared" si="482"/>
        <v>3.6414565826330532</v>
      </c>
      <c r="E494" s="66">
        <f t="shared" si="482"/>
        <v>3.6414565826330532</v>
      </c>
      <c r="F494" s="66">
        <f t="shared" si="482"/>
        <v>3.6414565826330532</v>
      </c>
      <c r="G494" s="66">
        <f t="shared" si="482"/>
        <v>3.6414565826330532</v>
      </c>
      <c r="H494" s="66">
        <f t="shared" si="482"/>
        <v>3.6414565826330532</v>
      </c>
      <c r="I494" s="66">
        <f t="shared" si="482"/>
        <v>3.6414565826330532</v>
      </c>
      <c r="J494" s="66">
        <f t="shared" si="482"/>
        <v>3.6414565826330532</v>
      </c>
      <c r="K494" s="66">
        <f t="shared" si="482"/>
        <v>3.6414565826330532</v>
      </c>
      <c r="L494" s="66">
        <f t="shared" si="482"/>
        <v>3.6414565826330532</v>
      </c>
      <c r="M494" s="66">
        <f t="shared" si="482"/>
        <v>3.6414565826330532</v>
      </c>
      <c r="N494" s="66">
        <f t="shared" si="482"/>
        <v>3.6414565826330532</v>
      </c>
      <c r="O494" s="66">
        <f t="shared" si="482"/>
        <v>3.6414565826330532</v>
      </c>
      <c r="P494" s="66">
        <f t="shared" si="482"/>
        <v>3.6414565826330532</v>
      </c>
      <c r="Q494" s="66">
        <f t="shared" si="482"/>
        <v>3.6414565826330532</v>
      </c>
      <c r="R494" s="66">
        <f t="shared" si="482"/>
        <v>3.6414565826330532</v>
      </c>
      <c r="S494" s="66">
        <f t="shared" si="482"/>
        <v>3.6414565826330532</v>
      </c>
      <c r="T494" s="66">
        <f t="shared" si="482"/>
        <v>3.6414565826330532</v>
      </c>
      <c r="U494" s="66">
        <f t="shared" si="482"/>
        <v>3.6414565826330532</v>
      </c>
      <c r="V494" s="66">
        <f t="shared" si="482"/>
        <v>3.6414565826330532</v>
      </c>
      <c r="W494" s="66">
        <f t="shared" si="482"/>
        <v>3.6414565826330532</v>
      </c>
      <c r="X494" s="66">
        <f t="shared" si="482"/>
        <v>3.6414565826330532</v>
      </c>
      <c r="Y494" s="66">
        <f t="shared" si="482"/>
        <v>3.6414565826330532</v>
      </c>
      <c r="Z494" s="66">
        <f t="shared" si="482"/>
        <v>3.6414565826330532</v>
      </c>
      <c r="AA494" s="66">
        <f t="shared" si="482"/>
        <v>3.6414565826330532</v>
      </c>
      <c r="AB494" s="66">
        <f t="shared" si="482"/>
        <v>3.6414565826330532</v>
      </c>
      <c r="AC494" s="66">
        <f t="shared" si="482"/>
        <v>3.6414565826330532</v>
      </c>
    </row>
    <row r="495" spans="1:29" x14ac:dyDescent="0.25">
      <c r="A495" s="30" t="str">
        <f t="shared" si="477"/>
        <v>Opex maintenance &amp; repair</v>
      </c>
      <c r="B495" s="66">
        <f>B465/B475</f>
        <v>3.6414565826330532</v>
      </c>
      <c r="C495" s="66">
        <f t="shared" ref="C495:AC495" si="483">C465/C475</f>
        <v>3.6414565826330532</v>
      </c>
      <c r="D495" s="66">
        <f t="shared" si="483"/>
        <v>3.6414565826330532</v>
      </c>
      <c r="E495" s="66">
        <f t="shared" si="483"/>
        <v>3.6414565826330532</v>
      </c>
      <c r="F495" s="66">
        <f t="shared" si="483"/>
        <v>3.6414565826330532</v>
      </c>
      <c r="G495" s="66">
        <f t="shared" si="483"/>
        <v>3.6414565826330532</v>
      </c>
      <c r="H495" s="66">
        <f t="shared" si="483"/>
        <v>3.6414565826330532</v>
      </c>
      <c r="I495" s="66">
        <f t="shared" si="483"/>
        <v>3.6414565826330532</v>
      </c>
      <c r="J495" s="66">
        <f t="shared" si="483"/>
        <v>3.6414565826330532</v>
      </c>
      <c r="K495" s="66">
        <f t="shared" si="483"/>
        <v>3.6414565826330532</v>
      </c>
      <c r="L495" s="66">
        <f t="shared" si="483"/>
        <v>3.6414565826330532</v>
      </c>
      <c r="M495" s="66">
        <f t="shared" si="483"/>
        <v>3.6414565826330532</v>
      </c>
      <c r="N495" s="66">
        <f t="shared" si="483"/>
        <v>3.6414565826330532</v>
      </c>
      <c r="O495" s="66">
        <f t="shared" si="483"/>
        <v>3.6414565826330532</v>
      </c>
      <c r="P495" s="66">
        <f t="shared" si="483"/>
        <v>3.6414565826330532</v>
      </c>
      <c r="Q495" s="66">
        <f t="shared" si="483"/>
        <v>3.6414565826330532</v>
      </c>
      <c r="R495" s="66">
        <f t="shared" si="483"/>
        <v>3.6414565826330532</v>
      </c>
      <c r="S495" s="66">
        <f t="shared" si="483"/>
        <v>3.6414565826330532</v>
      </c>
      <c r="T495" s="66">
        <f t="shared" si="483"/>
        <v>3.6414565826330532</v>
      </c>
      <c r="U495" s="66">
        <f t="shared" si="483"/>
        <v>3.6414565826330532</v>
      </c>
      <c r="V495" s="66">
        <f t="shared" si="483"/>
        <v>3.6414565826330532</v>
      </c>
      <c r="W495" s="66">
        <f t="shared" si="483"/>
        <v>3.6414565826330532</v>
      </c>
      <c r="X495" s="66">
        <f t="shared" si="483"/>
        <v>3.6414565826330532</v>
      </c>
      <c r="Y495" s="66">
        <f t="shared" si="483"/>
        <v>3.6414565826330532</v>
      </c>
      <c r="Z495" s="66">
        <f t="shared" si="483"/>
        <v>3.6414565826330532</v>
      </c>
      <c r="AA495" s="66">
        <f t="shared" si="483"/>
        <v>3.6414565826330532</v>
      </c>
      <c r="AB495" s="66">
        <f t="shared" si="483"/>
        <v>3.6414565826330532</v>
      </c>
      <c r="AC495" s="66">
        <f t="shared" si="483"/>
        <v>3.6414565826330532</v>
      </c>
    </row>
    <row r="496" spans="1:29" x14ac:dyDescent="0.25">
      <c r="A496" s="30" t="str">
        <f t="shared" si="477"/>
        <v>Opex var (mode-fees, shunting)</v>
      </c>
      <c r="B496" s="66">
        <f>B466*B475/B475</f>
        <v>3.9215686274509802</v>
      </c>
      <c r="C496" s="66">
        <f t="shared" ref="C496:AC496" si="484">C466*C475/C475</f>
        <v>3.9215686274509802</v>
      </c>
      <c r="D496" s="66">
        <f t="shared" si="484"/>
        <v>3.9215686274509802</v>
      </c>
      <c r="E496" s="66">
        <f t="shared" si="484"/>
        <v>3.9215686274509802</v>
      </c>
      <c r="F496" s="66">
        <f t="shared" si="484"/>
        <v>3.9215686274509802</v>
      </c>
      <c r="G496" s="66">
        <f t="shared" si="484"/>
        <v>3.9215686274509802</v>
      </c>
      <c r="H496" s="66">
        <f t="shared" si="484"/>
        <v>3.9215686274509802</v>
      </c>
      <c r="I496" s="66">
        <f t="shared" si="484"/>
        <v>3.9215686274509802</v>
      </c>
      <c r="J496" s="66">
        <f t="shared" si="484"/>
        <v>3.9215686274509802</v>
      </c>
      <c r="K496" s="66">
        <f t="shared" si="484"/>
        <v>3.9215686274509802</v>
      </c>
      <c r="L496" s="66">
        <f t="shared" si="484"/>
        <v>3.9215686274509802</v>
      </c>
      <c r="M496" s="66">
        <f t="shared" si="484"/>
        <v>3.9215686274509802</v>
      </c>
      <c r="N496" s="66">
        <f t="shared" si="484"/>
        <v>3.9215686274509802</v>
      </c>
      <c r="O496" s="66">
        <f t="shared" si="484"/>
        <v>3.9215686274509802</v>
      </c>
      <c r="P496" s="66">
        <f t="shared" si="484"/>
        <v>3.9215686274509802</v>
      </c>
      <c r="Q496" s="66">
        <f t="shared" si="484"/>
        <v>3.9215686274509802</v>
      </c>
      <c r="R496" s="66">
        <f t="shared" si="484"/>
        <v>3.9215686274509802</v>
      </c>
      <c r="S496" s="66">
        <f t="shared" si="484"/>
        <v>3.9215686274509802</v>
      </c>
      <c r="T496" s="66">
        <f t="shared" si="484"/>
        <v>3.9215686274509802</v>
      </c>
      <c r="U496" s="66">
        <f t="shared" si="484"/>
        <v>3.9215686274509802</v>
      </c>
      <c r="V496" s="66">
        <f t="shared" si="484"/>
        <v>3.9215686274509802</v>
      </c>
      <c r="W496" s="66">
        <f t="shared" si="484"/>
        <v>3.9215686274509802</v>
      </c>
      <c r="X496" s="66">
        <f t="shared" si="484"/>
        <v>3.9215686274509802</v>
      </c>
      <c r="Y496" s="66">
        <f t="shared" si="484"/>
        <v>3.9215686274509802</v>
      </c>
      <c r="Z496" s="66">
        <f t="shared" si="484"/>
        <v>3.9215686274509802</v>
      </c>
      <c r="AA496" s="66">
        <f t="shared" si="484"/>
        <v>3.9215686274509802</v>
      </c>
      <c r="AB496" s="66">
        <f t="shared" si="484"/>
        <v>3.9215686274509802</v>
      </c>
      <c r="AC496" s="66">
        <f t="shared" si="484"/>
        <v>3.9215686274509802</v>
      </c>
    </row>
    <row r="497" spans="1:29" x14ac:dyDescent="0.25">
      <c r="A497" s="30" t="str">
        <f t="shared" si="477"/>
        <v>Fuel Cost</v>
      </c>
      <c r="B497" s="66">
        <f>B467*B468*B475/B475</f>
        <v>2.3603435836286866</v>
      </c>
      <c r="C497" s="66">
        <f t="shared" ref="C497:AC497" si="485">C467*C468*C475/C475</f>
        <v>2.3575572709498713</v>
      </c>
      <c r="D497" s="66">
        <f t="shared" si="485"/>
        <v>2.3536011063688584</v>
      </c>
      <c r="E497" s="66">
        <f t="shared" si="485"/>
        <v>2.3480094478967404</v>
      </c>
      <c r="F497" s="66">
        <f t="shared" si="485"/>
        <v>2.3401588602837622</v>
      </c>
      <c r="G497" s="66">
        <f t="shared" si="485"/>
        <v>2.3292436936501706</v>
      </c>
      <c r="H497" s="66">
        <f t="shared" si="485"/>
        <v>2.3142794085327125</v>
      </c>
      <c r="I497" s="66">
        <f t="shared" si="485"/>
        <v>2.294169012842814</v>
      </c>
      <c r="J497" s="66">
        <f t="shared" si="485"/>
        <v>2.2678808406333895</v>
      </c>
      <c r="K497" s="66">
        <f t="shared" si="485"/>
        <v>2.2347753310134304</v>
      </c>
      <c r="L497" s="66">
        <f t="shared" si="485"/>
        <v>2.1950496697632809</v>
      </c>
      <c r="M497" s="66">
        <f t="shared" si="485"/>
        <v>2.1501289386333373</v>
      </c>
      <c r="N497" s="66">
        <f t="shared" si="485"/>
        <v>2.1027063070845782</v>
      </c>
      <c r="O497" s="66">
        <f t="shared" si="485"/>
        <v>2.056216864223154</v>
      </c>
      <c r="P497" s="66">
        <f t="shared" si="485"/>
        <v>2.0138965674684197</v>
      </c>
      <c r="Q497" s="66">
        <f t="shared" si="485"/>
        <v>1.9779303417530454</v>
      </c>
      <c r="R497" s="66">
        <f t="shared" si="485"/>
        <v>1.9491278361411155</v>
      </c>
      <c r="S497" s="66">
        <f t="shared" si="485"/>
        <v>1.9271502460127887</v>
      </c>
      <c r="T497" s="66">
        <f t="shared" si="485"/>
        <v>1.9109949546631928</v>
      </c>
      <c r="U497" s="66">
        <f t="shared" si="485"/>
        <v>1.8994441550614087</v>
      </c>
      <c r="V497" s="66">
        <f t="shared" si="485"/>
        <v>1.8913487503586066</v>
      </c>
      <c r="W497" s="66">
        <f t="shared" si="485"/>
        <v>1.8857543281265103</v>
      </c>
      <c r="X497" s="66">
        <f t="shared" si="485"/>
        <v>1.8819257862123342</v>
      </c>
      <c r="Y497" s="66">
        <f t="shared" si="485"/>
        <v>1.879323211714792</v>
      </c>
      <c r="Z497" s="66">
        <f t="shared" si="485"/>
        <v>1.8775620785122054</v>
      </c>
      <c r="AA497" s="66">
        <f t="shared" si="485"/>
        <v>1.8763740162150813</v>
      </c>
      <c r="AB497" s="66">
        <f t="shared" si="485"/>
        <v>1.8755742185784499</v>
      </c>
      <c r="AC497" s="66">
        <f t="shared" si="485"/>
        <v>1.8750365549231993</v>
      </c>
    </row>
    <row r="498" spans="1:29" ht="15.75" thickBot="1" x14ac:dyDescent="0.3">
      <c r="A498" s="59" t="str">
        <f t="shared" ref="A498" si="486">A486</f>
        <v>Emission Cost</v>
      </c>
      <c r="B498" s="66">
        <f>B469</f>
        <v>0</v>
      </c>
      <c r="C498" s="66">
        <f t="shared" ref="C498:AC498" si="487">C469</f>
        <v>0</v>
      </c>
      <c r="D498" s="66">
        <f t="shared" si="487"/>
        <v>0</v>
      </c>
      <c r="E498" s="66">
        <f t="shared" si="487"/>
        <v>0</v>
      </c>
      <c r="F498" s="66">
        <f t="shared" si="487"/>
        <v>0</v>
      </c>
      <c r="G498" s="66">
        <f t="shared" si="487"/>
        <v>0</v>
      </c>
      <c r="H498" s="66">
        <f t="shared" si="487"/>
        <v>0</v>
      </c>
      <c r="I498" s="66">
        <f t="shared" si="487"/>
        <v>0</v>
      </c>
      <c r="J498" s="66">
        <f t="shared" si="487"/>
        <v>0</v>
      </c>
      <c r="K498" s="66">
        <f t="shared" si="487"/>
        <v>0</v>
      </c>
      <c r="L498" s="66">
        <f t="shared" si="487"/>
        <v>0</v>
      </c>
      <c r="M498" s="66">
        <f t="shared" si="487"/>
        <v>0</v>
      </c>
      <c r="N498" s="66">
        <f t="shared" si="487"/>
        <v>0</v>
      </c>
      <c r="O498" s="66">
        <f t="shared" si="487"/>
        <v>0</v>
      </c>
      <c r="P498" s="66">
        <f t="shared" si="487"/>
        <v>0</v>
      </c>
      <c r="Q498" s="66">
        <f t="shared" si="487"/>
        <v>0</v>
      </c>
      <c r="R498" s="66">
        <f t="shared" si="487"/>
        <v>0</v>
      </c>
      <c r="S498" s="66">
        <f t="shared" si="487"/>
        <v>0</v>
      </c>
      <c r="T498" s="66">
        <f t="shared" si="487"/>
        <v>0</v>
      </c>
      <c r="U498" s="66">
        <f t="shared" si="487"/>
        <v>0</v>
      </c>
      <c r="V498" s="66">
        <f t="shared" si="487"/>
        <v>0</v>
      </c>
      <c r="W498" s="66">
        <f t="shared" si="487"/>
        <v>0</v>
      </c>
      <c r="X498" s="66">
        <f t="shared" si="487"/>
        <v>0</v>
      </c>
      <c r="Y498" s="66">
        <f t="shared" si="487"/>
        <v>0</v>
      </c>
      <c r="Z498" s="66">
        <f t="shared" si="487"/>
        <v>0</v>
      </c>
      <c r="AA498" s="66">
        <f t="shared" si="487"/>
        <v>0</v>
      </c>
      <c r="AB498" s="66">
        <f t="shared" si="487"/>
        <v>0</v>
      </c>
      <c r="AC498" s="66">
        <f t="shared" si="487"/>
        <v>0</v>
      </c>
    </row>
    <row r="499" spans="1:29" ht="15.75" thickBot="1" x14ac:dyDescent="0.3">
      <c r="A499" s="31" t="s">
        <v>63</v>
      </c>
      <c r="B499" s="76">
        <f>B490+B491+B492-B493+B494+B495+B496+B497+B498</f>
        <v>17.136361045127522</v>
      </c>
      <c r="C499" s="76">
        <f t="shared" ref="C499:AC499" si="488">C490+C491+C492-C493+C494+C495+C496+C497+C498</f>
        <v>17.133574732448707</v>
      </c>
      <c r="D499" s="76">
        <f t="shared" si="488"/>
        <v>17.129618567867695</v>
      </c>
      <c r="E499" s="76">
        <f t="shared" si="488"/>
        <v>17.124026909395575</v>
      </c>
      <c r="F499" s="76">
        <f t="shared" si="488"/>
        <v>17.116176321782596</v>
      </c>
      <c r="G499" s="76">
        <f t="shared" si="488"/>
        <v>17.105261155149005</v>
      </c>
      <c r="H499" s="76">
        <f t="shared" si="488"/>
        <v>17.090296870031548</v>
      </c>
      <c r="I499" s="76">
        <f t="shared" si="488"/>
        <v>17.07018647434165</v>
      </c>
      <c r="J499" s="76">
        <f t="shared" si="488"/>
        <v>17.043898302132224</v>
      </c>
      <c r="K499" s="76">
        <f t="shared" si="488"/>
        <v>17.010792792512266</v>
      </c>
      <c r="L499" s="76">
        <f t="shared" si="488"/>
        <v>16.971067131262117</v>
      </c>
      <c r="M499" s="76">
        <f t="shared" si="488"/>
        <v>16.926146400132172</v>
      </c>
      <c r="N499" s="76">
        <f t="shared" si="488"/>
        <v>16.878723768583413</v>
      </c>
      <c r="O499" s="76">
        <f t="shared" si="488"/>
        <v>16.832234325721988</v>
      </c>
      <c r="P499" s="76">
        <f t="shared" si="488"/>
        <v>16.789914028967253</v>
      </c>
      <c r="Q499" s="76">
        <f t="shared" si="488"/>
        <v>16.753947803251879</v>
      </c>
      <c r="R499" s="76">
        <f t="shared" si="488"/>
        <v>16.725145297639951</v>
      </c>
      <c r="S499" s="76">
        <f t="shared" si="488"/>
        <v>16.703167707511625</v>
      </c>
      <c r="T499" s="76">
        <f t="shared" si="488"/>
        <v>16.687012416162027</v>
      </c>
      <c r="U499" s="76">
        <f t="shared" si="488"/>
        <v>16.675461616560245</v>
      </c>
      <c r="V499" s="76">
        <f t="shared" si="488"/>
        <v>16.667366211857441</v>
      </c>
      <c r="W499" s="76">
        <f t="shared" si="488"/>
        <v>16.661771789625345</v>
      </c>
      <c r="X499" s="76">
        <f t="shared" si="488"/>
        <v>16.65794324771117</v>
      </c>
      <c r="Y499" s="76">
        <f t="shared" si="488"/>
        <v>16.655340673213626</v>
      </c>
      <c r="Z499" s="76">
        <f t="shared" si="488"/>
        <v>16.653579540011041</v>
      </c>
      <c r="AA499" s="76">
        <f t="shared" si="488"/>
        <v>16.652391477713916</v>
      </c>
      <c r="AB499" s="76">
        <f t="shared" si="488"/>
        <v>16.651591680077285</v>
      </c>
      <c r="AC499" s="76">
        <f t="shared" si="488"/>
        <v>16.651054016422034</v>
      </c>
    </row>
    <row r="500" spans="1:29" ht="15.75" thickBot="1" x14ac:dyDescent="0.3"/>
    <row r="501" spans="1:29" ht="15.75" thickBot="1" x14ac:dyDescent="0.3">
      <c r="A501" s="26" t="s">
        <v>208</v>
      </c>
      <c r="B501" s="27">
        <v>2023</v>
      </c>
      <c r="C501" s="27">
        <v>2024</v>
      </c>
      <c r="D501" s="27">
        <v>2025</v>
      </c>
      <c r="E501" s="27">
        <v>2026</v>
      </c>
      <c r="F501" s="27">
        <v>2027</v>
      </c>
      <c r="G501" s="27">
        <v>2028</v>
      </c>
      <c r="H501" s="27">
        <v>2029</v>
      </c>
      <c r="I501" s="27">
        <v>2030</v>
      </c>
      <c r="J501" s="27">
        <v>2031</v>
      </c>
      <c r="K501" s="27">
        <v>2032</v>
      </c>
      <c r="L501" s="27">
        <v>2033</v>
      </c>
      <c r="M501" s="27">
        <v>2034</v>
      </c>
      <c r="N501" s="27">
        <v>2035</v>
      </c>
      <c r="O501" s="27">
        <v>2036</v>
      </c>
      <c r="P501" s="27">
        <v>2037</v>
      </c>
      <c r="Q501" s="27">
        <v>2038</v>
      </c>
      <c r="R501" s="27">
        <v>2039</v>
      </c>
      <c r="S501" s="27">
        <v>2040</v>
      </c>
      <c r="T501" s="27">
        <v>2041</v>
      </c>
      <c r="U501" s="27">
        <v>2042</v>
      </c>
      <c r="V501" s="27">
        <v>2043</v>
      </c>
      <c r="W501" s="27">
        <v>2044</v>
      </c>
      <c r="X501" s="27">
        <v>2045</v>
      </c>
      <c r="Y501" s="27">
        <v>2046</v>
      </c>
      <c r="Z501" s="27">
        <v>2047</v>
      </c>
      <c r="AA501" s="27">
        <v>2048</v>
      </c>
      <c r="AB501" s="27">
        <v>2049</v>
      </c>
      <c r="AC501" s="28">
        <v>2050</v>
      </c>
    </row>
    <row r="502" spans="1:29" x14ac:dyDescent="0.25">
      <c r="A502" s="29" t="str">
        <f t="shared" ref="A502:A509" si="489">A478</f>
        <v>Capex vehicle</v>
      </c>
      <c r="B502" s="65">
        <f>((1+B463)^B470)*B463/(((1+B463)^B470)-1)*(B459)/B475/(B472)</f>
        <v>8.7219444754753307E-4</v>
      </c>
      <c r="C502" s="65">
        <f t="shared" ref="C502:AC502" si="490">((1+C463)^C470)*C463/(((1+C463)^C470)-1)*(C459)/C475/(C472)</f>
        <v>8.7219444754753307E-4</v>
      </c>
      <c r="D502" s="65">
        <f t="shared" si="490"/>
        <v>8.7219444754753307E-4</v>
      </c>
      <c r="E502" s="65">
        <f t="shared" si="490"/>
        <v>8.7219444754753307E-4</v>
      </c>
      <c r="F502" s="65">
        <f t="shared" si="490"/>
        <v>8.7219444754753307E-4</v>
      </c>
      <c r="G502" s="65">
        <f t="shared" si="490"/>
        <v>8.7219444754753307E-4</v>
      </c>
      <c r="H502" s="65">
        <f t="shared" si="490"/>
        <v>8.7219444754753307E-4</v>
      </c>
      <c r="I502" s="65">
        <f t="shared" si="490"/>
        <v>8.7219444754753307E-4</v>
      </c>
      <c r="J502" s="65">
        <f t="shared" si="490"/>
        <v>8.7219444754753307E-4</v>
      </c>
      <c r="K502" s="65">
        <f t="shared" si="490"/>
        <v>8.7219444754753307E-4</v>
      </c>
      <c r="L502" s="65">
        <f t="shared" si="490"/>
        <v>8.7219444754753307E-4</v>
      </c>
      <c r="M502" s="65">
        <f t="shared" si="490"/>
        <v>8.7219444754753307E-4</v>
      </c>
      <c r="N502" s="65">
        <f t="shared" si="490"/>
        <v>8.7219444754753307E-4</v>
      </c>
      <c r="O502" s="65">
        <f t="shared" si="490"/>
        <v>8.7219444754753307E-4</v>
      </c>
      <c r="P502" s="65">
        <f t="shared" si="490"/>
        <v>8.7219444754753307E-4</v>
      </c>
      <c r="Q502" s="65">
        <f t="shared" si="490"/>
        <v>8.7219444754753307E-4</v>
      </c>
      <c r="R502" s="65">
        <f t="shared" si="490"/>
        <v>8.7219444754753307E-4</v>
      </c>
      <c r="S502" s="65">
        <f t="shared" si="490"/>
        <v>8.7219444754753307E-4</v>
      </c>
      <c r="T502" s="65">
        <f t="shared" si="490"/>
        <v>8.7219444754753307E-4</v>
      </c>
      <c r="U502" s="65">
        <f t="shared" si="490"/>
        <v>8.7219444754753307E-4</v>
      </c>
      <c r="V502" s="65">
        <f t="shared" si="490"/>
        <v>8.7219444754753307E-4</v>
      </c>
      <c r="W502" s="65">
        <f t="shared" si="490"/>
        <v>8.7219444754753307E-4</v>
      </c>
      <c r="X502" s="65">
        <f t="shared" si="490"/>
        <v>8.7219444754753307E-4</v>
      </c>
      <c r="Y502" s="65">
        <f t="shared" si="490"/>
        <v>8.7219444754753307E-4</v>
      </c>
      <c r="Z502" s="65">
        <f t="shared" si="490"/>
        <v>8.7219444754753307E-4</v>
      </c>
      <c r="AA502" s="65">
        <f t="shared" si="490"/>
        <v>8.7219444754753307E-4</v>
      </c>
      <c r="AB502" s="65">
        <f t="shared" si="490"/>
        <v>8.7219444754753307E-4</v>
      </c>
      <c r="AC502" s="65">
        <f t="shared" si="490"/>
        <v>8.7219444754753307E-4</v>
      </c>
    </row>
    <row r="503" spans="1:29" x14ac:dyDescent="0.25">
      <c r="A503" s="30" t="str">
        <f t="shared" si="489"/>
        <v>Residual value (vehicle)</v>
      </c>
      <c r="B503" s="68">
        <f>((1+B463)^B470)*B463/(((1+B463)^B470)-1)*(B460)/B475/(B472)</f>
        <v>-1.3082916713212997E-4</v>
      </c>
      <c r="C503" s="68">
        <f t="shared" ref="C503:AC503" si="491">((1+C463)^C470)*C463/(((1+C463)^C470)-1)*(C460)/C475/(C472)</f>
        <v>-1.3082916713212997E-4</v>
      </c>
      <c r="D503" s="68">
        <f t="shared" si="491"/>
        <v>-1.3082916713212997E-4</v>
      </c>
      <c r="E503" s="68">
        <f t="shared" si="491"/>
        <v>-1.3082916713212997E-4</v>
      </c>
      <c r="F503" s="68">
        <f t="shared" si="491"/>
        <v>-1.3082916713212997E-4</v>
      </c>
      <c r="G503" s="68">
        <f t="shared" si="491"/>
        <v>-1.3082916713212997E-4</v>
      </c>
      <c r="H503" s="68">
        <f t="shared" si="491"/>
        <v>-1.3082916713212997E-4</v>
      </c>
      <c r="I503" s="68">
        <f t="shared" si="491"/>
        <v>-1.3082916713212997E-4</v>
      </c>
      <c r="J503" s="68">
        <f t="shared" si="491"/>
        <v>-1.3082916713212997E-4</v>
      </c>
      <c r="K503" s="68">
        <f t="shared" si="491"/>
        <v>-1.3082916713212997E-4</v>
      </c>
      <c r="L503" s="68">
        <f t="shared" si="491"/>
        <v>-1.3082916713212997E-4</v>
      </c>
      <c r="M503" s="68">
        <f t="shared" si="491"/>
        <v>-1.3082916713212997E-4</v>
      </c>
      <c r="N503" s="68">
        <f t="shared" si="491"/>
        <v>-1.3082916713212997E-4</v>
      </c>
      <c r="O503" s="68">
        <f t="shared" si="491"/>
        <v>-1.3082916713212997E-4</v>
      </c>
      <c r="P503" s="68">
        <f t="shared" si="491"/>
        <v>-1.3082916713212997E-4</v>
      </c>
      <c r="Q503" s="68">
        <f t="shared" si="491"/>
        <v>-1.3082916713212997E-4</v>
      </c>
      <c r="R503" s="68">
        <f t="shared" si="491"/>
        <v>-1.3082916713212997E-4</v>
      </c>
      <c r="S503" s="68">
        <f t="shared" si="491"/>
        <v>-1.3082916713212997E-4</v>
      </c>
      <c r="T503" s="68">
        <f t="shared" si="491"/>
        <v>-1.3082916713212997E-4</v>
      </c>
      <c r="U503" s="68">
        <f t="shared" si="491"/>
        <v>-1.3082916713212997E-4</v>
      </c>
      <c r="V503" s="68">
        <f t="shared" si="491"/>
        <v>-1.3082916713212997E-4</v>
      </c>
      <c r="W503" s="68">
        <f t="shared" si="491"/>
        <v>-1.3082916713212997E-4</v>
      </c>
      <c r="X503" s="68">
        <f t="shared" si="491"/>
        <v>-1.3082916713212997E-4</v>
      </c>
      <c r="Y503" s="68">
        <f t="shared" si="491"/>
        <v>-1.3082916713212997E-4</v>
      </c>
      <c r="Z503" s="68">
        <f t="shared" si="491"/>
        <v>-1.3082916713212997E-4</v>
      </c>
      <c r="AA503" s="68">
        <f t="shared" si="491"/>
        <v>-1.3082916713212997E-4</v>
      </c>
      <c r="AB503" s="68">
        <f t="shared" si="491"/>
        <v>-1.3082916713212997E-4</v>
      </c>
      <c r="AC503" s="68">
        <f t="shared" si="491"/>
        <v>-1.3082916713212997E-4</v>
      </c>
    </row>
    <row r="504" spans="1:29" x14ac:dyDescent="0.25">
      <c r="A504" s="30" t="str">
        <f t="shared" si="489"/>
        <v>Capex costumization</v>
      </c>
      <c r="B504" s="66">
        <f>((1+B463)^B471)*B463/(((1+B463)^B471)-1)*(B461)/B475/(B472)</f>
        <v>5.0874587878184309E-4</v>
      </c>
      <c r="C504" s="66">
        <f t="shared" ref="C504:AC504" si="492">((1+C463)^C471)*C463/(((1+C463)^C471)-1)*(C461)/C475/(C472)</f>
        <v>5.0874587878184309E-4</v>
      </c>
      <c r="D504" s="66">
        <f t="shared" si="492"/>
        <v>5.0874587878184309E-4</v>
      </c>
      <c r="E504" s="66">
        <f t="shared" si="492"/>
        <v>5.0874587878184309E-4</v>
      </c>
      <c r="F504" s="66">
        <f t="shared" si="492"/>
        <v>5.0874587878184309E-4</v>
      </c>
      <c r="G504" s="66">
        <f t="shared" si="492"/>
        <v>5.0874587878184309E-4</v>
      </c>
      <c r="H504" s="66">
        <f t="shared" si="492"/>
        <v>5.0874587878184309E-4</v>
      </c>
      <c r="I504" s="66">
        <f t="shared" si="492"/>
        <v>5.0874587878184309E-4</v>
      </c>
      <c r="J504" s="66">
        <f t="shared" si="492"/>
        <v>5.0874587878184309E-4</v>
      </c>
      <c r="K504" s="66">
        <f t="shared" si="492"/>
        <v>5.0874587878184309E-4</v>
      </c>
      <c r="L504" s="66">
        <f t="shared" si="492"/>
        <v>5.0874587878184309E-4</v>
      </c>
      <c r="M504" s="66">
        <f t="shared" si="492"/>
        <v>5.0874587878184309E-4</v>
      </c>
      <c r="N504" s="66">
        <f t="shared" si="492"/>
        <v>5.0874587878184309E-4</v>
      </c>
      <c r="O504" s="66">
        <f t="shared" si="492"/>
        <v>5.0874587878184309E-4</v>
      </c>
      <c r="P504" s="66">
        <f t="shared" si="492"/>
        <v>5.0874587878184309E-4</v>
      </c>
      <c r="Q504" s="66">
        <f t="shared" si="492"/>
        <v>5.0874587878184309E-4</v>
      </c>
      <c r="R504" s="66">
        <f t="shared" si="492"/>
        <v>5.0874587878184309E-4</v>
      </c>
      <c r="S504" s="66">
        <f t="shared" si="492"/>
        <v>5.0874587878184309E-4</v>
      </c>
      <c r="T504" s="66">
        <f t="shared" si="492"/>
        <v>5.0874587878184309E-4</v>
      </c>
      <c r="U504" s="66">
        <f t="shared" si="492"/>
        <v>5.0874587878184309E-4</v>
      </c>
      <c r="V504" s="66">
        <f t="shared" si="492"/>
        <v>5.0874587878184309E-4</v>
      </c>
      <c r="W504" s="66">
        <f t="shared" si="492"/>
        <v>5.0874587878184309E-4</v>
      </c>
      <c r="X504" s="66">
        <f t="shared" si="492"/>
        <v>5.0874587878184309E-4</v>
      </c>
      <c r="Y504" s="66">
        <f t="shared" si="492"/>
        <v>5.0874587878184309E-4</v>
      </c>
      <c r="Z504" s="66">
        <f t="shared" si="492"/>
        <v>5.0874587878184309E-4</v>
      </c>
      <c r="AA504" s="66">
        <f t="shared" si="492"/>
        <v>5.0874587878184309E-4</v>
      </c>
      <c r="AB504" s="66">
        <f t="shared" si="492"/>
        <v>5.0874587878184309E-4</v>
      </c>
      <c r="AC504" s="66">
        <f t="shared" si="492"/>
        <v>5.0874587878184309E-4</v>
      </c>
    </row>
    <row r="505" spans="1:29" x14ac:dyDescent="0.25">
      <c r="A505" s="30" t="str">
        <f t="shared" si="489"/>
        <v>Residual value (costumization)</v>
      </c>
      <c r="B505" s="69">
        <f>((1+B463)^B471)*B463/(((1+B463)^B471)-1)*(B462)/B475/(B472)</f>
        <v>-2.5437293939092159E-5</v>
      </c>
      <c r="C505" s="69">
        <f t="shared" ref="C505:AC505" si="493">((1+C463)^C471)*C463/(((1+C463)^C471)-1)*(C462)/C475/(C472)</f>
        <v>-2.5437293939092159E-5</v>
      </c>
      <c r="D505" s="69">
        <f t="shared" si="493"/>
        <v>-2.5437293939092159E-5</v>
      </c>
      <c r="E505" s="69">
        <f t="shared" si="493"/>
        <v>-2.5437293939092159E-5</v>
      </c>
      <c r="F505" s="69">
        <f t="shared" si="493"/>
        <v>-2.5437293939092159E-5</v>
      </c>
      <c r="G505" s="69">
        <f t="shared" si="493"/>
        <v>-2.5437293939092159E-5</v>
      </c>
      <c r="H505" s="69">
        <f t="shared" si="493"/>
        <v>-2.5437293939092159E-5</v>
      </c>
      <c r="I505" s="69">
        <f t="shared" si="493"/>
        <v>-2.5437293939092159E-5</v>
      </c>
      <c r="J505" s="69">
        <f t="shared" si="493"/>
        <v>-2.5437293939092159E-5</v>
      </c>
      <c r="K505" s="69">
        <f t="shared" si="493"/>
        <v>-2.5437293939092159E-5</v>
      </c>
      <c r="L505" s="69">
        <f t="shared" si="493"/>
        <v>-2.5437293939092159E-5</v>
      </c>
      <c r="M505" s="69">
        <f t="shared" si="493"/>
        <v>-2.5437293939092159E-5</v>
      </c>
      <c r="N505" s="69">
        <f t="shared" si="493"/>
        <v>-2.5437293939092159E-5</v>
      </c>
      <c r="O505" s="69">
        <f t="shared" si="493"/>
        <v>-2.5437293939092159E-5</v>
      </c>
      <c r="P505" s="69">
        <f t="shared" si="493"/>
        <v>-2.5437293939092159E-5</v>
      </c>
      <c r="Q505" s="69">
        <f t="shared" si="493"/>
        <v>-2.5437293939092159E-5</v>
      </c>
      <c r="R505" s="69">
        <f t="shared" si="493"/>
        <v>-2.5437293939092159E-5</v>
      </c>
      <c r="S505" s="69">
        <f t="shared" si="493"/>
        <v>-2.5437293939092159E-5</v>
      </c>
      <c r="T505" s="69">
        <f t="shared" si="493"/>
        <v>-2.5437293939092159E-5</v>
      </c>
      <c r="U505" s="69">
        <f t="shared" si="493"/>
        <v>-2.5437293939092159E-5</v>
      </c>
      <c r="V505" s="69">
        <f t="shared" si="493"/>
        <v>-2.5437293939092159E-5</v>
      </c>
      <c r="W505" s="69">
        <f t="shared" si="493"/>
        <v>-2.5437293939092159E-5</v>
      </c>
      <c r="X505" s="69">
        <f t="shared" si="493"/>
        <v>-2.5437293939092159E-5</v>
      </c>
      <c r="Y505" s="69">
        <f t="shared" si="493"/>
        <v>-2.5437293939092159E-5</v>
      </c>
      <c r="Z505" s="69">
        <f t="shared" si="493"/>
        <v>-2.5437293939092159E-5</v>
      </c>
      <c r="AA505" s="69">
        <f t="shared" si="493"/>
        <v>-2.5437293939092159E-5</v>
      </c>
      <c r="AB505" s="69">
        <f t="shared" si="493"/>
        <v>-2.5437293939092159E-5</v>
      </c>
      <c r="AC505" s="69">
        <f t="shared" si="493"/>
        <v>-2.5437293939092159E-5</v>
      </c>
    </row>
    <row r="506" spans="1:29" x14ac:dyDescent="0.25">
      <c r="A506" s="30" t="str">
        <f t="shared" si="489"/>
        <v>Opex fix (admin, crew, insurance)</v>
      </c>
      <c r="B506" s="66">
        <f>B464/B475/(B472)</f>
        <v>1.3005202080832333E-3</v>
      </c>
      <c r="C506" s="66">
        <f t="shared" ref="C506:AC506" si="494">C464/C475/(C472)</f>
        <v>1.3005202080832333E-3</v>
      </c>
      <c r="D506" s="66">
        <f t="shared" si="494"/>
        <v>1.3005202080832333E-3</v>
      </c>
      <c r="E506" s="66">
        <f t="shared" si="494"/>
        <v>1.3005202080832333E-3</v>
      </c>
      <c r="F506" s="66">
        <f t="shared" si="494"/>
        <v>1.3005202080832333E-3</v>
      </c>
      <c r="G506" s="66">
        <f t="shared" si="494"/>
        <v>1.3005202080832333E-3</v>
      </c>
      <c r="H506" s="66">
        <f t="shared" si="494"/>
        <v>1.3005202080832333E-3</v>
      </c>
      <c r="I506" s="66">
        <f t="shared" si="494"/>
        <v>1.3005202080832333E-3</v>
      </c>
      <c r="J506" s="66">
        <f t="shared" si="494"/>
        <v>1.3005202080832333E-3</v>
      </c>
      <c r="K506" s="66">
        <f t="shared" si="494"/>
        <v>1.3005202080832333E-3</v>
      </c>
      <c r="L506" s="66">
        <f t="shared" si="494"/>
        <v>1.3005202080832333E-3</v>
      </c>
      <c r="M506" s="66">
        <f t="shared" si="494"/>
        <v>1.3005202080832333E-3</v>
      </c>
      <c r="N506" s="66">
        <f t="shared" si="494"/>
        <v>1.3005202080832333E-3</v>
      </c>
      <c r="O506" s="66">
        <f t="shared" si="494"/>
        <v>1.3005202080832333E-3</v>
      </c>
      <c r="P506" s="66">
        <f t="shared" si="494"/>
        <v>1.3005202080832333E-3</v>
      </c>
      <c r="Q506" s="66">
        <f t="shared" si="494"/>
        <v>1.3005202080832333E-3</v>
      </c>
      <c r="R506" s="66">
        <f t="shared" si="494"/>
        <v>1.3005202080832333E-3</v>
      </c>
      <c r="S506" s="66">
        <f t="shared" si="494"/>
        <v>1.3005202080832333E-3</v>
      </c>
      <c r="T506" s="66">
        <f t="shared" si="494"/>
        <v>1.3005202080832333E-3</v>
      </c>
      <c r="U506" s="66">
        <f t="shared" si="494"/>
        <v>1.3005202080832333E-3</v>
      </c>
      <c r="V506" s="66">
        <f t="shared" si="494"/>
        <v>1.3005202080832333E-3</v>
      </c>
      <c r="W506" s="66">
        <f t="shared" si="494"/>
        <v>1.3005202080832333E-3</v>
      </c>
      <c r="X506" s="66">
        <f t="shared" si="494"/>
        <v>1.3005202080832333E-3</v>
      </c>
      <c r="Y506" s="66">
        <f t="shared" si="494"/>
        <v>1.3005202080832333E-3</v>
      </c>
      <c r="Z506" s="66">
        <f t="shared" si="494"/>
        <v>1.3005202080832333E-3</v>
      </c>
      <c r="AA506" s="66">
        <f t="shared" si="494"/>
        <v>1.3005202080832333E-3</v>
      </c>
      <c r="AB506" s="66">
        <f t="shared" si="494"/>
        <v>1.3005202080832333E-3</v>
      </c>
      <c r="AC506" s="66">
        <f t="shared" si="494"/>
        <v>1.3005202080832333E-3</v>
      </c>
    </row>
    <row r="507" spans="1:29" x14ac:dyDescent="0.25">
      <c r="A507" s="30" t="str">
        <f t="shared" si="489"/>
        <v>Opex maintenance &amp; repair</v>
      </c>
      <c r="B507" s="66">
        <f>B465/B475/(B472)</f>
        <v>1.3005202080832333E-3</v>
      </c>
      <c r="C507" s="66">
        <f t="shared" ref="C507:AC507" si="495">C465/C475/(C472)</f>
        <v>1.3005202080832333E-3</v>
      </c>
      <c r="D507" s="66">
        <f t="shared" si="495"/>
        <v>1.3005202080832333E-3</v>
      </c>
      <c r="E507" s="66">
        <f t="shared" si="495"/>
        <v>1.3005202080832333E-3</v>
      </c>
      <c r="F507" s="66">
        <f t="shared" si="495"/>
        <v>1.3005202080832333E-3</v>
      </c>
      <c r="G507" s="66">
        <f t="shared" si="495"/>
        <v>1.3005202080832333E-3</v>
      </c>
      <c r="H507" s="66">
        <f t="shared" si="495"/>
        <v>1.3005202080832333E-3</v>
      </c>
      <c r="I507" s="66">
        <f t="shared" si="495"/>
        <v>1.3005202080832333E-3</v>
      </c>
      <c r="J507" s="66">
        <f t="shared" si="495"/>
        <v>1.3005202080832333E-3</v>
      </c>
      <c r="K507" s="66">
        <f t="shared" si="495"/>
        <v>1.3005202080832333E-3</v>
      </c>
      <c r="L507" s="66">
        <f t="shared" si="495"/>
        <v>1.3005202080832333E-3</v>
      </c>
      <c r="M507" s="66">
        <f t="shared" si="495"/>
        <v>1.3005202080832333E-3</v>
      </c>
      <c r="N507" s="66">
        <f t="shared" si="495"/>
        <v>1.3005202080832333E-3</v>
      </c>
      <c r="O507" s="66">
        <f t="shared" si="495"/>
        <v>1.3005202080832333E-3</v>
      </c>
      <c r="P507" s="66">
        <f t="shared" si="495"/>
        <v>1.3005202080832333E-3</v>
      </c>
      <c r="Q507" s="66">
        <f t="shared" si="495"/>
        <v>1.3005202080832333E-3</v>
      </c>
      <c r="R507" s="66">
        <f t="shared" si="495"/>
        <v>1.3005202080832333E-3</v>
      </c>
      <c r="S507" s="66">
        <f t="shared" si="495"/>
        <v>1.3005202080832333E-3</v>
      </c>
      <c r="T507" s="66">
        <f t="shared" si="495"/>
        <v>1.3005202080832333E-3</v>
      </c>
      <c r="U507" s="66">
        <f t="shared" si="495"/>
        <v>1.3005202080832333E-3</v>
      </c>
      <c r="V507" s="66">
        <f t="shared" si="495"/>
        <v>1.3005202080832333E-3</v>
      </c>
      <c r="W507" s="66">
        <f t="shared" si="495"/>
        <v>1.3005202080832333E-3</v>
      </c>
      <c r="X507" s="66">
        <f t="shared" si="495"/>
        <v>1.3005202080832333E-3</v>
      </c>
      <c r="Y507" s="66">
        <f t="shared" si="495"/>
        <v>1.3005202080832333E-3</v>
      </c>
      <c r="Z507" s="66">
        <f t="shared" si="495"/>
        <v>1.3005202080832333E-3</v>
      </c>
      <c r="AA507" s="66">
        <f t="shared" si="495"/>
        <v>1.3005202080832333E-3</v>
      </c>
      <c r="AB507" s="66">
        <f t="shared" si="495"/>
        <v>1.3005202080832333E-3</v>
      </c>
      <c r="AC507" s="66">
        <f t="shared" si="495"/>
        <v>1.3005202080832333E-3</v>
      </c>
    </row>
    <row r="508" spans="1:29" x14ac:dyDescent="0.25">
      <c r="A508" s="30" t="str">
        <f t="shared" si="489"/>
        <v>Opex var (mode-fees, shunting)</v>
      </c>
      <c r="B508" s="66">
        <f>B466*B475/B475/(B472)</f>
        <v>1.4005602240896359E-3</v>
      </c>
      <c r="C508" s="66">
        <f t="shared" ref="C508:AC508" si="496">C466*C475/C475/(C472)</f>
        <v>1.4005602240896359E-3</v>
      </c>
      <c r="D508" s="66">
        <f t="shared" si="496"/>
        <v>1.4005602240896359E-3</v>
      </c>
      <c r="E508" s="66">
        <f t="shared" si="496"/>
        <v>1.4005602240896359E-3</v>
      </c>
      <c r="F508" s="66">
        <f t="shared" si="496"/>
        <v>1.4005602240896359E-3</v>
      </c>
      <c r="G508" s="66">
        <f t="shared" si="496"/>
        <v>1.4005602240896359E-3</v>
      </c>
      <c r="H508" s="66">
        <f t="shared" si="496"/>
        <v>1.4005602240896359E-3</v>
      </c>
      <c r="I508" s="66">
        <f t="shared" si="496"/>
        <v>1.4005602240896359E-3</v>
      </c>
      <c r="J508" s="66">
        <f t="shared" si="496"/>
        <v>1.4005602240896359E-3</v>
      </c>
      <c r="K508" s="66">
        <f t="shared" si="496"/>
        <v>1.4005602240896359E-3</v>
      </c>
      <c r="L508" s="66">
        <f t="shared" si="496"/>
        <v>1.4005602240896359E-3</v>
      </c>
      <c r="M508" s="66">
        <f t="shared" si="496"/>
        <v>1.4005602240896359E-3</v>
      </c>
      <c r="N508" s="66">
        <f t="shared" si="496"/>
        <v>1.4005602240896359E-3</v>
      </c>
      <c r="O508" s="66">
        <f t="shared" si="496"/>
        <v>1.4005602240896359E-3</v>
      </c>
      <c r="P508" s="66">
        <f t="shared" si="496"/>
        <v>1.4005602240896359E-3</v>
      </c>
      <c r="Q508" s="66">
        <f t="shared" si="496"/>
        <v>1.4005602240896359E-3</v>
      </c>
      <c r="R508" s="66">
        <f t="shared" si="496"/>
        <v>1.4005602240896359E-3</v>
      </c>
      <c r="S508" s="66">
        <f t="shared" si="496"/>
        <v>1.4005602240896359E-3</v>
      </c>
      <c r="T508" s="66">
        <f t="shared" si="496"/>
        <v>1.4005602240896359E-3</v>
      </c>
      <c r="U508" s="66">
        <f t="shared" si="496"/>
        <v>1.4005602240896359E-3</v>
      </c>
      <c r="V508" s="66">
        <f t="shared" si="496"/>
        <v>1.4005602240896359E-3</v>
      </c>
      <c r="W508" s="66">
        <f t="shared" si="496"/>
        <v>1.4005602240896359E-3</v>
      </c>
      <c r="X508" s="66">
        <f t="shared" si="496"/>
        <v>1.4005602240896359E-3</v>
      </c>
      <c r="Y508" s="66">
        <f t="shared" si="496"/>
        <v>1.4005602240896359E-3</v>
      </c>
      <c r="Z508" s="66">
        <f t="shared" si="496"/>
        <v>1.4005602240896359E-3</v>
      </c>
      <c r="AA508" s="66">
        <f t="shared" si="496"/>
        <v>1.4005602240896359E-3</v>
      </c>
      <c r="AB508" s="66">
        <f t="shared" si="496"/>
        <v>1.4005602240896359E-3</v>
      </c>
      <c r="AC508" s="66">
        <f t="shared" si="496"/>
        <v>1.4005602240896359E-3</v>
      </c>
    </row>
    <row r="509" spans="1:29" x14ac:dyDescent="0.25">
      <c r="A509" s="30" t="str">
        <f t="shared" si="489"/>
        <v>Fuel Cost</v>
      </c>
      <c r="B509" s="66">
        <f>B467*B468*B475/B475/(B472)</f>
        <v>8.429798512959595E-4</v>
      </c>
      <c r="C509" s="66">
        <f t="shared" ref="C509:AC509" si="497">C467*C468*C475/C475/(C472)</f>
        <v>8.41984739624954E-4</v>
      </c>
      <c r="D509" s="66">
        <f t="shared" si="497"/>
        <v>8.4057182370316375E-4</v>
      </c>
      <c r="E509" s="66">
        <f t="shared" si="497"/>
        <v>8.3857480282026439E-4</v>
      </c>
      <c r="F509" s="66">
        <f t="shared" si="497"/>
        <v>8.3577102152991502E-4</v>
      </c>
      <c r="G509" s="66">
        <f t="shared" si="497"/>
        <v>8.3187274773220373E-4</v>
      </c>
      <c r="H509" s="66">
        <f t="shared" si="497"/>
        <v>8.2652836019025445E-4</v>
      </c>
      <c r="I509" s="66">
        <f t="shared" si="497"/>
        <v>8.1934607601529073E-4</v>
      </c>
      <c r="J509" s="66">
        <f t="shared" si="497"/>
        <v>8.0995744308335336E-4</v>
      </c>
      <c r="K509" s="66">
        <f t="shared" si="497"/>
        <v>7.9813404679051085E-4</v>
      </c>
      <c r="L509" s="66">
        <f t="shared" si="497"/>
        <v>7.8394631062974317E-4</v>
      </c>
      <c r="M509" s="66">
        <f t="shared" si="497"/>
        <v>7.6790319236904909E-4</v>
      </c>
      <c r="N509" s="66">
        <f t="shared" si="497"/>
        <v>7.5096653824449221E-4</v>
      </c>
      <c r="O509" s="66">
        <f t="shared" si="497"/>
        <v>7.3436316579398361E-4</v>
      </c>
      <c r="P509" s="66">
        <f t="shared" si="497"/>
        <v>7.1924877409586415E-4</v>
      </c>
      <c r="Q509" s="66">
        <f t="shared" si="497"/>
        <v>7.0640369348323045E-4</v>
      </c>
      <c r="R509" s="66">
        <f t="shared" si="497"/>
        <v>6.9611708433611264E-4</v>
      </c>
      <c r="S509" s="66">
        <f t="shared" si="497"/>
        <v>6.8826794500456744E-4</v>
      </c>
      <c r="T509" s="66">
        <f t="shared" si="497"/>
        <v>6.8249819809399739E-4</v>
      </c>
      <c r="U509" s="66">
        <f t="shared" si="497"/>
        <v>6.7837291252193172E-4</v>
      </c>
      <c r="V509" s="66">
        <f t="shared" si="497"/>
        <v>6.7548169655664517E-4</v>
      </c>
      <c r="W509" s="66">
        <f t="shared" si="497"/>
        <v>6.7348368861661078E-4</v>
      </c>
      <c r="X509" s="66">
        <f t="shared" si="497"/>
        <v>6.7211635221869079E-4</v>
      </c>
      <c r="Y509" s="66">
        <f t="shared" si="497"/>
        <v>6.7118686132671139E-4</v>
      </c>
      <c r="Z509" s="66">
        <f t="shared" si="497"/>
        <v>6.7055788518293044E-4</v>
      </c>
      <c r="AA509" s="66">
        <f t="shared" si="497"/>
        <v>6.7013357721967186E-4</v>
      </c>
      <c r="AB509" s="66">
        <f t="shared" si="497"/>
        <v>6.6984793520658925E-4</v>
      </c>
      <c r="AC509" s="66">
        <f t="shared" si="497"/>
        <v>6.6965591247257115E-4</v>
      </c>
    </row>
    <row r="510" spans="1:29" x14ac:dyDescent="0.25">
      <c r="A510" s="59" t="str">
        <f>A473</f>
        <v>Market failure (av. utilization)</v>
      </c>
      <c r="B510" s="66">
        <f t="shared" ref="B510:AC510" si="498">B499/B473-B499/B472</f>
        <v>1.7786624745500662E-2</v>
      </c>
      <c r="C510" s="66">
        <f t="shared" si="498"/>
        <v>1.7783732702206803E-2</v>
      </c>
      <c r="D510" s="66">
        <f t="shared" si="498"/>
        <v>1.7779626415309103E-2</v>
      </c>
      <c r="E510" s="66">
        <f t="shared" si="498"/>
        <v>1.7773822573368174E-2</v>
      </c>
      <c r="F510" s="66">
        <f t="shared" si="498"/>
        <v>1.7765674083993092E-2</v>
      </c>
      <c r="G510" s="66">
        <f t="shared" si="498"/>
        <v>1.7754344725768496E-2</v>
      </c>
      <c r="H510" s="66">
        <f t="shared" si="498"/>
        <v>1.7738812599474706E-2</v>
      </c>
      <c r="I510" s="66">
        <f t="shared" si="498"/>
        <v>1.7717939086091219E-2</v>
      </c>
      <c r="J510" s="66">
        <f t="shared" si="498"/>
        <v>1.7690653371632774E-2</v>
      </c>
      <c r="K510" s="66">
        <f t="shared" si="498"/>
        <v>1.76562916261567E-2</v>
      </c>
      <c r="L510" s="66">
        <f t="shared" si="498"/>
        <v>1.7615058517939472E-2</v>
      </c>
      <c r="M510" s="66">
        <f t="shared" si="498"/>
        <v>1.7568433205494328E-2</v>
      </c>
      <c r="N510" s="66">
        <f t="shared" si="498"/>
        <v>1.7519211054444834E-2</v>
      </c>
      <c r="O510" s="66">
        <f t="shared" si="498"/>
        <v>1.747095750326054E-2</v>
      </c>
      <c r="P510" s="66">
        <f t="shared" si="498"/>
        <v>1.7427031302387885E-2</v>
      </c>
      <c r="Q510" s="66">
        <f t="shared" si="498"/>
        <v>1.7389700286857417E-2</v>
      </c>
      <c r="R510" s="66">
        <f t="shared" si="498"/>
        <v>1.7359804829023606E-2</v>
      </c>
      <c r="S510" s="66">
        <f t="shared" si="498"/>
        <v>1.7336993267841307E-2</v>
      </c>
      <c r="T510" s="66">
        <f t="shared" si="498"/>
        <v>1.7320224940882461E-2</v>
      </c>
      <c r="U510" s="66">
        <f t="shared" si="498"/>
        <v>1.7308235829688642E-2</v>
      </c>
      <c r="V510" s="66">
        <f t="shared" si="498"/>
        <v>1.7299833233289531E-2</v>
      </c>
      <c r="W510" s="66">
        <f t="shared" si="498"/>
        <v>1.7294026522713803E-2</v>
      </c>
      <c r="X510" s="66">
        <f t="shared" si="498"/>
        <v>1.7290052701307353E-2</v>
      </c>
      <c r="Y510" s="66">
        <f t="shared" si="498"/>
        <v>1.7287351368402537E-2</v>
      </c>
      <c r="Z510" s="66">
        <f t="shared" si="498"/>
        <v>1.7285523406484673E-2</v>
      </c>
      <c r="AA510" s="66">
        <f t="shared" si="498"/>
        <v>1.728429026146645E-2</v>
      </c>
      <c r="AB510" s="66">
        <f t="shared" si="498"/>
        <v>1.7283460114365927E-2</v>
      </c>
      <c r="AC510" s="66">
        <f t="shared" si="498"/>
        <v>1.728290204829519E-2</v>
      </c>
    </row>
    <row r="511" spans="1:29" x14ac:dyDescent="0.25">
      <c r="A511" s="59" t="str">
        <f>A474</f>
        <v>Payload loss (fuel)</v>
      </c>
      <c r="B511" s="66">
        <f>B499/(B472-B474)-B499/B472</f>
        <v>0</v>
      </c>
      <c r="C511" s="66">
        <f t="shared" ref="C511:AC511" si="499">C499/(C472-C474)-C499/C472</f>
        <v>0</v>
      </c>
      <c r="D511" s="66">
        <f t="shared" si="499"/>
        <v>0</v>
      </c>
      <c r="E511" s="66">
        <f t="shared" si="499"/>
        <v>0</v>
      </c>
      <c r="F511" s="66">
        <f t="shared" si="499"/>
        <v>0</v>
      </c>
      <c r="G511" s="66">
        <f t="shared" si="499"/>
        <v>0</v>
      </c>
      <c r="H511" s="66">
        <f t="shared" si="499"/>
        <v>0</v>
      </c>
      <c r="I511" s="66">
        <f t="shared" si="499"/>
        <v>0</v>
      </c>
      <c r="J511" s="66">
        <f t="shared" si="499"/>
        <v>0</v>
      </c>
      <c r="K511" s="66">
        <f t="shared" si="499"/>
        <v>0</v>
      </c>
      <c r="L511" s="66">
        <f t="shared" si="499"/>
        <v>0</v>
      </c>
      <c r="M511" s="66">
        <f t="shared" si="499"/>
        <v>0</v>
      </c>
      <c r="N511" s="66">
        <f t="shared" si="499"/>
        <v>0</v>
      </c>
      <c r="O511" s="66">
        <f t="shared" si="499"/>
        <v>0</v>
      </c>
      <c r="P511" s="66">
        <f t="shared" si="499"/>
        <v>0</v>
      </c>
      <c r="Q511" s="66">
        <f t="shared" si="499"/>
        <v>0</v>
      </c>
      <c r="R511" s="66">
        <f t="shared" si="499"/>
        <v>0</v>
      </c>
      <c r="S511" s="66">
        <f t="shared" si="499"/>
        <v>0</v>
      </c>
      <c r="T511" s="66">
        <f t="shared" si="499"/>
        <v>0</v>
      </c>
      <c r="U511" s="66">
        <f t="shared" si="499"/>
        <v>0</v>
      </c>
      <c r="V511" s="66">
        <f t="shared" si="499"/>
        <v>0</v>
      </c>
      <c r="W511" s="66">
        <f t="shared" si="499"/>
        <v>0</v>
      </c>
      <c r="X511" s="66">
        <f t="shared" si="499"/>
        <v>0</v>
      </c>
      <c r="Y511" s="66">
        <f t="shared" si="499"/>
        <v>0</v>
      </c>
      <c r="Z511" s="66">
        <f t="shared" si="499"/>
        <v>0</v>
      </c>
      <c r="AA511" s="66">
        <f t="shared" si="499"/>
        <v>0</v>
      </c>
      <c r="AB511" s="66">
        <f t="shared" si="499"/>
        <v>0</v>
      </c>
      <c r="AC511" s="66">
        <f t="shared" si="499"/>
        <v>0</v>
      </c>
    </row>
    <row r="512" spans="1:29" ht="15.75" thickBot="1" x14ac:dyDescent="0.3">
      <c r="A512" s="59" t="str">
        <f>A449</f>
        <v>Emission Cost</v>
      </c>
      <c r="B512" s="68">
        <f>B469*B475/B475/(B472)</f>
        <v>0</v>
      </c>
      <c r="C512" s="68">
        <f t="shared" ref="C512:AC512" si="500">C469*C475/C475/(C472)</f>
        <v>0</v>
      </c>
      <c r="D512" s="68">
        <f t="shared" si="500"/>
        <v>0</v>
      </c>
      <c r="E512" s="68">
        <f t="shared" si="500"/>
        <v>0</v>
      </c>
      <c r="F512" s="68">
        <f t="shared" si="500"/>
        <v>0</v>
      </c>
      <c r="G512" s="68">
        <f t="shared" si="500"/>
        <v>0</v>
      </c>
      <c r="H512" s="68">
        <f t="shared" si="500"/>
        <v>0</v>
      </c>
      <c r="I512" s="68">
        <f t="shared" si="500"/>
        <v>0</v>
      </c>
      <c r="J512" s="68">
        <f t="shared" si="500"/>
        <v>0</v>
      </c>
      <c r="K512" s="68">
        <f t="shared" si="500"/>
        <v>0</v>
      </c>
      <c r="L512" s="68">
        <f t="shared" si="500"/>
        <v>0</v>
      </c>
      <c r="M512" s="68">
        <f t="shared" si="500"/>
        <v>0</v>
      </c>
      <c r="N512" s="68">
        <f t="shared" si="500"/>
        <v>0</v>
      </c>
      <c r="O512" s="68">
        <f t="shared" si="500"/>
        <v>0</v>
      </c>
      <c r="P512" s="68">
        <f t="shared" si="500"/>
        <v>0</v>
      </c>
      <c r="Q512" s="68">
        <f t="shared" si="500"/>
        <v>0</v>
      </c>
      <c r="R512" s="68">
        <f t="shared" si="500"/>
        <v>0</v>
      </c>
      <c r="S512" s="68">
        <f t="shared" si="500"/>
        <v>0</v>
      </c>
      <c r="T512" s="68">
        <f t="shared" si="500"/>
        <v>0</v>
      </c>
      <c r="U512" s="68">
        <f t="shared" si="500"/>
        <v>0</v>
      </c>
      <c r="V512" s="68">
        <f t="shared" si="500"/>
        <v>0</v>
      </c>
      <c r="W512" s="68">
        <f t="shared" si="500"/>
        <v>0</v>
      </c>
      <c r="X512" s="68">
        <f t="shared" si="500"/>
        <v>0</v>
      </c>
      <c r="Y512" s="68">
        <f t="shared" si="500"/>
        <v>0</v>
      </c>
      <c r="Z512" s="68">
        <f t="shared" si="500"/>
        <v>0</v>
      </c>
      <c r="AA512" s="68">
        <f t="shared" si="500"/>
        <v>0</v>
      </c>
      <c r="AB512" s="68">
        <f t="shared" si="500"/>
        <v>0</v>
      </c>
      <c r="AC512" s="68">
        <f t="shared" si="500"/>
        <v>0</v>
      </c>
    </row>
    <row r="513" spans="1:29" ht="15.75" thickBot="1" x14ac:dyDescent="0.3">
      <c r="A513" s="31" t="s">
        <v>210</v>
      </c>
      <c r="B513" s="76">
        <f>B502+B503+B504+B505+B506+B507+B508+B509+B510+B511+B512</f>
        <v>2.3855879102310878E-2</v>
      </c>
      <c r="C513" s="67">
        <f t="shared" ref="C513:AC513" si="501">C502+C503+C504+C505+C506+C507+C508+C509+C510+C511+C512</f>
        <v>2.3851991947346014E-2</v>
      </c>
      <c r="D513" s="67">
        <f t="shared" si="501"/>
        <v>2.3846472744526524E-2</v>
      </c>
      <c r="E513" s="67">
        <f t="shared" si="501"/>
        <v>2.3838671881702696E-2</v>
      </c>
      <c r="F513" s="67">
        <f t="shared" si="501"/>
        <v>2.3827719611037263E-2</v>
      </c>
      <c r="G513" s="67">
        <f t="shared" si="501"/>
        <v>2.3812491979014958E-2</v>
      </c>
      <c r="H513" s="67">
        <f t="shared" si="501"/>
        <v>2.3791615465179217E-2</v>
      </c>
      <c r="I513" s="67">
        <f t="shared" si="501"/>
        <v>2.3763559667620768E-2</v>
      </c>
      <c r="J513" s="67">
        <f t="shared" si="501"/>
        <v>2.3726885320230384E-2</v>
      </c>
      <c r="K513" s="67">
        <f t="shared" si="501"/>
        <v>2.3680700178461467E-2</v>
      </c>
      <c r="L513" s="67">
        <f t="shared" si="501"/>
        <v>2.3625279334083472E-2</v>
      </c>
      <c r="M513" s="67">
        <f t="shared" si="501"/>
        <v>2.3562610903377634E-2</v>
      </c>
      <c r="N513" s="67">
        <f t="shared" si="501"/>
        <v>2.3496452098203582E-2</v>
      </c>
      <c r="O513" s="67">
        <f t="shared" si="501"/>
        <v>2.3431595174568779E-2</v>
      </c>
      <c r="P513" s="67">
        <f t="shared" si="501"/>
        <v>2.3372554581998006E-2</v>
      </c>
      <c r="Q513" s="67">
        <f t="shared" si="501"/>
        <v>2.3322378485854903E-2</v>
      </c>
      <c r="R513" s="67">
        <f t="shared" si="501"/>
        <v>2.3282196418873975E-2</v>
      </c>
      <c r="S513" s="67">
        <f t="shared" si="501"/>
        <v>2.3251535718360132E-2</v>
      </c>
      <c r="T513" s="67">
        <f t="shared" si="501"/>
        <v>2.3228997644490715E-2</v>
      </c>
      <c r="U513" s="67">
        <f t="shared" si="501"/>
        <v>2.321288324772483E-2</v>
      </c>
      <c r="V513" s="67">
        <f t="shared" si="501"/>
        <v>2.3201589435360433E-2</v>
      </c>
      <c r="W513" s="67">
        <f t="shared" si="501"/>
        <v>2.3193784716844669E-2</v>
      </c>
      <c r="X513" s="67">
        <f t="shared" si="501"/>
        <v>2.31884435590403E-2</v>
      </c>
      <c r="Y513" s="67">
        <f t="shared" si="501"/>
        <v>2.3184812735243504E-2</v>
      </c>
      <c r="Z513" s="67">
        <f t="shared" si="501"/>
        <v>2.318235579718186E-2</v>
      </c>
      <c r="AA513" s="67">
        <f t="shared" si="501"/>
        <v>2.318069834420038E-2</v>
      </c>
      <c r="AB513" s="67">
        <f t="shared" si="501"/>
        <v>2.3179582555086772E-2</v>
      </c>
      <c r="AC513" s="67">
        <f t="shared" si="501"/>
        <v>2.3178832466282016E-2</v>
      </c>
    </row>
    <row r="515" spans="1:29" x14ac:dyDescent="0.25">
      <c r="B515" s="40"/>
    </row>
  </sheetData>
  <conditionalFormatting sqref="Q11:AR20 Q22:AR27">
    <cfRule type="colorScale" priority="50">
      <colorScale>
        <cfvo type="min"/>
        <cfvo type="max"/>
        <color rgb="FFFF7128"/>
        <color rgb="FFFFEF9C"/>
      </colorScale>
    </cfRule>
    <cfRule type="colorScale" priority="46">
      <colorScale>
        <cfvo type="min"/>
        <cfvo type="max"/>
        <color rgb="FFFF7128"/>
        <color rgb="FFFFEF9C"/>
      </colorScale>
    </cfRule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1:AR21">
    <cfRule type="colorScale" priority="21">
      <colorScale>
        <cfvo type="min"/>
        <cfvo type="max"/>
        <color rgb="FFFF7128"/>
        <color rgb="FFFFEF9C"/>
      </colorScale>
    </cfRule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5">
      <colorScale>
        <cfvo type="min"/>
        <cfvo type="max"/>
        <color rgb="FFFF7128"/>
        <color rgb="FFFFEF9C"/>
      </colorScale>
    </cfRule>
  </conditionalFormatting>
  <conditionalFormatting sqref="Q117:AR126 Q128:AR133">
    <cfRule type="colorScale" priority="45">
      <colorScale>
        <cfvo type="min"/>
        <cfvo type="max"/>
        <color rgb="FFFF7128"/>
        <color rgb="FFFFEF9C"/>
      </colorScale>
    </cfRule>
    <cfRule type="colorScale" priority="4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1">
      <colorScale>
        <cfvo type="min"/>
        <cfvo type="max"/>
        <color rgb="FFFF7128"/>
        <color rgb="FFFFEF9C"/>
      </colorScale>
    </cfRule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7:AR127">
    <cfRule type="colorScale" priority="16">
      <colorScale>
        <cfvo type="min"/>
        <cfvo type="max"/>
        <color rgb="FFFF7128"/>
        <color rgb="FFFFEF9C"/>
      </colorScale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0">
      <colorScale>
        <cfvo type="min"/>
        <cfvo type="max"/>
        <color rgb="FFFF7128"/>
        <color rgb="FFFFEF9C"/>
      </colorScale>
    </cfRule>
  </conditionalFormatting>
  <conditionalFormatting sqref="Q225:AR234 Q236:AR241">
    <cfRule type="colorScale" priority="40">
      <colorScale>
        <cfvo type="min"/>
        <cfvo type="max"/>
        <color rgb="FFFF7128"/>
        <color rgb="FFFFEF9C"/>
      </colorScale>
    </cfRule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6">
      <colorScale>
        <cfvo type="min"/>
        <cfvo type="max"/>
        <color rgb="FFFF7128"/>
        <color rgb="FFFFEF9C"/>
      </colorScale>
    </cfRule>
    <cfRule type="colorScale" priority="3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</conditionalFormatting>
  <conditionalFormatting sqref="Q235:AR235">
    <cfRule type="colorScale" priority="1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1">
      <colorScale>
        <cfvo type="min"/>
        <cfvo type="max"/>
        <color rgb="FFFF7128"/>
        <color rgb="FFFFEF9C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">
      <colorScale>
        <cfvo type="min"/>
        <cfvo type="max"/>
        <color rgb="FFFF7128"/>
        <color rgb="FFFFEF9C"/>
      </colorScale>
    </cfRule>
  </conditionalFormatting>
  <conditionalFormatting sqref="Q334:AR343 Q345:AR350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1">
      <colorScale>
        <cfvo type="min"/>
        <cfvo type="max"/>
        <color rgb="FFFF7128"/>
        <color rgb="FFFFEF9C"/>
      </colorScale>
    </cfRule>
    <cfRule type="colorScale" priority="3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5">
      <colorScale>
        <cfvo type="min"/>
        <cfvo type="max"/>
        <color rgb="FFFF7128"/>
        <color rgb="FFFFEF9C"/>
      </colorScale>
    </cfRule>
  </conditionalFormatting>
  <conditionalFormatting sqref="Q344:AR344">
    <cfRule type="colorScale" priority="10">
      <colorScale>
        <cfvo type="min"/>
        <cfvo type="max"/>
        <color rgb="FFFF7128"/>
        <color rgb="FFFFEF9C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6">
      <colorScale>
        <cfvo type="min"/>
        <cfvo type="max"/>
        <color rgb="FFFF7128"/>
        <color rgb="FFFFEF9C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439:AR448 Q450:AR45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6">
      <colorScale>
        <cfvo type="min"/>
        <cfvo type="max"/>
        <color rgb="FFFF7128"/>
        <color rgb="FFFFEF9C"/>
      </colorScale>
    </cfRule>
    <cfRule type="colorScale" priority="2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0">
      <colorScale>
        <cfvo type="min"/>
        <cfvo type="max"/>
        <color rgb="FFFF7128"/>
        <color rgb="FFFFEF9C"/>
      </colorScale>
    </cfRule>
  </conditionalFormatting>
  <conditionalFormatting sqref="Q449:AR449">
    <cfRule type="colorScale" priority="1">
      <colorScale>
        <cfvo type="min"/>
        <cfvo type="max"/>
        <color rgb="FFFF7128"/>
        <color rgb="FFFFEF9C"/>
      </colorScale>
    </cfRule>
    <cfRule type="colorScale" priority="5">
      <colorScale>
        <cfvo type="min"/>
        <cfvo type="max"/>
        <color rgb="FFFF7128"/>
        <color rgb="FFFFEF9C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D819E-B885-438D-8F75-CC09C776D5C8}">
  <sheetPr>
    <tabColor rgb="FFC00000"/>
  </sheetPr>
  <dimension ref="A1:BA515"/>
  <sheetViews>
    <sheetView topLeftCell="A405" zoomScale="80" zoomScaleNormal="80" workbookViewId="0">
      <selection activeCell="R488" sqref="R488"/>
    </sheetView>
  </sheetViews>
  <sheetFormatPr defaultColWidth="9.140625" defaultRowHeight="15" x14ac:dyDescent="0.25"/>
  <cols>
    <col min="1" max="1" width="38.7109375" style="4" customWidth="1"/>
    <col min="2" max="4" width="14.85546875" style="4" bestFit="1" customWidth="1"/>
    <col min="5" max="5" width="28" style="4" bestFit="1" customWidth="1"/>
    <col min="6" max="11" width="14.85546875" style="4" bestFit="1" customWidth="1"/>
    <col min="12" max="12" width="24.42578125" style="4" bestFit="1" customWidth="1"/>
    <col min="13" max="29" width="14.85546875" style="4" bestFit="1" customWidth="1"/>
    <col min="30" max="44" width="13.7109375" style="4" bestFit="1" customWidth="1"/>
    <col min="45" max="45" width="9.140625" style="4"/>
    <col min="46" max="46" width="35.140625" style="4" bestFit="1" customWidth="1"/>
    <col min="47" max="48" width="11.28515625" style="4" bestFit="1" customWidth="1"/>
    <col min="49" max="49" width="8.5703125" style="4" bestFit="1" customWidth="1"/>
    <col min="50" max="50" width="21.28515625" style="4" bestFit="1" customWidth="1"/>
    <col min="51" max="52" width="4.42578125" style="4" bestFit="1" customWidth="1"/>
    <col min="53" max="53" width="7" style="4" bestFit="1" customWidth="1"/>
    <col min="54" max="54" width="9.140625" style="4"/>
    <col min="55" max="55" width="31.5703125" style="4" bestFit="1" customWidth="1"/>
    <col min="56" max="57" width="9.5703125" style="4" bestFit="1" customWidth="1"/>
    <col min="58" max="58" width="11.42578125" style="4" bestFit="1" customWidth="1"/>
    <col min="59" max="59" width="8" style="4" bestFit="1" customWidth="1"/>
    <col min="60" max="61" width="4.42578125" style="4" bestFit="1" customWidth="1"/>
    <col min="62" max="62" width="7" style="4" bestFit="1" customWidth="1"/>
    <col min="63" max="63" width="9.140625" style="4"/>
    <col min="64" max="64" width="31.5703125" style="4" bestFit="1" customWidth="1"/>
    <col min="65" max="66" width="9.5703125" style="4" bestFit="1" customWidth="1"/>
    <col min="67" max="67" width="8.5703125" style="4" bestFit="1" customWidth="1"/>
    <col min="68" max="68" width="3.42578125" style="4" bestFit="1" customWidth="1"/>
    <col min="69" max="70" width="4.42578125" style="4" bestFit="1" customWidth="1"/>
    <col min="71" max="16384" width="9.140625" style="4"/>
  </cols>
  <sheetData>
    <row r="1" spans="1:53" s="3" customFormat="1" ht="21" x14ac:dyDescent="0.35">
      <c r="A1" s="2" t="str">
        <f>'Parameter Input'!A76</f>
        <v>Railway long-haul: Dry bulk</v>
      </c>
    </row>
    <row r="2" spans="1:53" s="3" customFormat="1" ht="21" x14ac:dyDescent="0.35">
      <c r="A2" s="2" t="s">
        <v>87</v>
      </c>
    </row>
    <row r="3" spans="1:53" x14ac:dyDescent="0.25">
      <c r="A3" s="33" t="s">
        <v>195</v>
      </c>
    </row>
    <row r="4" spans="1:53" x14ac:dyDescent="0.25">
      <c r="A4" s="33" t="s">
        <v>196</v>
      </c>
    </row>
    <row r="5" spans="1:53" ht="15.75" thickBot="1" x14ac:dyDescent="0.3">
      <c r="A5" s="34" t="s">
        <v>197</v>
      </c>
      <c r="B5" s="34"/>
    </row>
    <row r="6" spans="1:53" ht="15.75" thickBot="1" x14ac:dyDescent="0.3">
      <c r="A6" s="39" t="s">
        <v>198</v>
      </c>
      <c r="B6" s="35"/>
    </row>
    <row r="7" spans="1:53" ht="15.75" thickBot="1" x14ac:dyDescent="0.3">
      <c r="A7" s="38" t="s">
        <v>199</v>
      </c>
      <c r="B7" s="36"/>
    </row>
    <row r="8" spans="1:53" ht="15.75" thickBot="1" x14ac:dyDescent="0.3"/>
    <row r="9" spans="1:53" x14ac:dyDescent="0.25">
      <c r="A9" s="5" t="s">
        <v>200</v>
      </c>
      <c r="B9" s="6">
        <v>2023</v>
      </c>
      <c r="C9" s="6">
        <v>2050</v>
      </c>
      <c r="D9" s="7"/>
      <c r="E9" s="5" t="s">
        <v>201</v>
      </c>
      <c r="F9" s="8"/>
      <c r="G9" s="8"/>
      <c r="H9" s="8"/>
      <c r="I9" s="8"/>
      <c r="J9" s="8"/>
      <c r="K9" s="9"/>
      <c r="L9" s="10" t="s">
        <v>2</v>
      </c>
      <c r="M9" s="11"/>
      <c r="N9" s="11"/>
      <c r="O9" s="11"/>
      <c r="P9" s="12"/>
      <c r="Q9" s="13">
        <v>0</v>
      </c>
      <c r="R9" s="13">
        <v>1</v>
      </c>
      <c r="S9" s="13">
        <v>2</v>
      </c>
      <c r="T9" s="13">
        <v>3</v>
      </c>
      <c r="U9" s="13">
        <v>4</v>
      </c>
      <c r="V9" s="13">
        <v>5</v>
      </c>
      <c r="W9" s="13">
        <v>6</v>
      </c>
      <c r="X9" s="13">
        <v>7</v>
      </c>
      <c r="Y9" s="13">
        <v>8</v>
      </c>
      <c r="Z9" s="13">
        <v>9</v>
      </c>
      <c r="AA9" s="13">
        <v>10</v>
      </c>
      <c r="AB9" s="13">
        <v>11</v>
      </c>
      <c r="AC9" s="13">
        <v>12</v>
      </c>
      <c r="AD9" s="13">
        <v>13</v>
      </c>
      <c r="AE9" s="13">
        <v>14</v>
      </c>
      <c r="AF9" s="13">
        <v>15</v>
      </c>
      <c r="AG9" s="13">
        <v>16</v>
      </c>
      <c r="AH9" s="13">
        <v>17</v>
      </c>
      <c r="AI9" s="13">
        <v>18</v>
      </c>
      <c r="AJ9" s="13">
        <v>19</v>
      </c>
      <c r="AK9" s="13">
        <v>20</v>
      </c>
      <c r="AL9" s="13">
        <v>21</v>
      </c>
      <c r="AM9" s="13">
        <v>22</v>
      </c>
      <c r="AN9" s="13">
        <v>23</v>
      </c>
      <c r="AO9" s="13">
        <v>24</v>
      </c>
      <c r="AP9" s="13">
        <v>25</v>
      </c>
      <c r="AQ9" s="13">
        <v>26</v>
      </c>
      <c r="AR9" s="14">
        <v>27</v>
      </c>
      <c r="AT9" s="82"/>
      <c r="AU9" s="83"/>
      <c r="AV9" s="83"/>
      <c r="AW9" s="83"/>
      <c r="AX9" s="83" t="str">
        <f>L9</f>
        <v>Input Sigmoid function</v>
      </c>
      <c r="AY9" s="83"/>
      <c r="AZ9" s="83"/>
      <c r="BA9" s="84" t="s">
        <v>3</v>
      </c>
    </row>
    <row r="10" spans="1:53" ht="15.75" thickBot="1" x14ac:dyDescent="0.3">
      <c r="A10" s="15"/>
      <c r="B10" s="3" t="s">
        <v>202</v>
      </c>
      <c r="C10" s="3" t="s">
        <v>203</v>
      </c>
      <c r="D10" s="16" t="s">
        <v>5</v>
      </c>
      <c r="E10" s="17"/>
      <c r="F10" s="18"/>
      <c r="G10" s="18"/>
      <c r="H10" s="18"/>
      <c r="I10" s="18"/>
      <c r="J10" s="18"/>
      <c r="K10" s="19"/>
      <c r="L10" s="20" t="s">
        <v>8</v>
      </c>
      <c r="M10" s="20" t="s">
        <v>204</v>
      </c>
      <c r="N10" s="20" t="s">
        <v>205</v>
      </c>
      <c r="O10" s="20" t="s">
        <v>9</v>
      </c>
      <c r="P10" s="21" t="s">
        <v>10</v>
      </c>
      <c r="Q10" s="22">
        <v>2023</v>
      </c>
      <c r="R10" s="22">
        <v>2024</v>
      </c>
      <c r="S10" s="22">
        <v>2025</v>
      </c>
      <c r="T10" s="22">
        <v>2026</v>
      </c>
      <c r="U10" s="22">
        <v>2027</v>
      </c>
      <c r="V10" s="22">
        <v>2028</v>
      </c>
      <c r="W10" s="22">
        <v>2029</v>
      </c>
      <c r="X10" s="22">
        <v>2030</v>
      </c>
      <c r="Y10" s="22">
        <v>2031</v>
      </c>
      <c r="Z10" s="22">
        <v>2032</v>
      </c>
      <c r="AA10" s="22">
        <v>2033</v>
      </c>
      <c r="AB10" s="22">
        <v>2034</v>
      </c>
      <c r="AC10" s="22">
        <v>2035</v>
      </c>
      <c r="AD10" s="22">
        <v>2036</v>
      </c>
      <c r="AE10" s="22">
        <v>2037</v>
      </c>
      <c r="AF10" s="22">
        <v>2038</v>
      </c>
      <c r="AG10" s="22">
        <v>2039</v>
      </c>
      <c r="AH10" s="22">
        <v>2040</v>
      </c>
      <c r="AI10" s="22">
        <v>2041</v>
      </c>
      <c r="AJ10" s="22">
        <v>2042</v>
      </c>
      <c r="AK10" s="22">
        <v>2043</v>
      </c>
      <c r="AL10" s="22">
        <v>2044</v>
      </c>
      <c r="AM10" s="22">
        <v>2045</v>
      </c>
      <c r="AN10" s="22">
        <v>2046</v>
      </c>
      <c r="AO10" s="22">
        <v>2047</v>
      </c>
      <c r="AP10" s="22">
        <v>2048</v>
      </c>
      <c r="AQ10" s="22">
        <v>2049</v>
      </c>
      <c r="AR10" s="23">
        <v>2050</v>
      </c>
      <c r="AT10" s="85"/>
      <c r="AU10" s="80">
        <f>B9</f>
        <v>2023</v>
      </c>
      <c r="AV10" s="80">
        <f>C9</f>
        <v>2050</v>
      </c>
      <c r="AW10" s="80" t="str">
        <f>D10</f>
        <v>Unit</v>
      </c>
      <c r="AX10" s="80" t="str">
        <f>L10</f>
        <v>midway</v>
      </c>
      <c r="AY10" s="80" t="str">
        <f t="shared" ref="AY10:AZ12" si="0">O10</f>
        <v>a</v>
      </c>
      <c r="AZ10" s="80" t="str">
        <f t="shared" si="0"/>
        <v>k</v>
      </c>
      <c r="BA10" s="86"/>
    </row>
    <row r="11" spans="1:53" x14ac:dyDescent="0.25">
      <c r="A11" s="24" t="s">
        <v>18</v>
      </c>
      <c r="B11" s="41">
        <f>'Parameter Input'!$L$101</f>
        <v>10000000</v>
      </c>
      <c r="C11" s="42">
        <f>'Parameter Input'!$M$101</f>
        <v>6250000</v>
      </c>
      <c r="D11" s="1" t="s">
        <v>15</v>
      </c>
      <c r="L11" s="51">
        <f>'Parameter Input'!$O$101</f>
        <v>12</v>
      </c>
      <c r="M11" s="52">
        <v>0</v>
      </c>
      <c r="N11" s="52">
        <v>1</v>
      </c>
      <c r="O11" s="52">
        <f>'Parameter Input'!$P$101</f>
        <v>0.9</v>
      </c>
      <c r="P11" s="53">
        <f>'Parameter Input'!$Q$101</f>
        <v>0.4</v>
      </c>
      <c r="Q11" s="4">
        <f t="shared" ref="Q11:AR20" si="1">$N11+($M11-$N11)*((1/(1+EXP(-$P11*(Q$9-$L11)))^$O11))</f>
        <v>0.9867978615748374</v>
      </c>
      <c r="R11" s="4">
        <f t="shared" si="1"/>
        <v>0.98114509762858249</v>
      </c>
      <c r="S11" s="4">
        <f t="shared" si="1"/>
        <v>0.97311898315872036</v>
      </c>
      <c r="T11" s="4">
        <f t="shared" si="1"/>
        <v>0.96177484161592774</v>
      </c>
      <c r="U11" s="4">
        <f t="shared" si="1"/>
        <v>0.94584787155511363</v>
      </c>
      <c r="V11" s="4">
        <f t="shared" si="1"/>
        <v>0.92370360150141495</v>
      </c>
      <c r="W11" s="4">
        <f t="shared" si="1"/>
        <v>0.89334463567658451</v>
      </c>
      <c r="X11" s="4">
        <f t="shared" si="1"/>
        <v>0.85254543874327005</v>
      </c>
      <c r="Y11" s="4">
        <f t="shared" si="1"/>
        <v>0.79921300652623883</v>
      </c>
      <c r="Z11" s="4">
        <f t="shared" si="1"/>
        <v>0.73204982249993378</v>
      </c>
      <c r="AA11" s="4">
        <f t="shared" si="1"/>
        <v>0.65145592958786691</v>
      </c>
      <c r="AB11" s="4">
        <f t="shared" si="1"/>
        <v>0.56032247880849573</v>
      </c>
      <c r="AC11" s="4">
        <f t="shared" si="1"/>
        <v>0.46411326873185343</v>
      </c>
      <c r="AD11" s="4">
        <f t="shared" si="1"/>
        <v>0.36979727595523937</v>
      </c>
      <c r="AE11" s="4">
        <f t="shared" si="1"/>
        <v>0.28393948637231203</v>
      </c>
      <c r="AF11" s="4">
        <f t="shared" si="1"/>
        <v>0.21097259161117732</v>
      </c>
      <c r="AG11" s="4">
        <f t="shared" si="1"/>
        <v>0.15253917653798199</v>
      </c>
      <c r="AH11" s="4">
        <f t="shared" si="1"/>
        <v>0.10795188737709993</v>
      </c>
      <c r="AI11" s="4">
        <f t="shared" si="1"/>
        <v>7.5176653938091809E-2</v>
      </c>
      <c r="AJ11" s="4">
        <f t="shared" si="1"/>
        <v>5.1742836177502194E-2</v>
      </c>
      <c r="AK11" s="4">
        <f t="shared" si="1"/>
        <v>3.5319190625345942E-2</v>
      </c>
      <c r="AL11" s="4">
        <f t="shared" si="1"/>
        <v>2.3969442072658165E-2</v>
      </c>
      <c r="AM11" s="4">
        <f t="shared" si="1"/>
        <v>1.6202243558389728E-2</v>
      </c>
      <c r="AN11" s="4">
        <f t="shared" si="1"/>
        <v>1.0922240564108399E-2</v>
      </c>
      <c r="AO11" s="4">
        <f t="shared" si="1"/>
        <v>7.3493212906090566E-3</v>
      </c>
      <c r="AP11" s="4">
        <f t="shared" si="1"/>
        <v>4.9390262185057265E-3</v>
      </c>
      <c r="AQ11" s="4">
        <f t="shared" si="1"/>
        <v>3.3164275492956197E-3</v>
      </c>
      <c r="AR11" s="4">
        <f t="shared" si="1"/>
        <v>2.2256362146679809E-3</v>
      </c>
      <c r="AT11" s="85" t="str">
        <f t="shared" ref="AT11:AV12" si="2">A11</f>
        <v>Capex vehicle</v>
      </c>
      <c r="AU11" s="81">
        <f t="shared" si="2"/>
        <v>10000000</v>
      </c>
      <c r="AV11" s="81">
        <f t="shared" si="2"/>
        <v>6250000</v>
      </c>
      <c r="AW11" s="81" t="str">
        <f>D11</f>
        <v>[€]</v>
      </c>
      <c r="AX11" s="80">
        <f>L11</f>
        <v>12</v>
      </c>
      <c r="AY11" s="80">
        <f t="shared" si="0"/>
        <v>0.9</v>
      </c>
      <c r="AZ11" s="80">
        <f t="shared" si="0"/>
        <v>0.4</v>
      </c>
      <c r="BA11" s="86"/>
    </row>
    <row r="12" spans="1:53" x14ac:dyDescent="0.25">
      <c r="A12" s="24" t="s">
        <v>28</v>
      </c>
      <c r="B12" s="60">
        <f>'Parameter Input'!$L$102</f>
        <v>-500000</v>
      </c>
      <c r="C12" s="61">
        <f>'Parameter Input'!$M$102</f>
        <v>-937500</v>
      </c>
      <c r="D12" s="1" t="s">
        <v>15</v>
      </c>
      <c r="L12" s="54">
        <f>'Parameter Input'!$O$102</f>
        <v>12</v>
      </c>
      <c r="M12" s="37">
        <v>0</v>
      </c>
      <c r="N12" s="37">
        <v>1</v>
      </c>
      <c r="O12" s="37">
        <f>'Parameter Input'!$P$102</f>
        <v>0.9</v>
      </c>
      <c r="P12" s="55">
        <f>'Parameter Input'!$Q$102</f>
        <v>0.4</v>
      </c>
      <c r="Q12" s="4">
        <f t="shared" si="1"/>
        <v>0.9867978615748374</v>
      </c>
      <c r="R12" s="4">
        <f t="shared" si="1"/>
        <v>0.98114509762858249</v>
      </c>
      <c r="S12" s="4">
        <f t="shared" si="1"/>
        <v>0.97311898315872036</v>
      </c>
      <c r="T12" s="4">
        <f t="shared" si="1"/>
        <v>0.96177484161592774</v>
      </c>
      <c r="U12" s="4">
        <f t="shared" si="1"/>
        <v>0.94584787155511363</v>
      </c>
      <c r="V12" s="4">
        <f t="shared" si="1"/>
        <v>0.92370360150141495</v>
      </c>
      <c r="W12" s="4">
        <f t="shared" si="1"/>
        <v>0.89334463567658451</v>
      </c>
      <c r="X12" s="4">
        <f t="shared" si="1"/>
        <v>0.85254543874327005</v>
      </c>
      <c r="Y12" s="4">
        <f t="shared" si="1"/>
        <v>0.79921300652623883</v>
      </c>
      <c r="Z12" s="4">
        <f t="shared" si="1"/>
        <v>0.73204982249993378</v>
      </c>
      <c r="AA12" s="4">
        <f t="shared" si="1"/>
        <v>0.65145592958786691</v>
      </c>
      <c r="AB12" s="4">
        <f t="shared" si="1"/>
        <v>0.56032247880849573</v>
      </c>
      <c r="AC12" s="4">
        <f t="shared" si="1"/>
        <v>0.46411326873185343</v>
      </c>
      <c r="AD12" s="4">
        <f t="shared" si="1"/>
        <v>0.36979727595523937</v>
      </c>
      <c r="AE12" s="4">
        <f t="shared" si="1"/>
        <v>0.28393948637231203</v>
      </c>
      <c r="AF12" s="4">
        <f t="shared" si="1"/>
        <v>0.21097259161117732</v>
      </c>
      <c r="AG12" s="4">
        <f t="shared" si="1"/>
        <v>0.15253917653798199</v>
      </c>
      <c r="AH12" s="4">
        <f t="shared" si="1"/>
        <v>0.10795188737709993</v>
      </c>
      <c r="AI12" s="4">
        <f t="shared" si="1"/>
        <v>7.5176653938091809E-2</v>
      </c>
      <c r="AJ12" s="4">
        <f t="shared" si="1"/>
        <v>5.1742836177502194E-2</v>
      </c>
      <c r="AK12" s="4">
        <f t="shared" si="1"/>
        <v>3.5319190625345942E-2</v>
      </c>
      <c r="AL12" s="4">
        <f t="shared" si="1"/>
        <v>2.3969442072658165E-2</v>
      </c>
      <c r="AM12" s="4">
        <f t="shared" si="1"/>
        <v>1.6202243558389728E-2</v>
      </c>
      <c r="AN12" s="4">
        <f t="shared" si="1"/>
        <v>1.0922240564108399E-2</v>
      </c>
      <c r="AO12" s="4">
        <f t="shared" si="1"/>
        <v>7.3493212906090566E-3</v>
      </c>
      <c r="AP12" s="4">
        <f t="shared" si="1"/>
        <v>4.9390262185057265E-3</v>
      </c>
      <c r="AQ12" s="4">
        <f t="shared" si="1"/>
        <v>3.3164275492956197E-3</v>
      </c>
      <c r="AR12" s="4">
        <f t="shared" si="1"/>
        <v>2.2256362146679809E-3</v>
      </c>
      <c r="AT12" s="85" t="str">
        <f t="shared" si="2"/>
        <v>Residual value (vehicle)</v>
      </c>
      <c r="AU12" s="81">
        <f t="shared" si="2"/>
        <v>-500000</v>
      </c>
      <c r="AV12" s="81">
        <f t="shared" si="2"/>
        <v>-937500</v>
      </c>
      <c r="AW12" s="81" t="str">
        <f>D12</f>
        <v>[€]</v>
      </c>
      <c r="AX12" s="80">
        <f>L12</f>
        <v>12</v>
      </c>
      <c r="AY12" s="80">
        <f t="shared" si="0"/>
        <v>0.9</v>
      </c>
      <c r="AZ12" s="80">
        <f t="shared" si="0"/>
        <v>0.4</v>
      </c>
      <c r="BA12" s="86"/>
    </row>
    <row r="13" spans="1:53" x14ac:dyDescent="0.25">
      <c r="A13" s="24" t="s">
        <v>14</v>
      </c>
      <c r="B13" s="43">
        <f>'Parameter Input'!B77</f>
        <v>4200000</v>
      </c>
      <c r="C13" s="44">
        <f>'Parameter Input'!C77</f>
        <v>4200000</v>
      </c>
      <c r="D13" s="1" t="s">
        <v>15</v>
      </c>
      <c r="L13" s="54">
        <f>'Parameter Input'!E77</f>
        <v>12</v>
      </c>
      <c r="M13" s="37">
        <v>0</v>
      </c>
      <c r="N13" s="37">
        <v>1</v>
      </c>
      <c r="O13" s="37">
        <f>'Parameter Input'!F77</f>
        <v>0.9</v>
      </c>
      <c r="P13" s="55">
        <f>'Parameter Input'!G77</f>
        <v>0.4</v>
      </c>
      <c r="Q13" s="4">
        <f t="shared" si="1"/>
        <v>0.9867978615748374</v>
      </c>
      <c r="R13" s="4">
        <f t="shared" si="1"/>
        <v>0.98114509762858249</v>
      </c>
      <c r="S13" s="4">
        <f t="shared" si="1"/>
        <v>0.97311898315872036</v>
      </c>
      <c r="T13" s="4">
        <f t="shared" si="1"/>
        <v>0.96177484161592774</v>
      </c>
      <c r="U13" s="4">
        <f t="shared" si="1"/>
        <v>0.94584787155511363</v>
      </c>
      <c r="V13" s="4">
        <f t="shared" si="1"/>
        <v>0.92370360150141495</v>
      </c>
      <c r="W13" s="4">
        <f t="shared" si="1"/>
        <v>0.89334463567658451</v>
      </c>
      <c r="X13" s="4">
        <f t="shared" si="1"/>
        <v>0.85254543874327005</v>
      </c>
      <c r="Y13" s="4">
        <f t="shared" si="1"/>
        <v>0.79921300652623883</v>
      </c>
      <c r="Z13" s="4">
        <f t="shared" si="1"/>
        <v>0.73204982249993378</v>
      </c>
      <c r="AA13" s="4">
        <f t="shared" si="1"/>
        <v>0.65145592958786691</v>
      </c>
      <c r="AB13" s="4">
        <f t="shared" si="1"/>
        <v>0.56032247880849573</v>
      </c>
      <c r="AC13" s="4">
        <f t="shared" si="1"/>
        <v>0.46411326873185343</v>
      </c>
      <c r="AD13" s="4">
        <f t="shared" si="1"/>
        <v>0.36979727595523937</v>
      </c>
      <c r="AE13" s="4">
        <f t="shared" si="1"/>
        <v>0.28393948637231203</v>
      </c>
      <c r="AF13" s="4">
        <f t="shared" si="1"/>
        <v>0.21097259161117732</v>
      </c>
      <c r="AG13" s="4">
        <f t="shared" si="1"/>
        <v>0.15253917653798199</v>
      </c>
      <c r="AH13" s="4">
        <f t="shared" si="1"/>
        <v>0.10795188737709993</v>
      </c>
      <c r="AI13" s="4">
        <f t="shared" si="1"/>
        <v>7.5176653938091809E-2</v>
      </c>
      <c r="AJ13" s="4">
        <f t="shared" si="1"/>
        <v>5.1742836177502194E-2</v>
      </c>
      <c r="AK13" s="4">
        <f t="shared" si="1"/>
        <v>3.5319190625345942E-2</v>
      </c>
      <c r="AL13" s="4">
        <f t="shared" si="1"/>
        <v>2.3969442072658165E-2</v>
      </c>
      <c r="AM13" s="4">
        <f t="shared" si="1"/>
        <v>1.6202243558389728E-2</v>
      </c>
      <c r="AN13" s="4">
        <f t="shared" si="1"/>
        <v>1.0922240564108399E-2</v>
      </c>
      <c r="AO13" s="4">
        <f t="shared" si="1"/>
        <v>7.3493212906090566E-3</v>
      </c>
      <c r="AP13" s="4">
        <f t="shared" si="1"/>
        <v>4.9390262185057265E-3</v>
      </c>
      <c r="AQ13" s="4">
        <f t="shared" si="1"/>
        <v>3.3164275492956197E-3</v>
      </c>
      <c r="AR13" s="4">
        <f t="shared" si="1"/>
        <v>2.2256362146679809E-3</v>
      </c>
      <c r="AT13" s="85" t="str">
        <f t="shared" ref="AT13:AW14" si="3">A15</f>
        <v>WACC</v>
      </c>
      <c r="AU13" s="81">
        <f t="shared" si="3"/>
        <v>0.06</v>
      </c>
      <c r="AV13" s="81">
        <f t="shared" si="3"/>
        <v>0.06</v>
      </c>
      <c r="AW13" s="81" t="str">
        <f t="shared" si="3"/>
        <v>[%]</v>
      </c>
      <c r="AX13" s="80">
        <f>L15</f>
        <v>12</v>
      </c>
      <c r="AY13" s="80">
        <f>O15</f>
        <v>0.9</v>
      </c>
      <c r="AZ13" s="80">
        <f>P15</f>
        <v>0.4</v>
      </c>
      <c r="BA13" s="86"/>
    </row>
    <row r="14" spans="1:53" x14ac:dyDescent="0.25">
      <c r="A14" s="24" t="s">
        <v>25</v>
      </c>
      <c r="B14" s="60">
        <f>'Parameter Input'!B78</f>
        <v>-210000</v>
      </c>
      <c r="C14" s="61">
        <f>'Parameter Input'!C78</f>
        <v>-210000</v>
      </c>
      <c r="D14" s="1" t="s">
        <v>15</v>
      </c>
      <c r="L14" s="54">
        <f>'Parameter Input'!E78</f>
        <v>12</v>
      </c>
      <c r="M14" s="37">
        <v>0</v>
      </c>
      <c r="N14" s="37">
        <v>1</v>
      </c>
      <c r="O14" s="37">
        <f>'Parameter Input'!F78</f>
        <v>0.9</v>
      </c>
      <c r="P14" s="55">
        <f>'Parameter Input'!G78</f>
        <v>0.4</v>
      </c>
      <c r="Q14" s="4">
        <f t="shared" si="1"/>
        <v>0.9867978615748374</v>
      </c>
      <c r="R14" s="4">
        <f t="shared" si="1"/>
        <v>0.98114509762858249</v>
      </c>
      <c r="S14" s="4">
        <f t="shared" si="1"/>
        <v>0.97311898315872036</v>
      </c>
      <c r="T14" s="4">
        <f t="shared" si="1"/>
        <v>0.96177484161592774</v>
      </c>
      <c r="U14" s="4">
        <f t="shared" si="1"/>
        <v>0.94584787155511363</v>
      </c>
      <c r="V14" s="4">
        <f t="shared" si="1"/>
        <v>0.92370360150141495</v>
      </c>
      <c r="W14" s="4">
        <f t="shared" si="1"/>
        <v>0.89334463567658451</v>
      </c>
      <c r="X14" s="4">
        <f t="shared" si="1"/>
        <v>0.85254543874327005</v>
      </c>
      <c r="Y14" s="4">
        <f t="shared" si="1"/>
        <v>0.79921300652623883</v>
      </c>
      <c r="Z14" s="4">
        <f t="shared" si="1"/>
        <v>0.73204982249993378</v>
      </c>
      <c r="AA14" s="4">
        <f t="shared" si="1"/>
        <v>0.65145592958786691</v>
      </c>
      <c r="AB14" s="4">
        <f t="shared" si="1"/>
        <v>0.56032247880849573</v>
      </c>
      <c r="AC14" s="4">
        <f t="shared" si="1"/>
        <v>0.46411326873185343</v>
      </c>
      <c r="AD14" s="4">
        <f t="shared" si="1"/>
        <v>0.36979727595523937</v>
      </c>
      <c r="AE14" s="4">
        <f t="shared" si="1"/>
        <v>0.28393948637231203</v>
      </c>
      <c r="AF14" s="4">
        <f t="shared" si="1"/>
        <v>0.21097259161117732</v>
      </c>
      <c r="AG14" s="4">
        <f t="shared" si="1"/>
        <v>0.15253917653798199</v>
      </c>
      <c r="AH14" s="4">
        <f t="shared" si="1"/>
        <v>0.10795188737709993</v>
      </c>
      <c r="AI14" s="4">
        <f t="shared" si="1"/>
        <v>7.5176653938091809E-2</v>
      </c>
      <c r="AJ14" s="4">
        <f t="shared" si="1"/>
        <v>5.1742836177502194E-2</v>
      </c>
      <c r="AK14" s="4">
        <f t="shared" si="1"/>
        <v>3.5319190625345942E-2</v>
      </c>
      <c r="AL14" s="4">
        <f t="shared" si="1"/>
        <v>2.3969442072658165E-2</v>
      </c>
      <c r="AM14" s="4">
        <f t="shared" si="1"/>
        <v>1.6202243558389728E-2</v>
      </c>
      <c r="AN14" s="4">
        <f t="shared" si="1"/>
        <v>1.0922240564108399E-2</v>
      </c>
      <c r="AO14" s="4">
        <f t="shared" si="1"/>
        <v>7.3493212906090566E-3</v>
      </c>
      <c r="AP14" s="4">
        <f t="shared" si="1"/>
        <v>4.9390262185057265E-3</v>
      </c>
      <c r="AQ14" s="4">
        <f t="shared" si="1"/>
        <v>3.3164275492956197E-3</v>
      </c>
      <c r="AR14" s="4">
        <f t="shared" si="1"/>
        <v>2.2256362146679809E-3</v>
      </c>
      <c r="AT14" s="85" t="str">
        <f t="shared" si="3"/>
        <v>Opex fix (admin, crew, insurance)</v>
      </c>
      <c r="AU14" s="81">
        <f t="shared" si="3"/>
        <v>650000</v>
      </c>
      <c r="AV14" s="81">
        <f t="shared" si="3"/>
        <v>650000</v>
      </c>
      <c r="AW14" s="81" t="str">
        <f t="shared" si="3"/>
        <v>[€/a]</v>
      </c>
      <c r="AX14" s="80">
        <f>L16</f>
        <v>12</v>
      </c>
      <c r="AY14" s="80">
        <f>O16</f>
        <v>0.9</v>
      </c>
      <c r="AZ14" s="80">
        <f>P16</f>
        <v>0.4</v>
      </c>
      <c r="BA14" s="86"/>
    </row>
    <row r="15" spans="1:53" x14ac:dyDescent="0.25">
      <c r="A15" s="24" t="s">
        <v>79</v>
      </c>
      <c r="B15" s="45">
        <f>'Parameter Input'!$L$108</f>
        <v>0.06</v>
      </c>
      <c r="C15" s="46">
        <f>'Parameter Input'!$M$108</f>
        <v>0.06</v>
      </c>
      <c r="D15" s="1" t="s">
        <v>57</v>
      </c>
      <c r="L15" s="54">
        <f>'Parameter Input'!$O$108</f>
        <v>12</v>
      </c>
      <c r="M15" s="37">
        <v>0</v>
      </c>
      <c r="N15" s="37">
        <v>1</v>
      </c>
      <c r="O15" s="37">
        <f>'Parameter Input'!$P$108</f>
        <v>0.9</v>
      </c>
      <c r="P15" s="55">
        <f>'Parameter Input'!$Q$108</f>
        <v>0.4</v>
      </c>
      <c r="Q15" s="4">
        <f t="shared" si="1"/>
        <v>0.9867978615748374</v>
      </c>
      <c r="R15" s="4">
        <f t="shared" si="1"/>
        <v>0.98114509762858249</v>
      </c>
      <c r="S15" s="4">
        <f t="shared" si="1"/>
        <v>0.97311898315872036</v>
      </c>
      <c r="T15" s="4">
        <f t="shared" si="1"/>
        <v>0.96177484161592774</v>
      </c>
      <c r="U15" s="4">
        <f t="shared" si="1"/>
        <v>0.94584787155511363</v>
      </c>
      <c r="V15" s="4">
        <f t="shared" si="1"/>
        <v>0.92370360150141495</v>
      </c>
      <c r="W15" s="4">
        <f t="shared" si="1"/>
        <v>0.89334463567658451</v>
      </c>
      <c r="X15" s="4">
        <f t="shared" si="1"/>
        <v>0.85254543874327005</v>
      </c>
      <c r="Y15" s="4">
        <f t="shared" si="1"/>
        <v>0.79921300652623883</v>
      </c>
      <c r="Z15" s="4">
        <f t="shared" si="1"/>
        <v>0.73204982249993378</v>
      </c>
      <c r="AA15" s="4">
        <f t="shared" si="1"/>
        <v>0.65145592958786691</v>
      </c>
      <c r="AB15" s="4">
        <f t="shared" si="1"/>
        <v>0.56032247880849573</v>
      </c>
      <c r="AC15" s="4">
        <f t="shared" si="1"/>
        <v>0.46411326873185343</v>
      </c>
      <c r="AD15" s="4">
        <f t="shared" si="1"/>
        <v>0.36979727595523937</v>
      </c>
      <c r="AE15" s="4">
        <f t="shared" si="1"/>
        <v>0.28393948637231203</v>
      </c>
      <c r="AF15" s="4">
        <f t="shared" si="1"/>
        <v>0.21097259161117732</v>
      </c>
      <c r="AG15" s="4">
        <f t="shared" si="1"/>
        <v>0.15253917653798199</v>
      </c>
      <c r="AH15" s="4">
        <f t="shared" si="1"/>
        <v>0.10795188737709993</v>
      </c>
      <c r="AI15" s="4">
        <f t="shared" si="1"/>
        <v>7.5176653938091809E-2</v>
      </c>
      <c r="AJ15" s="4">
        <f t="shared" si="1"/>
        <v>5.1742836177502194E-2</v>
      </c>
      <c r="AK15" s="4">
        <f t="shared" si="1"/>
        <v>3.5319190625345942E-2</v>
      </c>
      <c r="AL15" s="4">
        <f t="shared" si="1"/>
        <v>2.3969442072658165E-2</v>
      </c>
      <c r="AM15" s="4">
        <f t="shared" si="1"/>
        <v>1.6202243558389728E-2</v>
      </c>
      <c r="AN15" s="4">
        <f t="shared" si="1"/>
        <v>1.0922240564108399E-2</v>
      </c>
      <c r="AO15" s="4">
        <f t="shared" si="1"/>
        <v>7.3493212906090566E-3</v>
      </c>
      <c r="AP15" s="4">
        <f t="shared" si="1"/>
        <v>4.9390262185057265E-3</v>
      </c>
      <c r="AQ15" s="4">
        <f t="shared" si="1"/>
        <v>3.3164275492956197E-3</v>
      </c>
      <c r="AR15" s="4">
        <f t="shared" si="1"/>
        <v>2.2256362146679809E-3</v>
      </c>
      <c r="AT15" s="85" t="str">
        <f>A18</f>
        <v>Opex var (mode-fees, shunting)</v>
      </c>
      <c r="AU15" s="81">
        <f>B18</f>
        <v>3.9215686274509802</v>
      </c>
      <c r="AV15" s="81">
        <f>C18</f>
        <v>3.9215686274509802</v>
      </c>
      <c r="AW15" s="81" t="str">
        <f>D18</f>
        <v>[€/km]</v>
      </c>
      <c r="AX15" s="80">
        <f>L18</f>
        <v>12</v>
      </c>
      <c r="AY15" s="80">
        <f>O18</f>
        <v>0.9</v>
      </c>
      <c r="AZ15" s="80">
        <f>P18</f>
        <v>0.4</v>
      </c>
      <c r="BA15" s="86"/>
    </row>
    <row r="16" spans="1:53" x14ac:dyDescent="0.25">
      <c r="A16" s="24" t="s">
        <v>37</v>
      </c>
      <c r="B16" s="43">
        <f>'Parameter Input'!B79</f>
        <v>650000</v>
      </c>
      <c r="C16" s="44">
        <f>'Parameter Input'!C79</f>
        <v>650000</v>
      </c>
      <c r="D16" s="1" t="s">
        <v>38</v>
      </c>
      <c r="L16" s="54">
        <f>'Parameter Input'!E79</f>
        <v>12</v>
      </c>
      <c r="M16" s="37">
        <v>0</v>
      </c>
      <c r="N16" s="37">
        <v>1</v>
      </c>
      <c r="O16" s="37">
        <f>'Parameter Input'!F79</f>
        <v>0.9</v>
      </c>
      <c r="P16" s="55">
        <f>'Parameter Input'!G79</f>
        <v>0.4</v>
      </c>
      <c r="Q16" s="4">
        <f t="shared" si="1"/>
        <v>0.9867978615748374</v>
      </c>
      <c r="R16" s="4">
        <f t="shared" si="1"/>
        <v>0.98114509762858249</v>
      </c>
      <c r="S16" s="4">
        <f t="shared" si="1"/>
        <v>0.97311898315872036</v>
      </c>
      <c r="T16" s="4">
        <f t="shared" si="1"/>
        <v>0.96177484161592774</v>
      </c>
      <c r="U16" s="4">
        <f t="shared" si="1"/>
        <v>0.94584787155511363</v>
      </c>
      <c r="V16" s="4">
        <f t="shared" si="1"/>
        <v>0.92370360150141495</v>
      </c>
      <c r="W16" s="4">
        <f t="shared" si="1"/>
        <v>0.89334463567658451</v>
      </c>
      <c r="X16" s="4">
        <f t="shared" si="1"/>
        <v>0.85254543874327005</v>
      </c>
      <c r="Y16" s="4">
        <f t="shared" si="1"/>
        <v>0.79921300652623883</v>
      </c>
      <c r="Z16" s="4">
        <f t="shared" si="1"/>
        <v>0.73204982249993378</v>
      </c>
      <c r="AA16" s="4">
        <f t="shared" si="1"/>
        <v>0.65145592958786691</v>
      </c>
      <c r="AB16" s="4">
        <f t="shared" si="1"/>
        <v>0.56032247880849573</v>
      </c>
      <c r="AC16" s="4">
        <f t="shared" si="1"/>
        <v>0.46411326873185343</v>
      </c>
      <c r="AD16" s="4">
        <f t="shared" si="1"/>
        <v>0.36979727595523937</v>
      </c>
      <c r="AE16" s="4">
        <f t="shared" si="1"/>
        <v>0.28393948637231203</v>
      </c>
      <c r="AF16" s="4">
        <f t="shared" si="1"/>
        <v>0.21097259161117732</v>
      </c>
      <c r="AG16" s="4">
        <f t="shared" si="1"/>
        <v>0.15253917653798199</v>
      </c>
      <c r="AH16" s="4">
        <f t="shared" si="1"/>
        <v>0.10795188737709993</v>
      </c>
      <c r="AI16" s="4">
        <f t="shared" si="1"/>
        <v>7.5176653938091809E-2</v>
      </c>
      <c r="AJ16" s="4">
        <f t="shared" si="1"/>
        <v>5.1742836177502194E-2</v>
      </c>
      <c r="AK16" s="4">
        <f t="shared" si="1"/>
        <v>3.5319190625345942E-2</v>
      </c>
      <c r="AL16" s="4">
        <f t="shared" si="1"/>
        <v>2.3969442072658165E-2</v>
      </c>
      <c r="AM16" s="4">
        <f t="shared" si="1"/>
        <v>1.6202243558389728E-2</v>
      </c>
      <c r="AN16" s="4">
        <f t="shared" si="1"/>
        <v>1.0922240564108399E-2</v>
      </c>
      <c r="AO16" s="4">
        <f t="shared" si="1"/>
        <v>7.3493212906090566E-3</v>
      </c>
      <c r="AP16" s="4">
        <f t="shared" si="1"/>
        <v>4.9390262185057265E-3</v>
      </c>
      <c r="AQ16" s="4">
        <f t="shared" si="1"/>
        <v>3.3164275492956197E-3</v>
      </c>
      <c r="AR16" s="4">
        <f t="shared" si="1"/>
        <v>2.2256362146679809E-3</v>
      </c>
      <c r="AT16" s="85" t="str">
        <f t="shared" ref="AT16:AW17" si="4">A22</f>
        <v>Lifetime vehicle</v>
      </c>
      <c r="AU16" s="81">
        <f t="shared" si="4"/>
        <v>20</v>
      </c>
      <c r="AV16" s="81">
        <f t="shared" si="4"/>
        <v>20</v>
      </c>
      <c r="AW16" s="81" t="str">
        <f t="shared" si="4"/>
        <v>[a]</v>
      </c>
      <c r="AX16" s="80">
        <f>L22</f>
        <v>12</v>
      </c>
      <c r="AY16" s="80">
        <f>O22</f>
        <v>0.9</v>
      </c>
      <c r="AZ16" s="80">
        <f>P22</f>
        <v>0.4</v>
      </c>
      <c r="BA16" s="86"/>
    </row>
    <row r="17" spans="1:53" x14ac:dyDescent="0.25">
      <c r="A17" s="24" t="s">
        <v>52</v>
      </c>
      <c r="B17" s="43">
        <f>'Parameter Input'!$L$104</f>
        <v>1300000</v>
      </c>
      <c r="C17" s="44">
        <f>'Parameter Input'!$M$104</f>
        <v>812500</v>
      </c>
      <c r="D17" s="1" t="s">
        <v>38</v>
      </c>
      <c r="L17" s="54">
        <f>'Parameter Input'!$O$104</f>
        <v>12</v>
      </c>
      <c r="M17" s="37">
        <v>0</v>
      </c>
      <c r="N17" s="37">
        <v>1</v>
      </c>
      <c r="O17" s="37">
        <f>'Parameter Input'!$P$104</f>
        <v>0.9</v>
      </c>
      <c r="P17" s="55">
        <f>'Parameter Input'!$Q$104</f>
        <v>0.4</v>
      </c>
      <c r="Q17" s="4">
        <f t="shared" si="1"/>
        <v>0.9867978615748374</v>
      </c>
      <c r="R17" s="4">
        <f t="shared" si="1"/>
        <v>0.98114509762858249</v>
      </c>
      <c r="S17" s="4">
        <f t="shared" si="1"/>
        <v>0.97311898315872036</v>
      </c>
      <c r="T17" s="4">
        <f t="shared" si="1"/>
        <v>0.96177484161592774</v>
      </c>
      <c r="U17" s="4">
        <f t="shared" si="1"/>
        <v>0.94584787155511363</v>
      </c>
      <c r="V17" s="4">
        <f t="shared" si="1"/>
        <v>0.92370360150141495</v>
      </c>
      <c r="W17" s="4">
        <f t="shared" si="1"/>
        <v>0.89334463567658451</v>
      </c>
      <c r="X17" s="4">
        <f t="shared" si="1"/>
        <v>0.85254543874327005</v>
      </c>
      <c r="Y17" s="4">
        <f t="shared" si="1"/>
        <v>0.79921300652623883</v>
      </c>
      <c r="Z17" s="4">
        <f t="shared" si="1"/>
        <v>0.73204982249993378</v>
      </c>
      <c r="AA17" s="4">
        <f t="shared" si="1"/>
        <v>0.65145592958786691</v>
      </c>
      <c r="AB17" s="4">
        <f t="shared" si="1"/>
        <v>0.56032247880849573</v>
      </c>
      <c r="AC17" s="4">
        <f t="shared" si="1"/>
        <v>0.46411326873185343</v>
      </c>
      <c r="AD17" s="4">
        <f t="shared" si="1"/>
        <v>0.36979727595523937</v>
      </c>
      <c r="AE17" s="4">
        <f t="shared" si="1"/>
        <v>0.28393948637231203</v>
      </c>
      <c r="AF17" s="4">
        <f t="shared" si="1"/>
        <v>0.21097259161117732</v>
      </c>
      <c r="AG17" s="4">
        <f t="shared" si="1"/>
        <v>0.15253917653798199</v>
      </c>
      <c r="AH17" s="4">
        <f t="shared" si="1"/>
        <v>0.10795188737709993</v>
      </c>
      <c r="AI17" s="4">
        <f t="shared" si="1"/>
        <v>7.5176653938091809E-2</v>
      </c>
      <c r="AJ17" s="4">
        <f t="shared" si="1"/>
        <v>5.1742836177502194E-2</v>
      </c>
      <c r="AK17" s="4">
        <f t="shared" si="1"/>
        <v>3.5319190625345942E-2</v>
      </c>
      <c r="AL17" s="4">
        <f t="shared" si="1"/>
        <v>2.3969442072658165E-2</v>
      </c>
      <c r="AM17" s="4">
        <f t="shared" si="1"/>
        <v>1.6202243558389728E-2</v>
      </c>
      <c r="AN17" s="4">
        <f t="shared" si="1"/>
        <v>1.0922240564108399E-2</v>
      </c>
      <c r="AO17" s="4">
        <f t="shared" si="1"/>
        <v>7.3493212906090566E-3</v>
      </c>
      <c r="AP17" s="4">
        <f t="shared" si="1"/>
        <v>4.9390262185057265E-3</v>
      </c>
      <c r="AQ17" s="4">
        <f t="shared" si="1"/>
        <v>3.3164275492956197E-3</v>
      </c>
      <c r="AR17" s="4">
        <f t="shared" si="1"/>
        <v>2.2256362146679809E-3</v>
      </c>
      <c r="AT17" s="85" t="str">
        <f t="shared" si="4"/>
        <v>Lifetime costumization</v>
      </c>
      <c r="AU17" s="81">
        <f t="shared" si="4"/>
        <v>30</v>
      </c>
      <c r="AV17" s="81">
        <f t="shared" si="4"/>
        <v>30</v>
      </c>
      <c r="AW17" s="81" t="str">
        <f t="shared" si="4"/>
        <v>[a]</v>
      </c>
      <c r="AX17" s="80">
        <f>L23</f>
        <v>12</v>
      </c>
      <c r="AY17" s="80">
        <f>O23</f>
        <v>0.9</v>
      </c>
      <c r="AZ17" s="80">
        <f>P23</f>
        <v>0.4</v>
      </c>
      <c r="BA17" s="86"/>
    </row>
    <row r="18" spans="1:53" ht="15.75" thickBot="1" x14ac:dyDescent="0.3">
      <c r="A18" s="24" t="s">
        <v>288</v>
      </c>
      <c r="B18" s="45">
        <f>'Parameter Input'!B84</f>
        <v>3.9215686274509802</v>
      </c>
      <c r="C18" s="46">
        <f>'Parameter Input'!C84</f>
        <v>3.9215686274509802</v>
      </c>
      <c r="D18" s="1" t="s">
        <v>76</v>
      </c>
      <c r="L18" s="54">
        <f>'Parameter Input'!E84</f>
        <v>12</v>
      </c>
      <c r="M18" s="37">
        <v>0</v>
      </c>
      <c r="N18" s="37">
        <v>1</v>
      </c>
      <c r="O18" s="37">
        <f>'Parameter Input'!F84</f>
        <v>0.9</v>
      </c>
      <c r="P18" s="55">
        <f>'Parameter Input'!G84</f>
        <v>0.4</v>
      </c>
      <c r="Q18" s="4">
        <f t="shared" si="1"/>
        <v>0.9867978615748374</v>
      </c>
      <c r="R18" s="4">
        <f t="shared" si="1"/>
        <v>0.98114509762858249</v>
      </c>
      <c r="S18" s="4">
        <f t="shared" si="1"/>
        <v>0.97311898315872036</v>
      </c>
      <c r="T18" s="4">
        <f t="shared" si="1"/>
        <v>0.96177484161592774</v>
      </c>
      <c r="U18" s="4">
        <f t="shared" si="1"/>
        <v>0.94584787155511363</v>
      </c>
      <c r="V18" s="4">
        <f t="shared" si="1"/>
        <v>0.92370360150141495</v>
      </c>
      <c r="W18" s="4">
        <f t="shared" si="1"/>
        <v>0.89334463567658451</v>
      </c>
      <c r="X18" s="4">
        <f t="shared" si="1"/>
        <v>0.85254543874327005</v>
      </c>
      <c r="Y18" s="4">
        <f t="shared" si="1"/>
        <v>0.79921300652623883</v>
      </c>
      <c r="Z18" s="4">
        <f t="shared" si="1"/>
        <v>0.73204982249993378</v>
      </c>
      <c r="AA18" s="4">
        <f t="shared" si="1"/>
        <v>0.65145592958786691</v>
      </c>
      <c r="AB18" s="4">
        <f t="shared" si="1"/>
        <v>0.56032247880849573</v>
      </c>
      <c r="AC18" s="4">
        <f t="shared" si="1"/>
        <v>0.46411326873185343</v>
      </c>
      <c r="AD18" s="4">
        <f t="shared" si="1"/>
        <v>0.36979727595523937</v>
      </c>
      <c r="AE18" s="4">
        <f t="shared" si="1"/>
        <v>0.28393948637231203</v>
      </c>
      <c r="AF18" s="4">
        <f t="shared" si="1"/>
        <v>0.21097259161117732</v>
      </c>
      <c r="AG18" s="4">
        <f t="shared" si="1"/>
        <v>0.15253917653798199</v>
      </c>
      <c r="AH18" s="4">
        <f t="shared" si="1"/>
        <v>0.10795188737709993</v>
      </c>
      <c r="AI18" s="4">
        <f t="shared" si="1"/>
        <v>7.5176653938091809E-2</v>
      </c>
      <c r="AJ18" s="4">
        <f t="shared" si="1"/>
        <v>5.1742836177502194E-2</v>
      </c>
      <c r="AK18" s="4">
        <f t="shared" si="1"/>
        <v>3.5319190625345942E-2</v>
      </c>
      <c r="AL18" s="4">
        <f t="shared" si="1"/>
        <v>2.3969442072658165E-2</v>
      </c>
      <c r="AM18" s="4">
        <f t="shared" si="1"/>
        <v>1.6202243558389728E-2</v>
      </c>
      <c r="AN18" s="4">
        <f t="shared" si="1"/>
        <v>1.0922240564108399E-2</v>
      </c>
      <c r="AO18" s="4">
        <f t="shared" si="1"/>
        <v>7.3493212906090566E-3</v>
      </c>
      <c r="AP18" s="4">
        <f t="shared" si="1"/>
        <v>4.9390262185057265E-3</v>
      </c>
      <c r="AQ18" s="4">
        <f t="shared" si="1"/>
        <v>3.3164275492956197E-3</v>
      </c>
      <c r="AR18" s="4">
        <f t="shared" si="1"/>
        <v>2.2256362146679809E-3</v>
      </c>
    </row>
    <row r="19" spans="1:53" x14ac:dyDescent="0.25">
      <c r="A19" s="24" t="s">
        <v>59</v>
      </c>
      <c r="B19" s="47">
        <f>'Parameter Input'!$L$105</f>
        <v>27.1614</v>
      </c>
      <c r="C19" s="48">
        <f>'Parameter Input'!$M$105</f>
        <v>27.1614</v>
      </c>
      <c r="D19" s="1" t="s">
        <v>60</v>
      </c>
      <c r="L19" s="54">
        <f>'Parameter Input'!$O$105</f>
        <v>12</v>
      </c>
      <c r="M19" s="37">
        <v>0</v>
      </c>
      <c r="N19" s="37">
        <v>1</v>
      </c>
      <c r="O19" s="37">
        <f>'Parameter Input'!$P$105</f>
        <v>0.9</v>
      </c>
      <c r="P19" s="55">
        <f>'Parameter Input'!$Q$105</f>
        <v>0.4</v>
      </c>
      <c r="Q19" s="4">
        <f t="shared" si="1"/>
        <v>0.9867978615748374</v>
      </c>
      <c r="R19" s="4">
        <f t="shared" si="1"/>
        <v>0.98114509762858249</v>
      </c>
      <c r="S19" s="4">
        <f t="shared" si="1"/>
        <v>0.97311898315872036</v>
      </c>
      <c r="T19" s="4">
        <f t="shared" si="1"/>
        <v>0.96177484161592774</v>
      </c>
      <c r="U19" s="4">
        <f t="shared" si="1"/>
        <v>0.94584787155511363</v>
      </c>
      <c r="V19" s="4">
        <f t="shared" si="1"/>
        <v>0.92370360150141495</v>
      </c>
      <c r="W19" s="4">
        <f t="shared" si="1"/>
        <v>0.89334463567658451</v>
      </c>
      <c r="X19" s="4">
        <f t="shared" si="1"/>
        <v>0.85254543874327005</v>
      </c>
      <c r="Y19" s="4">
        <f t="shared" si="1"/>
        <v>0.79921300652623883</v>
      </c>
      <c r="Z19" s="4">
        <f t="shared" si="1"/>
        <v>0.73204982249993378</v>
      </c>
      <c r="AA19" s="4">
        <f t="shared" si="1"/>
        <v>0.65145592958786691</v>
      </c>
      <c r="AB19" s="4">
        <f t="shared" si="1"/>
        <v>0.56032247880849573</v>
      </c>
      <c r="AC19" s="4">
        <f t="shared" si="1"/>
        <v>0.46411326873185343</v>
      </c>
      <c r="AD19" s="4">
        <f t="shared" si="1"/>
        <v>0.36979727595523937</v>
      </c>
      <c r="AE19" s="4">
        <f t="shared" si="1"/>
        <v>0.28393948637231203</v>
      </c>
      <c r="AF19" s="4">
        <f t="shared" si="1"/>
        <v>0.21097259161117732</v>
      </c>
      <c r="AG19" s="4">
        <f t="shared" si="1"/>
        <v>0.15253917653798199</v>
      </c>
      <c r="AH19" s="4">
        <f t="shared" si="1"/>
        <v>0.10795188737709993</v>
      </c>
      <c r="AI19" s="4">
        <f t="shared" si="1"/>
        <v>7.5176653938091809E-2</v>
      </c>
      <c r="AJ19" s="4">
        <f t="shared" si="1"/>
        <v>5.1742836177502194E-2</v>
      </c>
      <c r="AK19" s="4">
        <f t="shared" si="1"/>
        <v>3.5319190625345942E-2</v>
      </c>
      <c r="AL19" s="4">
        <f t="shared" si="1"/>
        <v>2.3969442072658165E-2</v>
      </c>
      <c r="AM19" s="4">
        <f t="shared" si="1"/>
        <v>1.6202243558389728E-2</v>
      </c>
      <c r="AN19" s="4">
        <f t="shared" si="1"/>
        <v>1.0922240564108399E-2</v>
      </c>
      <c r="AO19" s="4">
        <f t="shared" si="1"/>
        <v>7.3493212906090566E-3</v>
      </c>
      <c r="AP19" s="4">
        <f t="shared" si="1"/>
        <v>4.9390262185057265E-3</v>
      </c>
      <c r="AQ19" s="4">
        <f t="shared" si="1"/>
        <v>3.3164275492956197E-3</v>
      </c>
      <c r="AR19" s="4">
        <f t="shared" si="1"/>
        <v>2.2256362146679809E-3</v>
      </c>
      <c r="AT19" s="82" t="str">
        <f>A1</f>
        <v>Railway long-haul: Dry bulk</v>
      </c>
      <c r="AU19" s="83"/>
      <c r="AV19" s="83"/>
      <c r="AW19" s="83"/>
      <c r="AX19" s="83"/>
      <c r="AY19" s="83"/>
      <c r="AZ19" s="83"/>
      <c r="BA19" s="84"/>
    </row>
    <row r="20" spans="1:53" x14ac:dyDescent="0.25">
      <c r="A20" s="24" t="s">
        <v>67</v>
      </c>
      <c r="B20" s="45">
        <f>'Parameter Input'!$L$106</f>
        <v>9.2586511082899101E-2</v>
      </c>
      <c r="C20" s="46">
        <f>'Parameter Input'!$M$106</f>
        <v>7.3304790352502799E-2</v>
      </c>
      <c r="D20" s="1" t="s">
        <v>68</v>
      </c>
      <c r="L20" s="54">
        <f>'Parameter Input'!$O$106</f>
        <v>12</v>
      </c>
      <c r="M20" s="37">
        <v>0</v>
      </c>
      <c r="N20" s="37">
        <v>1</v>
      </c>
      <c r="O20" s="37">
        <f>'Parameter Input'!$P$106</f>
        <v>0.9</v>
      </c>
      <c r="P20" s="55">
        <f>'Parameter Input'!$Q$106</f>
        <v>0.4</v>
      </c>
      <c r="Q20" s="4">
        <f t="shared" si="1"/>
        <v>0.9867978615748374</v>
      </c>
      <c r="R20" s="4">
        <f t="shared" si="1"/>
        <v>0.98114509762858249</v>
      </c>
      <c r="S20" s="4">
        <f t="shared" si="1"/>
        <v>0.97311898315872036</v>
      </c>
      <c r="T20" s="4">
        <f t="shared" ref="T20:AR27" si="5">$N20+($M20-$N20)*((1/(1+EXP(-$P20*(T$9-$L20)))^$O20))</f>
        <v>0.96177484161592774</v>
      </c>
      <c r="U20" s="4">
        <f t="shared" si="5"/>
        <v>0.94584787155511363</v>
      </c>
      <c r="V20" s="4">
        <f t="shared" si="5"/>
        <v>0.92370360150141495</v>
      </c>
      <c r="W20" s="4">
        <f t="shared" si="5"/>
        <v>0.89334463567658451</v>
      </c>
      <c r="X20" s="4">
        <f t="shared" si="5"/>
        <v>0.85254543874327005</v>
      </c>
      <c r="Y20" s="4">
        <f t="shared" si="5"/>
        <v>0.79921300652623883</v>
      </c>
      <c r="Z20" s="4">
        <f t="shared" si="5"/>
        <v>0.73204982249993378</v>
      </c>
      <c r="AA20" s="4">
        <f t="shared" si="5"/>
        <v>0.65145592958786691</v>
      </c>
      <c r="AB20" s="4">
        <f t="shared" si="5"/>
        <v>0.56032247880849573</v>
      </c>
      <c r="AC20" s="4">
        <f t="shared" si="5"/>
        <v>0.46411326873185343</v>
      </c>
      <c r="AD20" s="4">
        <f t="shared" si="5"/>
        <v>0.36979727595523937</v>
      </c>
      <c r="AE20" s="4">
        <f t="shared" si="5"/>
        <v>0.28393948637231203</v>
      </c>
      <c r="AF20" s="4">
        <f t="shared" si="5"/>
        <v>0.21097259161117732</v>
      </c>
      <c r="AG20" s="4">
        <f t="shared" si="5"/>
        <v>0.15253917653798199</v>
      </c>
      <c r="AH20" s="4">
        <f t="shared" si="5"/>
        <v>0.10795188737709993</v>
      </c>
      <c r="AI20" s="4">
        <f t="shared" si="5"/>
        <v>7.5176653938091809E-2</v>
      </c>
      <c r="AJ20" s="4">
        <f t="shared" si="5"/>
        <v>5.1742836177502194E-2</v>
      </c>
      <c r="AK20" s="4">
        <f t="shared" si="5"/>
        <v>3.5319190625345942E-2</v>
      </c>
      <c r="AL20" s="4">
        <f t="shared" si="5"/>
        <v>2.3969442072658165E-2</v>
      </c>
      <c r="AM20" s="4">
        <f t="shared" si="5"/>
        <v>1.6202243558389728E-2</v>
      </c>
      <c r="AN20" s="4">
        <f t="shared" si="5"/>
        <v>1.0922240564108399E-2</v>
      </c>
      <c r="AO20" s="4">
        <f t="shared" si="5"/>
        <v>7.3493212906090566E-3</v>
      </c>
      <c r="AP20" s="4">
        <f t="shared" si="5"/>
        <v>4.9390262185057265E-3</v>
      </c>
      <c r="AQ20" s="4">
        <f t="shared" si="5"/>
        <v>3.3164275492956197E-3</v>
      </c>
      <c r="AR20" s="4">
        <f t="shared" si="5"/>
        <v>2.2256362146679809E-3</v>
      </c>
      <c r="AT20" s="85" t="str">
        <f>A2</f>
        <v>Battery</v>
      </c>
      <c r="AU20" s="80"/>
      <c r="AV20" s="80"/>
      <c r="AW20" s="80"/>
      <c r="AX20" s="80"/>
      <c r="AY20" s="80"/>
      <c r="AZ20" s="80"/>
      <c r="BA20" s="86"/>
    </row>
    <row r="21" spans="1:53" x14ac:dyDescent="0.25">
      <c r="A21" s="24" t="s">
        <v>206</v>
      </c>
      <c r="B21" s="115">
        <f>'Parameter Input'!$L$109</f>
        <v>0</v>
      </c>
      <c r="C21" s="116">
        <f>'Parameter Input'!$M$109</f>
        <v>0</v>
      </c>
      <c r="D21" s="1" t="s">
        <v>76</v>
      </c>
      <c r="L21" s="54">
        <f>'Parameter Input'!$O$109</f>
        <v>17</v>
      </c>
      <c r="M21" s="37">
        <v>0</v>
      </c>
      <c r="N21" s="37">
        <v>1</v>
      </c>
      <c r="O21" s="37">
        <f>'Parameter Input'!$P$109</f>
        <v>0.9</v>
      </c>
      <c r="P21" s="55">
        <f>'Parameter Input'!$Q$109</f>
        <v>0.4</v>
      </c>
      <c r="Q21" s="4">
        <f t="shared" ref="Q21:AR21" si="6">$N21+($M21-$N21)*((1/(1+EXP(-$P21*(Q$9-$L21)))^$O21))</f>
        <v>0.99780374543478534</v>
      </c>
      <c r="R21" s="4">
        <f t="shared" si="6"/>
        <v>0.99685359315256394</v>
      </c>
      <c r="S21" s="4">
        <f t="shared" si="6"/>
        <v>0.99549347132349975</v>
      </c>
      <c r="T21" s="4">
        <f t="shared" si="6"/>
        <v>0.99354772139898062</v>
      </c>
      <c r="U21" s="4">
        <f t="shared" si="6"/>
        <v>0.99076681540580536</v>
      </c>
      <c r="V21" s="4">
        <f t="shared" si="6"/>
        <v>0.9867978615748374</v>
      </c>
      <c r="W21" s="4">
        <f t="shared" si="6"/>
        <v>0.98114509762858249</v>
      </c>
      <c r="X21" s="4">
        <f t="shared" si="6"/>
        <v>0.97311898315872036</v>
      </c>
      <c r="Y21" s="4">
        <f t="shared" si="6"/>
        <v>0.96177484161592774</v>
      </c>
      <c r="Z21" s="4">
        <f t="shared" si="6"/>
        <v>0.94584787155511363</v>
      </c>
      <c r="AA21" s="4">
        <f t="shared" si="6"/>
        <v>0.92370360150141495</v>
      </c>
      <c r="AB21" s="4">
        <f t="shared" si="6"/>
        <v>0.89334463567658451</v>
      </c>
      <c r="AC21" s="4">
        <f t="shared" si="6"/>
        <v>0.85254543874327005</v>
      </c>
      <c r="AD21" s="4">
        <f t="shared" si="6"/>
        <v>0.79921300652623883</v>
      </c>
      <c r="AE21" s="4">
        <f t="shared" si="6"/>
        <v>0.73204982249993378</v>
      </c>
      <c r="AF21" s="4">
        <f t="shared" si="6"/>
        <v>0.65145592958786691</v>
      </c>
      <c r="AG21" s="4">
        <f t="shared" si="6"/>
        <v>0.56032247880849573</v>
      </c>
      <c r="AH21" s="4">
        <f t="shared" si="6"/>
        <v>0.46411326873185343</v>
      </c>
      <c r="AI21" s="4">
        <f t="shared" si="6"/>
        <v>0.36979727595523937</v>
      </c>
      <c r="AJ21" s="4">
        <f t="shared" si="6"/>
        <v>0.28393948637231203</v>
      </c>
      <c r="AK21" s="4">
        <f t="shared" si="6"/>
        <v>0.21097259161117732</v>
      </c>
      <c r="AL21" s="4">
        <f t="shared" si="6"/>
        <v>0.15253917653798199</v>
      </c>
      <c r="AM21" s="4">
        <f t="shared" si="6"/>
        <v>0.10795188737709993</v>
      </c>
      <c r="AN21" s="4">
        <f t="shared" si="6"/>
        <v>7.5176653938091809E-2</v>
      </c>
      <c r="AO21" s="4">
        <f t="shared" si="6"/>
        <v>5.1742836177502194E-2</v>
      </c>
      <c r="AP21" s="4">
        <f t="shared" si="6"/>
        <v>3.5319190625345942E-2</v>
      </c>
      <c r="AQ21" s="4">
        <f t="shared" si="6"/>
        <v>2.3969442072658165E-2</v>
      </c>
      <c r="AR21" s="4">
        <f t="shared" si="6"/>
        <v>1.6202243558389728E-2</v>
      </c>
    </row>
    <row r="22" spans="1:53" x14ac:dyDescent="0.25">
      <c r="A22" s="24" t="s">
        <v>41</v>
      </c>
      <c r="B22" s="43">
        <f>'Parameter Input'!$L$103</f>
        <v>20</v>
      </c>
      <c r="C22" s="44">
        <f>'Parameter Input'!$M$103</f>
        <v>20</v>
      </c>
      <c r="D22" s="1" t="s">
        <v>42</v>
      </c>
      <c r="L22" s="54">
        <f>'Parameter Input'!$O$103</f>
        <v>12</v>
      </c>
      <c r="M22" s="37">
        <v>0</v>
      </c>
      <c r="N22" s="37">
        <v>1</v>
      </c>
      <c r="O22" s="37">
        <f>'Parameter Input'!$P$103</f>
        <v>0.9</v>
      </c>
      <c r="P22" s="55">
        <f>'Parameter Input'!$Q$103</f>
        <v>0.4</v>
      </c>
      <c r="Q22" s="4">
        <f t="shared" ref="Q22:AF27" si="7">$N22+($M22-$N22)*((1/(1+EXP(-$P22*(Q$9-$L22)))^$O22))</f>
        <v>0.9867978615748374</v>
      </c>
      <c r="R22" s="4">
        <f t="shared" si="7"/>
        <v>0.98114509762858249</v>
      </c>
      <c r="S22" s="4">
        <f t="shared" si="7"/>
        <v>0.97311898315872036</v>
      </c>
      <c r="T22" s="4">
        <f t="shared" si="7"/>
        <v>0.96177484161592774</v>
      </c>
      <c r="U22" s="4">
        <f t="shared" si="7"/>
        <v>0.94584787155511363</v>
      </c>
      <c r="V22" s="4">
        <f t="shared" si="7"/>
        <v>0.92370360150141495</v>
      </c>
      <c r="W22" s="4">
        <f t="shared" si="7"/>
        <v>0.89334463567658451</v>
      </c>
      <c r="X22" s="4">
        <f t="shared" si="7"/>
        <v>0.85254543874327005</v>
      </c>
      <c r="Y22" s="4">
        <f t="shared" si="7"/>
        <v>0.79921300652623883</v>
      </c>
      <c r="Z22" s="4">
        <f t="shared" si="7"/>
        <v>0.73204982249993378</v>
      </c>
      <c r="AA22" s="4">
        <f t="shared" si="7"/>
        <v>0.65145592958786691</v>
      </c>
      <c r="AB22" s="4">
        <f t="shared" si="7"/>
        <v>0.56032247880849573</v>
      </c>
      <c r="AC22" s="4">
        <f t="shared" si="7"/>
        <v>0.46411326873185343</v>
      </c>
      <c r="AD22" s="4">
        <f t="shared" si="7"/>
        <v>0.36979727595523937</v>
      </c>
      <c r="AE22" s="4">
        <f t="shared" si="7"/>
        <v>0.28393948637231203</v>
      </c>
      <c r="AF22" s="4">
        <f t="shared" si="7"/>
        <v>0.21097259161117732</v>
      </c>
      <c r="AG22" s="4">
        <f t="shared" si="5"/>
        <v>0.15253917653798199</v>
      </c>
      <c r="AH22" s="4">
        <f t="shared" si="5"/>
        <v>0.10795188737709993</v>
      </c>
      <c r="AI22" s="4">
        <f t="shared" si="5"/>
        <v>7.5176653938091809E-2</v>
      </c>
      <c r="AJ22" s="4">
        <f t="shared" si="5"/>
        <v>5.1742836177502194E-2</v>
      </c>
      <c r="AK22" s="4">
        <f t="shared" si="5"/>
        <v>3.5319190625345942E-2</v>
      </c>
      <c r="AL22" s="4">
        <f t="shared" si="5"/>
        <v>2.3969442072658165E-2</v>
      </c>
      <c r="AM22" s="4">
        <f t="shared" si="5"/>
        <v>1.6202243558389728E-2</v>
      </c>
      <c r="AN22" s="4">
        <f t="shared" si="5"/>
        <v>1.0922240564108399E-2</v>
      </c>
      <c r="AO22" s="4">
        <f t="shared" si="5"/>
        <v>7.3493212906090566E-3</v>
      </c>
      <c r="AP22" s="4">
        <f t="shared" si="5"/>
        <v>4.9390262185057265E-3</v>
      </c>
      <c r="AQ22" s="4">
        <f t="shared" si="5"/>
        <v>3.3164275492956197E-3</v>
      </c>
      <c r="AR22" s="4">
        <f t="shared" si="5"/>
        <v>2.2256362146679809E-3</v>
      </c>
      <c r="AT22" s="85" t="str">
        <f t="shared" ref="AT22:AW23" si="8">A13</f>
        <v>Capex costumization</v>
      </c>
      <c r="AU22" s="81">
        <f t="shared" si="8"/>
        <v>4200000</v>
      </c>
      <c r="AV22" s="81">
        <f t="shared" si="8"/>
        <v>4200000</v>
      </c>
      <c r="AW22" s="81" t="str">
        <f t="shared" si="8"/>
        <v>[€]</v>
      </c>
      <c r="AX22" s="80">
        <f>L13</f>
        <v>12</v>
      </c>
      <c r="AY22" s="80">
        <f>O13</f>
        <v>0.9</v>
      </c>
      <c r="AZ22" s="80">
        <f>P13</f>
        <v>0.4</v>
      </c>
      <c r="BA22" s="86"/>
    </row>
    <row r="23" spans="1:53" x14ac:dyDescent="0.25">
      <c r="A23" s="24" t="s">
        <v>70</v>
      </c>
      <c r="B23" s="43">
        <f>'Parameter Input'!B83</f>
        <v>30</v>
      </c>
      <c r="C23" s="44">
        <f>'Parameter Input'!C83</f>
        <v>30</v>
      </c>
      <c r="D23" s="1" t="s">
        <v>42</v>
      </c>
      <c r="L23" s="54">
        <f>'Parameter Input'!E83</f>
        <v>12</v>
      </c>
      <c r="M23" s="37">
        <v>0</v>
      </c>
      <c r="N23" s="37">
        <v>1</v>
      </c>
      <c r="O23" s="37">
        <f>'Parameter Input'!F83</f>
        <v>0.9</v>
      </c>
      <c r="P23" s="55">
        <f>'Parameter Input'!G83</f>
        <v>0.4</v>
      </c>
      <c r="Q23" s="4">
        <f t="shared" si="7"/>
        <v>0.9867978615748374</v>
      </c>
      <c r="R23" s="4">
        <f t="shared" si="7"/>
        <v>0.98114509762858249</v>
      </c>
      <c r="S23" s="4">
        <f t="shared" si="7"/>
        <v>0.97311898315872036</v>
      </c>
      <c r="T23" s="4">
        <f t="shared" si="7"/>
        <v>0.96177484161592774</v>
      </c>
      <c r="U23" s="4">
        <f t="shared" si="7"/>
        <v>0.94584787155511363</v>
      </c>
      <c r="V23" s="4">
        <f t="shared" si="7"/>
        <v>0.92370360150141495</v>
      </c>
      <c r="W23" s="4">
        <f t="shared" si="7"/>
        <v>0.89334463567658451</v>
      </c>
      <c r="X23" s="4">
        <f t="shared" si="7"/>
        <v>0.85254543874327005</v>
      </c>
      <c r="Y23" s="4">
        <f t="shared" si="7"/>
        <v>0.79921300652623883</v>
      </c>
      <c r="Z23" s="4">
        <f t="shared" si="7"/>
        <v>0.73204982249993378</v>
      </c>
      <c r="AA23" s="4">
        <f t="shared" si="7"/>
        <v>0.65145592958786691</v>
      </c>
      <c r="AB23" s="4">
        <f t="shared" si="7"/>
        <v>0.56032247880849573</v>
      </c>
      <c r="AC23" s="4">
        <f t="shared" si="7"/>
        <v>0.46411326873185343</v>
      </c>
      <c r="AD23" s="4">
        <f t="shared" si="7"/>
        <v>0.36979727595523937</v>
      </c>
      <c r="AE23" s="4">
        <f t="shared" si="7"/>
        <v>0.28393948637231203</v>
      </c>
      <c r="AF23" s="4">
        <f t="shared" si="7"/>
        <v>0.21097259161117732</v>
      </c>
      <c r="AG23" s="4">
        <f t="shared" si="5"/>
        <v>0.15253917653798199</v>
      </c>
      <c r="AH23" s="4">
        <f t="shared" si="5"/>
        <v>0.10795188737709993</v>
      </c>
      <c r="AI23" s="4">
        <f t="shared" si="5"/>
        <v>7.5176653938091809E-2</v>
      </c>
      <c r="AJ23" s="4">
        <f t="shared" si="5"/>
        <v>5.1742836177502194E-2</v>
      </c>
      <c r="AK23" s="4">
        <f t="shared" si="5"/>
        <v>3.5319190625345942E-2</v>
      </c>
      <c r="AL23" s="4">
        <f t="shared" si="5"/>
        <v>2.3969442072658165E-2</v>
      </c>
      <c r="AM23" s="4">
        <f t="shared" si="5"/>
        <v>1.6202243558389728E-2</v>
      </c>
      <c r="AN23" s="4">
        <f t="shared" si="5"/>
        <v>1.0922240564108399E-2</v>
      </c>
      <c r="AO23" s="4">
        <f t="shared" si="5"/>
        <v>7.3493212906090566E-3</v>
      </c>
      <c r="AP23" s="4">
        <f t="shared" si="5"/>
        <v>4.9390262185057265E-3</v>
      </c>
      <c r="AQ23" s="4">
        <f t="shared" si="5"/>
        <v>3.3164275492956197E-3</v>
      </c>
      <c r="AR23" s="4">
        <f t="shared" si="5"/>
        <v>2.2256362146679809E-3</v>
      </c>
      <c r="AT23" s="85" t="str">
        <f t="shared" si="8"/>
        <v>Residual value (costumization)</v>
      </c>
      <c r="AU23" s="81">
        <f t="shared" si="8"/>
        <v>-210000</v>
      </c>
      <c r="AV23" s="81">
        <f t="shared" si="8"/>
        <v>-210000</v>
      </c>
      <c r="AW23" s="81" t="str">
        <f t="shared" si="8"/>
        <v>[€]</v>
      </c>
      <c r="AX23" s="80">
        <f>L14</f>
        <v>12</v>
      </c>
      <c r="AY23" s="80">
        <f>O14</f>
        <v>0.9</v>
      </c>
      <c r="AZ23" s="80">
        <f>P14</f>
        <v>0.4</v>
      </c>
      <c r="BA23" s="86"/>
    </row>
    <row r="24" spans="1:53" x14ac:dyDescent="0.25">
      <c r="A24" s="24" t="s">
        <v>48</v>
      </c>
      <c r="B24" s="70">
        <f>'Parameter Input'!B80</f>
        <v>2240</v>
      </c>
      <c r="C24" s="71">
        <f>'Parameter Input'!C80</f>
        <v>2240</v>
      </c>
      <c r="D24" s="1" t="s">
        <v>49</v>
      </c>
      <c r="L24" s="54">
        <f>'Parameter Input'!E80</f>
        <v>12</v>
      </c>
      <c r="M24" s="37">
        <v>0</v>
      </c>
      <c r="N24" s="37">
        <v>1</v>
      </c>
      <c r="O24" s="37">
        <f>'Parameter Input'!F80</f>
        <v>0.9</v>
      </c>
      <c r="P24" s="55">
        <f>'Parameter Input'!G80</f>
        <v>0.4</v>
      </c>
      <c r="Q24" s="4">
        <f t="shared" si="7"/>
        <v>0.9867978615748374</v>
      </c>
      <c r="R24" s="4">
        <f t="shared" si="7"/>
        <v>0.98114509762858249</v>
      </c>
      <c r="S24" s="4">
        <f t="shared" si="7"/>
        <v>0.97311898315872036</v>
      </c>
      <c r="T24" s="4">
        <f t="shared" si="7"/>
        <v>0.96177484161592774</v>
      </c>
      <c r="U24" s="4">
        <f t="shared" si="7"/>
        <v>0.94584787155511363</v>
      </c>
      <c r="V24" s="4">
        <f t="shared" si="7"/>
        <v>0.92370360150141495</v>
      </c>
      <c r="W24" s="4">
        <f t="shared" si="7"/>
        <v>0.89334463567658451</v>
      </c>
      <c r="X24" s="4">
        <f t="shared" si="7"/>
        <v>0.85254543874327005</v>
      </c>
      <c r="Y24" s="4">
        <f t="shared" si="7"/>
        <v>0.79921300652623883</v>
      </c>
      <c r="Z24" s="4">
        <f t="shared" si="7"/>
        <v>0.73204982249993378</v>
      </c>
      <c r="AA24" s="4">
        <f t="shared" si="7"/>
        <v>0.65145592958786691</v>
      </c>
      <c r="AB24" s="4">
        <f t="shared" si="7"/>
        <v>0.56032247880849573</v>
      </c>
      <c r="AC24" s="4">
        <f t="shared" si="7"/>
        <v>0.46411326873185343</v>
      </c>
      <c r="AD24" s="4">
        <f t="shared" si="7"/>
        <v>0.36979727595523937</v>
      </c>
      <c r="AE24" s="4">
        <f t="shared" si="7"/>
        <v>0.28393948637231203</v>
      </c>
      <c r="AF24" s="4">
        <f t="shared" si="7"/>
        <v>0.21097259161117732</v>
      </c>
      <c r="AG24" s="4">
        <f t="shared" si="5"/>
        <v>0.15253917653798199</v>
      </c>
      <c r="AH24" s="4">
        <f t="shared" si="5"/>
        <v>0.10795188737709993</v>
      </c>
      <c r="AI24" s="4">
        <f t="shared" si="5"/>
        <v>7.5176653938091809E-2</v>
      </c>
      <c r="AJ24" s="4">
        <f t="shared" si="5"/>
        <v>5.1742836177502194E-2</v>
      </c>
      <c r="AK24" s="4">
        <f t="shared" si="5"/>
        <v>3.5319190625345942E-2</v>
      </c>
      <c r="AL24" s="4">
        <f t="shared" si="5"/>
        <v>2.3969442072658165E-2</v>
      </c>
      <c r="AM24" s="4">
        <f t="shared" si="5"/>
        <v>1.6202243558389728E-2</v>
      </c>
      <c r="AN24" s="4">
        <f t="shared" si="5"/>
        <v>1.0922240564108399E-2</v>
      </c>
      <c r="AO24" s="4">
        <f t="shared" si="5"/>
        <v>7.3493212906090566E-3</v>
      </c>
      <c r="AP24" s="4">
        <f t="shared" si="5"/>
        <v>4.9390262185057265E-3</v>
      </c>
      <c r="AQ24" s="4">
        <f t="shared" si="5"/>
        <v>3.3164275492956197E-3</v>
      </c>
      <c r="AR24" s="4">
        <f t="shared" si="5"/>
        <v>2.2256362146679809E-3</v>
      </c>
      <c r="AT24" s="85" t="str">
        <f t="shared" ref="AT24:AW27" si="9">A24</f>
        <v xml:space="preserve">Tonnage </v>
      </c>
      <c r="AU24" s="81">
        <f t="shared" si="9"/>
        <v>2240</v>
      </c>
      <c r="AV24" s="81">
        <f t="shared" si="9"/>
        <v>2240</v>
      </c>
      <c r="AW24" s="81" t="str">
        <f t="shared" si="9"/>
        <v>[t]</v>
      </c>
      <c r="AX24" s="80">
        <f>L24</f>
        <v>12</v>
      </c>
      <c r="AY24" s="80">
        <f t="shared" ref="AY24:AZ27" si="10">O24</f>
        <v>0.9</v>
      </c>
      <c r="AZ24" s="80">
        <f t="shared" si="10"/>
        <v>0.4</v>
      </c>
      <c r="BA24" s="86"/>
    </row>
    <row r="25" spans="1:53" x14ac:dyDescent="0.25">
      <c r="A25" s="24" t="s">
        <v>56</v>
      </c>
      <c r="B25" s="72">
        <f>'Parameter Input'!B81</f>
        <v>0.48</v>
      </c>
      <c r="C25" s="73">
        <f>'Parameter Input'!C81</f>
        <v>0.48</v>
      </c>
      <c r="D25" s="1" t="s">
        <v>57</v>
      </c>
      <c r="L25" s="54">
        <f>'Parameter Input'!E81</f>
        <v>12</v>
      </c>
      <c r="M25" s="37">
        <v>0</v>
      </c>
      <c r="N25" s="37">
        <v>1</v>
      </c>
      <c r="O25" s="37">
        <f>'Parameter Input'!F81</f>
        <v>0.9</v>
      </c>
      <c r="P25" s="55">
        <f>'Parameter Input'!G81</f>
        <v>0.4</v>
      </c>
      <c r="Q25" s="4">
        <f t="shared" si="7"/>
        <v>0.9867978615748374</v>
      </c>
      <c r="R25" s="4">
        <f t="shared" si="7"/>
        <v>0.98114509762858249</v>
      </c>
      <c r="S25" s="4">
        <f t="shared" si="7"/>
        <v>0.97311898315872036</v>
      </c>
      <c r="T25" s="4">
        <f t="shared" si="7"/>
        <v>0.96177484161592774</v>
      </c>
      <c r="U25" s="4">
        <f t="shared" si="7"/>
        <v>0.94584787155511363</v>
      </c>
      <c r="V25" s="4">
        <f t="shared" si="7"/>
        <v>0.92370360150141495</v>
      </c>
      <c r="W25" s="4">
        <f t="shared" si="7"/>
        <v>0.89334463567658451</v>
      </c>
      <c r="X25" s="4">
        <f t="shared" si="7"/>
        <v>0.85254543874327005</v>
      </c>
      <c r="Y25" s="4">
        <f t="shared" si="7"/>
        <v>0.79921300652623883</v>
      </c>
      <c r="Z25" s="4">
        <f t="shared" si="7"/>
        <v>0.73204982249993378</v>
      </c>
      <c r="AA25" s="4">
        <f t="shared" si="7"/>
        <v>0.65145592958786691</v>
      </c>
      <c r="AB25" s="4">
        <f t="shared" si="7"/>
        <v>0.56032247880849573</v>
      </c>
      <c r="AC25" s="4">
        <f t="shared" si="7"/>
        <v>0.46411326873185343</v>
      </c>
      <c r="AD25" s="4">
        <f t="shared" si="7"/>
        <v>0.36979727595523937</v>
      </c>
      <c r="AE25" s="4">
        <f t="shared" si="7"/>
        <v>0.28393948637231203</v>
      </c>
      <c r="AF25" s="4">
        <f t="shared" si="7"/>
        <v>0.21097259161117732</v>
      </c>
      <c r="AG25" s="4">
        <f t="shared" si="5"/>
        <v>0.15253917653798199</v>
      </c>
      <c r="AH25" s="4">
        <f t="shared" si="5"/>
        <v>0.10795188737709993</v>
      </c>
      <c r="AI25" s="4">
        <f t="shared" si="5"/>
        <v>7.5176653938091809E-2</v>
      </c>
      <c r="AJ25" s="4">
        <f t="shared" si="5"/>
        <v>5.1742836177502194E-2</v>
      </c>
      <c r="AK25" s="4">
        <f t="shared" si="5"/>
        <v>3.5319190625345942E-2</v>
      </c>
      <c r="AL25" s="4">
        <f t="shared" si="5"/>
        <v>2.3969442072658165E-2</v>
      </c>
      <c r="AM25" s="4">
        <f t="shared" si="5"/>
        <v>1.6202243558389728E-2</v>
      </c>
      <c r="AN25" s="4">
        <f t="shared" si="5"/>
        <v>1.0922240564108399E-2</v>
      </c>
      <c r="AO25" s="4">
        <f t="shared" si="5"/>
        <v>7.3493212906090566E-3</v>
      </c>
      <c r="AP25" s="4">
        <f t="shared" si="5"/>
        <v>4.9390262185057265E-3</v>
      </c>
      <c r="AQ25" s="4">
        <f t="shared" si="5"/>
        <v>3.3164275492956197E-3</v>
      </c>
      <c r="AR25" s="4">
        <f t="shared" si="5"/>
        <v>2.2256362146679809E-3</v>
      </c>
      <c r="AT25" s="85" t="str">
        <f t="shared" si="9"/>
        <v>Market failure (av. utilization)</v>
      </c>
      <c r="AU25" s="81">
        <f t="shared" si="9"/>
        <v>0.48</v>
      </c>
      <c r="AV25" s="81">
        <f t="shared" si="9"/>
        <v>0.48</v>
      </c>
      <c r="AW25" s="81" t="str">
        <f t="shared" si="9"/>
        <v>[%]</v>
      </c>
      <c r="AX25" s="80">
        <f>L25</f>
        <v>12</v>
      </c>
      <c r="AY25" s="80">
        <f t="shared" si="10"/>
        <v>0.9</v>
      </c>
      <c r="AZ25" s="80">
        <f t="shared" si="10"/>
        <v>0.4</v>
      </c>
      <c r="BA25" s="86"/>
    </row>
    <row r="26" spans="1:53" x14ac:dyDescent="0.25">
      <c r="A26" s="24" t="s">
        <v>73</v>
      </c>
      <c r="B26" s="72">
        <f>'Parameter Input'!$L$107</f>
        <v>3.5714285714285712E-2</v>
      </c>
      <c r="C26" s="73">
        <f>'Parameter Input'!$M$107</f>
        <v>1.7857142857142856E-2</v>
      </c>
      <c r="D26" s="1" t="s">
        <v>57</v>
      </c>
      <c r="L26" s="54">
        <f>'Parameter Input'!$O$107</f>
        <v>12</v>
      </c>
      <c r="M26" s="37">
        <v>0</v>
      </c>
      <c r="N26" s="37">
        <v>1</v>
      </c>
      <c r="O26" s="37">
        <f>'Parameter Input'!$P$107</f>
        <v>0.9</v>
      </c>
      <c r="P26" s="55">
        <f>'Parameter Input'!$Q$107</f>
        <v>0.4</v>
      </c>
      <c r="Q26" s="4">
        <f t="shared" si="7"/>
        <v>0.9867978615748374</v>
      </c>
      <c r="R26" s="4">
        <f t="shared" si="7"/>
        <v>0.98114509762858249</v>
      </c>
      <c r="S26" s="4">
        <f t="shared" si="7"/>
        <v>0.97311898315872036</v>
      </c>
      <c r="T26" s="4">
        <f t="shared" si="7"/>
        <v>0.96177484161592774</v>
      </c>
      <c r="U26" s="4">
        <f t="shared" si="7"/>
        <v>0.94584787155511363</v>
      </c>
      <c r="V26" s="4">
        <f t="shared" si="7"/>
        <v>0.92370360150141495</v>
      </c>
      <c r="W26" s="4">
        <f t="shared" si="7"/>
        <v>0.89334463567658451</v>
      </c>
      <c r="X26" s="4">
        <f t="shared" si="7"/>
        <v>0.85254543874327005</v>
      </c>
      <c r="Y26" s="4">
        <f t="shared" si="7"/>
        <v>0.79921300652623883</v>
      </c>
      <c r="Z26" s="4">
        <f t="shared" si="7"/>
        <v>0.73204982249993378</v>
      </c>
      <c r="AA26" s="4">
        <f t="shared" si="7"/>
        <v>0.65145592958786691</v>
      </c>
      <c r="AB26" s="4">
        <f t="shared" si="7"/>
        <v>0.56032247880849573</v>
      </c>
      <c r="AC26" s="4">
        <f t="shared" si="7"/>
        <v>0.46411326873185343</v>
      </c>
      <c r="AD26" s="4">
        <f t="shared" si="7"/>
        <v>0.36979727595523937</v>
      </c>
      <c r="AE26" s="4">
        <f t="shared" si="7"/>
        <v>0.28393948637231203</v>
      </c>
      <c r="AF26" s="4">
        <f t="shared" si="7"/>
        <v>0.21097259161117732</v>
      </c>
      <c r="AG26" s="4">
        <f t="shared" si="5"/>
        <v>0.15253917653798199</v>
      </c>
      <c r="AH26" s="4">
        <f t="shared" si="5"/>
        <v>0.10795188737709993</v>
      </c>
      <c r="AI26" s="4">
        <f t="shared" si="5"/>
        <v>7.5176653938091809E-2</v>
      </c>
      <c r="AJ26" s="4">
        <f t="shared" si="5"/>
        <v>5.1742836177502194E-2</v>
      </c>
      <c r="AK26" s="4">
        <f t="shared" si="5"/>
        <v>3.5319190625345942E-2</v>
      </c>
      <c r="AL26" s="4">
        <f t="shared" si="5"/>
        <v>2.3969442072658165E-2</v>
      </c>
      <c r="AM26" s="4">
        <f t="shared" si="5"/>
        <v>1.6202243558389728E-2</v>
      </c>
      <c r="AN26" s="4">
        <f t="shared" si="5"/>
        <v>1.0922240564108399E-2</v>
      </c>
      <c r="AO26" s="4">
        <f t="shared" si="5"/>
        <v>7.3493212906090566E-3</v>
      </c>
      <c r="AP26" s="4">
        <f t="shared" si="5"/>
        <v>4.9390262185057265E-3</v>
      </c>
      <c r="AQ26" s="4">
        <f t="shared" si="5"/>
        <v>3.3164275492956197E-3</v>
      </c>
      <c r="AR26" s="4">
        <f t="shared" si="5"/>
        <v>2.2256362146679809E-3</v>
      </c>
      <c r="AT26" s="85" t="str">
        <f t="shared" si="9"/>
        <v>Payload loss (fuel)</v>
      </c>
      <c r="AU26" s="81">
        <f t="shared" si="9"/>
        <v>3.5714285714285712E-2</v>
      </c>
      <c r="AV26" s="81">
        <f t="shared" si="9"/>
        <v>1.7857142857142856E-2</v>
      </c>
      <c r="AW26" s="81" t="str">
        <f t="shared" si="9"/>
        <v>[%]</v>
      </c>
      <c r="AX26" s="80">
        <f>L26</f>
        <v>12</v>
      </c>
      <c r="AY26" s="80">
        <f t="shared" si="10"/>
        <v>0.9</v>
      </c>
      <c r="AZ26" s="80">
        <f t="shared" si="10"/>
        <v>0.4</v>
      </c>
      <c r="BA26" s="86"/>
    </row>
    <row r="27" spans="1:53" ht="15.75" thickBot="1" x14ac:dyDescent="0.3">
      <c r="A27" s="24" t="s">
        <v>64</v>
      </c>
      <c r="B27" s="74">
        <f>'Parameter Input'!B82</f>
        <v>178500</v>
      </c>
      <c r="C27" s="75">
        <f>'Parameter Input'!C82</f>
        <v>178500</v>
      </c>
      <c r="D27" s="1" t="s">
        <v>65</v>
      </c>
      <c r="L27" s="56">
        <f>'Parameter Input'!E82</f>
        <v>12</v>
      </c>
      <c r="M27" s="57">
        <v>0</v>
      </c>
      <c r="N27" s="57">
        <v>1</v>
      </c>
      <c r="O27" s="57">
        <f>'Parameter Input'!F82</f>
        <v>0.9</v>
      </c>
      <c r="P27" s="58">
        <f>'Parameter Input'!G82</f>
        <v>0.4</v>
      </c>
      <c r="Q27" s="4">
        <f t="shared" si="7"/>
        <v>0.9867978615748374</v>
      </c>
      <c r="R27" s="4">
        <f t="shared" si="7"/>
        <v>0.98114509762858249</v>
      </c>
      <c r="S27" s="4">
        <f t="shared" si="7"/>
        <v>0.97311898315872036</v>
      </c>
      <c r="T27" s="4">
        <f t="shared" si="7"/>
        <v>0.96177484161592774</v>
      </c>
      <c r="U27" s="4">
        <f t="shared" si="7"/>
        <v>0.94584787155511363</v>
      </c>
      <c r="V27" s="4">
        <f t="shared" si="7"/>
        <v>0.92370360150141495</v>
      </c>
      <c r="W27" s="4">
        <f t="shared" si="7"/>
        <v>0.89334463567658451</v>
      </c>
      <c r="X27" s="4">
        <f t="shared" si="7"/>
        <v>0.85254543874327005</v>
      </c>
      <c r="Y27" s="4">
        <f t="shared" si="7"/>
        <v>0.79921300652623883</v>
      </c>
      <c r="Z27" s="4">
        <f t="shared" si="7"/>
        <v>0.73204982249993378</v>
      </c>
      <c r="AA27" s="4">
        <f t="shared" si="7"/>
        <v>0.65145592958786691</v>
      </c>
      <c r="AB27" s="4">
        <f t="shared" si="7"/>
        <v>0.56032247880849573</v>
      </c>
      <c r="AC27" s="4">
        <f t="shared" si="7"/>
        <v>0.46411326873185343</v>
      </c>
      <c r="AD27" s="4">
        <f t="shared" si="7"/>
        <v>0.36979727595523937</v>
      </c>
      <c r="AE27" s="4">
        <f t="shared" si="7"/>
        <v>0.28393948637231203</v>
      </c>
      <c r="AF27" s="4">
        <f t="shared" si="7"/>
        <v>0.21097259161117732</v>
      </c>
      <c r="AG27" s="4">
        <f t="shared" si="5"/>
        <v>0.15253917653798199</v>
      </c>
      <c r="AH27" s="4">
        <f t="shared" si="5"/>
        <v>0.10795188737709993</v>
      </c>
      <c r="AI27" s="4">
        <f t="shared" si="5"/>
        <v>7.5176653938091809E-2</v>
      </c>
      <c r="AJ27" s="4">
        <f t="shared" si="5"/>
        <v>5.1742836177502194E-2</v>
      </c>
      <c r="AK27" s="4">
        <f t="shared" si="5"/>
        <v>3.5319190625345942E-2</v>
      </c>
      <c r="AL27" s="4">
        <f t="shared" si="5"/>
        <v>2.3969442072658165E-2</v>
      </c>
      <c r="AM27" s="4">
        <f t="shared" si="5"/>
        <v>1.6202243558389728E-2</v>
      </c>
      <c r="AN27" s="4">
        <f t="shared" si="5"/>
        <v>1.0922240564108399E-2</v>
      </c>
      <c r="AO27" s="4">
        <f t="shared" si="5"/>
        <v>7.3493212906090566E-3</v>
      </c>
      <c r="AP27" s="4">
        <f t="shared" si="5"/>
        <v>4.9390262185057265E-3</v>
      </c>
      <c r="AQ27" s="4">
        <f t="shared" si="5"/>
        <v>3.3164275492956197E-3</v>
      </c>
      <c r="AR27" s="4">
        <f t="shared" si="5"/>
        <v>2.2256362146679809E-3</v>
      </c>
      <c r="AT27" s="87" t="str">
        <f t="shared" si="9"/>
        <v>Annual Mileage</v>
      </c>
      <c r="AU27" s="88">
        <f t="shared" si="9"/>
        <v>178500</v>
      </c>
      <c r="AV27" s="88">
        <f t="shared" si="9"/>
        <v>178500</v>
      </c>
      <c r="AW27" s="88" t="str">
        <f t="shared" si="9"/>
        <v>[km/a]</v>
      </c>
      <c r="AX27" s="89">
        <f>L27</f>
        <v>12</v>
      </c>
      <c r="AY27" s="89">
        <f t="shared" si="10"/>
        <v>0.9</v>
      </c>
      <c r="AZ27" s="89">
        <f t="shared" si="10"/>
        <v>0.4</v>
      </c>
      <c r="BA27" s="90"/>
    </row>
    <row r="28" spans="1:53" ht="15.75" thickBot="1" x14ac:dyDescent="0.3">
      <c r="A28" s="25"/>
      <c r="B28" s="40"/>
    </row>
    <row r="29" spans="1:53" ht="15.75" thickBot="1" x14ac:dyDescent="0.3">
      <c r="AT29" s="82" t="str">
        <f>A1</f>
        <v>Railway long-haul: Dry bulk</v>
      </c>
      <c r="AU29" s="83"/>
      <c r="AV29" s="83"/>
      <c r="AW29" s="83"/>
      <c r="AX29" s="83">
        <f>U9</f>
        <v>4</v>
      </c>
      <c r="AY29" s="83"/>
      <c r="AZ29" s="83"/>
      <c r="BA29" s="84" t="s">
        <v>3</v>
      </c>
    </row>
    <row r="30" spans="1:53" ht="15.75" thickBot="1" x14ac:dyDescent="0.3">
      <c r="A30" s="26" t="s">
        <v>208</v>
      </c>
      <c r="B30" s="27">
        <v>2023</v>
      </c>
      <c r="C30" s="27">
        <v>2024</v>
      </c>
      <c r="D30" s="27">
        <v>2025</v>
      </c>
      <c r="E30" s="27">
        <v>2026</v>
      </c>
      <c r="F30" s="27">
        <v>2027</v>
      </c>
      <c r="G30" s="27">
        <v>2028</v>
      </c>
      <c r="H30" s="27">
        <v>2029</v>
      </c>
      <c r="I30" s="27">
        <v>2030</v>
      </c>
      <c r="J30" s="27">
        <v>2031</v>
      </c>
      <c r="K30" s="27">
        <v>2032</v>
      </c>
      <c r="L30" s="27">
        <v>2033</v>
      </c>
      <c r="M30" s="27">
        <v>2034</v>
      </c>
      <c r="N30" s="27">
        <v>2035</v>
      </c>
      <c r="O30" s="27">
        <v>2036</v>
      </c>
      <c r="P30" s="27">
        <v>2037</v>
      </c>
      <c r="Q30" s="27">
        <v>2038</v>
      </c>
      <c r="R30" s="27">
        <v>2039</v>
      </c>
      <c r="S30" s="27">
        <v>2040</v>
      </c>
      <c r="T30" s="27">
        <v>2041</v>
      </c>
      <c r="U30" s="27">
        <v>2042</v>
      </c>
      <c r="V30" s="27">
        <v>2043</v>
      </c>
      <c r="W30" s="27">
        <v>2044</v>
      </c>
      <c r="X30" s="27">
        <v>2045</v>
      </c>
      <c r="Y30" s="27">
        <v>2046</v>
      </c>
      <c r="Z30" s="27">
        <v>2047</v>
      </c>
      <c r="AA30" s="27">
        <v>2048</v>
      </c>
      <c r="AB30" s="27">
        <v>2049</v>
      </c>
      <c r="AC30" s="28">
        <v>2050</v>
      </c>
      <c r="AT30" s="85" t="str">
        <f>A2</f>
        <v>Battery</v>
      </c>
      <c r="AU30" s="80">
        <f>B9</f>
        <v>2023</v>
      </c>
      <c r="AV30" s="80">
        <f>C9</f>
        <v>2050</v>
      </c>
      <c r="AW30" s="80" t="str">
        <f>D10</f>
        <v>Unit</v>
      </c>
      <c r="AX30" s="80" t="str">
        <f>L10</f>
        <v>midway</v>
      </c>
      <c r="AY30" s="80" t="str">
        <f>O10</f>
        <v>a</v>
      </c>
      <c r="AZ30" s="80" t="str">
        <f>P10</f>
        <v>k</v>
      </c>
      <c r="BA30" s="86"/>
    </row>
    <row r="31" spans="1:53" x14ac:dyDescent="0.25">
      <c r="A31" s="29" t="str">
        <f t="shared" ref="A31:A40" si="11">A11</f>
        <v>Capex vehicle</v>
      </c>
      <c r="B31" s="62">
        <f t="shared" ref="B31:B39" si="12">$B11+($C11-$B11)*(1-Q11)</f>
        <v>9950491.9809056409</v>
      </c>
      <c r="C31" s="62">
        <f t="shared" ref="C31:C39" si="13">$B11+($C11-$B11)*(1-R11)</f>
        <v>9929294.1161071844</v>
      </c>
      <c r="D31" s="62">
        <f t="shared" ref="D31:D39" si="14">$B11+($C11-$B11)*(1-S11)</f>
        <v>9899196.186845202</v>
      </c>
      <c r="E31" s="62">
        <f t="shared" ref="E31:E39" si="15">$B11+($C11-$B11)*(1-T11)</f>
        <v>9856655.6560597289</v>
      </c>
      <c r="F31" s="62">
        <f t="shared" ref="F31:F39" si="16">$B11+($C11-$B11)*(1-U11)</f>
        <v>9796929.5183316767</v>
      </c>
      <c r="G31" s="62">
        <f t="shared" ref="G31:G39" si="17">$B11+($C11-$B11)*(1-V11)</f>
        <v>9713888.5056303069</v>
      </c>
      <c r="H31" s="62">
        <f t="shared" ref="H31:H39" si="18">$B11+($C11-$B11)*(1-W11)</f>
        <v>9600042.3837871924</v>
      </c>
      <c r="I31" s="62">
        <f t="shared" ref="I31:I39" si="19">$B11+($C11-$B11)*(1-X11)</f>
        <v>9447045.3952872623</v>
      </c>
      <c r="J31" s="62">
        <f t="shared" ref="J31:J39" si="20">$B11+($C11-$B11)*(1-Y11)</f>
        <v>9247048.7744733952</v>
      </c>
      <c r="K31" s="62">
        <f t="shared" ref="K31:K39" si="21">$B11+($C11-$B11)*(1-Z11)</f>
        <v>8995186.8343747519</v>
      </c>
      <c r="L31" s="62">
        <f t="shared" ref="L31:L39" si="22">$B11+($C11-$B11)*(1-AA11)</f>
        <v>8692959.7359545007</v>
      </c>
      <c r="M31" s="62">
        <f t="shared" ref="M31:M39" si="23">$B11+($C11-$B11)*(1-AB11)</f>
        <v>8351209.2955318587</v>
      </c>
      <c r="N31" s="62">
        <f t="shared" ref="N31:N39" si="24">$B11+($C11-$B11)*(1-AC11)</f>
        <v>7990424.7577444501</v>
      </c>
      <c r="O31" s="62">
        <f t="shared" ref="O31:O39" si="25">$B11+($C11-$B11)*(1-AD11)</f>
        <v>7636739.7848321479</v>
      </c>
      <c r="P31" s="62">
        <f t="shared" ref="P31:P39" si="26">$B11+($C11-$B11)*(1-AE11)</f>
        <v>7314773.0738961697</v>
      </c>
      <c r="Q31" s="62">
        <f t="shared" ref="Q31:Q39" si="27">$B11+($C11-$B11)*(1-AF11)</f>
        <v>7041147.2185419146</v>
      </c>
      <c r="R31" s="62">
        <f t="shared" ref="R31:R39" si="28">$B11+($C11-$B11)*(1-AG11)</f>
        <v>6822021.912017433</v>
      </c>
      <c r="S31" s="62">
        <f t="shared" ref="S31:S39" si="29">$B11+($C11-$B11)*(1-AH11)</f>
        <v>6654819.5776641248</v>
      </c>
      <c r="T31" s="62">
        <f t="shared" ref="T31:T39" si="30">$B11+($C11-$B11)*(1-AI11)</f>
        <v>6531912.4522678442</v>
      </c>
      <c r="U31" s="62">
        <f t="shared" ref="U31:U39" si="31">$B11+($C11-$B11)*(1-AJ11)</f>
        <v>6444035.6356656328</v>
      </c>
      <c r="V31" s="62">
        <f t="shared" ref="V31:V39" si="32">$B11+($C11-$B11)*(1-AK11)</f>
        <v>6382446.9648450473</v>
      </c>
      <c r="W31" s="62">
        <f t="shared" ref="W31:W39" si="33">$B11+($C11-$B11)*(1-AL11)</f>
        <v>6339885.4077724684</v>
      </c>
      <c r="X31" s="62">
        <f t="shared" ref="X31:X39" si="34">$B11+($C11-$B11)*(1-AM11)</f>
        <v>6310758.4133439614</v>
      </c>
      <c r="Y31" s="62">
        <f t="shared" ref="Y31:Y39" si="35">$B11+($C11-$B11)*(1-AN11)</f>
        <v>6290958.4021154065</v>
      </c>
      <c r="Z31" s="62">
        <f t="shared" ref="Z31:Z39" si="36">$B11+($C11-$B11)*(1-AO11)</f>
        <v>6277559.9548397847</v>
      </c>
      <c r="AA31" s="62">
        <f t="shared" ref="AA31:AA39" si="37">$B11+($C11-$B11)*(1-AP11)</f>
        <v>6268521.3483193964</v>
      </c>
      <c r="AB31" s="62">
        <f t="shared" ref="AB31:AB39" si="38">$B11+($C11-$B11)*(1-AQ11)</f>
        <v>6262436.6033098586</v>
      </c>
      <c r="AC31" s="62">
        <f t="shared" ref="AC31:AC39" si="39">$B11+($C11-$B11)*(1-AR11)</f>
        <v>6258346.1358050052</v>
      </c>
      <c r="AT31" s="85" t="str">
        <f>A17</f>
        <v>Opex maintenance &amp; repair</v>
      </c>
      <c r="AU31" s="81">
        <f>B17</f>
        <v>1300000</v>
      </c>
      <c r="AV31" s="81">
        <f>C17</f>
        <v>812500</v>
      </c>
      <c r="AW31" s="81" t="str">
        <f>D17</f>
        <v>[€/a]</v>
      </c>
      <c r="AX31" s="80">
        <f>L17</f>
        <v>12</v>
      </c>
      <c r="AY31" s="80">
        <f>O17</f>
        <v>0.9</v>
      </c>
      <c r="AZ31" s="80">
        <f>P17</f>
        <v>0.4</v>
      </c>
      <c r="BA31" s="86"/>
    </row>
    <row r="32" spans="1:53" x14ac:dyDescent="0.25">
      <c r="A32" s="30" t="str">
        <f t="shared" si="11"/>
        <v>Residual value (vehicle)</v>
      </c>
      <c r="B32" s="62">
        <f t="shared" si="12"/>
        <v>-505775.93556100863</v>
      </c>
      <c r="C32" s="62">
        <f t="shared" si="13"/>
        <v>-508249.01978749514</v>
      </c>
      <c r="D32" s="62">
        <f t="shared" si="14"/>
        <v>-511760.44486805983</v>
      </c>
      <c r="E32" s="62">
        <f t="shared" si="15"/>
        <v>-516723.50679303159</v>
      </c>
      <c r="F32" s="62">
        <f t="shared" si="16"/>
        <v>-523691.55619463779</v>
      </c>
      <c r="G32" s="62">
        <f t="shared" si="17"/>
        <v>-533379.67434313102</v>
      </c>
      <c r="H32" s="62">
        <f t="shared" si="18"/>
        <v>-546661.72189149424</v>
      </c>
      <c r="I32" s="62">
        <f t="shared" si="19"/>
        <v>-564511.37054981932</v>
      </c>
      <c r="J32" s="62">
        <f t="shared" si="20"/>
        <v>-587844.30964477046</v>
      </c>
      <c r="K32" s="62">
        <f t="shared" si="21"/>
        <v>-617228.20265627897</v>
      </c>
      <c r="L32" s="62">
        <f t="shared" si="22"/>
        <v>-652488.03080530826</v>
      </c>
      <c r="M32" s="62">
        <f t="shared" si="23"/>
        <v>-692358.91552128317</v>
      </c>
      <c r="N32" s="62">
        <f t="shared" si="24"/>
        <v>-734450.44492981408</v>
      </c>
      <c r="O32" s="62">
        <f t="shared" si="25"/>
        <v>-775713.6917695828</v>
      </c>
      <c r="P32" s="62">
        <f t="shared" si="26"/>
        <v>-813276.4747121135</v>
      </c>
      <c r="Q32" s="62">
        <f t="shared" si="27"/>
        <v>-845199.49117010995</v>
      </c>
      <c r="R32" s="62">
        <f t="shared" si="28"/>
        <v>-870764.11026463285</v>
      </c>
      <c r="S32" s="62">
        <f t="shared" si="29"/>
        <v>-890271.04927251884</v>
      </c>
      <c r="T32" s="62">
        <f t="shared" si="30"/>
        <v>-904610.21390208486</v>
      </c>
      <c r="U32" s="62">
        <f t="shared" si="31"/>
        <v>-914862.50917234272</v>
      </c>
      <c r="V32" s="62">
        <f t="shared" si="32"/>
        <v>-922047.85410141107</v>
      </c>
      <c r="W32" s="62">
        <f t="shared" si="33"/>
        <v>-927013.36909321207</v>
      </c>
      <c r="X32" s="62">
        <f t="shared" si="34"/>
        <v>-930411.51844320446</v>
      </c>
      <c r="Y32" s="62">
        <f t="shared" si="35"/>
        <v>-932721.51975320256</v>
      </c>
      <c r="Z32" s="62">
        <f t="shared" si="36"/>
        <v>-934284.67193535855</v>
      </c>
      <c r="AA32" s="62">
        <f t="shared" si="37"/>
        <v>-935339.17602940369</v>
      </c>
      <c r="AB32" s="62">
        <f t="shared" si="38"/>
        <v>-936049.06294718315</v>
      </c>
      <c r="AC32" s="62">
        <f t="shared" si="39"/>
        <v>-936526.28415608278</v>
      </c>
      <c r="AT32" s="85" t="str">
        <f t="shared" ref="AT32:AW33" si="40">A19</f>
        <v>Fuel Economy</v>
      </c>
      <c r="AU32" s="81">
        <f t="shared" si="40"/>
        <v>27.1614</v>
      </c>
      <c r="AV32" s="81">
        <f t="shared" si="40"/>
        <v>27.1614</v>
      </c>
      <c r="AW32" s="81" t="str">
        <f t="shared" si="40"/>
        <v>[kWh/km]</v>
      </c>
      <c r="AX32" s="80">
        <f>L19</f>
        <v>12</v>
      </c>
      <c r="AY32" s="80">
        <f>O19</f>
        <v>0.9</v>
      </c>
      <c r="AZ32" s="80">
        <f>P19</f>
        <v>0.4</v>
      </c>
      <c r="BA32" s="86"/>
    </row>
    <row r="33" spans="1:53" x14ac:dyDescent="0.25">
      <c r="A33" s="30" t="str">
        <f t="shared" si="11"/>
        <v>Capex costumization</v>
      </c>
      <c r="B33" s="62">
        <f t="shared" si="12"/>
        <v>4200000</v>
      </c>
      <c r="C33" s="62">
        <f t="shared" si="13"/>
        <v>4200000</v>
      </c>
      <c r="D33" s="62">
        <f t="shared" si="14"/>
        <v>4200000</v>
      </c>
      <c r="E33" s="62">
        <f t="shared" si="15"/>
        <v>4200000</v>
      </c>
      <c r="F33" s="62">
        <f t="shared" si="16"/>
        <v>4200000</v>
      </c>
      <c r="G33" s="62">
        <f t="shared" si="17"/>
        <v>4200000</v>
      </c>
      <c r="H33" s="62">
        <f t="shared" si="18"/>
        <v>4200000</v>
      </c>
      <c r="I33" s="62">
        <f t="shared" si="19"/>
        <v>4200000</v>
      </c>
      <c r="J33" s="62">
        <f t="shared" si="20"/>
        <v>4200000</v>
      </c>
      <c r="K33" s="62">
        <f t="shared" si="21"/>
        <v>4200000</v>
      </c>
      <c r="L33" s="62">
        <f t="shared" si="22"/>
        <v>4200000</v>
      </c>
      <c r="M33" s="62">
        <f t="shared" si="23"/>
        <v>4200000</v>
      </c>
      <c r="N33" s="62">
        <f t="shared" si="24"/>
        <v>4200000</v>
      </c>
      <c r="O33" s="62">
        <f t="shared" si="25"/>
        <v>4200000</v>
      </c>
      <c r="P33" s="62">
        <f t="shared" si="26"/>
        <v>4200000</v>
      </c>
      <c r="Q33" s="62">
        <f t="shared" si="27"/>
        <v>4200000</v>
      </c>
      <c r="R33" s="62">
        <f t="shared" si="28"/>
        <v>4200000</v>
      </c>
      <c r="S33" s="62">
        <f t="shared" si="29"/>
        <v>4200000</v>
      </c>
      <c r="T33" s="62">
        <f t="shared" si="30"/>
        <v>4200000</v>
      </c>
      <c r="U33" s="62">
        <f t="shared" si="31"/>
        <v>4200000</v>
      </c>
      <c r="V33" s="62">
        <f t="shared" si="32"/>
        <v>4200000</v>
      </c>
      <c r="W33" s="62">
        <f t="shared" si="33"/>
        <v>4200000</v>
      </c>
      <c r="X33" s="62">
        <f t="shared" si="34"/>
        <v>4200000</v>
      </c>
      <c r="Y33" s="62">
        <f t="shared" si="35"/>
        <v>4200000</v>
      </c>
      <c r="Z33" s="62">
        <f t="shared" si="36"/>
        <v>4200000</v>
      </c>
      <c r="AA33" s="62">
        <f t="shared" si="37"/>
        <v>4200000</v>
      </c>
      <c r="AB33" s="62">
        <f t="shared" si="38"/>
        <v>4200000</v>
      </c>
      <c r="AC33" s="62">
        <f t="shared" si="39"/>
        <v>4200000</v>
      </c>
      <c r="AT33" s="85" t="str">
        <f t="shared" si="40"/>
        <v>Fuel Cost</v>
      </c>
      <c r="AU33" s="81">
        <f t="shared" si="40"/>
        <v>9.2586511082899101E-2</v>
      </c>
      <c r="AV33" s="81">
        <f t="shared" si="40"/>
        <v>7.3304790352502799E-2</v>
      </c>
      <c r="AW33" s="81" t="str">
        <f t="shared" si="40"/>
        <v>[€/kWh]</v>
      </c>
      <c r="AX33" s="80">
        <f>L20</f>
        <v>12</v>
      </c>
      <c r="AY33" s="80">
        <f>O20</f>
        <v>0.9</v>
      </c>
      <c r="AZ33" s="80">
        <f>P20</f>
        <v>0.4</v>
      </c>
      <c r="BA33" s="86"/>
    </row>
    <row r="34" spans="1:53" x14ac:dyDescent="0.25">
      <c r="A34" s="30" t="str">
        <f t="shared" si="11"/>
        <v>Residual value (costumization)</v>
      </c>
      <c r="B34" s="62">
        <f t="shared" si="12"/>
        <v>-210000</v>
      </c>
      <c r="C34" s="62">
        <f t="shared" si="13"/>
        <v>-210000</v>
      </c>
      <c r="D34" s="62">
        <f t="shared" si="14"/>
        <v>-210000</v>
      </c>
      <c r="E34" s="62">
        <f t="shared" si="15"/>
        <v>-210000</v>
      </c>
      <c r="F34" s="62">
        <f t="shared" si="16"/>
        <v>-210000</v>
      </c>
      <c r="G34" s="62">
        <f t="shared" si="17"/>
        <v>-210000</v>
      </c>
      <c r="H34" s="62">
        <f t="shared" si="18"/>
        <v>-210000</v>
      </c>
      <c r="I34" s="62">
        <f t="shared" si="19"/>
        <v>-210000</v>
      </c>
      <c r="J34" s="62">
        <f t="shared" si="20"/>
        <v>-210000</v>
      </c>
      <c r="K34" s="62">
        <f t="shared" si="21"/>
        <v>-210000</v>
      </c>
      <c r="L34" s="62">
        <f t="shared" si="22"/>
        <v>-210000</v>
      </c>
      <c r="M34" s="62">
        <f t="shared" si="23"/>
        <v>-210000</v>
      </c>
      <c r="N34" s="62">
        <f t="shared" si="24"/>
        <v>-210000</v>
      </c>
      <c r="O34" s="62">
        <f t="shared" si="25"/>
        <v>-210000</v>
      </c>
      <c r="P34" s="62">
        <f t="shared" si="26"/>
        <v>-210000</v>
      </c>
      <c r="Q34" s="62">
        <f t="shared" si="27"/>
        <v>-210000</v>
      </c>
      <c r="R34" s="62">
        <f t="shared" si="28"/>
        <v>-210000</v>
      </c>
      <c r="S34" s="62">
        <f t="shared" si="29"/>
        <v>-210000</v>
      </c>
      <c r="T34" s="62">
        <f t="shared" si="30"/>
        <v>-210000</v>
      </c>
      <c r="U34" s="62">
        <f t="shared" si="31"/>
        <v>-210000</v>
      </c>
      <c r="V34" s="62">
        <f t="shared" si="32"/>
        <v>-210000</v>
      </c>
      <c r="W34" s="62">
        <f t="shared" si="33"/>
        <v>-210000</v>
      </c>
      <c r="X34" s="62">
        <f t="shared" si="34"/>
        <v>-210000</v>
      </c>
      <c r="Y34" s="62">
        <f t="shared" si="35"/>
        <v>-210000</v>
      </c>
      <c r="Z34" s="62">
        <f t="shared" si="36"/>
        <v>-210000</v>
      </c>
      <c r="AA34" s="62">
        <f t="shared" si="37"/>
        <v>-210000</v>
      </c>
      <c r="AB34" s="62">
        <f t="shared" si="38"/>
        <v>-210000</v>
      </c>
      <c r="AC34" s="62">
        <f t="shared" si="39"/>
        <v>-210000</v>
      </c>
    </row>
    <row r="35" spans="1:53" x14ac:dyDescent="0.25">
      <c r="A35" s="30" t="str">
        <f t="shared" si="11"/>
        <v>WACC</v>
      </c>
      <c r="B35" s="62">
        <f t="shared" si="12"/>
        <v>0.06</v>
      </c>
      <c r="C35" s="62">
        <f t="shared" si="13"/>
        <v>0.06</v>
      </c>
      <c r="D35" s="62">
        <f t="shared" si="14"/>
        <v>0.06</v>
      </c>
      <c r="E35" s="62">
        <f t="shared" si="15"/>
        <v>0.06</v>
      </c>
      <c r="F35" s="62">
        <f t="shared" si="16"/>
        <v>0.06</v>
      </c>
      <c r="G35" s="62">
        <f t="shared" si="17"/>
        <v>0.06</v>
      </c>
      <c r="H35" s="62">
        <f t="shared" si="18"/>
        <v>0.06</v>
      </c>
      <c r="I35" s="62">
        <f t="shared" si="19"/>
        <v>0.06</v>
      </c>
      <c r="J35" s="62">
        <f t="shared" si="20"/>
        <v>0.06</v>
      </c>
      <c r="K35" s="62">
        <f t="shared" si="21"/>
        <v>0.06</v>
      </c>
      <c r="L35" s="62">
        <f t="shared" si="22"/>
        <v>0.06</v>
      </c>
      <c r="M35" s="62">
        <f t="shared" si="23"/>
        <v>0.06</v>
      </c>
      <c r="N35" s="62">
        <f t="shared" si="24"/>
        <v>0.06</v>
      </c>
      <c r="O35" s="62">
        <f t="shared" si="25"/>
        <v>0.06</v>
      </c>
      <c r="P35" s="62">
        <f t="shared" si="26"/>
        <v>0.06</v>
      </c>
      <c r="Q35" s="62">
        <f t="shared" si="27"/>
        <v>0.06</v>
      </c>
      <c r="R35" s="62">
        <f t="shared" si="28"/>
        <v>0.06</v>
      </c>
      <c r="S35" s="62">
        <f t="shared" si="29"/>
        <v>0.06</v>
      </c>
      <c r="T35" s="62">
        <f t="shared" si="30"/>
        <v>0.06</v>
      </c>
      <c r="U35" s="62">
        <f t="shared" si="31"/>
        <v>0.06</v>
      </c>
      <c r="V35" s="62">
        <f t="shared" si="32"/>
        <v>0.06</v>
      </c>
      <c r="W35" s="62">
        <f t="shared" si="33"/>
        <v>0.06</v>
      </c>
      <c r="X35" s="62">
        <f t="shared" si="34"/>
        <v>0.06</v>
      </c>
      <c r="Y35" s="62">
        <f t="shared" si="35"/>
        <v>0.06</v>
      </c>
      <c r="Z35" s="62">
        <f t="shared" si="36"/>
        <v>0.06</v>
      </c>
      <c r="AA35" s="62">
        <f t="shared" si="37"/>
        <v>0.06</v>
      </c>
      <c r="AB35" s="62">
        <f t="shared" si="38"/>
        <v>0.06</v>
      </c>
      <c r="AC35" s="62">
        <f t="shared" si="39"/>
        <v>0.06</v>
      </c>
    </row>
    <row r="36" spans="1:53" x14ac:dyDescent="0.25">
      <c r="A36" s="30" t="str">
        <f t="shared" si="11"/>
        <v>Opex fix (admin, crew, insurance)</v>
      </c>
      <c r="B36" s="62">
        <f t="shared" si="12"/>
        <v>650000</v>
      </c>
      <c r="C36" s="62">
        <f t="shared" si="13"/>
        <v>650000</v>
      </c>
      <c r="D36" s="62">
        <f t="shared" si="14"/>
        <v>650000</v>
      </c>
      <c r="E36" s="62">
        <f t="shared" si="15"/>
        <v>650000</v>
      </c>
      <c r="F36" s="62">
        <f t="shared" si="16"/>
        <v>650000</v>
      </c>
      <c r="G36" s="62">
        <f t="shared" si="17"/>
        <v>650000</v>
      </c>
      <c r="H36" s="62">
        <f t="shared" si="18"/>
        <v>650000</v>
      </c>
      <c r="I36" s="62">
        <f t="shared" si="19"/>
        <v>650000</v>
      </c>
      <c r="J36" s="62">
        <f t="shared" si="20"/>
        <v>650000</v>
      </c>
      <c r="K36" s="62">
        <f t="shared" si="21"/>
        <v>650000</v>
      </c>
      <c r="L36" s="62">
        <f t="shared" si="22"/>
        <v>650000</v>
      </c>
      <c r="M36" s="62">
        <f t="shared" si="23"/>
        <v>650000</v>
      </c>
      <c r="N36" s="62">
        <f t="shared" si="24"/>
        <v>650000</v>
      </c>
      <c r="O36" s="62">
        <f t="shared" si="25"/>
        <v>650000</v>
      </c>
      <c r="P36" s="62">
        <f t="shared" si="26"/>
        <v>650000</v>
      </c>
      <c r="Q36" s="62">
        <f t="shared" si="27"/>
        <v>650000</v>
      </c>
      <c r="R36" s="62">
        <f t="shared" si="28"/>
        <v>650000</v>
      </c>
      <c r="S36" s="62">
        <f t="shared" si="29"/>
        <v>650000</v>
      </c>
      <c r="T36" s="62">
        <f t="shared" si="30"/>
        <v>650000</v>
      </c>
      <c r="U36" s="62">
        <f t="shared" si="31"/>
        <v>650000</v>
      </c>
      <c r="V36" s="62">
        <f t="shared" si="32"/>
        <v>650000</v>
      </c>
      <c r="W36" s="62">
        <f t="shared" si="33"/>
        <v>650000</v>
      </c>
      <c r="X36" s="62">
        <f t="shared" si="34"/>
        <v>650000</v>
      </c>
      <c r="Y36" s="62">
        <f t="shared" si="35"/>
        <v>650000</v>
      </c>
      <c r="Z36" s="62">
        <f t="shared" si="36"/>
        <v>650000</v>
      </c>
      <c r="AA36" s="62">
        <f t="shared" si="37"/>
        <v>650000</v>
      </c>
      <c r="AB36" s="62">
        <f t="shared" si="38"/>
        <v>650000</v>
      </c>
      <c r="AC36" s="62">
        <f t="shared" si="39"/>
        <v>650000</v>
      </c>
    </row>
    <row r="37" spans="1:53" x14ac:dyDescent="0.25">
      <c r="A37" s="30" t="str">
        <f t="shared" si="11"/>
        <v>Opex maintenance &amp; repair</v>
      </c>
      <c r="B37" s="62">
        <f t="shared" si="12"/>
        <v>1293563.9575177333</v>
      </c>
      <c r="C37" s="62">
        <f t="shared" si="13"/>
        <v>1290808.235093934</v>
      </c>
      <c r="D37" s="62">
        <f t="shared" si="14"/>
        <v>1286895.5042898762</v>
      </c>
      <c r="E37" s="62">
        <f t="shared" si="15"/>
        <v>1281365.2352877648</v>
      </c>
      <c r="F37" s="62">
        <f t="shared" si="16"/>
        <v>1273600.837383118</v>
      </c>
      <c r="G37" s="62">
        <f t="shared" si="17"/>
        <v>1262805.5057319398</v>
      </c>
      <c r="H37" s="62">
        <f t="shared" si="18"/>
        <v>1248005.5098923349</v>
      </c>
      <c r="I37" s="62">
        <f t="shared" si="19"/>
        <v>1228115.9013873441</v>
      </c>
      <c r="J37" s="62">
        <f t="shared" si="20"/>
        <v>1202116.3406815415</v>
      </c>
      <c r="K37" s="62">
        <f t="shared" si="21"/>
        <v>1169374.2884687176</v>
      </c>
      <c r="L37" s="62">
        <f t="shared" si="22"/>
        <v>1130084.7656740851</v>
      </c>
      <c r="M37" s="62">
        <f t="shared" si="23"/>
        <v>1085657.2084191416</v>
      </c>
      <c r="N37" s="62">
        <f t="shared" si="24"/>
        <v>1038755.2185067786</v>
      </c>
      <c r="O37" s="62">
        <f t="shared" si="25"/>
        <v>992776.17202817916</v>
      </c>
      <c r="P37" s="62">
        <f t="shared" si="26"/>
        <v>950920.49960650213</v>
      </c>
      <c r="Q37" s="62">
        <f t="shared" si="27"/>
        <v>915349.13841044903</v>
      </c>
      <c r="R37" s="62">
        <f t="shared" si="28"/>
        <v>886862.84856226621</v>
      </c>
      <c r="S37" s="62">
        <f t="shared" si="29"/>
        <v>865126.54509633617</v>
      </c>
      <c r="T37" s="62">
        <f t="shared" si="30"/>
        <v>849148.61879481981</v>
      </c>
      <c r="U37" s="62">
        <f t="shared" si="31"/>
        <v>837724.6326365323</v>
      </c>
      <c r="V37" s="62">
        <f t="shared" si="32"/>
        <v>829718.10542985611</v>
      </c>
      <c r="W37" s="62">
        <f t="shared" si="33"/>
        <v>824185.10301042092</v>
      </c>
      <c r="X37" s="62">
        <f t="shared" si="34"/>
        <v>820398.59373471502</v>
      </c>
      <c r="Y37" s="62">
        <f t="shared" si="35"/>
        <v>817824.59227500285</v>
      </c>
      <c r="Z37" s="62">
        <f t="shared" si="36"/>
        <v>816082.79412917187</v>
      </c>
      <c r="AA37" s="62">
        <f t="shared" si="37"/>
        <v>814907.77528152149</v>
      </c>
      <c r="AB37" s="62">
        <f t="shared" si="38"/>
        <v>814116.75843028165</v>
      </c>
      <c r="AC37" s="62">
        <f t="shared" si="39"/>
        <v>813584.99765465059</v>
      </c>
    </row>
    <row r="38" spans="1:53" x14ac:dyDescent="0.25">
      <c r="A38" s="30" t="str">
        <f t="shared" si="11"/>
        <v>Opex var (mode-fees, shunting)</v>
      </c>
      <c r="B38" s="62">
        <f t="shared" si="12"/>
        <v>3.9215686274509802</v>
      </c>
      <c r="C38" s="62">
        <f t="shared" si="13"/>
        <v>3.9215686274509802</v>
      </c>
      <c r="D38" s="62">
        <f t="shared" si="14"/>
        <v>3.9215686274509802</v>
      </c>
      <c r="E38" s="62">
        <f t="shared" si="15"/>
        <v>3.9215686274509802</v>
      </c>
      <c r="F38" s="62">
        <f t="shared" si="16"/>
        <v>3.9215686274509802</v>
      </c>
      <c r="G38" s="62">
        <f t="shared" si="17"/>
        <v>3.9215686274509802</v>
      </c>
      <c r="H38" s="62">
        <f t="shared" si="18"/>
        <v>3.9215686274509802</v>
      </c>
      <c r="I38" s="62">
        <f t="shared" si="19"/>
        <v>3.9215686274509802</v>
      </c>
      <c r="J38" s="62">
        <f t="shared" si="20"/>
        <v>3.9215686274509802</v>
      </c>
      <c r="K38" s="62">
        <f t="shared" si="21"/>
        <v>3.9215686274509802</v>
      </c>
      <c r="L38" s="62">
        <f t="shared" si="22"/>
        <v>3.9215686274509802</v>
      </c>
      <c r="M38" s="62">
        <f t="shared" si="23"/>
        <v>3.9215686274509802</v>
      </c>
      <c r="N38" s="62">
        <f t="shared" si="24"/>
        <v>3.9215686274509802</v>
      </c>
      <c r="O38" s="62">
        <f t="shared" si="25"/>
        <v>3.9215686274509802</v>
      </c>
      <c r="P38" s="62">
        <f t="shared" si="26"/>
        <v>3.9215686274509802</v>
      </c>
      <c r="Q38" s="62">
        <f t="shared" si="27"/>
        <v>3.9215686274509802</v>
      </c>
      <c r="R38" s="62">
        <f t="shared" si="28"/>
        <v>3.9215686274509802</v>
      </c>
      <c r="S38" s="62">
        <f t="shared" si="29"/>
        <v>3.9215686274509802</v>
      </c>
      <c r="T38" s="62">
        <f t="shared" si="30"/>
        <v>3.9215686274509802</v>
      </c>
      <c r="U38" s="62">
        <f t="shared" si="31"/>
        <v>3.9215686274509802</v>
      </c>
      <c r="V38" s="62">
        <f t="shared" si="32"/>
        <v>3.9215686274509802</v>
      </c>
      <c r="W38" s="62">
        <f t="shared" si="33"/>
        <v>3.9215686274509802</v>
      </c>
      <c r="X38" s="62">
        <f t="shared" si="34"/>
        <v>3.9215686274509802</v>
      </c>
      <c r="Y38" s="62">
        <f t="shared" si="35"/>
        <v>3.9215686274509802</v>
      </c>
      <c r="Z38" s="62">
        <f t="shared" si="36"/>
        <v>3.9215686274509802</v>
      </c>
      <c r="AA38" s="62">
        <f t="shared" si="37"/>
        <v>3.9215686274509802</v>
      </c>
      <c r="AB38" s="62">
        <f t="shared" si="38"/>
        <v>3.9215686274509802</v>
      </c>
      <c r="AC38" s="62">
        <f t="shared" si="39"/>
        <v>3.9215686274509802</v>
      </c>
    </row>
    <row r="39" spans="1:53" x14ac:dyDescent="0.25">
      <c r="A39" s="30" t="str">
        <f t="shared" si="11"/>
        <v>Fuel Economy</v>
      </c>
      <c r="B39" s="62">
        <f t="shared" si="12"/>
        <v>27.1614</v>
      </c>
      <c r="C39" s="62">
        <f t="shared" si="13"/>
        <v>27.1614</v>
      </c>
      <c r="D39" s="62">
        <f t="shared" si="14"/>
        <v>27.1614</v>
      </c>
      <c r="E39" s="62">
        <f t="shared" si="15"/>
        <v>27.1614</v>
      </c>
      <c r="F39" s="62">
        <f t="shared" si="16"/>
        <v>27.1614</v>
      </c>
      <c r="G39" s="62">
        <f t="shared" si="17"/>
        <v>27.1614</v>
      </c>
      <c r="H39" s="62">
        <f t="shared" si="18"/>
        <v>27.1614</v>
      </c>
      <c r="I39" s="62">
        <f t="shared" si="19"/>
        <v>27.1614</v>
      </c>
      <c r="J39" s="62">
        <f t="shared" si="20"/>
        <v>27.1614</v>
      </c>
      <c r="K39" s="62">
        <f t="shared" si="21"/>
        <v>27.1614</v>
      </c>
      <c r="L39" s="62">
        <f t="shared" si="22"/>
        <v>27.1614</v>
      </c>
      <c r="M39" s="62">
        <f t="shared" si="23"/>
        <v>27.1614</v>
      </c>
      <c r="N39" s="62">
        <f t="shared" si="24"/>
        <v>27.1614</v>
      </c>
      <c r="O39" s="62">
        <f t="shared" si="25"/>
        <v>27.1614</v>
      </c>
      <c r="P39" s="62">
        <f t="shared" si="26"/>
        <v>27.1614</v>
      </c>
      <c r="Q39" s="62">
        <f t="shared" si="27"/>
        <v>27.1614</v>
      </c>
      <c r="R39" s="62">
        <f t="shared" si="28"/>
        <v>27.1614</v>
      </c>
      <c r="S39" s="62">
        <f t="shared" si="29"/>
        <v>27.1614</v>
      </c>
      <c r="T39" s="62">
        <f t="shared" si="30"/>
        <v>27.1614</v>
      </c>
      <c r="U39" s="62">
        <f t="shared" si="31"/>
        <v>27.1614</v>
      </c>
      <c r="V39" s="62">
        <f t="shared" si="32"/>
        <v>27.1614</v>
      </c>
      <c r="W39" s="62">
        <f t="shared" si="33"/>
        <v>27.1614</v>
      </c>
      <c r="X39" s="62">
        <f t="shared" si="34"/>
        <v>27.1614</v>
      </c>
      <c r="Y39" s="62">
        <f t="shared" si="35"/>
        <v>27.1614</v>
      </c>
      <c r="Z39" s="62">
        <f t="shared" si="36"/>
        <v>27.1614</v>
      </c>
      <c r="AA39" s="62">
        <f t="shared" si="37"/>
        <v>27.1614</v>
      </c>
      <c r="AB39" s="62">
        <f t="shared" si="38"/>
        <v>27.1614</v>
      </c>
      <c r="AC39" s="62">
        <f t="shared" si="39"/>
        <v>27.1614</v>
      </c>
    </row>
    <row r="40" spans="1:53" x14ac:dyDescent="0.25">
      <c r="A40" s="30" t="str">
        <f t="shared" si="11"/>
        <v>Fuel Cost</v>
      </c>
      <c r="B40" s="62">
        <f>$B20+($C20-$B20)*(1-Q20)</f>
        <v>9.2331951136741086E-2</v>
      </c>
      <c r="C40" s="62">
        <f>$B20+($C20-$B20)*(1-R20)</f>
        <v>9.2222956120974545E-2</v>
      </c>
      <c r="D40" s="62">
        <f>$B20+($C20-$B20)*(1-S20)</f>
        <v>9.2068198823216471E-2</v>
      </c>
      <c r="E40" s="62">
        <f t="shared" ref="E40:AC40" si="41">$B20+($C20-$B20)*(1-T20)</f>
        <v>9.1849464254062249E-2</v>
      </c>
      <c r="F40" s="62">
        <f t="shared" si="41"/>
        <v>9.1542364865268247E-2</v>
      </c>
      <c r="G40" s="62">
        <f t="shared" si="41"/>
        <v>9.1115385234314353E-2</v>
      </c>
      <c r="H40" s="62">
        <f t="shared" si="41"/>
        <v>9.0530012133616333E-2</v>
      </c>
      <c r="I40" s="62">
        <f t="shared" si="41"/>
        <v>8.9743333412323725E-2</v>
      </c>
      <c r="J40" s="62">
        <f t="shared" si="41"/>
        <v>8.8714992348442129E-2</v>
      </c>
      <c r="K40" s="62">
        <f t="shared" si="41"/>
        <v>8.7419970590682711E-2</v>
      </c>
      <c r="L40" s="62">
        <f t="shared" si="41"/>
        <v>8.5865981654976761E-2</v>
      </c>
      <c r="M40" s="62">
        <f t="shared" si="41"/>
        <v>8.4108771907851612E-2</v>
      </c>
      <c r="N40" s="62">
        <f t="shared" si="41"/>
        <v>8.2253692787461766E-2</v>
      </c>
      <c r="O40" s="62">
        <f t="shared" si="41"/>
        <v>8.0435118154333018E-2</v>
      </c>
      <c r="P40" s="62">
        <f t="shared" si="41"/>
        <v>7.8779632233065888E-2</v>
      </c>
      <c r="Q40" s="62">
        <f t="shared" si="41"/>
        <v>7.7372704945717463E-2</v>
      </c>
      <c r="R40" s="62">
        <f t="shared" si="41"/>
        <v>7.6246008154952791E-2</v>
      </c>
      <c r="S40" s="62">
        <f t="shared" si="41"/>
        <v>7.5386288497227227E-2</v>
      </c>
      <c r="T40" s="62">
        <f t="shared" si="41"/>
        <v>7.4754325599182742E-2</v>
      </c>
      <c r="U40" s="62">
        <f t="shared" si="41"/>
        <v>7.4302481269476042E-2</v>
      </c>
      <c r="V40" s="62">
        <f t="shared" si="41"/>
        <v>7.3985805122564349E-2</v>
      </c>
      <c r="W40" s="62">
        <f t="shared" si="41"/>
        <v>7.3766962440611206E-2</v>
      </c>
      <c r="X40" s="62">
        <f t="shared" si="41"/>
        <v>7.3617197488001537E-2</v>
      </c>
      <c r="Y40" s="62">
        <f t="shared" si="41"/>
        <v>7.3515389944810147E-2</v>
      </c>
      <c r="Z40" s="62">
        <f t="shared" si="41"/>
        <v>7.3446497913186276E-2</v>
      </c>
      <c r="AA40" s="62">
        <f t="shared" si="41"/>
        <v>7.3400023276728135E-2</v>
      </c>
      <c r="AB40" s="62">
        <f t="shared" si="41"/>
        <v>7.3368736782330912E-2</v>
      </c>
      <c r="AC40" s="62">
        <f t="shared" si="41"/>
        <v>7.3347704448441492E-2</v>
      </c>
    </row>
    <row r="41" spans="1:53" x14ac:dyDescent="0.25">
      <c r="A41" s="30" t="str">
        <f t="shared" ref="A41" si="42">A21</f>
        <v>Emission Cost</v>
      </c>
      <c r="B41" s="66">
        <f>$B21+($C21-$B21)*(1-Q21)</f>
        <v>0</v>
      </c>
      <c r="C41" s="66">
        <f t="shared" ref="C41:AC41" si="43">$B21+($C21-$B21)*(1-R21)</f>
        <v>0</v>
      </c>
      <c r="D41" s="66">
        <f t="shared" si="43"/>
        <v>0</v>
      </c>
      <c r="E41" s="66">
        <f t="shared" si="43"/>
        <v>0</v>
      </c>
      <c r="F41" s="66">
        <f t="shared" si="43"/>
        <v>0</v>
      </c>
      <c r="G41" s="66">
        <f t="shared" si="43"/>
        <v>0</v>
      </c>
      <c r="H41" s="66">
        <f t="shared" si="43"/>
        <v>0</v>
      </c>
      <c r="I41" s="66">
        <f t="shared" si="43"/>
        <v>0</v>
      </c>
      <c r="J41" s="66">
        <f t="shared" si="43"/>
        <v>0</v>
      </c>
      <c r="K41" s="66">
        <f t="shared" si="43"/>
        <v>0</v>
      </c>
      <c r="L41" s="66">
        <f t="shared" si="43"/>
        <v>0</v>
      </c>
      <c r="M41" s="66">
        <f t="shared" si="43"/>
        <v>0</v>
      </c>
      <c r="N41" s="66">
        <f t="shared" si="43"/>
        <v>0</v>
      </c>
      <c r="O41" s="66">
        <f t="shared" si="43"/>
        <v>0</v>
      </c>
      <c r="P41" s="66">
        <f t="shared" si="43"/>
        <v>0</v>
      </c>
      <c r="Q41" s="66">
        <f t="shared" si="43"/>
        <v>0</v>
      </c>
      <c r="R41" s="66">
        <f t="shared" si="43"/>
        <v>0</v>
      </c>
      <c r="S41" s="66">
        <f t="shared" si="43"/>
        <v>0</v>
      </c>
      <c r="T41" s="66">
        <f t="shared" si="43"/>
        <v>0</v>
      </c>
      <c r="U41" s="66">
        <f t="shared" si="43"/>
        <v>0</v>
      </c>
      <c r="V41" s="66">
        <f t="shared" si="43"/>
        <v>0</v>
      </c>
      <c r="W41" s="66">
        <f t="shared" si="43"/>
        <v>0</v>
      </c>
      <c r="X41" s="66">
        <f t="shared" si="43"/>
        <v>0</v>
      </c>
      <c r="Y41" s="66">
        <f t="shared" si="43"/>
        <v>0</v>
      </c>
      <c r="Z41" s="66">
        <f t="shared" si="43"/>
        <v>0</v>
      </c>
      <c r="AA41" s="66">
        <f t="shared" si="43"/>
        <v>0</v>
      </c>
      <c r="AB41" s="66">
        <f t="shared" si="43"/>
        <v>0</v>
      </c>
      <c r="AC41" s="66">
        <f t="shared" si="43"/>
        <v>0</v>
      </c>
    </row>
    <row r="42" spans="1:53" x14ac:dyDescent="0.25">
      <c r="A42" s="30" t="str">
        <f>A22</f>
        <v>Lifetime vehicle</v>
      </c>
      <c r="B42" s="62">
        <f>$B22+($C22-$B22)*(1-Q22)</f>
        <v>20</v>
      </c>
      <c r="C42" s="62">
        <f t="shared" ref="C42:L44" si="44">$B22+($C22-$B22)*(1-R22)</f>
        <v>20</v>
      </c>
      <c r="D42" s="62">
        <f t="shared" si="44"/>
        <v>20</v>
      </c>
      <c r="E42" s="62">
        <f t="shared" si="44"/>
        <v>20</v>
      </c>
      <c r="F42" s="62">
        <f t="shared" si="44"/>
        <v>20</v>
      </c>
      <c r="G42" s="62">
        <f t="shared" si="44"/>
        <v>20</v>
      </c>
      <c r="H42" s="62">
        <f t="shared" si="44"/>
        <v>20</v>
      </c>
      <c r="I42" s="62">
        <f t="shared" si="44"/>
        <v>20</v>
      </c>
      <c r="J42" s="62">
        <f t="shared" si="44"/>
        <v>20</v>
      </c>
      <c r="K42" s="62">
        <f t="shared" si="44"/>
        <v>20</v>
      </c>
      <c r="L42" s="62">
        <f t="shared" si="44"/>
        <v>20</v>
      </c>
      <c r="M42" s="62">
        <f t="shared" ref="M42:V44" si="45">$B22+($C22-$B22)*(1-AB22)</f>
        <v>20</v>
      </c>
      <c r="N42" s="62">
        <f t="shared" si="45"/>
        <v>20</v>
      </c>
      <c r="O42" s="62">
        <f t="shared" si="45"/>
        <v>20</v>
      </c>
      <c r="P42" s="62">
        <f t="shared" si="45"/>
        <v>20</v>
      </c>
      <c r="Q42" s="62">
        <f t="shared" si="45"/>
        <v>20</v>
      </c>
      <c r="R42" s="62">
        <f t="shared" si="45"/>
        <v>20</v>
      </c>
      <c r="S42" s="62">
        <f t="shared" si="45"/>
        <v>20</v>
      </c>
      <c r="T42" s="62">
        <f t="shared" si="45"/>
        <v>20</v>
      </c>
      <c r="U42" s="62">
        <f t="shared" si="45"/>
        <v>20</v>
      </c>
      <c r="V42" s="62">
        <f t="shared" si="45"/>
        <v>20</v>
      </c>
      <c r="W42" s="62">
        <f t="shared" ref="W42:AC44" si="46">$B22+($C22-$B22)*(1-AL22)</f>
        <v>20</v>
      </c>
      <c r="X42" s="62">
        <f t="shared" si="46"/>
        <v>20</v>
      </c>
      <c r="Y42" s="62">
        <f t="shared" si="46"/>
        <v>20</v>
      </c>
      <c r="Z42" s="62">
        <f t="shared" si="46"/>
        <v>20</v>
      </c>
      <c r="AA42" s="62">
        <f t="shared" si="46"/>
        <v>20</v>
      </c>
      <c r="AB42" s="62">
        <f t="shared" si="46"/>
        <v>20</v>
      </c>
      <c r="AC42" s="62">
        <f t="shared" si="46"/>
        <v>20</v>
      </c>
    </row>
    <row r="43" spans="1:53" x14ac:dyDescent="0.25">
      <c r="A43" s="30" t="str">
        <f>A23</f>
        <v>Lifetime costumization</v>
      </c>
      <c r="B43" s="62">
        <f>$B23+($C23-$B23)*(1-Q23)</f>
        <v>30</v>
      </c>
      <c r="C43" s="62">
        <f t="shared" si="44"/>
        <v>30</v>
      </c>
      <c r="D43" s="62">
        <f t="shared" si="44"/>
        <v>30</v>
      </c>
      <c r="E43" s="62">
        <f t="shared" si="44"/>
        <v>30</v>
      </c>
      <c r="F43" s="62">
        <f t="shared" si="44"/>
        <v>30</v>
      </c>
      <c r="G43" s="62">
        <f t="shared" si="44"/>
        <v>30</v>
      </c>
      <c r="H43" s="62">
        <f t="shared" si="44"/>
        <v>30</v>
      </c>
      <c r="I43" s="62">
        <f t="shared" si="44"/>
        <v>30</v>
      </c>
      <c r="J43" s="62">
        <f t="shared" si="44"/>
        <v>30</v>
      </c>
      <c r="K43" s="62">
        <f t="shared" si="44"/>
        <v>30</v>
      </c>
      <c r="L43" s="62">
        <f t="shared" si="44"/>
        <v>30</v>
      </c>
      <c r="M43" s="62">
        <f t="shared" si="45"/>
        <v>30</v>
      </c>
      <c r="N43" s="62">
        <f t="shared" si="45"/>
        <v>30</v>
      </c>
      <c r="O43" s="62">
        <f t="shared" si="45"/>
        <v>30</v>
      </c>
      <c r="P43" s="62">
        <f t="shared" si="45"/>
        <v>30</v>
      </c>
      <c r="Q43" s="62">
        <f t="shared" si="45"/>
        <v>30</v>
      </c>
      <c r="R43" s="62">
        <f t="shared" si="45"/>
        <v>30</v>
      </c>
      <c r="S43" s="62">
        <f t="shared" si="45"/>
        <v>30</v>
      </c>
      <c r="T43" s="62">
        <f t="shared" si="45"/>
        <v>30</v>
      </c>
      <c r="U43" s="62">
        <f t="shared" si="45"/>
        <v>30</v>
      </c>
      <c r="V43" s="62">
        <f t="shared" si="45"/>
        <v>30</v>
      </c>
      <c r="W43" s="62">
        <f t="shared" si="46"/>
        <v>30</v>
      </c>
      <c r="X43" s="62">
        <f t="shared" si="46"/>
        <v>30</v>
      </c>
      <c r="Y43" s="62">
        <f t="shared" si="46"/>
        <v>30</v>
      </c>
      <c r="Z43" s="62">
        <f t="shared" si="46"/>
        <v>30</v>
      </c>
      <c r="AA43" s="62">
        <f t="shared" si="46"/>
        <v>30</v>
      </c>
      <c r="AB43" s="62">
        <f t="shared" si="46"/>
        <v>30</v>
      </c>
      <c r="AC43" s="62">
        <f t="shared" si="46"/>
        <v>30</v>
      </c>
    </row>
    <row r="44" spans="1:53" x14ac:dyDescent="0.25">
      <c r="A44" s="30" t="str">
        <f>A24</f>
        <v xml:space="preserve">Tonnage </v>
      </c>
      <c r="B44" s="62">
        <f>$B24+($C24-$B24)*(1-Q24)</f>
        <v>2240</v>
      </c>
      <c r="C44" s="62">
        <f t="shared" si="44"/>
        <v>2240</v>
      </c>
      <c r="D44" s="62">
        <f t="shared" si="44"/>
        <v>2240</v>
      </c>
      <c r="E44" s="62">
        <f t="shared" si="44"/>
        <v>2240</v>
      </c>
      <c r="F44" s="62">
        <f t="shared" si="44"/>
        <v>2240</v>
      </c>
      <c r="G44" s="62">
        <f t="shared" si="44"/>
        <v>2240</v>
      </c>
      <c r="H44" s="62">
        <f t="shared" si="44"/>
        <v>2240</v>
      </c>
      <c r="I44" s="62">
        <f t="shared" si="44"/>
        <v>2240</v>
      </c>
      <c r="J44" s="62">
        <f t="shared" si="44"/>
        <v>2240</v>
      </c>
      <c r="K44" s="62">
        <f t="shared" si="44"/>
        <v>2240</v>
      </c>
      <c r="L44" s="62">
        <f t="shared" si="44"/>
        <v>2240</v>
      </c>
      <c r="M44" s="62">
        <f t="shared" si="45"/>
        <v>2240</v>
      </c>
      <c r="N44" s="62">
        <f t="shared" si="45"/>
        <v>2240</v>
      </c>
      <c r="O44" s="62">
        <f t="shared" si="45"/>
        <v>2240</v>
      </c>
      <c r="P44" s="62">
        <f t="shared" si="45"/>
        <v>2240</v>
      </c>
      <c r="Q44" s="62">
        <f t="shared" si="45"/>
        <v>2240</v>
      </c>
      <c r="R44" s="62">
        <f t="shared" si="45"/>
        <v>2240</v>
      </c>
      <c r="S44" s="62">
        <f t="shared" si="45"/>
        <v>2240</v>
      </c>
      <c r="T44" s="62">
        <f t="shared" si="45"/>
        <v>2240</v>
      </c>
      <c r="U44" s="62">
        <f t="shared" si="45"/>
        <v>2240</v>
      </c>
      <c r="V44" s="62">
        <f t="shared" si="45"/>
        <v>2240</v>
      </c>
      <c r="W44" s="62">
        <f t="shared" si="46"/>
        <v>2240</v>
      </c>
      <c r="X44" s="62">
        <f t="shared" si="46"/>
        <v>2240</v>
      </c>
      <c r="Y44" s="62">
        <f t="shared" si="46"/>
        <v>2240</v>
      </c>
      <c r="Z44" s="62">
        <f t="shared" si="46"/>
        <v>2240</v>
      </c>
      <c r="AA44" s="62">
        <f t="shared" si="46"/>
        <v>2240</v>
      </c>
      <c r="AB44" s="62">
        <f t="shared" si="46"/>
        <v>2240</v>
      </c>
      <c r="AC44" s="62">
        <f t="shared" si="46"/>
        <v>2240</v>
      </c>
    </row>
    <row r="45" spans="1:53" x14ac:dyDescent="0.25">
      <c r="A45" s="30" t="str">
        <f>A25</f>
        <v>Market failure (av. utilization)</v>
      </c>
      <c r="B45" s="62">
        <f t="shared" ref="B45:K46" si="47">($B25+($C25-$B25)*(1-Q25))*B$44</f>
        <v>1075.2</v>
      </c>
      <c r="C45" s="62">
        <f t="shared" si="47"/>
        <v>1075.2</v>
      </c>
      <c r="D45" s="62">
        <f t="shared" si="47"/>
        <v>1075.2</v>
      </c>
      <c r="E45" s="62">
        <f t="shared" si="47"/>
        <v>1075.2</v>
      </c>
      <c r="F45" s="62">
        <f t="shared" si="47"/>
        <v>1075.2</v>
      </c>
      <c r="G45" s="62">
        <f t="shared" si="47"/>
        <v>1075.2</v>
      </c>
      <c r="H45" s="62">
        <f t="shared" si="47"/>
        <v>1075.2</v>
      </c>
      <c r="I45" s="62">
        <f t="shared" si="47"/>
        <v>1075.2</v>
      </c>
      <c r="J45" s="62">
        <f t="shared" si="47"/>
        <v>1075.2</v>
      </c>
      <c r="K45" s="62">
        <f t="shared" si="47"/>
        <v>1075.2</v>
      </c>
      <c r="L45" s="62">
        <f t="shared" ref="L45:U46" si="48">($B25+($C25-$B25)*(1-AA25))*L$44</f>
        <v>1075.2</v>
      </c>
      <c r="M45" s="62">
        <f t="shared" si="48"/>
        <v>1075.2</v>
      </c>
      <c r="N45" s="62">
        <f t="shared" si="48"/>
        <v>1075.2</v>
      </c>
      <c r="O45" s="62">
        <f t="shared" si="48"/>
        <v>1075.2</v>
      </c>
      <c r="P45" s="62">
        <f t="shared" si="48"/>
        <v>1075.2</v>
      </c>
      <c r="Q45" s="62">
        <f t="shared" si="48"/>
        <v>1075.2</v>
      </c>
      <c r="R45" s="62">
        <f t="shared" si="48"/>
        <v>1075.2</v>
      </c>
      <c r="S45" s="62">
        <f t="shared" si="48"/>
        <v>1075.2</v>
      </c>
      <c r="T45" s="62">
        <f t="shared" si="48"/>
        <v>1075.2</v>
      </c>
      <c r="U45" s="62">
        <f t="shared" si="48"/>
        <v>1075.2</v>
      </c>
      <c r="V45" s="62">
        <f t="shared" ref="V45:AC46" si="49">($B25+($C25-$B25)*(1-AK25))*V$44</f>
        <v>1075.2</v>
      </c>
      <c r="W45" s="62">
        <f t="shared" si="49"/>
        <v>1075.2</v>
      </c>
      <c r="X45" s="62">
        <f t="shared" si="49"/>
        <v>1075.2</v>
      </c>
      <c r="Y45" s="62">
        <f t="shared" si="49"/>
        <v>1075.2</v>
      </c>
      <c r="Z45" s="62">
        <f t="shared" si="49"/>
        <v>1075.2</v>
      </c>
      <c r="AA45" s="62">
        <f t="shared" si="49"/>
        <v>1075.2</v>
      </c>
      <c r="AB45" s="62">
        <f t="shared" si="49"/>
        <v>1075.2</v>
      </c>
      <c r="AC45" s="62">
        <f t="shared" si="49"/>
        <v>1075.2</v>
      </c>
    </row>
    <row r="46" spans="1:53" x14ac:dyDescent="0.25">
      <c r="A46" s="30" t="s">
        <v>73</v>
      </c>
      <c r="B46" s="62">
        <f t="shared" si="47"/>
        <v>79.471914462993496</v>
      </c>
      <c r="C46" s="62">
        <f t="shared" si="47"/>
        <v>79.245803905143291</v>
      </c>
      <c r="D46" s="62">
        <f t="shared" si="47"/>
        <v>78.924759326348806</v>
      </c>
      <c r="E46" s="62">
        <f t="shared" si="47"/>
        <v>78.470993664637106</v>
      </c>
      <c r="F46" s="62">
        <f t="shared" si="47"/>
        <v>77.833914862204551</v>
      </c>
      <c r="G46" s="62">
        <f t="shared" si="47"/>
        <v>76.948144060056592</v>
      </c>
      <c r="H46" s="62">
        <f t="shared" si="47"/>
        <v>75.733785427063381</v>
      </c>
      <c r="I46" s="62">
        <f t="shared" si="47"/>
        <v>74.101817549730796</v>
      </c>
      <c r="J46" s="62">
        <f t="shared" si="47"/>
        <v>71.968520261049548</v>
      </c>
      <c r="K46" s="62">
        <f t="shared" si="47"/>
        <v>69.281992899997348</v>
      </c>
      <c r="L46" s="62">
        <f t="shared" si="48"/>
        <v>66.058237183514677</v>
      </c>
      <c r="M46" s="62">
        <f t="shared" si="48"/>
        <v>62.412899152339826</v>
      </c>
      <c r="N46" s="62">
        <f t="shared" si="48"/>
        <v>58.564530749274141</v>
      </c>
      <c r="O46" s="62">
        <f t="shared" si="48"/>
        <v>54.79189103820957</v>
      </c>
      <c r="P46" s="62">
        <f t="shared" si="48"/>
        <v>51.357579454892473</v>
      </c>
      <c r="Q46" s="62">
        <f t="shared" si="48"/>
        <v>48.438903664447089</v>
      </c>
      <c r="R46" s="62">
        <f t="shared" si="48"/>
        <v>46.101567061519283</v>
      </c>
      <c r="S46" s="62">
        <f t="shared" si="48"/>
        <v>44.318075495083995</v>
      </c>
      <c r="T46" s="62">
        <f t="shared" si="48"/>
        <v>43.007066157523667</v>
      </c>
      <c r="U46" s="62">
        <f t="shared" si="48"/>
        <v>42.069713447100085</v>
      </c>
      <c r="V46" s="62">
        <f t="shared" si="49"/>
        <v>41.412767625013835</v>
      </c>
      <c r="W46" s="62">
        <f t="shared" si="49"/>
        <v>40.958777682906323</v>
      </c>
      <c r="X46" s="62">
        <f t="shared" si="49"/>
        <v>40.648089742335586</v>
      </c>
      <c r="Y46" s="62">
        <f t="shared" si="49"/>
        <v>40.43688962256433</v>
      </c>
      <c r="Z46" s="62">
        <f t="shared" si="49"/>
        <v>40.29397285162436</v>
      </c>
      <c r="AA46" s="62">
        <f t="shared" si="49"/>
        <v>40.197561048740226</v>
      </c>
      <c r="AB46" s="62">
        <f t="shared" si="49"/>
        <v>40.132657101971823</v>
      </c>
      <c r="AC46" s="62">
        <f t="shared" si="49"/>
        <v>40.08902544858671</v>
      </c>
    </row>
    <row r="47" spans="1:53" x14ac:dyDescent="0.25">
      <c r="A47" s="30" t="str">
        <f>A27</f>
        <v>Annual Mileage</v>
      </c>
      <c r="B47" s="62">
        <f t="shared" ref="B47:AC47" si="50">$B27+($C27-$B27)*(1-Q27)</f>
        <v>178500</v>
      </c>
      <c r="C47" s="62">
        <f t="shared" si="50"/>
        <v>178500</v>
      </c>
      <c r="D47" s="62">
        <f t="shared" si="50"/>
        <v>178500</v>
      </c>
      <c r="E47" s="62">
        <f t="shared" si="50"/>
        <v>178500</v>
      </c>
      <c r="F47" s="62">
        <f t="shared" si="50"/>
        <v>178500</v>
      </c>
      <c r="G47" s="62">
        <f t="shared" si="50"/>
        <v>178500</v>
      </c>
      <c r="H47" s="62">
        <f t="shared" si="50"/>
        <v>178500</v>
      </c>
      <c r="I47" s="62">
        <f t="shared" si="50"/>
        <v>178500</v>
      </c>
      <c r="J47" s="62">
        <f t="shared" si="50"/>
        <v>178500</v>
      </c>
      <c r="K47" s="62">
        <f t="shared" si="50"/>
        <v>178500</v>
      </c>
      <c r="L47" s="62">
        <f t="shared" si="50"/>
        <v>178500</v>
      </c>
      <c r="M47" s="62">
        <f t="shared" si="50"/>
        <v>178500</v>
      </c>
      <c r="N47" s="62">
        <f t="shared" si="50"/>
        <v>178500</v>
      </c>
      <c r="O47" s="62">
        <f t="shared" si="50"/>
        <v>178500</v>
      </c>
      <c r="P47" s="62">
        <f t="shared" si="50"/>
        <v>178500</v>
      </c>
      <c r="Q47" s="62">
        <f t="shared" si="50"/>
        <v>178500</v>
      </c>
      <c r="R47" s="62">
        <f t="shared" si="50"/>
        <v>178500</v>
      </c>
      <c r="S47" s="62">
        <f t="shared" si="50"/>
        <v>178500</v>
      </c>
      <c r="T47" s="62">
        <f t="shared" si="50"/>
        <v>178500</v>
      </c>
      <c r="U47" s="62">
        <f t="shared" si="50"/>
        <v>178500</v>
      </c>
      <c r="V47" s="62">
        <f t="shared" si="50"/>
        <v>178500</v>
      </c>
      <c r="W47" s="62">
        <f t="shared" si="50"/>
        <v>178500</v>
      </c>
      <c r="X47" s="62">
        <f t="shared" si="50"/>
        <v>178500</v>
      </c>
      <c r="Y47" s="62">
        <f t="shared" si="50"/>
        <v>178500</v>
      </c>
      <c r="Z47" s="62">
        <f t="shared" si="50"/>
        <v>178500</v>
      </c>
      <c r="AA47" s="62">
        <f t="shared" si="50"/>
        <v>178500</v>
      </c>
      <c r="AB47" s="62">
        <f t="shared" si="50"/>
        <v>178500</v>
      </c>
      <c r="AC47" s="62">
        <f t="shared" si="50"/>
        <v>178500</v>
      </c>
    </row>
    <row r="48" spans="1:53" ht="15.75" thickBot="1" x14ac:dyDescent="0.3">
      <c r="AC48" s="32"/>
    </row>
    <row r="49" spans="1:29" ht="15.75" thickBot="1" x14ac:dyDescent="0.3">
      <c r="A49" s="26" t="s">
        <v>208</v>
      </c>
      <c r="B49" s="27">
        <v>2023</v>
      </c>
      <c r="C49" s="27">
        <v>2024</v>
      </c>
      <c r="D49" s="27">
        <v>2025</v>
      </c>
      <c r="E49" s="27">
        <v>2026</v>
      </c>
      <c r="F49" s="27">
        <v>2027</v>
      </c>
      <c r="G49" s="27">
        <v>2028</v>
      </c>
      <c r="H49" s="27">
        <v>2029</v>
      </c>
      <c r="I49" s="27">
        <v>2030</v>
      </c>
      <c r="J49" s="27">
        <v>2031</v>
      </c>
      <c r="K49" s="27">
        <v>2032</v>
      </c>
      <c r="L49" s="27">
        <v>2033</v>
      </c>
      <c r="M49" s="27">
        <v>2034</v>
      </c>
      <c r="N49" s="27">
        <v>2035</v>
      </c>
      <c r="O49" s="27">
        <v>2036</v>
      </c>
      <c r="P49" s="27">
        <v>2037</v>
      </c>
      <c r="Q49" s="27">
        <v>2038</v>
      </c>
      <c r="R49" s="27">
        <v>2039</v>
      </c>
      <c r="S49" s="27">
        <v>2040</v>
      </c>
      <c r="T49" s="27">
        <v>2041</v>
      </c>
      <c r="U49" s="27">
        <v>2042</v>
      </c>
      <c r="V49" s="27">
        <v>2043</v>
      </c>
      <c r="W49" s="27">
        <v>2044</v>
      </c>
      <c r="X49" s="27">
        <v>2045</v>
      </c>
      <c r="Y49" s="27">
        <v>2046</v>
      </c>
      <c r="Z49" s="27">
        <v>2047</v>
      </c>
      <c r="AA49" s="27">
        <v>2048</v>
      </c>
      <c r="AB49" s="27">
        <v>2049</v>
      </c>
      <c r="AC49" s="28">
        <v>2050</v>
      </c>
    </row>
    <row r="50" spans="1:29" x14ac:dyDescent="0.25">
      <c r="A50" s="29" t="str">
        <f>A31</f>
        <v>Capex vehicle</v>
      </c>
      <c r="B50" s="63">
        <f>((1+B35)^B42)*B35/(((1+B35)^B42)-1)*(B31)</f>
        <v>867529.23505697085</v>
      </c>
      <c r="C50" s="63">
        <f t="shared" ref="C50:AC50" si="51">((1+C35)^C42)*C35/(((1+C35)^C42)-1)*(C31)</f>
        <v>865681.10860566224</v>
      </c>
      <c r="D50" s="63">
        <f t="shared" si="51"/>
        <v>863057.03397703567</v>
      </c>
      <c r="E50" s="63">
        <f t="shared" si="51"/>
        <v>859348.15664694412</v>
      </c>
      <c r="F50" s="63">
        <f t="shared" si="51"/>
        <v>854140.95978918544</v>
      </c>
      <c r="G50" s="63">
        <f t="shared" si="51"/>
        <v>846901.06588590739</v>
      </c>
      <c r="H50" s="63">
        <f t="shared" si="51"/>
        <v>836975.44218948286</v>
      </c>
      <c r="I50" s="63">
        <f t="shared" si="51"/>
        <v>823636.46752832399</v>
      </c>
      <c r="J50" s="63">
        <f t="shared" si="51"/>
        <v>806199.8507457996</v>
      </c>
      <c r="K50" s="63">
        <f t="shared" si="51"/>
        <v>784241.37907896913</v>
      </c>
      <c r="L50" s="63">
        <f t="shared" si="51"/>
        <v>757891.84339680034</v>
      </c>
      <c r="M50" s="63">
        <f t="shared" si="51"/>
        <v>728096.48265190842</v>
      </c>
      <c r="N50" s="63">
        <f t="shared" si="51"/>
        <v>696641.64256081509</v>
      </c>
      <c r="O50" s="63">
        <f t="shared" si="51"/>
        <v>665805.77488808637</v>
      </c>
      <c r="P50" s="63">
        <f t="shared" si="51"/>
        <v>637735.24983383913</v>
      </c>
      <c r="Q50" s="63">
        <f t="shared" si="51"/>
        <v>613879.3008573663</v>
      </c>
      <c r="R50" s="63">
        <f t="shared" si="51"/>
        <v>594774.95808561263</v>
      </c>
      <c r="S50" s="63">
        <f t="shared" si="51"/>
        <v>580197.49663952412</v>
      </c>
      <c r="T50" s="63">
        <f t="shared" si="51"/>
        <v>569481.893362551</v>
      </c>
      <c r="U50" s="63">
        <f t="shared" si="51"/>
        <v>561820.39203855116</v>
      </c>
      <c r="V50" s="63">
        <f t="shared" si="51"/>
        <v>556450.81105826527</v>
      </c>
      <c r="W50" s="63">
        <f t="shared" si="51"/>
        <v>552740.10056064755</v>
      </c>
      <c r="X50" s="63">
        <f t="shared" si="51"/>
        <v>550200.67645533092</v>
      </c>
      <c r="Y50" s="63">
        <f t="shared" si="51"/>
        <v>548474.42124823271</v>
      </c>
      <c r="Z50" s="63">
        <f t="shared" si="51"/>
        <v>547306.28355832992</v>
      </c>
      <c r="AA50" s="63">
        <f t="shared" si="51"/>
        <v>546518.25665316184</v>
      </c>
      <c r="AB50" s="63">
        <f t="shared" si="51"/>
        <v>545987.76085518813</v>
      </c>
      <c r="AC50" s="63">
        <f t="shared" si="51"/>
        <v>545631.13525794924</v>
      </c>
    </row>
    <row r="51" spans="1:29" x14ac:dyDescent="0.25">
      <c r="A51" s="30" t="str">
        <f>A32</f>
        <v>Residual value (vehicle)</v>
      </c>
      <c r="B51" s="62">
        <f>((1+B35)^B42)*B35/(((1+B35)^B42)-1)*(B32)</f>
        <v>-44095.850871439077</v>
      </c>
      <c r="C51" s="62">
        <f t="shared" ref="C51:AC51" si="52">((1+C35)^C42)*C35/(((1+C35)^C42)-1)*(C32)</f>
        <v>-44311.465624091747</v>
      </c>
      <c r="D51" s="62">
        <f t="shared" si="52"/>
        <v>-44617.607664098185</v>
      </c>
      <c r="E51" s="62">
        <f t="shared" si="52"/>
        <v>-45050.310019275523</v>
      </c>
      <c r="F51" s="62">
        <f t="shared" si="52"/>
        <v>-45657.816319347374</v>
      </c>
      <c r="G51" s="62">
        <f t="shared" si="52"/>
        <v>-46502.470608063151</v>
      </c>
      <c r="H51" s="62">
        <f t="shared" si="52"/>
        <v>-47660.460039312675</v>
      </c>
      <c r="I51" s="62">
        <f t="shared" si="52"/>
        <v>-49216.673749781199</v>
      </c>
      <c r="J51" s="62">
        <f t="shared" si="52"/>
        <v>-51250.945707742365</v>
      </c>
      <c r="K51" s="62">
        <f t="shared" si="52"/>
        <v>-53812.767402205936</v>
      </c>
      <c r="L51" s="62">
        <f t="shared" si="52"/>
        <v>-56886.879898458967</v>
      </c>
      <c r="M51" s="62">
        <f t="shared" si="52"/>
        <v>-60363.005318696356</v>
      </c>
      <c r="N51" s="62">
        <f t="shared" si="52"/>
        <v>-64032.73666265724</v>
      </c>
      <c r="O51" s="62">
        <f t="shared" si="52"/>
        <v>-67630.254557808934</v>
      </c>
      <c r="P51" s="62">
        <f t="shared" si="52"/>
        <v>-70905.149147471107</v>
      </c>
      <c r="Q51" s="62">
        <f t="shared" si="52"/>
        <v>-73688.343194726258</v>
      </c>
      <c r="R51" s="62">
        <f t="shared" si="52"/>
        <v>-75917.183184764202</v>
      </c>
      <c r="S51" s="62">
        <f t="shared" si="52"/>
        <v>-77617.887020141206</v>
      </c>
      <c r="T51" s="62">
        <f t="shared" si="52"/>
        <v>-78868.040735788047</v>
      </c>
      <c r="U51" s="62">
        <f t="shared" si="52"/>
        <v>-79761.882556921351</v>
      </c>
      <c r="V51" s="62">
        <f t="shared" si="52"/>
        <v>-80388.333671288041</v>
      </c>
      <c r="W51" s="62">
        <f t="shared" si="52"/>
        <v>-80821.249896010122</v>
      </c>
      <c r="X51" s="62">
        <f t="shared" si="52"/>
        <v>-81117.516041630384</v>
      </c>
      <c r="Y51" s="62">
        <f t="shared" si="52"/>
        <v>-81318.912482458516</v>
      </c>
      <c r="Z51" s="62">
        <f t="shared" si="52"/>
        <v>-81455.19521294719</v>
      </c>
      <c r="AA51" s="62">
        <f t="shared" si="52"/>
        <v>-81547.131685216795</v>
      </c>
      <c r="AB51" s="62">
        <f t="shared" si="52"/>
        <v>-81609.022861647056</v>
      </c>
      <c r="AC51" s="62">
        <f t="shared" si="52"/>
        <v>-81650.629181324926</v>
      </c>
    </row>
    <row r="52" spans="1:29" x14ac:dyDescent="0.25">
      <c r="A52" s="30" t="str">
        <f>A33</f>
        <v>Capex costumization</v>
      </c>
      <c r="B52" s="62">
        <f>((1+B35)^B43)*B35/(((1+B35)^B43)-1)*(B33)</f>
        <v>305125.4282581982</v>
      </c>
      <c r="C52" s="62">
        <f t="shared" ref="C52:AC52" si="53">((1+C35)^C43)*C35/(((1+C35)^C43)-1)*(C33)</f>
        <v>305125.4282581982</v>
      </c>
      <c r="D52" s="62">
        <f t="shared" si="53"/>
        <v>305125.4282581982</v>
      </c>
      <c r="E52" s="62">
        <f t="shared" si="53"/>
        <v>305125.4282581982</v>
      </c>
      <c r="F52" s="62">
        <f t="shared" si="53"/>
        <v>305125.4282581982</v>
      </c>
      <c r="G52" s="62">
        <f t="shared" si="53"/>
        <v>305125.4282581982</v>
      </c>
      <c r="H52" s="62">
        <f t="shared" si="53"/>
        <v>305125.4282581982</v>
      </c>
      <c r="I52" s="62">
        <f t="shared" si="53"/>
        <v>305125.4282581982</v>
      </c>
      <c r="J52" s="62">
        <f t="shared" si="53"/>
        <v>305125.4282581982</v>
      </c>
      <c r="K52" s="62">
        <f t="shared" si="53"/>
        <v>305125.4282581982</v>
      </c>
      <c r="L52" s="62">
        <f t="shared" si="53"/>
        <v>305125.4282581982</v>
      </c>
      <c r="M52" s="62">
        <f t="shared" si="53"/>
        <v>305125.4282581982</v>
      </c>
      <c r="N52" s="62">
        <f t="shared" si="53"/>
        <v>305125.4282581982</v>
      </c>
      <c r="O52" s="62">
        <f t="shared" si="53"/>
        <v>305125.4282581982</v>
      </c>
      <c r="P52" s="62">
        <f t="shared" si="53"/>
        <v>305125.4282581982</v>
      </c>
      <c r="Q52" s="62">
        <f t="shared" si="53"/>
        <v>305125.4282581982</v>
      </c>
      <c r="R52" s="62">
        <f t="shared" si="53"/>
        <v>305125.4282581982</v>
      </c>
      <c r="S52" s="62">
        <f t="shared" si="53"/>
        <v>305125.4282581982</v>
      </c>
      <c r="T52" s="62">
        <f t="shared" si="53"/>
        <v>305125.4282581982</v>
      </c>
      <c r="U52" s="62">
        <f t="shared" si="53"/>
        <v>305125.4282581982</v>
      </c>
      <c r="V52" s="62">
        <f t="shared" si="53"/>
        <v>305125.4282581982</v>
      </c>
      <c r="W52" s="62">
        <f t="shared" si="53"/>
        <v>305125.4282581982</v>
      </c>
      <c r="X52" s="62">
        <f t="shared" si="53"/>
        <v>305125.4282581982</v>
      </c>
      <c r="Y52" s="62">
        <f t="shared" si="53"/>
        <v>305125.4282581982</v>
      </c>
      <c r="Z52" s="62">
        <f t="shared" si="53"/>
        <v>305125.4282581982</v>
      </c>
      <c r="AA52" s="62">
        <f t="shared" si="53"/>
        <v>305125.4282581982</v>
      </c>
      <c r="AB52" s="62">
        <f t="shared" si="53"/>
        <v>305125.4282581982</v>
      </c>
      <c r="AC52" s="62">
        <f t="shared" si="53"/>
        <v>305125.4282581982</v>
      </c>
    </row>
    <row r="53" spans="1:29" x14ac:dyDescent="0.25">
      <c r="A53" s="30" t="str">
        <f>A34</f>
        <v>Residual value (costumization)</v>
      </c>
      <c r="B53" s="62">
        <f>((1+B35)^B43)*B35/(((1+B35)^B43)-1)*(B34)</f>
        <v>-15256.271412909911</v>
      </c>
      <c r="C53" s="62">
        <f t="shared" ref="C53:AC53" si="54">((1+C35)^C43)*C35/(((1+C35)^C43)-1)*(C34)</f>
        <v>-15256.271412909911</v>
      </c>
      <c r="D53" s="62">
        <f t="shared" si="54"/>
        <v>-15256.271412909911</v>
      </c>
      <c r="E53" s="62">
        <f t="shared" si="54"/>
        <v>-15256.271412909911</v>
      </c>
      <c r="F53" s="62">
        <f t="shared" si="54"/>
        <v>-15256.271412909911</v>
      </c>
      <c r="G53" s="62">
        <f t="shared" si="54"/>
        <v>-15256.271412909911</v>
      </c>
      <c r="H53" s="62">
        <f t="shared" si="54"/>
        <v>-15256.271412909911</v>
      </c>
      <c r="I53" s="62">
        <f t="shared" si="54"/>
        <v>-15256.271412909911</v>
      </c>
      <c r="J53" s="62">
        <f t="shared" si="54"/>
        <v>-15256.271412909911</v>
      </c>
      <c r="K53" s="62">
        <f t="shared" si="54"/>
        <v>-15256.271412909911</v>
      </c>
      <c r="L53" s="62">
        <f t="shared" si="54"/>
        <v>-15256.271412909911</v>
      </c>
      <c r="M53" s="62">
        <f t="shared" si="54"/>
        <v>-15256.271412909911</v>
      </c>
      <c r="N53" s="62">
        <f t="shared" si="54"/>
        <v>-15256.271412909911</v>
      </c>
      <c r="O53" s="62">
        <f t="shared" si="54"/>
        <v>-15256.271412909911</v>
      </c>
      <c r="P53" s="62">
        <f t="shared" si="54"/>
        <v>-15256.271412909911</v>
      </c>
      <c r="Q53" s="62">
        <f t="shared" si="54"/>
        <v>-15256.271412909911</v>
      </c>
      <c r="R53" s="62">
        <f t="shared" si="54"/>
        <v>-15256.271412909911</v>
      </c>
      <c r="S53" s="62">
        <f t="shared" si="54"/>
        <v>-15256.271412909911</v>
      </c>
      <c r="T53" s="62">
        <f t="shared" si="54"/>
        <v>-15256.271412909911</v>
      </c>
      <c r="U53" s="62">
        <f t="shared" si="54"/>
        <v>-15256.271412909911</v>
      </c>
      <c r="V53" s="62">
        <f t="shared" si="54"/>
        <v>-15256.271412909911</v>
      </c>
      <c r="W53" s="62">
        <f t="shared" si="54"/>
        <v>-15256.271412909911</v>
      </c>
      <c r="X53" s="62">
        <f t="shared" si="54"/>
        <v>-15256.271412909911</v>
      </c>
      <c r="Y53" s="62">
        <f t="shared" si="54"/>
        <v>-15256.271412909911</v>
      </c>
      <c r="Z53" s="62">
        <f t="shared" si="54"/>
        <v>-15256.271412909911</v>
      </c>
      <c r="AA53" s="62">
        <f t="shared" si="54"/>
        <v>-15256.271412909911</v>
      </c>
      <c r="AB53" s="62">
        <f t="shared" si="54"/>
        <v>-15256.271412909911</v>
      </c>
      <c r="AC53" s="62">
        <f t="shared" si="54"/>
        <v>-15256.271412909911</v>
      </c>
    </row>
    <row r="54" spans="1:29" x14ac:dyDescent="0.25">
      <c r="A54" s="30" t="str">
        <f t="shared" ref="A54:AC54" si="55">A36</f>
        <v>Opex fix (admin, crew, insurance)</v>
      </c>
      <c r="B54" s="62">
        <f t="shared" si="55"/>
        <v>650000</v>
      </c>
      <c r="C54" s="62">
        <f t="shared" si="55"/>
        <v>650000</v>
      </c>
      <c r="D54" s="62">
        <f t="shared" si="55"/>
        <v>650000</v>
      </c>
      <c r="E54" s="62">
        <f t="shared" si="55"/>
        <v>650000</v>
      </c>
      <c r="F54" s="62">
        <f t="shared" si="55"/>
        <v>650000</v>
      </c>
      <c r="G54" s="62">
        <f t="shared" si="55"/>
        <v>650000</v>
      </c>
      <c r="H54" s="62">
        <f t="shared" si="55"/>
        <v>650000</v>
      </c>
      <c r="I54" s="62">
        <f t="shared" si="55"/>
        <v>650000</v>
      </c>
      <c r="J54" s="62">
        <f t="shared" si="55"/>
        <v>650000</v>
      </c>
      <c r="K54" s="62">
        <f t="shared" si="55"/>
        <v>650000</v>
      </c>
      <c r="L54" s="62">
        <f t="shared" si="55"/>
        <v>650000</v>
      </c>
      <c r="M54" s="62">
        <f t="shared" si="55"/>
        <v>650000</v>
      </c>
      <c r="N54" s="62">
        <f t="shared" si="55"/>
        <v>650000</v>
      </c>
      <c r="O54" s="62">
        <f t="shared" si="55"/>
        <v>650000</v>
      </c>
      <c r="P54" s="62">
        <f t="shared" si="55"/>
        <v>650000</v>
      </c>
      <c r="Q54" s="62">
        <f t="shared" si="55"/>
        <v>650000</v>
      </c>
      <c r="R54" s="62">
        <f t="shared" si="55"/>
        <v>650000</v>
      </c>
      <c r="S54" s="62">
        <f t="shared" si="55"/>
        <v>650000</v>
      </c>
      <c r="T54" s="62">
        <f t="shared" si="55"/>
        <v>650000</v>
      </c>
      <c r="U54" s="62">
        <f t="shared" si="55"/>
        <v>650000</v>
      </c>
      <c r="V54" s="62">
        <f t="shared" si="55"/>
        <v>650000</v>
      </c>
      <c r="W54" s="62">
        <f t="shared" si="55"/>
        <v>650000</v>
      </c>
      <c r="X54" s="62">
        <f t="shared" si="55"/>
        <v>650000</v>
      </c>
      <c r="Y54" s="62">
        <f t="shared" si="55"/>
        <v>650000</v>
      </c>
      <c r="Z54" s="62">
        <f t="shared" si="55"/>
        <v>650000</v>
      </c>
      <c r="AA54" s="62">
        <f t="shared" si="55"/>
        <v>650000</v>
      </c>
      <c r="AB54" s="62">
        <f t="shared" si="55"/>
        <v>650000</v>
      </c>
      <c r="AC54" s="62">
        <f t="shared" si="55"/>
        <v>650000</v>
      </c>
    </row>
    <row r="55" spans="1:29" x14ac:dyDescent="0.25">
      <c r="A55" s="30" t="str">
        <f t="shared" ref="A55:AC55" si="56">A37</f>
        <v>Opex maintenance &amp; repair</v>
      </c>
      <c r="B55" s="62">
        <f t="shared" si="56"/>
        <v>1293563.9575177333</v>
      </c>
      <c r="C55" s="62">
        <f t="shared" si="56"/>
        <v>1290808.235093934</v>
      </c>
      <c r="D55" s="62">
        <f t="shared" si="56"/>
        <v>1286895.5042898762</v>
      </c>
      <c r="E55" s="62">
        <f t="shared" si="56"/>
        <v>1281365.2352877648</v>
      </c>
      <c r="F55" s="62">
        <f t="shared" si="56"/>
        <v>1273600.837383118</v>
      </c>
      <c r="G55" s="62">
        <f t="shared" si="56"/>
        <v>1262805.5057319398</v>
      </c>
      <c r="H55" s="62">
        <f t="shared" si="56"/>
        <v>1248005.5098923349</v>
      </c>
      <c r="I55" s="62">
        <f t="shared" si="56"/>
        <v>1228115.9013873441</v>
      </c>
      <c r="J55" s="62">
        <f t="shared" si="56"/>
        <v>1202116.3406815415</v>
      </c>
      <c r="K55" s="62">
        <f t="shared" si="56"/>
        <v>1169374.2884687176</v>
      </c>
      <c r="L55" s="62">
        <f t="shared" si="56"/>
        <v>1130084.7656740851</v>
      </c>
      <c r="M55" s="62">
        <f t="shared" si="56"/>
        <v>1085657.2084191416</v>
      </c>
      <c r="N55" s="62">
        <f t="shared" si="56"/>
        <v>1038755.2185067786</v>
      </c>
      <c r="O55" s="62">
        <f t="shared" si="56"/>
        <v>992776.17202817916</v>
      </c>
      <c r="P55" s="62">
        <f t="shared" si="56"/>
        <v>950920.49960650213</v>
      </c>
      <c r="Q55" s="62">
        <f t="shared" si="56"/>
        <v>915349.13841044903</v>
      </c>
      <c r="R55" s="62">
        <f t="shared" si="56"/>
        <v>886862.84856226621</v>
      </c>
      <c r="S55" s="62">
        <f t="shared" si="56"/>
        <v>865126.54509633617</v>
      </c>
      <c r="T55" s="62">
        <f t="shared" si="56"/>
        <v>849148.61879481981</v>
      </c>
      <c r="U55" s="62">
        <f t="shared" si="56"/>
        <v>837724.6326365323</v>
      </c>
      <c r="V55" s="62">
        <f t="shared" si="56"/>
        <v>829718.10542985611</v>
      </c>
      <c r="W55" s="62">
        <f t="shared" si="56"/>
        <v>824185.10301042092</v>
      </c>
      <c r="X55" s="62">
        <f t="shared" si="56"/>
        <v>820398.59373471502</v>
      </c>
      <c r="Y55" s="62">
        <f t="shared" si="56"/>
        <v>817824.59227500285</v>
      </c>
      <c r="Z55" s="62">
        <f t="shared" si="56"/>
        <v>816082.79412917187</v>
      </c>
      <c r="AA55" s="62">
        <f t="shared" si="56"/>
        <v>814907.77528152149</v>
      </c>
      <c r="AB55" s="62">
        <f t="shared" si="56"/>
        <v>814116.75843028165</v>
      </c>
      <c r="AC55" s="62">
        <f t="shared" si="56"/>
        <v>813584.99765465059</v>
      </c>
    </row>
    <row r="56" spans="1:29" x14ac:dyDescent="0.25">
      <c r="A56" s="30" t="str">
        <f>A38</f>
        <v>Opex var (mode-fees, shunting)</v>
      </c>
      <c r="B56" s="62">
        <f>B38*B47</f>
        <v>700000</v>
      </c>
      <c r="C56" s="62">
        <f t="shared" ref="C56:AC56" si="57">C38*C47</f>
        <v>700000</v>
      </c>
      <c r="D56" s="62">
        <f t="shared" si="57"/>
        <v>700000</v>
      </c>
      <c r="E56" s="62">
        <f t="shared" si="57"/>
        <v>700000</v>
      </c>
      <c r="F56" s="62">
        <f t="shared" si="57"/>
        <v>700000</v>
      </c>
      <c r="G56" s="62">
        <f t="shared" si="57"/>
        <v>700000</v>
      </c>
      <c r="H56" s="62">
        <f t="shared" si="57"/>
        <v>700000</v>
      </c>
      <c r="I56" s="62">
        <f t="shared" si="57"/>
        <v>700000</v>
      </c>
      <c r="J56" s="62">
        <f t="shared" si="57"/>
        <v>700000</v>
      </c>
      <c r="K56" s="62">
        <f t="shared" si="57"/>
        <v>700000</v>
      </c>
      <c r="L56" s="62">
        <f t="shared" si="57"/>
        <v>700000</v>
      </c>
      <c r="M56" s="62">
        <f t="shared" si="57"/>
        <v>700000</v>
      </c>
      <c r="N56" s="62">
        <f t="shared" si="57"/>
        <v>700000</v>
      </c>
      <c r="O56" s="62">
        <f t="shared" si="57"/>
        <v>700000</v>
      </c>
      <c r="P56" s="62">
        <f t="shared" si="57"/>
        <v>700000</v>
      </c>
      <c r="Q56" s="62">
        <f t="shared" si="57"/>
        <v>700000</v>
      </c>
      <c r="R56" s="62">
        <f t="shared" si="57"/>
        <v>700000</v>
      </c>
      <c r="S56" s="62">
        <f t="shared" si="57"/>
        <v>700000</v>
      </c>
      <c r="T56" s="62">
        <f t="shared" si="57"/>
        <v>700000</v>
      </c>
      <c r="U56" s="62">
        <f t="shared" si="57"/>
        <v>700000</v>
      </c>
      <c r="V56" s="62">
        <f t="shared" si="57"/>
        <v>700000</v>
      </c>
      <c r="W56" s="62">
        <f t="shared" si="57"/>
        <v>700000</v>
      </c>
      <c r="X56" s="62">
        <f t="shared" si="57"/>
        <v>700000</v>
      </c>
      <c r="Y56" s="62">
        <f t="shared" si="57"/>
        <v>700000</v>
      </c>
      <c r="Z56" s="62">
        <f t="shared" si="57"/>
        <v>700000</v>
      </c>
      <c r="AA56" s="62">
        <f t="shared" si="57"/>
        <v>700000</v>
      </c>
      <c r="AB56" s="62">
        <f t="shared" si="57"/>
        <v>700000</v>
      </c>
      <c r="AC56" s="62">
        <f t="shared" si="57"/>
        <v>700000</v>
      </c>
    </row>
    <row r="57" spans="1:29" x14ac:dyDescent="0.25">
      <c r="A57" s="30" t="str">
        <f>A40</f>
        <v>Fuel Cost</v>
      </c>
      <c r="B57" s="62">
        <f>B39*B40*B47</f>
        <v>447653.91278257803</v>
      </c>
      <c r="C57" s="62">
        <f t="shared" ref="C57:AC57" si="58">C39*C40*C47</f>
        <v>447125.47116858652</v>
      </c>
      <c r="D57" s="62">
        <f t="shared" si="58"/>
        <v>446375.15982976876</v>
      </c>
      <c r="E57" s="62">
        <f t="shared" si="58"/>
        <v>445314.66685266612</v>
      </c>
      <c r="F57" s="62">
        <f t="shared" si="58"/>
        <v>443825.7538456922</v>
      </c>
      <c r="G57" s="62">
        <f t="shared" si="58"/>
        <v>441755.62427384011</v>
      </c>
      <c r="H57" s="62">
        <f t="shared" si="58"/>
        <v>438917.55407453218</v>
      </c>
      <c r="I57" s="62">
        <f t="shared" si="58"/>
        <v>435103.4918419699</v>
      </c>
      <c r="J57" s="62">
        <f t="shared" si="58"/>
        <v>430117.77568137628</v>
      </c>
      <c r="K57" s="62">
        <f t="shared" si="58"/>
        <v>423839.10887251585</v>
      </c>
      <c r="L57" s="62">
        <f t="shared" si="58"/>
        <v>416304.88893104222</v>
      </c>
      <c r="M57" s="62">
        <f t="shared" si="58"/>
        <v>407785.39151767886</v>
      </c>
      <c r="N57" s="62">
        <f t="shared" si="58"/>
        <v>398791.39305300947</v>
      </c>
      <c r="O57" s="62">
        <f t="shared" si="58"/>
        <v>389974.37965532253</v>
      </c>
      <c r="P57" s="62">
        <f t="shared" si="58"/>
        <v>381948.07087393251</v>
      </c>
      <c r="Q57" s="62">
        <f t="shared" si="58"/>
        <v>375126.85137810098</v>
      </c>
      <c r="R57" s="62">
        <f t="shared" si="58"/>
        <v>369664.27617313835</v>
      </c>
      <c r="S57" s="62">
        <f t="shared" si="58"/>
        <v>365496.08884536289</v>
      </c>
      <c r="T57" s="62">
        <f t="shared" si="58"/>
        <v>362432.13687034114</v>
      </c>
      <c r="U57" s="62">
        <f t="shared" si="58"/>
        <v>360241.45553336525</v>
      </c>
      <c r="V57" s="62">
        <f t="shared" si="58"/>
        <v>358706.11143519945</v>
      </c>
      <c r="W57" s="62">
        <f t="shared" si="58"/>
        <v>357645.09429374349</v>
      </c>
      <c r="X57" s="62">
        <f t="shared" si="58"/>
        <v>356918.98739133298</v>
      </c>
      <c r="Y57" s="62">
        <f t="shared" si="58"/>
        <v>356425.39287178352</v>
      </c>
      <c r="Z57" s="62">
        <f t="shared" si="58"/>
        <v>356091.38295283035</v>
      </c>
      <c r="AA57" s="62">
        <f t="shared" si="58"/>
        <v>355866.05951279146</v>
      </c>
      <c r="AB57" s="62">
        <f t="shared" si="58"/>
        <v>355714.37289226911</v>
      </c>
      <c r="AC57" s="62">
        <f t="shared" si="58"/>
        <v>355612.40161965293</v>
      </c>
    </row>
    <row r="58" spans="1:29" ht="15.75" thickBot="1" x14ac:dyDescent="0.3">
      <c r="A58" s="59" t="str">
        <f>A21</f>
        <v>Emission Cost</v>
      </c>
      <c r="B58" s="62">
        <f>B41*B47</f>
        <v>0</v>
      </c>
      <c r="C58" s="62">
        <f t="shared" ref="C58:AC58" si="59">C41*C47</f>
        <v>0</v>
      </c>
      <c r="D58" s="62">
        <f t="shared" si="59"/>
        <v>0</v>
      </c>
      <c r="E58" s="62">
        <f t="shared" si="59"/>
        <v>0</v>
      </c>
      <c r="F58" s="62">
        <f t="shared" si="59"/>
        <v>0</v>
      </c>
      <c r="G58" s="62">
        <f t="shared" si="59"/>
        <v>0</v>
      </c>
      <c r="H58" s="62">
        <f t="shared" si="59"/>
        <v>0</v>
      </c>
      <c r="I58" s="62">
        <f t="shared" si="59"/>
        <v>0</v>
      </c>
      <c r="J58" s="62">
        <f t="shared" si="59"/>
        <v>0</v>
      </c>
      <c r="K58" s="62">
        <f t="shared" si="59"/>
        <v>0</v>
      </c>
      <c r="L58" s="62">
        <f t="shared" si="59"/>
        <v>0</v>
      </c>
      <c r="M58" s="62">
        <f t="shared" si="59"/>
        <v>0</v>
      </c>
      <c r="N58" s="62">
        <f t="shared" si="59"/>
        <v>0</v>
      </c>
      <c r="O58" s="62">
        <f t="shared" si="59"/>
        <v>0</v>
      </c>
      <c r="P58" s="62">
        <f t="shared" si="59"/>
        <v>0</v>
      </c>
      <c r="Q58" s="62">
        <f t="shared" si="59"/>
        <v>0</v>
      </c>
      <c r="R58" s="62">
        <f t="shared" si="59"/>
        <v>0</v>
      </c>
      <c r="S58" s="62">
        <f t="shared" si="59"/>
        <v>0</v>
      </c>
      <c r="T58" s="62">
        <f t="shared" si="59"/>
        <v>0</v>
      </c>
      <c r="U58" s="62">
        <f t="shared" si="59"/>
        <v>0</v>
      </c>
      <c r="V58" s="62">
        <f t="shared" si="59"/>
        <v>0</v>
      </c>
      <c r="W58" s="62">
        <f t="shared" si="59"/>
        <v>0</v>
      </c>
      <c r="X58" s="62">
        <f t="shared" si="59"/>
        <v>0</v>
      </c>
      <c r="Y58" s="62">
        <f t="shared" si="59"/>
        <v>0</v>
      </c>
      <c r="Z58" s="62">
        <f t="shared" si="59"/>
        <v>0</v>
      </c>
      <c r="AA58" s="62">
        <f t="shared" si="59"/>
        <v>0</v>
      </c>
      <c r="AB58" s="62">
        <f t="shared" si="59"/>
        <v>0</v>
      </c>
      <c r="AC58" s="62">
        <f t="shared" si="59"/>
        <v>0</v>
      </c>
    </row>
    <row r="59" spans="1:29" ht="15.75" thickBot="1" x14ac:dyDescent="0.3">
      <c r="A59" s="31" t="s">
        <v>209</v>
      </c>
      <c r="B59" s="64">
        <f>B50+B51+B52+B53+B54+B55+B56+B57+B58</f>
        <v>4204520.4113311311</v>
      </c>
      <c r="C59" s="64">
        <f t="shared" ref="C59:AC59" si="60">C50+C51+C52+C53+C54+C55+C56+C57+C58</f>
        <v>4199172.5060893791</v>
      </c>
      <c r="D59" s="64">
        <f t="shared" si="60"/>
        <v>4191579.2472778708</v>
      </c>
      <c r="E59" s="64">
        <f t="shared" si="60"/>
        <v>4180846.9056133879</v>
      </c>
      <c r="F59" s="64">
        <f t="shared" si="60"/>
        <v>4165778.8915439365</v>
      </c>
      <c r="G59" s="64">
        <f t="shared" si="60"/>
        <v>4144828.882128912</v>
      </c>
      <c r="H59" s="64">
        <f t="shared" si="60"/>
        <v>4116107.2029623259</v>
      </c>
      <c r="I59" s="64">
        <f t="shared" si="60"/>
        <v>4077508.3438531449</v>
      </c>
      <c r="J59" s="64">
        <f t="shared" si="60"/>
        <v>4027052.1782462634</v>
      </c>
      <c r="K59" s="64">
        <f t="shared" si="60"/>
        <v>3963511.1658632848</v>
      </c>
      <c r="L59" s="64">
        <f t="shared" si="60"/>
        <v>3887263.7749487567</v>
      </c>
      <c r="M59" s="64">
        <f t="shared" si="60"/>
        <v>3801045.2341153207</v>
      </c>
      <c r="N59" s="64">
        <f t="shared" si="60"/>
        <v>3710024.6743032341</v>
      </c>
      <c r="O59" s="64">
        <f t="shared" si="60"/>
        <v>3620795.2288590674</v>
      </c>
      <c r="P59" s="64">
        <f t="shared" si="60"/>
        <v>3539567.8280120911</v>
      </c>
      <c r="Q59" s="64">
        <f t="shared" si="60"/>
        <v>3470536.1042964784</v>
      </c>
      <c r="R59" s="64">
        <f t="shared" si="60"/>
        <v>3415254.0564815416</v>
      </c>
      <c r="S59" s="64">
        <f t="shared" si="60"/>
        <v>3373071.4004063699</v>
      </c>
      <c r="T59" s="64">
        <f t="shared" si="60"/>
        <v>3342063.7651372124</v>
      </c>
      <c r="U59" s="64">
        <f t="shared" si="60"/>
        <v>3319893.7544968156</v>
      </c>
      <c r="V59" s="64">
        <f t="shared" si="60"/>
        <v>3304355.8510973211</v>
      </c>
      <c r="W59" s="64">
        <f t="shared" si="60"/>
        <v>3293618.2048140899</v>
      </c>
      <c r="X59" s="64">
        <f t="shared" si="60"/>
        <v>3286269.8983850367</v>
      </c>
      <c r="Y59" s="64">
        <f t="shared" si="60"/>
        <v>3281274.6507578488</v>
      </c>
      <c r="Z59" s="64">
        <f t="shared" si="60"/>
        <v>3277894.4222726733</v>
      </c>
      <c r="AA59" s="64">
        <f t="shared" si="60"/>
        <v>3275614.1166075459</v>
      </c>
      <c r="AB59" s="64">
        <f t="shared" si="60"/>
        <v>3274079.0261613801</v>
      </c>
      <c r="AC59" s="64">
        <f t="shared" si="60"/>
        <v>3273047.0621962161</v>
      </c>
    </row>
    <row r="60" spans="1:29" ht="15.75" thickBot="1" x14ac:dyDescent="0.3">
      <c r="AC60" s="32"/>
    </row>
    <row r="61" spans="1:29" ht="15.75" thickBot="1" x14ac:dyDescent="0.3">
      <c r="A61" s="26" t="s">
        <v>208</v>
      </c>
      <c r="B61" s="27">
        <v>2023</v>
      </c>
      <c r="C61" s="27">
        <v>2024</v>
      </c>
      <c r="D61" s="27">
        <v>2025</v>
      </c>
      <c r="E61" s="27">
        <v>2026</v>
      </c>
      <c r="F61" s="27">
        <v>2027</v>
      </c>
      <c r="G61" s="27">
        <v>2028</v>
      </c>
      <c r="H61" s="27">
        <v>2029</v>
      </c>
      <c r="I61" s="27">
        <v>2030</v>
      </c>
      <c r="J61" s="27">
        <v>2031</v>
      </c>
      <c r="K61" s="27">
        <v>2032</v>
      </c>
      <c r="L61" s="27">
        <v>2033</v>
      </c>
      <c r="M61" s="27">
        <v>2034</v>
      </c>
      <c r="N61" s="27">
        <v>2035</v>
      </c>
      <c r="O61" s="27">
        <v>2036</v>
      </c>
      <c r="P61" s="27">
        <v>2037</v>
      </c>
      <c r="Q61" s="27">
        <v>2038</v>
      </c>
      <c r="R61" s="27">
        <v>2039</v>
      </c>
      <c r="S61" s="27">
        <v>2040</v>
      </c>
      <c r="T61" s="27">
        <v>2041</v>
      </c>
      <c r="U61" s="27">
        <v>2042</v>
      </c>
      <c r="V61" s="27">
        <v>2043</v>
      </c>
      <c r="W61" s="27">
        <v>2044</v>
      </c>
      <c r="X61" s="27">
        <v>2045</v>
      </c>
      <c r="Y61" s="27">
        <v>2046</v>
      </c>
      <c r="Z61" s="27">
        <v>2047</v>
      </c>
      <c r="AA61" s="27">
        <v>2048</v>
      </c>
      <c r="AB61" s="27">
        <v>2049</v>
      </c>
      <c r="AC61" s="28">
        <v>2050</v>
      </c>
    </row>
    <row r="62" spans="1:29" x14ac:dyDescent="0.25">
      <c r="A62" s="29" t="str">
        <f t="shared" ref="A62:A69" si="61">A50</f>
        <v>Capex vehicle</v>
      </c>
      <c r="B62" s="65">
        <f>((1+B35)^B42)*B35/(((1+B35)^B42)-1)*(B31)/B47</f>
        <v>4.8601077594228057</v>
      </c>
      <c r="C62" s="65">
        <f t="shared" ref="C62:AC62" si="62">((1+C35)^C42)*C35/(((1+C35)^C42)-1)*(C31)/C47</f>
        <v>4.8497541098356427</v>
      </c>
      <c r="D62" s="65">
        <f t="shared" si="62"/>
        <v>4.8350534116360544</v>
      </c>
      <c r="E62" s="65">
        <f t="shared" si="62"/>
        <v>4.8142753873778386</v>
      </c>
      <c r="F62" s="65">
        <f t="shared" si="62"/>
        <v>4.7851034161859127</v>
      </c>
      <c r="G62" s="65">
        <f t="shared" si="62"/>
        <v>4.7445437864756714</v>
      </c>
      <c r="H62" s="65">
        <f t="shared" si="62"/>
        <v>4.6889380514816965</v>
      </c>
      <c r="I62" s="65">
        <f t="shared" si="62"/>
        <v>4.6142099021194625</v>
      </c>
      <c r="J62" s="65">
        <f t="shared" si="62"/>
        <v>4.5165257744862721</v>
      </c>
      <c r="K62" s="65">
        <f t="shared" si="62"/>
        <v>4.3935091264928241</v>
      </c>
      <c r="L62" s="65">
        <f t="shared" si="62"/>
        <v>4.2458926800941192</v>
      </c>
      <c r="M62" s="65">
        <f t="shared" si="62"/>
        <v>4.0789718916073303</v>
      </c>
      <c r="N62" s="65">
        <f t="shared" si="62"/>
        <v>3.9027543000605887</v>
      </c>
      <c r="O62" s="65">
        <f t="shared" si="62"/>
        <v>3.7300043411097277</v>
      </c>
      <c r="P62" s="65">
        <f t="shared" si="62"/>
        <v>3.5727464976685668</v>
      </c>
      <c r="Q62" s="65">
        <f t="shared" si="62"/>
        <v>3.4390997246911277</v>
      </c>
      <c r="R62" s="65">
        <f t="shared" si="62"/>
        <v>3.3320725943171574</v>
      </c>
      <c r="S62" s="65">
        <f t="shared" si="62"/>
        <v>3.2504061436387905</v>
      </c>
      <c r="T62" s="65">
        <f t="shared" si="62"/>
        <v>3.1903747527313779</v>
      </c>
      <c r="U62" s="65">
        <f t="shared" si="62"/>
        <v>3.147453176686561</v>
      </c>
      <c r="V62" s="65">
        <f t="shared" si="62"/>
        <v>3.1173714905224945</v>
      </c>
      <c r="W62" s="65">
        <f t="shared" si="62"/>
        <v>3.0965831964181936</v>
      </c>
      <c r="X62" s="65">
        <f t="shared" si="62"/>
        <v>3.0823567308421902</v>
      </c>
      <c r="Y62" s="65">
        <f t="shared" si="62"/>
        <v>3.0726858333234324</v>
      </c>
      <c r="Z62" s="65">
        <f t="shared" si="62"/>
        <v>3.0661416445844814</v>
      </c>
      <c r="AA62" s="65">
        <f t="shared" si="62"/>
        <v>3.0617269280289179</v>
      </c>
      <c r="AB62" s="65">
        <f t="shared" si="62"/>
        <v>3.058754962774163</v>
      </c>
      <c r="AC62" s="65">
        <f t="shared" si="62"/>
        <v>3.0567570602686231</v>
      </c>
    </row>
    <row r="63" spans="1:29" x14ac:dyDescent="0.25">
      <c r="A63" s="30" t="str">
        <f t="shared" si="61"/>
        <v>Residual value (vehicle)</v>
      </c>
      <c r="B63" s="66">
        <f>((1+B35)^B42)*B35/(((1+B35)^B42)-1)*(B32)/B47</f>
        <v>-0.24703557911170351</v>
      </c>
      <c r="C63" s="66">
        <f t="shared" ref="C63:AC63" si="63">((1+C35)^C42)*C35/(((1+C35)^C42)-1)*(C32)/C47</f>
        <v>-0.24824350489687252</v>
      </c>
      <c r="D63" s="66">
        <f t="shared" si="63"/>
        <v>-0.24995858635349122</v>
      </c>
      <c r="E63" s="66">
        <f t="shared" si="63"/>
        <v>-0.25238268918361639</v>
      </c>
      <c r="F63" s="66">
        <f t="shared" si="63"/>
        <v>-0.25578608582267437</v>
      </c>
      <c r="G63" s="66">
        <f t="shared" si="63"/>
        <v>-0.26051804262220252</v>
      </c>
      <c r="H63" s="66">
        <f t="shared" si="63"/>
        <v>-0.26700537837149957</v>
      </c>
      <c r="I63" s="66">
        <f t="shared" si="63"/>
        <v>-0.27572366246376023</v>
      </c>
      <c r="J63" s="66">
        <f t="shared" si="63"/>
        <v>-0.28712014402096564</v>
      </c>
      <c r="K63" s="66">
        <f t="shared" si="63"/>
        <v>-0.301472086286868</v>
      </c>
      <c r="L63" s="66">
        <f t="shared" si="63"/>
        <v>-0.31869400503338358</v>
      </c>
      <c r="M63" s="66">
        <f t="shared" si="63"/>
        <v>-0.33816809702350897</v>
      </c>
      <c r="N63" s="66">
        <f t="shared" si="63"/>
        <v>-0.35872681603729545</v>
      </c>
      <c r="O63" s="66">
        <f t="shared" si="63"/>
        <v>-0.378880977914896</v>
      </c>
      <c r="P63" s="66">
        <f t="shared" si="63"/>
        <v>-0.39722772631636477</v>
      </c>
      <c r="Q63" s="66">
        <f t="shared" si="63"/>
        <v>-0.41281984983039921</v>
      </c>
      <c r="R63" s="66">
        <f t="shared" si="63"/>
        <v>-0.42530634837402914</v>
      </c>
      <c r="S63" s="66">
        <f t="shared" si="63"/>
        <v>-0.43483410095317204</v>
      </c>
      <c r="T63" s="66">
        <f t="shared" si="63"/>
        <v>-0.44183776322570334</v>
      </c>
      <c r="U63" s="66">
        <f t="shared" si="63"/>
        <v>-0.44684528043093191</v>
      </c>
      <c r="V63" s="66">
        <f t="shared" si="63"/>
        <v>-0.45035481048340636</v>
      </c>
      <c r="W63" s="66">
        <f t="shared" si="63"/>
        <v>-0.45278011146224156</v>
      </c>
      <c r="X63" s="66">
        <f t="shared" si="63"/>
        <v>-0.45443986577944195</v>
      </c>
      <c r="Y63" s="66">
        <f t="shared" si="63"/>
        <v>-0.45556813715663036</v>
      </c>
      <c r="Z63" s="66">
        <f t="shared" si="63"/>
        <v>-0.45633162584284143</v>
      </c>
      <c r="AA63" s="66">
        <f t="shared" si="63"/>
        <v>-0.45684667610765711</v>
      </c>
      <c r="AB63" s="66">
        <f t="shared" si="63"/>
        <v>-0.45719340538737846</v>
      </c>
      <c r="AC63" s="66">
        <f t="shared" si="63"/>
        <v>-0.45742649401302482</v>
      </c>
    </row>
    <row r="64" spans="1:29" x14ac:dyDescent="0.25">
      <c r="A64" s="30" t="str">
        <f t="shared" si="61"/>
        <v>Capex costumization</v>
      </c>
      <c r="B64" s="66">
        <f>((1+B35)^B43)*B35/(((1+B35)^B43)-1)*(B33)/B47</f>
        <v>1.7093861527069927</v>
      </c>
      <c r="C64" s="66">
        <f t="shared" ref="C64:AC64" si="64">((1+C35)^C43)*C35/(((1+C35)^C43)-1)*(C33)/C47</f>
        <v>1.7093861527069927</v>
      </c>
      <c r="D64" s="66">
        <f t="shared" si="64"/>
        <v>1.7093861527069927</v>
      </c>
      <c r="E64" s="66">
        <f t="shared" si="64"/>
        <v>1.7093861527069927</v>
      </c>
      <c r="F64" s="66">
        <f t="shared" si="64"/>
        <v>1.7093861527069927</v>
      </c>
      <c r="G64" s="66">
        <f t="shared" si="64"/>
        <v>1.7093861527069927</v>
      </c>
      <c r="H64" s="66">
        <f t="shared" si="64"/>
        <v>1.7093861527069927</v>
      </c>
      <c r="I64" s="66">
        <f t="shared" si="64"/>
        <v>1.7093861527069927</v>
      </c>
      <c r="J64" s="66">
        <f t="shared" si="64"/>
        <v>1.7093861527069927</v>
      </c>
      <c r="K64" s="66">
        <f t="shared" si="64"/>
        <v>1.7093861527069927</v>
      </c>
      <c r="L64" s="66">
        <f t="shared" si="64"/>
        <v>1.7093861527069927</v>
      </c>
      <c r="M64" s="66">
        <f t="shared" si="64"/>
        <v>1.7093861527069927</v>
      </c>
      <c r="N64" s="66">
        <f t="shared" si="64"/>
        <v>1.7093861527069927</v>
      </c>
      <c r="O64" s="66">
        <f t="shared" si="64"/>
        <v>1.7093861527069927</v>
      </c>
      <c r="P64" s="66">
        <f t="shared" si="64"/>
        <v>1.7093861527069927</v>
      </c>
      <c r="Q64" s="66">
        <f t="shared" si="64"/>
        <v>1.7093861527069927</v>
      </c>
      <c r="R64" s="66">
        <f t="shared" si="64"/>
        <v>1.7093861527069927</v>
      </c>
      <c r="S64" s="66">
        <f t="shared" si="64"/>
        <v>1.7093861527069927</v>
      </c>
      <c r="T64" s="66">
        <f t="shared" si="64"/>
        <v>1.7093861527069927</v>
      </c>
      <c r="U64" s="66">
        <f t="shared" si="64"/>
        <v>1.7093861527069927</v>
      </c>
      <c r="V64" s="66">
        <f t="shared" si="64"/>
        <v>1.7093861527069927</v>
      </c>
      <c r="W64" s="66">
        <f t="shared" si="64"/>
        <v>1.7093861527069927</v>
      </c>
      <c r="X64" s="66">
        <f t="shared" si="64"/>
        <v>1.7093861527069927</v>
      </c>
      <c r="Y64" s="66">
        <f t="shared" si="64"/>
        <v>1.7093861527069927</v>
      </c>
      <c r="Z64" s="66">
        <f t="shared" si="64"/>
        <v>1.7093861527069927</v>
      </c>
      <c r="AA64" s="66">
        <f t="shared" si="64"/>
        <v>1.7093861527069927</v>
      </c>
      <c r="AB64" s="66">
        <f t="shared" si="64"/>
        <v>1.7093861527069927</v>
      </c>
      <c r="AC64" s="66">
        <f t="shared" si="64"/>
        <v>1.7093861527069927</v>
      </c>
    </row>
    <row r="65" spans="1:29" x14ac:dyDescent="0.25">
      <c r="A65" s="30" t="str">
        <f t="shared" si="61"/>
        <v>Residual value (costumization)</v>
      </c>
      <c r="B65" s="66">
        <f>((1+B35)^B43)*B35/(((1+B35)^B43)-1)*(B34)/B47</f>
        <v>-8.5469307635349642E-2</v>
      </c>
      <c r="C65" s="66">
        <f t="shared" ref="C65:AC65" si="65">((1+C35)^C43)*C35/(((1+C35)^C43)-1)*(C34)/C47</f>
        <v>-8.5469307635349642E-2</v>
      </c>
      <c r="D65" s="66">
        <f t="shared" si="65"/>
        <v>-8.5469307635349642E-2</v>
      </c>
      <c r="E65" s="66">
        <f t="shared" si="65"/>
        <v>-8.5469307635349642E-2</v>
      </c>
      <c r="F65" s="66">
        <f t="shared" si="65"/>
        <v>-8.5469307635349642E-2</v>
      </c>
      <c r="G65" s="66">
        <f t="shared" si="65"/>
        <v>-8.5469307635349642E-2</v>
      </c>
      <c r="H65" s="66">
        <f t="shared" si="65"/>
        <v>-8.5469307635349642E-2</v>
      </c>
      <c r="I65" s="66">
        <f t="shared" si="65"/>
        <v>-8.5469307635349642E-2</v>
      </c>
      <c r="J65" s="66">
        <f t="shared" si="65"/>
        <v>-8.5469307635349642E-2</v>
      </c>
      <c r="K65" s="66">
        <f t="shared" si="65"/>
        <v>-8.5469307635349642E-2</v>
      </c>
      <c r="L65" s="66">
        <f t="shared" si="65"/>
        <v>-8.5469307635349642E-2</v>
      </c>
      <c r="M65" s="66">
        <f t="shared" si="65"/>
        <v>-8.5469307635349642E-2</v>
      </c>
      <c r="N65" s="66">
        <f t="shared" si="65"/>
        <v>-8.5469307635349642E-2</v>
      </c>
      <c r="O65" s="66">
        <f t="shared" si="65"/>
        <v>-8.5469307635349642E-2</v>
      </c>
      <c r="P65" s="66">
        <f t="shared" si="65"/>
        <v>-8.5469307635349642E-2</v>
      </c>
      <c r="Q65" s="66">
        <f t="shared" si="65"/>
        <v>-8.5469307635349642E-2</v>
      </c>
      <c r="R65" s="66">
        <f t="shared" si="65"/>
        <v>-8.5469307635349642E-2</v>
      </c>
      <c r="S65" s="66">
        <f t="shared" si="65"/>
        <v>-8.5469307635349642E-2</v>
      </c>
      <c r="T65" s="66">
        <f t="shared" si="65"/>
        <v>-8.5469307635349642E-2</v>
      </c>
      <c r="U65" s="66">
        <f t="shared" si="65"/>
        <v>-8.5469307635349642E-2</v>
      </c>
      <c r="V65" s="66">
        <f t="shared" si="65"/>
        <v>-8.5469307635349642E-2</v>
      </c>
      <c r="W65" s="66">
        <f t="shared" si="65"/>
        <v>-8.5469307635349642E-2</v>
      </c>
      <c r="X65" s="66">
        <f t="shared" si="65"/>
        <v>-8.5469307635349642E-2</v>
      </c>
      <c r="Y65" s="66">
        <f t="shared" si="65"/>
        <v>-8.5469307635349642E-2</v>
      </c>
      <c r="Z65" s="66">
        <f t="shared" si="65"/>
        <v>-8.5469307635349642E-2</v>
      </c>
      <c r="AA65" s="66">
        <f t="shared" si="65"/>
        <v>-8.5469307635349642E-2</v>
      </c>
      <c r="AB65" s="66">
        <f t="shared" si="65"/>
        <v>-8.5469307635349642E-2</v>
      </c>
      <c r="AC65" s="66">
        <f t="shared" si="65"/>
        <v>-8.5469307635349642E-2</v>
      </c>
    </row>
    <row r="66" spans="1:29" x14ac:dyDescent="0.25">
      <c r="A66" s="30" t="str">
        <f t="shared" si="61"/>
        <v>Opex fix (admin, crew, insurance)</v>
      </c>
      <c r="B66" s="66">
        <f>B36/B47</f>
        <v>3.6414565826330532</v>
      </c>
      <c r="C66" s="66">
        <f t="shared" ref="C66:AC66" si="66">C36/C47</f>
        <v>3.6414565826330532</v>
      </c>
      <c r="D66" s="66">
        <f t="shared" si="66"/>
        <v>3.6414565826330532</v>
      </c>
      <c r="E66" s="66">
        <f t="shared" si="66"/>
        <v>3.6414565826330532</v>
      </c>
      <c r="F66" s="66">
        <f t="shared" si="66"/>
        <v>3.6414565826330532</v>
      </c>
      <c r="G66" s="66">
        <f t="shared" si="66"/>
        <v>3.6414565826330532</v>
      </c>
      <c r="H66" s="66">
        <f t="shared" si="66"/>
        <v>3.6414565826330532</v>
      </c>
      <c r="I66" s="66">
        <f t="shared" si="66"/>
        <v>3.6414565826330532</v>
      </c>
      <c r="J66" s="66">
        <f t="shared" si="66"/>
        <v>3.6414565826330532</v>
      </c>
      <c r="K66" s="66">
        <f t="shared" si="66"/>
        <v>3.6414565826330532</v>
      </c>
      <c r="L66" s="66">
        <f t="shared" si="66"/>
        <v>3.6414565826330532</v>
      </c>
      <c r="M66" s="66">
        <f t="shared" si="66"/>
        <v>3.6414565826330532</v>
      </c>
      <c r="N66" s="66">
        <f t="shared" si="66"/>
        <v>3.6414565826330532</v>
      </c>
      <c r="O66" s="66">
        <f t="shared" si="66"/>
        <v>3.6414565826330532</v>
      </c>
      <c r="P66" s="66">
        <f t="shared" si="66"/>
        <v>3.6414565826330532</v>
      </c>
      <c r="Q66" s="66">
        <f t="shared" si="66"/>
        <v>3.6414565826330532</v>
      </c>
      <c r="R66" s="66">
        <f t="shared" si="66"/>
        <v>3.6414565826330532</v>
      </c>
      <c r="S66" s="66">
        <f t="shared" si="66"/>
        <v>3.6414565826330532</v>
      </c>
      <c r="T66" s="66">
        <f t="shared" si="66"/>
        <v>3.6414565826330532</v>
      </c>
      <c r="U66" s="66">
        <f t="shared" si="66"/>
        <v>3.6414565826330532</v>
      </c>
      <c r="V66" s="66">
        <f t="shared" si="66"/>
        <v>3.6414565826330532</v>
      </c>
      <c r="W66" s="66">
        <f t="shared" si="66"/>
        <v>3.6414565826330532</v>
      </c>
      <c r="X66" s="66">
        <f t="shared" si="66"/>
        <v>3.6414565826330532</v>
      </c>
      <c r="Y66" s="66">
        <f t="shared" si="66"/>
        <v>3.6414565826330532</v>
      </c>
      <c r="Z66" s="66">
        <f t="shared" si="66"/>
        <v>3.6414565826330532</v>
      </c>
      <c r="AA66" s="66">
        <f t="shared" si="66"/>
        <v>3.6414565826330532</v>
      </c>
      <c r="AB66" s="66">
        <f t="shared" si="66"/>
        <v>3.6414565826330532</v>
      </c>
      <c r="AC66" s="66">
        <f t="shared" si="66"/>
        <v>3.6414565826330532</v>
      </c>
    </row>
    <row r="67" spans="1:29" x14ac:dyDescent="0.25">
      <c r="A67" s="30" t="str">
        <f t="shared" si="61"/>
        <v>Opex maintenance &amp; repair</v>
      </c>
      <c r="B67" s="66">
        <f>B37/B47</f>
        <v>7.246856904861251</v>
      </c>
      <c r="C67" s="66">
        <f t="shared" ref="C67:AC67" si="67">C37/C47</f>
        <v>7.2314186839996299</v>
      </c>
      <c r="D67" s="66">
        <f t="shared" si="67"/>
        <v>7.2094986234726957</v>
      </c>
      <c r="E67" s="66">
        <f t="shared" si="67"/>
        <v>7.1785167243012031</v>
      </c>
      <c r="F67" s="66">
        <f t="shared" si="67"/>
        <v>7.1350186968241909</v>
      </c>
      <c r="G67" s="66">
        <f t="shared" si="67"/>
        <v>7.0745406483582061</v>
      </c>
      <c r="H67" s="66">
        <f t="shared" si="67"/>
        <v>6.9916275063996354</v>
      </c>
      <c r="I67" s="66">
        <f t="shared" si="67"/>
        <v>6.8802011282204152</v>
      </c>
      <c r="J67" s="66">
        <f t="shared" si="67"/>
        <v>6.7345453259470114</v>
      </c>
      <c r="K67" s="66">
        <f t="shared" si="67"/>
        <v>6.5511164620096221</v>
      </c>
      <c r="L67" s="66">
        <f t="shared" si="67"/>
        <v>6.3310070906111209</v>
      </c>
      <c r="M67" s="66">
        <f t="shared" si="67"/>
        <v>6.0821132124321657</v>
      </c>
      <c r="N67" s="66">
        <f t="shared" si="67"/>
        <v>5.8193569664245297</v>
      </c>
      <c r="O67" s="66">
        <f t="shared" si="67"/>
        <v>5.56177127186655</v>
      </c>
      <c r="P67" s="66">
        <f t="shared" si="67"/>
        <v>5.3272857120812445</v>
      </c>
      <c r="Q67" s="66">
        <f t="shared" si="67"/>
        <v>5.1280063776495748</v>
      </c>
      <c r="R67" s="66">
        <f t="shared" si="67"/>
        <v>4.9684193196765616</v>
      </c>
      <c r="S67" s="66">
        <f t="shared" si="67"/>
        <v>4.8466473114640678</v>
      </c>
      <c r="T67" s="66">
        <f t="shared" si="67"/>
        <v>4.7571351192987104</v>
      </c>
      <c r="U67" s="66">
        <f t="shared" si="67"/>
        <v>4.6931351968433184</v>
      </c>
      <c r="V67" s="66">
        <f t="shared" si="67"/>
        <v>4.6482807026882691</v>
      </c>
      <c r="W67" s="66">
        <f t="shared" si="67"/>
        <v>4.6172834902544588</v>
      </c>
      <c r="X67" s="66">
        <f t="shared" si="67"/>
        <v>4.5960705531356583</v>
      </c>
      <c r="Y67" s="66">
        <f t="shared" si="67"/>
        <v>4.5816503768907726</v>
      </c>
      <c r="Z67" s="66">
        <f t="shared" si="67"/>
        <v>4.5718924040849966</v>
      </c>
      <c r="AA67" s="66">
        <f t="shared" si="67"/>
        <v>4.5653096654426975</v>
      </c>
      <c r="AB67" s="66">
        <f t="shared" si="67"/>
        <v>4.5608781984889726</v>
      </c>
      <c r="AC67" s="66">
        <f t="shared" si="67"/>
        <v>4.5578991465246528</v>
      </c>
    </row>
    <row r="68" spans="1:29" x14ac:dyDescent="0.25">
      <c r="A68" s="30" t="str">
        <f t="shared" si="61"/>
        <v>Opex var (mode-fees, shunting)</v>
      </c>
      <c r="B68" s="66">
        <f>B38*B47/B47</f>
        <v>3.9215686274509802</v>
      </c>
      <c r="C68" s="66">
        <f t="shared" ref="C68:AC68" si="68">C38*C47/C47</f>
        <v>3.9215686274509802</v>
      </c>
      <c r="D68" s="66">
        <f t="shared" si="68"/>
        <v>3.9215686274509802</v>
      </c>
      <c r="E68" s="66">
        <f t="shared" si="68"/>
        <v>3.9215686274509802</v>
      </c>
      <c r="F68" s="66">
        <f t="shared" si="68"/>
        <v>3.9215686274509802</v>
      </c>
      <c r="G68" s="66">
        <f t="shared" si="68"/>
        <v>3.9215686274509802</v>
      </c>
      <c r="H68" s="66">
        <f t="shared" si="68"/>
        <v>3.9215686274509802</v>
      </c>
      <c r="I68" s="66">
        <f t="shared" si="68"/>
        <v>3.9215686274509802</v>
      </c>
      <c r="J68" s="66">
        <f t="shared" si="68"/>
        <v>3.9215686274509802</v>
      </c>
      <c r="K68" s="66">
        <f t="shared" si="68"/>
        <v>3.9215686274509802</v>
      </c>
      <c r="L68" s="66">
        <f t="shared" si="68"/>
        <v>3.9215686274509802</v>
      </c>
      <c r="M68" s="66">
        <f t="shared" si="68"/>
        <v>3.9215686274509802</v>
      </c>
      <c r="N68" s="66">
        <f t="shared" si="68"/>
        <v>3.9215686274509802</v>
      </c>
      <c r="O68" s="66">
        <f t="shared" si="68"/>
        <v>3.9215686274509802</v>
      </c>
      <c r="P68" s="66">
        <f t="shared" si="68"/>
        <v>3.9215686274509802</v>
      </c>
      <c r="Q68" s="66">
        <f t="shared" si="68"/>
        <v>3.9215686274509802</v>
      </c>
      <c r="R68" s="66">
        <f t="shared" si="68"/>
        <v>3.9215686274509802</v>
      </c>
      <c r="S68" s="66">
        <f t="shared" si="68"/>
        <v>3.9215686274509802</v>
      </c>
      <c r="T68" s="66">
        <f t="shared" si="68"/>
        <v>3.9215686274509802</v>
      </c>
      <c r="U68" s="66">
        <f t="shared" si="68"/>
        <v>3.9215686274509802</v>
      </c>
      <c r="V68" s="66">
        <f t="shared" si="68"/>
        <v>3.9215686274509802</v>
      </c>
      <c r="W68" s="66">
        <f t="shared" si="68"/>
        <v>3.9215686274509802</v>
      </c>
      <c r="X68" s="66">
        <f t="shared" si="68"/>
        <v>3.9215686274509802</v>
      </c>
      <c r="Y68" s="66">
        <f t="shared" si="68"/>
        <v>3.9215686274509802</v>
      </c>
      <c r="Z68" s="66">
        <f t="shared" si="68"/>
        <v>3.9215686274509802</v>
      </c>
      <c r="AA68" s="66">
        <f t="shared" si="68"/>
        <v>3.9215686274509802</v>
      </c>
      <c r="AB68" s="66">
        <f t="shared" si="68"/>
        <v>3.9215686274509802</v>
      </c>
      <c r="AC68" s="66">
        <f t="shared" si="68"/>
        <v>3.9215686274509802</v>
      </c>
    </row>
    <row r="69" spans="1:29" x14ac:dyDescent="0.25">
      <c r="A69" s="30" t="str">
        <f t="shared" si="61"/>
        <v>Fuel Cost</v>
      </c>
      <c r="B69" s="66">
        <f>B39*B40*B47/B47</f>
        <v>2.5078650576054793</v>
      </c>
      <c r="C69" s="66">
        <f t="shared" ref="C69:AC69" si="69">C39*C40*C47/C47</f>
        <v>2.5049046003842381</v>
      </c>
      <c r="D69" s="66">
        <f t="shared" si="69"/>
        <v>2.500701175516912</v>
      </c>
      <c r="E69" s="66">
        <f t="shared" si="69"/>
        <v>2.4947600383902864</v>
      </c>
      <c r="F69" s="66">
        <f t="shared" si="69"/>
        <v>2.486418789051497</v>
      </c>
      <c r="G69" s="66">
        <f t="shared" si="69"/>
        <v>2.4748214245033058</v>
      </c>
      <c r="H69" s="66">
        <f t="shared" si="69"/>
        <v>2.4589218715660066</v>
      </c>
      <c r="I69" s="66">
        <f t="shared" si="69"/>
        <v>2.4375545761454895</v>
      </c>
      <c r="J69" s="66">
        <f t="shared" si="69"/>
        <v>2.4096233931729762</v>
      </c>
      <c r="K69" s="66">
        <f t="shared" si="69"/>
        <v>2.3744487892017694</v>
      </c>
      <c r="L69" s="66">
        <f t="shared" si="69"/>
        <v>2.3322402741234858</v>
      </c>
      <c r="M69" s="66">
        <f t="shared" si="69"/>
        <v>2.2845119972979209</v>
      </c>
      <c r="N69" s="66">
        <f t="shared" si="69"/>
        <v>2.2341254512773641</v>
      </c>
      <c r="O69" s="66">
        <f t="shared" si="69"/>
        <v>2.184730418237101</v>
      </c>
      <c r="P69" s="66">
        <f t="shared" si="69"/>
        <v>2.1397651029351961</v>
      </c>
      <c r="Q69" s="66">
        <f t="shared" si="69"/>
        <v>2.1015509881126104</v>
      </c>
      <c r="R69" s="66">
        <f t="shared" si="69"/>
        <v>2.0709483258999346</v>
      </c>
      <c r="S69" s="66">
        <f t="shared" si="69"/>
        <v>2.0475971363885876</v>
      </c>
      <c r="T69" s="66">
        <f t="shared" si="69"/>
        <v>2.0304321393296423</v>
      </c>
      <c r="U69" s="66">
        <f t="shared" si="69"/>
        <v>2.0181594147527466</v>
      </c>
      <c r="V69" s="66">
        <f t="shared" si="69"/>
        <v>2.0095580472560193</v>
      </c>
      <c r="W69" s="66">
        <f t="shared" si="69"/>
        <v>2.0036139736344172</v>
      </c>
      <c r="X69" s="66">
        <f t="shared" si="69"/>
        <v>1.9995461478506049</v>
      </c>
      <c r="Y69" s="66">
        <f t="shared" si="69"/>
        <v>1.9967809124469664</v>
      </c>
      <c r="Z69" s="66">
        <f t="shared" si="69"/>
        <v>1.9949097084192176</v>
      </c>
      <c r="AA69" s="66">
        <f t="shared" si="69"/>
        <v>1.9936473922285236</v>
      </c>
      <c r="AB69" s="66">
        <f t="shared" si="69"/>
        <v>1.9927976072396028</v>
      </c>
      <c r="AC69" s="66">
        <f t="shared" si="69"/>
        <v>1.9922263396058988</v>
      </c>
    </row>
    <row r="70" spans="1:29" ht="15.75" thickBot="1" x14ac:dyDescent="0.3">
      <c r="A70" s="59" t="str">
        <f t="shared" ref="A70" si="70">A58</f>
        <v>Emission Cost</v>
      </c>
      <c r="B70" s="66">
        <f>B41</f>
        <v>0</v>
      </c>
      <c r="C70" s="66">
        <f t="shared" ref="C70:AC70" si="71">C41</f>
        <v>0</v>
      </c>
      <c r="D70" s="66">
        <f t="shared" si="71"/>
        <v>0</v>
      </c>
      <c r="E70" s="66">
        <f t="shared" si="71"/>
        <v>0</v>
      </c>
      <c r="F70" s="66">
        <f t="shared" si="71"/>
        <v>0</v>
      </c>
      <c r="G70" s="66">
        <f t="shared" si="71"/>
        <v>0</v>
      </c>
      <c r="H70" s="66">
        <f t="shared" si="71"/>
        <v>0</v>
      </c>
      <c r="I70" s="66">
        <f t="shared" si="71"/>
        <v>0</v>
      </c>
      <c r="J70" s="66">
        <f t="shared" si="71"/>
        <v>0</v>
      </c>
      <c r="K70" s="66">
        <f t="shared" si="71"/>
        <v>0</v>
      </c>
      <c r="L70" s="66">
        <f t="shared" si="71"/>
        <v>0</v>
      </c>
      <c r="M70" s="66">
        <f t="shared" si="71"/>
        <v>0</v>
      </c>
      <c r="N70" s="66">
        <f t="shared" si="71"/>
        <v>0</v>
      </c>
      <c r="O70" s="66">
        <f t="shared" si="71"/>
        <v>0</v>
      </c>
      <c r="P70" s="66">
        <f t="shared" si="71"/>
        <v>0</v>
      </c>
      <c r="Q70" s="66">
        <f t="shared" si="71"/>
        <v>0</v>
      </c>
      <c r="R70" s="66">
        <f t="shared" si="71"/>
        <v>0</v>
      </c>
      <c r="S70" s="66">
        <f t="shared" si="71"/>
        <v>0</v>
      </c>
      <c r="T70" s="66">
        <f t="shared" si="71"/>
        <v>0</v>
      </c>
      <c r="U70" s="66">
        <f t="shared" si="71"/>
        <v>0</v>
      </c>
      <c r="V70" s="66">
        <f t="shared" si="71"/>
        <v>0</v>
      </c>
      <c r="W70" s="66">
        <f t="shared" si="71"/>
        <v>0</v>
      </c>
      <c r="X70" s="66">
        <f t="shared" si="71"/>
        <v>0</v>
      </c>
      <c r="Y70" s="66">
        <f t="shared" si="71"/>
        <v>0</v>
      </c>
      <c r="Z70" s="66">
        <f t="shared" si="71"/>
        <v>0</v>
      </c>
      <c r="AA70" s="66">
        <f t="shared" si="71"/>
        <v>0</v>
      </c>
      <c r="AB70" s="66">
        <f t="shared" si="71"/>
        <v>0</v>
      </c>
      <c r="AC70" s="66">
        <f t="shared" si="71"/>
        <v>0</v>
      </c>
    </row>
    <row r="71" spans="1:29" ht="15.75" thickBot="1" x14ac:dyDescent="0.3">
      <c r="A71" s="31" t="s">
        <v>63</v>
      </c>
      <c r="B71" s="76">
        <f>B62+B63+B64-B65+B66+B67+B68+B69+B70</f>
        <v>23.725674813204208</v>
      </c>
      <c r="C71" s="76">
        <f t="shared" ref="C71:AC71" si="72">C62+C63+C64-C65+C66+C67+C68+C69+C70</f>
        <v>23.695714559749014</v>
      </c>
      <c r="D71" s="76">
        <f t="shared" si="72"/>
        <v>23.653175294698546</v>
      </c>
      <c r="E71" s="76">
        <f t="shared" si="72"/>
        <v>23.593050131312086</v>
      </c>
      <c r="F71" s="76">
        <f t="shared" si="72"/>
        <v>23.508635486665302</v>
      </c>
      <c r="G71" s="76">
        <f t="shared" si="72"/>
        <v>23.391268487141353</v>
      </c>
      <c r="H71" s="76">
        <f t="shared" si="72"/>
        <v>23.230362721502214</v>
      </c>
      <c r="I71" s="76">
        <f t="shared" si="72"/>
        <v>23.014122614447984</v>
      </c>
      <c r="J71" s="76">
        <f t="shared" si="72"/>
        <v>22.731455020011669</v>
      </c>
      <c r="K71" s="76">
        <f t="shared" si="72"/>
        <v>22.375482961843723</v>
      </c>
      <c r="L71" s="76">
        <f t="shared" si="72"/>
        <v>21.948326710221718</v>
      </c>
      <c r="M71" s="76">
        <f t="shared" si="72"/>
        <v>21.465309674740283</v>
      </c>
      <c r="N71" s="76">
        <f t="shared" si="72"/>
        <v>20.955390572151565</v>
      </c>
      <c r="O71" s="76">
        <f t="shared" si="72"/>
        <v>20.455505723724858</v>
      </c>
      <c r="P71" s="76">
        <f t="shared" si="72"/>
        <v>20.00045025679502</v>
      </c>
      <c r="Q71" s="76">
        <f t="shared" si="72"/>
        <v>19.613717911049289</v>
      </c>
      <c r="R71" s="76">
        <f t="shared" si="72"/>
        <v>19.304014561945998</v>
      </c>
      <c r="S71" s="76">
        <f t="shared" si="72"/>
        <v>19.067697160964652</v>
      </c>
      <c r="T71" s="76">
        <f t="shared" si="72"/>
        <v>18.893984918560406</v>
      </c>
      <c r="U71" s="76">
        <f t="shared" si="72"/>
        <v>18.769783178278068</v>
      </c>
      <c r="V71" s="76">
        <f t="shared" si="72"/>
        <v>18.682736100409752</v>
      </c>
      <c r="W71" s="76">
        <f t="shared" si="72"/>
        <v>18.622581219271204</v>
      </c>
      <c r="X71" s="76">
        <f t="shared" si="72"/>
        <v>18.581414236475389</v>
      </c>
      <c r="Y71" s="76">
        <f t="shared" si="72"/>
        <v>18.553429655930916</v>
      </c>
      <c r="Z71" s="76">
        <f t="shared" si="72"/>
        <v>18.534492801672229</v>
      </c>
      <c r="AA71" s="76">
        <f t="shared" si="72"/>
        <v>18.52171798001886</v>
      </c>
      <c r="AB71" s="76">
        <f t="shared" si="72"/>
        <v>18.513118033541737</v>
      </c>
      <c r="AC71" s="76">
        <f t="shared" si="72"/>
        <v>18.507336722812525</v>
      </c>
    </row>
    <row r="72" spans="1:29" ht="15.75" thickBot="1" x14ac:dyDescent="0.3"/>
    <row r="73" spans="1:29" ht="15.75" thickBot="1" x14ac:dyDescent="0.3">
      <c r="A73" s="26" t="s">
        <v>208</v>
      </c>
      <c r="B73" s="163">
        <v>2023</v>
      </c>
      <c r="C73" s="163">
        <v>2024</v>
      </c>
      <c r="D73" s="163">
        <v>2025</v>
      </c>
      <c r="E73" s="163">
        <v>2026</v>
      </c>
      <c r="F73" s="163">
        <v>2027</v>
      </c>
      <c r="G73" s="163">
        <v>2028</v>
      </c>
      <c r="H73" s="163">
        <v>2029</v>
      </c>
      <c r="I73" s="163">
        <v>2030</v>
      </c>
      <c r="J73" s="163">
        <v>2031</v>
      </c>
      <c r="K73" s="163">
        <v>2032</v>
      </c>
      <c r="L73" s="163">
        <v>2033</v>
      </c>
      <c r="M73" s="163">
        <v>2034</v>
      </c>
      <c r="N73" s="163">
        <v>2035</v>
      </c>
      <c r="O73" s="163">
        <v>2036</v>
      </c>
      <c r="P73" s="163">
        <v>2037</v>
      </c>
      <c r="Q73" s="163">
        <v>2038</v>
      </c>
      <c r="R73" s="163">
        <v>2039</v>
      </c>
      <c r="S73" s="163">
        <v>2040</v>
      </c>
      <c r="T73" s="163">
        <v>2041</v>
      </c>
      <c r="U73" s="163">
        <v>2042</v>
      </c>
      <c r="V73" s="163">
        <v>2043</v>
      </c>
      <c r="W73" s="163">
        <v>2044</v>
      </c>
      <c r="X73" s="163">
        <v>2045</v>
      </c>
      <c r="Y73" s="163">
        <v>2046</v>
      </c>
      <c r="Z73" s="163">
        <v>2047</v>
      </c>
      <c r="AA73" s="163">
        <v>2048</v>
      </c>
      <c r="AB73" s="163">
        <v>2049</v>
      </c>
      <c r="AC73" s="164">
        <v>2050</v>
      </c>
    </row>
    <row r="74" spans="1:29" x14ac:dyDescent="0.25">
      <c r="A74" s="29" t="str">
        <f t="shared" ref="A74:A81" si="73">A50</f>
        <v>Capex vehicle</v>
      </c>
      <c r="B74" s="65">
        <f>((1+B35)^B42)*B35/(((1+B35)^B42)-1)*(B31)/B47/(B44)</f>
        <v>2.1696909640280381E-3</v>
      </c>
      <c r="C74" s="65">
        <f t="shared" ref="C74:AC74" si="74">((1+C35)^C42)*C35/(((1+C35)^C42)-1)*(C31)/C47/(C44)</f>
        <v>2.1650687990337689E-3</v>
      </c>
      <c r="D74" s="65">
        <f t="shared" si="74"/>
        <v>2.1585059873375245E-3</v>
      </c>
      <c r="E74" s="65">
        <f t="shared" si="74"/>
        <v>2.1492300836508209E-3</v>
      </c>
      <c r="F74" s="65">
        <f t="shared" si="74"/>
        <v>2.1362068822258539E-3</v>
      </c>
      <c r="G74" s="65">
        <f t="shared" si="74"/>
        <v>2.1180999046766392E-3</v>
      </c>
      <c r="H74" s="65">
        <f t="shared" si="74"/>
        <v>2.093275915840043E-3</v>
      </c>
      <c r="I74" s="65">
        <f t="shared" si="74"/>
        <v>2.0599151348747601E-3</v>
      </c>
      <c r="J74" s="65">
        <f t="shared" si="74"/>
        <v>2.0163061493242286E-3</v>
      </c>
      <c r="K74" s="65">
        <f t="shared" si="74"/>
        <v>1.9613880028985821E-3</v>
      </c>
      <c r="L74" s="65">
        <f t="shared" si="74"/>
        <v>1.8954878036134461E-3</v>
      </c>
      <c r="M74" s="65">
        <f t="shared" si="74"/>
        <v>1.8209695944675583E-3</v>
      </c>
      <c r="N74" s="65">
        <f t="shared" si="74"/>
        <v>1.7423010268127629E-3</v>
      </c>
      <c r="O74" s="65">
        <f t="shared" si="74"/>
        <v>1.6651805094239855E-3</v>
      </c>
      <c r="P74" s="65">
        <f t="shared" si="74"/>
        <v>1.5949761150306102E-3</v>
      </c>
      <c r="Q74" s="65">
        <f t="shared" si="74"/>
        <v>1.5353123770942534E-3</v>
      </c>
      <c r="R74" s="65">
        <f t="shared" si="74"/>
        <v>1.4875324081773025E-3</v>
      </c>
      <c r="S74" s="65">
        <f t="shared" si="74"/>
        <v>1.4510741712673173E-3</v>
      </c>
      <c r="T74" s="65">
        <f t="shared" si="74"/>
        <v>1.4242744431836509E-3</v>
      </c>
      <c r="U74" s="65">
        <f t="shared" si="74"/>
        <v>1.4051130253065005E-3</v>
      </c>
      <c r="V74" s="65">
        <f t="shared" si="74"/>
        <v>1.3916837011261137E-3</v>
      </c>
      <c r="W74" s="65">
        <f t="shared" si="74"/>
        <v>1.3824032126866935E-3</v>
      </c>
      <c r="X74" s="65">
        <f t="shared" si="74"/>
        <v>1.3760521119831207E-3</v>
      </c>
      <c r="Y74" s="65">
        <f t="shared" si="74"/>
        <v>1.3717347470193894E-3</v>
      </c>
      <c r="Z74" s="65">
        <f t="shared" si="74"/>
        <v>1.3688132341895007E-3</v>
      </c>
      <c r="AA74" s="65">
        <f t="shared" si="74"/>
        <v>1.3668423785843384E-3</v>
      </c>
      <c r="AB74" s="65">
        <f t="shared" si="74"/>
        <v>1.3655156083813228E-3</v>
      </c>
      <c r="AC74" s="65">
        <f t="shared" si="74"/>
        <v>1.364623687619921E-3</v>
      </c>
    </row>
    <row r="75" spans="1:29" x14ac:dyDescent="0.25">
      <c r="A75" s="30" t="str">
        <f t="shared" si="73"/>
        <v>Residual value (vehicle)</v>
      </c>
      <c r="B75" s="68">
        <f>((1+B35)^B42)*B35/(((1+B35)^B42)-1)*(B32)/B47/(B44)</f>
        <v>-1.1028374067486764E-4</v>
      </c>
      <c r="C75" s="68">
        <f t="shared" ref="C75:AC75" si="75">((1+C35)^C42)*C35/(((1+C35)^C42)-1)*(C32)/C47/(C44)</f>
        <v>-1.1082299325753238E-4</v>
      </c>
      <c r="D75" s="68">
        <f t="shared" si="75"/>
        <v>-1.115886546220943E-4</v>
      </c>
      <c r="E75" s="68">
        <f t="shared" si="75"/>
        <v>-1.1267084338554303E-4</v>
      </c>
      <c r="F75" s="68">
        <f t="shared" si="75"/>
        <v>-1.1419021688512248E-4</v>
      </c>
      <c r="G75" s="68">
        <f t="shared" si="75"/>
        <v>-1.1630269759919755E-4</v>
      </c>
      <c r="H75" s="68">
        <f t="shared" si="75"/>
        <v>-1.1919882963013374E-4</v>
      </c>
      <c r="I75" s="68">
        <f t="shared" si="75"/>
        <v>-1.230909207427501E-4</v>
      </c>
      <c r="J75" s="68">
        <f t="shared" si="75"/>
        <v>-1.2817863572364536E-4</v>
      </c>
      <c r="K75" s="68">
        <f t="shared" si="75"/>
        <v>-1.345857528066375E-4</v>
      </c>
      <c r="L75" s="68">
        <f t="shared" si="75"/>
        <v>-1.4227410938990337E-4</v>
      </c>
      <c r="M75" s="68">
        <f t="shared" si="75"/>
        <v>-1.5096790045692366E-4</v>
      </c>
      <c r="N75" s="68">
        <f t="shared" si="75"/>
        <v>-1.6014590001664974E-4</v>
      </c>
      <c r="O75" s="68">
        <f t="shared" si="75"/>
        <v>-1.6914329371200715E-4</v>
      </c>
      <c r="P75" s="68">
        <f t="shared" si="75"/>
        <v>-1.7733380639123428E-4</v>
      </c>
      <c r="Q75" s="68">
        <f t="shared" si="75"/>
        <v>-1.842945758171425E-4</v>
      </c>
      <c r="R75" s="68">
        <f t="shared" si="75"/>
        <v>-1.8986890552412014E-4</v>
      </c>
      <c r="S75" s="68">
        <f t="shared" si="75"/>
        <v>-1.9412236649695181E-4</v>
      </c>
      <c r="T75" s="68">
        <f t="shared" si="75"/>
        <v>-1.9724900144004614E-4</v>
      </c>
      <c r="U75" s="68">
        <f t="shared" si="75"/>
        <v>-1.9948450019238032E-4</v>
      </c>
      <c r="V75" s="68">
        <f t="shared" si="75"/>
        <v>-2.0105125468009212E-4</v>
      </c>
      <c r="W75" s="68">
        <f t="shared" si="75"/>
        <v>-2.0213397833135783E-4</v>
      </c>
      <c r="X75" s="68">
        <f t="shared" si="75"/>
        <v>-2.0287494008010802E-4</v>
      </c>
      <c r="Y75" s="68">
        <f t="shared" si="75"/>
        <v>-2.0337863265920998E-4</v>
      </c>
      <c r="Z75" s="68">
        <f t="shared" si="75"/>
        <v>-2.0371947582269707E-4</v>
      </c>
      <c r="AA75" s="68">
        <f t="shared" si="75"/>
        <v>-2.0394940897663265E-4</v>
      </c>
      <c r="AB75" s="68">
        <f t="shared" si="75"/>
        <v>-2.0410419883365111E-4</v>
      </c>
      <c r="AC75" s="68">
        <f t="shared" si="75"/>
        <v>-2.0420825625581466E-4</v>
      </c>
    </row>
    <row r="76" spans="1:29" x14ac:dyDescent="0.25">
      <c r="A76" s="30" t="str">
        <f t="shared" si="73"/>
        <v>Capex costumization</v>
      </c>
      <c r="B76" s="66">
        <f>((1+B35)^B43)*B35/(((1+B35)^B43)-1)*(B33)/B47/(B44)</f>
        <v>7.6311881817276459E-4</v>
      </c>
      <c r="C76" s="66">
        <f t="shared" ref="C76:AC76" si="76">((1+C35)^C43)*C35/(((1+C35)^C43)-1)*(C33)/C47/(C44)</f>
        <v>7.6311881817276459E-4</v>
      </c>
      <c r="D76" s="66">
        <f t="shared" si="76"/>
        <v>7.6311881817276459E-4</v>
      </c>
      <c r="E76" s="66">
        <f t="shared" si="76"/>
        <v>7.6311881817276459E-4</v>
      </c>
      <c r="F76" s="66">
        <f t="shared" si="76"/>
        <v>7.6311881817276459E-4</v>
      </c>
      <c r="G76" s="66">
        <f t="shared" si="76"/>
        <v>7.6311881817276459E-4</v>
      </c>
      <c r="H76" s="66">
        <f t="shared" si="76"/>
        <v>7.6311881817276459E-4</v>
      </c>
      <c r="I76" s="66">
        <f t="shared" si="76"/>
        <v>7.6311881817276459E-4</v>
      </c>
      <c r="J76" s="66">
        <f t="shared" si="76"/>
        <v>7.6311881817276459E-4</v>
      </c>
      <c r="K76" s="66">
        <f t="shared" si="76"/>
        <v>7.6311881817276459E-4</v>
      </c>
      <c r="L76" s="66">
        <f t="shared" si="76"/>
        <v>7.6311881817276459E-4</v>
      </c>
      <c r="M76" s="66">
        <f t="shared" si="76"/>
        <v>7.6311881817276459E-4</v>
      </c>
      <c r="N76" s="66">
        <f t="shared" si="76"/>
        <v>7.6311881817276459E-4</v>
      </c>
      <c r="O76" s="66">
        <f t="shared" si="76"/>
        <v>7.6311881817276459E-4</v>
      </c>
      <c r="P76" s="66">
        <f t="shared" si="76"/>
        <v>7.6311881817276459E-4</v>
      </c>
      <c r="Q76" s="66">
        <f t="shared" si="76"/>
        <v>7.6311881817276459E-4</v>
      </c>
      <c r="R76" s="66">
        <f t="shared" si="76"/>
        <v>7.6311881817276459E-4</v>
      </c>
      <c r="S76" s="66">
        <f t="shared" si="76"/>
        <v>7.6311881817276459E-4</v>
      </c>
      <c r="T76" s="66">
        <f t="shared" si="76"/>
        <v>7.6311881817276459E-4</v>
      </c>
      <c r="U76" s="66">
        <f t="shared" si="76"/>
        <v>7.6311881817276459E-4</v>
      </c>
      <c r="V76" s="66">
        <f t="shared" si="76"/>
        <v>7.6311881817276459E-4</v>
      </c>
      <c r="W76" s="66">
        <f t="shared" si="76"/>
        <v>7.6311881817276459E-4</v>
      </c>
      <c r="X76" s="66">
        <f t="shared" si="76"/>
        <v>7.6311881817276459E-4</v>
      </c>
      <c r="Y76" s="66">
        <f t="shared" si="76"/>
        <v>7.6311881817276459E-4</v>
      </c>
      <c r="Z76" s="66">
        <f t="shared" si="76"/>
        <v>7.6311881817276459E-4</v>
      </c>
      <c r="AA76" s="66">
        <f t="shared" si="76"/>
        <v>7.6311881817276459E-4</v>
      </c>
      <c r="AB76" s="66">
        <f t="shared" si="76"/>
        <v>7.6311881817276459E-4</v>
      </c>
      <c r="AC76" s="66">
        <f t="shared" si="76"/>
        <v>7.6311881817276459E-4</v>
      </c>
    </row>
    <row r="77" spans="1:29" x14ac:dyDescent="0.25">
      <c r="A77" s="30" t="str">
        <f t="shared" si="73"/>
        <v>Residual value (costumization)</v>
      </c>
      <c r="B77" s="69">
        <f>((1+B35)^B43)*B35/(((1+B35)^B43)-1)*(B34)/B47/(B44)</f>
        <v>-3.8155940908638231E-5</v>
      </c>
      <c r="C77" s="69">
        <f t="shared" ref="C77:AC77" si="77">((1+C35)^C43)*C35/(((1+C35)^C43)-1)*(C34)/C47/(C44)</f>
        <v>-3.8155940908638231E-5</v>
      </c>
      <c r="D77" s="69">
        <f t="shared" si="77"/>
        <v>-3.8155940908638231E-5</v>
      </c>
      <c r="E77" s="69">
        <f t="shared" si="77"/>
        <v>-3.8155940908638231E-5</v>
      </c>
      <c r="F77" s="69">
        <f t="shared" si="77"/>
        <v>-3.8155940908638231E-5</v>
      </c>
      <c r="G77" s="69">
        <f t="shared" si="77"/>
        <v>-3.8155940908638231E-5</v>
      </c>
      <c r="H77" s="69">
        <f t="shared" si="77"/>
        <v>-3.8155940908638231E-5</v>
      </c>
      <c r="I77" s="69">
        <f t="shared" si="77"/>
        <v>-3.8155940908638231E-5</v>
      </c>
      <c r="J77" s="69">
        <f t="shared" si="77"/>
        <v>-3.8155940908638231E-5</v>
      </c>
      <c r="K77" s="69">
        <f t="shared" si="77"/>
        <v>-3.8155940908638231E-5</v>
      </c>
      <c r="L77" s="69">
        <f t="shared" si="77"/>
        <v>-3.8155940908638231E-5</v>
      </c>
      <c r="M77" s="69">
        <f t="shared" si="77"/>
        <v>-3.8155940908638231E-5</v>
      </c>
      <c r="N77" s="69">
        <f t="shared" si="77"/>
        <v>-3.8155940908638231E-5</v>
      </c>
      <c r="O77" s="69">
        <f t="shared" si="77"/>
        <v>-3.8155940908638231E-5</v>
      </c>
      <c r="P77" s="69">
        <f t="shared" si="77"/>
        <v>-3.8155940908638231E-5</v>
      </c>
      <c r="Q77" s="69">
        <f t="shared" si="77"/>
        <v>-3.8155940908638231E-5</v>
      </c>
      <c r="R77" s="69">
        <f t="shared" si="77"/>
        <v>-3.8155940908638231E-5</v>
      </c>
      <c r="S77" s="69">
        <f t="shared" si="77"/>
        <v>-3.8155940908638231E-5</v>
      </c>
      <c r="T77" s="69">
        <f t="shared" si="77"/>
        <v>-3.8155940908638231E-5</v>
      </c>
      <c r="U77" s="69">
        <f t="shared" si="77"/>
        <v>-3.8155940908638231E-5</v>
      </c>
      <c r="V77" s="69">
        <f t="shared" si="77"/>
        <v>-3.8155940908638231E-5</v>
      </c>
      <c r="W77" s="69">
        <f t="shared" si="77"/>
        <v>-3.8155940908638231E-5</v>
      </c>
      <c r="X77" s="69">
        <f t="shared" si="77"/>
        <v>-3.8155940908638231E-5</v>
      </c>
      <c r="Y77" s="69">
        <f t="shared" si="77"/>
        <v>-3.8155940908638231E-5</v>
      </c>
      <c r="Z77" s="69">
        <f t="shared" si="77"/>
        <v>-3.8155940908638231E-5</v>
      </c>
      <c r="AA77" s="69">
        <f t="shared" si="77"/>
        <v>-3.8155940908638231E-5</v>
      </c>
      <c r="AB77" s="69">
        <f t="shared" si="77"/>
        <v>-3.8155940908638231E-5</v>
      </c>
      <c r="AC77" s="69">
        <f t="shared" si="77"/>
        <v>-3.8155940908638231E-5</v>
      </c>
    </row>
    <row r="78" spans="1:29" x14ac:dyDescent="0.25">
      <c r="A78" s="30" t="str">
        <f t="shared" si="73"/>
        <v>Opex fix (admin, crew, insurance)</v>
      </c>
      <c r="B78" s="66">
        <f>B36/B47/(B44)</f>
        <v>1.6256502601040416E-3</v>
      </c>
      <c r="C78" s="66">
        <f t="shared" ref="C78:AC78" si="78">C36/C47/(C44)</f>
        <v>1.6256502601040416E-3</v>
      </c>
      <c r="D78" s="66">
        <f t="shared" si="78"/>
        <v>1.6256502601040416E-3</v>
      </c>
      <c r="E78" s="66">
        <f t="shared" si="78"/>
        <v>1.6256502601040416E-3</v>
      </c>
      <c r="F78" s="66">
        <f t="shared" si="78"/>
        <v>1.6256502601040416E-3</v>
      </c>
      <c r="G78" s="66">
        <f t="shared" si="78"/>
        <v>1.6256502601040416E-3</v>
      </c>
      <c r="H78" s="66">
        <f t="shared" si="78"/>
        <v>1.6256502601040416E-3</v>
      </c>
      <c r="I78" s="66">
        <f t="shared" si="78"/>
        <v>1.6256502601040416E-3</v>
      </c>
      <c r="J78" s="66">
        <f t="shared" si="78"/>
        <v>1.6256502601040416E-3</v>
      </c>
      <c r="K78" s="66">
        <f t="shared" si="78"/>
        <v>1.6256502601040416E-3</v>
      </c>
      <c r="L78" s="66">
        <f t="shared" si="78"/>
        <v>1.6256502601040416E-3</v>
      </c>
      <c r="M78" s="66">
        <f t="shared" si="78"/>
        <v>1.6256502601040416E-3</v>
      </c>
      <c r="N78" s="66">
        <f t="shared" si="78"/>
        <v>1.6256502601040416E-3</v>
      </c>
      <c r="O78" s="66">
        <f t="shared" si="78"/>
        <v>1.6256502601040416E-3</v>
      </c>
      <c r="P78" s="66">
        <f t="shared" si="78"/>
        <v>1.6256502601040416E-3</v>
      </c>
      <c r="Q78" s="66">
        <f t="shared" si="78"/>
        <v>1.6256502601040416E-3</v>
      </c>
      <c r="R78" s="66">
        <f t="shared" si="78"/>
        <v>1.6256502601040416E-3</v>
      </c>
      <c r="S78" s="66">
        <f t="shared" si="78"/>
        <v>1.6256502601040416E-3</v>
      </c>
      <c r="T78" s="66">
        <f t="shared" si="78"/>
        <v>1.6256502601040416E-3</v>
      </c>
      <c r="U78" s="66">
        <f t="shared" si="78"/>
        <v>1.6256502601040416E-3</v>
      </c>
      <c r="V78" s="66">
        <f t="shared" si="78"/>
        <v>1.6256502601040416E-3</v>
      </c>
      <c r="W78" s="66">
        <f t="shared" si="78"/>
        <v>1.6256502601040416E-3</v>
      </c>
      <c r="X78" s="66">
        <f t="shared" si="78"/>
        <v>1.6256502601040416E-3</v>
      </c>
      <c r="Y78" s="66">
        <f t="shared" si="78"/>
        <v>1.6256502601040416E-3</v>
      </c>
      <c r="Z78" s="66">
        <f t="shared" si="78"/>
        <v>1.6256502601040416E-3</v>
      </c>
      <c r="AA78" s="66">
        <f t="shared" si="78"/>
        <v>1.6256502601040416E-3</v>
      </c>
      <c r="AB78" s="66">
        <f t="shared" si="78"/>
        <v>1.6256502601040416E-3</v>
      </c>
      <c r="AC78" s="66">
        <f t="shared" si="78"/>
        <v>1.6256502601040416E-3</v>
      </c>
    </row>
    <row r="79" spans="1:29" x14ac:dyDescent="0.25">
      <c r="A79" s="30" t="str">
        <f t="shared" si="73"/>
        <v>Opex maintenance &amp; repair</v>
      </c>
      <c r="B79" s="66">
        <f>B37/B47/(B44)</f>
        <v>3.235203975384487E-3</v>
      </c>
      <c r="C79" s="66">
        <f t="shared" ref="C79:AC79" si="79">C37/C47/(C44)</f>
        <v>3.228311912499835E-3</v>
      </c>
      <c r="D79" s="66">
        <f t="shared" si="79"/>
        <v>3.2185261711931679E-3</v>
      </c>
      <c r="E79" s="66">
        <f t="shared" si="79"/>
        <v>3.2046949662058941E-3</v>
      </c>
      <c r="F79" s="66">
        <f t="shared" si="79"/>
        <v>3.1852762039393709E-3</v>
      </c>
      <c r="G79" s="66">
        <f t="shared" si="79"/>
        <v>3.1582770751599136E-3</v>
      </c>
      <c r="H79" s="66">
        <f t="shared" si="79"/>
        <v>3.1212622796426945E-3</v>
      </c>
      <c r="I79" s="66">
        <f t="shared" si="79"/>
        <v>3.0715183608126854E-3</v>
      </c>
      <c r="J79" s="66">
        <f t="shared" si="79"/>
        <v>3.0064934490834873E-3</v>
      </c>
      <c r="K79" s="66">
        <f t="shared" si="79"/>
        <v>2.9246055633971525E-3</v>
      </c>
      <c r="L79" s="66">
        <f t="shared" si="79"/>
        <v>2.826342451165679E-3</v>
      </c>
      <c r="M79" s="66">
        <f t="shared" si="79"/>
        <v>2.7152291126929309E-3</v>
      </c>
      <c r="N79" s="66">
        <f t="shared" si="79"/>
        <v>2.5979272171538078E-3</v>
      </c>
      <c r="O79" s="66">
        <f t="shared" si="79"/>
        <v>2.4829336035118526E-3</v>
      </c>
      <c r="P79" s="66">
        <f t="shared" si="79"/>
        <v>2.37825255003627E-3</v>
      </c>
      <c r="Q79" s="66">
        <f t="shared" si="79"/>
        <v>2.2892885614507032E-3</v>
      </c>
      <c r="R79" s="66">
        <f t="shared" si="79"/>
        <v>2.218044339141322E-3</v>
      </c>
      <c r="S79" s="66">
        <f t="shared" si="79"/>
        <v>2.1636818354750301E-3</v>
      </c>
      <c r="T79" s="66">
        <f t="shared" si="79"/>
        <v>2.12372103540121E-3</v>
      </c>
      <c r="U79" s="66">
        <f t="shared" si="79"/>
        <v>2.0951496414479101E-3</v>
      </c>
      <c r="V79" s="66">
        <f t="shared" si="79"/>
        <v>2.0751253137001203E-3</v>
      </c>
      <c r="W79" s="66">
        <f t="shared" si="79"/>
        <v>2.0612872724350261E-3</v>
      </c>
      <c r="X79" s="66">
        <f t="shared" si="79"/>
        <v>2.0518172112212762E-3</v>
      </c>
      <c r="Y79" s="66">
        <f t="shared" si="79"/>
        <v>2.0453796325405234E-3</v>
      </c>
      <c r="Z79" s="66">
        <f t="shared" si="79"/>
        <v>2.0410233946808022E-3</v>
      </c>
      <c r="AA79" s="66">
        <f t="shared" si="79"/>
        <v>2.0380846720726327E-3</v>
      </c>
      <c r="AB79" s="66">
        <f t="shared" si="79"/>
        <v>2.0361063386111484E-3</v>
      </c>
      <c r="AC79" s="66">
        <f t="shared" si="79"/>
        <v>2.0347764046985059E-3</v>
      </c>
    </row>
    <row r="80" spans="1:29" x14ac:dyDescent="0.25">
      <c r="A80" s="30" t="str">
        <f t="shared" si="73"/>
        <v>Opex var (mode-fees, shunting)</v>
      </c>
      <c r="B80" s="66">
        <f>B38*B47/B47/(B44)</f>
        <v>1.7507002801120447E-3</v>
      </c>
      <c r="C80" s="66">
        <f t="shared" ref="C80:AC80" si="80">C38*C47/C47/(C44)</f>
        <v>1.7507002801120447E-3</v>
      </c>
      <c r="D80" s="66">
        <f t="shared" si="80"/>
        <v>1.7507002801120447E-3</v>
      </c>
      <c r="E80" s="66">
        <f t="shared" si="80"/>
        <v>1.7507002801120447E-3</v>
      </c>
      <c r="F80" s="66">
        <f t="shared" si="80"/>
        <v>1.7507002801120447E-3</v>
      </c>
      <c r="G80" s="66">
        <f t="shared" si="80"/>
        <v>1.7507002801120447E-3</v>
      </c>
      <c r="H80" s="66">
        <f t="shared" si="80"/>
        <v>1.7507002801120447E-3</v>
      </c>
      <c r="I80" s="66">
        <f t="shared" si="80"/>
        <v>1.7507002801120447E-3</v>
      </c>
      <c r="J80" s="66">
        <f t="shared" si="80"/>
        <v>1.7507002801120447E-3</v>
      </c>
      <c r="K80" s="66">
        <f t="shared" si="80"/>
        <v>1.7507002801120447E-3</v>
      </c>
      <c r="L80" s="66">
        <f t="shared" si="80"/>
        <v>1.7507002801120447E-3</v>
      </c>
      <c r="M80" s="66">
        <f t="shared" si="80"/>
        <v>1.7507002801120447E-3</v>
      </c>
      <c r="N80" s="66">
        <f t="shared" si="80"/>
        <v>1.7507002801120447E-3</v>
      </c>
      <c r="O80" s="66">
        <f t="shared" si="80"/>
        <v>1.7507002801120447E-3</v>
      </c>
      <c r="P80" s="66">
        <f t="shared" si="80"/>
        <v>1.7507002801120447E-3</v>
      </c>
      <c r="Q80" s="66">
        <f t="shared" si="80"/>
        <v>1.7507002801120447E-3</v>
      </c>
      <c r="R80" s="66">
        <f t="shared" si="80"/>
        <v>1.7507002801120447E-3</v>
      </c>
      <c r="S80" s="66">
        <f t="shared" si="80"/>
        <v>1.7507002801120447E-3</v>
      </c>
      <c r="T80" s="66">
        <f t="shared" si="80"/>
        <v>1.7507002801120447E-3</v>
      </c>
      <c r="U80" s="66">
        <f t="shared" si="80"/>
        <v>1.7507002801120447E-3</v>
      </c>
      <c r="V80" s="66">
        <f t="shared" si="80"/>
        <v>1.7507002801120447E-3</v>
      </c>
      <c r="W80" s="66">
        <f t="shared" si="80"/>
        <v>1.7507002801120447E-3</v>
      </c>
      <c r="X80" s="66">
        <f t="shared" si="80"/>
        <v>1.7507002801120447E-3</v>
      </c>
      <c r="Y80" s="66">
        <f t="shared" si="80"/>
        <v>1.7507002801120447E-3</v>
      </c>
      <c r="Z80" s="66">
        <f t="shared" si="80"/>
        <v>1.7507002801120447E-3</v>
      </c>
      <c r="AA80" s="66">
        <f t="shared" si="80"/>
        <v>1.7507002801120447E-3</v>
      </c>
      <c r="AB80" s="66">
        <f t="shared" si="80"/>
        <v>1.7507002801120447E-3</v>
      </c>
      <c r="AC80" s="66">
        <f t="shared" si="80"/>
        <v>1.7507002801120447E-3</v>
      </c>
    </row>
    <row r="81" spans="1:29" x14ac:dyDescent="0.25">
      <c r="A81" s="30" t="str">
        <f t="shared" si="73"/>
        <v>Fuel Cost</v>
      </c>
      <c r="B81" s="66">
        <f>B39*B40*B47/B47/(B44)</f>
        <v>1.1195826150024461E-3</v>
      </c>
      <c r="C81" s="66">
        <f t="shared" ref="C81:AC81" si="81">C39*C40*C47/C47/(C44)</f>
        <v>1.118260982314392E-3</v>
      </c>
      <c r="D81" s="66">
        <f t="shared" si="81"/>
        <v>1.1163844533557642E-3</v>
      </c>
      <c r="E81" s="66">
        <f t="shared" si="81"/>
        <v>1.1137321599956635E-3</v>
      </c>
      <c r="F81" s="66">
        <f t="shared" si="81"/>
        <v>1.1100083879694183E-3</v>
      </c>
      <c r="G81" s="66">
        <f t="shared" si="81"/>
        <v>1.1048309930818329E-3</v>
      </c>
      <c r="H81" s="66">
        <f t="shared" si="81"/>
        <v>1.0977329783776815E-3</v>
      </c>
      <c r="I81" s="66">
        <f t="shared" si="81"/>
        <v>1.0881940072078079E-3</v>
      </c>
      <c r="J81" s="66">
        <f t="shared" si="81"/>
        <v>1.0757247290950787E-3</v>
      </c>
      <c r="K81" s="66">
        <f t="shared" si="81"/>
        <v>1.060021780893647E-3</v>
      </c>
      <c r="L81" s="66">
        <f t="shared" si="81"/>
        <v>1.0411786938051275E-3</v>
      </c>
      <c r="M81" s="66">
        <f t="shared" si="81"/>
        <v>1.0198714273651432E-3</v>
      </c>
      <c r="N81" s="66">
        <f t="shared" si="81"/>
        <v>9.9737743360596605E-4</v>
      </c>
      <c r="O81" s="66">
        <f t="shared" si="81"/>
        <v>9.7532607957013433E-4</v>
      </c>
      <c r="P81" s="66">
        <f t="shared" si="81"/>
        <v>9.5525227809606969E-4</v>
      </c>
      <c r="Q81" s="66">
        <f t="shared" si="81"/>
        <v>9.3819240540741534E-4</v>
      </c>
      <c r="R81" s="66">
        <f t="shared" si="81"/>
        <v>9.2453050263389936E-4</v>
      </c>
      <c r="S81" s="66">
        <f t="shared" si="81"/>
        <v>9.1410586445919088E-4</v>
      </c>
      <c r="T81" s="66">
        <f t="shared" si="81"/>
        <v>9.0644291934359033E-4</v>
      </c>
      <c r="U81" s="66">
        <f t="shared" si="81"/>
        <v>9.009640244431905E-4</v>
      </c>
      <c r="V81" s="66">
        <f t="shared" si="81"/>
        <v>8.971241282392943E-4</v>
      </c>
      <c r="W81" s="66">
        <f t="shared" si="81"/>
        <v>8.9447052394393627E-4</v>
      </c>
      <c r="X81" s="66">
        <f t="shared" si="81"/>
        <v>8.9265453029044859E-4</v>
      </c>
      <c r="Y81" s="66">
        <f t="shared" si="81"/>
        <v>8.9142005019953862E-4</v>
      </c>
      <c r="Z81" s="66">
        <f t="shared" si="81"/>
        <v>8.9058469125857928E-4</v>
      </c>
      <c r="AA81" s="66">
        <f t="shared" si="81"/>
        <v>8.9002115724487658E-4</v>
      </c>
      <c r="AB81" s="66">
        <f t="shared" si="81"/>
        <v>8.8964178894625125E-4</v>
      </c>
      <c r="AC81" s="66">
        <f t="shared" si="81"/>
        <v>8.8938675875263335E-4</v>
      </c>
    </row>
    <row r="82" spans="1:29" x14ac:dyDescent="0.25">
      <c r="A82" s="59" t="str">
        <f>A45</f>
        <v>Market failure (av. utilization)</v>
      </c>
      <c r="B82" s="66">
        <f t="shared" ref="B82:AC82" si="82">B71/B45-B71/B44</f>
        <v>1.1474470705790725E-2</v>
      </c>
      <c r="C82" s="66">
        <f t="shared" si="82"/>
        <v>1.1459980999878614E-2</v>
      </c>
      <c r="D82" s="66">
        <f t="shared" si="82"/>
        <v>1.1439407694608671E-2</v>
      </c>
      <c r="E82" s="66">
        <f t="shared" si="82"/>
        <v>1.1410329304578018E-2</v>
      </c>
      <c r="F82" s="66">
        <f t="shared" si="82"/>
        <v>1.1369503769592592E-2</v>
      </c>
      <c r="G82" s="66">
        <f t="shared" si="82"/>
        <v>1.1312741455834732E-2</v>
      </c>
      <c r="H82" s="66">
        <f t="shared" si="82"/>
        <v>1.1234922447155089E-2</v>
      </c>
      <c r="I82" s="66">
        <f t="shared" si="82"/>
        <v>1.1130342038237491E-2</v>
      </c>
      <c r="J82" s="66">
        <f t="shared" si="82"/>
        <v>1.0993635240333024E-2</v>
      </c>
      <c r="K82" s="66">
        <f t="shared" si="82"/>
        <v>1.0821476134820254E-2</v>
      </c>
      <c r="L82" s="66">
        <f t="shared" si="82"/>
        <v>1.0614890150032825E-2</v>
      </c>
      <c r="M82" s="66">
        <f t="shared" si="82"/>
        <v>1.0381288161146713E-2</v>
      </c>
      <c r="N82" s="66">
        <f t="shared" si="82"/>
        <v>1.013467549992449E-2</v>
      </c>
      <c r="O82" s="66">
        <f t="shared" si="82"/>
        <v>9.8929157145990747E-3</v>
      </c>
      <c r="P82" s="66">
        <f t="shared" si="82"/>
        <v>9.672836805741639E-3</v>
      </c>
      <c r="Q82" s="66">
        <f t="shared" si="82"/>
        <v>9.4858010730521098E-3</v>
      </c>
      <c r="R82" s="66">
        <f t="shared" si="82"/>
        <v>9.3360189473697154E-3</v>
      </c>
      <c r="S82" s="66">
        <f t="shared" si="82"/>
        <v>9.2217285376689166E-3</v>
      </c>
      <c r="T82" s="66">
        <f t="shared" si="82"/>
        <v>9.1377159204347209E-3</v>
      </c>
      <c r="U82" s="66">
        <f t="shared" si="82"/>
        <v>9.0776481144946002E-3</v>
      </c>
      <c r="V82" s="66">
        <f t="shared" si="82"/>
        <v>9.0355494533231676E-3</v>
      </c>
      <c r="W82" s="66">
        <f t="shared" si="82"/>
        <v>9.0064566908677687E-3</v>
      </c>
      <c r="X82" s="66">
        <f t="shared" si="82"/>
        <v>8.9865470637715793E-3</v>
      </c>
      <c r="Y82" s="66">
        <f t="shared" si="82"/>
        <v>8.973012854430874E-3</v>
      </c>
      <c r="Z82" s="66">
        <f t="shared" si="82"/>
        <v>8.963854405570645E-3</v>
      </c>
      <c r="AA82" s="66">
        <f t="shared" si="82"/>
        <v>8.9576761064079306E-3</v>
      </c>
      <c r="AB82" s="66">
        <f t="shared" si="82"/>
        <v>8.9535169061027726E-3</v>
      </c>
      <c r="AC82" s="66">
        <f t="shared" si="82"/>
        <v>8.9507208852887959E-3</v>
      </c>
    </row>
    <row r="83" spans="1:29" x14ac:dyDescent="0.25">
      <c r="A83" s="59" t="str">
        <f>A46</f>
        <v>Payload loss (fuel)</v>
      </c>
      <c r="B83" s="66">
        <f>B71/(B44-B46)-B71/B44</f>
        <v>3.8960481383865271E-4</v>
      </c>
      <c r="C83" s="66">
        <f t="shared" ref="C83:AC83" si="83">C71/(C44-C46)-C71/C44</f>
        <v>3.8796513752083553E-4</v>
      </c>
      <c r="D83" s="66">
        <f t="shared" si="83"/>
        <v>3.8564242984533322E-4</v>
      </c>
      <c r="E83" s="66">
        <f t="shared" si="83"/>
        <v>3.8237030401804505E-4</v>
      </c>
      <c r="F83" s="66">
        <f t="shared" si="83"/>
        <v>3.7779762882337101E-4</v>
      </c>
      <c r="G83" s="66">
        <f t="shared" si="83"/>
        <v>3.7148131460675374E-4</v>
      </c>
      <c r="H83" s="66">
        <f t="shared" si="83"/>
        <v>3.628999911264915E-4</v>
      </c>
      <c r="I83" s="66">
        <f t="shared" si="83"/>
        <v>3.5150963022385039E-4</v>
      </c>
      <c r="J83" s="66">
        <f t="shared" si="83"/>
        <v>3.3686524513370023E-4</v>
      </c>
      <c r="K83" s="66">
        <f t="shared" si="83"/>
        <v>3.1881692046504401E-4</v>
      </c>
      <c r="L83" s="66">
        <f t="shared" si="83"/>
        <v>2.977367697280988E-4</v>
      </c>
      <c r="M83" s="66">
        <f t="shared" si="83"/>
        <v>2.7465528561935321E-4</v>
      </c>
      <c r="N83" s="66">
        <f t="shared" si="83"/>
        <v>2.5115396506945019E-4</v>
      </c>
      <c r="O83" s="66">
        <f t="shared" si="83"/>
        <v>2.2897374579346381E-4</v>
      </c>
      <c r="P83" s="66">
        <f t="shared" si="83"/>
        <v>2.0951807180355671E-4</v>
      </c>
      <c r="Q83" s="66">
        <f t="shared" si="83"/>
        <v>1.9353193067969156E-4</v>
      </c>
      <c r="R83" s="66">
        <f t="shared" si="83"/>
        <v>1.8109180112140487E-4</v>
      </c>
      <c r="S83" s="66">
        <f t="shared" si="83"/>
        <v>1.7181524419140198E-4</v>
      </c>
      <c r="T83" s="66">
        <f t="shared" si="83"/>
        <v>1.6511506617077239E-4</v>
      </c>
      <c r="U83" s="66">
        <f t="shared" si="83"/>
        <v>1.6038615571281438E-4</v>
      </c>
      <c r="V83" s="66">
        <f t="shared" si="83"/>
        <v>1.5710247060115624E-4</v>
      </c>
      <c r="W83" s="66">
        <f t="shared" si="83"/>
        <v>1.5484795558309318E-4</v>
      </c>
      <c r="X83" s="66">
        <f t="shared" si="83"/>
        <v>1.5331200480604538E-4</v>
      </c>
      <c r="Y83" s="66">
        <f t="shared" si="83"/>
        <v>1.5227110483109589E-4</v>
      </c>
      <c r="Z83" s="66">
        <f t="shared" si="83"/>
        <v>1.5156821374083355E-4</v>
      </c>
      <c r="AA83" s="66">
        <f t="shared" si="83"/>
        <v>1.5109471473077028E-4</v>
      </c>
      <c r="AB83" s="66">
        <f t="shared" si="83"/>
        <v>1.5077626245588345E-4</v>
      </c>
      <c r="AC83" s="66">
        <f t="shared" si="83"/>
        <v>1.505623209321176E-4</v>
      </c>
    </row>
    <row r="84" spans="1:29" ht="15.75" thickBot="1" x14ac:dyDescent="0.3">
      <c r="A84" s="59" t="str">
        <f>A21</f>
        <v>Emission Cost</v>
      </c>
      <c r="B84" s="68">
        <f>B41*B47/B47/(B44)</f>
        <v>0</v>
      </c>
      <c r="C84" s="68">
        <f t="shared" ref="C84:AC84" si="84">C41*C47/C47/(C44)</f>
        <v>0</v>
      </c>
      <c r="D84" s="68">
        <f t="shared" si="84"/>
        <v>0</v>
      </c>
      <c r="E84" s="68">
        <f t="shared" si="84"/>
        <v>0</v>
      </c>
      <c r="F84" s="68">
        <f t="shared" si="84"/>
        <v>0</v>
      </c>
      <c r="G84" s="68">
        <f t="shared" si="84"/>
        <v>0</v>
      </c>
      <c r="H84" s="68">
        <f t="shared" si="84"/>
        <v>0</v>
      </c>
      <c r="I84" s="68">
        <f t="shared" si="84"/>
        <v>0</v>
      </c>
      <c r="J84" s="68">
        <f t="shared" si="84"/>
        <v>0</v>
      </c>
      <c r="K84" s="68">
        <f t="shared" si="84"/>
        <v>0</v>
      </c>
      <c r="L84" s="68">
        <f t="shared" si="84"/>
        <v>0</v>
      </c>
      <c r="M84" s="68">
        <f t="shared" si="84"/>
        <v>0</v>
      </c>
      <c r="N84" s="68">
        <f t="shared" si="84"/>
        <v>0</v>
      </c>
      <c r="O84" s="68">
        <f t="shared" si="84"/>
        <v>0</v>
      </c>
      <c r="P84" s="68">
        <f t="shared" si="84"/>
        <v>0</v>
      </c>
      <c r="Q84" s="68">
        <f t="shared" si="84"/>
        <v>0</v>
      </c>
      <c r="R84" s="68">
        <f t="shared" si="84"/>
        <v>0</v>
      </c>
      <c r="S84" s="68">
        <f t="shared" si="84"/>
        <v>0</v>
      </c>
      <c r="T84" s="68">
        <f t="shared" si="84"/>
        <v>0</v>
      </c>
      <c r="U84" s="68">
        <f t="shared" si="84"/>
        <v>0</v>
      </c>
      <c r="V84" s="68">
        <f t="shared" si="84"/>
        <v>0</v>
      </c>
      <c r="W84" s="68">
        <f t="shared" si="84"/>
        <v>0</v>
      </c>
      <c r="X84" s="68">
        <f t="shared" si="84"/>
        <v>0</v>
      </c>
      <c r="Y84" s="68">
        <f t="shared" si="84"/>
        <v>0</v>
      </c>
      <c r="Z84" s="68">
        <f t="shared" si="84"/>
        <v>0</v>
      </c>
      <c r="AA84" s="68">
        <f t="shared" si="84"/>
        <v>0</v>
      </c>
      <c r="AB84" s="68">
        <f t="shared" si="84"/>
        <v>0</v>
      </c>
      <c r="AC84" s="68">
        <f t="shared" si="84"/>
        <v>0</v>
      </c>
    </row>
    <row r="85" spans="1:29" ht="15.75" thickBot="1" x14ac:dyDescent="0.3">
      <c r="A85" s="31" t="s">
        <v>210</v>
      </c>
      <c r="B85" s="77">
        <f>B74+B75+B76+B77+B78+B79+B80+B81+B82+B83+B84</f>
        <v>2.2379582750849697E-2</v>
      </c>
      <c r="C85" s="77">
        <f t="shared" ref="C85:AC85" si="85">C74+C75+C76+C77+C78+C79+C80+C81+C82+C83+C84</f>
        <v>2.2350078255470123E-2</v>
      </c>
      <c r="D85" s="77">
        <f t="shared" si="85"/>
        <v>2.2308191499198576E-2</v>
      </c>
      <c r="E85" s="77">
        <f t="shared" si="85"/>
        <v>2.2248999392543115E-2</v>
      </c>
      <c r="F85" s="77">
        <f t="shared" si="85"/>
        <v>2.2165916073145695E-2</v>
      </c>
      <c r="G85" s="77">
        <f t="shared" si="85"/>
        <v>2.2050441463240887E-2</v>
      </c>
      <c r="H85" s="77">
        <f t="shared" si="85"/>
        <v>2.1892208199992075E-2</v>
      </c>
      <c r="I85" s="77">
        <f t="shared" si="85"/>
        <v>2.1679701668094055E-2</v>
      </c>
      <c r="J85" s="77">
        <f t="shared" si="85"/>
        <v>2.1402159594726088E-2</v>
      </c>
      <c r="K85" s="77">
        <f t="shared" si="85"/>
        <v>2.1053036067148256E-2</v>
      </c>
      <c r="L85" s="77">
        <f t="shared" si="85"/>
        <v>2.0634675176435489E-2</v>
      </c>
      <c r="M85" s="77">
        <f t="shared" si="85"/>
        <v>2.0162359098314986E-2</v>
      </c>
      <c r="N85" s="77">
        <f t="shared" si="85"/>
        <v>1.9664602660030041E-2</v>
      </c>
      <c r="O85" s="77">
        <f t="shared" si="85"/>
        <v>1.9177499776666711E-2</v>
      </c>
      <c r="P85" s="77">
        <f t="shared" si="85"/>
        <v>1.8734815431797121E-2</v>
      </c>
      <c r="Q85" s="77">
        <f t="shared" si="85"/>
        <v>1.835914518934724E-2</v>
      </c>
      <c r="R85" s="77">
        <f t="shared" si="85"/>
        <v>1.8058662510399739E-2</v>
      </c>
      <c r="S85" s="77">
        <f t="shared" si="85"/>
        <v>1.7829596704045117E-2</v>
      </c>
      <c r="T85" s="77">
        <f t="shared" si="85"/>
        <v>1.7661333800574108E-2</v>
      </c>
      <c r="U85" s="77">
        <f t="shared" si="85"/>
        <v>1.754108987869285E-2</v>
      </c>
      <c r="V85" s="77">
        <f t="shared" si="85"/>
        <v>1.7456847229789969E-2</v>
      </c>
      <c r="W85" s="77">
        <f t="shared" si="85"/>
        <v>1.739864509466537E-2</v>
      </c>
      <c r="X85" s="77">
        <f t="shared" si="85"/>
        <v>1.7358821399472577E-2</v>
      </c>
      <c r="Y85" s="77">
        <f t="shared" si="85"/>
        <v>1.7331753173842425E-2</v>
      </c>
      <c r="Z85" s="77">
        <f t="shared" si="85"/>
        <v>1.7313437881097876E-2</v>
      </c>
      <c r="AA85" s="77">
        <f t="shared" si="85"/>
        <v>1.7301083037544129E-2</v>
      </c>
      <c r="AB85" s="77">
        <f t="shared" si="85"/>
        <v>1.7292766123143941E-2</v>
      </c>
      <c r="AC85" s="77">
        <f t="shared" si="85"/>
        <v>1.728717521851637E-2</v>
      </c>
    </row>
    <row r="87" spans="1:29" x14ac:dyDescent="0.25">
      <c r="B87" s="40"/>
    </row>
    <row r="107" spans="1:2" s="3" customFormat="1" ht="21" x14ac:dyDescent="0.35">
      <c r="A107" s="2" t="str">
        <f>'Parameter Input'!A88</f>
        <v>Railway long-haul: Liquid bulk</v>
      </c>
    </row>
    <row r="108" spans="1:2" s="3" customFormat="1" ht="21" x14ac:dyDescent="0.35">
      <c r="A108" s="2" t="s">
        <v>87</v>
      </c>
    </row>
    <row r="109" spans="1:2" x14ac:dyDescent="0.25">
      <c r="A109" s="33" t="s">
        <v>195</v>
      </c>
    </row>
    <row r="110" spans="1:2" x14ac:dyDescent="0.25">
      <c r="A110" s="33" t="s">
        <v>196</v>
      </c>
    </row>
    <row r="111" spans="1:2" ht="15.75" thickBot="1" x14ac:dyDescent="0.3">
      <c r="A111" s="34" t="s">
        <v>197</v>
      </c>
      <c r="B111" s="34"/>
    </row>
    <row r="112" spans="1:2" ht="15.75" thickBot="1" x14ac:dyDescent="0.3">
      <c r="A112" s="39" t="s">
        <v>198</v>
      </c>
      <c r="B112" s="35"/>
    </row>
    <row r="113" spans="1:44" ht="15.75" thickBot="1" x14ac:dyDescent="0.3">
      <c r="A113" s="38" t="s">
        <v>199</v>
      </c>
      <c r="B113" s="36"/>
    </row>
    <row r="114" spans="1:44" ht="15.75" thickBot="1" x14ac:dyDescent="0.3"/>
    <row r="115" spans="1:44" x14ac:dyDescent="0.25">
      <c r="A115" s="5" t="s">
        <v>200</v>
      </c>
      <c r="B115" s="6">
        <v>2023</v>
      </c>
      <c r="C115" s="6">
        <v>2050</v>
      </c>
      <c r="D115" s="7"/>
      <c r="E115" s="5" t="s">
        <v>201</v>
      </c>
      <c r="F115" s="8"/>
      <c r="G115" s="8"/>
      <c r="H115" s="8"/>
      <c r="I115" s="8"/>
      <c r="J115" s="8"/>
      <c r="K115" s="9"/>
      <c r="L115" s="10" t="s">
        <v>2</v>
      </c>
      <c r="M115" s="11"/>
      <c r="N115" s="11"/>
      <c r="O115" s="11"/>
      <c r="P115" s="12"/>
      <c r="Q115" s="13">
        <v>0</v>
      </c>
      <c r="R115" s="13">
        <v>1</v>
      </c>
      <c r="S115" s="13">
        <v>2</v>
      </c>
      <c r="T115" s="13">
        <v>3</v>
      </c>
      <c r="U115" s="13">
        <v>4</v>
      </c>
      <c r="V115" s="13">
        <v>5</v>
      </c>
      <c r="W115" s="13">
        <v>6</v>
      </c>
      <c r="X115" s="13">
        <v>7</v>
      </c>
      <c r="Y115" s="13">
        <v>8</v>
      </c>
      <c r="Z115" s="13">
        <v>9</v>
      </c>
      <c r="AA115" s="13">
        <v>10</v>
      </c>
      <c r="AB115" s="13">
        <v>11</v>
      </c>
      <c r="AC115" s="13">
        <v>12</v>
      </c>
      <c r="AD115" s="13">
        <v>13</v>
      </c>
      <c r="AE115" s="13">
        <v>14</v>
      </c>
      <c r="AF115" s="13">
        <v>15</v>
      </c>
      <c r="AG115" s="13">
        <v>16</v>
      </c>
      <c r="AH115" s="13">
        <v>17</v>
      </c>
      <c r="AI115" s="13">
        <v>18</v>
      </c>
      <c r="AJ115" s="13">
        <v>19</v>
      </c>
      <c r="AK115" s="13">
        <v>20</v>
      </c>
      <c r="AL115" s="13">
        <v>21</v>
      </c>
      <c r="AM115" s="13">
        <v>22</v>
      </c>
      <c r="AN115" s="13">
        <v>23</v>
      </c>
      <c r="AO115" s="13">
        <v>24</v>
      </c>
      <c r="AP115" s="13">
        <v>25</v>
      </c>
      <c r="AQ115" s="13">
        <v>26</v>
      </c>
      <c r="AR115" s="14">
        <v>27</v>
      </c>
    </row>
    <row r="116" spans="1:44" ht="15.75" thickBot="1" x14ac:dyDescent="0.3">
      <c r="A116" s="15"/>
      <c r="B116" s="3" t="s">
        <v>202</v>
      </c>
      <c r="C116" s="3" t="s">
        <v>203</v>
      </c>
      <c r="D116" s="16" t="s">
        <v>5</v>
      </c>
      <c r="E116" s="17"/>
      <c r="F116" s="18"/>
      <c r="G116" s="18"/>
      <c r="H116" s="18"/>
      <c r="I116" s="18"/>
      <c r="J116" s="18"/>
      <c r="K116" s="19"/>
      <c r="L116" s="20" t="s">
        <v>8</v>
      </c>
      <c r="M116" s="20" t="s">
        <v>204</v>
      </c>
      <c r="N116" s="20" t="s">
        <v>205</v>
      </c>
      <c r="O116" s="20" t="s">
        <v>9</v>
      </c>
      <c r="P116" s="21" t="s">
        <v>10</v>
      </c>
      <c r="Q116" s="22">
        <v>2023</v>
      </c>
      <c r="R116" s="22">
        <v>2024</v>
      </c>
      <c r="S116" s="22">
        <v>2025</v>
      </c>
      <c r="T116" s="22">
        <v>2026</v>
      </c>
      <c r="U116" s="22">
        <v>2027</v>
      </c>
      <c r="V116" s="22">
        <v>2028</v>
      </c>
      <c r="W116" s="22">
        <v>2029</v>
      </c>
      <c r="X116" s="22">
        <v>2030</v>
      </c>
      <c r="Y116" s="22">
        <v>2031</v>
      </c>
      <c r="Z116" s="22">
        <v>2032</v>
      </c>
      <c r="AA116" s="22">
        <v>2033</v>
      </c>
      <c r="AB116" s="22">
        <v>2034</v>
      </c>
      <c r="AC116" s="22">
        <v>2035</v>
      </c>
      <c r="AD116" s="22">
        <v>2036</v>
      </c>
      <c r="AE116" s="22">
        <v>2037</v>
      </c>
      <c r="AF116" s="22">
        <v>2038</v>
      </c>
      <c r="AG116" s="22">
        <v>2039</v>
      </c>
      <c r="AH116" s="22">
        <v>2040</v>
      </c>
      <c r="AI116" s="22">
        <v>2041</v>
      </c>
      <c r="AJ116" s="22">
        <v>2042</v>
      </c>
      <c r="AK116" s="22">
        <v>2043</v>
      </c>
      <c r="AL116" s="22">
        <v>2044</v>
      </c>
      <c r="AM116" s="22">
        <v>2045</v>
      </c>
      <c r="AN116" s="22">
        <v>2046</v>
      </c>
      <c r="AO116" s="22">
        <v>2047</v>
      </c>
      <c r="AP116" s="22">
        <v>2048</v>
      </c>
      <c r="AQ116" s="22">
        <v>2049</v>
      </c>
      <c r="AR116" s="23">
        <v>2050</v>
      </c>
    </row>
    <row r="117" spans="1:44" x14ac:dyDescent="0.25">
      <c r="A117" s="24" t="s">
        <v>18</v>
      </c>
      <c r="B117" s="41">
        <f>'Parameter Input'!$L$101</f>
        <v>10000000</v>
      </c>
      <c r="C117" s="42">
        <f>'Parameter Input'!$M$101</f>
        <v>6250000</v>
      </c>
      <c r="D117" s="1" t="s">
        <v>15</v>
      </c>
      <c r="L117" s="51">
        <f>'Parameter Input'!$O$101</f>
        <v>12</v>
      </c>
      <c r="M117" s="52">
        <v>0</v>
      </c>
      <c r="N117" s="52">
        <v>1</v>
      </c>
      <c r="O117" s="52">
        <f>'Parameter Input'!$P$101</f>
        <v>0.9</v>
      </c>
      <c r="P117" s="53">
        <f>'Parameter Input'!$Q$101</f>
        <v>0.4</v>
      </c>
      <c r="Q117" s="4">
        <f t="shared" ref="Q117:AR126" si="86">$N117+($M117-$N117)*((1/(1+EXP(-$P117*(Q$9-$L117)))^$O117))</f>
        <v>0.9867978615748374</v>
      </c>
      <c r="R117" s="4">
        <f t="shared" si="86"/>
        <v>0.98114509762858249</v>
      </c>
      <c r="S117" s="4">
        <f t="shared" si="86"/>
        <v>0.97311898315872036</v>
      </c>
      <c r="T117" s="4">
        <f t="shared" si="86"/>
        <v>0.96177484161592774</v>
      </c>
      <c r="U117" s="4">
        <f t="shared" si="86"/>
        <v>0.94584787155511363</v>
      </c>
      <c r="V117" s="4">
        <f t="shared" si="86"/>
        <v>0.92370360150141495</v>
      </c>
      <c r="W117" s="4">
        <f t="shared" si="86"/>
        <v>0.89334463567658451</v>
      </c>
      <c r="X117" s="4">
        <f t="shared" si="86"/>
        <v>0.85254543874327005</v>
      </c>
      <c r="Y117" s="4">
        <f t="shared" si="86"/>
        <v>0.79921300652623883</v>
      </c>
      <c r="Z117" s="4">
        <f t="shared" si="86"/>
        <v>0.73204982249993378</v>
      </c>
      <c r="AA117" s="4">
        <f t="shared" si="86"/>
        <v>0.65145592958786691</v>
      </c>
      <c r="AB117" s="4">
        <f t="shared" si="86"/>
        <v>0.56032247880849573</v>
      </c>
      <c r="AC117" s="4">
        <f t="shared" si="86"/>
        <v>0.46411326873185343</v>
      </c>
      <c r="AD117" s="4">
        <f t="shared" si="86"/>
        <v>0.36979727595523937</v>
      </c>
      <c r="AE117" s="4">
        <f t="shared" si="86"/>
        <v>0.28393948637231203</v>
      </c>
      <c r="AF117" s="4">
        <f t="shared" si="86"/>
        <v>0.21097259161117732</v>
      </c>
      <c r="AG117" s="4">
        <f t="shared" si="86"/>
        <v>0.15253917653798199</v>
      </c>
      <c r="AH117" s="4">
        <f t="shared" si="86"/>
        <v>0.10795188737709993</v>
      </c>
      <c r="AI117" s="4">
        <f t="shared" si="86"/>
        <v>7.5176653938091809E-2</v>
      </c>
      <c r="AJ117" s="4">
        <f t="shared" si="86"/>
        <v>5.1742836177502194E-2</v>
      </c>
      <c r="AK117" s="4">
        <f t="shared" si="86"/>
        <v>3.5319190625345942E-2</v>
      </c>
      <c r="AL117" s="4">
        <f t="shared" si="86"/>
        <v>2.3969442072658165E-2</v>
      </c>
      <c r="AM117" s="4">
        <f t="shared" si="86"/>
        <v>1.6202243558389728E-2</v>
      </c>
      <c r="AN117" s="4">
        <f t="shared" si="86"/>
        <v>1.0922240564108399E-2</v>
      </c>
      <c r="AO117" s="4">
        <f t="shared" si="86"/>
        <v>7.3493212906090566E-3</v>
      </c>
      <c r="AP117" s="4">
        <f t="shared" si="86"/>
        <v>4.9390262185057265E-3</v>
      </c>
      <c r="AQ117" s="4">
        <f t="shared" si="86"/>
        <v>3.3164275492956197E-3</v>
      </c>
      <c r="AR117" s="4">
        <f t="shared" si="86"/>
        <v>2.2256362146679809E-3</v>
      </c>
    </row>
    <row r="118" spans="1:44" x14ac:dyDescent="0.25">
      <c r="A118" s="24" t="s">
        <v>28</v>
      </c>
      <c r="B118" s="60">
        <f>'Parameter Input'!$L$102</f>
        <v>-500000</v>
      </c>
      <c r="C118" s="61">
        <f>'Parameter Input'!$M$102</f>
        <v>-937500</v>
      </c>
      <c r="D118" s="1" t="s">
        <v>15</v>
      </c>
      <c r="L118" s="54">
        <f>'Parameter Input'!$O$102</f>
        <v>12</v>
      </c>
      <c r="M118" s="37">
        <v>0</v>
      </c>
      <c r="N118" s="37">
        <v>1</v>
      </c>
      <c r="O118" s="37">
        <f>'Parameter Input'!$P$102</f>
        <v>0.9</v>
      </c>
      <c r="P118" s="55">
        <f>'Parameter Input'!$Q$102</f>
        <v>0.4</v>
      </c>
      <c r="Q118" s="4">
        <f t="shared" si="86"/>
        <v>0.9867978615748374</v>
      </c>
      <c r="R118" s="4">
        <f t="shared" si="86"/>
        <v>0.98114509762858249</v>
      </c>
      <c r="S118" s="4">
        <f t="shared" si="86"/>
        <v>0.97311898315872036</v>
      </c>
      <c r="T118" s="4">
        <f t="shared" si="86"/>
        <v>0.96177484161592774</v>
      </c>
      <c r="U118" s="4">
        <f t="shared" si="86"/>
        <v>0.94584787155511363</v>
      </c>
      <c r="V118" s="4">
        <f t="shared" si="86"/>
        <v>0.92370360150141495</v>
      </c>
      <c r="W118" s="4">
        <f t="shared" si="86"/>
        <v>0.89334463567658451</v>
      </c>
      <c r="X118" s="4">
        <f t="shared" si="86"/>
        <v>0.85254543874327005</v>
      </c>
      <c r="Y118" s="4">
        <f t="shared" si="86"/>
        <v>0.79921300652623883</v>
      </c>
      <c r="Z118" s="4">
        <f t="shared" si="86"/>
        <v>0.73204982249993378</v>
      </c>
      <c r="AA118" s="4">
        <f t="shared" si="86"/>
        <v>0.65145592958786691</v>
      </c>
      <c r="AB118" s="4">
        <f t="shared" si="86"/>
        <v>0.56032247880849573</v>
      </c>
      <c r="AC118" s="4">
        <f t="shared" si="86"/>
        <v>0.46411326873185343</v>
      </c>
      <c r="AD118" s="4">
        <f t="shared" si="86"/>
        <v>0.36979727595523937</v>
      </c>
      <c r="AE118" s="4">
        <f t="shared" si="86"/>
        <v>0.28393948637231203</v>
      </c>
      <c r="AF118" s="4">
        <f t="shared" si="86"/>
        <v>0.21097259161117732</v>
      </c>
      <c r="AG118" s="4">
        <f t="shared" si="86"/>
        <v>0.15253917653798199</v>
      </c>
      <c r="AH118" s="4">
        <f t="shared" si="86"/>
        <v>0.10795188737709993</v>
      </c>
      <c r="AI118" s="4">
        <f t="shared" si="86"/>
        <v>7.5176653938091809E-2</v>
      </c>
      <c r="AJ118" s="4">
        <f t="shared" si="86"/>
        <v>5.1742836177502194E-2</v>
      </c>
      <c r="AK118" s="4">
        <f t="shared" si="86"/>
        <v>3.5319190625345942E-2</v>
      </c>
      <c r="AL118" s="4">
        <f t="shared" si="86"/>
        <v>2.3969442072658165E-2</v>
      </c>
      <c r="AM118" s="4">
        <f t="shared" si="86"/>
        <v>1.6202243558389728E-2</v>
      </c>
      <c r="AN118" s="4">
        <f t="shared" si="86"/>
        <v>1.0922240564108399E-2</v>
      </c>
      <c r="AO118" s="4">
        <f t="shared" si="86"/>
        <v>7.3493212906090566E-3</v>
      </c>
      <c r="AP118" s="4">
        <f t="shared" si="86"/>
        <v>4.9390262185057265E-3</v>
      </c>
      <c r="AQ118" s="4">
        <f t="shared" si="86"/>
        <v>3.3164275492956197E-3</v>
      </c>
      <c r="AR118" s="4">
        <f t="shared" si="86"/>
        <v>2.2256362146679809E-3</v>
      </c>
    </row>
    <row r="119" spans="1:44" x14ac:dyDescent="0.25">
      <c r="A119" s="24" t="s">
        <v>14</v>
      </c>
      <c r="B119" s="43">
        <f>'Parameter Input'!B89</f>
        <v>5600000</v>
      </c>
      <c r="C119" s="44">
        <f>'Parameter Input'!C89</f>
        <v>5600000</v>
      </c>
      <c r="D119" s="1" t="s">
        <v>15</v>
      </c>
      <c r="L119" s="54">
        <f>'Parameter Input'!E77</f>
        <v>12</v>
      </c>
      <c r="M119" s="37">
        <v>0</v>
      </c>
      <c r="N119" s="37">
        <v>1</v>
      </c>
      <c r="O119" s="37">
        <f>'Parameter Input'!F77</f>
        <v>0.9</v>
      </c>
      <c r="P119" s="55">
        <f>'Parameter Input'!G77</f>
        <v>0.4</v>
      </c>
      <c r="Q119" s="4">
        <f t="shared" si="86"/>
        <v>0.9867978615748374</v>
      </c>
      <c r="R119" s="4">
        <f t="shared" si="86"/>
        <v>0.98114509762858249</v>
      </c>
      <c r="S119" s="4">
        <f t="shared" si="86"/>
        <v>0.97311898315872036</v>
      </c>
      <c r="T119" s="4">
        <f t="shared" si="86"/>
        <v>0.96177484161592774</v>
      </c>
      <c r="U119" s="4">
        <f t="shared" si="86"/>
        <v>0.94584787155511363</v>
      </c>
      <c r="V119" s="4">
        <f t="shared" si="86"/>
        <v>0.92370360150141495</v>
      </c>
      <c r="W119" s="4">
        <f t="shared" si="86"/>
        <v>0.89334463567658451</v>
      </c>
      <c r="X119" s="4">
        <f t="shared" si="86"/>
        <v>0.85254543874327005</v>
      </c>
      <c r="Y119" s="4">
        <f t="shared" si="86"/>
        <v>0.79921300652623883</v>
      </c>
      <c r="Z119" s="4">
        <f t="shared" si="86"/>
        <v>0.73204982249993378</v>
      </c>
      <c r="AA119" s="4">
        <f t="shared" si="86"/>
        <v>0.65145592958786691</v>
      </c>
      <c r="AB119" s="4">
        <f t="shared" si="86"/>
        <v>0.56032247880849573</v>
      </c>
      <c r="AC119" s="4">
        <f t="shared" si="86"/>
        <v>0.46411326873185343</v>
      </c>
      <c r="AD119" s="4">
        <f t="shared" si="86"/>
        <v>0.36979727595523937</v>
      </c>
      <c r="AE119" s="4">
        <f t="shared" si="86"/>
        <v>0.28393948637231203</v>
      </c>
      <c r="AF119" s="4">
        <f t="shared" si="86"/>
        <v>0.21097259161117732</v>
      </c>
      <c r="AG119" s="4">
        <f t="shared" si="86"/>
        <v>0.15253917653798199</v>
      </c>
      <c r="AH119" s="4">
        <f t="shared" si="86"/>
        <v>0.10795188737709993</v>
      </c>
      <c r="AI119" s="4">
        <f t="shared" si="86"/>
        <v>7.5176653938091809E-2</v>
      </c>
      <c r="AJ119" s="4">
        <f t="shared" si="86"/>
        <v>5.1742836177502194E-2</v>
      </c>
      <c r="AK119" s="4">
        <f t="shared" si="86"/>
        <v>3.5319190625345942E-2</v>
      </c>
      <c r="AL119" s="4">
        <f t="shared" si="86"/>
        <v>2.3969442072658165E-2</v>
      </c>
      <c r="AM119" s="4">
        <f t="shared" si="86"/>
        <v>1.6202243558389728E-2</v>
      </c>
      <c r="AN119" s="4">
        <f t="shared" si="86"/>
        <v>1.0922240564108399E-2</v>
      </c>
      <c r="AO119" s="4">
        <f t="shared" si="86"/>
        <v>7.3493212906090566E-3</v>
      </c>
      <c r="AP119" s="4">
        <f t="shared" si="86"/>
        <v>4.9390262185057265E-3</v>
      </c>
      <c r="AQ119" s="4">
        <f t="shared" si="86"/>
        <v>3.3164275492956197E-3</v>
      </c>
      <c r="AR119" s="4">
        <f t="shared" si="86"/>
        <v>2.2256362146679809E-3</v>
      </c>
    </row>
    <row r="120" spans="1:44" x14ac:dyDescent="0.25">
      <c r="A120" s="24" t="s">
        <v>25</v>
      </c>
      <c r="B120" s="60">
        <f>'Parameter Input'!B90</f>
        <v>-280000</v>
      </c>
      <c r="C120" s="61">
        <f>'Parameter Input'!C90</f>
        <v>-280000</v>
      </c>
      <c r="D120" s="1" t="s">
        <v>15</v>
      </c>
      <c r="L120" s="54">
        <f>'Parameter Input'!E78</f>
        <v>12</v>
      </c>
      <c r="M120" s="37">
        <v>0</v>
      </c>
      <c r="N120" s="37">
        <v>1</v>
      </c>
      <c r="O120" s="37">
        <f>'Parameter Input'!F78</f>
        <v>0.9</v>
      </c>
      <c r="P120" s="55">
        <f>'Parameter Input'!G78</f>
        <v>0.4</v>
      </c>
      <c r="Q120" s="4">
        <f t="shared" si="86"/>
        <v>0.9867978615748374</v>
      </c>
      <c r="R120" s="4">
        <f t="shared" si="86"/>
        <v>0.98114509762858249</v>
      </c>
      <c r="S120" s="4">
        <f t="shared" si="86"/>
        <v>0.97311898315872036</v>
      </c>
      <c r="T120" s="4">
        <f t="shared" si="86"/>
        <v>0.96177484161592774</v>
      </c>
      <c r="U120" s="4">
        <f t="shared" si="86"/>
        <v>0.94584787155511363</v>
      </c>
      <c r="V120" s="4">
        <f t="shared" si="86"/>
        <v>0.92370360150141495</v>
      </c>
      <c r="W120" s="4">
        <f t="shared" si="86"/>
        <v>0.89334463567658451</v>
      </c>
      <c r="X120" s="4">
        <f t="shared" si="86"/>
        <v>0.85254543874327005</v>
      </c>
      <c r="Y120" s="4">
        <f t="shared" si="86"/>
        <v>0.79921300652623883</v>
      </c>
      <c r="Z120" s="4">
        <f t="shared" si="86"/>
        <v>0.73204982249993378</v>
      </c>
      <c r="AA120" s="4">
        <f t="shared" si="86"/>
        <v>0.65145592958786691</v>
      </c>
      <c r="AB120" s="4">
        <f t="shared" si="86"/>
        <v>0.56032247880849573</v>
      </c>
      <c r="AC120" s="4">
        <f t="shared" si="86"/>
        <v>0.46411326873185343</v>
      </c>
      <c r="AD120" s="4">
        <f t="shared" si="86"/>
        <v>0.36979727595523937</v>
      </c>
      <c r="AE120" s="4">
        <f t="shared" si="86"/>
        <v>0.28393948637231203</v>
      </c>
      <c r="AF120" s="4">
        <f t="shared" si="86"/>
        <v>0.21097259161117732</v>
      </c>
      <c r="AG120" s="4">
        <f t="shared" si="86"/>
        <v>0.15253917653798199</v>
      </c>
      <c r="AH120" s="4">
        <f t="shared" si="86"/>
        <v>0.10795188737709993</v>
      </c>
      <c r="AI120" s="4">
        <f t="shared" si="86"/>
        <v>7.5176653938091809E-2</v>
      </c>
      <c r="AJ120" s="4">
        <f t="shared" si="86"/>
        <v>5.1742836177502194E-2</v>
      </c>
      <c r="AK120" s="4">
        <f t="shared" si="86"/>
        <v>3.5319190625345942E-2</v>
      </c>
      <c r="AL120" s="4">
        <f t="shared" si="86"/>
        <v>2.3969442072658165E-2</v>
      </c>
      <c r="AM120" s="4">
        <f t="shared" si="86"/>
        <v>1.6202243558389728E-2</v>
      </c>
      <c r="AN120" s="4">
        <f t="shared" si="86"/>
        <v>1.0922240564108399E-2</v>
      </c>
      <c r="AO120" s="4">
        <f t="shared" si="86"/>
        <v>7.3493212906090566E-3</v>
      </c>
      <c r="AP120" s="4">
        <f t="shared" si="86"/>
        <v>4.9390262185057265E-3</v>
      </c>
      <c r="AQ120" s="4">
        <f t="shared" si="86"/>
        <v>3.3164275492956197E-3</v>
      </c>
      <c r="AR120" s="4">
        <f t="shared" si="86"/>
        <v>2.2256362146679809E-3</v>
      </c>
    </row>
    <row r="121" spans="1:44" x14ac:dyDescent="0.25">
      <c r="A121" s="24" t="s">
        <v>79</v>
      </c>
      <c r="B121" s="45">
        <f>'Parameter Input'!$L$108</f>
        <v>0.06</v>
      </c>
      <c r="C121" s="46">
        <f>'Parameter Input'!$M$108</f>
        <v>0.06</v>
      </c>
      <c r="D121" s="1" t="s">
        <v>57</v>
      </c>
      <c r="L121" s="54">
        <f>'Parameter Input'!$O$108</f>
        <v>12</v>
      </c>
      <c r="M121" s="37">
        <v>0</v>
      </c>
      <c r="N121" s="37">
        <v>1</v>
      </c>
      <c r="O121" s="37">
        <f>'Parameter Input'!$P$108</f>
        <v>0.9</v>
      </c>
      <c r="P121" s="55">
        <f>'Parameter Input'!$Q$108</f>
        <v>0.4</v>
      </c>
      <c r="Q121" s="4">
        <f t="shared" si="86"/>
        <v>0.9867978615748374</v>
      </c>
      <c r="R121" s="4">
        <f t="shared" si="86"/>
        <v>0.98114509762858249</v>
      </c>
      <c r="S121" s="4">
        <f t="shared" si="86"/>
        <v>0.97311898315872036</v>
      </c>
      <c r="T121" s="4">
        <f t="shared" si="86"/>
        <v>0.96177484161592774</v>
      </c>
      <c r="U121" s="4">
        <f t="shared" si="86"/>
        <v>0.94584787155511363</v>
      </c>
      <c r="V121" s="4">
        <f t="shared" si="86"/>
        <v>0.92370360150141495</v>
      </c>
      <c r="W121" s="4">
        <f t="shared" si="86"/>
        <v>0.89334463567658451</v>
      </c>
      <c r="X121" s="4">
        <f t="shared" si="86"/>
        <v>0.85254543874327005</v>
      </c>
      <c r="Y121" s="4">
        <f t="shared" si="86"/>
        <v>0.79921300652623883</v>
      </c>
      <c r="Z121" s="4">
        <f t="shared" si="86"/>
        <v>0.73204982249993378</v>
      </c>
      <c r="AA121" s="4">
        <f t="shared" si="86"/>
        <v>0.65145592958786691</v>
      </c>
      <c r="AB121" s="4">
        <f t="shared" si="86"/>
        <v>0.56032247880849573</v>
      </c>
      <c r="AC121" s="4">
        <f t="shared" si="86"/>
        <v>0.46411326873185343</v>
      </c>
      <c r="AD121" s="4">
        <f t="shared" si="86"/>
        <v>0.36979727595523937</v>
      </c>
      <c r="AE121" s="4">
        <f t="shared" si="86"/>
        <v>0.28393948637231203</v>
      </c>
      <c r="AF121" s="4">
        <f t="shared" si="86"/>
        <v>0.21097259161117732</v>
      </c>
      <c r="AG121" s="4">
        <f t="shared" si="86"/>
        <v>0.15253917653798199</v>
      </c>
      <c r="AH121" s="4">
        <f t="shared" si="86"/>
        <v>0.10795188737709993</v>
      </c>
      <c r="AI121" s="4">
        <f t="shared" si="86"/>
        <v>7.5176653938091809E-2</v>
      </c>
      <c r="AJ121" s="4">
        <f t="shared" si="86"/>
        <v>5.1742836177502194E-2</v>
      </c>
      <c r="AK121" s="4">
        <f t="shared" si="86"/>
        <v>3.5319190625345942E-2</v>
      </c>
      <c r="AL121" s="4">
        <f t="shared" si="86"/>
        <v>2.3969442072658165E-2</v>
      </c>
      <c r="AM121" s="4">
        <f t="shared" si="86"/>
        <v>1.6202243558389728E-2</v>
      </c>
      <c r="AN121" s="4">
        <f t="shared" si="86"/>
        <v>1.0922240564108399E-2</v>
      </c>
      <c r="AO121" s="4">
        <f t="shared" si="86"/>
        <v>7.3493212906090566E-3</v>
      </c>
      <c r="AP121" s="4">
        <f t="shared" si="86"/>
        <v>4.9390262185057265E-3</v>
      </c>
      <c r="AQ121" s="4">
        <f t="shared" si="86"/>
        <v>3.3164275492956197E-3</v>
      </c>
      <c r="AR121" s="4">
        <f t="shared" si="86"/>
        <v>2.2256362146679809E-3</v>
      </c>
    </row>
    <row r="122" spans="1:44" x14ac:dyDescent="0.25">
      <c r="A122" s="24" t="s">
        <v>37</v>
      </c>
      <c r="B122" s="43">
        <f>'Parameter Input'!B91</f>
        <v>620000</v>
      </c>
      <c r="C122" s="44">
        <f>'Parameter Input'!C91</f>
        <v>620000</v>
      </c>
      <c r="D122" s="1" t="s">
        <v>38</v>
      </c>
      <c r="L122" s="54">
        <f>'Parameter Input'!E79</f>
        <v>12</v>
      </c>
      <c r="M122" s="37">
        <v>0</v>
      </c>
      <c r="N122" s="37">
        <v>1</v>
      </c>
      <c r="O122" s="37">
        <f>'Parameter Input'!F79</f>
        <v>0.9</v>
      </c>
      <c r="P122" s="55">
        <f>'Parameter Input'!G79</f>
        <v>0.4</v>
      </c>
      <c r="Q122" s="4">
        <f t="shared" si="86"/>
        <v>0.9867978615748374</v>
      </c>
      <c r="R122" s="4">
        <f t="shared" si="86"/>
        <v>0.98114509762858249</v>
      </c>
      <c r="S122" s="4">
        <f t="shared" si="86"/>
        <v>0.97311898315872036</v>
      </c>
      <c r="T122" s="4">
        <f t="shared" si="86"/>
        <v>0.96177484161592774</v>
      </c>
      <c r="U122" s="4">
        <f t="shared" si="86"/>
        <v>0.94584787155511363</v>
      </c>
      <c r="V122" s="4">
        <f t="shared" si="86"/>
        <v>0.92370360150141495</v>
      </c>
      <c r="W122" s="4">
        <f t="shared" si="86"/>
        <v>0.89334463567658451</v>
      </c>
      <c r="X122" s="4">
        <f t="shared" si="86"/>
        <v>0.85254543874327005</v>
      </c>
      <c r="Y122" s="4">
        <f t="shared" si="86"/>
        <v>0.79921300652623883</v>
      </c>
      <c r="Z122" s="4">
        <f t="shared" si="86"/>
        <v>0.73204982249993378</v>
      </c>
      <c r="AA122" s="4">
        <f t="shared" si="86"/>
        <v>0.65145592958786691</v>
      </c>
      <c r="AB122" s="4">
        <f t="shared" si="86"/>
        <v>0.56032247880849573</v>
      </c>
      <c r="AC122" s="4">
        <f t="shared" si="86"/>
        <v>0.46411326873185343</v>
      </c>
      <c r="AD122" s="4">
        <f t="shared" si="86"/>
        <v>0.36979727595523937</v>
      </c>
      <c r="AE122" s="4">
        <f t="shared" si="86"/>
        <v>0.28393948637231203</v>
      </c>
      <c r="AF122" s="4">
        <f t="shared" si="86"/>
        <v>0.21097259161117732</v>
      </c>
      <c r="AG122" s="4">
        <f t="shared" si="86"/>
        <v>0.15253917653798199</v>
      </c>
      <c r="AH122" s="4">
        <f t="shared" si="86"/>
        <v>0.10795188737709993</v>
      </c>
      <c r="AI122" s="4">
        <f t="shared" si="86"/>
        <v>7.5176653938091809E-2</v>
      </c>
      <c r="AJ122" s="4">
        <f t="shared" si="86"/>
        <v>5.1742836177502194E-2</v>
      </c>
      <c r="AK122" s="4">
        <f t="shared" si="86"/>
        <v>3.5319190625345942E-2</v>
      </c>
      <c r="AL122" s="4">
        <f t="shared" si="86"/>
        <v>2.3969442072658165E-2</v>
      </c>
      <c r="AM122" s="4">
        <f t="shared" si="86"/>
        <v>1.6202243558389728E-2</v>
      </c>
      <c r="AN122" s="4">
        <f t="shared" si="86"/>
        <v>1.0922240564108399E-2</v>
      </c>
      <c r="AO122" s="4">
        <f t="shared" si="86"/>
        <v>7.3493212906090566E-3</v>
      </c>
      <c r="AP122" s="4">
        <f t="shared" si="86"/>
        <v>4.9390262185057265E-3</v>
      </c>
      <c r="AQ122" s="4">
        <f t="shared" si="86"/>
        <v>3.3164275492956197E-3</v>
      </c>
      <c r="AR122" s="4">
        <f t="shared" si="86"/>
        <v>2.2256362146679809E-3</v>
      </c>
    </row>
    <row r="123" spans="1:44" x14ac:dyDescent="0.25">
      <c r="A123" s="24" t="s">
        <v>52</v>
      </c>
      <c r="B123" s="43">
        <f>'Parameter Input'!$L$104</f>
        <v>1300000</v>
      </c>
      <c r="C123" s="44">
        <f>'Parameter Input'!$M$104</f>
        <v>812500</v>
      </c>
      <c r="D123" s="1" t="s">
        <v>38</v>
      </c>
      <c r="L123" s="54">
        <f>'Parameter Input'!$O$104</f>
        <v>12</v>
      </c>
      <c r="M123" s="37">
        <v>0</v>
      </c>
      <c r="N123" s="37">
        <v>1</v>
      </c>
      <c r="O123" s="37">
        <f>'Parameter Input'!$P$104</f>
        <v>0.9</v>
      </c>
      <c r="P123" s="55">
        <f>'Parameter Input'!$Q$104</f>
        <v>0.4</v>
      </c>
      <c r="Q123" s="4">
        <f t="shared" si="86"/>
        <v>0.9867978615748374</v>
      </c>
      <c r="R123" s="4">
        <f t="shared" si="86"/>
        <v>0.98114509762858249</v>
      </c>
      <c r="S123" s="4">
        <f t="shared" si="86"/>
        <v>0.97311898315872036</v>
      </c>
      <c r="T123" s="4">
        <f t="shared" si="86"/>
        <v>0.96177484161592774</v>
      </c>
      <c r="U123" s="4">
        <f t="shared" si="86"/>
        <v>0.94584787155511363</v>
      </c>
      <c r="V123" s="4">
        <f t="shared" si="86"/>
        <v>0.92370360150141495</v>
      </c>
      <c r="W123" s="4">
        <f t="shared" si="86"/>
        <v>0.89334463567658451</v>
      </c>
      <c r="X123" s="4">
        <f t="shared" si="86"/>
        <v>0.85254543874327005</v>
      </c>
      <c r="Y123" s="4">
        <f t="shared" si="86"/>
        <v>0.79921300652623883</v>
      </c>
      <c r="Z123" s="4">
        <f t="shared" si="86"/>
        <v>0.73204982249993378</v>
      </c>
      <c r="AA123" s="4">
        <f t="shared" si="86"/>
        <v>0.65145592958786691</v>
      </c>
      <c r="AB123" s="4">
        <f t="shared" si="86"/>
        <v>0.56032247880849573</v>
      </c>
      <c r="AC123" s="4">
        <f t="shared" si="86"/>
        <v>0.46411326873185343</v>
      </c>
      <c r="AD123" s="4">
        <f t="shared" si="86"/>
        <v>0.36979727595523937</v>
      </c>
      <c r="AE123" s="4">
        <f t="shared" si="86"/>
        <v>0.28393948637231203</v>
      </c>
      <c r="AF123" s="4">
        <f t="shared" si="86"/>
        <v>0.21097259161117732</v>
      </c>
      <c r="AG123" s="4">
        <f t="shared" si="86"/>
        <v>0.15253917653798199</v>
      </c>
      <c r="AH123" s="4">
        <f t="shared" si="86"/>
        <v>0.10795188737709993</v>
      </c>
      <c r="AI123" s="4">
        <f t="shared" si="86"/>
        <v>7.5176653938091809E-2</v>
      </c>
      <c r="AJ123" s="4">
        <f t="shared" si="86"/>
        <v>5.1742836177502194E-2</v>
      </c>
      <c r="AK123" s="4">
        <f t="shared" si="86"/>
        <v>3.5319190625345942E-2</v>
      </c>
      <c r="AL123" s="4">
        <f t="shared" si="86"/>
        <v>2.3969442072658165E-2</v>
      </c>
      <c r="AM123" s="4">
        <f t="shared" si="86"/>
        <v>1.6202243558389728E-2</v>
      </c>
      <c r="AN123" s="4">
        <f t="shared" si="86"/>
        <v>1.0922240564108399E-2</v>
      </c>
      <c r="AO123" s="4">
        <f t="shared" si="86"/>
        <v>7.3493212906090566E-3</v>
      </c>
      <c r="AP123" s="4">
        <f t="shared" si="86"/>
        <v>4.9390262185057265E-3</v>
      </c>
      <c r="AQ123" s="4">
        <f t="shared" si="86"/>
        <v>3.3164275492956197E-3</v>
      </c>
      <c r="AR123" s="4">
        <f t="shared" si="86"/>
        <v>2.2256362146679809E-3</v>
      </c>
    </row>
    <row r="124" spans="1:44" x14ac:dyDescent="0.25">
      <c r="A124" s="24" t="s">
        <v>288</v>
      </c>
      <c r="B124" s="45">
        <f>'Parameter Input'!B96</f>
        <v>3.6414565826330532</v>
      </c>
      <c r="C124" s="46">
        <f>'Parameter Input'!C96</f>
        <v>3.6414565826330532</v>
      </c>
      <c r="D124" s="1" t="s">
        <v>76</v>
      </c>
      <c r="L124" s="54">
        <f>'Parameter Input'!E84</f>
        <v>12</v>
      </c>
      <c r="M124" s="37">
        <v>0</v>
      </c>
      <c r="N124" s="37">
        <v>1</v>
      </c>
      <c r="O124" s="37">
        <f>'Parameter Input'!F84</f>
        <v>0.9</v>
      </c>
      <c r="P124" s="55">
        <f>'Parameter Input'!G84</f>
        <v>0.4</v>
      </c>
      <c r="Q124" s="4">
        <f t="shared" si="86"/>
        <v>0.9867978615748374</v>
      </c>
      <c r="R124" s="4">
        <f t="shared" si="86"/>
        <v>0.98114509762858249</v>
      </c>
      <c r="S124" s="4">
        <f t="shared" si="86"/>
        <v>0.97311898315872036</v>
      </c>
      <c r="T124" s="4">
        <f t="shared" si="86"/>
        <v>0.96177484161592774</v>
      </c>
      <c r="U124" s="4">
        <f t="shared" si="86"/>
        <v>0.94584787155511363</v>
      </c>
      <c r="V124" s="4">
        <f t="shared" si="86"/>
        <v>0.92370360150141495</v>
      </c>
      <c r="W124" s="4">
        <f t="shared" si="86"/>
        <v>0.89334463567658451</v>
      </c>
      <c r="X124" s="4">
        <f t="shared" si="86"/>
        <v>0.85254543874327005</v>
      </c>
      <c r="Y124" s="4">
        <f t="shared" si="86"/>
        <v>0.79921300652623883</v>
      </c>
      <c r="Z124" s="4">
        <f t="shared" si="86"/>
        <v>0.73204982249993378</v>
      </c>
      <c r="AA124" s="4">
        <f t="shared" si="86"/>
        <v>0.65145592958786691</v>
      </c>
      <c r="AB124" s="4">
        <f t="shared" si="86"/>
        <v>0.56032247880849573</v>
      </c>
      <c r="AC124" s="4">
        <f t="shared" si="86"/>
        <v>0.46411326873185343</v>
      </c>
      <c r="AD124" s="4">
        <f t="shared" si="86"/>
        <v>0.36979727595523937</v>
      </c>
      <c r="AE124" s="4">
        <f t="shared" si="86"/>
        <v>0.28393948637231203</v>
      </c>
      <c r="AF124" s="4">
        <f t="shared" si="86"/>
        <v>0.21097259161117732</v>
      </c>
      <c r="AG124" s="4">
        <f t="shared" si="86"/>
        <v>0.15253917653798199</v>
      </c>
      <c r="AH124" s="4">
        <f t="shared" si="86"/>
        <v>0.10795188737709993</v>
      </c>
      <c r="AI124" s="4">
        <f t="shared" si="86"/>
        <v>7.5176653938091809E-2</v>
      </c>
      <c r="AJ124" s="4">
        <f t="shared" si="86"/>
        <v>5.1742836177502194E-2</v>
      </c>
      <c r="AK124" s="4">
        <f t="shared" si="86"/>
        <v>3.5319190625345942E-2</v>
      </c>
      <c r="AL124" s="4">
        <f t="shared" si="86"/>
        <v>2.3969442072658165E-2</v>
      </c>
      <c r="AM124" s="4">
        <f t="shared" si="86"/>
        <v>1.6202243558389728E-2</v>
      </c>
      <c r="AN124" s="4">
        <f t="shared" si="86"/>
        <v>1.0922240564108399E-2</v>
      </c>
      <c r="AO124" s="4">
        <f t="shared" si="86"/>
        <v>7.3493212906090566E-3</v>
      </c>
      <c r="AP124" s="4">
        <f t="shared" si="86"/>
        <v>4.9390262185057265E-3</v>
      </c>
      <c r="AQ124" s="4">
        <f t="shared" si="86"/>
        <v>3.3164275492956197E-3</v>
      </c>
      <c r="AR124" s="4">
        <f t="shared" si="86"/>
        <v>2.2256362146679809E-3</v>
      </c>
    </row>
    <row r="125" spans="1:44" x14ac:dyDescent="0.25">
      <c r="A125" s="24" t="s">
        <v>59</v>
      </c>
      <c r="B125" s="47">
        <f>'Parameter Input'!$L$105</f>
        <v>27.1614</v>
      </c>
      <c r="C125" s="48">
        <f>'Parameter Input'!$M$105</f>
        <v>27.1614</v>
      </c>
      <c r="D125" s="1" t="s">
        <v>60</v>
      </c>
      <c r="L125" s="54">
        <f>'Parameter Input'!$O$105</f>
        <v>12</v>
      </c>
      <c r="M125" s="37">
        <v>0</v>
      </c>
      <c r="N125" s="37">
        <v>1</v>
      </c>
      <c r="O125" s="37">
        <f>'Parameter Input'!$P$105</f>
        <v>0.9</v>
      </c>
      <c r="P125" s="55">
        <f>'Parameter Input'!$Q$105</f>
        <v>0.4</v>
      </c>
      <c r="Q125" s="4">
        <f t="shared" si="86"/>
        <v>0.9867978615748374</v>
      </c>
      <c r="R125" s="4">
        <f t="shared" si="86"/>
        <v>0.98114509762858249</v>
      </c>
      <c r="S125" s="4">
        <f t="shared" si="86"/>
        <v>0.97311898315872036</v>
      </c>
      <c r="T125" s="4">
        <f t="shared" si="86"/>
        <v>0.96177484161592774</v>
      </c>
      <c r="U125" s="4">
        <f t="shared" si="86"/>
        <v>0.94584787155511363</v>
      </c>
      <c r="V125" s="4">
        <f t="shared" si="86"/>
        <v>0.92370360150141495</v>
      </c>
      <c r="W125" s="4">
        <f t="shared" si="86"/>
        <v>0.89334463567658451</v>
      </c>
      <c r="X125" s="4">
        <f t="shared" si="86"/>
        <v>0.85254543874327005</v>
      </c>
      <c r="Y125" s="4">
        <f t="shared" si="86"/>
        <v>0.79921300652623883</v>
      </c>
      <c r="Z125" s="4">
        <f t="shared" si="86"/>
        <v>0.73204982249993378</v>
      </c>
      <c r="AA125" s="4">
        <f t="shared" si="86"/>
        <v>0.65145592958786691</v>
      </c>
      <c r="AB125" s="4">
        <f t="shared" si="86"/>
        <v>0.56032247880849573</v>
      </c>
      <c r="AC125" s="4">
        <f t="shared" si="86"/>
        <v>0.46411326873185343</v>
      </c>
      <c r="AD125" s="4">
        <f t="shared" si="86"/>
        <v>0.36979727595523937</v>
      </c>
      <c r="AE125" s="4">
        <f t="shared" si="86"/>
        <v>0.28393948637231203</v>
      </c>
      <c r="AF125" s="4">
        <f t="shared" si="86"/>
        <v>0.21097259161117732</v>
      </c>
      <c r="AG125" s="4">
        <f t="shared" si="86"/>
        <v>0.15253917653798199</v>
      </c>
      <c r="AH125" s="4">
        <f t="shared" si="86"/>
        <v>0.10795188737709993</v>
      </c>
      <c r="AI125" s="4">
        <f t="shared" si="86"/>
        <v>7.5176653938091809E-2</v>
      </c>
      <c r="AJ125" s="4">
        <f t="shared" si="86"/>
        <v>5.1742836177502194E-2</v>
      </c>
      <c r="AK125" s="4">
        <f t="shared" si="86"/>
        <v>3.5319190625345942E-2</v>
      </c>
      <c r="AL125" s="4">
        <f t="shared" si="86"/>
        <v>2.3969442072658165E-2</v>
      </c>
      <c r="AM125" s="4">
        <f t="shared" si="86"/>
        <v>1.6202243558389728E-2</v>
      </c>
      <c r="AN125" s="4">
        <f t="shared" si="86"/>
        <v>1.0922240564108399E-2</v>
      </c>
      <c r="AO125" s="4">
        <f t="shared" si="86"/>
        <v>7.3493212906090566E-3</v>
      </c>
      <c r="AP125" s="4">
        <f t="shared" si="86"/>
        <v>4.9390262185057265E-3</v>
      </c>
      <c r="AQ125" s="4">
        <f t="shared" si="86"/>
        <v>3.3164275492956197E-3</v>
      </c>
      <c r="AR125" s="4">
        <f t="shared" si="86"/>
        <v>2.2256362146679809E-3</v>
      </c>
    </row>
    <row r="126" spans="1:44" x14ac:dyDescent="0.25">
      <c r="A126" s="24" t="s">
        <v>67</v>
      </c>
      <c r="B126" s="45">
        <f>'Parameter Input'!$L$106</f>
        <v>9.2586511082899101E-2</v>
      </c>
      <c r="C126" s="46">
        <f>'Parameter Input'!$M$106</f>
        <v>7.3304790352502799E-2</v>
      </c>
      <c r="D126" s="1" t="s">
        <v>68</v>
      </c>
      <c r="L126" s="54">
        <f>'Parameter Input'!$O$106</f>
        <v>12</v>
      </c>
      <c r="M126" s="37">
        <v>0</v>
      </c>
      <c r="N126" s="37">
        <v>1</v>
      </c>
      <c r="O126" s="37">
        <f>'Parameter Input'!$P$106</f>
        <v>0.9</v>
      </c>
      <c r="P126" s="55">
        <f>'Parameter Input'!$Q$106</f>
        <v>0.4</v>
      </c>
      <c r="Q126" s="4">
        <f t="shared" si="86"/>
        <v>0.9867978615748374</v>
      </c>
      <c r="R126" s="4">
        <f t="shared" si="86"/>
        <v>0.98114509762858249</v>
      </c>
      <c r="S126" s="4">
        <f t="shared" si="86"/>
        <v>0.97311898315872036</v>
      </c>
      <c r="T126" s="4">
        <f t="shared" ref="T126:AI133" si="87">$N126+($M126-$N126)*((1/(1+EXP(-$P126*(T$9-$L126)))^$O126))</f>
        <v>0.96177484161592774</v>
      </c>
      <c r="U126" s="4">
        <f t="shared" si="87"/>
        <v>0.94584787155511363</v>
      </c>
      <c r="V126" s="4">
        <f t="shared" si="87"/>
        <v>0.92370360150141495</v>
      </c>
      <c r="W126" s="4">
        <f t="shared" si="87"/>
        <v>0.89334463567658451</v>
      </c>
      <c r="X126" s="4">
        <f t="shared" si="87"/>
        <v>0.85254543874327005</v>
      </c>
      <c r="Y126" s="4">
        <f t="shared" si="87"/>
        <v>0.79921300652623883</v>
      </c>
      <c r="Z126" s="4">
        <f t="shared" si="87"/>
        <v>0.73204982249993378</v>
      </c>
      <c r="AA126" s="4">
        <f t="shared" si="87"/>
        <v>0.65145592958786691</v>
      </c>
      <c r="AB126" s="4">
        <f t="shared" si="87"/>
        <v>0.56032247880849573</v>
      </c>
      <c r="AC126" s="4">
        <f t="shared" si="87"/>
        <v>0.46411326873185343</v>
      </c>
      <c r="AD126" s="4">
        <f t="shared" si="87"/>
        <v>0.36979727595523937</v>
      </c>
      <c r="AE126" s="4">
        <f t="shared" si="87"/>
        <v>0.28393948637231203</v>
      </c>
      <c r="AF126" s="4">
        <f t="shared" si="87"/>
        <v>0.21097259161117732</v>
      </c>
      <c r="AG126" s="4">
        <f t="shared" si="87"/>
        <v>0.15253917653798199</v>
      </c>
      <c r="AH126" s="4">
        <f t="shared" si="87"/>
        <v>0.10795188737709993</v>
      </c>
      <c r="AI126" s="4">
        <f t="shared" si="87"/>
        <v>7.5176653938091809E-2</v>
      </c>
      <c r="AJ126" s="4">
        <f t="shared" ref="AJ126:AR133" si="88">$N126+($M126-$N126)*((1/(1+EXP(-$P126*(AJ$9-$L126)))^$O126))</f>
        <v>5.1742836177502194E-2</v>
      </c>
      <c r="AK126" s="4">
        <f t="shared" si="88"/>
        <v>3.5319190625345942E-2</v>
      </c>
      <c r="AL126" s="4">
        <f t="shared" si="88"/>
        <v>2.3969442072658165E-2</v>
      </c>
      <c r="AM126" s="4">
        <f t="shared" si="88"/>
        <v>1.6202243558389728E-2</v>
      </c>
      <c r="AN126" s="4">
        <f t="shared" si="88"/>
        <v>1.0922240564108399E-2</v>
      </c>
      <c r="AO126" s="4">
        <f t="shared" si="88"/>
        <v>7.3493212906090566E-3</v>
      </c>
      <c r="AP126" s="4">
        <f t="shared" si="88"/>
        <v>4.9390262185057265E-3</v>
      </c>
      <c r="AQ126" s="4">
        <f t="shared" si="88"/>
        <v>3.3164275492956197E-3</v>
      </c>
      <c r="AR126" s="4">
        <f t="shared" si="88"/>
        <v>2.2256362146679809E-3</v>
      </c>
    </row>
    <row r="127" spans="1:44" x14ac:dyDescent="0.25">
      <c r="A127" s="24" t="s">
        <v>206</v>
      </c>
      <c r="B127" s="115">
        <f>'Parameter Input'!$L$109</f>
        <v>0</v>
      </c>
      <c r="C127" s="116">
        <f>'Parameter Input'!$M$109</f>
        <v>0</v>
      </c>
      <c r="D127" s="1" t="s">
        <v>76</v>
      </c>
      <c r="L127" s="54">
        <f>'Parameter Input'!$O$109</f>
        <v>17</v>
      </c>
      <c r="M127" s="37">
        <v>0</v>
      </c>
      <c r="N127" s="37">
        <v>1</v>
      </c>
      <c r="O127" s="37">
        <f>'Parameter Input'!$P$109</f>
        <v>0.9</v>
      </c>
      <c r="P127" s="55">
        <f>'Parameter Input'!$Q$109</f>
        <v>0.4</v>
      </c>
      <c r="Q127" s="4">
        <f t="shared" ref="Q127:AR127" si="89">$N127+($M127-$N127)*((1/(1+EXP(-$P127*(Q$9-$L127)))^$O127))</f>
        <v>0.99780374543478534</v>
      </c>
      <c r="R127" s="4">
        <f t="shared" si="89"/>
        <v>0.99685359315256394</v>
      </c>
      <c r="S127" s="4">
        <f t="shared" si="89"/>
        <v>0.99549347132349975</v>
      </c>
      <c r="T127" s="4">
        <f t="shared" si="89"/>
        <v>0.99354772139898062</v>
      </c>
      <c r="U127" s="4">
        <f t="shared" si="89"/>
        <v>0.99076681540580536</v>
      </c>
      <c r="V127" s="4">
        <f t="shared" si="89"/>
        <v>0.9867978615748374</v>
      </c>
      <c r="W127" s="4">
        <f t="shared" si="89"/>
        <v>0.98114509762858249</v>
      </c>
      <c r="X127" s="4">
        <f t="shared" si="89"/>
        <v>0.97311898315872036</v>
      </c>
      <c r="Y127" s="4">
        <f t="shared" si="89"/>
        <v>0.96177484161592774</v>
      </c>
      <c r="Z127" s="4">
        <f t="shared" si="89"/>
        <v>0.94584787155511363</v>
      </c>
      <c r="AA127" s="4">
        <f t="shared" si="89"/>
        <v>0.92370360150141495</v>
      </c>
      <c r="AB127" s="4">
        <f t="shared" si="89"/>
        <v>0.89334463567658451</v>
      </c>
      <c r="AC127" s="4">
        <f t="shared" si="89"/>
        <v>0.85254543874327005</v>
      </c>
      <c r="AD127" s="4">
        <f t="shared" si="89"/>
        <v>0.79921300652623883</v>
      </c>
      <c r="AE127" s="4">
        <f t="shared" si="89"/>
        <v>0.73204982249993378</v>
      </c>
      <c r="AF127" s="4">
        <f t="shared" si="89"/>
        <v>0.65145592958786691</v>
      </c>
      <c r="AG127" s="4">
        <f t="shared" si="89"/>
        <v>0.56032247880849573</v>
      </c>
      <c r="AH127" s="4">
        <f t="shared" si="89"/>
        <v>0.46411326873185343</v>
      </c>
      <c r="AI127" s="4">
        <f t="shared" si="89"/>
        <v>0.36979727595523937</v>
      </c>
      <c r="AJ127" s="4">
        <f t="shared" si="89"/>
        <v>0.28393948637231203</v>
      </c>
      <c r="AK127" s="4">
        <f t="shared" si="89"/>
        <v>0.21097259161117732</v>
      </c>
      <c r="AL127" s="4">
        <f t="shared" si="89"/>
        <v>0.15253917653798199</v>
      </c>
      <c r="AM127" s="4">
        <f t="shared" si="89"/>
        <v>0.10795188737709993</v>
      </c>
      <c r="AN127" s="4">
        <f t="shared" si="89"/>
        <v>7.5176653938091809E-2</v>
      </c>
      <c r="AO127" s="4">
        <f t="shared" si="89"/>
        <v>5.1742836177502194E-2</v>
      </c>
      <c r="AP127" s="4">
        <f t="shared" si="89"/>
        <v>3.5319190625345942E-2</v>
      </c>
      <c r="AQ127" s="4">
        <f t="shared" si="89"/>
        <v>2.3969442072658165E-2</v>
      </c>
      <c r="AR127" s="4">
        <f t="shared" si="89"/>
        <v>1.6202243558389728E-2</v>
      </c>
    </row>
    <row r="128" spans="1:44" x14ac:dyDescent="0.25">
      <c r="A128" s="24" t="s">
        <v>41</v>
      </c>
      <c r="B128" s="43">
        <f>'Parameter Input'!$L$103</f>
        <v>20</v>
      </c>
      <c r="C128" s="44">
        <f>'Parameter Input'!$M$103</f>
        <v>20</v>
      </c>
      <c r="D128" s="1" t="s">
        <v>42</v>
      </c>
      <c r="L128" s="54">
        <f>'Parameter Input'!$O$103</f>
        <v>12</v>
      </c>
      <c r="M128" s="37">
        <v>0</v>
      </c>
      <c r="N128" s="37">
        <v>1</v>
      </c>
      <c r="O128" s="37">
        <f>'Parameter Input'!$P$103</f>
        <v>0.9</v>
      </c>
      <c r="P128" s="55">
        <f>'Parameter Input'!$Q$103</f>
        <v>0.4</v>
      </c>
      <c r="Q128" s="4">
        <f t="shared" ref="Q128:AF133" si="90">$N128+($M128-$N128)*((1/(1+EXP(-$P128*(Q$9-$L128)))^$O128))</f>
        <v>0.9867978615748374</v>
      </c>
      <c r="R128" s="4">
        <f t="shared" si="90"/>
        <v>0.98114509762858249</v>
      </c>
      <c r="S128" s="4">
        <f t="shared" si="90"/>
        <v>0.97311898315872036</v>
      </c>
      <c r="T128" s="4">
        <f t="shared" si="90"/>
        <v>0.96177484161592774</v>
      </c>
      <c r="U128" s="4">
        <f t="shared" si="90"/>
        <v>0.94584787155511363</v>
      </c>
      <c r="V128" s="4">
        <f t="shared" si="90"/>
        <v>0.92370360150141495</v>
      </c>
      <c r="W128" s="4">
        <f t="shared" si="90"/>
        <v>0.89334463567658451</v>
      </c>
      <c r="X128" s="4">
        <f t="shared" si="90"/>
        <v>0.85254543874327005</v>
      </c>
      <c r="Y128" s="4">
        <f t="shared" si="90"/>
        <v>0.79921300652623883</v>
      </c>
      <c r="Z128" s="4">
        <f t="shared" si="90"/>
        <v>0.73204982249993378</v>
      </c>
      <c r="AA128" s="4">
        <f t="shared" si="90"/>
        <v>0.65145592958786691</v>
      </c>
      <c r="AB128" s="4">
        <f t="shared" si="90"/>
        <v>0.56032247880849573</v>
      </c>
      <c r="AC128" s="4">
        <f t="shared" si="90"/>
        <v>0.46411326873185343</v>
      </c>
      <c r="AD128" s="4">
        <f t="shared" si="90"/>
        <v>0.36979727595523937</v>
      </c>
      <c r="AE128" s="4">
        <f t="shared" si="90"/>
        <v>0.28393948637231203</v>
      </c>
      <c r="AF128" s="4">
        <f t="shared" si="90"/>
        <v>0.21097259161117732</v>
      </c>
      <c r="AG128" s="4">
        <f t="shared" si="87"/>
        <v>0.15253917653798199</v>
      </c>
      <c r="AH128" s="4">
        <f t="shared" si="87"/>
        <v>0.10795188737709993</v>
      </c>
      <c r="AI128" s="4">
        <f t="shared" si="87"/>
        <v>7.5176653938091809E-2</v>
      </c>
      <c r="AJ128" s="4">
        <f t="shared" si="88"/>
        <v>5.1742836177502194E-2</v>
      </c>
      <c r="AK128" s="4">
        <f t="shared" si="88"/>
        <v>3.5319190625345942E-2</v>
      </c>
      <c r="AL128" s="4">
        <f t="shared" si="88"/>
        <v>2.3969442072658165E-2</v>
      </c>
      <c r="AM128" s="4">
        <f t="shared" si="88"/>
        <v>1.6202243558389728E-2</v>
      </c>
      <c r="AN128" s="4">
        <f t="shared" si="88"/>
        <v>1.0922240564108399E-2</v>
      </c>
      <c r="AO128" s="4">
        <f t="shared" si="88"/>
        <v>7.3493212906090566E-3</v>
      </c>
      <c r="AP128" s="4">
        <f t="shared" si="88"/>
        <v>4.9390262185057265E-3</v>
      </c>
      <c r="AQ128" s="4">
        <f t="shared" si="88"/>
        <v>3.3164275492956197E-3</v>
      </c>
      <c r="AR128" s="4">
        <f t="shared" si="88"/>
        <v>2.2256362146679809E-3</v>
      </c>
    </row>
    <row r="129" spans="1:44" x14ac:dyDescent="0.25">
      <c r="A129" s="24" t="s">
        <v>70</v>
      </c>
      <c r="B129" s="43">
        <f>'Parameter Input'!B95</f>
        <v>30</v>
      </c>
      <c r="C129" s="44">
        <f>'Parameter Input'!C95</f>
        <v>30</v>
      </c>
      <c r="D129" s="1" t="s">
        <v>42</v>
      </c>
      <c r="L129" s="54">
        <f>'Parameter Input'!E83</f>
        <v>12</v>
      </c>
      <c r="M129" s="37">
        <v>0</v>
      </c>
      <c r="N129" s="37">
        <v>1</v>
      </c>
      <c r="O129" s="37">
        <f>'Parameter Input'!F83</f>
        <v>0.9</v>
      </c>
      <c r="P129" s="55">
        <f>'Parameter Input'!G83</f>
        <v>0.4</v>
      </c>
      <c r="Q129" s="4">
        <f t="shared" si="90"/>
        <v>0.9867978615748374</v>
      </c>
      <c r="R129" s="4">
        <f t="shared" si="90"/>
        <v>0.98114509762858249</v>
      </c>
      <c r="S129" s="4">
        <f t="shared" si="90"/>
        <v>0.97311898315872036</v>
      </c>
      <c r="T129" s="4">
        <f t="shared" si="90"/>
        <v>0.96177484161592774</v>
      </c>
      <c r="U129" s="4">
        <f t="shared" si="90"/>
        <v>0.94584787155511363</v>
      </c>
      <c r="V129" s="4">
        <f t="shared" si="90"/>
        <v>0.92370360150141495</v>
      </c>
      <c r="W129" s="4">
        <f t="shared" si="90"/>
        <v>0.89334463567658451</v>
      </c>
      <c r="X129" s="4">
        <f t="shared" si="90"/>
        <v>0.85254543874327005</v>
      </c>
      <c r="Y129" s="4">
        <f t="shared" si="90"/>
        <v>0.79921300652623883</v>
      </c>
      <c r="Z129" s="4">
        <f t="shared" si="90"/>
        <v>0.73204982249993378</v>
      </c>
      <c r="AA129" s="4">
        <f t="shared" si="90"/>
        <v>0.65145592958786691</v>
      </c>
      <c r="AB129" s="4">
        <f t="shared" si="90"/>
        <v>0.56032247880849573</v>
      </c>
      <c r="AC129" s="4">
        <f t="shared" si="90"/>
        <v>0.46411326873185343</v>
      </c>
      <c r="AD129" s="4">
        <f t="shared" si="90"/>
        <v>0.36979727595523937</v>
      </c>
      <c r="AE129" s="4">
        <f t="shared" si="90"/>
        <v>0.28393948637231203</v>
      </c>
      <c r="AF129" s="4">
        <f t="shared" si="90"/>
        <v>0.21097259161117732</v>
      </c>
      <c r="AG129" s="4">
        <f t="shared" si="87"/>
        <v>0.15253917653798199</v>
      </c>
      <c r="AH129" s="4">
        <f t="shared" si="87"/>
        <v>0.10795188737709993</v>
      </c>
      <c r="AI129" s="4">
        <f t="shared" si="87"/>
        <v>7.5176653938091809E-2</v>
      </c>
      <c r="AJ129" s="4">
        <f t="shared" si="88"/>
        <v>5.1742836177502194E-2</v>
      </c>
      <c r="AK129" s="4">
        <f t="shared" si="88"/>
        <v>3.5319190625345942E-2</v>
      </c>
      <c r="AL129" s="4">
        <f t="shared" si="88"/>
        <v>2.3969442072658165E-2</v>
      </c>
      <c r="AM129" s="4">
        <f t="shared" si="88"/>
        <v>1.6202243558389728E-2</v>
      </c>
      <c r="AN129" s="4">
        <f t="shared" si="88"/>
        <v>1.0922240564108399E-2</v>
      </c>
      <c r="AO129" s="4">
        <f t="shared" si="88"/>
        <v>7.3493212906090566E-3</v>
      </c>
      <c r="AP129" s="4">
        <f t="shared" si="88"/>
        <v>4.9390262185057265E-3</v>
      </c>
      <c r="AQ129" s="4">
        <f t="shared" si="88"/>
        <v>3.3164275492956197E-3</v>
      </c>
      <c r="AR129" s="4">
        <f t="shared" si="88"/>
        <v>2.2256362146679809E-3</v>
      </c>
    </row>
    <row r="130" spans="1:44" x14ac:dyDescent="0.25">
      <c r="A130" s="24" t="s">
        <v>207</v>
      </c>
      <c r="B130" s="70">
        <f>'Parameter Input'!B92</f>
        <v>2240</v>
      </c>
      <c r="C130" s="71">
        <f>'Parameter Input'!C92</f>
        <v>2240</v>
      </c>
      <c r="D130" s="1" t="s">
        <v>49</v>
      </c>
      <c r="L130" s="54">
        <f>'Parameter Input'!E80</f>
        <v>12</v>
      </c>
      <c r="M130" s="37">
        <v>0</v>
      </c>
      <c r="N130" s="37">
        <v>1</v>
      </c>
      <c r="O130" s="37">
        <f>'Parameter Input'!F80</f>
        <v>0.9</v>
      </c>
      <c r="P130" s="55">
        <f>'Parameter Input'!G80</f>
        <v>0.4</v>
      </c>
      <c r="Q130" s="4">
        <f t="shared" si="90"/>
        <v>0.9867978615748374</v>
      </c>
      <c r="R130" s="4">
        <f t="shared" si="90"/>
        <v>0.98114509762858249</v>
      </c>
      <c r="S130" s="4">
        <f t="shared" si="90"/>
        <v>0.97311898315872036</v>
      </c>
      <c r="T130" s="4">
        <f t="shared" si="90"/>
        <v>0.96177484161592774</v>
      </c>
      <c r="U130" s="4">
        <f t="shared" si="90"/>
        <v>0.94584787155511363</v>
      </c>
      <c r="V130" s="4">
        <f t="shared" si="90"/>
        <v>0.92370360150141495</v>
      </c>
      <c r="W130" s="4">
        <f t="shared" si="90"/>
        <v>0.89334463567658451</v>
      </c>
      <c r="X130" s="4">
        <f t="shared" si="90"/>
        <v>0.85254543874327005</v>
      </c>
      <c r="Y130" s="4">
        <f t="shared" si="90"/>
        <v>0.79921300652623883</v>
      </c>
      <c r="Z130" s="4">
        <f t="shared" si="90"/>
        <v>0.73204982249993378</v>
      </c>
      <c r="AA130" s="4">
        <f t="shared" si="90"/>
        <v>0.65145592958786691</v>
      </c>
      <c r="AB130" s="4">
        <f t="shared" si="90"/>
        <v>0.56032247880849573</v>
      </c>
      <c r="AC130" s="4">
        <f t="shared" si="90"/>
        <v>0.46411326873185343</v>
      </c>
      <c r="AD130" s="4">
        <f t="shared" si="90"/>
        <v>0.36979727595523937</v>
      </c>
      <c r="AE130" s="4">
        <f t="shared" si="90"/>
        <v>0.28393948637231203</v>
      </c>
      <c r="AF130" s="4">
        <f t="shared" si="90"/>
        <v>0.21097259161117732</v>
      </c>
      <c r="AG130" s="4">
        <f t="shared" si="87"/>
        <v>0.15253917653798199</v>
      </c>
      <c r="AH130" s="4">
        <f t="shared" si="87"/>
        <v>0.10795188737709993</v>
      </c>
      <c r="AI130" s="4">
        <f t="shared" si="87"/>
        <v>7.5176653938091809E-2</v>
      </c>
      <c r="AJ130" s="4">
        <f t="shared" si="88"/>
        <v>5.1742836177502194E-2</v>
      </c>
      <c r="AK130" s="4">
        <f t="shared" si="88"/>
        <v>3.5319190625345942E-2</v>
      </c>
      <c r="AL130" s="4">
        <f t="shared" si="88"/>
        <v>2.3969442072658165E-2</v>
      </c>
      <c r="AM130" s="4">
        <f t="shared" si="88"/>
        <v>1.6202243558389728E-2</v>
      </c>
      <c r="AN130" s="4">
        <f t="shared" si="88"/>
        <v>1.0922240564108399E-2</v>
      </c>
      <c r="AO130" s="4">
        <f t="shared" si="88"/>
        <v>7.3493212906090566E-3</v>
      </c>
      <c r="AP130" s="4">
        <f t="shared" si="88"/>
        <v>4.9390262185057265E-3</v>
      </c>
      <c r="AQ130" s="4">
        <f t="shared" si="88"/>
        <v>3.3164275492956197E-3</v>
      </c>
      <c r="AR130" s="4">
        <f t="shared" si="88"/>
        <v>2.2256362146679809E-3</v>
      </c>
    </row>
    <row r="131" spans="1:44" x14ac:dyDescent="0.25">
      <c r="A131" s="24" t="s">
        <v>56</v>
      </c>
      <c r="B131" s="72">
        <f>'Parameter Input'!B93</f>
        <v>0.32</v>
      </c>
      <c r="C131" s="73">
        <f>'Parameter Input'!C93</f>
        <v>0.32</v>
      </c>
      <c r="D131" s="1" t="s">
        <v>57</v>
      </c>
      <c r="L131" s="54">
        <f>'Parameter Input'!E81</f>
        <v>12</v>
      </c>
      <c r="M131" s="37">
        <v>0</v>
      </c>
      <c r="N131" s="37">
        <v>1</v>
      </c>
      <c r="O131" s="37">
        <f>'Parameter Input'!F81</f>
        <v>0.9</v>
      </c>
      <c r="P131" s="55">
        <f>'Parameter Input'!G81</f>
        <v>0.4</v>
      </c>
      <c r="Q131" s="4">
        <f t="shared" si="90"/>
        <v>0.9867978615748374</v>
      </c>
      <c r="R131" s="4">
        <f t="shared" si="90"/>
        <v>0.98114509762858249</v>
      </c>
      <c r="S131" s="4">
        <f t="shared" si="90"/>
        <v>0.97311898315872036</v>
      </c>
      <c r="T131" s="4">
        <f t="shared" si="90"/>
        <v>0.96177484161592774</v>
      </c>
      <c r="U131" s="4">
        <f t="shared" si="90"/>
        <v>0.94584787155511363</v>
      </c>
      <c r="V131" s="4">
        <f t="shared" si="90"/>
        <v>0.92370360150141495</v>
      </c>
      <c r="W131" s="4">
        <f t="shared" si="90"/>
        <v>0.89334463567658451</v>
      </c>
      <c r="X131" s="4">
        <f t="shared" si="90"/>
        <v>0.85254543874327005</v>
      </c>
      <c r="Y131" s="4">
        <f t="shared" si="90"/>
        <v>0.79921300652623883</v>
      </c>
      <c r="Z131" s="4">
        <f t="shared" si="90"/>
        <v>0.73204982249993378</v>
      </c>
      <c r="AA131" s="4">
        <f t="shared" si="90"/>
        <v>0.65145592958786691</v>
      </c>
      <c r="AB131" s="4">
        <f t="shared" si="90"/>
        <v>0.56032247880849573</v>
      </c>
      <c r="AC131" s="4">
        <f t="shared" si="90"/>
        <v>0.46411326873185343</v>
      </c>
      <c r="AD131" s="4">
        <f t="shared" si="90"/>
        <v>0.36979727595523937</v>
      </c>
      <c r="AE131" s="4">
        <f t="shared" si="90"/>
        <v>0.28393948637231203</v>
      </c>
      <c r="AF131" s="4">
        <f t="shared" si="90"/>
        <v>0.21097259161117732</v>
      </c>
      <c r="AG131" s="4">
        <f t="shared" si="87"/>
        <v>0.15253917653798199</v>
      </c>
      <c r="AH131" s="4">
        <f t="shared" si="87"/>
        <v>0.10795188737709993</v>
      </c>
      <c r="AI131" s="4">
        <f t="shared" si="87"/>
        <v>7.5176653938091809E-2</v>
      </c>
      <c r="AJ131" s="4">
        <f t="shared" si="88"/>
        <v>5.1742836177502194E-2</v>
      </c>
      <c r="AK131" s="4">
        <f t="shared" si="88"/>
        <v>3.5319190625345942E-2</v>
      </c>
      <c r="AL131" s="4">
        <f t="shared" si="88"/>
        <v>2.3969442072658165E-2</v>
      </c>
      <c r="AM131" s="4">
        <f t="shared" si="88"/>
        <v>1.6202243558389728E-2</v>
      </c>
      <c r="AN131" s="4">
        <f t="shared" si="88"/>
        <v>1.0922240564108399E-2</v>
      </c>
      <c r="AO131" s="4">
        <f t="shared" si="88"/>
        <v>7.3493212906090566E-3</v>
      </c>
      <c r="AP131" s="4">
        <f t="shared" si="88"/>
        <v>4.9390262185057265E-3</v>
      </c>
      <c r="AQ131" s="4">
        <f t="shared" si="88"/>
        <v>3.3164275492956197E-3</v>
      </c>
      <c r="AR131" s="4">
        <f t="shared" si="88"/>
        <v>2.2256362146679809E-3</v>
      </c>
    </row>
    <row r="132" spans="1:44" x14ac:dyDescent="0.25">
      <c r="A132" s="24" t="s">
        <v>73</v>
      </c>
      <c r="B132" s="72">
        <f>'Parameter Input'!$L$107</f>
        <v>3.5714285714285712E-2</v>
      </c>
      <c r="C132" s="73">
        <f>'Parameter Input'!$M$107</f>
        <v>1.7857142857142856E-2</v>
      </c>
      <c r="D132" s="1" t="s">
        <v>57</v>
      </c>
      <c r="L132" s="54">
        <f>'Parameter Input'!$O$107</f>
        <v>12</v>
      </c>
      <c r="M132" s="37">
        <v>0</v>
      </c>
      <c r="N132" s="37">
        <v>1</v>
      </c>
      <c r="O132" s="37">
        <f>'Parameter Input'!$P$107</f>
        <v>0.9</v>
      </c>
      <c r="P132" s="55">
        <f>'Parameter Input'!$Q$107</f>
        <v>0.4</v>
      </c>
      <c r="Q132" s="4">
        <f t="shared" si="90"/>
        <v>0.9867978615748374</v>
      </c>
      <c r="R132" s="4">
        <f t="shared" si="90"/>
        <v>0.98114509762858249</v>
      </c>
      <c r="S132" s="4">
        <f t="shared" si="90"/>
        <v>0.97311898315872036</v>
      </c>
      <c r="T132" s="4">
        <f t="shared" si="90"/>
        <v>0.96177484161592774</v>
      </c>
      <c r="U132" s="4">
        <f t="shared" si="90"/>
        <v>0.94584787155511363</v>
      </c>
      <c r="V132" s="4">
        <f t="shared" si="90"/>
        <v>0.92370360150141495</v>
      </c>
      <c r="W132" s="4">
        <f t="shared" si="90"/>
        <v>0.89334463567658451</v>
      </c>
      <c r="X132" s="4">
        <f t="shared" si="90"/>
        <v>0.85254543874327005</v>
      </c>
      <c r="Y132" s="4">
        <f t="shared" si="90"/>
        <v>0.79921300652623883</v>
      </c>
      <c r="Z132" s="4">
        <f t="shared" si="90"/>
        <v>0.73204982249993378</v>
      </c>
      <c r="AA132" s="4">
        <f t="shared" si="90"/>
        <v>0.65145592958786691</v>
      </c>
      <c r="AB132" s="4">
        <f t="shared" si="90"/>
        <v>0.56032247880849573</v>
      </c>
      <c r="AC132" s="4">
        <f t="shared" si="90"/>
        <v>0.46411326873185343</v>
      </c>
      <c r="AD132" s="4">
        <f t="shared" si="90"/>
        <v>0.36979727595523937</v>
      </c>
      <c r="AE132" s="4">
        <f t="shared" si="90"/>
        <v>0.28393948637231203</v>
      </c>
      <c r="AF132" s="4">
        <f t="shared" si="90"/>
        <v>0.21097259161117732</v>
      </c>
      <c r="AG132" s="4">
        <f t="shared" si="87"/>
        <v>0.15253917653798199</v>
      </c>
      <c r="AH132" s="4">
        <f t="shared" si="87"/>
        <v>0.10795188737709993</v>
      </c>
      <c r="AI132" s="4">
        <f t="shared" si="87"/>
        <v>7.5176653938091809E-2</v>
      </c>
      <c r="AJ132" s="4">
        <f t="shared" si="88"/>
        <v>5.1742836177502194E-2</v>
      </c>
      <c r="AK132" s="4">
        <f t="shared" si="88"/>
        <v>3.5319190625345942E-2</v>
      </c>
      <c r="AL132" s="4">
        <f t="shared" si="88"/>
        <v>2.3969442072658165E-2</v>
      </c>
      <c r="AM132" s="4">
        <f t="shared" si="88"/>
        <v>1.6202243558389728E-2</v>
      </c>
      <c r="AN132" s="4">
        <f t="shared" si="88"/>
        <v>1.0922240564108399E-2</v>
      </c>
      <c r="AO132" s="4">
        <f t="shared" si="88"/>
        <v>7.3493212906090566E-3</v>
      </c>
      <c r="AP132" s="4">
        <f t="shared" si="88"/>
        <v>4.9390262185057265E-3</v>
      </c>
      <c r="AQ132" s="4">
        <f t="shared" si="88"/>
        <v>3.3164275492956197E-3</v>
      </c>
      <c r="AR132" s="4">
        <f t="shared" si="88"/>
        <v>2.2256362146679809E-3</v>
      </c>
    </row>
    <row r="133" spans="1:44" ht="15.75" thickBot="1" x14ac:dyDescent="0.3">
      <c r="A133" s="24" t="s">
        <v>64</v>
      </c>
      <c r="B133" s="74">
        <f>'Parameter Input'!B94</f>
        <v>178500</v>
      </c>
      <c r="C133" s="75">
        <f>'Parameter Input'!C94</f>
        <v>178500</v>
      </c>
      <c r="D133" s="1" t="s">
        <v>65</v>
      </c>
      <c r="L133" s="56">
        <f>'Parameter Input'!E82</f>
        <v>12</v>
      </c>
      <c r="M133" s="57">
        <v>0</v>
      </c>
      <c r="N133" s="57">
        <v>1</v>
      </c>
      <c r="O133" s="57">
        <f>'Parameter Input'!F82</f>
        <v>0.9</v>
      </c>
      <c r="P133" s="58">
        <f>'Parameter Input'!G82</f>
        <v>0.4</v>
      </c>
      <c r="Q133" s="4">
        <f t="shared" si="90"/>
        <v>0.9867978615748374</v>
      </c>
      <c r="R133" s="4">
        <f t="shared" si="90"/>
        <v>0.98114509762858249</v>
      </c>
      <c r="S133" s="4">
        <f t="shared" si="90"/>
        <v>0.97311898315872036</v>
      </c>
      <c r="T133" s="4">
        <f t="shared" si="90"/>
        <v>0.96177484161592774</v>
      </c>
      <c r="U133" s="4">
        <f t="shared" si="90"/>
        <v>0.94584787155511363</v>
      </c>
      <c r="V133" s="4">
        <f t="shared" si="90"/>
        <v>0.92370360150141495</v>
      </c>
      <c r="W133" s="4">
        <f t="shared" si="90"/>
        <v>0.89334463567658451</v>
      </c>
      <c r="X133" s="4">
        <f t="shared" si="90"/>
        <v>0.85254543874327005</v>
      </c>
      <c r="Y133" s="4">
        <f t="shared" si="90"/>
        <v>0.79921300652623883</v>
      </c>
      <c r="Z133" s="4">
        <f t="shared" si="90"/>
        <v>0.73204982249993378</v>
      </c>
      <c r="AA133" s="4">
        <f t="shared" si="90"/>
        <v>0.65145592958786691</v>
      </c>
      <c r="AB133" s="4">
        <f t="shared" si="90"/>
        <v>0.56032247880849573</v>
      </c>
      <c r="AC133" s="4">
        <f t="shared" si="90"/>
        <v>0.46411326873185343</v>
      </c>
      <c r="AD133" s="4">
        <f t="shared" si="90"/>
        <v>0.36979727595523937</v>
      </c>
      <c r="AE133" s="4">
        <f t="shared" si="90"/>
        <v>0.28393948637231203</v>
      </c>
      <c r="AF133" s="4">
        <f t="shared" si="90"/>
        <v>0.21097259161117732</v>
      </c>
      <c r="AG133" s="4">
        <f t="shared" si="87"/>
        <v>0.15253917653798199</v>
      </c>
      <c r="AH133" s="4">
        <f t="shared" si="87"/>
        <v>0.10795188737709993</v>
      </c>
      <c r="AI133" s="4">
        <f t="shared" si="87"/>
        <v>7.5176653938091809E-2</v>
      </c>
      <c r="AJ133" s="4">
        <f t="shared" si="88"/>
        <v>5.1742836177502194E-2</v>
      </c>
      <c r="AK133" s="4">
        <f t="shared" si="88"/>
        <v>3.5319190625345942E-2</v>
      </c>
      <c r="AL133" s="4">
        <f t="shared" si="88"/>
        <v>2.3969442072658165E-2</v>
      </c>
      <c r="AM133" s="4">
        <f t="shared" si="88"/>
        <v>1.6202243558389728E-2</v>
      </c>
      <c r="AN133" s="4">
        <f t="shared" si="88"/>
        <v>1.0922240564108399E-2</v>
      </c>
      <c r="AO133" s="4">
        <f t="shared" si="88"/>
        <v>7.3493212906090566E-3</v>
      </c>
      <c r="AP133" s="4">
        <f t="shared" si="88"/>
        <v>4.9390262185057265E-3</v>
      </c>
      <c r="AQ133" s="4">
        <f t="shared" si="88"/>
        <v>3.3164275492956197E-3</v>
      </c>
      <c r="AR133" s="4">
        <f t="shared" si="88"/>
        <v>2.2256362146679809E-3</v>
      </c>
    </row>
    <row r="134" spans="1:44" x14ac:dyDescent="0.25">
      <c r="A134" s="25"/>
      <c r="B134" s="40"/>
    </row>
    <row r="135" spans="1:44" ht="15.75" thickBot="1" x14ac:dyDescent="0.3"/>
    <row r="136" spans="1:44" ht="15.75" thickBot="1" x14ac:dyDescent="0.3">
      <c r="A136" s="26" t="s">
        <v>208</v>
      </c>
      <c r="B136" s="27">
        <v>2023</v>
      </c>
      <c r="C136" s="27">
        <v>2024</v>
      </c>
      <c r="D136" s="27">
        <v>2025</v>
      </c>
      <c r="E136" s="27">
        <v>2026</v>
      </c>
      <c r="F136" s="27">
        <v>2027</v>
      </c>
      <c r="G136" s="27">
        <v>2028</v>
      </c>
      <c r="H136" s="27">
        <v>2029</v>
      </c>
      <c r="I136" s="27">
        <v>2030</v>
      </c>
      <c r="J136" s="27">
        <v>2031</v>
      </c>
      <c r="K136" s="27">
        <v>2032</v>
      </c>
      <c r="L136" s="27">
        <v>2033</v>
      </c>
      <c r="M136" s="27">
        <v>2034</v>
      </c>
      <c r="N136" s="27">
        <v>2035</v>
      </c>
      <c r="O136" s="27">
        <v>2036</v>
      </c>
      <c r="P136" s="27">
        <v>2037</v>
      </c>
      <c r="Q136" s="27">
        <v>2038</v>
      </c>
      <c r="R136" s="27">
        <v>2039</v>
      </c>
      <c r="S136" s="27">
        <v>2040</v>
      </c>
      <c r="T136" s="27">
        <v>2041</v>
      </c>
      <c r="U136" s="27">
        <v>2042</v>
      </c>
      <c r="V136" s="27">
        <v>2043</v>
      </c>
      <c r="W136" s="27">
        <v>2044</v>
      </c>
      <c r="X136" s="27">
        <v>2045</v>
      </c>
      <c r="Y136" s="27">
        <v>2046</v>
      </c>
      <c r="Z136" s="27">
        <v>2047</v>
      </c>
      <c r="AA136" s="27">
        <v>2048</v>
      </c>
      <c r="AB136" s="27">
        <v>2049</v>
      </c>
      <c r="AC136" s="28">
        <v>2050</v>
      </c>
    </row>
    <row r="137" spans="1:44" x14ac:dyDescent="0.25">
      <c r="A137" s="29" t="str">
        <f t="shared" ref="A137:A146" si="91">A117</f>
        <v>Capex vehicle</v>
      </c>
      <c r="B137" s="62">
        <f t="shared" ref="B137:B146" si="92">$B117+($C117-$B117)*(1-Q117)</f>
        <v>9950491.9809056409</v>
      </c>
      <c r="C137" s="62">
        <f t="shared" ref="C137:C146" si="93">$B117+($C117-$B117)*(1-R117)</f>
        <v>9929294.1161071844</v>
      </c>
      <c r="D137" s="62">
        <f t="shared" ref="D137:D146" si="94">$B117+($C117-$B117)*(1-S117)</f>
        <v>9899196.186845202</v>
      </c>
      <c r="E137" s="62">
        <f t="shared" ref="E137:E146" si="95">$B117+($C117-$B117)*(1-T117)</f>
        <v>9856655.6560597289</v>
      </c>
      <c r="F137" s="62">
        <f t="shared" ref="F137:F146" si="96">$B117+($C117-$B117)*(1-U117)</f>
        <v>9796929.5183316767</v>
      </c>
      <c r="G137" s="62">
        <f t="shared" ref="G137:G146" si="97">$B117+($C117-$B117)*(1-V117)</f>
        <v>9713888.5056303069</v>
      </c>
      <c r="H137" s="62">
        <f t="shared" ref="H137:H146" si="98">$B117+($C117-$B117)*(1-W117)</f>
        <v>9600042.3837871924</v>
      </c>
      <c r="I137" s="62">
        <f t="shared" ref="I137:I146" si="99">$B117+($C117-$B117)*(1-X117)</f>
        <v>9447045.3952872623</v>
      </c>
      <c r="J137" s="62">
        <f t="shared" ref="J137:J146" si="100">$B117+($C117-$B117)*(1-Y117)</f>
        <v>9247048.7744733952</v>
      </c>
      <c r="K137" s="62">
        <f t="shared" ref="K137:K146" si="101">$B117+($C117-$B117)*(1-Z117)</f>
        <v>8995186.8343747519</v>
      </c>
      <c r="L137" s="62">
        <f t="shared" ref="L137:L146" si="102">$B117+($C117-$B117)*(1-AA117)</f>
        <v>8692959.7359545007</v>
      </c>
      <c r="M137" s="62">
        <f t="shared" ref="M137:M146" si="103">$B117+($C117-$B117)*(1-AB117)</f>
        <v>8351209.2955318587</v>
      </c>
      <c r="N137" s="62">
        <f t="shared" ref="N137:N146" si="104">$B117+($C117-$B117)*(1-AC117)</f>
        <v>7990424.7577444501</v>
      </c>
      <c r="O137" s="62">
        <f t="shared" ref="O137:O146" si="105">$B117+($C117-$B117)*(1-AD117)</f>
        <v>7636739.7848321479</v>
      </c>
      <c r="P137" s="62">
        <f t="shared" ref="P137:P146" si="106">$B117+($C117-$B117)*(1-AE117)</f>
        <v>7314773.0738961697</v>
      </c>
      <c r="Q137" s="62">
        <f t="shared" ref="Q137:Q146" si="107">$B117+($C117-$B117)*(1-AF117)</f>
        <v>7041147.2185419146</v>
      </c>
      <c r="R137" s="62">
        <f t="shared" ref="R137:R146" si="108">$B117+($C117-$B117)*(1-AG117)</f>
        <v>6822021.912017433</v>
      </c>
      <c r="S137" s="62">
        <f t="shared" ref="S137:S146" si="109">$B117+($C117-$B117)*(1-AH117)</f>
        <v>6654819.5776641248</v>
      </c>
      <c r="T137" s="62">
        <f t="shared" ref="T137:T146" si="110">$B117+($C117-$B117)*(1-AI117)</f>
        <v>6531912.4522678442</v>
      </c>
      <c r="U137" s="62">
        <f t="shared" ref="U137:U146" si="111">$B117+($C117-$B117)*(1-AJ117)</f>
        <v>6444035.6356656328</v>
      </c>
      <c r="V137" s="62">
        <f t="shared" ref="V137:V146" si="112">$B117+($C117-$B117)*(1-AK117)</f>
        <v>6382446.9648450473</v>
      </c>
      <c r="W137" s="62">
        <f t="shared" ref="W137:W146" si="113">$B117+($C117-$B117)*(1-AL117)</f>
        <v>6339885.4077724684</v>
      </c>
      <c r="X137" s="62">
        <f t="shared" ref="X137:X146" si="114">$B117+($C117-$B117)*(1-AM117)</f>
        <v>6310758.4133439614</v>
      </c>
      <c r="Y137" s="62">
        <f t="shared" ref="Y137:Y146" si="115">$B117+($C117-$B117)*(1-AN117)</f>
        <v>6290958.4021154065</v>
      </c>
      <c r="Z137" s="62">
        <f t="shared" ref="Z137:Z146" si="116">$B117+($C117-$B117)*(1-AO117)</f>
        <v>6277559.9548397847</v>
      </c>
      <c r="AA137" s="62">
        <f t="shared" ref="AA137:AA146" si="117">$B117+($C117-$B117)*(1-AP117)</f>
        <v>6268521.3483193964</v>
      </c>
      <c r="AB137" s="62">
        <f t="shared" ref="AB137:AB146" si="118">$B117+($C117-$B117)*(1-AQ117)</f>
        <v>6262436.6033098586</v>
      </c>
      <c r="AC137" s="62">
        <f t="shared" ref="AC137:AC146" si="119">$B117+($C117-$B117)*(1-AR117)</f>
        <v>6258346.1358050052</v>
      </c>
    </row>
    <row r="138" spans="1:44" x14ac:dyDescent="0.25">
      <c r="A138" s="30" t="str">
        <f t="shared" si="91"/>
        <v>Residual value (vehicle)</v>
      </c>
      <c r="B138" s="62">
        <f t="shared" si="92"/>
        <v>-505775.93556100863</v>
      </c>
      <c r="C138" s="62">
        <f t="shared" si="93"/>
        <v>-508249.01978749514</v>
      </c>
      <c r="D138" s="62">
        <f t="shared" si="94"/>
        <v>-511760.44486805983</v>
      </c>
      <c r="E138" s="62">
        <f t="shared" si="95"/>
        <v>-516723.50679303159</v>
      </c>
      <c r="F138" s="62">
        <f t="shared" si="96"/>
        <v>-523691.55619463779</v>
      </c>
      <c r="G138" s="62">
        <f t="shared" si="97"/>
        <v>-533379.67434313102</v>
      </c>
      <c r="H138" s="62">
        <f t="shared" si="98"/>
        <v>-546661.72189149424</v>
      </c>
      <c r="I138" s="62">
        <f t="shared" si="99"/>
        <v>-564511.37054981932</v>
      </c>
      <c r="J138" s="62">
        <f t="shared" si="100"/>
        <v>-587844.30964477046</v>
      </c>
      <c r="K138" s="62">
        <f t="shared" si="101"/>
        <v>-617228.20265627897</v>
      </c>
      <c r="L138" s="62">
        <f t="shared" si="102"/>
        <v>-652488.03080530826</v>
      </c>
      <c r="M138" s="62">
        <f t="shared" si="103"/>
        <v>-692358.91552128317</v>
      </c>
      <c r="N138" s="62">
        <f t="shared" si="104"/>
        <v>-734450.44492981408</v>
      </c>
      <c r="O138" s="62">
        <f t="shared" si="105"/>
        <v>-775713.6917695828</v>
      </c>
      <c r="P138" s="62">
        <f t="shared" si="106"/>
        <v>-813276.4747121135</v>
      </c>
      <c r="Q138" s="62">
        <f t="shared" si="107"/>
        <v>-845199.49117010995</v>
      </c>
      <c r="R138" s="62">
        <f t="shared" si="108"/>
        <v>-870764.11026463285</v>
      </c>
      <c r="S138" s="62">
        <f t="shared" si="109"/>
        <v>-890271.04927251884</v>
      </c>
      <c r="T138" s="62">
        <f t="shared" si="110"/>
        <v>-904610.21390208486</v>
      </c>
      <c r="U138" s="62">
        <f t="shared" si="111"/>
        <v>-914862.50917234272</v>
      </c>
      <c r="V138" s="62">
        <f t="shared" si="112"/>
        <v>-922047.85410141107</v>
      </c>
      <c r="W138" s="62">
        <f t="shared" si="113"/>
        <v>-927013.36909321207</v>
      </c>
      <c r="X138" s="62">
        <f t="shared" si="114"/>
        <v>-930411.51844320446</v>
      </c>
      <c r="Y138" s="62">
        <f t="shared" si="115"/>
        <v>-932721.51975320256</v>
      </c>
      <c r="Z138" s="62">
        <f t="shared" si="116"/>
        <v>-934284.67193535855</v>
      </c>
      <c r="AA138" s="62">
        <f t="shared" si="117"/>
        <v>-935339.17602940369</v>
      </c>
      <c r="AB138" s="62">
        <f t="shared" si="118"/>
        <v>-936049.06294718315</v>
      </c>
      <c r="AC138" s="62">
        <f t="shared" si="119"/>
        <v>-936526.28415608278</v>
      </c>
    </row>
    <row r="139" spans="1:44" x14ac:dyDescent="0.25">
      <c r="A139" s="30" t="str">
        <f t="shared" si="91"/>
        <v>Capex costumization</v>
      </c>
      <c r="B139" s="62">
        <f t="shared" si="92"/>
        <v>5600000</v>
      </c>
      <c r="C139" s="62">
        <f t="shared" si="93"/>
        <v>5600000</v>
      </c>
      <c r="D139" s="62">
        <f t="shared" si="94"/>
        <v>5600000</v>
      </c>
      <c r="E139" s="62">
        <f t="shared" si="95"/>
        <v>5600000</v>
      </c>
      <c r="F139" s="62">
        <f t="shared" si="96"/>
        <v>5600000</v>
      </c>
      <c r="G139" s="62">
        <f t="shared" si="97"/>
        <v>5600000</v>
      </c>
      <c r="H139" s="62">
        <f t="shared" si="98"/>
        <v>5600000</v>
      </c>
      <c r="I139" s="62">
        <f t="shared" si="99"/>
        <v>5600000</v>
      </c>
      <c r="J139" s="62">
        <f t="shared" si="100"/>
        <v>5600000</v>
      </c>
      <c r="K139" s="62">
        <f t="shared" si="101"/>
        <v>5600000</v>
      </c>
      <c r="L139" s="62">
        <f t="shared" si="102"/>
        <v>5600000</v>
      </c>
      <c r="M139" s="62">
        <f t="shared" si="103"/>
        <v>5600000</v>
      </c>
      <c r="N139" s="62">
        <f t="shared" si="104"/>
        <v>5600000</v>
      </c>
      <c r="O139" s="62">
        <f t="shared" si="105"/>
        <v>5600000</v>
      </c>
      <c r="P139" s="62">
        <f t="shared" si="106"/>
        <v>5600000</v>
      </c>
      <c r="Q139" s="62">
        <f t="shared" si="107"/>
        <v>5600000</v>
      </c>
      <c r="R139" s="62">
        <f t="shared" si="108"/>
        <v>5600000</v>
      </c>
      <c r="S139" s="62">
        <f t="shared" si="109"/>
        <v>5600000</v>
      </c>
      <c r="T139" s="62">
        <f t="shared" si="110"/>
        <v>5600000</v>
      </c>
      <c r="U139" s="62">
        <f t="shared" si="111"/>
        <v>5600000</v>
      </c>
      <c r="V139" s="62">
        <f t="shared" si="112"/>
        <v>5600000</v>
      </c>
      <c r="W139" s="62">
        <f t="shared" si="113"/>
        <v>5600000</v>
      </c>
      <c r="X139" s="62">
        <f t="shared" si="114"/>
        <v>5600000</v>
      </c>
      <c r="Y139" s="62">
        <f t="shared" si="115"/>
        <v>5600000</v>
      </c>
      <c r="Z139" s="62">
        <f t="shared" si="116"/>
        <v>5600000</v>
      </c>
      <c r="AA139" s="62">
        <f t="shared" si="117"/>
        <v>5600000</v>
      </c>
      <c r="AB139" s="62">
        <f t="shared" si="118"/>
        <v>5600000</v>
      </c>
      <c r="AC139" s="62">
        <f t="shared" si="119"/>
        <v>5600000</v>
      </c>
    </row>
    <row r="140" spans="1:44" x14ac:dyDescent="0.25">
      <c r="A140" s="30" t="str">
        <f t="shared" si="91"/>
        <v>Residual value (costumization)</v>
      </c>
      <c r="B140" s="62">
        <f t="shared" si="92"/>
        <v>-280000</v>
      </c>
      <c r="C140" s="62">
        <f t="shared" si="93"/>
        <v>-280000</v>
      </c>
      <c r="D140" s="62">
        <f t="shared" si="94"/>
        <v>-280000</v>
      </c>
      <c r="E140" s="62">
        <f t="shared" si="95"/>
        <v>-280000</v>
      </c>
      <c r="F140" s="62">
        <f t="shared" si="96"/>
        <v>-280000</v>
      </c>
      <c r="G140" s="62">
        <f t="shared" si="97"/>
        <v>-280000</v>
      </c>
      <c r="H140" s="62">
        <f t="shared" si="98"/>
        <v>-280000</v>
      </c>
      <c r="I140" s="62">
        <f t="shared" si="99"/>
        <v>-280000</v>
      </c>
      <c r="J140" s="62">
        <f t="shared" si="100"/>
        <v>-280000</v>
      </c>
      <c r="K140" s="62">
        <f t="shared" si="101"/>
        <v>-280000</v>
      </c>
      <c r="L140" s="62">
        <f t="shared" si="102"/>
        <v>-280000</v>
      </c>
      <c r="M140" s="62">
        <f t="shared" si="103"/>
        <v>-280000</v>
      </c>
      <c r="N140" s="62">
        <f t="shared" si="104"/>
        <v>-280000</v>
      </c>
      <c r="O140" s="62">
        <f t="shared" si="105"/>
        <v>-280000</v>
      </c>
      <c r="P140" s="62">
        <f t="shared" si="106"/>
        <v>-280000</v>
      </c>
      <c r="Q140" s="62">
        <f t="shared" si="107"/>
        <v>-280000</v>
      </c>
      <c r="R140" s="62">
        <f t="shared" si="108"/>
        <v>-280000</v>
      </c>
      <c r="S140" s="62">
        <f t="shared" si="109"/>
        <v>-280000</v>
      </c>
      <c r="T140" s="62">
        <f t="shared" si="110"/>
        <v>-280000</v>
      </c>
      <c r="U140" s="62">
        <f t="shared" si="111"/>
        <v>-280000</v>
      </c>
      <c r="V140" s="62">
        <f t="shared" si="112"/>
        <v>-280000</v>
      </c>
      <c r="W140" s="62">
        <f t="shared" si="113"/>
        <v>-280000</v>
      </c>
      <c r="X140" s="62">
        <f t="shared" si="114"/>
        <v>-280000</v>
      </c>
      <c r="Y140" s="62">
        <f t="shared" si="115"/>
        <v>-280000</v>
      </c>
      <c r="Z140" s="62">
        <f t="shared" si="116"/>
        <v>-280000</v>
      </c>
      <c r="AA140" s="62">
        <f t="shared" si="117"/>
        <v>-280000</v>
      </c>
      <c r="AB140" s="62">
        <f t="shared" si="118"/>
        <v>-280000</v>
      </c>
      <c r="AC140" s="62">
        <f t="shared" si="119"/>
        <v>-280000</v>
      </c>
    </row>
    <row r="141" spans="1:44" x14ac:dyDescent="0.25">
      <c r="A141" s="30" t="str">
        <f t="shared" si="91"/>
        <v>WACC</v>
      </c>
      <c r="B141" s="62">
        <f t="shared" si="92"/>
        <v>0.06</v>
      </c>
      <c r="C141" s="62">
        <f t="shared" si="93"/>
        <v>0.06</v>
      </c>
      <c r="D141" s="62">
        <f t="shared" si="94"/>
        <v>0.06</v>
      </c>
      <c r="E141" s="62">
        <f t="shared" si="95"/>
        <v>0.06</v>
      </c>
      <c r="F141" s="62">
        <f t="shared" si="96"/>
        <v>0.06</v>
      </c>
      <c r="G141" s="62">
        <f t="shared" si="97"/>
        <v>0.06</v>
      </c>
      <c r="H141" s="62">
        <f t="shared" si="98"/>
        <v>0.06</v>
      </c>
      <c r="I141" s="62">
        <f t="shared" si="99"/>
        <v>0.06</v>
      </c>
      <c r="J141" s="62">
        <f t="shared" si="100"/>
        <v>0.06</v>
      </c>
      <c r="K141" s="62">
        <f t="shared" si="101"/>
        <v>0.06</v>
      </c>
      <c r="L141" s="62">
        <f t="shared" si="102"/>
        <v>0.06</v>
      </c>
      <c r="M141" s="62">
        <f t="shared" si="103"/>
        <v>0.06</v>
      </c>
      <c r="N141" s="62">
        <f t="shared" si="104"/>
        <v>0.06</v>
      </c>
      <c r="O141" s="62">
        <f t="shared" si="105"/>
        <v>0.06</v>
      </c>
      <c r="P141" s="62">
        <f t="shared" si="106"/>
        <v>0.06</v>
      </c>
      <c r="Q141" s="62">
        <f t="shared" si="107"/>
        <v>0.06</v>
      </c>
      <c r="R141" s="62">
        <f t="shared" si="108"/>
        <v>0.06</v>
      </c>
      <c r="S141" s="62">
        <f t="shared" si="109"/>
        <v>0.06</v>
      </c>
      <c r="T141" s="62">
        <f t="shared" si="110"/>
        <v>0.06</v>
      </c>
      <c r="U141" s="62">
        <f t="shared" si="111"/>
        <v>0.06</v>
      </c>
      <c r="V141" s="62">
        <f t="shared" si="112"/>
        <v>0.06</v>
      </c>
      <c r="W141" s="62">
        <f t="shared" si="113"/>
        <v>0.06</v>
      </c>
      <c r="X141" s="62">
        <f t="shared" si="114"/>
        <v>0.06</v>
      </c>
      <c r="Y141" s="62">
        <f t="shared" si="115"/>
        <v>0.06</v>
      </c>
      <c r="Z141" s="62">
        <f t="shared" si="116"/>
        <v>0.06</v>
      </c>
      <c r="AA141" s="62">
        <f t="shared" si="117"/>
        <v>0.06</v>
      </c>
      <c r="AB141" s="62">
        <f t="shared" si="118"/>
        <v>0.06</v>
      </c>
      <c r="AC141" s="62">
        <f t="shared" si="119"/>
        <v>0.06</v>
      </c>
    </row>
    <row r="142" spans="1:44" x14ac:dyDescent="0.25">
      <c r="A142" s="30" t="str">
        <f t="shared" si="91"/>
        <v>Opex fix (admin, crew, insurance)</v>
      </c>
      <c r="B142" s="62">
        <f t="shared" si="92"/>
        <v>620000</v>
      </c>
      <c r="C142" s="62">
        <f t="shared" si="93"/>
        <v>620000</v>
      </c>
      <c r="D142" s="62">
        <f t="shared" si="94"/>
        <v>620000</v>
      </c>
      <c r="E142" s="62">
        <f t="shared" si="95"/>
        <v>620000</v>
      </c>
      <c r="F142" s="62">
        <f t="shared" si="96"/>
        <v>620000</v>
      </c>
      <c r="G142" s="62">
        <f t="shared" si="97"/>
        <v>620000</v>
      </c>
      <c r="H142" s="62">
        <f t="shared" si="98"/>
        <v>620000</v>
      </c>
      <c r="I142" s="62">
        <f t="shared" si="99"/>
        <v>620000</v>
      </c>
      <c r="J142" s="62">
        <f t="shared" si="100"/>
        <v>620000</v>
      </c>
      <c r="K142" s="62">
        <f t="shared" si="101"/>
        <v>620000</v>
      </c>
      <c r="L142" s="62">
        <f t="shared" si="102"/>
        <v>620000</v>
      </c>
      <c r="M142" s="62">
        <f t="shared" si="103"/>
        <v>620000</v>
      </c>
      <c r="N142" s="62">
        <f t="shared" si="104"/>
        <v>620000</v>
      </c>
      <c r="O142" s="62">
        <f t="shared" si="105"/>
        <v>620000</v>
      </c>
      <c r="P142" s="62">
        <f t="shared" si="106"/>
        <v>620000</v>
      </c>
      <c r="Q142" s="62">
        <f t="shared" si="107"/>
        <v>620000</v>
      </c>
      <c r="R142" s="62">
        <f t="shared" si="108"/>
        <v>620000</v>
      </c>
      <c r="S142" s="62">
        <f t="shared" si="109"/>
        <v>620000</v>
      </c>
      <c r="T142" s="62">
        <f t="shared" si="110"/>
        <v>620000</v>
      </c>
      <c r="U142" s="62">
        <f t="shared" si="111"/>
        <v>620000</v>
      </c>
      <c r="V142" s="62">
        <f t="shared" si="112"/>
        <v>620000</v>
      </c>
      <c r="W142" s="62">
        <f t="shared" si="113"/>
        <v>620000</v>
      </c>
      <c r="X142" s="62">
        <f t="shared" si="114"/>
        <v>620000</v>
      </c>
      <c r="Y142" s="62">
        <f t="shared" si="115"/>
        <v>620000</v>
      </c>
      <c r="Z142" s="62">
        <f t="shared" si="116"/>
        <v>620000</v>
      </c>
      <c r="AA142" s="62">
        <f t="shared" si="117"/>
        <v>620000</v>
      </c>
      <c r="AB142" s="62">
        <f t="shared" si="118"/>
        <v>620000</v>
      </c>
      <c r="AC142" s="62">
        <f t="shared" si="119"/>
        <v>620000</v>
      </c>
    </row>
    <row r="143" spans="1:44" x14ac:dyDescent="0.25">
      <c r="A143" s="30" t="str">
        <f t="shared" si="91"/>
        <v>Opex maintenance &amp; repair</v>
      </c>
      <c r="B143" s="62">
        <f t="shared" si="92"/>
        <v>1293563.9575177333</v>
      </c>
      <c r="C143" s="62">
        <f t="shared" si="93"/>
        <v>1290808.235093934</v>
      </c>
      <c r="D143" s="62">
        <f t="shared" si="94"/>
        <v>1286895.5042898762</v>
      </c>
      <c r="E143" s="62">
        <f t="shared" si="95"/>
        <v>1281365.2352877648</v>
      </c>
      <c r="F143" s="62">
        <f t="shared" si="96"/>
        <v>1273600.837383118</v>
      </c>
      <c r="G143" s="62">
        <f t="shared" si="97"/>
        <v>1262805.5057319398</v>
      </c>
      <c r="H143" s="62">
        <f t="shared" si="98"/>
        <v>1248005.5098923349</v>
      </c>
      <c r="I143" s="62">
        <f t="shared" si="99"/>
        <v>1228115.9013873441</v>
      </c>
      <c r="J143" s="62">
        <f t="shared" si="100"/>
        <v>1202116.3406815415</v>
      </c>
      <c r="K143" s="62">
        <f t="shared" si="101"/>
        <v>1169374.2884687176</v>
      </c>
      <c r="L143" s="62">
        <f t="shared" si="102"/>
        <v>1130084.7656740851</v>
      </c>
      <c r="M143" s="62">
        <f t="shared" si="103"/>
        <v>1085657.2084191416</v>
      </c>
      <c r="N143" s="62">
        <f t="shared" si="104"/>
        <v>1038755.2185067786</v>
      </c>
      <c r="O143" s="62">
        <f t="shared" si="105"/>
        <v>992776.17202817916</v>
      </c>
      <c r="P143" s="62">
        <f t="shared" si="106"/>
        <v>950920.49960650213</v>
      </c>
      <c r="Q143" s="62">
        <f t="shared" si="107"/>
        <v>915349.13841044903</v>
      </c>
      <c r="R143" s="62">
        <f t="shared" si="108"/>
        <v>886862.84856226621</v>
      </c>
      <c r="S143" s="62">
        <f t="shared" si="109"/>
        <v>865126.54509633617</v>
      </c>
      <c r="T143" s="62">
        <f t="shared" si="110"/>
        <v>849148.61879481981</v>
      </c>
      <c r="U143" s="62">
        <f t="shared" si="111"/>
        <v>837724.6326365323</v>
      </c>
      <c r="V143" s="62">
        <f t="shared" si="112"/>
        <v>829718.10542985611</v>
      </c>
      <c r="W143" s="62">
        <f t="shared" si="113"/>
        <v>824185.10301042092</v>
      </c>
      <c r="X143" s="62">
        <f t="shared" si="114"/>
        <v>820398.59373471502</v>
      </c>
      <c r="Y143" s="62">
        <f t="shared" si="115"/>
        <v>817824.59227500285</v>
      </c>
      <c r="Z143" s="62">
        <f t="shared" si="116"/>
        <v>816082.79412917187</v>
      </c>
      <c r="AA143" s="62">
        <f t="shared" si="117"/>
        <v>814907.77528152149</v>
      </c>
      <c r="AB143" s="62">
        <f t="shared" si="118"/>
        <v>814116.75843028165</v>
      </c>
      <c r="AC143" s="62">
        <f t="shared" si="119"/>
        <v>813584.99765465059</v>
      </c>
    </row>
    <row r="144" spans="1:44" x14ac:dyDescent="0.25">
      <c r="A144" s="30" t="str">
        <f t="shared" si="91"/>
        <v>Opex var (mode-fees, shunting)</v>
      </c>
      <c r="B144" s="62">
        <f t="shared" si="92"/>
        <v>3.6414565826330532</v>
      </c>
      <c r="C144" s="62">
        <f t="shared" si="93"/>
        <v>3.6414565826330532</v>
      </c>
      <c r="D144" s="62">
        <f t="shared" si="94"/>
        <v>3.6414565826330532</v>
      </c>
      <c r="E144" s="62">
        <f t="shared" si="95"/>
        <v>3.6414565826330532</v>
      </c>
      <c r="F144" s="62">
        <f t="shared" si="96"/>
        <v>3.6414565826330532</v>
      </c>
      <c r="G144" s="62">
        <f t="shared" si="97"/>
        <v>3.6414565826330532</v>
      </c>
      <c r="H144" s="62">
        <f t="shared" si="98"/>
        <v>3.6414565826330532</v>
      </c>
      <c r="I144" s="62">
        <f t="shared" si="99"/>
        <v>3.6414565826330532</v>
      </c>
      <c r="J144" s="62">
        <f t="shared" si="100"/>
        <v>3.6414565826330532</v>
      </c>
      <c r="K144" s="62">
        <f t="shared" si="101"/>
        <v>3.6414565826330532</v>
      </c>
      <c r="L144" s="62">
        <f t="shared" si="102"/>
        <v>3.6414565826330532</v>
      </c>
      <c r="M144" s="62">
        <f t="shared" si="103"/>
        <v>3.6414565826330532</v>
      </c>
      <c r="N144" s="62">
        <f t="shared" si="104"/>
        <v>3.6414565826330532</v>
      </c>
      <c r="O144" s="62">
        <f t="shared" si="105"/>
        <v>3.6414565826330532</v>
      </c>
      <c r="P144" s="62">
        <f t="shared" si="106"/>
        <v>3.6414565826330532</v>
      </c>
      <c r="Q144" s="62">
        <f t="shared" si="107"/>
        <v>3.6414565826330532</v>
      </c>
      <c r="R144" s="62">
        <f t="shared" si="108"/>
        <v>3.6414565826330532</v>
      </c>
      <c r="S144" s="62">
        <f t="shared" si="109"/>
        <v>3.6414565826330532</v>
      </c>
      <c r="T144" s="62">
        <f t="shared" si="110"/>
        <v>3.6414565826330532</v>
      </c>
      <c r="U144" s="62">
        <f t="shared" si="111"/>
        <v>3.6414565826330532</v>
      </c>
      <c r="V144" s="62">
        <f t="shared" si="112"/>
        <v>3.6414565826330532</v>
      </c>
      <c r="W144" s="62">
        <f t="shared" si="113"/>
        <v>3.6414565826330532</v>
      </c>
      <c r="X144" s="62">
        <f t="shared" si="114"/>
        <v>3.6414565826330532</v>
      </c>
      <c r="Y144" s="62">
        <f t="shared" si="115"/>
        <v>3.6414565826330532</v>
      </c>
      <c r="Z144" s="62">
        <f t="shared" si="116"/>
        <v>3.6414565826330532</v>
      </c>
      <c r="AA144" s="62">
        <f t="shared" si="117"/>
        <v>3.6414565826330532</v>
      </c>
      <c r="AB144" s="62">
        <f t="shared" si="118"/>
        <v>3.6414565826330532</v>
      </c>
      <c r="AC144" s="62">
        <f t="shared" si="119"/>
        <v>3.6414565826330532</v>
      </c>
    </row>
    <row r="145" spans="1:29" x14ac:dyDescent="0.25">
      <c r="A145" s="30" t="str">
        <f t="shared" si="91"/>
        <v>Fuel Economy</v>
      </c>
      <c r="B145" s="62">
        <f t="shared" si="92"/>
        <v>27.1614</v>
      </c>
      <c r="C145" s="62">
        <f t="shared" si="93"/>
        <v>27.1614</v>
      </c>
      <c r="D145" s="62">
        <f t="shared" si="94"/>
        <v>27.1614</v>
      </c>
      <c r="E145" s="62">
        <f t="shared" si="95"/>
        <v>27.1614</v>
      </c>
      <c r="F145" s="62">
        <f t="shared" si="96"/>
        <v>27.1614</v>
      </c>
      <c r="G145" s="62">
        <f t="shared" si="97"/>
        <v>27.1614</v>
      </c>
      <c r="H145" s="62">
        <f t="shared" si="98"/>
        <v>27.1614</v>
      </c>
      <c r="I145" s="62">
        <f t="shared" si="99"/>
        <v>27.1614</v>
      </c>
      <c r="J145" s="62">
        <f t="shared" si="100"/>
        <v>27.1614</v>
      </c>
      <c r="K145" s="62">
        <f t="shared" si="101"/>
        <v>27.1614</v>
      </c>
      <c r="L145" s="62">
        <f t="shared" si="102"/>
        <v>27.1614</v>
      </c>
      <c r="M145" s="62">
        <f t="shared" si="103"/>
        <v>27.1614</v>
      </c>
      <c r="N145" s="62">
        <f t="shared" si="104"/>
        <v>27.1614</v>
      </c>
      <c r="O145" s="62">
        <f t="shared" si="105"/>
        <v>27.1614</v>
      </c>
      <c r="P145" s="62">
        <f t="shared" si="106"/>
        <v>27.1614</v>
      </c>
      <c r="Q145" s="62">
        <f t="shared" si="107"/>
        <v>27.1614</v>
      </c>
      <c r="R145" s="62">
        <f t="shared" si="108"/>
        <v>27.1614</v>
      </c>
      <c r="S145" s="62">
        <f t="shared" si="109"/>
        <v>27.1614</v>
      </c>
      <c r="T145" s="62">
        <f t="shared" si="110"/>
        <v>27.1614</v>
      </c>
      <c r="U145" s="62">
        <f t="shared" si="111"/>
        <v>27.1614</v>
      </c>
      <c r="V145" s="62">
        <f t="shared" si="112"/>
        <v>27.1614</v>
      </c>
      <c r="W145" s="62">
        <f t="shared" si="113"/>
        <v>27.1614</v>
      </c>
      <c r="X145" s="62">
        <f t="shared" si="114"/>
        <v>27.1614</v>
      </c>
      <c r="Y145" s="62">
        <f t="shared" si="115"/>
        <v>27.1614</v>
      </c>
      <c r="Z145" s="62">
        <f t="shared" si="116"/>
        <v>27.1614</v>
      </c>
      <c r="AA145" s="62">
        <f t="shared" si="117"/>
        <v>27.1614</v>
      </c>
      <c r="AB145" s="62">
        <f t="shared" si="118"/>
        <v>27.1614</v>
      </c>
      <c r="AC145" s="62">
        <f t="shared" si="119"/>
        <v>27.1614</v>
      </c>
    </row>
    <row r="146" spans="1:29" x14ac:dyDescent="0.25">
      <c r="A146" s="30" t="str">
        <f t="shared" si="91"/>
        <v>Fuel Cost</v>
      </c>
      <c r="B146" s="62">
        <f t="shared" si="92"/>
        <v>9.2331951136741086E-2</v>
      </c>
      <c r="C146" s="62">
        <f t="shared" si="93"/>
        <v>9.2222956120974545E-2</v>
      </c>
      <c r="D146" s="62">
        <f t="shared" si="94"/>
        <v>9.2068198823216471E-2</v>
      </c>
      <c r="E146" s="62">
        <f t="shared" si="95"/>
        <v>9.1849464254062249E-2</v>
      </c>
      <c r="F146" s="62">
        <f t="shared" si="96"/>
        <v>9.1542364865268247E-2</v>
      </c>
      <c r="G146" s="62">
        <f t="shared" si="97"/>
        <v>9.1115385234314353E-2</v>
      </c>
      <c r="H146" s="62">
        <f t="shared" si="98"/>
        <v>9.0530012133616333E-2</v>
      </c>
      <c r="I146" s="62">
        <f t="shared" si="99"/>
        <v>8.9743333412323725E-2</v>
      </c>
      <c r="J146" s="62">
        <f t="shared" si="100"/>
        <v>8.8714992348442129E-2</v>
      </c>
      <c r="K146" s="62">
        <f t="shared" si="101"/>
        <v>8.7419970590682711E-2</v>
      </c>
      <c r="L146" s="62">
        <f t="shared" si="102"/>
        <v>8.5865981654976761E-2</v>
      </c>
      <c r="M146" s="62">
        <f t="shared" si="103"/>
        <v>8.4108771907851612E-2</v>
      </c>
      <c r="N146" s="62">
        <f t="shared" si="104"/>
        <v>8.2253692787461766E-2</v>
      </c>
      <c r="O146" s="62">
        <f t="shared" si="105"/>
        <v>8.0435118154333018E-2</v>
      </c>
      <c r="P146" s="62">
        <f t="shared" si="106"/>
        <v>7.8779632233065888E-2</v>
      </c>
      <c r="Q146" s="62">
        <f t="shared" si="107"/>
        <v>7.7372704945717463E-2</v>
      </c>
      <c r="R146" s="62">
        <f t="shared" si="108"/>
        <v>7.6246008154952791E-2</v>
      </c>
      <c r="S146" s="62">
        <f t="shared" si="109"/>
        <v>7.5386288497227227E-2</v>
      </c>
      <c r="T146" s="62">
        <f t="shared" si="110"/>
        <v>7.4754325599182742E-2</v>
      </c>
      <c r="U146" s="62">
        <f t="shared" si="111"/>
        <v>7.4302481269476042E-2</v>
      </c>
      <c r="V146" s="62">
        <f t="shared" si="112"/>
        <v>7.3985805122564349E-2</v>
      </c>
      <c r="W146" s="62">
        <f t="shared" si="113"/>
        <v>7.3766962440611206E-2</v>
      </c>
      <c r="X146" s="62">
        <f t="shared" si="114"/>
        <v>7.3617197488001537E-2</v>
      </c>
      <c r="Y146" s="62">
        <f t="shared" si="115"/>
        <v>7.3515389944810147E-2</v>
      </c>
      <c r="Z146" s="62">
        <f t="shared" si="116"/>
        <v>7.3446497913186276E-2</v>
      </c>
      <c r="AA146" s="62">
        <f t="shared" si="117"/>
        <v>7.3400023276728135E-2</v>
      </c>
      <c r="AB146" s="62">
        <f t="shared" si="118"/>
        <v>7.3368736782330912E-2</v>
      </c>
      <c r="AC146" s="62">
        <f t="shared" si="119"/>
        <v>7.3347704448441492E-2</v>
      </c>
    </row>
    <row r="147" spans="1:29" x14ac:dyDescent="0.25">
      <c r="A147" s="30" t="str">
        <f t="shared" ref="A147" si="120">A127</f>
        <v>Emission Cost</v>
      </c>
      <c r="B147" s="66">
        <f>$B127+($C127-$B127)*(1-Q127)</f>
        <v>0</v>
      </c>
      <c r="C147" s="66">
        <f t="shared" ref="C147:AC147" si="121">$B127+($C127-$B127)*(1-R127)</f>
        <v>0</v>
      </c>
      <c r="D147" s="66">
        <f t="shared" si="121"/>
        <v>0</v>
      </c>
      <c r="E147" s="66">
        <f t="shared" si="121"/>
        <v>0</v>
      </c>
      <c r="F147" s="66">
        <f t="shared" si="121"/>
        <v>0</v>
      </c>
      <c r="G147" s="66">
        <f t="shared" si="121"/>
        <v>0</v>
      </c>
      <c r="H147" s="66">
        <f t="shared" si="121"/>
        <v>0</v>
      </c>
      <c r="I147" s="66">
        <f t="shared" si="121"/>
        <v>0</v>
      </c>
      <c r="J147" s="66">
        <f t="shared" si="121"/>
        <v>0</v>
      </c>
      <c r="K147" s="66">
        <f t="shared" si="121"/>
        <v>0</v>
      </c>
      <c r="L147" s="66">
        <f t="shared" si="121"/>
        <v>0</v>
      </c>
      <c r="M147" s="66">
        <f t="shared" si="121"/>
        <v>0</v>
      </c>
      <c r="N147" s="66">
        <f t="shared" si="121"/>
        <v>0</v>
      </c>
      <c r="O147" s="66">
        <f t="shared" si="121"/>
        <v>0</v>
      </c>
      <c r="P147" s="66">
        <f t="shared" si="121"/>
        <v>0</v>
      </c>
      <c r="Q147" s="66">
        <f t="shared" si="121"/>
        <v>0</v>
      </c>
      <c r="R147" s="66">
        <f t="shared" si="121"/>
        <v>0</v>
      </c>
      <c r="S147" s="66">
        <f t="shared" si="121"/>
        <v>0</v>
      </c>
      <c r="T147" s="66">
        <f t="shared" si="121"/>
        <v>0</v>
      </c>
      <c r="U147" s="66">
        <f t="shared" si="121"/>
        <v>0</v>
      </c>
      <c r="V147" s="66">
        <f t="shared" si="121"/>
        <v>0</v>
      </c>
      <c r="W147" s="66">
        <f t="shared" si="121"/>
        <v>0</v>
      </c>
      <c r="X147" s="66">
        <f t="shared" si="121"/>
        <v>0</v>
      </c>
      <c r="Y147" s="66">
        <f t="shared" si="121"/>
        <v>0</v>
      </c>
      <c r="Z147" s="66">
        <f t="shared" si="121"/>
        <v>0</v>
      </c>
      <c r="AA147" s="66">
        <f t="shared" si="121"/>
        <v>0</v>
      </c>
      <c r="AB147" s="66">
        <f t="shared" si="121"/>
        <v>0</v>
      </c>
      <c r="AC147" s="66">
        <f t="shared" si="121"/>
        <v>0</v>
      </c>
    </row>
    <row r="148" spans="1:29" x14ac:dyDescent="0.25">
      <c r="A148" s="30" t="str">
        <f>A128</f>
        <v>Lifetime vehicle</v>
      </c>
      <c r="B148" s="62">
        <f>$B128+($C128-$B128)*(1-Q128)</f>
        <v>20</v>
      </c>
      <c r="C148" s="62">
        <f t="shared" ref="C148:L150" si="122">$B128+($C128-$B128)*(1-R128)</f>
        <v>20</v>
      </c>
      <c r="D148" s="62">
        <f t="shared" si="122"/>
        <v>20</v>
      </c>
      <c r="E148" s="62">
        <f t="shared" si="122"/>
        <v>20</v>
      </c>
      <c r="F148" s="62">
        <f t="shared" si="122"/>
        <v>20</v>
      </c>
      <c r="G148" s="62">
        <f t="shared" si="122"/>
        <v>20</v>
      </c>
      <c r="H148" s="62">
        <f t="shared" si="122"/>
        <v>20</v>
      </c>
      <c r="I148" s="62">
        <f t="shared" si="122"/>
        <v>20</v>
      </c>
      <c r="J148" s="62">
        <f t="shared" si="122"/>
        <v>20</v>
      </c>
      <c r="K148" s="62">
        <f t="shared" si="122"/>
        <v>20</v>
      </c>
      <c r="L148" s="62">
        <f t="shared" si="122"/>
        <v>20</v>
      </c>
      <c r="M148" s="62">
        <f t="shared" ref="M148:V150" si="123">$B128+($C128-$B128)*(1-AB128)</f>
        <v>20</v>
      </c>
      <c r="N148" s="62">
        <f t="shared" si="123"/>
        <v>20</v>
      </c>
      <c r="O148" s="62">
        <f t="shared" si="123"/>
        <v>20</v>
      </c>
      <c r="P148" s="62">
        <f t="shared" si="123"/>
        <v>20</v>
      </c>
      <c r="Q148" s="62">
        <f t="shared" si="123"/>
        <v>20</v>
      </c>
      <c r="R148" s="62">
        <f t="shared" si="123"/>
        <v>20</v>
      </c>
      <c r="S148" s="62">
        <f t="shared" si="123"/>
        <v>20</v>
      </c>
      <c r="T148" s="62">
        <f t="shared" si="123"/>
        <v>20</v>
      </c>
      <c r="U148" s="62">
        <f t="shared" si="123"/>
        <v>20</v>
      </c>
      <c r="V148" s="62">
        <f t="shared" si="123"/>
        <v>20</v>
      </c>
      <c r="W148" s="62">
        <f t="shared" ref="W148:AC150" si="124">$B128+($C128-$B128)*(1-AL128)</f>
        <v>20</v>
      </c>
      <c r="X148" s="62">
        <f t="shared" si="124"/>
        <v>20</v>
      </c>
      <c r="Y148" s="62">
        <f t="shared" si="124"/>
        <v>20</v>
      </c>
      <c r="Z148" s="62">
        <f t="shared" si="124"/>
        <v>20</v>
      </c>
      <c r="AA148" s="62">
        <f t="shared" si="124"/>
        <v>20</v>
      </c>
      <c r="AB148" s="62">
        <f t="shared" si="124"/>
        <v>20</v>
      </c>
      <c r="AC148" s="62">
        <f t="shared" si="124"/>
        <v>20</v>
      </c>
    </row>
    <row r="149" spans="1:29" x14ac:dyDescent="0.25">
      <c r="A149" s="30" t="str">
        <f>A129</f>
        <v>Lifetime costumization</v>
      </c>
      <c r="B149" s="62">
        <f>$B129+($C129-$B129)*(1-Q129)</f>
        <v>30</v>
      </c>
      <c r="C149" s="62">
        <f t="shared" si="122"/>
        <v>30</v>
      </c>
      <c r="D149" s="62">
        <f t="shared" si="122"/>
        <v>30</v>
      </c>
      <c r="E149" s="62">
        <f t="shared" si="122"/>
        <v>30</v>
      </c>
      <c r="F149" s="62">
        <f t="shared" si="122"/>
        <v>30</v>
      </c>
      <c r="G149" s="62">
        <f t="shared" si="122"/>
        <v>30</v>
      </c>
      <c r="H149" s="62">
        <f t="shared" si="122"/>
        <v>30</v>
      </c>
      <c r="I149" s="62">
        <f t="shared" si="122"/>
        <v>30</v>
      </c>
      <c r="J149" s="62">
        <f t="shared" si="122"/>
        <v>30</v>
      </c>
      <c r="K149" s="62">
        <f t="shared" si="122"/>
        <v>30</v>
      </c>
      <c r="L149" s="62">
        <f t="shared" si="122"/>
        <v>30</v>
      </c>
      <c r="M149" s="62">
        <f t="shared" si="123"/>
        <v>30</v>
      </c>
      <c r="N149" s="62">
        <f t="shared" si="123"/>
        <v>30</v>
      </c>
      <c r="O149" s="62">
        <f t="shared" si="123"/>
        <v>30</v>
      </c>
      <c r="P149" s="62">
        <f t="shared" si="123"/>
        <v>30</v>
      </c>
      <c r="Q149" s="62">
        <f t="shared" si="123"/>
        <v>30</v>
      </c>
      <c r="R149" s="62">
        <f t="shared" si="123"/>
        <v>30</v>
      </c>
      <c r="S149" s="62">
        <f t="shared" si="123"/>
        <v>30</v>
      </c>
      <c r="T149" s="62">
        <f t="shared" si="123"/>
        <v>30</v>
      </c>
      <c r="U149" s="62">
        <f t="shared" si="123"/>
        <v>30</v>
      </c>
      <c r="V149" s="62">
        <f t="shared" si="123"/>
        <v>30</v>
      </c>
      <c r="W149" s="62">
        <f t="shared" si="124"/>
        <v>30</v>
      </c>
      <c r="X149" s="62">
        <f t="shared" si="124"/>
        <v>30</v>
      </c>
      <c r="Y149" s="62">
        <f t="shared" si="124"/>
        <v>30</v>
      </c>
      <c r="Z149" s="62">
        <f t="shared" si="124"/>
        <v>30</v>
      </c>
      <c r="AA149" s="62">
        <f t="shared" si="124"/>
        <v>30</v>
      </c>
      <c r="AB149" s="62">
        <f t="shared" si="124"/>
        <v>30</v>
      </c>
      <c r="AC149" s="62">
        <f t="shared" si="124"/>
        <v>30</v>
      </c>
    </row>
    <row r="150" spans="1:29" x14ac:dyDescent="0.25">
      <c r="A150" s="30" t="str">
        <f>A130</f>
        <v>Tonnage .</v>
      </c>
      <c r="B150" s="62">
        <f>$B130+($C130-$B130)*(1-Q130)</f>
        <v>2240</v>
      </c>
      <c r="C150" s="62">
        <f t="shared" si="122"/>
        <v>2240</v>
      </c>
      <c r="D150" s="62">
        <f t="shared" si="122"/>
        <v>2240</v>
      </c>
      <c r="E150" s="62">
        <f t="shared" si="122"/>
        <v>2240</v>
      </c>
      <c r="F150" s="62">
        <f t="shared" si="122"/>
        <v>2240</v>
      </c>
      <c r="G150" s="62">
        <f t="shared" si="122"/>
        <v>2240</v>
      </c>
      <c r="H150" s="62">
        <f t="shared" si="122"/>
        <v>2240</v>
      </c>
      <c r="I150" s="62">
        <f t="shared" si="122"/>
        <v>2240</v>
      </c>
      <c r="J150" s="62">
        <f t="shared" si="122"/>
        <v>2240</v>
      </c>
      <c r="K150" s="62">
        <f t="shared" si="122"/>
        <v>2240</v>
      </c>
      <c r="L150" s="62">
        <f t="shared" si="122"/>
        <v>2240</v>
      </c>
      <c r="M150" s="62">
        <f t="shared" si="123"/>
        <v>2240</v>
      </c>
      <c r="N150" s="62">
        <f t="shared" si="123"/>
        <v>2240</v>
      </c>
      <c r="O150" s="62">
        <f t="shared" si="123"/>
        <v>2240</v>
      </c>
      <c r="P150" s="62">
        <f t="shared" si="123"/>
        <v>2240</v>
      </c>
      <c r="Q150" s="62">
        <f t="shared" si="123"/>
        <v>2240</v>
      </c>
      <c r="R150" s="62">
        <f t="shared" si="123"/>
        <v>2240</v>
      </c>
      <c r="S150" s="62">
        <f t="shared" si="123"/>
        <v>2240</v>
      </c>
      <c r="T150" s="62">
        <f t="shared" si="123"/>
        <v>2240</v>
      </c>
      <c r="U150" s="62">
        <f t="shared" si="123"/>
        <v>2240</v>
      </c>
      <c r="V150" s="62">
        <f t="shared" si="123"/>
        <v>2240</v>
      </c>
      <c r="W150" s="62">
        <f t="shared" si="124"/>
        <v>2240</v>
      </c>
      <c r="X150" s="62">
        <f t="shared" si="124"/>
        <v>2240</v>
      </c>
      <c r="Y150" s="62">
        <f t="shared" si="124"/>
        <v>2240</v>
      </c>
      <c r="Z150" s="62">
        <f t="shared" si="124"/>
        <v>2240</v>
      </c>
      <c r="AA150" s="62">
        <f t="shared" si="124"/>
        <v>2240</v>
      </c>
      <c r="AB150" s="62">
        <f t="shared" si="124"/>
        <v>2240</v>
      </c>
      <c r="AC150" s="62">
        <f t="shared" si="124"/>
        <v>2240</v>
      </c>
    </row>
    <row r="151" spans="1:29" x14ac:dyDescent="0.25">
      <c r="A151" s="30" t="str">
        <f>A131</f>
        <v>Market failure (av. utilization)</v>
      </c>
      <c r="B151" s="62">
        <f t="shared" ref="B151:K152" si="125">($B131+($C131-$B131)*(1-Q131))*B$44</f>
        <v>716.80000000000007</v>
      </c>
      <c r="C151" s="62">
        <f t="shared" si="125"/>
        <v>716.80000000000007</v>
      </c>
      <c r="D151" s="62">
        <f t="shared" si="125"/>
        <v>716.80000000000007</v>
      </c>
      <c r="E151" s="62">
        <f t="shared" si="125"/>
        <v>716.80000000000007</v>
      </c>
      <c r="F151" s="62">
        <f t="shared" si="125"/>
        <v>716.80000000000007</v>
      </c>
      <c r="G151" s="62">
        <f t="shared" si="125"/>
        <v>716.80000000000007</v>
      </c>
      <c r="H151" s="62">
        <f t="shared" si="125"/>
        <v>716.80000000000007</v>
      </c>
      <c r="I151" s="62">
        <f t="shared" si="125"/>
        <v>716.80000000000007</v>
      </c>
      <c r="J151" s="62">
        <f t="shared" si="125"/>
        <v>716.80000000000007</v>
      </c>
      <c r="K151" s="62">
        <f t="shared" si="125"/>
        <v>716.80000000000007</v>
      </c>
      <c r="L151" s="62">
        <f t="shared" ref="L151:U152" si="126">($B131+($C131-$B131)*(1-AA131))*L$44</f>
        <v>716.80000000000007</v>
      </c>
      <c r="M151" s="62">
        <f t="shared" si="126"/>
        <v>716.80000000000007</v>
      </c>
      <c r="N151" s="62">
        <f t="shared" si="126"/>
        <v>716.80000000000007</v>
      </c>
      <c r="O151" s="62">
        <f t="shared" si="126"/>
        <v>716.80000000000007</v>
      </c>
      <c r="P151" s="62">
        <f t="shared" si="126"/>
        <v>716.80000000000007</v>
      </c>
      <c r="Q151" s="62">
        <f t="shared" si="126"/>
        <v>716.80000000000007</v>
      </c>
      <c r="R151" s="62">
        <f t="shared" si="126"/>
        <v>716.80000000000007</v>
      </c>
      <c r="S151" s="62">
        <f t="shared" si="126"/>
        <v>716.80000000000007</v>
      </c>
      <c r="T151" s="62">
        <f t="shared" si="126"/>
        <v>716.80000000000007</v>
      </c>
      <c r="U151" s="62">
        <f t="shared" si="126"/>
        <v>716.80000000000007</v>
      </c>
      <c r="V151" s="62">
        <f t="shared" ref="V151:AC152" si="127">($B131+($C131-$B131)*(1-AK131))*V$44</f>
        <v>716.80000000000007</v>
      </c>
      <c r="W151" s="62">
        <f t="shared" si="127"/>
        <v>716.80000000000007</v>
      </c>
      <c r="X151" s="62">
        <f t="shared" si="127"/>
        <v>716.80000000000007</v>
      </c>
      <c r="Y151" s="62">
        <f t="shared" si="127"/>
        <v>716.80000000000007</v>
      </c>
      <c r="Z151" s="62">
        <f t="shared" si="127"/>
        <v>716.80000000000007</v>
      </c>
      <c r="AA151" s="62">
        <f t="shared" si="127"/>
        <v>716.80000000000007</v>
      </c>
      <c r="AB151" s="62">
        <f t="shared" si="127"/>
        <v>716.80000000000007</v>
      </c>
      <c r="AC151" s="62">
        <f t="shared" si="127"/>
        <v>716.80000000000007</v>
      </c>
    </row>
    <row r="152" spans="1:29" x14ac:dyDescent="0.25">
      <c r="A152" s="30" t="s">
        <v>73</v>
      </c>
      <c r="B152" s="62">
        <f t="shared" si="125"/>
        <v>79.471914462993496</v>
      </c>
      <c r="C152" s="62">
        <f t="shared" si="125"/>
        <v>79.245803905143291</v>
      </c>
      <c r="D152" s="62">
        <f t="shared" si="125"/>
        <v>78.924759326348806</v>
      </c>
      <c r="E152" s="62">
        <f t="shared" si="125"/>
        <v>78.470993664637106</v>
      </c>
      <c r="F152" s="62">
        <f t="shared" si="125"/>
        <v>77.833914862204551</v>
      </c>
      <c r="G152" s="62">
        <f t="shared" si="125"/>
        <v>76.948144060056592</v>
      </c>
      <c r="H152" s="62">
        <f t="shared" si="125"/>
        <v>75.733785427063381</v>
      </c>
      <c r="I152" s="62">
        <f t="shared" si="125"/>
        <v>74.101817549730796</v>
      </c>
      <c r="J152" s="62">
        <f t="shared" si="125"/>
        <v>71.968520261049548</v>
      </c>
      <c r="K152" s="62">
        <f t="shared" si="125"/>
        <v>69.281992899997348</v>
      </c>
      <c r="L152" s="62">
        <f t="shared" si="126"/>
        <v>66.058237183514677</v>
      </c>
      <c r="M152" s="62">
        <f t="shared" si="126"/>
        <v>62.412899152339826</v>
      </c>
      <c r="N152" s="62">
        <f t="shared" si="126"/>
        <v>58.564530749274141</v>
      </c>
      <c r="O152" s="62">
        <f t="shared" si="126"/>
        <v>54.79189103820957</v>
      </c>
      <c r="P152" s="62">
        <f t="shared" si="126"/>
        <v>51.357579454892473</v>
      </c>
      <c r="Q152" s="62">
        <f t="shared" si="126"/>
        <v>48.438903664447089</v>
      </c>
      <c r="R152" s="62">
        <f t="shared" si="126"/>
        <v>46.101567061519283</v>
      </c>
      <c r="S152" s="62">
        <f t="shared" si="126"/>
        <v>44.318075495083995</v>
      </c>
      <c r="T152" s="62">
        <f t="shared" si="126"/>
        <v>43.007066157523667</v>
      </c>
      <c r="U152" s="62">
        <f t="shared" si="126"/>
        <v>42.069713447100085</v>
      </c>
      <c r="V152" s="62">
        <f t="shared" si="127"/>
        <v>41.412767625013835</v>
      </c>
      <c r="W152" s="62">
        <f t="shared" si="127"/>
        <v>40.958777682906323</v>
      </c>
      <c r="X152" s="62">
        <f t="shared" si="127"/>
        <v>40.648089742335586</v>
      </c>
      <c r="Y152" s="62">
        <f t="shared" si="127"/>
        <v>40.43688962256433</v>
      </c>
      <c r="Z152" s="62">
        <f t="shared" si="127"/>
        <v>40.29397285162436</v>
      </c>
      <c r="AA152" s="62">
        <f t="shared" si="127"/>
        <v>40.197561048740226</v>
      </c>
      <c r="AB152" s="62">
        <f t="shared" si="127"/>
        <v>40.132657101971823</v>
      </c>
      <c r="AC152" s="62">
        <f t="shared" si="127"/>
        <v>40.08902544858671</v>
      </c>
    </row>
    <row r="153" spans="1:29" x14ac:dyDescent="0.25">
      <c r="A153" s="30" t="str">
        <f>A133</f>
        <v>Annual Mileage</v>
      </c>
      <c r="B153" s="62">
        <f t="shared" ref="B153:AC153" si="128">$B133+($C133-$B133)*(1-Q133)</f>
        <v>178500</v>
      </c>
      <c r="C153" s="62">
        <f t="shared" si="128"/>
        <v>178500</v>
      </c>
      <c r="D153" s="62">
        <f t="shared" si="128"/>
        <v>178500</v>
      </c>
      <c r="E153" s="62">
        <f t="shared" si="128"/>
        <v>178500</v>
      </c>
      <c r="F153" s="62">
        <f t="shared" si="128"/>
        <v>178500</v>
      </c>
      <c r="G153" s="62">
        <f t="shared" si="128"/>
        <v>178500</v>
      </c>
      <c r="H153" s="62">
        <f t="shared" si="128"/>
        <v>178500</v>
      </c>
      <c r="I153" s="62">
        <f t="shared" si="128"/>
        <v>178500</v>
      </c>
      <c r="J153" s="62">
        <f t="shared" si="128"/>
        <v>178500</v>
      </c>
      <c r="K153" s="62">
        <f t="shared" si="128"/>
        <v>178500</v>
      </c>
      <c r="L153" s="62">
        <f t="shared" si="128"/>
        <v>178500</v>
      </c>
      <c r="M153" s="62">
        <f t="shared" si="128"/>
        <v>178500</v>
      </c>
      <c r="N153" s="62">
        <f t="shared" si="128"/>
        <v>178500</v>
      </c>
      <c r="O153" s="62">
        <f t="shared" si="128"/>
        <v>178500</v>
      </c>
      <c r="P153" s="62">
        <f t="shared" si="128"/>
        <v>178500</v>
      </c>
      <c r="Q153" s="62">
        <f t="shared" si="128"/>
        <v>178500</v>
      </c>
      <c r="R153" s="62">
        <f t="shared" si="128"/>
        <v>178500</v>
      </c>
      <c r="S153" s="62">
        <f t="shared" si="128"/>
        <v>178500</v>
      </c>
      <c r="T153" s="62">
        <f t="shared" si="128"/>
        <v>178500</v>
      </c>
      <c r="U153" s="62">
        <f t="shared" si="128"/>
        <v>178500</v>
      </c>
      <c r="V153" s="62">
        <f t="shared" si="128"/>
        <v>178500</v>
      </c>
      <c r="W153" s="62">
        <f t="shared" si="128"/>
        <v>178500</v>
      </c>
      <c r="X153" s="62">
        <f t="shared" si="128"/>
        <v>178500</v>
      </c>
      <c r="Y153" s="62">
        <f t="shared" si="128"/>
        <v>178500</v>
      </c>
      <c r="Z153" s="62">
        <f t="shared" si="128"/>
        <v>178500</v>
      </c>
      <c r="AA153" s="62">
        <f t="shared" si="128"/>
        <v>178500</v>
      </c>
      <c r="AB153" s="62">
        <f t="shared" si="128"/>
        <v>178500</v>
      </c>
      <c r="AC153" s="62">
        <f t="shared" si="128"/>
        <v>178500</v>
      </c>
    </row>
    <row r="154" spans="1:29" ht="15.75" thickBot="1" x14ac:dyDescent="0.3">
      <c r="AC154" s="32"/>
    </row>
    <row r="155" spans="1:29" ht="15.75" thickBot="1" x14ac:dyDescent="0.3">
      <c r="A155" s="26" t="s">
        <v>208</v>
      </c>
      <c r="B155" s="27">
        <v>2023</v>
      </c>
      <c r="C155" s="27">
        <v>2024</v>
      </c>
      <c r="D155" s="27">
        <v>2025</v>
      </c>
      <c r="E155" s="27">
        <v>2026</v>
      </c>
      <c r="F155" s="27">
        <v>2027</v>
      </c>
      <c r="G155" s="27">
        <v>2028</v>
      </c>
      <c r="H155" s="27">
        <v>2029</v>
      </c>
      <c r="I155" s="27">
        <v>2030</v>
      </c>
      <c r="J155" s="27">
        <v>2031</v>
      </c>
      <c r="K155" s="27">
        <v>2032</v>
      </c>
      <c r="L155" s="27">
        <v>2033</v>
      </c>
      <c r="M155" s="27">
        <v>2034</v>
      </c>
      <c r="N155" s="27">
        <v>2035</v>
      </c>
      <c r="O155" s="27">
        <v>2036</v>
      </c>
      <c r="P155" s="27">
        <v>2037</v>
      </c>
      <c r="Q155" s="27">
        <v>2038</v>
      </c>
      <c r="R155" s="27">
        <v>2039</v>
      </c>
      <c r="S155" s="27">
        <v>2040</v>
      </c>
      <c r="T155" s="27">
        <v>2041</v>
      </c>
      <c r="U155" s="27">
        <v>2042</v>
      </c>
      <c r="V155" s="27">
        <v>2043</v>
      </c>
      <c r="W155" s="27">
        <v>2044</v>
      </c>
      <c r="X155" s="27">
        <v>2045</v>
      </c>
      <c r="Y155" s="27">
        <v>2046</v>
      </c>
      <c r="Z155" s="27">
        <v>2047</v>
      </c>
      <c r="AA155" s="27">
        <v>2048</v>
      </c>
      <c r="AB155" s="27">
        <v>2049</v>
      </c>
      <c r="AC155" s="28">
        <v>2050</v>
      </c>
    </row>
    <row r="156" spans="1:29" x14ac:dyDescent="0.25">
      <c r="A156" s="29" t="str">
        <f>A137</f>
        <v>Capex vehicle</v>
      </c>
      <c r="B156" s="63">
        <f>((1+B141)^B148)*B141/(((1+B141)^B148)-1)*(B137)</f>
        <v>867529.23505697085</v>
      </c>
      <c r="C156" s="63">
        <f t="shared" ref="C156:AC156" si="129">((1+C141)^C148)*C141/(((1+C141)^C148)-1)*(C137)</f>
        <v>865681.10860566224</v>
      </c>
      <c r="D156" s="63">
        <f t="shared" si="129"/>
        <v>863057.03397703567</v>
      </c>
      <c r="E156" s="63">
        <f t="shared" si="129"/>
        <v>859348.15664694412</v>
      </c>
      <c r="F156" s="63">
        <f t="shared" si="129"/>
        <v>854140.95978918544</v>
      </c>
      <c r="G156" s="63">
        <f t="shared" si="129"/>
        <v>846901.06588590739</v>
      </c>
      <c r="H156" s="63">
        <f t="shared" si="129"/>
        <v>836975.44218948286</v>
      </c>
      <c r="I156" s="63">
        <f t="shared" si="129"/>
        <v>823636.46752832399</v>
      </c>
      <c r="J156" s="63">
        <f t="shared" si="129"/>
        <v>806199.8507457996</v>
      </c>
      <c r="K156" s="63">
        <f t="shared" si="129"/>
        <v>784241.37907896913</v>
      </c>
      <c r="L156" s="63">
        <f t="shared" si="129"/>
        <v>757891.84339680034</v>
      </c>
      <c r="M156" s="63">
        <f t="shared" si="129"/>
        <v>728096.48265190842</v>
      </c>
      <c r="N156" s="63">
        <f t="shared" si="129"/>
        <v>696641.64256081509</v>
      </c>
      <c r="O156" s="63">
        <f t="shared" si="129"/>
        <v>665805.77488808637</v>
      </c>
      <c r="P156" s="63">
        <f t="shared" si="129"/>
        <v>637735.24983383913</v>
      </c>
      <c r="Q156" s="63">
        <f t="shared" si="129"/>
        <v>613879.3008573663</v>
      </c>
      <c r="R156" s="63">
        <f t="shared" si="129"/>
        <v>594774.95808561263</v>
      </c>
      <c r="S156" s="63">
        <f t="shared" si="129"/>
        <v>580197.49663952412</v>
      </c>
      <c r="T156" s="63">
        <f t="shared" si="129"/>
        <v>569481.893362551</v>
      </c>
      <c r="U156" s="63">
        <f t="shared" si="129"/>
        <v>561820.39203855116</v>
      </c>
      <c r="V156" s="63">
        <f t="shared" si="129"/>
        <v>556450.81105826527</v>
      </c>
      <c r="W156" s="63">
        <f t="shared" si="129"/>
        <v>552740.10056064755</v>
      </c>
      <c r="X156" s="63">
        <f t="shared" si="129"/>
        <v>550200.67645533092</v>
      </c>
      <c r="Y156" s="63">
        <f t="shared" si="129"/>
        <v>548474.42124823271</v>
      </c>
      <c r="Z156" s="63">
        <f t="shared" si="129"/>
        <v>547306.28355832992</v>
      </c>
      <c r="AA156" s="63">
        <f t="shared" si="129"/>
        <v>546518.25665316184</v>
      </c>
      <c r="AB156" s="63">
        <f t="shared" si="129"/>
        <v>545987.76085518813</v>
      </c>
      <c r="AC156" s="63">
        <f t="shared" si="129"/>
        <v>545631.13525794924</v>
      </c>
    </row>
    <row r="157" spans="1:29" x14ac:dyDescent="0.25">
      <c r="A157" s="30" t="str">
        <f>A138</f>
        <v>Residual value (vehicle)</v>
      </c>
      <c r="B157" s="62">
        <f>((1+B141)^B148)*B141/(((1+B141)^B148)-1)*(B138)</f>
        <v>-44095.850871439077</v>
      </c>
      <c r="C157" s="62">
        <f t="shared" ref="C157:AC157" si="130">((1+C141)^C148)*C141/(((1+C141)^C148)-1)*(C138)</f>
        <v>-44311.465624091747</v>
      </c>
      <c r="D157" s="62">
        <f t="shared" si="130"/>
        <v>-44617.607664098185</v>
      </c>
      <c r="E157" s="62">
        <f t="shared" si="130"/>
        <v>-45050.310019275523</v>
      </c>
      <c r="F157" s="62">
        <f t="shared" si="130"/>
        <v>-45657.816319347374</v>
      </c>
      <c r="G157" s="62">
        <f t="shared" si="130"/>
        <v>-46502.470608063151</v>
      </c>
      <c r="H157" s="62">
        <f t="shared" si="130"/>
        <v>-47660.460039312675</v>
      </c>
      <c r="I157" s="62">
        <f t="shared" si="130"/>
        <v>-49216.673749781199</v>
      </c>
      <c r="J157" s="62">
        <f t="shared" si="130"/>
        <v>-51250.945707742365</v>
      </c>
      <c r="K157" s="62">
        <f t="shared" si="130"/>
        <v>-53812.767402205936</v>
      </c>
      <c r="L157" s="62">
        <f t="shared" si="130"/>
        <v>-56886.879898458967</v>
      </c>
      <c r="M157" s="62">
        <f t="shared" si="130"/>
        <v>-60363.005318696356</v>
      </c>
      <c r="N157" s="62">
        <f t="shared" si="130"/>
        <v>-64032.73666265724</v>
      </c>
      <c r="O157" s="62">
        <f t="shared" si="130"/>
        <v>-67630.254557808934</v>
      </c>
      <c r="P157" s="62">
        <f t="shared" si="130"/>
        <v>-70905.149147471107</v>
      </c>
      <c r="Q157" s="62">
        <f t="shared" si="130"/>
        <v>-73688.343194726258</v>
      </c>
      <c r="R157" s="62">
        <f t="shared" si="130"/>
        <v>-75917.183184764202</v>
      </c>
      <c r="S157" s="62">
        <f t="shared" si="130"/>
        <v>-77617.887020141206</v>
      </c>
      <c r="T157" s="62">
        <f t="shared" si="130"/>
        <v>-78868.040735788047</v>
      </c>
      <c r="U157" s="62">
        <f t="shared" si="130"/>
        <v>-79761.882556921351</v>
      </c>
      <c r="V157" s="62">
        <f t="shared" si="130"/>
        <v>-80388.333671288041</v>
      </c>
      <c r="W157" s="62">
        <f t="shared" si="130"/>
        <v>-80821.249896010122</v>
      </c>
      <c r="X157" s="62">
        <f t="shared" si="130"/>
        <v>-81117.516041630384</v>
      </c>
      <c r="Y157" s="62">
        <f t="shared" si="130"/>
        <v>-81318.912482458516</v>
      </c>
      <c r="Z157" s="62">
        <f t="shared" si="130"/>
        <v>-81455.19521294719</v>
      </c>
      <c r="AA157" s="62">
        <f t="shared" si="130"/>
        <v>-81547.131685216795</v>
      </c>
      <c r="AB157" s="62">
        <f t="shared" si="130"/>
        <v>-81609.022861647056</v>
      </c>
      <c r="AC157" s="62">
        <f t="shared" si="130"/>
        <v>-81650.629181324926</v>
      </c>
    </row>
    <row r="158" spans="1:29" x14ac:dyDescent="0.25">
      <c r="A158" s="30" t="str">
        <f>A139</f>
        <v>Capex costumization</v>
      </c>
      <c r="B158" s="62">
        <f>((1+B141)^B149)*B141/(((1+B141)^B149)-1)*(B139)</f>
        <v>406833.9043442643</v>
      </c>
      <c r="C158" s="62">
        <f t="shared" ref="C158:AC158" si="131">((1+C141)^C149)*C141/(((1+C141)^C149)-1)*(C139)</f>
        <v>406833.9043442643</v>
      </c>
      <c r="D158" s="62">
        <f t="shared" si="131"/>
        <v>406833.9043442643</v>
      </c>
      <c r="E158" s="62">
        <f t="shared" si="131"/>
        <v>406833.9043442643</v>
      </c>
      <c r="F158" s="62">
        <f t="shared" si="131"/>
        <v>406833.9043442643</v>
      </c>
      <c r="G158" s="62">
        <f t="shared" si="131"/>
        <v>406833.9043442643</v>
      </c>
      <c r="H158" s="62">
        <f t="shared" si="131"/>
        <v>406833.9043442643</v>
      </c>
      <c r="I158" s="62">
        <f t="shared" si="131"/>
        <v>406833.9043442643</v>
      </c>
      <c r="J158" s="62">
        <f t="shared" si="131"/>
        <v>406833.9043442643</v>
      </c>
      <c r="K158" s="62">
        <f t="shared" si="131"/>
        <v>406833.9043442643</v>
      </c>
      <c r="L158" s="62">
        <f t="shared" si="131"/>
        <v>406833.9043442643</v>
      </c>
      <c r="M158" s="62">
        <f t="shared" si="131"/>
        <v>406833.9043442643</v>
      </c>
      <c r="N158" s="62">
        <f t="shared" si="131"/>
        <v>406833.9043442643</v>
      </c>
      <c r="O158" s="62">
        <f t="shared" si="131"/>
        <v>406833.9043442643</v>
      </c>
      <c r="P158" s="62">
        <f t="shared" si="131"/>
        <v>406833.9043442643</v>
      </c>
      <c r="Q158" s="62">
        <f t="shared" si="131"/>
        <v>406833.9043442643</v>
      </c>
      <c r="R158" s="62">
        <f t="shared" si="131"/>
        <v>406833.9043442643</v>
      </c>
      <c r="S158" s="62">
        <f t="shared" si="131"/>
        <v>406833.9043442643</v>
      </c>
      <c r="T158" s="62">
        <f t="shared" si="131"/>
        <v>406833.9043442643</v>
      </c>
      <c r="U158" s="62">
        <f t="shared" si="131"/>
        <v>406833.9043442643</v>
      </c>
      <c r="V158" s="62">
        <f t="shared" si="131"/>
        <v>406833.9043442643</v>
      </c>
      <c r="W158" s="62">
        <f t="shared" si="131"/>
        <v>406833.9043442643</v>
      </c>
      <c r="X158" s="62">
        <f t="shared" si="131"/>
        <v>406833.9043442643</v>
      </c>
      <c r="Y158" s="62">
        <f t="shared" si="131"/>
        <v>406833.9043442643</v>
      </c>
      <c r="Z158" s="62">
        <f t="shared" si="131"/>
        <v>406833.9043442643</v>
      </c>
      <c r="AA158" s="62">
        <f t="shared" si="131"/>
        <v>406833.9043442643</v>
      </c>
      <c r="AB158" s="62">
        <f t="shared" si="131"/>
        <v>406833.9043442643</v>
      </c>
      <c r="AC158" s="62">
        <f t="shared" si="131"/>
        <v>406833.9043442643</v>
      </c>
    </row>
    <row r="159" spans="1:29" x14ac:dyDescent="0.25">
      <c r="A159" s="30" t="str">
        <f>A140</f>
        <v>Residual value (costumization)</v>
      </c>
      <c r="B159" s="62">
        <f>((1+B141)^B149)*B141/(((1+B141)^B149)-1)*(B140)</f>
        <v>-20341.695217213215</v>
      </c>
      <c r="C159" s="62">
        <f t="shared" ref="C159:AC159" si="132">((1+C141)^C149)*C141/(((1+C141)^C149)-1)*(C140)</f>
        <v>-20341.695217213215</v>
      </c>
      <c r="D159" s="62">
        <f t="shared" si="132"/>
        <v>-20341.695217213215</v>
      </c>
      <c r="E159" s="62">
        <f t="shared" si="132"/>
        <v>-20341.695217213215</v>
      </c>
      <c r="F159" s="62">
        <f t="shared" si="132"/>
        <v>-20341.695217213215</v>
      </c>
      <c r="G159" s="62">
        <f t="shared" si="132"/>
        <v>-20341.695217213215</v>
      </c>
      <c r="H159" s="62">
        <f t="shared" si="132"/>
        <v>-20341.695217213215</v>
      </c>
      <c r="I159" s="62">
        <f t="shared" si="132"/>
        <v>-20341.695217213215</v>
      </c>
      <c r="J159" s="62">
        <f t="shared" si="132"/>
        <v>-20341.695217213215</v>
      </c>
      <c r="K159" s="62">
        <f t="shared" si="132"/>
        <v>-20341.695217213215</v>
      </c>
      <c r="L159" s="62">
        <f t="shared" si="132"/>
        <v>-20341.695217213215</v>
      </c>
      <c r="M159" s="62">
        <f t="shared" si="132"/>
        <v>-20341.695217213215</v>
      </c>
      <c r="N159" s="62">
        <f t="shared" si="132"/>
        <v>-20341.695217213215</v>
      </c>
      <c r="O159" s="62">
        <f t="shared" si="132"/>
        <v>-20341.695217213215</v>
      </c>
      <c r="P159" s="62">
        <f t="shared" si="132"/>
        <v>-20341.695217213215</v>
      </c>
      <c r="Q159" s="62">
        <f t="shared" si="132"/>
        <v>-20341.695217213215</v>
      </c>
      <c r="R159" s="62">
        <f t="shared" si="132"/>
        <v>-20341.695217213215</v>
      </c>
      <c r="S159" s="62">
        <f t="shared" si="132"/>
        <v>-20341.695217213215</v>
      </c>
      <c r="T159" s="62">
        <f t="shared" si="132"/>
        <v>-20341.695217213215</v>
      </c>
      <c r="U159" s="62">
        <f t="shared" si="132"/>
        <v>-20341.695217213215</v>
      </c>
      <c r="V159" s="62">
        <f t="shared" si="132"/>
        <v>-20341.695217213215</v>
      </c>
      <c r="W159" s="62">
        <f t="shared" si="132"/>
        <v>-20341.695217213215</v>
      </c>
      <c r="X159" s="62">
        <f t="shared" si="132"/>
        <v>-20341.695217213215</v>
      </c>
      <c r="Y159" s="62">
        <f t="shared" si="132"/>
        <v>-20341.695217213215</v>
      </c>
      <c r="Z159" s="62">
        <f t="shared" si="132"/>
        <v>-20341.695217213215</v>
      </c>
      <c r="AA159" s="62">
        <f t="shared" si="132"/>
        <v>-20341.695217213215</v>
      </c>
      <c r="AB159" s="62">
        <f t="shared" si="132"/>
        <v>-20341.695217213215</v>
      </c>
      <c r="AC159" s="62">
        <f t="shared" si="132"/>
        <v>-20341.695217213215</v>
      </c>
    </row>
    <row r="160" spans="1:29" x14ac:dyDescent="0.25">
      <c r="A160" s="30" t="str">
        <f t="shared" ref="A160:AC160" si="133">A142</f>
        <v>Opex fix (admin, crew, insurance)</v>
      </c>
      <c r="B160" s="62">
        <f t="shared" si="133"/>
        <v>620000</v>
      </c>
      <c r="C160" s="62">
        <f t="shared" si="133"/>
        <v>620000</v>
      </c>
      <c r="D160" s="62">
        <f t="shared" si="133"/>
        <v>620000</v>
      </c>
      <c r="E160" s="62">
        <f t="shared" si="133"/>
        <v>620000</v>
      </c>
      <c r="F160" s="62">
        <f t="shared" si="133"/>
        <v>620000</v>
      </c>
      <c r="G160" s="62">
        <f t="shared" si="133"/>
        <v>620000</v>
      </c>
      <c r="H160" s="62">
        <f t="shared" si="133"/>
        <v>620000</v>
      </c>
      <c r="I160" s="62">
        <f t="shared" si="133"/>
        <v>620000</v>
      </c>
      <c r="J160" s="62">
        <f t="shared" si="133"/>
        <v>620000</v>
      </c>
      <c r="K160" s="62">
        <f t="shared" si="133"/>
        <v>620000</v>
      </c>
      <c r="L160" s="62">
        <f t="shared" si="133"/>
        <v>620000</v>
      </c>
      <c r="M160" s="62">
        <f t="shared" si="133"/>
        <v>620000</v>
      </c>
      <c r="N160" s="62">
        <f t="shared" si="133"/>
        <v>620000</v>
      </c>
      <c r="O160" s="62">
        <f t="shared" si="133"/>
        <v>620000</v>
      </c>
      <c r="P160" s="62">
        <f t="shared" si="133"/>
        <v>620000</v>
      </c>
      <c r="Q160" s="62">
        <f t="shared" si="133"/>
        <v>620000</v>
      </c>
      <c r="R160" s="62">
        <f t="shared" si="133"/>
        <v>620000</v>
      </c>
      <c r="S160" s="62">
        <f t="shared" si="133"/>
        <v>620000</v>
      </c>
      <c r="T160" s="62">
        <f t="shared" si="133"/>
        <v>620000</v>
      </c>
      <c r="U160" s="62">
        <f t="shared" si="133"/>
        <v>620000</v>
      </c>
      <c r="V160" s="62">
        <f t="shared" si="133"/>
        <v>620000</v>
      </c>
      <c r="W160" s="62">
        <f t="shared" si="133"/>
        <v>620000</v>
      </c>
      <c r="X160" s="62">
        <f t="shared" si="133"/>
        <v>620000</v>
      </c>
      <c r="Y160" s="62">
        <f t="shared" si="133"/>
        <v>620000</v>
      </c>
      <c r="Z160" s="62">
        <f t="shared" si="133"/>
        <v>620000</v>
      </c>
      <c r="AA160" s="62">
        <f t="shared" si="133"/>
        <v>620000</v>
      </c>
      <c r="AB160" s="62">
        <f t="shared" si="133"/>
        <v>620000</v>
      </c>
      <c r="AC160" s="62">
        <f t="shared" si="133"/>
        <v>620000</v>
      </c>
    </row>
    <row r="161" spans="1:29" x14ac:dyDescent="0.25">
      <c r="A161" s="30" t="str">
        <f t="shared" ref="A161:AC161" si="134">A143</f>
        <v>Opex maintenance &amp; repair</v>
      </c>
      <c r="B161" s="62">
        <f t="shared" si="134"/>
        <v>1293563.9575177333</v>
      </c>
      <c r="C161" s="62">
        <f t="shared" si="134"/>
        <v>1290808.235093934</v>
      </c>
      <c r="D161" s="62">
        <f t="shared" si="134"/>
        <v>1286895.5042898762</v>
      </c>
      <c r="E161" s="62">
        <f t="shared" si="134"/>
        <v>1281365.2352877648</v>
      </c>
      <c r="F161" s="62">
        <f t="shared" si="134"/>
        <v>1273600.837383118</v>
      </c>
      <c r="G161" s="62">
        <f t="shared" si="134"/>
        <v>1262805.5057319398</v>
      </c>
      <c r="H161" s="62">
        <f t="shared" si="134"/>
        <v>1248005.5098923349</v>
      </c>
      <c r="I161" s="62">
        <f t="shared" si="134"/>
        <v>1228115.9013873441</v>
      </c>
      <c r="J161" s="62">
        <f t="shared" si="134"/>
        <v>1202116.3406815415</v>
      </c>
      <c r="K161" s="62">
        <f t="shared" si="134"/>
        <v>1169374.2884687176</v>
      </c>
      <c r="L161" s="62">
        <f t="shared" si="134"/>
        <v>1130084.7656740851</v>
      </c>
      <c r="M161" s="62">
        <f t="shared" si="134"/>
        <v>1085657.2084191416</v>
      </c>
      <c r="N161" s="62">
        <f t="shared" si="134"/>
        <v>1038755.2185067786</v>
      </c>
      <c r="O161" s="62">
        <f t="shared" si="134"/>
        <v>992776.17202817916</v>
      </c>
      <c r="P161" s="62">
        <f t="shared" si="134"/>
        <v>950920.49960650213</v>
      </c>
      <c r="Q161" s="62">
        <f t="shared" si="134"/>
        <v>915349.13841044903</v>
      </c>
      <c r="R161" s="62">
        <f t="shared" si="134"/>
        <v>886862.84856226621</v>
      </c>
      <c r="S161" s="62">
        <f t="shared" si="134"/>
        <v>865126.54509633617</v>
      </c>
      <c r="T161" s="62">
        <f t="shared" si="134"/>
        <v>849148.61879481981</v>
      </c>
      <c r="U161" s="62">
        <f t="shared" si="134"/>
        <v>837724.6326365323</v>
      </c>
      <c r="V161" s="62">
        <f t="shared" si="134"/>
        <v>829718.10542985611</v>
      </c>
      <c r="W161" s="62">
        <f t="shared" si="134"/>
        <v>824185.10301042092</v>
      </c>
      <c r="X161" s="62">
        <f t="shared" si="134"/>
        <v>820398.59373471502</v>
      </c>
      <c r="Y161" s="62">
        <f t="shared" si="134"/>
        <v>817824.59227500285</v>
      </c>
      <c r="Z161" s="62">
        <f t="shared" si="134"/>
        <v>816082.79412917187</v>
      </c>
      <c r="AA161" s="62">
        <f t="shared" si="134"/>
        <v>814907.77528152149</v>
      </c>
      <c r="AB161" s="62">
        <f t="shared" si="134"/>
        <v>814116.75843028165</v>
      </c>
      <c r="AC161" s="62">
        <f t="shared" si="134"/>
        <v>813584.99765465059</v>
      </c>
    </row>
    <row r="162" spans="1:29" x14ac:dyDescent="0.25">
      <c r="A162" s="30" t="str">
        <f>A144</f>
        <v>Opex var (mode-fees, shunting)</v>
      </c>
      <c r="B162" s="62">
        <f>B144*B153</f>
        <v>650000</v>
      </c>
      <c r="C162" s="62">
        <f t="shared" ref="C162:AC162" si="135">C144*C153</f>
        <v>650000</v>
      </c>
      <c r="D162" s="62">
        <f t="shared" si="135"/>
        <v>650000</v>
      </c>
      <c r="E162" s="62">
        <f t="shared" si="135"/>
        <v>650000</v>
      </c>
      <c r="F162" s="62">
        <f t="shared" si="135"/>
        <v>650000</v>
      </c>
      <c r="G162" s="62">
        <f t="shared" si="135"/>
        <v>650000</v>
      </c>
      <c r="H162" s="62">
        <f t="shared" si="135"/>
        <v>650000</v>
      </c>
      <c r="I162" s="62">
        <f t="shared" si="135"/>
        <v>650000</v>
      </c>
      <c r="J162" s="62">
        <f t="shared" si="135"/>
        <v>650000</v>
      </c>
      <c r="K162" s="62">
        <f t="shared" si="135"/>
        <v>650000</v>
      </c>
      <c r="L162" s="62">
        <f t="shared" si="135"/>
        <v>650000</v>
      </c>
      <c r="M162" s="62">
        <f t="shared" si="135"/>
        <v>650000</v>
      </c>
      <c r="N162" s="62">
        <f t="shared" si="135"/>
        <v>650000</v>
      </c>
      <c r="O162" s="62">
        <f t="shared" si="135"/>
        <v>650000</v>
      </c>
      <c r="P162" s="62">
        <f t="shared" si="135"/>
        <v>650000</v>
      </c>
      <c r="Q162" s="62">
        <f t="shared" si="135"/>
        <v>650000</v>
      </c>
      <c r="R162" s="62">
        <f t="shared" si="135"/>
        <v>650000</v>
      </c>
      <c r="S162" s="62">
        <f t="shared" si="135"/>
        <v>650000</v>
      </c>
      <c r="T162" s="62">
        <f t="shared" si="135"/>
        <v>650000</v>
      </c>
      <c r="U162" s="62">
        <f t="shared" si="135"/>
        <v>650000</v>
      </c>
      <c r="V162" s="62">
        <f t="shared" si="135"/>
        <v>650000</v>
      </c>
      <c r="W162" s="62">
        <f t="shared" si="135"/>
        <v>650000</v>
      </c>
      <c r="X162" s="62">
        <f t="shared" si="135"/>
        <v>650000</v>
      </c>
      <c r="Y162" s="62">
        <f t="shared" si="135"/>
        <v>650000</v>
      </c>
      <c r="Z162" s="62">
        <f t="shared" si="135"/>
        <v>650000</v>
      </c>
      <c r="AA162" s="62">
        <f t="shared" si="135"/>
        <v>650000</v>
      </c>
      <c r="AB162" s="62">
        <f t="shared" si="135"/>
        <v>650000</v>
      </c>
      <c r="AC162" s="62">
        <f t="shared" si="135"/>
        <v>650000</v>
      </c>
    </row>
    <row r="163" spans="1:29" x14ac:dyDescent="0.25">
      <c r="A163" s="30" t="str">
        <f>A146</f>
        <v>Fuel Cost</v>
      </c>
      <c r="B163" s="62">
        <f>B145*B146*B153</f>
        <v>447653.91278257803</v>
      </c>
      <c r="C163" s="62">
        <f t="shared" ref="C163:AC163" si="136">C145*C146*C153</f>
        <v>447125.47116858652</v>
      </c>
      <c r="D163" s="62">
        <f t="shared" si="136"/>
        <v>446375.15982976876</v>
      </c>
      <c r="E163" s="62">
        <f t="shared" si="136"/>
        <v>445314.66685266612</v>
      </c>
      <c r="F163" s="62">
        <f t="shared" si="136"/>
        <v>443825.7538456922</v>
      </c>
      <c r="G163" s="62">
        <f t="shared" si="136"/>
        <v>441755.62427384011</v>
      </c>
      <c r="H163" s="62">
        <f t="shared" si="136"/>
        <v>438917.55407453218</v>
      </c>
      <c r="I163" s="62">
        <f t="shared" si="136"/>
        <v>435103.4918419699</v>
      </c>
      <c r="J163" s="62">
        <f t="shared" si="136"/>
        <v>430117.77568137628</v>
      </c>
      <c r="K163" s="62">
        <f t="shared" si="136"/>
        <v>423839.10887251585</v>
      </c>
      <c r="L163" s="62">
        <f t="shared" si="136"/>
        <v>416304.88893104222</v>
      </c>
      <c r="M163" s="62">
        <f t="shared" si="136"/>
        <v>407785.39151767886</v>
      </c>
      <c r="N163" s="62">
        <f t="shared" si="136"/>
        <v>398791.39305300947</v>
      </c>
      <c r="O163" s="62">
        <f t="shared" si="136"/>
        <v>389974.37965532253</v>
      </c>
      <c r="P163" s="62">
        <f t="shared" si="136"/>
        <v>381948.07087393251</v>
      </c>
      <c r="Q163" s="62">
        <f t="shared" si="136"/>
        <v>375126.85137810098</v>
      </c>
      <c r="R163" s="62">
        <f t="shared" si="136"/>
        <v>369664.27617313835</v>
      </c>
      <c r="S163" s="62">
        <f t="shared" si="136"/>
        <v>365496.08884536289</v>
      </c>
      <c r="T163" s="62">
        <f t="shared" si="136"/>
        <v>362432.13687034114</v>
      </c>
      <c r="U163" s="62">
        <f t="shared" si="136"/>
        <v>360241.45553336525</v>
      </c>
      <c r="V163" s="62">
        <f t="shared" si="136"/>
        <v>358706.11143519945</v>
      </c>
      <c r="W163" s="62">
        <f t="shared" si="136"/>
        <v>357645.09429374349</v>
      </c>
      <c r="X163" s="62">
        <f t="shared" si="136"/>
        <v>356918.98739133298</v>
      </c>
      <c r="Y163" s="62">
        <f t="shared" si="136"/>
        <v>356425.39287178352</v>
      </c>
      <c r="Z163" s="62">
        <f t="shared" si="136"/>
        <v>356091.38295283035</v>
      </c>
      <c r="AA163" s="62">
        <f t="shared" si="136"/>
        <v>355866.05951279146</v>
      </c>
      <c r="AB163" s="62">
        <f t="shared" si="136"/>
        <v>355714.37289226911</v>
      </c>
      <c r="AC163" s="62">
        <f t="shared" si="136"/>
        <v>355612.40161965293</v>
      </c>
    </row>
    <row r="164" spans="1:29" ht="15.75" thickBot="1" x14ac:dyDescent="0.3">
      <c r="A164" s="59" t="str">
        <f>A127</f>
        <v>Emission Cost</v>
      </c>
      <c r="B164" s="62">
        <f>B147*B153</f>
        <v>0</v>
      </c>
      <c r="C164" s="62">
        <f t="shared" ref="C164:AC164" si="137">C147*C153</f>
        <v>0</v>
      </c>
      <c r="D164" s="62">
        <f t="shared" si="137"/>
        <v>0</v>
      </c>
      <c r="E164" s="62">
        <f t="shared" si="137"/>
        <v>0</v>
      </c>
      <c r="F164" s="62">
        <f t="shared" si="137"/>
        <v>0</v>
      </c>
      <c r="G164" s="62">
        <f t="shared" si="137"/>
        <v>0</v>
      </c>
      <c r="H164" s="62">
        <f t="shared" si="137"/>
        <v>0</v>
      </c>
      <c r="I164" s="62">
        <f t="shared" si="137"/>
        <v>0</v>
      </c>
      <c r="J164" s="62">
        <f t="shared" si="137"/>
        <v>0</v>
      </c>
      <c r="K164" s="62">
        <f t="shared" si="137"/>
        <v>0</v>
      </c>
      <c r="L164" s="62">
        <f t="shared" si="137"/>
        <v>0</v>
      </c>
      <c r="M164" s="62">
        <f t="shared" si="137"/>
        <v>0</v>
      </c>
      <c r="N164" s="62">
        <f t="shared" si="137"/>
        <v>0</v>
      </c>
      <c r="O164" s="62">
        <f t="shared" si="137"/>
        <v>0</v>
      </c>
      <c r="P164" s="62">
        <f t="shared" si="137"/>
        <v>0</v>
      </c>
      <c r="Q164" s="62">
        <f t="shared" si="137"/>
        <v>0</v>
      </c>
      <c r="R164" s="62">
        <f t="shared" si="137"/>
        <v>0</v>
      </c>
      <c r="S164" s="62">
        <f t="shared" si="137"/>
        <v>0</v>
      </c>
      <c r="T164" s="62">
        <f t="shared" si="137"/>
        <v>0</v>
      </c>
      <c r="U164" s="62">
        <f t="shared" si="137"/>
        <v>0</v>
      </c>
      <c r="V164" s="62">
        <f t="shared" si="137"/>
        <v>0</v>
      </c>
      <c r="W164" s="62">
        <f t="shared" si="137"/>
        <v>0</v>
      </c>
      <c r="X164" s="62">
        <f t="shared" si="137"/>
        <v>0</v>
      </c>
      <c r="Y164" s="62">
        <f t="shared" si="137"/>
        <v>0</v>
      </c>
      <c r="Z164" s="62">
        <f t="shared" si="137"/>
        <v>0</v>
      </c>
      <c r="AA164" s="62">
        <f t="shared" si="137"/>
        <v>0</v>
      </c>
      <c r="AB164" s="62">
        <f t="shared" si="137"/>
        <v>0</v>
      </c>
      <c r="AC164" s="62">
        <f t="shared" si="137"/>
        <v>0</v>
      </c>
    </row>
    <row r="165" spans="1:29" ht="15.75" thickBot="1" x14ac:dyDescent="0.3">
      <c r="A165" s="31" t="s">
        <v>209</v>
      </c>
      <c r="B165" s="64">
        <f>B156+B157+B158+B159+B160+B161+B162+B163+B164</f>
        <v>4221143.4636128945</v>
      </c>
      <c r="C165" s="64">
        <f t="shared" ref="C165:AC165" si="138">C156+C157+C158+C159+C160+C161+C162+C163+C164</f>
        <v>4215795.5583711416</v>
      </c>
      <c r="D165" s="64">
        <f t="shared" si="138"/>
        <v>4208202.2995596332</v>
      </c>
      <c r="E165" s="64">
        <f t="shared" si="138"/>
        <v>4197469.9578951504</v>
      </c>
      <c r="F165" s="64">
        <f t="shared" si="138"/>
        <v>4182401.9438256994</v>
      </c>
      <c r="G165" s="64">
        <f t="shared" si="138"/>
        <v>4161451.9344106754</v>
      </c>
      <c r="H165" s="64">
        <f t="shared" si="138"/>
        <v>4132730.2552440884</v>
      </c>
      <c r="I165" s="64">
        <f t="shared" si="138"/>
        <v>4094131.3961349083</v>
      </c>
      <c r="J165" s="64">
        <f t="shared" si="138"/>
        <v>4043675.2305280264</v>
      </c>
      <c r="K165" s="64">
        <f t="shared" si="138"/>
        <v>3980134.2181450482</v>
      </c>
      <c r="L165" s="64">
        <f t="shared" si="138"/>
        <v>3903886.8272305201</v>
      </c>
      <c r="M165" s="64">
        <f t="shared" si="138"/>
        <v>3817668.2863970832</v>
      </c>
      <c r="N165" s="64">
        <f t="shared" si="138"/>
        <v>3726647.726584997</v>
      </c>
      <c r="O165" s="64">
        <f t="shared" si="138"/>
        <v>3637418.2811408304</v>
      </c>
      <c r="P165" s="64">
        <f t="shared" si="138"/>
        <v>3556190.8802938536</v>
      </c>
      <c r="Q165" s="64">
        <f t="shared" si="138"/>
        <v>3487159.1565782409</v>
      </c>
      <c r="R165" s="64">
        <f t="shared" si="138"/>
        <v>3431877.1087633041</v>
      </c>
      <c r="S165" s="64">
        <f t="shared" si="138"/>
        <v>3389694.4526881333</v>
      </c>
      <c r="T165" s="64">
        <f t="shared" si="138"/>
        <v>3358686.8174189748</v>
      </c>
      <c r="U165" s="64">
        <f t="shared" si="138"/>
        <v>3336516.8067785786</v>
      </c>
      <c r="V165" s="64">
        <f t="shared" si="138"/>
        <v>3320978.9033790841</v>
      </c>
      <c r="W165" s="64">
        <f t="shared" si="138"/>
        <v>3310241.2570958529</v>
      </c>
      <c r="X165" s="64">
        <f t="shared" si="138"/>
        <v>3302892.9506667997</v>
      </c>
      <c r="Y165" s="64">
        <f t="shared" si="138"/>
        <v>3297897.7030396117</v>
      </c>
      <c r="Z165" s="64">
        <f t="shared" si="138"/>
        <v>3294517.4745544358</v>
      </c>
      <c r="AA165" s="64">
        <f t="shared" si="138"/>
        <v>3292237.1688893093</v>
      </c>
      <c r="AB165" s="64">
        <f t="shared" si="138"/>
        <v>3290702.0784431426</v>
      </c>
      <c r="AC165" s="64">
        <f t="shared" si="138"/>
        <v>3289670.1144779786</v>
      </c>
    </row>
    <row r="166" spans="1:29" ht="15.75" thickBot="1" x14ac:dyDescent="0.3">
      <c r="AC166" s="32"/>
    </row>
    <row r="167" spans="1:29" ht="15.75" thickBot="1" x14ac:dyDescent="0.3">
      <c r="A167" s="26" t="s">
        <v>208</v>
      </c>
      <c r="B167" s="27">
        <v>2023</v>
      </c>
      <c r="C167" s="27">
        <v>2024</v>
      </c>
      <c r="D167" s="27">
        <v>2025</v>
      </c>
      <c r="E167" s="27">
        <v>2026</v>
      </c>
      <c r="F167" s="27">
        <v>2027</v>
      </c>
      <c r="G167" s="27">
        <v>2028</v>
      </c>
      <c r="H167" s="27">
        <v>2029</v>
      </c>
      <c r="I167" s="27">
        <v>2030</v>
      </c>
      <c r="J167" s="27">
        <v>2031</v>
      </c>
      <c r="K167" s="27">
        <v>2032</v>
      </c>
      <c r="L167" s="27">
        <v>2033</v>
      </c>
      <c r="M167" s="27">
        <v>2034</v>
      </c>
      <c r="N167" s="27">
        <v>2035</v>
      </c>
      <c r="O167" s="27">
        <v>2036</v>
      </c>
      <c r="P167" s="27">
        <v>2037</v>
      </c>
      <c r="Q167" s="27">
        <v>2038</v>
      </c>
      <c r="R167" s="27">
        <v>2039</v>
      </c>
      <c r="S167" s="27">
        <v>2040</v>
      </c>
      <c r="T167" s="27">
        <v>2041</v>
      </c>
      <c r="U167" s="27">
        <v>2042</v>
      </c>
      <c r="V167" s="27">
        <v>2043</v>
      </c>
      <c r="W167" s="27">
        <v>2044</v>
      </c>
      <c r="X167" s="27">
        <v>2045</v>
      </c>
      <c r="Y167" s="27">
        <v>2046</v>
      </c>
      <c r="Z167" s="27">
        <v>2047</v>
      </c>
      <c r="AA167" s="27">
        <v>2048</v>
      </c>
      <c r="AB167" s="27">
        <v>2049</v>
      </c>
      <c r="AC167" s="28">
        <v>2050</v>
      </c>
    </row>
    <row r="168" spans="1:29" x14ac:dyDescent="0.25">
      <c r="A168" s="29" t="str">
        <f t="shared" ref="A168:A175" si="139">A156</f>
        <v>Capex vehicle</v>
      </c>
      <c r="B168" s="65">
        <f>((1+B141)^B148)*B141/(((1+B141)^B148)-1)*(B137)/B153</f>
        <v>4.8601077594228057</v>
      </c>
      <c r="C168" s="65">
        <f t="shared" ref="C168:AC168" si="140">((1+C141)^C148)*C141/(((1+C141)^C148)-1)*(C137)/C153</f>
        <v>4.8497541098356427</v>
      </c>
      <c r="D168" s="65">
        <f t="shared" si="140"/>
        <v>4.8350534116360544</v>
      </c>
      <c r="E168" s="65">
        <f t="shared" si="140"/>
        <v>4.8142753873778386</v>
      </c>
      <c r="F168" s="65">
        <f t="shared" si="140"/>
        <v>4.7851034161859127</v>
      </c>
      <c r="G168" s="65">
        <f t="shared" si="140"/>
        <v>4.7445437864756714</v>
      </c>
      <c r="H168" s="65">
        <f t="shared" si="140"/>
        <v>4.6889380514816965</v>
      </c>
      <c r="I168" s="65">
        <f t="shared" si="140"/>
        <v>4.6142099021194625</v>
      </c>
      <c r="J168" s="65">
        <f t="shared" si="140"/>
        <v>4.5165257744862721</v>
      </c>
      <c r="K168" s="65">
        <f t="shared" si="140"/>
        <v>4.3935091264928241</v>
      </c>
      <c r="L168" s="65">
        <f t="shared" si="140"/>
        <v>4.2458926800941192</v>
      </c>
      <c r="M168" s="65">
        <f t="shared" si="140"/>
        <v>4.0789718916073303</v>
      </c>
      <c r="N168" s="65">
        <f t="shared" si="140"/>
        <v>3.9027543000605887</v>
      </c>
      <c r="O168" s="65">
        <f t="shared" si="140"/>
        <v>3.7300043411097277</v>
      </c>
      <c r="P168" s="65">
        <f t="shared" si="140"/>
        <v>3.5727464976685668</v>
      </c>
      <c r="Q168" s="65">
        <f t="shared" si="140"/>
        <v>3.4390997246911277</v>
      </c>
      <c r="R168" s="65">
        <f t="shared" si="140"/>
        <v>3.3320725943171574</v>
      </c>
      <c r="S168" s="65">
        <f t="shared" si="140"/>
        <v>3.2504061436387905</v>
      </c>
      <c r="T168" s="65">
        <f t="shared" si="140"/>
        <v>3.1903747527313779</v>
      </c>
      <c r="U168" s="65">
        <f t="shared" si="140"/>
        <v>3.147453176686561</v>
      </c>
      <c r="V168" s="65">
        <f t="shared" si="140"/>
        <v>3.1173714905224945</v>
      </c>
      <c r="W168" s="65">
        <f t="shared" si="140"/>
        <v>3.0965831964181936</v>
      </c>
      <c r="X168" s="65">
        <f t="shared" si="140"/>
        <v>3.0823567308421902</v>
      </c>
      <c r="Y168" s="65">
        <f t="shared" si="140"/>
        <v>3.0726858333234324</v>
      </c>
      <c r="Z168" s="65">
        <f t="shared" si="140"/>
        <v>3.0661416445844814</v>
      </c>
      <c r="AA168" s="65">
        <f t="shared" si="140"/>
        <v>3.0617269280289179</v>
      </c>
      <c r="AB168" s="65">
        <f t="shared" si="140"/>
        <v>3.058754962774163</v>
      </c>
      <c r="AC168" s="65">
        <f t="shared" si="140"/>
        <v>3.0567570602686231</v>
      </c>
    </row>
    <row r="169" spans="1:29" x14ac:dyDescent="0.25">
      <c r="A169" s="30" t="str">
        <f t="shared" si="139"/>
        <v>Residual value (vehicle)</v>
      </c>
      <c r="B169" s="66">
        <f>((1+B141)^B148)*B141/(((1+B141)^B148)-1)*(B138)/B153</f>
        <v>-0.24703557911170351</v>
      </c>
      <c r="C169" s="66">
        <f t="shared" ref="C169:AC169" si="141">((1+C141)^C148)*C141/(((1+C141)^C148)-1)*(C138)/C153</f>
        <v>-0.24824350489687252</v>
      </c>
      <c r="D169" s="66">
        <f t="shared" si="141"/>
        <v>-0.24995858635349122</v>
      </c>
      <c r="E169" s="66">
        <f t="shared" si="141"/>
        <v>-0.25238268918361639</v>
      </c>
      <c r="F169" s="66">
        <f t="shared" si="141"/>
        <v>-0.25578608582267437</v>
      </c>
      <c r="G169" s="66">
        <f t="shared" si="141"/>
        <v>-0.26051804262220252</v>
      </c>
      <c r="H169" s="66">
        <f t="shared" si="141"/>
        <v>-0.26700537837149957</v>
      </c>
      <c r="I169" s="66">
        <f t="shared" si="141"/>
        <v>-0.27572366246376023</v>
      </c>
      <c r="J169" s="66">
        <f t="shared" si="141"/>
        <v>-0.28712014402096564</v>
      </c>
      <c r="K169" s="66">
        <f t="shared" si="141"/>
        <v>-0.301472086286868</v>
      </c>
      <c r="L169" s="66">
        <f t="shared" si="141"/>
        <v>-0.31869400503338358</v>
      </c>
      <c r="M169" s="66">
        <f t="shared" si="141"/>
        <v>-0.33816809702350897</v>
      </c>
      <c r="N169" s="66">
        <f t="shared" si="141"/>
        <v>-0.35872681603729545</v>
      </c>
      <c r="O169" s="66">
        <f t="shared" si="141"/>
        <v>-0.378880977914896</v>
      </c>
      <c r="P169" s="66">
        <f t="shared" si="141"/>
        <v>-0.39722772631636477</v>
      </c>
      <c r="Q169" s="66">
        <f t="shared" si="141"/>
        <v>-0.41281984983039921</v>
      </c>
      <c r="R169" s="66">
        <f t="shared" si="141"/>
        <v>-0.42530634837402914</v>
      </c>
      <c r="S169" s="66">
        <f t="shared" si="141"/>
        <v>-0.43483410095317204</v>
      </c>
      <c r="T169" s="66">
        <f t="shared" si="141"/>
        <v>-0.44183776322570334</v>
      </c>
      <c r="U169" s="66">
        <f t="shared" si="141"/>
        <v>-0.44684528043093191</v>
      </c>
      <c r="V169" s="66">
        <f t="shared" si="141"/>
        <v>-0.45035481048340636</v>
      </c>
      <c r="W169" s="66">
        <f t="shared" si="141"/>
        <v>-0.45278011146224156</v>
      </c>
      <c r="X169" s="66">
        <f t="shared" si="141"/>
        <v>-0.45443986577944195</v>
      </c>
      <c r="Y169" s="66">
        <f t="shared" si="141"/>
        <v>-0.45556813715663036</v>
      </c>
      <c r="Z169" s="66">
        <f t="shared" si="141"/>
        <v>-0.45633162584284143</v>
      </c>
      <c r="AA169" s="66">
        <f t="shared" si="141"/>
        <v>-0.45684667610765711</v>
      </c>
      <c r="AB169" s="66">
        <f t="shared" si="141"/>
        <v>-0.45719340538737846</v>
      </c>
      <c r="AC169" s="66">
        <f t="shared" si="141"/>
        <v>-0.45742649401302482</v>
      </c>
    </row>
    <row r="170" spans="1:29" x14ac:dyDescent="0.25">
      <c r="A170" s="30" t="str">
        <f t="shared" si="139"/>
        <v>Capex costumization</v>
      </c>
      <c r="B170" s="66">
        <f>((1+B141)^B149)*B141/(((1+B141)^B149)-1)*(B139)/B153</f>
        <v>2.2791815369426573</v>
      </c>
      <c r="C170" s="66">
        <f t="shared" ref="C170:AC170" si="142">((1+C141)^C149)*C141/(((1+C141)^C149)-1)*(C139)/C153</f>
        <v>2.2791815369426573</v>
      </c>
      <c r="D170" s="66">
        <f t="shared" si="142"/>
        <v>2.2791815369426573</v>
      </c>
      <c r="E170" s="66">
        <f t="shared" si="142"/>
        <v>2.2791815369426573</v>
      </c>
      <c r="F170" s="66">
        <f t="shared" si="142"/>
        <v>2.2791815369426573</v>
      </c>
      <c r="G170" s="66">
        <f t="shared" si="142"/>
        <v>2.2791815369426573</v>
      </c>
      <c r="H170" s="66">
        <f t="shared" si="142"/>
        <v>2.2791815369426573</v>
      </c>
      <c r="I170" s="66">
        <f t="shared" si="142"/>
        <v>2.2791815369426573</v>
      </c>
      <c r="J170" s="66">
        <f t="shared" si="142"/>
        <v>2.2791815369426573</v>
      </c>
      <c r="K170" s="66">
        <f t="shared" si="142"/>
        <v>2.2791815369426573</v>
      </c>
      <c r="L170" s="66">
        <f t="shared" si="142"/>
        <v>2.2791815369426573</v>
      </c>
      <c r="M170" s="66">
        <f t="shared" si="142"/>
        <v>2.2791815369426573</v>
      </c>
      <c r="N170" s="66">
        <f t="shared" si="142"/>
        <v>2.2791815369426573</v>
      </c>
      <c r="O170" s="66">
        <f t="shared" si="142"/>
        <v>2.2791815369426573</v>
      </c>
      <c r="P170" s="66">
        <f t="shared" si="142"/>
        <v>2.2791815369426573</v>
      </c>
      <c r="Q170" s="66">
        <f t="shared" si="142"/>
        <v>2.2791815369426573</v>
      </c>
      <c r="R170" s="66">
        <f t="shared" si="142"/>
        <v>2.2791815369426573</v>
      </c>
      <c r="S170" s="66">
        <f t="shared" si="142"/>
        <v>2.2791815369426573</v>
      </c>
      <c r="T170" s="66">
        <f t="shared" si="142"/>
        <v>2.2791815369426573</v>
      </c>
      <c r="U170" s="66">
        <f t="shared" si="142"/>
        <v>2.2791815369426573</v>
      </c>
      <c r="V170" s="66">
        <f t="shared" si="142"/>
        <v>2.2791815369426573</v>
      </c>
      <c r="W170" s="66">
        <f t="shared" si="142"/>
        <v>2.2791815369426573</v>
      </c>
      <c r="X170" s="66">
        <f t="shared" si="142"/>
        <v>2.2791815369426573</v>
      </c>
      <c r="Y170" s="66">
        <f t="shared" si="142"/>
        <v>2.2791815369426573</v>
      </c>
      <c r="Z170" s="66">
        <f t="shared" si="142"/>
        <v>2.2791815369426573</v>
      </c>
      <c r="AA170" s="66">
        <f t="shared" si="142"/>
        <v>2.2791815369426573</v>
      </c>
      <c r="AB170" s="66">
        <f t="shared" si="142"/>
        <v>2.2791815369426573</v>
      </c>
      <c r="AC170" s="66">
        <f t="shared" si="142"/>
        <v>2.2791815369426573</v>
      </c>
    </row>
    <row r="171" spans="1:29" x14ac:dyDescent="0.25">
      <c r="A171" s="30" t="str">
        <f t="shared" si="139"/>
        <v>Residual value (costumization)</v>
      </c>
      <c r="B171" s="66">
        <f>((1+B141)^B149)*B141/(((1+B141)^B149)-1)*(B140)/B153</f>
        <v>-0.11395907684713286</v>
      </c>
      <c r="C171" s="66">
        <f t="shared" ref="C171:AC171" si="143">((1+C141)^C149)*C141/(((1+C141)^C149)-1)*(C140)/C153</f>
        <v>-0.11395907684713286</v>
      </c>
      <c r="D171" s="66">
        <f t="shared" si="143"/>
        <v>-0.11395907684713286</v>
      </c>
      <c r="E171" s="66">
        <f t="shared" si="143"/>
        <v>-0.11395907684713286</v>
      </c>
      <c r="F171" s="66">
        <f t="shared" si="143"/>
        <v>-0.11395907684713286</v>
      </c>
      <c r="G171" s="66">
        <f t="shared" si="143"/>
        <v>-0.11395907684713286</v>
      </c>
      <c r="H171" s="66">
        <f t="shared" si="143"/>
        <v>-0.11395907684713286</v>
      </c>
      <c r="I171" s="66">
        <f t="shared" si="143"/>
        <v>-0.11395907684713286</v>
      </c>
      <c r="J171" s="66">
        <f t="shared" si="143"/>
        <v>-0.11395907684713286</v>
      </c>
      <c r="K171" s="66">
        <f t="shared" si="143"/>
        <v>-0.11395907684713286</v>
      </c>
      <c r="L171" s="66">
        <f t="shared" si="143"/>
        <v>-0.11395907684713286</v>
      </c>
      <c r="M171" s="66">
        <f t="shared" si="143"/>
        <v>-0.11395907684713286</v>
      </c>
      <c r="N171" s="66">
        <f t="shared" si="143"/>
        <v>-0.11395907684713286</v>
      </c>
      <c r="O171" s="66">
        <f t="shared" si="143"/>
        <v>-0.11395907684713286</v>
      </c>
      <c r="P171" s="66">
        <f t="shared" si="143"/>
        <v>-0.11395907684713286</v>
      </c>
      <c r="Q171" s="66">
        <f t="shared" si="143"/>
        <v>-0.11395907684713286</v>
      </c>
      <c r="R171" s="66">
        <f t="shared" si="143"/>
        <v>-0.11395907684713286</v>
      </c>
      <c r="S171" s="66">
        <f t="shared" si="143"/>
        <v>-0.11395907684713286</v>
      </c>
      <c r="T171" s="66">
        <f t="shared" si="143"/>
        <v>-0.11395907684713286</v>
      </c>
      <c r="U171" s="66">
        <f t="shared" si="143"/>
        <v>-0.11395907684713286</v>
      </c>
      <c r="V171" s="66">
        <f t="shared" si="143"/>
        <v>-0.11395907684713286</v>
      </c>
      <c r="W171" s="66">
        <f t="shared" si="143"/>
        <v>-0.11395907684713286</v>
      </c>
      <c r="X171" s="66">
        <f t="shared" si="143"/>
        <v>-0.11395907684713286</v>
      </c>
      <c r="Y171" s="66">
        <f t="shared" si="143"/>
        <v>-0.11395907684713286</v>
      </c>
      <c r="Z171" s="66">
        <f t="shared" si="143"/>
        <v>-0.11395907684713286</v>
      </c>
      <c r="AA171" s="66">
        <f t="shared" si="143"/>
        <v>-0.11395907684713286</v>
      </c>
      <c r="AB171" s="66">
        <f t="shared" si="143"/>
        <v>-0.11395907684713286</v>
      </c>
      <c r="AC171" s="66">
        <f t="shared" si="143"/>
        <v>-0.11395907684713286</v>
      </c>
    </row>
    <row r="172" spans="1:29" x14ac:dyDescent="0.25">
      <c r="A172" s="30" t="str">
        <f t="shared" si="139"/>
        <v>Opex fix (admin, crew, insurance)</v>
      </c>
      <c r="B172" s="66">
        <f>B142/B153</f>
        <v>3.473389355742297</v>
      </c>
      <c r="C172" s="66">
        <f t="shared" ref="C172:AC172" si="144">C142/C153</f>
        <v>3.473389355742297</v>
      </c>
      <c r="D172" s="66">
        <f t="shared" si="144"/>
        <v>3.473389355742297</v>
      </c>
      <c r="E172" s="66">
        <f t="shared" si="144"/>
        <v>3.473389355742297</v>
      </c>
      <c r="F172" s="66">
        <f t="shared" si="144"/>
        <v>3.473389355742297</v>
      </c>
      <c r="G172" s="66">
        <f t="shared" si="144"/>
        <v>3.473389355742297</v>
      </c>
      <c r="H172" s="66">
        <f t="shared" si="144"/>
        <v>3.473389355742297</v>
      </c>
      <c r="I172" s="66">
        <f t="shared" si="144"/>
        <v>3.473389355742297</v>
      </c>
      <c r="J172" s="66">
        <f t="shared" si="144"/>
        <v>3.473389355742297</v>
      </c>
      <c r="K172" s="66">
        <f t="shared" si="144"/>
        <v>3.473389355742297</v>
      </c>
      <c r="L172" s="66">
        <f t="shared" si="144"/>
        <v>3.473389355742297</v>
      </c>
      <c r="M172" s="66">
        <f t="shared" si="144"/>
        <v>3.473389355742297</v>
      </c>
      <c r="N172" s="66">
        <f t="shared" si="144"/>
        <v>3.473389355742297</v>
      </c>
      <c r="O172" s="66">
        <f t="shared" si="144"/>
        <v>3.473389355742297</v>
      </c>
      <c r="P172" s="66">
        <f t="shared" si="144"/>
        <v>3.473389355742297</v>
      </c>
      <c r="Q172" s="66">
        <f t="shared" si="144"/>
        <v>3.473389355742297</v>
      </c>
      <c r="R172" s="66">
        <f t="shared" si="144"/>
        <v>3.473389355742297</v>
      </c>
      <c r="S172" s="66">
        <f t="shared" si="144"/>
        <v>3.473389355742297</v>
      </c>
      <c r="T172" s="66">
        <f t="shared" si="144"/>
        <v>3.473389355742297</v>
      </c>
      <c r="U172" s="66">
        <f t="shared" si="144"/>
        <v>3.473389355742297</v>
      </c>
      <c r="V172" s="66">
        <f t="shared" si="144"/>
        <v>3.473389355742297</v>
      </c>
      <c r="W172" s="66">
        <f t="shared" si="144"/>
        <v>3.473389355742297</v>
      </c>
      <c r="X172" s="66">
        <f t="shared" si="144"/>
        <v>3.473389355742297</v>
      </c>
      <c r="Y172" s="66">
        <f t="shared" si="144"/>
        <v>3.473389355742297</v>
      </c>
      <c r="Z172" s="66">
        <f t="shared" si="144"/>
        <v>3.473389355742297</v>
      </c>
      <c r="AA172" s="66">
        <f t="shared" si="144"/>
        <v>3.473389355742297</v>
      </c>
      <c r="AB172" s="66">
        <f t="shared" si="144"/>
        <v>3.473389355742297</v>
      </c>
      <c r="AC172" s="66">
        <f t="shared" si="144"/>
        <v>3.473389355742297</v>
      </c>
    </row>
    <row r="173" spans="1:29" x14ac:dyDescent="0.25">
      <c r="A173" s="30" t="str">
        <f t="shared" si="139"/>
        <v>Opex maintenance &amp; repair</v>
      </c>
      <c r="B173" s="66">
        <f>B143/B153</f>
        <v>7.246856904861251</v>
      </c>
      <c r="C173" s="66">
        <f t="shared" ref="C173:AC173" si="145">C143/C153</f>
        <v>7.2314186839996299</v>
      </c>
      <c r="D173" s="66">
        <f t="shared" si="145"/>
        <v>7.2094986234726957</v>
      </c>
      <c r="E173" s="66">
        <f t="shared" si="145"/>
        <v>7.1785167243012031</v>
      </c>
      <c r="F173" s="66">
        <f t="shared" si="145"/>
        <v>7.1350186968241909</v>
      </c>
      <c r="G173" s="66">
        <f t="shared" si="145"/>
        <v>7.0745406483582061</v>
      </c>
      <c r="H173" s="66">
        <f t="shared" si="145"/>
        <v>6.9916275063996354</v>
      </c>
      <c r="I173" s="66">
        <f t="shared" si="145"/>
        <v>6.8802011282204152</v>
      </c>
      <c r="J173" s="66">
        <f t="shared" si="145"/>
        <v>6.7345453259470114</v>
      </c>
      <c r="K173" s="66">
        <f t="shared" si="145"/>
        <v>6.5511164620096221</v>
      </c>
      <c r="L173" s="66">
        <f t="shared" si="145"/>
        <v>6.3310070906111209</v>
      </c>
      <c r="M173" s="66">
        <f t="shared" si="145"/>
        <v>6.0821132124321657</v>
      </c>
      <c r="N173" s="66">
        <f t="shared" si="145"/>
        <v>5.8193569664245297</v>
      </c>
      <c r="O173" s="66">
        <f t="shared" si="145"/>
        <v>5.56177127186655</v>
      </c>
      <c r="P173" s="66">
        <f t="shared" si="145"/>
        <v>5.3272857120812445</v>
      </c>
      <c r="Q173" s="66">
        <f t="shared" si="145"/>
        <v>5.1280063776495748</v>
      </c>
      <c r="R173" s="66">
        <f t="shared" si="145"/>
        <v>4.9684193196765616</v>
      </c>
      <c r="S173" s="66">
        <f t="shared" si="145"/>
        <v>4.8466473114640678</v>
      </c>
      <c r="T173" s="66">
        <f t="shared" si="145"/>
        <v>4.7571351192987104</v>
      </c>
      <c r="U173" s="66">
        <f t="shared" si="145"/>
        <v>4.6931351968433184</v>
      </c>
      <c r="V173" s="66">
        <f t="shared" si="145"/>
        <v>4.6482807026882691</v>
      </c>
      <c r="W173" s="66">
        <f t="shared" si="145"/>
        <v>4.6172834902544588</v>
      </c>
      <c r="X173" s="66">
        <f t="shared" si="145"/>
        <v>4.5960705531356583</v>
      </c>
      <c r="Y173" s="66">
        <f t="shared" si="145"/>
        <v>4.5816503768907726</v>
      </c>
      <c r="Z173" s="66">
        <f t="shared" si="145"/>
        <v>4.5718924040849966</v>
      </c>
      <c r="AA173" s="66">
        <f t="shared" si="145"/>
        <v>4.5653096654426975</v>
      </c>
      <c r="AB173" s="66">
        <f t="shared" si="145"/>
        <v>4.5608781984889726</v>
      </c>
      <c r="AC173" s="66">
        <f t="shared" si="145"/>
        <v>4.5578991465246528</v>
      </c>
    </row>
    <row r="174" spans="1:29" x14ac:dyDescent="0.25">
      <c r="A174" s="30" t="str">
        <f t="shared" si="139"/>
        <v>Opex var (mode-fees, shunting)</v>
      </c>
      <c r="B174" s="66">
        <f>B144*B153/B153</f>
        <v>3.6414565826330532</v>
      </c>
      <c r="C174" s="66">
        <f t="shared" ref="C174:AC174" si="146">C144*C153/C153</f>
        <v>3.6414565826330532</v>
      </c>
      <c r="D174" s="66">
        <f t="shared" si="146"/>
        <v>3.6414565826330532</v>
      </c>
      <c r="E174" s="66">
        <f t="shared" si="146"/>
        <v>3.6414565826330532</v>
      </c>
      <c r="F174" s="66">
        <f t="shared" si="146"/>
        <v>3.6414565826330532</v>
      </c>
      <c r="G174" s="66">
        <f t="shared" si="146"/>
        <v>3.6414565826330532</v>
      </c>
      <c r="H174" s="66">
        <f t="shared" si="146"/>
        <v>3.6414565826330532</v>
      </c>
      <c r="I174" s="66">
        <f t="shared" si="146"/>
        <v>3.6414565826330532</v>
      </c>
      <c r="J174" s="66">
        <f t="shared" si="146"/>
        <v>3.6414565826330532</v>
      </c>
      <c r="K174" s="66">
        <f t="shared" si="146"/>
        <v>3.6414565826330532</v>
      </c>
      <c r="L174" s="66">
        <f t="shared" si="146"/>
        <v>3.6414565826330532</v>
      </c>
      <c r="M174" s="66">
        <f t="shared" si="146"/>
        <v>3.6414565826330532</v>
      </c>
      <c r="N174" s="66">
        <f t="shared" si="146"/>
        <v>3.6414565826330532</v>
      </c>
      <c r="O174" s="66">
        <f t="shared" si="146"/>
        <v>3.6414565826330532</v>
      </c>
      <c r="P174" s="66">
        <f t="shared" si="146"/>
        <v>3.6414565826330532</v>
      </c>
      <c r="Q174" s="66">
        <f t="shared" si="146"/>
        <v>3.6414565826330532</v>
      </c>
      <c r="R174" s="66">
        <f t="shared" si="146"/>
        <v>3.6414565826330532</v>
      </c>
      <c r="S174" s="66">
        <f t="shared" si="146"/>
        <v>3.6414565826330532</v>
      </c>
      <c r="T174" s="66">
        <f t="shared" si="146"/>
        <v>3.6414565826330532</v>
      </c>
      <c r="U174" s="66">
        <f t="shared" si="146"/>
        <v>3.6414565826330532</v>
      </c>
      <c r="V174" s="66">
        <f t="shared" si="146"/>
        <v>3.6414565826330532</v>
      </c>
      <c r="W174" s="66">
        <f t="shared" si="146"/>
        <v>3.6414565826330532</v>
      </c>
      <c r="X174" s="66">
        <f t="shared" si="146"/>
        <v>3.6414565826330532</v>
      </c>
      <c r="Y174" s="66">
        <f t="shared" si="146"/>
        <v>3.6414565826330532</v>
      </c>
      <c r="Z174" s="66">
        <f t="shared" si="146"/>
        <v>3.6414565826330532</v>
      </c>
      <c r="AA174" s="66">
        <f t="shared" si="146"/>
        <v>3.6414565826330532</v>
      </c>
      <c r="AB174" s="66">
        <f t="shared" si="146"/>
        <v>3.6414565826330532</v>
      </c>
      <c r="AC174" s="66">
        <f t="shared" si="146"/>
        <v>3.6414565826330532</v>
      </c>
    </row>
    <row r="175" spans="1:29" x14ac:dyDescent="0.25">
      <c r="A175" s="30" t="str">
        <f t="shared" si="139"/>
        <v>Fuel Cost</v>
      </c>
      <c r="B175" s="66">
        <f>B145*B146*B153/B153</f>
        <v>2.5078650576054793</v>
      </c>
      <c r="C175" s="66">
        <f t="shared" ref="C175:AC175" si="147">C145*C146*C153/C153</f>
        <v>2.5049046003842381</v>
      </c>
      <c r="D175" s="66">
        <f t="shared" si="147"/>
        <v>2.500701175516912</v>
      </c>
      <c r="E175" s="66">
        <f t="shared" si="147"/>
        <v>2.4947600383902864</v>
      </c>
      <c r="F175" s="66">
        <f t="shared" si="147"/>
        <v>2.486418789051497</v>
      </c>
      <c r="G175" s="66">
        <f t="shared" si="147"/>
        <v>2.4748214245033058</v>
      </c>
      <c r="H175" s="66">
        <f t="shared" si="147"/>
        <v>2.4589218715660066</v>
      </c>
      <c r="I175" s="66">
        <f t="shared" si="147"/>
        <v>2.4375545761454895</v>
      </c>
      <c r="J175" s="66">
        <f t="shared" si="147"/>
        <v>2.4096233931729762</v>
      </c>
      <c r="K175" s="66">
        <f t="shared" si="147"/>
        <v>2.3744487892017694</v>
      </c>
      <c r="L175" s="66">
        <f t="shared" si="147"/>
        <v>2.3322402741234858</v>
      </c>
      <c r="M175" s="66">
        <f t="shared" si="147"/>
        <v>2.2845119972979209</v>
      </c>
      <c r="N175" s="66">
        <f t="shared" si="147"/>
        <v>2.2341254512773641</v>
      </c>
      <c r="O175" s="66">
        <f t="shared" si="147"/>
        <v>2.184730418237101</v>
      </c>
      <c r="P175" s="66">
        <f t="shared" si="147"/>
        <v>2.1397651029351961</v>
      </c>
      <c r="Q175" s="66">
        <f t="shared" si="147"/>
        <v>2.1015509881126104</v>
      </c>
      <c r="R175" s="66">
        <f t="shared" si="147"/>
        <v>2.0709483258999346</v>
      </c>
      <c r="S175" s="66">
        <f t="shared" si="147"/>
        <v>2.0475971363885876</v>
      </c>
      <c r="T175" s="66">
        <f t="shared" si="147"/>
        <v>2.0304321393296423</v>
      </c>
      <c r="U175" s="66">
        <f t="shared" si="147"/>
        <v>2.0181594147527466</v>
      </c>
      <c r="V175" s="66">
        <f t="shared" si="147"/>
        <v>2.0095580472560193</v>
      </c>
      <c r="W175" s="66">
        <f t="shared" si="147"/>
        <v>2.0036139736344172</v>
      </c>
      <c r="X175" s="66">
        <f t="shared" si="147"/>
        <v>1.9995461478506049</v>
      </c>
      <c r="Y175" s="66">
        <f t="shared" si="147"/>
        <v>1.9967809124469664</v>
      </c>
      <c r="Z175" s="66">
        <f t="shared" si="147"/>
        <v>1.9949097084192176</v>
      </c>
      <c r="AA175" s="66">
        <f t="shared" si="147"/>
        <v>1.9936473922285236</v>
      </c>
      <c r="AB175" s="66">
        <f t="shared" si="147"/>
        <v>1.9927976072396028</v>
      </c>
      <c r="AC175" s="66">
        <f t="shared" si="147"/>
        <v>1.9922263396058988</v>
      </c>
    </row>
    <row r="176" spans="1:29" ht="15.75" thickBot="1" x14ac:dyDescent="0.3">
      <c r="A176" s="59" t="str">
        <f t="shared" ref="A176" si="148">A164</f>
        <v>Emission Cost</v>
      </c>
      <c r="B176" s="66">
        <f>B147</f>
        <v>0</v>
      </c>
      <c r="C176" s="66">
        <f t="shared" ref="C176:AC176" si="149">C147</f>
        <v>0</v>
      </c>
      <c r="D176" s="66">
        <f t="shared" si="149"/>
        <v>0</v>
      </c>
      <c r="E176" s="66">
        <f t="shared" si="149"/>
        <v>0</v>
      </c>
      <c r="F176" s="66">
        <f t="shared" si="149"/>
        <v>0</v>
      </c>
      <c r="G176" s="66">
        <f t="shared" si="149"/>
        <v>0</v>
      </c>
      <c r="H176" s="66">
        <f t="shared" si="149"/>
        <v>0</v>
      </c>
      <c r="I176" s="66">
        <f t="shared" si="149"/>
        <v>0</v>
      </c>
      <c r="J176" s="66">
        <f t="shared" si="149"/>
        <v>0</v>
      </c>
      <c r="K176" s="66">
        <f t="shared" si="149"/>
        <v>0</v>
      </c>
      <c r="L176" s="66">
        <f t="shared" si="149"/>
        <v>0</v>
      </c>
      <c r="M176" s="66">
        <f t="shared" si="149"/>
        <v>0</v>
      </c>
      <c r="N176" s="66">
        <f t="shared" si="149"/>
        <v>0</v>
      </c>
      <c r="O176" s="66">
        <f t="shared" si="149"/>
        <v>0</v>
      </c>
      <c r="P176" s="66">
        <f t="shared" si="149"/>
        <v>0</v>
      </c>
      <c r="Q176" s="66">
        <f t="shared" si="149"/>
        <v>0</v>
      </c>
      <c r="R176" s="66">
        <f t="shared" si="149"/>
        <v>0</v>
      </c>
      <c r="S176" s="66">
        <f t="shared" si="149"/>
        <v>0</v>
      </c>
      <c r="T176" s="66">
        <f t="shared" si="149"/>
        <v>0</v>
      </c>
      <c r="U176" s="66">
        <f t="shared" si="149"/>
        <v>0</v>
      </c>
      <c r="V176" s="66">
        <f t="shared" si="149"/>
        <v>0</v>
      </c>
      <c r="W176" s="66">
        <f t="shared" si="149"/>
        <v>0</v>
      </c>
      <c r="X176" s="66">
        <f t="shared" si="149"/>
        <v>0</v>
      </c>
      <c r="Y176" s="66">
        <f t="shared" si="149"/>
        <v>0</v>
      </c>
      <c r="Z176" s="66">
        <f t="shared" si="149"/>
        <v>0</v>
      </c>
      <c r="AA176" s="66">
        <f t="shared" si="149"/>
        <v>0</v>
      </c>
      <c r="AB176" s="66">
        <f t="shared" si="149"/>
        <v>0</v>
      </c>
      <c r="AC176" s="66">
        <f t="shared" si="149"/>
        <v>0</v>
      </c>
    </row>
    <row r="177" spans="1:29" ht="15.75" thickBot="1" x14ac:dyDescent="0.3">
      <c r="A177" s="31" t="s">
        <v>63</v>
      </c>
      <c r="B177" s="76">
        <f>B168+B169+B170-B171+B172+B173+B174+B175+B176</f>
        <v>23.875780694942971</v>
      </c>
      <c r="C177" s="76">
        <f t="shared" ref="C177:AC177" si="150">C168+C169+C170-C171+C172+C173+C174+C175+C176</f>
        <v>23.845820441487781</v>
      </c>
      <c r="D177" s="76">
        <f t="shared" si="150"/>
        <v>23.803281176437313</v>
      </c>
      <c r="E177" s="76">
        <f t="shared" si="150"/>
        <v>23.743156013050854</v>
      </c>
      <c r="F177" s="76">
        <f t="shared" si="150"/>
        <v>23.658741368404069</v>
      </c>
      <c r="G177" s="76">
        <f t="shared" si="150"/>
        <v>23.54137436888012</v>
      </c>
      <c r="H177" s="76">
        <f t="shared" si="150"/>
        <v>23.380468603240978</v>
      </c>
      <c r="I177" s="76">
        <f t="shared" si="150"/>
        <v>23.164228496186748</v>
      </c>
      <c r="J177" s="76">
        <f t="shared" si="150"/>
        <v>22.881560901750433</v>
      </c>
      <c r="K177" s="76">
        <f t="shared" si="150"/>
        <v>22.525588843582486</v>
      </c>
      <c r="L177" s="76">
        <f t="shared" si="150"/>
        <v>22.098432591960481</v>
      </c>
      <c r="M177" s="76">
        <f t="shared" si="150"/>
        <v>21.61541555647905</v>
      </c>
      <c r="N177" s="76">
        <f t="shared" si="150"/>
        <v>21.105496453890328</v>
      </c>
      <c r="O177" s="76">
        <f t="shared" si="150"/>
        <v>20.605611605463626</v>
      </c>
      <c r="P177" s="76">
        <f t="shared" si="150"/>
        <v>20.150556138533783</v>
      </c>
      <c r="Q177" s="76">
        <f t="shared" si="150"/>
        <v>19.763823792788052</v>
      </c>
      <c r="R177" s="76">
        <f t="shared" si="150"/>
        <v>19.454120443684765</v>
      </c>
      <c r="S177" s="76">
        <f t="shared" si="150"/>
        <v>19.217803042703416</v>
      </c>
      <c r="T177" s="76">
        <f t="shared" si="150"/>
        <v>19.044090800299166</v>
      </c>
      <c r="U177" s="76">
        <f t="shared" si="150"/>
        <v>18.919889060016835</v>
      </c>
      <c r="V177" s="76">
        <f t="shared" si="150"/>
        <v>18.832841982148516</v>
      </c>
      <c r="W177" s="76">
        <f t="shared" si="150"/>
        <v>18.772687101009971</v>
      </c>
      <c r="X177" s="76">
        <f t="shared" si="150"/>
        <v>18.731520118214153</v>
      </c>
      <c r="Y177" s="76">
        <f t="shared" si="150"/>
        <v>18.70353553766968</v>
      </c>
      <c r="Z177" s="76">
        <f t="shared" si="150"/>
        <v>18.684598683410997</v>
      </c>
      <c r="AA177" s="76">
        <f t="shared" si="150"/>
        <v>18.671823861757623</v>
      </c>
      <c r="AB177" s="76">
        <f t="shared" si="150"/>
        <v>18.663223915280501</v>
      </c>
      <c r="AC177" s="76">
        <f t="shared" si="150"/>
        <v>18.657442604551292</v>
      </c>
    </row>
    <row r="178" spans="1:29" ht="15.75" thickBot="1" x14ac:dyDescent="0.3"/>
    <row r="179" spans="1:29" ht="15.75" thickBot="1" x14ac:dyDescent="0.3">
      <c r="A179" s="26" t="s">
        <v>208</v>
      </c>
      <c r="B179" s="27">
        <v>2023</v>
      </c>
      <c r="C179" s="27">
        <v>2024</v>
      </c>
      <c r="D179" s="27">
        <v>2025</v>
      </c>
      <c r="E179" s="27">
        <v>2026</v>
      </c>
      <c r="F179" s="27">
        <v>2027</v>
      </c>
      <c r="G179" s="27">
        <v>2028</v>
      </c>
      <c r="H179" s="27">
        <v>2029</v>
      </c>
      <c r="I179" s="27">
        <v>2030</v>
      </c>
      <c r="J179" s="27">
        <v>2031</v>
      </c>
      <c r="K179" s="27">
        <v>2032</v>
      </c>
      <c r="L179" s="27">
        <v>2033</v>
      </c>
      <c r="M179" s="27">
        <v>2034</v>
      </c>
      <c r="N179" s="27">
        <v>2035</v>
      </c>
      <c r="O179" s="27">
        <v>2036</v>
      </c>
      <c r="P179" s="27">
        <v>2037</v>
      </c>
      <c r="Q179" s="27">
        <v>2038</v>
      </c>
      <c r="R179" s="27">
        <v>2039</v>
      </c>
      <c r="S179" s="27">
        <v>2040</v>
      </c>
      <c r="T179" s="27">
        <v>2041</v>
      </c>
      <c r="U179" s="27">
        <v>2042</v>
      </c>
      <c r="V179" s="27">
        <v>2043</v>
      </c>
      <c r="W179" s="27">
        <v>2044</v>
      </c>
      <c r="X179" s="27">
        <v>2045</v>
      </c>
      <c r="Y179" s="27">
        <v>2046</v>
      </c>
      <c r="Z179" s="27">
        <v>2047</v>
      </c>
      <c r="AA179" s="27">
        <v>2048</v>
      </c>
      <c r="AB179" s="27">
        <v>2049</v>
      </c>
      <c r="AC179" s="28">
        <v>2050</v>
      </c>
    </row>
    <row r="180" spans="1:29" x14ac:dyDescent="0.25">
      <c r="A180" s="29" t="str">
        <f t="shared" ref="A180:A187" si="151">A156</f>
        <v>Capex vehicle</v>
      </c>
      <c r="B180" s="65">
        <f>((1+B141)^B148)*B141/(((1+B141)^B148)-1)*(B137)/B153/(B150)</f>
        <v>2.1696909640280381E-3</v>
      </c>
      <c r="C180" s="65">
        <f t="shared" ref="C180:AC180" si="152">((1+C141)^C148)*C141/(((1+C141)^C148)-1)*(C137)/C153/(C150)</f>
        <v>2.1650687990337689E-3</v>
      </c>
      <c r="D180" s="65">
        <f t="shared" si="152"/>
        <v>2.1585059873375245E-3</v>
      </c>
      <c r="E180" s="65">
        <f t="shared" si="152"/>
        <v>2.1492300836508209E-3</v>
      </c>
      <c r="F180" s="65">
        <f t="shared" si="152"/>
        <v>2.1362068822258539E-3</v>
      </c>
      <c r="G180" s="65">
        <f t="shared" si="152"/>
        <v>2.1180999046766392E-3</v>
      </c>
      <c r="H180" s="65">
        <f t="shared" si="152"/>
        <v>2.093275915840043E-3</v>
      </c>
      <c r="I180" s="65">
        <f t="shared" si="152"/>
        <v>2.0599151348747601E-3</v>
      </c>
      <c r="J180" s="65">
        <f t="shared" si="152"/>
        <v>2.0163061493242286E-3</v>
      </c>
      <c r="K180" s="65">
        <f t="shared" si="152"/>
        <v>1.9613880028985821E-3</v>
      </c>
      <c r="L180" s="65">
        <f t="shared" si="152"/>
        <v>1.8954878036134461E-3</v>
      </c>
      <c r="M180" s="65">
        <f t="shared" si="152"/>
        <v>1.8209695944675583E-3</v>
      </c>
      <c r="N180" s="65">
        <f t="shared" si="152"/>
        <v>1.7423010268127629E-3</v>
      </c>
      <c r="O180" s="65">
        <f t="shared" si="152"/>
        <v>1.6651805094239855E-3</v>
      </c>
      <c r="P180" s="65">
        <f t="shared" si="152"/>
        <v>1.5949761150306102E-3</v>
      </c>
      <c r="Q180" s="65">
        <f t="shared" si="152"/>
        <v>1.5353123770942534E-3</v>
      </c>
      <c r="R180" s="65">
        <f t="shared" si="152"/>
        <v>1.4875324081773025E-3</v>
      </c>
      <c r="S180" s="65">
        <f t="shared" si="152"/>
        <v>1.4510741712673173E-3</v>
      </c>
      <c r="T180" s="65">
        <f t="shared" si="152"/>
        <v>1.4242744431836509E-3</v>
      </c>
      <c r="U180" s="65">
        <f t="shared" si="152"/>
        <v>1.4051130253065005E-3</v>
      </c>
      <c r="V180" s="65">
        <f t="shared" si="152"/>
        <v>1.3916837011261137E-3</v>
      </c>
      <c r="W180" s="65">
        <f t="shared" si="152"/>
        <v>1.3824032126866935E-3</v>
      </c>
      <c r="X180" s="65">
        <f t="shared" si="152"/>
        <v>1.3760521119831207E-3</v>
      </c>
      <c r="Y180" s="65">
        <f t="shared" si="152"/>
        <v>1.3717347470193894E-3</v>
      </c>
      <c r="Z180" s="65">
        <f t="shared" si="152"/>
        <v>1.3688132341895007E-3</v>
      </c>
      <c r="AA180" s="65">
        <f t="shared" si="152"/>
        <v>1.3668423785843384E-3</v>
      </c>
      <c r="AB180" s="65">
        <f t="shared" si="152"/>
        <v>1.3655156083813228E-3</v>
      </c>
      <c r="AC180" s="65">
        <f t="shared" si="152"/>
        <v>1.364623687619921E-3</v>
      </c>
    </row>
    <row r="181" spans="1:29" x14ac:dyDescent="0.25">
      <c r="A181" s="30" t="str">
        <f t="shared" si="151"/>
        <v>Residual value (vehicle)</v>
      </c>
      <c r="B181" s="68">
        <f>((1+B141)^B148)*B141/(((1+B141)^B148)-1)*(B138)/B153/(B150)</f>
        <v>-1.1028374067486764E-4</v>
      </c>
      <c r="C181" s="68">
        <f t="shared" ref="C181:AC181" si="153">((1+C141)^C148)*C141/(((1+C141)^C148)-1)*(C138)/C153/(C150)</f>
        <v>-1.1082299325753238E-4</v>
      </c>
      <c r="D181" s="68">
        <f t="shared" si="153"/>
        <v>-1.115886546220943E-4</v>
      </c>
      <c r="E181" s="68">
        <f t="shared" si="153"/>
        <v>-1.1267084338554303E-4</v>
      </c>
      <c r="F181" s="68">
        <f t="shared" si="153"/>
        <v>-1.1419021688512248E-4</v>
      </c>
      <c r="G181" s="68">
        <f t="shared" si="153"/>
        <v>-1.1630269759919755E-4</v>
      </c>
      <c r="H181" s="68">
        <f t="shared" si="153"/>
        <v>-1.1919882963013374E-4</v>
      </c>
      <c r="I181" s="68">
        <f t="shared" si="153"/>
        <v>-1.230909207427501E-4</v>
      </c>
      <c r="J181" s="68">
        <f t="shared" si="153"/>
        <v>-1.2817863572364536E-4</v>
      </c>
      <c r="K181" s="68">
        <f t="shared" si="153"/>
        <v>-1.345857528066375E-4</v>
      </c>
      <c r="L181" s="68">
        <f t="shared" si="153"/>
        <v>-1.4227410938990337E-4</v>
      </c>
      <c r="M181" s="68">
        <f t="shared" si="153"/>
        <v>-1.5096790045692366E-4</v>
      </c>
      <c r="N181" s="68">
        <f t="shared" si="153"/>
        <v>-1.6014590001664974E-4</v>
      </c>
      <c r="O181" s="68">
        <f t="shared" si="153"/>
        <v>-1.6914329371200715E-4</v>
      </c>
      <c r="P181" s="68">
        <f t="shared" si="153"/>
        <v>-1.7733380639123428E-4</v>
      </c>
      <c r="Q181" s="68">
        <f t="shared" si="153"/>
        <v>-1.842945758171425E-4</v>
      </c>
      <c r="R181" s="68">
        <f t="shared" si="153"/>
        <v>-1.8986890552412014E-4</v>
      </c>
      <c r="S181" s="68">
        <f t="shared" si="153"/>
        <v>-1.9412236649695181E-4</v>
      </c>
      <c r="T181" s="68">
        <f t="shared" si="153"/>
        <v>-1.9724900144004614E-4</v>
      </c>
      <c r="U181" s="68">
        <f t="shared" si="153"/>
        <v>-1.9948450019238032E-4</v>
      </c>
      <c r="V181" s="68">
        <f t="shared" si="153"/>
        <v>-2.0105125468009212E-4</v>
      </c>
      <c r="W181" s="68">
        <f t="shared" si="153"/>
        <v>-2.0213397833135783E-4</v>
      </c>
      <c r="X181" s="68">
        <f t="shared" si="153"/>
        <v>-2.0287494008010802E-4</v>
      </c>
      <c r="Y181" s="68">
        <f t="shared" si="153"/>
        <v>-2.0337863265920998E-4</v>
      </c>
      <c r="Z181" s="68">
        <f t="shared" si="153"/>
        <v>-2.0371947582269707E-4</v>
      </c>
      <c r="AA181" s="68">
        <f t="shared" si="153"/>
        <v>-2.0394940897663265E-4</v>
      </c>
      <c r="AB181" s="68">
        <f t="shared" si="153"/>
        <v>-2.0410419883365111E-4</v>
      </c>
      <c r="AC181" s="68">
        <f t="shared" si="153"/>
        <v>-2.0420825625581466E-4</v>
      </c>
    </row>
    <row r="182" spans="1:29" x14ac:dyDescent="0.25">
      <c r="A182" s="30" t="str">
        <f t="shared" si="151"/>
        <v>Capex costumization</v>
      </c>
      <c r="B182" s="66">
        <f>((1+B141)^B149)*B141/(((1+B141)^B149)-1)*(B139)/B153/(B150)</f>
        <v>1.0174917575636864E-3</v>
      </c>
      <c r="C182" s="66">
        <f t="shared" ref="C182:AC182" si="154">((1+C141)^C149)*C141/(((1+C141)^C149)-1)*(C139)/C153/(C150)</f>
        <v>1.0174917575636864E-3</v>
      </c>
      <c r="D182" s="66">
        <f t="shared" si="154"/>
        <v>1.0174917575636864E-3</v>
      </c>
      <c r="E182" s="66">
        <f t="shared" si="154"/>
        <v>1.0174917575636864E-3</v>
      </c>
      <c r="F182" s="66">
        <f t="shared" si="154"/>
        <v>1.0174917575636864E-3</v>
      </c>
      <c r="G182" s="66">
        <f t="shared" si="154"/>
        <v>1.0174917575636864E-3</v>
      </c>
      <c r="H182" s="66">
        <f t="shared" si="154"/>
        <v>1.0174917575636864E-3</v>
      </c>
      <c r="I182" s="66">
        <f t="shared" si="154"/>
        <v>1.0174917575636864E-3</v>
      </c>
      <c r="J182" s="66">
        <f t="shared" si="154"/>
        <v>1.0174917575636864E-3</v>
      </c>
      <c r="K182" s="66">
        <f t="shared" si="154"/>
        <v>1.0174917575636864E-3</v>
      </c>
      <c r="L182" s="66">
        <f t="shared" si="154"/>
        <v>1.0174917575636864E-3</v>
      </c>
      <c r="M182" s="66">
        <f t="shared" si="154"/>
        <v>1.0174917575636864E-3</v>
      </c>
      <c r="N182" s="66">
        <f t="shared" si="154"/>
        <v>1.0174917575636864E-3</v>
      </c>
      <c r="O182" s="66">
        <f t="shared" si="154"/>
        <v>1.0174917575636864E-3</v>
      </c>
      <c r="P182" s="66">
        <f t="shared" si="154"/>
        <v>1.0174917575636864E-3</v>
      </c>
      <c r="Q182" s="66">
        <f t="shared" si="154"/>
        <v>1.0174917575636864E-3</v>
      </c>
      <c r="R182" s="66">
        <f t="shared" si="154"/>
        <v>1.0174917575636864E-3</v>
      </c>
      <c r="S182" s="66">
        <f t="shared" si="154"/>
        <v>1.0174917575636864E-3</v>
      </c>
      <c r="T182" s="66">
        <f t="shared" si="154"/>
        <v>1.0174917575636864E-3</v>
      </c>
      <c r="U182" s="66">
        <f t="shared" si="154"/>
        <v>1.0174917575636864E-3</v>
      </c>
      <c r="V182" s="66">
        <f t="shared" si="154"/>
        <v>1.0174917575636864E-3</v>
      </c>
      <c r="W182" s="66">
        <f t="shared" si="154"/>
        <v>1.0174917575636864E-3</v>
      </c>
      <c r="X182" s="66">
        <f t="shared" si="154"/>
        <v>1.0174917575636864E-3</v>
      </c>
      <c r="Y182" s="66">
        <f t="shared" si="154"/>
        <v>1.0174917575636864E-3</v>
      </c>
      <c r="Z182" s="66">
        <f t="shared" si="154"/>
        <v>1.0174917575636864E-3</v>
      </c>
      <c r="AA182" s="66">
        <f t="shared" si="154"/>
        <v>1.0174917575636864E-3</v>
      </c>
      <c r="AB182" s="66">
        <f t="shared" si="154"/>
        <v>1.0174917575636864E-3</v>
      </c>
      <c r="AC182" s="66">
        <f t="shared" si="154"/>
        <v>1.0174917575636864E-3</v>
      </c>
    </row>
    <row r="183" spans="1:29" x14ac:dyDescent="0.25">
      <c r="A183" s="30" t="str">
        <f t="shared" si="151"/>
        <v>Residual value (costumization)</v>
      </c>
      <c r="B183" s="69">
        <f>((1+B141)^B149)*B141/(((1+B141)^B149)-1)*(B140)/B153/(B150)</f>
        <v>-5.0874587878184312E-5</v>
      </c>
      <c r="C183" s="69">
        <f t="shared" ref="C183:AC183" si="155">((1+C141)^C149)*C141/(((1+C141)^C149)-1)*(C140)/C153/(C150)</f>
        <v>-5.0874587878184312E-5</v>
      </c>
      <c r="D183" s="69">
        <f t="shared" si="155"/>
        <v>-5.0874587878184312E-5</v>
      </c>
      <c r="E183" s="69">
        <f t="shared" si="155"/>
        <v>-5.0874587878184312E-5</v>
      </c>
      <c r="F183" s="69">
        <f t="shared" si="155"/>
        <v>-5.0874587878184312E-5</v>
      </c>
      <c r="G183" s="69">
        <f t="shared" si="155"/>
        <v>-5.0874587878184312E-5</v>
      </c>
      <c r="H183" s="69">
        <f t="shared" si="155"/>
        <v>-5.0874587878184312E-5</v>
      </c>
      <c r="I183" s="69">
        <f t="shared" si="155"/>
        <v>-5.0874587878184312E-5</v>
      </c>
      <c r="J183" s="69">
        <f t="shared" si="155"/>
        <v>-5.0874587878184312E-5</v>
      </c>
      <c r="K183" s="69">
        <f t="shared" si="155"/>
        <v>-5.0874587878184312E-5</v>
      </c>
      <c r="L183" s="69">
        <f t="shared" si="155"/>
        <v>-5.0874587878184312E-5</v>
      </c>
      <c r="M183" s="69">
        <f t="shared" si="155"/>
        <v>-5.0874587878184312E-5</v>
      </c>
      <c r="N183" s="69">
        <f t="shared" si="155"/>
        <v>-5.0874587878184312E-5</v>
      </c>
      <c r="O183" s="69">
        <f t="shared" si="155"/>
        <v>-5.0874587878184312E-5</v>
      </c>
      <c r="P183" s="69">
        <f t="shared" si="155"/>
        <v>-5.0874587878184312E-5</v>
      </c>
      <c r="Q183" s="69">
        <f t="shared" si="155"/>
        <v>-5.0874587878184312E-5</v>
      </c>
      <c r="R183" s="69">
        <f t="shared" si="155"/>
        <v>-5.0874587878184312E-5</v>
      </c>
      <c r="S183" s="69">
        <f t="shared" si="155"/>
        <v>-5.0874587878184312E-5</v>
      </c>
      <c r="T183" s="69">
        <f t="shared" si="155"/>
        <v>-5.0874587878184312E-5</v>
      </c>
      <c r="U183" s="69">
        <f t="shared" si="155"/>
        <v>-5.0874587878184312E-5</v>
      </c>
      <c r="V183" s="69">
        <f t="shared" si="155"/>
        <v>-5.0874587878184312E-5</v>
      </c>
      <c r="W183" s="69">
        <f t="shared" si="155"/>
        <v>-5.0874587878184312E-5</v>
      </c>
      <c r="X183" s="69">
        <f t="shared" si="155"/>
        <v>-5.0874587878184312E-5</v>
      </c>
      <c r="Y183" s="69">
        <f t="shared" si="155"/>
        <v>-5.0874587878184312E-5</v>
      </c>
      <c r="Z183" s="69">
        <f t="shared" si="155"/>
        <v>-5.0874587878184312E-5</v>
      </c>
      <c r="AA183" s="69">
        <f t="shared" si="155"/>
        <v>-5.0874587878184312E-5</v>
      </c>
      <c r="AB183" s="69">
        <f t="shared" si="155"/>
        <v>-5.0874587878184312E-5</v>
      </c>
      <c r="AC183" s="69">
        <f t="shared" si="155"/>
        <v>-5.0874587878184312E-5</v>
      </c>
    </row>
    <row r="184" spans="1:29" x14ac:dyDescent="0.25">
      <c r="A184" s="30" t="str">
        <f t="shared" si="151"/>
        <v>Opex fix (admin, crew, insurance)</v>
      </c>
      <c r="B184" s="66">
        <f>B142/B153/(B150)</f>
        <v>1.5506202480992397E-3</v>
      </c>
      <c r="C184" s="66">
        <f t="shared" ref="C184:AC184" si="156">C142/C153/(C150)</f>
        <v>1.5506202480992397E-3</v>
      </c>
      <c r="D184" s="66">
        <f t="shared" si="156"/>
        <v>1.5506202480992397E-3</v>
      </c>
      <c r="E184" s="66">
        <f t="shared" si="156"/>
        <v>1.5506202480992397E-3</v>
      </c>
      <c r="F184" s="66">
        <f t="shared" si="156"/>
        <v>1.5506202480992397E-3</v>
      </c>
      <c r="G184" s="66">
        <f t="shared" si="156"/>
        <v>1.5506202480992397E-3</v>
      </c>
      <c r="H184" s="66">
        <f t="shared" si="156"/>
        <v>1.5506202480992397E-3</v>
      </c>
      <c r="I184" s="66">
        <f t="shared" si="156"/>
        <v>1.5506202480992397E-3</v>
      </c>
      <c r="J184" s="66">
        <f t="shared" si="156"/>
        <v>1.5506202480992397E-3</v>
      </c>
      <c r="K184" s="66">
        <f t="shared" si="156"/>
        <v>1.5506202480992397E-3</v>
      </c>
      <c r="L184" s="66">
        <f t="shared" si="156"/>
        <v>1.5506202480992397E-3</v>
      </c>
      <c r="M184" s="66">
        <f t="shared" si="156"/>
        <v>1.5506202480992397E-3</v>
      </c>
      <c r="N184" s="66">
        <f t="shared" si="156"/>
        <v>1.5506202480992397E-3</v>
      </c>
      <c r="O184" s="66">
        <f t="shared" si="156"/>
        <v>1.5506202480992397E-3</v>
      </c>
      <c r="P184" s="66">
        <f t="shared" si="156"/>
        <v>1.5506202480992397E-3</v>
      </c>
      <c r="Q184" s="66">
        <f t="shared" si="156"/>
        <v>1.5506202480992397E-3</v>
      </c>
      <c r="R184" s="66">
        <f t="shared" si="156"/>
        <v>1.5506202480992397E-3</v>
      </c>
      <c r="S184" s="66">
        <f t="shared" si="156"/>
        <v>1.5506202480992397E-3</v>
      </c>
      <c r="T184" s="66">
        <f t="shared" si="156"/>
        <v>1.5506202480992397E-3</v>
      </c>
      <c r="U184" s="66">
        <f t="shared" si="156"/>
        <v>1.5506202480992397E-3</v>
      </c>
      <c r="V184" s="66">
        <f t="shared" si="156"/>
        <v>1.5506202480992397E-3</v>
      </c>
      <c r="W184" s="66">
        <f t="shared" si="156"/>
        <v>1.5506202480992397E-3</v>
      </c>
      <c r="X184" s="66">
        <f t="shared" si="156"/>
        <v>1.5506202480992397E-3</v>
      </c>
      <c r="Y184" s="66">
        <f t="shared" si="156"/>
        <v>1.5506202480992397E-3</v>
      </c>
      <c r="Z184" s="66">
        <f t="shared" si="156"/>
        <v>1.5506202480992397E-3</v>
      </c>
      <c r="AA184" s="66">
        <f t="shared" si="156"/>
        <v>1.5506202480992397E-3</v>
      </c>
      <c r="AB184" s="66">
        <f t="shared" si="156"/>
        <v>1.5506202480992397E-3</v>
      </c>
      <c r="AC184" s="66">
        <f t="shared" si="156"/>
        <v>1.5506202480992397E-3</v>
      </c>
    </row>
    <row r="185" spans="1:29" x14ac:dyDescent="0.25">
      <c r="A185" s="30" t="str">
        <f t="shared" si="151"/>
        <v>Opex maintenance &amp; repair</v>
      </c>
      <c r="B185" s="66">
        <f>B143/B153/(B150)</f>
        <v>3.235203975384487E-3</v>
      </c>
      <c r="C185" s="66">
        <f t="shared" ref="C185:AC185" si="157">C143/C153/(C150)</f>
        <v>3.228311912499835E-3</v>
      </c>
      <c r="D185" s="66">
        <f t="shared" si="157"/>
        <v>3.2185261711931679E-3</v>
      </c>
      <c r="E185" s="66">
        <f t="shared" si="157"/>
        <v>3.2046949662058941E-3</v>
      </c>
      <c r="F185" s="66">
        <f t="shared" si="157"/>
        <v>3.1852762039393709E-3</v>
      </c>
      <c r="G185" s="66">
        <f t="shared" si="157"/>
        <v>3.1582770751599136E-3</v>
      </c>
      <c r="H185" s="66">
        <f t="shared" si="157"/>
        <v>3.1212622796426945E-3</v>
      </c>
      <c r="I185" s="66">
        <f t="shared" si="157"/>
        <v>3.0715183608126854E-3</v>
      </c>
      <c r="J185" s="66">
        <f t="shared" si="157"/>
        <v>3.0064934490834873E-3</v>
      </c>
      <c r="K185" s="66">
        <f t="shared" si="157"/>
        <v>2.9246055633971525E-3</v>
      </c>
      <c r="L185" s="66">
        <f t="shared" si="157"/>
        <v>2.826342451165679E-3</v>
      </c>
      <c r="M185" s="66">
        <f t="shared" si="157"/>
        <v>2.7152291126929309E-3</v>
      </c>
      <c r="N185" s="66">
        <f t="shared" si="157"/>
        <v>2.5979272171538078E-3</v>
      </c>
      <c r="O185" s="66">
        <f t="shared" si="157"/>
        <v>2.4829336035118526E-3</v>
      </c>
      <c r="P185" s="66">
        <f t="shared" si="157"/>
        <v>2.37825255003627E-3</v>
      </c>
      <c r="Q185" s="66">
        <f t="shared" si="157"/>
        <v>2.2892885614507032E-3</v>
      </c>
      <c r="R185" s="66">
        <f t="shared" si="157"/>
        <v>2.218044339141322E-3</v>
      </c>
      <c r="S185" s="66">
        <f t="shared" si="157"/>
        <v>2.1636818354750301E-3</v>
      </c>
      <c r="T185" s="66">
        <f t="shared" si="157"/>
        <v>2.12372103540121E-3</v>
      </c>
      <c r="U185" s="66">
        <f t="shared" si="157"/>
        <v>2.0951496414479101E-3</v>
      </c>
      <c r="V185" s="66">
        <f t="shared" si="157"/>
        <v>2.0751253137001203E-3</v>
      </c>
      <c r="W185" s="66">
        <f t="shared" si="157"/>
        <v>2.0612872724350261E-3</v>
      </c>
      <c r="X185" s="66">
        <f t="shared" si="157"/>
        <v>2.0518172112212762E-3</v>
      </c>
      <c r="Y185" s="66">
        <f t="shared" si="157"/>
        <v>2.0453796325405234E-3</v>
      </c>
      <c r="Z185" s="66">
        <f t="shared" si="157"/>
        <v>2.0410233946808022E-3</v>
      </c>
      <c r="AA185" s="66">
        <f t="shared" si="157"/>
        <v>2.0380846720726327E-3</v>
      </c>
      <c r="AB185" s="66">
        <f t="shared" si="157"/>
        <v>2.0361063386111484E-3</v>
      </c>
      <c r="AC185" s="66">
        <f t="shared" si="157"/>
        <v>2.0347764046985059E-3</v>
      </c>
    </row>
    <row r="186" spans="1:29" x14ac:dyDescent="0.25">
      <c r="A186" s="30" t="str">
        <f t="shared" si="151"/>
        <v>Opex var (mode-fees, shunting)</v>
      </c>
      <c r="B186" s="66">
        <f>B144*B153/B153/(B150)</f>
        <v>1.6256502601040416E-3</v>
      </c>
      <c r="C186" s="66">
        <f t="shared" ref="C186:AC186" si="158">C144*C153/C153/(C150)</f>
        <v>1.6256502601040416E-3</v>
      </c>
      <c r="D186" s="66">
        <f t="shared" si="158"/>
        <v>1.6256502601040416E-3</v>
      </c>
      <c r="E186" s="66">
        <f t="shared" si="158"/>
        <v>1.6256502601040416E-3</v>
      </c>
      <c r="F186" s="66">
        <f t="shared" si="158"/>
        <v>1.6256502601040416E-3</v>
      </c>
      <c r="G186" s="66">
        <f t="shared" si="158"/>
        <v>1.6256502601040416E-3</v>
      </c>
      <c r="H186" s="66">
        <f t="shared" si="158"/>
        <v>1.6256502601040416E-3</v>
      </c>
      <c r="I186" s="66">
        <f t="shared" si="158"/>
        <v>1.6256502601040416E-3</v>
      </c>
      <c r="J186" s="66">
        <f t="shared" si="158"/>
        <v>1.6256502601040416E-3</v>
      </c>
      <c r="K186" s="66">
        <f t="shared" si="158"/>
        <v>1.6256502601040416E-3</v>
      </c>
      <c r="L186" s="66">
        <f t="shared" si="158"/>
        <v>1.6256502601040416E-3</v>
      </c>
      <c r="M186" s="66">
        <f t="shared" si="158"/>
        <v>1.6256502601040416E-3</v>
      </c>
      <c r="N186" s="66">
        <f t="shared" si="158"/>
        <v>1.6256502601040416E-3</v>
      </c>
      <c r="O186" s="66">
        <f t="shared" si="158"/>
        <v>1.6256502601040416E-3</v>
      </c>
      <c r="P186" s="66">
        <f t="shared" si="158"/>
        <v>1.6256502601040416E-3</v>
      </c>
      <c r="Q186" s="66">
        <f t="shared" si="158"/>
        <v>1.6256502601040416E-3</v>
      </c>
      <c r="R186" s="66">
        <f t="shared" si="158"/>
        <v>1.6256502601040416E-3</v>
      </c>
      <c r="S186" s="66">
        <f t="shared" si="158"/>
        <v>1.6256502601040416E-3</v>
      </c>
      <c r="T186" s="66">
        <f t="shared" si="158"/>
        <v>1.6256502601040416E-3</v>
      </c>
      <c r="U186" s="66">
        <f t="shared" si="158"/>
        <v>1.6256502601040416E-3</v>
      </c>
      <c r="V186" s="66">
        <f t="shared" si="158"/>
        <v>1.6256502601040416E-3</v>
      </c>
      <c r="W186" s="66">
        <f t="shared" si="158"/>
        <v>1.6256502601040416E-3</v>
      </c>
      <c r="X186" s="66">
        <f t="shared" si="158"/>
        <v>1.6256502601040416E-3</v>
      </c>
      <c r="Y186" s="66">
        <f t="shared" si="158"/>
        <v>1.6256502601040416E-3</v>
      </c>
      <c r="Z186" s="66">
        <f t="shared" si="158"/>
        <v>1.6256502601040416E-3</v>
      </c>
      <c r="AA186" s="66">
        <f t="shared" si="158"/>
        <v>1.6256502601040416E-3</v>
      </c>
      <c r="AB186" s="66">
        <f t="shared" si="158"/>
        <v>1.6256502601040416E-3</v>
      </c>
      <c r="AC186" s="66">
        <f t="shared" si="158"/>
        <v>1.6256502601040416E-3</v>
      </c>
    </row>
    <row r="187" spans="1:29" x14ac:dyDescent="0.25">
      <c r="A187" s="30" t="str">
        <f t="shared" si="151"/>
        <v>Fuel Cost</v>
      </c>
      <c r="B187" s="66">
        <f>B145*B146*B153/B153/(B150)</f>
        <v>1.1195826150024461E-3</v>
      </c>
      <c r="C187" s="66">
        <f t="shared" ref="C187:AC187" si="159">C145*C146*C153/C153/(C150)</f>
        <v>1.118260982314392E-3</v>
      </c>
      <c r="D187" s="66">
        <f t="shared" si="159"/>
        <v>1.1163844533557642E-3</v>
      </c>
      <c r="E187" s="66">
        <f t="shared" si="159"/>
        <v>1.1137321599956635E-3</v>
      </c>
      <c r="F187" s="66">
        <f t="shared" si="159"/>
        <v>1.1100083879694183E-3</v>
      </c>
      <c r="G187" s="66">
        <f t="shared" si="159"/>
        <v>1.1048309930818329E-3</v>
      </c>
      <c r="H187" s="66">
        <f t="shared" si="159"/>
        <v>1.0977329783776815E-3</v>
      </c>
      <c r="I187" s="66">
        <f t="shared" si="159"/>
        <v>1.0881940072078079E-3</v>
      </c>
      <c r="J187" s="66">
        <f t="shared" si="159"/>
        <v>1.0757247290950787E-3</v>
      </c>
      <c r="K187" s="66">
        <f t="shared" si="159"/>
        <v>1.060021780893647E-3</v>
      </c>
      <c r="L187" s="66">
        <f t="shared" si="159"/>
        <v>1.0411786938051275E-3</v>
      </c>
      <c r="M187" s="66">
        <f t="shared" si="159"/>
        <v>1.0198714273651432E-3</v>
      </c>
      <c r="N187" s="66">
        <f t="shared" si="159"/>
        <v>9.9737743360596605E-4</v>
      </c>
      <c r="O187" s="66">
        <f t="shared" si="159"/>
        <v>9.7532607957013433E-4</v>
      </c>
      <c r="P187" s="66">
        <f t="shared" si="159"/>
        <v>9.5525227809606969E-4</v>
      </c>
      <c r="Q187" s="66">
        <f t="shared" si="159"/>
        <v>9.3819240540741534E-4</v>
      </c>
      <c r="R187" s="66">
        <f t="shared" si="159"/>
        <v>9.2453050263389936E-4</v>
      </c>
      <c r="S187" s="66">
        <f t="shared" si="159"/>
        <v>9.1410586445919088E-4</v>
      </c>
      <c r="T187" s="66">
        <f t="shared" si="159"/>
        <v>9.0644291934359033E-4</v>
      </c>
      <c r="U187" s="66">
        <f t="shared" si="159"/>
        <v>9.009640244431905E-4</v>
      </c>
      <c r="V187" s="66">
        <f t="shared" si="159"/>
        <v>8.971241282392943E-4</v>
      </c>
      <c r="W187" s="66">
        <f t="shared" si="159"/>
        <v>8.9447052394393627E-4</v>
      </c>
      <c r="X187" s="66">
        <f t="shared" si="159"/>
        <v>8.9265453029044859E-4</v>
      </c>
      <c r="Y187" s="66">
        <f t="shared" si="159"/>
        <v>8.9142005019953862E-4</v>
      </c>
      <c r="Z187" s="66">
        <f t="shared" si="159"/>
        <v>8.9058469125857928E-4</v>
      </c>
      <c r="AA187" s="66">
        <f t="shared" si="159"/>
        <v>8.9002115724487658E-4</v>
      </c>
      <c r="AB187" s="66">
        <f t="shared" si="159"/>
        <v>8.8964178894625125E-4</v>
      </c>
      <c r="AC187" s="66">
        <f t="shared" si="159"/>
        <v>8.8938675875263335E-4</v>
      </c>
    </row>
    <row r="188" spans="1:29" x14ac:dyDescent="0.25">
      <c r="A188" s="59" t="str">
        <f>A151</f>
        <v>Market failure (av. utilization)</v>
      </c>
      <c r="B188" s="66">
        <f t="shared" ref="B188:AC188" si="160">B177/B151-B177/B150</f>
        <v>2.2650015168193666E-2</v>
      </c>
      <c r="C188" s="66">
        <f t="shared" si="160"/>
        <v>2.2621593052750685E-2</v>
      </c>
      <c r="D188" s="66">
        <f t="shared" si="160"/>
        <v>2.2581237723182712E-2</v>
      </c>
      <c r="E188" s="66">
        <f t="shared" si="160"/>
        <v>2.2524199342737972E-2</v>
      </c>
      <c r="F188" s="66">
        <f t="shared" si="160"/>
        <v>2.2444118485651178E-2</v>
      </c>
      <c r="G188" s="66">
        <f t="shared" si="160"/>
        <v>2.2332777024049216E-2</v>
      </c>
      <c r="H188" s="66">
        <f t="shared" si="160"/>
        <v>2.2180132045485301E-2</v>
      </c>
      <c r="I188" s="66">
        <f t="shared" si="160"/>
        <v>2.1974993551070014E-2</v>
      </c>
      <c r="J188" s="66">
        <f t="shared" si="160"/>
        <v>2.1706837909026638E-2</v>
      </c>
      <c r="K188" s="66">
        <f t="shared" si="160"/>
        <v>2.1369141202059273E-2</v>
      </c>
      <c r="L188" s="66">
        <f t="shared" si="160"/>
        <v>2.0963914847283938E-2</v>
      </c>
      <c r="M188" s="66">
        <f t="shared" si="160"/>
        <v>2.0505695561391955E-2</v>
      </c>
      <c r="N188" s="66">
        <f t="shared" si="160"/>
        <v>2.002195534130221E-2</v>
      </c>
      <c r="O188" s="66">
        <f t="shared" si="160"/>
        <v>1.9547734223933126E-2</v>
      </c>
      <c r="P188" s="66">
        <f t="shared" si="160"/>
        <v>1.9116040979635842E-2</v>
      </c>
      <c r="Q188" s="66">
        <f t="shared" si="160"/>
        <v>1.8749163196283308E-2</v>
      </c>
      <c r="R188" s="66">
        <f t="shared" si="160"/>
        <v>1.8455359795906304E-2</v>
      </c>
      <c r="S188" s="66">
        <f t="shared" si="160"/>
        <v>1.8231174761493194E-2</v>
      </c>
      <c r="T188" s="66">
        <f t="shared" si="160"/>
        <v>1.8066380781533803E-2</v>
      </c>
      <c r="U188" s="66">
        <f t="shared" si="160"/>
        <v>1.7948555469882041E-2</v>
      </c>
      <c r="V188" s="66">
        <f t="shared" si="160"/>
        <v>1.7865977326814997E-2</v>
      </c>
      <c r="W188" s="66">
        <f t="shared" si="160"/>
        <v>1.7808910754306333E-2</v>
      </c>
      <c r="X188" s="66">
        <f t="shared" si="160"/>
        <v>1.7769857255002262E-2</v>
      </c>
      <c r="Y188" s="66">
        <f t="shared" si="160"/>
        <v>1.7743309382833958E-2</v>
      </c>
      <c r="Z188" s="66">
        <f t="shared" si="160"/>
        <v>1.7725344733146589E-2</v>
      </c>
      <c r="AA188" s="66">
        <f t="shared" si="160"/>
        <v>1.7713225761712029E-2</v>
      </c>
      <c r="AB188" s="66">
        <f t="shared" si="160"/>
        <v>1.7705067330344222E-2</v>
      </c>
      <c r="AC188" s="66">
        <f t="shared" si="160"/>
        <v>1.7699582827978344E-2</v>
      </c>
    </row>
    <row r="189" spans="1:29" x14ac:dyDescent="0.25">
      <c r="A189" s="59" t="str">
        <f>A152</f>
        <v>Payload loss (fuel)</v>
      </c>
      <c r="B189" s="66">
        <f>B177/(B150-B152)-B177/B150</f>
        <v>3.9206973736859684E-4</v>
      </c>
      <c r="C189" s="66">
        <f t="shared" ref="C189:AC189" si="161">C177/(C150-C152)-C177/C150</f>
        <v>3.9042279073507428E-4</v>
      </c>
      <c r="D189" s="66">
        <f t="shared" si="161"/>
        <v>3.8808976286707625E-4</v>
      </c>
      <c r="E189" s="66">
        <f t="shared" si="161"/>
        <v>3.8480305566803916E-4</v>
      </c>
      <c r="F189" s="66">
        <f t="shared" si="161"/>
        <v>3.8020991881891272E-4</v>
      </c>
      <c r="G189" s="66">
        <f t="shared" si="161"/>
        <v>3.7386517550378785E-4</v>
      </c>
      <c r="H189" s="66">
        <f t="shared" si="161"/>
        <v>3.6524491461322785E-4</v>
      </c>
      <c r="I189" s="66">
        <f t="shared" si="161"/>
        <v>3.5380229477024148E-4</v>
      </c>
      <c r="J189" s="66">
        <f t="shared" si="161"/>
        <v>3.3908971578916133E-4</v>
      </c>
      <c r="K189" s="66">
        <f t="shared" si="161"/>
        <v>3.2095570312467431E-4</v>
      </c>
      <c r="L189" s="66">
        <f t="shared" si="161"/>
        <v>2.9977300879707909E-4</v>
      </c>
      <c r="M189" s="66">
        <f t="shared" si="161"/>
        <v>2.765759368676627E-4</v>
      </c>
      <c r="N189" s="66">
        <f t="shared" si="161"/>
        <v>2.5295300991421896E-4</v>
      </c>
      <c r="O189" s="66">
        <f t="shared" si="161"/>
        <v>2.3065399298322076E-4</v>
      </c>
      <c r="P189" s="66">
        <f t="shared" si="161"/>
        <v>2.1109053114844525E-4</v>
      </c>
      <c r="Q189" s="66">
        <f t="shared" si="161"/>
        <v>1.950130512520902E-4</v>
      </c>
      <c r="R189" s="66">
        <f t="shared" si="161"/>
        <v>1.8249995093375451E-4</v>
      </c>
      <c r="S189" s="66">
        <f t="shared" si="161"/>
        <v>1.7316781857454853E-4</v>
      </c>
      <c r="T189" s="66">
        <f t="shared" si="161"/>
        <v>1.6642684569757524E-4</v>
      </c>
      <c r="U189" s="66">
        <f t="shared" si="161"/>
        <v>1.6166879734448927E-4</v>
      </c>
      <c r="V189" s="66">
        <f t="shared" si="161"/>
        <v>1.5836470567990452E-4</v>
      </c>
      <c r="W189" s="66">
        <f t="shared" si="161"/>
        <v>1.5609609560377803E-4</v>
      </c>
      <c r="X189" s="66">
        <f t="shared" si="161"/>
        <v>1.5455050222985128E-4</v>
      </c>
      <c r="Y189" s="66">
        <f t="shared" si="161"/>
        <v>1.535030489448197E-4</v>
      </c>
      <c r="Z189" s="66">
        <f t="shared" si="161"/>
        <v>1.5279572401643605E-4</v>
      </c>
      <c r="AA189" s="66">
        <f t="shared" si="161"/>
        <v>1.5231923425996358E-4</v>
      </c>
      <c r="AB189" s="66">
        <f t="shared" si="161"/>
        <v>1.5199876877708927E-4</v>
      </c>
      <c r="AC189" s="66">
        <f t="shared" si="161"/>
        <v>1.5178347394179288E-4</v>
      </c>
    </row>
    <row r="190" spans="1:29" ht="15.75" thickBot="1" x14ac:dyDescent="0.3">
      <c r="A190" s="59" t="str">
        <f>A127</f>
        <v>Emission Cost</v>
      </c>
      <c r="B190" s="68">
        <f>B147*B153/B153/(B150)</f>
        <v>0</v>
      </c>
      <c r="C190" s="68">
        <f t="shared" ref="C190:AC190" si="162">C147*C153/C153/(C150)</f>
        <v>0</v>
      </c>
      <c r="D190" s="68">
        <f t="shared" si="162"/>
        <v>0</v>
      </c>
      <c r="E190" s="68">
        <f t="shared" si="162"/>
        <v>0</v>
      </c>
      <c r="F190" s="68">
        <f t="shared" si="162"/>
        <v>0</v>
      </c>
      <c r="G190" s="68">
        <f t="shared" si="162"/>
        <v>0</v>
      </c>
      <c r="H190" s="68">
        <f t="shared" si="162"/>
        <v>0</v>
      </c>
      <c r="I190" s="68">
        <f t="shared" si="162"/>
        <v>0</v>
      </c>
      <c r="J190" s="68">
        <f t="shared" si="162"/>
        <v>0</v>
      </c>
      <c r="K190" s="68">
        <f t="shared" si="162"/>
        <v>0</v>
      </c>
      <c r="L190" s="68">
        <f t="shared" si="162"/>
        <v>0</v>
      </c>
      <c r="M190" s="68">
        <f t="shared" si="162"/>
        <v>0</v>
      </c>
      <c r="N190" s="68">
        <f t="shared" si="162"/>
        <v>0</v>
      </c>
      <c r="O190" s="68">
        <f t="shared" si="162"/>
        <v>0</v>
      </c>
      <c r="P190" s="68">
        <f t="shared" si="162"/>
        <v>0</v>
      </c>
      <c r="Q190" s="68">
        <f t="shared" si="162"/>
        <v>0</v>
      </c>
      <c r="R190" s="68">
        <f t="shared" si="162"/>
        <v>0</v>
      </c>
      <c r="S190" s="68">
        <f t="shared" si="162"/>
        <v>0</v>
      </c>
      <c r="T190" s="68">
        <f t="shared" si="162"/>
        <v>0</v>
      </c>
      <c r="U190" s="68">
        <f t="shared" si="162"/>
        <v>0</v>
      </c>
      <c r="V190" s="68">
        <f t="shared" si="162"/>
        <v>0</v>
      </c>
      <c r="W190" s="68">
        <f t="shared" si="162"/>
        <v>0</v>
      </c>
      <c r="X190" s="68">
        <f t="shared" si="162"/>
        <v>0</v>
      </c>
      <c r="Y190" s="68">
        <f t="shared" si="162"/>
        <v>0</v>
      </c>
      <c r="Z190" s="68">
        <f t="shared" si="162"/>
        <v>0</v>
      </c>
      <c r="AA190" s="68">
        <f t="shared" si="162"/>
        <v>0</v>
      </c>
      <c r="AB190" s="68">
        <f t="shared" si="162"/>
        <v>0</v>
      </c>
      <c r="AC190" s="68">
        <f t="shared" si="162"/>
        <v>0</v>
      </c>
    </row>
    <row r="191" spans="1:29" ht="15.75" thickBot="1" x14ac:dyDescent="0.3">
      <c r="A191" s="31" t="s">
        <v>210</v>
      </c>
      <c r="B191" s="67">
        <f>B180+B181+B182+B183+B184+B185+B186+B187+B188+B189+B190</f>
        <v>3.3599166397191148E-2</v>
      </c>
      <c r="C191" s="67">
        <f t="shared" ref="C191:AC191" si="163">C180+C181+C182+C183+C184+C185+C186+C187+C188+C189+C190</f>
        <v>3.3555722221965012E-2</v>
      </c>
      <c r="D191" s="67">
        <f t="shared" si="163"/>
        <v>3.3494043121202931E-2</v>
      </c>
      <c r="E191" s="67">
        <f t="shared" si="163"/>
        <v>3.3406876442761635E-2</v>
      </c>
      <c r="F191" s="67">
        <f t="shared" si="163"/>
        <v>3.3284517339608397E-2</v>
      </c>
      <c r="G191" s="67">
        <f t="shared" si="163"/>
        <v>3.3114435152760975E-2</v>
      </c>
      <c r="H191" s="67">
        <f t="shared" si="163"/>
        <v>3.2881336982217596E-2</v>
      </c>
      <c r="I191" s="67">
        <f t="shared" si="163"/>
        <v>3.2568220105881542E-2</v>
      </c>
      <c r="J191" s="67">
        <f t="shared" si="163"/>
        <v>3.2159160994483738E-2</v>
      </c>
      <c r="K191" s="67">
        <f t="shared" si="163"/>
        <v>3.1644414177455477E-2</v>
      </c>
      <c r="L191" s="67">
        <f t="shared" si="163"/>
        <v>3.1027310373164148E-2</v>
      </c>
      <c r="M191" s="67">
        <f t="shared" si="163"/>
        <v>3.0330261410217108E-2</v>
      </c>
      <c r="N191" s="67">
        <f t="shared" si="163"/>
        <v>2.9595255806661096E-2</v>
      </c>
      <c r="O191" s="67">
        <f t="shared" si="163"/>
        <v>2.8875572793599095E-2</v>
      </c>
      <c r="P191" s="67">
        <f t="shared" si="163"/>
        <v>2.8221166325444785E-2</v>
      </c>
      <c r="Q191" s="67">
        <f t="shared" si="163"/>
        <v>2.7665562693559412E-2</v>
      </c>
      <c r="R191" s="67">
        <f t="shared" si="163"/>
        <v>2.7220985769157244E-2</v>
      </c>
      <c r="S191" s="67">
        <f t="shared" si="163"/>
        <v>2.6881969762661113E-2</v>
      </c>
      <c r="T191" s="67">
        <f t="shared" si="163"/>
        <v>2.6632884701608569E-2</v>
      </c>
      <c r="U191" s="67">
        <f t="shared" si="163"/>
        <v>2.6454854136120535E-2</v>
      </c>
      <c r="V191" s="67">
        <f t="shared" si="163"/>
        <v>2.6330111598769121E-2</v>
      </c>
      <c r="W191" s="67">
        <f t="shared" si="163"/>
        <v>2.6243921558533195E-2</v>
      </c>
      <c r="X191" s="67">
        <f t="shared" si="163"/>
        <v>2.6184944348535633E-2</v>
      </c>
      <c r="Y191" s="67">
        <f t="shared" si="163"/>
        <v>2.6144855906767801E-2</v>
      </c>
      <c r="Z191" s="67">
        <f t="shared" si="163"/>
        <v>2.611772997935799E-2</v>
      </c>
      <c r="AA191" s="67">
        <f t="shared" si="163"/>
        <v>2.609943147278599E-2</v>
      </c>
      <c r="AB191" s="67">
        <f t="shared" si="163"/>
        <v>2.6087113314115166E-2</v>
      </c>
      <c r="AC191" s="67">
        <f t="shared" si="163"/>
        <v>2.6078832574624164E-2</v>
      </c>
    </row>
    <row r="193" spans="2:2" x14ac:dyDescent="0.25">
      <c r="B193" s="40"/>
    </row>
    <row r="215" spans="1:44" s="3" customFormat="1" ht="21" x14ac:dyDescent="0.35">
      <c r="A215" s="2" t="str">
        <f>'Parameter Input'!A100</f>
        <v>Railway long-haul: Container</v>
      </c>
    </row>
    <row r="216" spans="1:44" s="3" customFormat="1" ht="21" x14ac:dyDescent="0.35">
      <c r="A216" s="2" t="s">
        <v>87</v>
      </c>
    </row>
    <row r="217" spans="1:44" x14ac:dyDescent="0.25">
      <c r="A217" s="33" t="s">
        <v>195</v>
      </c>
    </row>
    <row r="218" spans="1:44" x14ac:dyDescent="0.25">
      <c r="A218" s="33" t="s">
        <v>196</v>
      </c>
    </row>
    <row r="219" spans="1:44" ht="15.75" thickBot="1" x14ac:dyDescent="0.3">
      <c r="A219" s="34" t="s">
        <v>197</v>
      </c>
      <c r="B219" s="34"/>
    </row>
    <row r="220" spans="1:44" ht="15.75" thickBot="1" x14ac:dyDescent="0.3">
      <c r="A220" s="39" t="s">
        <v>198</v>
      </c>
      <c r="B220" s="35"/>
    </row>
    <row r="221" spans="1:44" ht="15.75" thickBot="1" x14ac:dyDescent="0.3">
      <c r="A221" s="38" t="s">
        <v>199</v>
      </c>
      <c r="B221" s="36"/>
    </row>
    <row r="222" spans="1:44" ht="15.75" thickBot="1" x14ac:dyDescent="0.3"/>
    <row r="223" spans="1:44" x14ac:dyDescent="0.25">
      <c r="A223" s="5" t="s">
        <v>200</v>
      </c>
      <c r="B223" s="6">
        <v>2023</v>
      </c>
      <c r="C223" s="6">
        <v>2050</v>
      </c>
      <c r="D223" s="7"/>
      <c r="E223" s="5" t="s">
        <v>201</v>
      </c>
      <c r="F223" s="8"/>
      <c r="G223" s="8"/>
      <c r="H223" s="8"/>
      <c r="I223" s="8"/>
      <c r="J223" s="8"/>
      <c r="K223" s="9"/>
      <c r="L223" s="10" t="s">
        <v>2</v>
      </c>
      <c r="M223" s="11"/>
      <c r="N223" s="11"/>
      <c r="O223" s="11"/>
      <c r="P223" s="12"/>
      <c r="Q223" s="13">
        <v>0</v>
      </c>
      <c r="R223" s="13">
        <v>1</v>
      </c>
      <c r="S223" s="13">
        <v>2</v>
      </c>
      <c r="T223" s="13">
        <v>3</v>
      </c>
      <c r="U223" s="13">
        <v>4</v>
      </c>
      <c r="V223" s="13">
        <v>5</v>
      </c>
      <c r="W223" s="13">
        <v>6</v>
      </c>
      <c r="X223" s="13">
        <v>7</v>
      </c>
      <c r="Y223" s="13">
        <v>8</v>
      </c>
      <c r="Z223" s="13">
        <v>9</v>
      </c>
      <c r="AA223" s="13">
        <v>10</v>
      </c>
      <c r="AB223" s="13">
        <v>11</v>
      </c>
      <c r="AC223" s="13">
        <v>12</v>
      </c>
      <c r="AD223" s="13">
        <v>13</v>
      </c>
      <c r="AE223" s="13">
        <v>14</v>
      </c>
      <c r="AF223" s="13">
        <v>15</v>
      </c>
      <c r="AG223" s="13">
        <v>16</v>
      </c>
      <c r="AH223" s="13">
        <v>17</v>
      </c>
      <c r="AI223" s="13">
        <v>18</v>
      </c>
      <c r="AJ223" s="13">
        <v>19</v>
      </c>
      <c r="AK223" s="13">
        <v>20</v>
      </c>
      <c r="AL223" s="13">
        <v>21</v>
      </c>
      <c r="AM223" s="13">
        <v>22</v>
      </c>
      <c r="AN223" s="13">
        <v>23</v>
      </c>
      <c r="AO223" s="13">
        <v>24</v>
      </c>
      <c r="AP223" s="13">
        <v>25</v>
      </c>
      <c r="AQ223" s="13">
        <v>26</v>
      </c>
      <c r="AR223" s="14">
        <v>27</v>
      </c>
    </row>
    <row r="224" spans="1:44" ht="15.75" thickBot="1" x14ac:dyDescent="0.3">
      <c r="A224" s="15"/>
      <c r="B224" s="3" t="s">
        <v>202</v>
      </c>
      <c r="C224" s="3" t="s">
        <v>203</v>
      </c>
      <c r="D224" s="16" t="s">
        <v>5</v>
      </c>
      <c r="E224" s="17"/>
      <c r="F224" s="18"/>
      <c r="G224" s="18"/>
      <c r="H224" s="18"/>
      <c r="I224" s="18"/>
      <c r="J224" s="18"/>
      <c r="K224" s="19"/>
      <c r="L224" s="20" t="s">
        <v>8</v>
      </c>
      <c r="M224" s="20" t="s">
        <v>204</v>
      </c>
      <c r="N224" s="20" t="s">
        <v>205</v>
      </c>
      <c r="O224" s="20" t="s">
        <v>9</v>
      </c>
      <c r="P224" s="21" t="s">
        <v>10</v>
      </c>
      <c r="Q224" s="22">
        <v>2023</v>
      </c>
      <c r="R224" s="22">
        <v>2024</v>
      </c>
      <c r="S224" s="22">
        <v>2025</v>
      </c>
      <c r="T224" s="22">
        <v>2026</v>
      </c>
      <c r="U224" s="22">
        <v>2027</v>
      </c>
      <c r="V224" s="22">
        <v>2028</v>
      </c>
      <c r="W224" s="22">
        <v>2029</v>
      </c>
      <c r="X224" s="22">
        <v>2030</v>
      </c>
      <c r="Y224" s="22">
        <v>2031</v>
      </c>
      <c r="Z224" s="22">
        <v>2032</v>
      </c>
      <c r="AA224" s="22">
        <v>2033</v>
      </c>
      <c r="AB224" s="22">
        <v>2034</v>
      </c>
      <c r="AC224" s="22">
        <v>2035</v>
      </c>
      <c r="AD224" s="22">
        <v>2036</v>
      </c>
      <c r="AE224" s="22">
        <v>2037</v>
      </c>
      <c r="AF224" s="22">
        <v>2038</v>
      </c>
      <c r="AG224" s="22">
        <v>2039</v>
      </c>
      <c r="AH224" s="22">
        <v>2040</v>
      </c>
      <c r="AI224" s="22">
        <v>2041</v>
      </c>
      <c r="AJ224" s="22">
        <v>2042</v>
      </c>
      <c r="AK224" s="22">
        <v>2043</v>
      </c>
      <c r="AL224" s="22">
        <v>2044</v>
      </c>
      <c r="AM224" s="22">
        <v>2045</v>
      </c>
      <c r="AN224" s="22">
        <v>2046</v>
      </c>
      <c r="AO224" s="22">
        <v>2047</v>
      </c>
      <c r="AP224" s="22">
        <v>2048</v>
      </c>
      <c r="AQ224" s="22">
        <v>2049</v>
      </c>
      <c r="AR224" s="23">
        <v>2050</v>
      </c>
    </row>
    <row r="225" spans="1:44" x14ac:dyDescent="0.25">
      <c r="A225" s="24" t="s">
        <v>18</v>
      </c>
      <c r="B225" s="41">
        <f>'Parameter Input'!$L$101</f>
        <v>10000000</v>
      </c>
      <c r="C225" s="42">
        <f>'Parameter Input'!$M$101</f>
        <v>6250000</v>
      </c>
      <c r="D225" s="1" t="s">
        <v>15</v>
      </c>
      <c r="L225" s="51">
        <f>'Parameter Input'!$O$101</f>
        <v>12</v>
      </c>
      <c r="M225" s="52">
        <v>0</v>
      </c>
      <c r="N225" s="52">
        <v>1</v>
      </c>
      <c r="O225" s="52">
        <f>'Parameter Input'!$P$101</f>
        <v>0.9</v>
      </c>
      <c r="P225" s="53">
        <f>'Parameter Input'!$Q$101</f>
        <v>0.4</v>
      </c>
      <c r="Q225" s="4">
        <f t="shared" ref="Q225:AR234" si="164">$N225+($M225-$N225)*((1/(1+EXP(-$P225*(Q$9-$L225)))^$O225))</f>
        <v>0.9867978615748374</v>
      </c>
      <c r="R225" s="4">
        <f t="shared" si="164"/>
        <v>0.98114509762858249</v>
      </c>
      <c r="S225" s="4">
        <f t="shared" si="164"/>
        <v>0.97311898315872036</v>
      </c>
      <c r="T225" s="4">
        <f t="shared" si="164"/>
        <v>0.96177484161592774</v>
      </c>
      <c r="U225" s="4">
        <f t="shared" si="164"/>
        <v>0.94584787155511363</v>
      </c>
      <c r="V225" s="4">
        <f t="shared" si="164"/>
        <v>0.92370360150141495</v>
      </c>
      <c r="W225" s="4">
        <f t="shared" si="164"/>
        <v>0.89334463567658451</v>
      </c>
      <c r="X225" s="4">
        <f t="shared" si="164"/>
        <v>0.85254543874327005</v>
      </c>
      <c r="Y225" s="4">
        <f t="shared" si="164"/>
        <v>0.79921300652623883</v>
      </c>
      <c r="Z225" s="4">
        <f t="shared" si="164"/>
        <v>0.73204982249993378</v>
      </c>
      <c r="AA225" s="4">
        <f t="shared" si="164"/>
        <v>0.65145592958786691</v>
      </c>
      <c r="AB225" s="4">
        <f t="shared" si="164"/>
        <v>0.56032247880849573</v>
      </c>
      <c r="AC225" s="4">
        <f t="shared" si="164"/>
        <v>0.46411326873185343</v>
      </c>
      <c r="AD225" s="4">
        <f t="shared" si="164"/>
        <v>0.36979727595523937</v>
      </c>
      <c r="AE225" s="4">
        <f t="shared" si="164"/>
        <v>0.28393948637231203</v>
      </c>
      <c r="AF225" s="4">
        <f t="shared" si="164"/>
        <v>0.21097259161117732</v>
      </c>
      <c r="AG225" s="4">
        <f t="shared" si="164"/>
        <v>0.15253917653798199</v>
      </c>
      <c r="AH225" s="4">
        <f t="shared" si="164"/>
        <v>0.10795188737709993</v>
      </c>
      <c r="AI225" s="4">
        <f t="shared" si="164"/>
        <v>7.5176653938091809E-2</v>
      </c>
      <c r="AJ225" s="4">
        <f t="shared" si="164"/>
        <v>5.1742836177502194E-2</v>
      </c>
      <c r="AK225" s="4">
        <f t="shared" si="164"/>
        <v>3.5319190625345942E-2</v>
      </c>
      <c r="AL225" s="4">
        <f t="shared" si="164"/>
        <v>2.3969442072658165E-2</v>
      </c>
      <c r="AM225" s="4">
        <f t="shared" si="164"/>
        <v>1.6202243558389728E-2</v>
      </c>
      <c r="AN225" s="4">
        <f t="shared" si="164"/>
        <v>1.0922240564108399E-2</v>
      </c>
      <c r="AO225" s="4">
        <f t="shared" si="164"/>
        <v>7.3493212906090566E-3</v>
      </c>
      <c r="AP225" s="4">
        <f t="shared" si="164"/>
        <v>4.9390262185057265E-3</v>
      </c>
      <c r="AQ225" s="4">
        <f t="shared" si="164"/>
        <v>3.3164275492956197E-3</v>
      </c>
      <c r="AR225" s="4">
        <f t="shared" si="164"/>
        <v>2.2256362146679809E-3</v>
      </c>
    </row>
    <row r="226" spans="1:44" x14ac:dyDescent="0.25">
      <c r="A226" s="24" t="s">
        <v>28</v>
      </c>
      <c r="B226" s="60">
        <f>'Parameter Input'!$L$102</f>
        <v>-500000</v>
      </c>
      <c r="C226" s="61">
        <f>'Parameter Input'!$M$102</f>
        <v>-937500</v>
      </c>
      <c r="D226" s="1" t="s">
        <v>15</v>
      </c>
      <c r="L226" s="54">
        <f>'Parameter Input'!$O$102</f>
        <v>12</v>
      </c>
      <c r="M226" s="37">
        <v>0</v>
      </c>
      <c r="N226" s="37">
        <v>1</v>
      </c>
      <c r="O226" s="37">
        <f>'Parameter Input'!$P$102</f>
        <v>0.9</v>
      </c>
      <c r="P226" s="55">
        <f>'Parameter Input'!$Q$102</f>
        <v>0.4</v>
      </c>
      <c r="Q226" s="4">
        <f t="shared" si="164"/>
        <v>0.9867978615748374</v>
      </c>
      <c r="R226" s="4">
        <f t="shared" si="164"/>
        <v>0.98114509762858249</v>
      </c>
      <c r="S226" s="4">
        <f t="shared" si="164"/>
        <v>0.97311898315872036</v>
      </c>
      <c r="T226" s="4">
        <f t="shared" si="164"/>
        <v>0.96177484161592774</v>
      </c>
      <c r="U226" s="4">
        <f t="shared" si="164"/>
        <v>0.94584787155511363</v>
      </c>
      <c r="V226" s="4">
        <f t="shared" si="164"/>
        <v>0.92370360150141495</v>
      </c>
      <c r="W226" s="4">
        <f t="shared" si="164"/>
        <v>0.89334463567658451</v>
      </c>
      <c r="X226" s="4">
        <f t="shared" si="164"/>
        <v>0.85254543874327005</v>
      </c>
      <c r="Y226" s="4">
        <f t="shared" si="164"/>
        <v>0.79921300652623883</v>
      </c>
      <c r="Z226" s="4">
        <f t="shared" si="164"/>
        <v>0.73204982249993378</v>
      </c>
      <c r="AA226" s="4">
        <f t="shared" si="164"/>
        <v>0.65145592958786691</v>
      </c>
      <c r="AB226" s="4">
        <f t="shared" si="164"/>
        <v>0.56032247880849573</v>
      </c>
      <c r="AC226" s="4">
        <f t="shared" si="164"/>
        <v>0.46411326873185343</v>
      </c>
      <c r="AD226" s="4">
        <f t="shared" si="164"/>
        <v>0.36979727595523937</v>
      </c>
      <c r="AE226" s="4">
        <f t="shared" si="164"/>
        <v>0.28393948637231203</v>
      </c>
      <c r="AF226" s="4">
        <f t="shared" si="164"/>
        <v>0.21097259161117732</v>
      </c>
      <c r="AG226" s="4">
        <f t="shared" si="164"/>
        <v>0.15253917653798199</v>
      </c>
      <c r="AH226" s="4">
        <f t="shared" si="164"/>
        <v>0.10795188737709993</v>
      </c>
      <c r="AI226" s="4">
        <f t="shared" si="164"/>
        <v>7.5176653938091809E-2</v>
      </c>
      <c r="AJ226" s="4">
        <f t="shared" si="164"/>
        <v>5.1742836177502194E-2</v>
      </c>
      <c r="AK226" s="4">
        <f t="shared" si="164"/>
        <v>3.5319190625345942E-2</v>
      </c>
      <c r="AL226" s="4">
        <f t="shared" si="164"/>
        <v>2.3969442072658165E-2</v>
      </c>
      <c r="AM226" s="4">
        <f t="shared" si="164"/>
        <v>1.6202243558389728E-2</v>
      </c>
      <c r="AN226" s="4">
        <f t="shared" si="164"/>
        <v>1.0922240564108399E-2</v>
      </c>
      <c r="AO226" s="4">
        <f t="shared" si="164"/>
        <v>7.3493212906090566E-3</v>
      </c>
      <c r="AP226" s="4">
        <f t="shared" si="164"/>
        <v>4.9390262185057265E-3</v>
      </c>
      <c r="AQ226" s="4">
        <f t="shared" si="164"/>
        <v>3.3164275492956197E-3</v>
      </c>
      <c r="AR226" s="4">
        <f t="shared" si="164"/>
        <v>2.2256362146679809E-3</v>
      </c>
    </row>
    <row r="227" spans="1:44" x14ac:dyDescent="0.25">
      <c r="A227" s="24" t="s">
        <v>14</v>
      </c>
      <c r="B227" s="43">
        <f>'Parameter Input'!B101</f>
        <v>2800000</v>
      </c>
      <c r="C227" s="44">
        <f>'Parameter Input'!C101</f>
        <v>2800000</v>
      </c>
      <c r="D227" s="1" t="s">
        <v>15</v>
      </c>
      <c r="L227" s="54">
        <f>'Parameter Input'!E101</f>
        <v>12</v>
      </c>
      <c r="M227" s="37">
        <v>0</v>
      </c>
      <c r="N227" s="37">
        <v>1</v>
      </c>
      <c r="O227" s="37">
        <f>'Parameter Input'!F101</f>
        <v>0.9</v>
      </c>
      <c r="P227" s="55">
        <f>'Parameter Input'!G101</f>
        <v>0.4</v>
      </c>
      <c r="Q227" s="4">
        <f t="shared" si="164"/>
        <v>0.9867978615748374</v>
      </c>
      <c r="R227" s="4">
        <f t="shared" si="164"/>
        <v>0.98114509762858249</v>
      </c>
      <c r="S227" s="4">
        <f t="shared" si="164"/>
        <v>0.97311898315872036</v>
      </c>
      <c r="T227" s="4">
        <f t="shared" si="164"/>
        <v>0.96177484161592774</v>
      </c>
      <c r="U227" s="4">
        <f t="shared" si="164"/>
        <v>0.94584787155511363</v>
      </c>
      <c r="V227" s="4">
        <f t="shared" si="164"/>
        <v>0.92370360150141495</v>
      </c>
      <c r="W227" s="4">
        <f t="shared" si="164"/>
        <v>0.89334463567658451</v>
      </c>
      <c r="X227" s="4">
        <f t="shared" si="164"/>
        <v>0.85254543874327005</v>
      </c>
      <c r="Y227" s="4">
        <f t="shared" si="164"/>
        <v>0.79921300652623883</v>
      </c>
      <c r="Z227" s="4">
        <f t="shared" si="164"/>
        <v>0.73204982249993378</v>
      </c>
      <c r="AA227" s="4">
        <f t="shared" si="164"/>
        <v>0.65145592958786691</v>
      </c>
      <c r="AB227" s="4">
        <f t="shared" si="164"/>
        <v>0.56032247880849573</v>
      </c>
      <c r="AC227" s="4">
        <f t="shared" si="164"/>
        <v>0.46411326873185343</v>
      </c>
      <c r="AD227" s="4">
        <f t="shared" si="164"/>
        <v>0.36979727595523937</v>
      </c>
      <c r="AE227" s="4">
        <f t="shared" si="164"/>
        <v>0.28393948637231203</v>
      </c>
      <c r="AF227" s="4">
        <f t="shared" si="164"/>
        <v>0.21097259161117732</v>
      </c>
      <c r="AG227" s="4">
        <f t="shared" si="164"/>
        <v>0.15253917653798199</v>
      </c>
      <c r="AH227" s="4">
        <f t="shared" si="164"/>
        <v>0.10795188737709993</v>
      </c>
      <c r="AI227" s="4">
        <f t="shared" si="164"/>
        <v>7.5176653938091809E-2</v>
      </c>
      <c r="AJ227" s="4">
        <f t="shared" si="164"/>
        <v>5.1742836177502194E-2</v>
      </c>
      <c r="AK227" s="4">
        <f t="shared" si="164"/>
        <v>3.5319190625345942E-2</v>
      </c>
      <c r="AL227" s="4">
        <f t="shared" si="164"/>
        <v>2.3969442072658165E-2</v>
      </c>
      <c r="AM227" s="4">
        <f t="shared" si="164"/>
        <v>1.6202243558389728E-2</v>
      </c>
      <c r="AN227" s="4">
        <f t="shared" si="164"/>
        <v>1.0922240564108399E-2</v>
      </c>
      <c r="AO227" s="4">
        <f t="shared" si="164"/>
        <v>7.3493212906090566E-3</v>
      </c>
      <c r="AP227" s="4">
        <f t="shared" si="164"/>
        <v>4.9390262185057265E-3</v>
      </c>
      <c r="AQ227" s="4">
        <f t="shared" si="164"/>
        <v>3.3164275492956197E-3</v>
      </c>
      <c r="AR227" s="4">
        <f t="shared" si="164"/>
        <v>2.2256362146679809E-3</v>
      </c>
    </row>
    <row r="228" spans="1:44" x14ac:dyDescent="0.25">
      <c r="A228" s="24" t="s">
        <v>25</v>
      </c>
      <c r="B228" s="60">
        <f>'Parameter Input'!B102</f>
        <v>-140000</v>
      </c>
      <c r="C228" s="61">
        <f>'Parameter Input'!C102</f>
        <v>-140000</v>
      </c>
      <c r="D228" s="1" t="s">
        <v>15</v>
      </c>
      <c r="L228" s="54">
        <f>'Parameter Input'!E102</f>
        <v>12</v>
      </c>
      <c r="M228" s="37">
        <v>0</v>
      </c>
      <c r="N228" s="37">
        <v>1</v>
      </c>
      <c r="O228" s="37">
        <f>'Parameter Input'!F102</f>
        <v>0.9</v>
      </c>
      <c r="P228" s="55">
        <f>'Parameter Input'!G102</f>
        <v>0.4</v>
      </c>
      <c r="Q228" s="4">
        <f t="shared" si="164"/>
        <v>0.9867978615748374</v>
      </c>
      <c r="R228" s="4">
        <f t="shared" si="164"/>
        <v>0.98114509762858249</v>
      </c>
      <c r="S228" s="4">
        <f t="shared" si="164"/>
        <v>0.97311898315872036</v>
      </c>
      <c r="T228" s="4">
        <f t="shared" si="164"/>
        <v>0.96177484161592774</v>
      </c>
      <c r="U228" s="4">
        <f t="shared" si="164"/>
        <v>0.94584787155511363</v>
      </c>
      <c r="V228" s="4">
        <f t="shared" si="164"/>
        <v>0.92370360150141495</v>
      </c>
      <c r="W228" s="4">
        <f t="shared" si="164"/>
        <v>0.89334463567658451</v>
      </c>
      <c r="X228" s="4">
        <f t="shared" si="164"/>
        <v>0.85254543874327005</v>
      </c>
      <c r="Y228" s="4">
        <f t="shared" si="164"/>
        <v>0.79921300652623883</v>
      </c>
      <c r="Z228" s="4">
        <f t="shared" si="164"/>
        <v>0.73204982249993378</v>
      </c>
      <c r="AA228" s="4">
        <f t="shared" si="164"/>
        <v>0.65145592958786691</v>
      </c>
      <c r="AB228" s="4">
        <f t="shared" si="164"/>
        <v>0.56032247880849573</v>
      </c>
      <c r="AC228" s="4">
        <f t="shared" si="164"/>
        <v>0.46411326873185343</v>
      </c>
      <c r="AD228" s="4">
        <f t="shared" si="164"/>
        <v>0.36979727595523937</v>
      </c>
      <c r="AE228" s="4">
        <f t="shared" si="164"/>
        <v>0.28393948637231203</v>
      </c>
      <c r="AF228" s="4">
        <f t="shared" si="164"/>
        <v>0.21097259161117732</v>
      </c>
      <c r="AG228" s="4">
        <f t="shared" si="164"/>
        <v>0.15253917653798199</v>
      </c>
      <c r="AH228" s="4">
        <f t="shared" si="164"/>
        <v>0.10795188737709993</v>
      </c>
      <c r="AI228" s="4">
        <f t="shared" si="164"/>
        <v>7.5176653938091809E-2</v>
      </c>
      <c r="AJ228" s="4">
        <f t="shared" si="164"/>
        <v>5.1742836177502194E-2</v>
      </c>
      <c r="AK228" s="4">
        <f t="shared" si="164"/>
        <v>3.5319190625345942E-2</v>
      </c>
      <c r="AL228" s="4">
        <f t="shared" si="164"/>
        <v>2.3969442072658165E-2</v>
      </c>
      <c r="AM228" s="4">
        <f t="shared" si="164"/>
        <v>1.6202243558389728E-2</v>
      </c>
      <c r="AN228" s="4">
        <f t="shared" si="164"/>
        <v>1.0922240564108399E-2</v>
      </c>
      <c r="AO228" s="4">
        <f t="shared" si="164"/>
        <v>7.3493212906090566E-3</v>
      </c>
      <c r="AP228" s="4">
        <f t="shared" si="164"/>
        <v>4.9390262185057265E-3</v>
      </c>
      <c r="AQ228" s="4">
        <f t="shared" si="164"/>
        <v>3.3164275492956197E-3</v>
      </c>
      <c r="AR228" s="4">
        <f t="shared" si="164"/>
        <v>2.2256362146679809E-3</v>
      </c>
    </row>
    <row r="229" spans="1:44" x14ac:dyDescent="0.25">
      <c r="A229" s="24" t="s">
        <v>79</v>
      </c>
      <c r="B229" s="45">
        <f>'Parameter Input'!$L$108</f>
        <v>0.06</v>
      </c>
      <c r="C229" s="46">
        <f>'Parameter Input'!$M$108</f>
        <v>0.06</v>
      </c>
      <c r="D229" s="1" t="s">
        <v>57</v>
      </c>
      <c r="L229" s="54">
        <f>'Parameter Input'!$O$108</f>
        <v>12</v>
      </c>
      <c r="M229" s="37">
        <v>0</v>
      </c>
      <c r="N229" s="37">
        <v>1</v>
      </c>
      <c r="O229" s="37">
        <f>'Parameter Input'!$P$108</f>
        <v>0.9</v>
      </c>
      <c r="P229" s="55">
        <f>'Parameter Input'!$Q$108</f>
        <v>0.4</v>
      </c>
      <c r="Q229" s="4">
        <f t="shared" si="164"/>
        <v>0.9867978615748374</v>
      </c>
      <c r="R229" s="4">
        <f t="shared" si="164"/>
        <v>0.98114509762858249</v>
      </c>
      <c r="S229" s="4">
        <f t="shared" si="164"/>
        <v>0.97311898315872036</v>
      </c>
      <c r="T229" s="4">
        <f t="shared" si="164"/>
        <v>0.96177484161592774</v>
      </c>
      <c r="U229" s="4">
        <f t="shared" si="164"/>
        <v>0.94584787155511363</v>
      </c>
      <c r="V229" s="4">
        <f t="shared" si="164"/>
        <v>0.92370360150141495</v>
      </c>
      <c r="W229" s="4">
        <f t="shared" si="164"/>
        <v>0.89334463567658451</v>
      </c>
      <c r="X229" s="4">
        <f t="shared" si="164"/>
        <v>0.85254543874327005</v>
      </c>
      <c r="Y229" s="4">
        <f t="shared" si="164"/>
        <v>0.79921300652623883</v>
      </c>
      <c r="Z229" s="4">
        <f t="shared" si="164"/>
        <v>0.73204982249993378</v>
      </c>
      <c r="AA229" s="4">
        <f t="shared" si="164"/>
        <v>0.65145592958786691</v>
      </c>
      <c r="AB229" s="4">
        <f t="shared" si="164"/>
        <v>0.56032247880849573</v>
      </c>
      <c r="AC229" s="4">
        <f t="shared" si="164"/>
        <v>0.46411326873185343</v>
      </c>
      <c r="AD229" s="4">
        <f t="shared" si="164"/>
        <v>0.36979727595523937</v>
      </c>
      <c r="AE229" s="4">
        <f t="shared" si="164"/>
        <v>0.28393948637231203</v>
      </c>
      <c r="AF229" s="4">
        <f t="shared" si="164"/>
        <v>0.21097259161117732</v>
      </c>
      <c r="AG229" s="4">
        <f t="shared" si="164"/>
        <v>0.15253917653798199</v>
      </c>
      <c r="AH229" s="4">
        <f t="shared" si="164"/>
        <v>0.10795188737709993</v>
      </c>
      <c r="AI229" s="4">
        <f t="shared" si="164"/>
        <v>7.5176653938091809E-2</v>
      </c>
      <c r="AJ229" s="4">
        <f t="shared" si="164"/>
        <v>5.1742836177502194E-2</v>
      </c>
      <c r="AK229" s="4">
        <f t="shared" si="164"/>
        <v>3.5319190625345942E-2</v>
      </c>
      <c r="AL229" s="4">
        <f t="shared" si="164"/>
        <v>2.3969442072658165E-2</v>
      </c>
      <c r="AM229" s="4">
        <f t="shared" si="164"/>
        <v>1.6202243558389728E-2</v>
      </c>
      <c r="AN229" s="4">
        <f t="shared" si="164"/>
        <v>1.0922240564108399E-2</v>
      </c>
      <c r="AO229" s="4">
        <f t="shared" si="164"/>
        <v>7.3493212906090566E-3</v>
      </c>
      <c r="AP229" s="4">
        <f t="shared" si="164"/>
        <v>4.9390262185057265E-3</v>
      </c>
      <c r="AQ229" s="4">
        <f t="shared" si="164"/>
        <v>3.3164275492956197E-3</v>
      </c>
      <c r="AR229" s="4">
        <f t="shared" si="164"/>
        <v>2.2256362146679809E-3</v>
      </c>
    </row>
    <row r="230" spans="1:44" x14ac:dyDescent="0.25">
      <c r="A230" s="24" t="s">
        <v>37</v>
      </c>
      <c r="B230" s="43">
        <f>'Parameter Input'!B103</f>
        <v>610000</v>
      </c>
      <c r="C230" s="44">
        <f>'Parameter Input'!C103</f>
        <v>610000</v>
      </c>
      <c r="D230" s="1" t="s">
        <v>38</v>
      </c>
      <c r="L230" s="54">
        <f>'Parameter Input'!E103</f>
        <v>12</v>
      </c>
      <c r="M230" s="37">
        <v>0</v>
      </c>
      <c r="N230" s="37">
        <v>1</v>
      </c>
      <c r="O230" s="37">
        <f>'Parameter Input'!F103</f>
        <v>0.9</v>
      </c>
      <c r="P230" s="55">
        <f>'Parameter Input'!G103</f>
        <v>0.4</v>
      </c>
      <c r="Q230" s="4">
        <f t="shared" si="164"/>
        <v>0.9867978615748374</v>
      </c>
      <c r="R230" s="4">
        <f t="shared" si="164"/>
        <v>0.98114509762858249</v>
      </c>
      <c r="S230" s="4">
        <f t="shared" si="164"/>
        <v>0.97311898315872036</v>
      </c>
      <c r="T230" s="4">
        <f t="shared" si="164"/>
        <v>0.96177484161592774</v>
      </c>
      <c r="U230" s="4">
        <f t="shared" si="164"/>
        <v>0.94584787155511363</v>
      </c>
      <c r="V230" s="4">
        <f t="shared" si="164"/>
        <v>0.92370360150141495</v>
      </c>
      <c r="W230" s="4">
        <f t="shared" si="164"/>
        <v>0.89334463567658451</v>
      </c>
      <c r="X230" s="4">
        <f t="shared" si="164"/>
        <v>0.85254543874327005</v>
      </c>
      <c r="Y230" s="4">
        <f t="shared" si="164"/>
        <v>0.79921300652623883</v>
      </c>
      <c r="Z230" s="4">
        <f t="shared" si="164"/>
        <v>0.73204982249993378</v>
      </c>
      <c r="AA230" s="4">
        <f t="shared" si="164"/>
        <v>0.65145592958786691</v>
      </c>
      <c r="AB230" s="4">
        <f t="shared" si="164"/>
        <v>0.56032247880849573</v>
      </c>
      <c r="AC230" s="4">
        <f t="shared" si="164"/>
        <v>0.46411326873185343</v>
      </c>
      <c r="AD230" s="4">
        <f t="shared" si="164"/>
        <v>0.36979727595523937</v>
      </c>
      <c r="AE230" s="4">
        <f t="shared" si="164"/>
        <v>0.28393948637231203</v>
      </c>
      <c r="AF230" s="4">
        <f t="shared" si="164"/>
        <v>0.21097259161117732</v>
      </c>
      <c r="AG230" s="4">
        <f t="shared" si="164"/>
        <v>0.15253917653798199</v>
      </c>
      <c r="AH230" s="4">
        <f t="shared" si="164"/>
        <v>0.10795188737709993</v>
      </c>
      <c r="AI230" s="4">
        <f t="shared" si="164"/>
        <v>7.5176653938091809E-2</v>
      </c>
      <c r="AJ230" s="4">
        <f t="shared" si="164"/>
        <v>5.1742836177502194E-2</v>
      </c>
      <c r="AK230" s="4">
        <f t="shared" si="164"/>
        <v>3.5319190625345942E-2</v>
      </c>
      <c r="AL230" s="4">
        <f t="shared" si="164"/>
        <v>2.3969442072658165E-2</v>
      </c>
      <c r="AM230" s="4">
        <f t="shared" si="164"/>
        <v>1.6202243558389728E-2</v>
      </c>
      <c r="AN230" s="4">
        <f t="shared" si="164"/>
        <v>1.0922240564108399E-2</v>
      </c>
      <c r="AO230" s="4">
        <f t="shared" si="164"/>
        <v>7.3493212906090566E-3</v>
      </c>
      <c r="AP230" s="4">
        <f t="shared" si="164"/>
        <v>4.9390262185057265E-3</v>
      </c>
      <c r="AQ230" s="4">
        <f t="shared" si="164"/>
        <v>3.3164275492956197E-3</v>
      </c>
      <c r="AR230" s="4">
        <f t="shared" si="164"/>
        <v>2.2256362146679809E-3</v>
      </c>
    </row>
    <row r="231" spans="1:44" x14ac:dyDescent="0.25">
      <c r="A231" s="24" t="s">
        <v>52</v>
      </c>
      <c r="B231" s="43">
        <f>'Parameter Input'!$L$104</f>
        <v>1300000</v>
      </c>
      <c r="C231" s="44">
        <f>'Parameter Input'!$M$104</f>
        <v>812500</v>
      </c>
      <c r="D231" s="1" t="s">
        <v>38</v>
      </c>
      <c r="L231" s="54">
        <f>'Parameter Input'!$O$104</f>
        <v>12</v>
      </c>
      <c r="M231" s="37">
        <v>0</v>
      </c>
      <c r="N231" s="37">
        <v>1</v>
      </c>
      <c r="O231" s="37">
        <f>'Parameter Input'!$P$104</f>
        <v>0.9</v>
      </c>
      <c r="P231" s="55">
        <f>'Parameter Input'!$Q$104</f>
        <v>0.4</v>
      </c>
      <c r="Q231" s="4">
        <f t="shared" si="164"/>
        <v>0.9867978615748374</v>
      </c>
      <c r="R231" s="4">
        <f t="shared" si="164"/>
        <v>0.98114509762858249</v>
      </c>
      <c r="S231" s="4">
        <f t="shared" si="164"/>
        <v>0.97311898315872036</v>
      </c>
      <c r="T231" s="4">
        <f t="shared" si="164"/>
        <v>0.96177484161592774</v>
      </c>
      <c r="U231" s="4">
        <f t="shared" si="164"/>
        <v>0.94584787155511363</v>
      </c>
      <c r="V231" s="4">
        <f t="shared" si="164"/>
        <v>0.92370360150141495</v>
      </c>
      <c r="W231" s="4">
        <f t="shared" si="164"/>
        <v>0.89334463567658451</v>
      </c>
      <c r="X231" s="4">
        <f t="shared" si="164"/>
        <v>0.85254543874327005</v>
      </c>
      <c r="Y231" s="4">
        <f t="shared" si="164"/>
        <v>0.79921300652623883</v>
      </c>
      <c r="Z231" s="4">
        <f t="shared" si="164"/>
        <v>0.73204982249993378</v>
      </c>
      <c r="AA231" s="4">
        <f t="shared" si="164"/>
        <v>0.65145592958786691</v>
      </c>
      <c r="AB231" s="4">
        <f t="shared" si="164"/>
        <v>0.56032247880849573</v>
      </c>
      <c r="AC231" s="4">
        <f t="shared" si="164"/>
        <v>0.46411326873185343</v>
      </c>
      <c r="AD231" s="4">
        <f t="shared" si="164"/>
        <v>0.36979727595523937</v>
      </c>
      <c r="AE231" s="4">
        <f t="shared" si="164"/>
        <v>0.28393948637231203</v>
      </c>
      <c r="AF231" s="4">
        <f t="shared" si="164"/>
        <v>0.21097259161117732</v>
      </c>
      <c r="AG231" s="4">
        <f t="shared" si="164"/>
        <v>0.15253917653798199</v>
      </c>
      <c r="AH231" s="4">
        <f t="shared" si="164"/>
        <v>0.10795188737709993</v>
      </c>
      <c r="AI231" s="4">
        <f t="shared" si="164"/>
        <v>7.5176653938091809E-2</v>
      </c>
      <c r="AJ231" s="4">
        <f t="shared" si="164"/>
        <v>5.1742836177502194E-2</v>
      </c>
      <c r="AK231" s="4">
        <f t="shared" si="164"/>
        <v>3.5319190625345942E-2</v>
      </c>
      <c r="AL231" s="4">
        <f t="shared" si="164"/>
        <v>2.3969442072658165E-2</v>
      </c>
      <c r="AM231" s="4">
        <f t="shared" si="164"/>
        <v>1.6202243558389728E-2</v>
      </c>
      <c r="AN231" s="4">
        <f t="shared" si="164"/>
        <v>1.0922240564108399E-2</v>
      </c>
      <c r="AO231" s="4">
        <f t="shared" si="164"/>
        <v>7.3493212906090566E-3</v>
      </c>
      <c r="AP231" s="4">
        <f t="shared" si="164"/>
        <v>4.9390262185057265E-3</v>
      </c>
      <c r="AQ231" s="4">
        <f t="shared" si="164"/>
        <v>3.3164275492956197E-3</v>
      </c>
      <c r="AR231" s="4">
        <f t="shared" si="164"/>
        <v>2.2256362146679809E-3</v>
      </c>
    </row>
    <row r="232" spans="1:44" x14ac:dyDescent="0.25">
      <c r="A232" s="24" t="s">
        <v>288</v>
      </c>
      <c r="B232" s="45">
        <f>'Parameter Input'!B108</f>
        <v>3.6414565826330532</v>
      </c>
      <c r="C232" s="46">
        <f>'Parameter Input'!C108</f>
        <v>3.6414565826330532</v>
      </c>
      <c r="D232" s="1" t="s">
        <v>76</v>
      </c>
      <c r="L232" s="54">
        <f>'Parameter Input'!E108</f>
        <v>12</v>
      </c>
      <c r="M232" s="37">
        <v>0</v>
      </c>
      <c r="N232" s="37">
        <v>1</v>
      </c>
      <c r="O232" s="37">
        <f>'Parameter Input'!F108</f>
        <v>0.9</v>
      </c>
      <c r="P232" s="55">
        <f>'Parameter Input'!G108</f>
        <v>0.4</v>
      </c>
      <c r="Q232" s="4">
        <f t="shared" si="164"/>
        <v>0.9867978615748374</v>
      </c>
      <c r="R232" s="4">
        <f t="shared" si="164"/>
        <v>0.98114509762858249</v>
      </c>
      <c r="S232" s="4">
        <f t="shared" si="164"/>
        <v>0.97311898315872036</v>
      </c>
      <c r="T232" s="4">
        <f t="shared" si="164"/>
        <v>0.96177484161592774</v>
      </c>
      <c r="U232" s="4">
        <f t="shared" si="164"/>
        <v>0.94584787155511363</v>
      </c>
      <c r="V232" s="4">
        <f t="shared" si="164"/>
        <v>0.92370360150141495</v>
      </c>
      <c r="W232" s="4">
        <f t="shared" si="164"/>
        <v>0.89334463567658451</v>
      </c>
      <c r="X232" s="4">
        <f t="shared" si="164"/>
        <v>0.85254543874327005</v>
      </c>
      <c r="Y232" s="4">
        <f t="shared" si="164"/>
        <v>0.79921300652623883</v>
      </c>
      <c r="Z232" s="4">
        <f t="shared" si="164"/>
        <v>0.73204982249993378</v>
      </c>
      <c r="AA232" s="4">
        <f t="shared" si="164"/>
        <v>0.65145592958786691</v>
      </c>
      <c r="AB232" s="4">
        <f t="shared" si="164"/>
        <v>0.56032247880849573</v>
      </c>
      <c r="AC232" s="4">
        <f t="shared" si="164"/>
        <v>0.46411326873185343</v>
      </c>
      <c r="AD232" s="4">
        <f t="shared" si="164"/>
        <v>0.36979727595523937</v>
      </c>
      <c r="AE232" s="4">
        <f t="shared" si="164"/>
        <v>0.28393948637231203</v>
      </c>
      <c r="AF232" s="4">
        <f t="shared" si="164"/>
        <v>0.21097259161117732</v>
      </c>
      <c r="AG232" s="4">
        <f t="shared" si="164"/>
        <v>0.15253917653798199</v>
      </c>
      <c r="AH232" s="4">
        <f t="shared" si="164"/>
        <v>0.10795188737709993</v>
      </c>
      <c r="AI232" s="4">
        <f t="shared" si="164"/>
        <v>7.5176653938091809E-2</v>
      </c>
      <c r="AJ232" s="4">
        <f t="shared" si="164"/>
        <v>5.1742836177502194E-2</v>
      </c>
      <c r="AK232" s="4">
        <f t="shared" si="164"/>
        <v>3.5319190625345942E-2</v>
      </c>
      <c r="AL232" s="4">
        <f t="shared" si="164"/>
        <v>2.3969442072658165E-2</v>
      </c>
      <c r="AM232" s="4">
        <f t="shared" si="164"/>
        <v>1.6202243558389728E-2</v>
      </c>
      <c r="AN232" s="4">
        <f t="shared" si="164"/>
        <v>1.0922240564108399E-2</v>
      </c>
      <c r="AO232" s="4">
        <f t="shared" si="164"/>
        <v>7.3493212906090566E-3</v>
      </c>
      <c r="AP232" s="4">
        <f t="shared" si="164"/>
        <v>4.9390262185057265E-3</v>
      </c>
      <c r="AQ232" s="4">
        <f t="shared" si="164"/>
        <v>3.3164275492956197E-3</v>
      </c>
      <c r="AR232" s="4">
        <f t="shared" si="164"/>
        <v>2.2256362146679809E-3</v>
      </c>
    </row>
    <row r="233" spans="1:44" x14ac:dyDescent="0.25">
      <c r="A233" s="24" t="s">
        <v>59</v>
      </c>
      <c r="B233" s="47">
        <f>'Parameter Input'!$L$105</f>
        <v>27.1614</v>
      </c>
      <c r="C233" s="48">
        <f>'Parameter Input'!$M$105</f>
        <v>27.1614</v>
      </c>
      <c r="D233" s="1" t="s">
        <v>60</v>
      </c>
      <c r="L233" s="54">
        <f>'Parameter Input'!$O$105</f>
        <v>12</v>
      </c>
      <c r="M233" s="37">
        <v>0</v>
      </c>
      <c r="N233" s="37">
        <v>1</v>
      </c>
      <c r="O233" s="37">
        <f>'Parameter Input'!$P$105</f>
        <v>0.9</v>
      </c>
      <c r="P233" s="55">
        <f>'Parameter Input'!$Q$105</f>
        <v>0.4</v>
      </c>
      <c r="Q233" s="4">
        <f t="shared" si="164"/>
        <v>0.9867978615748374</v>
      </c>
      <c r="R233" s="4">
        <f t="shared" si="164"/>
        <v>0.98114509762858249</v>
      </c>
      <c r="S233" s="4">
        <f t="shared" si="164"/>
        <v>0.97311898315872036</v>
      </c>
      <c r="T233" s="4">
        <f t="shared" si="164"/>
        <v>0.96177484161592774</v>
      </c>
      <c r="U233" s="4">
        <f t="shared" si="164"/>
        <v>0.94584787155511363</v>
      </c>
      <c r="V233" s="4">
        <f t="shared" si="164"/>
        <v>0.92370360150141495</v>
      </c>
      <c r="W233" s="4">
        <f t="shared" si="164"/>
        <v>0.89334463567658451</v>
      </c>
      <c r="X233" s="4">
        <f t="shared" si="164"/>
        <v>0.85254543874327005</v>
      </c>
      <c r="Y233" s="4">
        <f t="shared" si="164"/>
        <v>0.79921300652623883</v>
      </c>
      <c r="Z233" s="4">
        <f t="shared" si="164"/>
        <v>0.73204982249993378</v>
      </c>
      <c r="AA233" s="4">
        <f t="shared" si="164"/>
        <v>0.65145592958786691</v>
      </c>
      <c r="AB233" s="4">
        <f t="shared" si="164"/>
        <v>0.56032247880849573</v>
      </c>
      <c r="AC233" s="4">
        <f t="shared" si="164"/>
        <v>0.46411326873185343</v>
      </c>
      <c r="AD233" s="4">
        <f t="shared" si="164"/>
        <v>0.36979727595523937</v>
      </c>
      <c r="AE233" s="4">
        <f t="shared" si="164"/>
        <v>0.28393948637231203</v>
      </c>
      <c r="AF233" s="4">
        <f t="shared" si="164"/>
        <v>0.21097259161117732</v>
      </c>
      <c r="AG233" s="4">
        <f t="shared" si="164"/>
        <v>0.15253917653798199</v>
      </c>
      <c r="AH233" s="4">
        <f t="shared" si="164"/>
        <v>0.10795188737709993</v>
      </c>
      <c r="AI233" s="4">
        <f t="shared" si="164"/>
        <v>7.5176653938091809E-2</v>
      </c>
      <c r="AJ233" s="4">
        <f t="shared" si="164"/>
        <v>5.1742836177502194E-2</v>
      </c>
      <c r="AK233" s="4">
        <f t="shared" si="164"/>
        <v>3.5319190625345942E-2</v>
      </c>
      <c r="AL233" s="4">
        <f t="shared" si="164"/>
        <v>2.3969442072658165E-2</v>
      </c>
      <c r="AM233" s="4">
        <f t="shared" si="164"/>
        <v>1.6202243558389728E-2</v>
      </c>
      <c r="AN233" s="4">
        <f t="shared" si="164"/>
        <v>1.0922240564108399E-2</v>
      </c>
      <c r="AO233" s="4">
        <f t="shared" si="164"/>
        <v>7.3493212906090566E-3</v>
      </c>
      <c r="AP233" s="4">
        <f t="shared" si="164"/>
        <v>4.9390262185057265E-3</v>
      </c>
      <c r="AQ233" s="4">
        <f t="shared" si="164"/>
        <v>3.3164275492956197E-3</v>
      </c>
      <c r="AR233" s="4">
        <f t="shared" si="164"/>
        <v>2.2256362146679809E-3</v>
      </c>
    </row>
    <row r="234" spans="1:44" x14ac:dyDescent="0.25">
      <c r="A234" s="24" t="s">
        <v>67</v>
      </c>
      <c r="B234" s="45">
        <f>'Parameter Input'!$L$106</f>
        <v>9.2586511082899101E-2</v>
      </c>
      <c r="C234" s="46">
        <f>'Parameter Input'!$M$106</f>
        <v>7.3304790352502799E-2</v>
      </c>
      <c r="D234" s="1" t="s">
        <v>68</v>
      </c>
      <c r="L234" s="54">
        <f>'Parameter Input'!$O$106</f>
        <v>12</v>
      </c>
      <c r="M234" s="37">
        <v>0</v>
      </c>
      <c r="N234" s="37">
        <v>1</v>
      </c>
      <c r="O234" s="37">
        <f>'Parameter Input'!$P$106</f>
        <v>0.9</v>
      </c>
      <c r="P234" s="55">
        <f>'Parameter Input'!$Q$106</f>
        <v>0.4</v>
      </c>
      <c r="Q234" s="4">
        <f t="shared" si="164"/>
        <v>0.9867978615748374</v>
      </c>
      <c r="R234" s="4">
        <f t="shared" si="164"/>
        <v>0.98114509762858249</v>
      </c>
      <c r="S234" s="4">
        <f t="shared" si="164"/>
        <v>0.97311898315872036</v>
      </c>
      <c r="T234" s="4">
        <f t="shared" ref="T234:AI241" si="165">$N234+($M234-$N234)*((1/(1+EXP(-$P234*(T$9-$L234)))^$O234))</f>
        <v>0.96177484161592774</v>
      </c>
      <c r="U234" s="4">
        <f t="shared" si="165"/>
        <v>0.94584787155511363</v>
      </c>
      <c r="V234" s="4">
        <f t="shared" si="165"/>
        <v>0.92370360150141495</v>
      </c>
      <c r="W234" s="4">
        <f t="shared" si="165"/>
        <v>0.89334463567658451</v>
      </c>
      <c r="X234" s="4">
        <f t="shared" si="165"/>
        <v>0.85254543874327005</v>
      </c>
      <c r="Y234" s="4">
        <f t="shared" si="165"/>
        <v>0.79921300652623883</v>
      </c>
      <c r="Z234" s="4">
        <f t="shared" si="165"/>
        <v>0.73204982249993378</v>
      </c>
      <c r="AA234" s="4">
        <f t="shared" si="165"/>
        <v>0.65145592958786691</v>
      </c>
      <c r="AB234" s="4">
        <f t="shared" si="165"/>
        <v>0.56032247880849573</v>
      </c>
      <c r="AC234" s="4">
        <f t="shared" si="165"/>
        <v>0.46411326873185343</v>
      </c>
      <c r="AD234" s="4">
        <f t="shared" si="165"/>
        <v>0.36979727595523937</v>
      </c>
      <c r="AE234" s="4">
        <f t="shared" si="165"/>
        <v>0.28393948637231203</v>
      </c>
      <c r="AF234" s="4">
        <f t="shared" si="165"/>
        <v>0.21097259161117732</v>
      </c>
      <c r="AG234" s="4">
        <f t="shared" si="165"/>
        <v>0.15253917653798199</v>
      </c>
      <c r="AH234" s="4">
        <f t="shared" si="165"/>
        <v>0.10795188737709993</v>
      </c>
      <c r="AI234" s="4">
        <f t="shared" si="165"/>
        <v>7.5176653938091809E-2</v>
      </c>
      <c r="AJ234" s="4">
        <f t="shared" ref="AJ234:AR241" si="166">$N234+($M234-$N234)*((1/(1+EXP(-$P234*(AJ$9-$L234)))^$O234))</f>
        <v>5.1742836177502194E-2</v>
      </c>
      <c r="AK234" s="4">
        <f t="shared" si="166"/>
        <v>3.5319190625345942E-2</v>
      </c>
      <c r="AL234" s="4">
        <f t="shared" si="166"/>
        <v>2.3969442072658165E-2</v>
      </c>
      <c r="AM234" s="4">
        <f t="shared" si="166"/>
        <v>1.6202243558389728E-2</v>
      </c>
      <c r="AN234" s="4">
        <f t="shared" si="166"/>
        <v>1.0922240564108399E-2</v>
      </c>
      <c r="AO234" s="4">
        <f t="shared" si="166"/>
        <v>7.3493212906090566E-3</v>
      </c>
      <c r="AP234" s="4">
        <f t="shared" si="166"/>
        <v>4.9390262185057265E-3</v>
      </c>
      <c r="AQ234" s="4">
        <f t="shared" si="166"/>
        <v>3.3164275492956197E-3</v>
      </c>
      <c r="AR234" s="4">
        <f t="shared" si="166"/>
        <v>2.2256362146679809E-3</v>
      </c>
    </row>
    <row r="235" spans="1:44" x14ac:dyDescent="0.25">
      <c r="A235" s="24" t="s">
        <v>206</v>
      </c>
      <c r="B235" s="115">
        <f>'Parameter Input'!$L$109</f>
        <v>0</v>
      </c>
      <c r="C235" s="116">
        <f>'Parameter Input'!$M$109</f>
        <v>0</v>
      </c>
      <c r="D235" s="1" t="s">
        <v>76</v>
      </c>
      <c r="L235" s="54">
        <f>'Parameter Input'!$O$109</f>
        <v>17</v>
      </c>
      <c r="M235" s="37">
        <v>0</v>
      </c>
      <c r="N235" s="37">
        <v>1</v>
      </c>
      <c r="O235" s="37">
        <f>'Parameter Input'!$P$109</f>
        <v>0.9</v>
      </c>
      <c r="P235" s="55">
        <f>'Parameter Input'!$Q$109</f>
        <v>0.4</v>
      </c>
      <c r="Q235" s="4">
        <f t="shared" ref="Q235:AR235" si="167">$N235+($M235-$N235)*((1/(1+EXP(-$P235*(Q$9-$L235)))^$O235))</f>
        <v>0.99780374543478534</v>
      </c>
      <c r="R235" s="4">
        <f t="shared" si="167"/>
        <v>0.99685359315256394</v>
      </c>
      <c r="S235" s="4">
        <f t="shared" si="167"/>
        <v>0.99549347132349975</v>
      </c>
      <c r="T235" s="4">
        <f t="shared" si="167"/>
        <v>0.99354772139898062</v>
      </c>
      <c r="U235" s="4">
        <f t="shared" si="167"/>
        <v>0.99076681540580536</v>
      </c>
      <c r="V235" s="4">
        <f t="shared" si="167"/>
        <v>0.9867978615748374</v>
      </c>
      <c r="W235" s="4">
        <f t="shared" si="167"/>
        <v>0.98114509762858249</v>
      </c>
      <c r="X235" s="4">
        <f t="shared" si="167"/>
        <v>0.97311898315872036</v>
      </c>
      <c r="Y235" s="4">
        <f t="shared" si="167"/>
        <v>0.96177484161592774</v>
      </c>
      <c r="Z235" s="4">
        <f t="shared" si="167"/>
        <v>0.94584787155511363</v>
      </c>
      <c r="AA235" s="4">
        <f t="shared" si="167"/>
        <v>0.92370360150141495</v>
      </c>
      <c r="AB235" s="4">
        <f t="shared" si="167"/>
        <v>0.89334463567658451</v>
      </c>
      <c r="AC235" s="4">
        <f t="shared" si="167"/>
        <v>0.85254543874327005</v>
      </c>
      <c r="AD235" s="4">
        <f t="shared" si="167"/>
        <v>0.79921300652623883</v>
      </c>
      <c r="AE235" s="4">
        <f t="shared" si="167"/>
        <v>0.73204982249993378</v>
      </c>
      <c r="AF235" s="4">
        <f t="shared" si="167"/>
        <v>0.65145592958786691</v>
      </c>
      <c r="AG235" s="4">
        <f t="shared" si="167"/>
        <v>0.56032247880849573</v>
      </c>
      <c r="AH235" s="4">
        <f t="shared" si="167"/>
        <v>0.46411326873185343</v>
      </c>
      <c r="AI235" s="4">
        <f t="shared" si="167"/>
        <v>0.36979727595523937</v>
      </c>
      <c r="AJ235" s="4">
        <f t="shared" si="167"/>
        <v>0.28393948637231203</v>
      </c>
      <c r="AK235" s="4">
        <f t="shared" si="167"/>
        <v>0.21097259161117732</v>
      </c>
      <c r="AL235" s="4">
        <f t="shared" si="167"/>
        <v>0.15253917653798199</v>
      </c>
      <c r="AM235" s="4">
        <f t="shared" si="167"/>
        <v>0.10795188737709993</v>
      </c>
      <c r="AN235" s="4">
        <f t="shared" si="167"/>
        <v>7.5176653938091809E-2</v>
      </c>
      <c r="AO235" s="4">
        <f t="shared" si="167"/>
        <v>5.1742836177502194E-2</v>
      </c>
      <c r="AP235" s="4">
        <f t="shared" si="167"/>
        <v>3.5319190625345942E-2</v>
      </c>
      <c r="AQ235" s="4">
        <f t="shared" si="167"/>
        <v>2.3969442072658165E-2</v>
      </c>
      <c r="AR235" s="4">
        <f t="shared" si="167"/>
        <v>1.6202243558389728E-2</v>
      </c>
    </row>
    <row r="236" spans="1:44" x14ac:dyDescent="0.25">
      <c r="A236" s="24" t="s">
        <v>41</v>
      </c>
      <c r="B236" s="43">
        <f>'Parameter Input'!$L$103</f>
        <v>20</v>
      </c>
      <c r="C236" s="44">
        <f>'Parameter Input'!$M$103</f>
        <v>20</v>
      </c>
      <c r="D236" s="1" t="s">
        <v>42</v>
      </c>
      <c r="L236" s="54">
        <f>'Parameter Input'!$O$103</f>
        <v>12</v>
      </c>
      <c r="M236" s="37">
        <v>0</v>
      </c>
      <c r="N236" s="37">
        <v>1</v>
      </c>
      <c r="O236" s="37">
        <f>'Parameter Input'!$P$103</f>
        <v>0.9</v>
      </c>
      <c r="P236" s="55">
        <f>'Parameter Input'!$Q$103</f>
        <v>0.4</v>
      </c>
      <c r="Q236" s="4">
        <f t="shared" ref="Q236:AF241" si="168">$N236+($M236-$N236)*((1/(1+EXP(-$P236*(Q$9-$L236)))^$O236))</f>
        <v>0.9867978615748374</v>
      </c>
      <c r="R236" s="4">
        <f t="shared" si="168"/>
        <v>0.98114509762858249</v>
      </c>
      <c r="S236" s="4">
        <f t="shared" si="168"/>
        <v>0.97311898315872036</v>
      </c>
      <c r="T236" s="4">
        <f t="shared" si="168"/>
        <v>0.96177484161592774</v>
      </c>
      <c r="U236" s="4">
        <f t="shared" si="168"/>
        <v>0.94584787155511363</v>
      </c>
      <c r="V236" s="4">
        <f t="shared" si="168"/>
        <v>0.92370360150141495</v>
      </c>
      <c r="W236" s="4">
        <f t="shared" si="168"/>
        <v>0.89334463567658451</v>
      </c>
      <c r="X236" s="4">
        <f t="shared" si="168"/>
        <v>0.85254543874327005</v>
      </c>
      <c r="Y236" s="4">
        <f t="shared" si="168"/>
        <v>0.79921300652623883</v>
      </c>
      <c r="Z236" s="4">
        <f t="shared" si="168"/>
        <v>0.73204982249993378</v>
      </c>
      <c r="AA236" s="4">
        <f t="shared" si="168"/>
        <v>0.65145592958786691</v>
      </c>
      <c r="AB236" s="4">
        <f t="shared" si="168"/>
        <v>0.56032247880849573</v>
      </c>
      <c r="AC236" s="4">
        <f t="shared" si="168"/>
        <v>0.46411326873185343</v>
      </c>
      <c r="AD236" s="4">
        <f t="shared" si="168"/>
        <v>0.36979727595523937</v>
      </c>
      <c r="AE236" s="4">
        <f t="shared" si="168"/>
        <v>0.28393948637231203</v>
      </c>
      <c r="AF236" s="4">
        <f t="shared" si="168"/>
        <v>0.21097259161117732</v>
      </c>
      <c r="AG236" s="4">
        <f t="shared" si="165"/>
        <v>0.15253917653798199</v>
      </c>
      <c r="AH236" s="4">
        <f t="shared" si="165"/>
        <v>0.10795188737709993</v>
      </c>
      <c r="AI236" s="4">
        <f t="shared" si="165"/>
        <v>7.5176653938091809E-2</v>
      </c>
      <c r="AJ236" s="4">
        <f t="shared" si="166"/>
        <v>5.1742836177502194E-2</v>
      </c>
      <c r="AK236" s="4">
        <f t="shared" si="166"/>
        <v>3.5319190625345942E-2</v>
      </c>
      <c r="AL236" s="4">
        <f t="shared" si="166"/>
        <v>2.3969442072658165E-2</v>
      </c>
      <c r="AM236" s="4">
        <f t="shared" si="166"/>
        <v>1.6202243558389728E-2</v>
      </c>
      <c r="AN236" s="4">
        <f t="shared" si="166"/>
        <v>1.0922240564108399E-2</v>
      </c>
      <c r="AO236" s="4">
        <f t="shared" si="166"/>
        <v>7.3493212906090566E-3</v>
      </c>
      <c r="AP236" s="4">
        <f t="shared" si="166"/>
        <v>4.9390262185057265E-3</v>
      </c>
      <c r="AQ236" s="4">
        <f t="shared" si="166"/>
        <v>3.3164275492956197E-3</v>
      </c>
      <c r="AR236" s="4">
        <f t="shared" si="166"/>
        <v>2.2256362146679809E-3</v>
      </c>
    </row>
    <row r="237" spans="1:44" x14ac:dyDescent="0.25">
      <c r="A237" s="24" t="s">
        <v>70</v>
      </c>
      <c r="B237" s="43">
        <f>'Parameter Input'!B107</f>
        <v>30</v>
      </c>
      <c r="C237" s="44">
        <f>'Parameter Input'!C107</f>
        <v>30</v>
      </c>
      <c r="D237" s="1" t="s">
        <v>42</v>
      </c>
      <c r="L237" s="54">
        <f>'Parameter Input'!E107</f>
        <v>12</v>
      </c>
      <c r="M237" s="37">
        <v>0</v>
      </c>
      <c r="N237" s="37">
        <v>1</v>
      </c>
      <c r="O237" s="37">
        <f>'Parameter Input'!F107</f>
        <v>0.9</v>
      </c>
      <c r="P237" s="55">
        <f>'Parameter Input'!G107</f>
        <v>0.4</v>
      </c>
      <c r="Q237" s="4">
        <f t="shared" si="168"/>
        <v>0.9867978615748374</v>
      </c>
      <c r="R237" s="4">
        <f t="shared" si="168"/>
        <v>0.98114509762858249</v>
      </c>
      <c r="S237" s="4">
        <f t="shared" si="168"/>
        <v>0.97311898315872036</v>
      </c>
      <c r="T237" s="4">
        <f t="shared" si="168"/>
        <v>0.96177484161592774</v>
      </c>
      <c r="U237" s="4">
        <f t="shared" si="168"/>
        <v>0.94584787155511363</v>
      </c>
      <c r="V237" s="4">
        <f t="shared" si="168"/>
        <v>0.92370360150141495</v>
      </c>
      <c r="W237" s="4">
        <f t="shared" si="168"/>
        <v>0.89334463567658451</v>
      </c>
      <c r="X237" s="4">
        <f t="shared" si="168"/>
        <v>0.85254543874327005</v>
      </c>
      <c r="Y237" s="4">
        <f t="shared" si="168"/>
        <v>0.79921300652623883</v>
      </c>
      <c r="Z237" s="4">
        <f t="shared" si="168"/>
        <v>0.73204982249993378</v>
      </c>
      <c r="AA237" s="4">
        <f t="shared" si="168"/>
        <v>0.65145592958786691</v>
      </c>
      <c r="AB237" s="4">
        <f t="shared" si="168"/>
        <v>0.56032247880849573</v>
      </c>
      <c r="AC237" s="4">
        <f t="shared" si="168"/>
        <v>0.46411326873185343</v>
      </c>
      <c r="AD237" s="4">
        <f t="shared" si="168"/>
        <v>0.36979727595523937</v>
      </c>
      <c r="AE237" s="4">
        <f t="shared" si="168"/>
        <v>0.28393948637231203</v>
      </c>
      <c r="AF237" s="4">
        <f t="shared" si="168"/>
        <v>0.21097259161117732</v>
      </c>
      <c r="AG237" s="4">
        <f t="shared" si="165"/>
        <v>0.15253917653798199</v>
      </c>
      <c r="AH237" s="4">
        <f t="shared" si="165"/>
        <v>0.10795188737709993</v>
      </c>
      <c r="AI237" s="4">
        <f t="shared" si="165"/>
        <v>7.5176653938091809E-2</v>
      </c>
      <c r="AJ237" s="4">
        <f t="shared" si="166"/>
        <v>5.1742836177502194E-2</v>
      </c>
      <c r="AK237" s="4">
        <f t="shared" si="166"/>
        <v>3.5319190625345942E-2</v>
      </c>
      <c r="AL237" s="4">
        <f t="shared" si="166"/>
        <v>2.3969442072658165E-2</v>
      </c>
      <c r="AM237" s="4">
        <f t="shared" si="166"/>
        <v>1.6202243558389728E-2</v>
      </c>
      <c r="AN237" s="4">
        <f t="shared" si="166"/>
        <v>1.0922240564108399E-2</v>
      </c>
      <c r="AO237" s="4">
        <f t="shared" si="166"/>
        <v>7.3493212906090566E-3</v>
      </c>
      <c r="AP237" s="4">
        <f t="shared" si="166"/>
        <v>4.9390262185057265E-3</v>
      </c>
      <c r="AQ237" s="4">
        <f t="shared" si="166"/>
        <v>3.3164275492956197E-3</v>
      </c>
      <c r="AR237" s="4">
        <f t="shared" si="166"/>
        <v>2.2256362146679809E-3</v>
      </c>
    </row>
    <row r="238" spans="1:44" x14ac:dyDescent="0.25">
      <c r="A238" s="24" t="s">
        <v>207</v>
      </c>
      <c r="B238" s="70">
        <f>'Parameter Input'!B104</f>
        <v>2240</v>
      </c>
      <c r="C238" s="71">
        <f>'Parameter Input'!C104</f>
        <v>2240</v>
      </c>
      <c r="D238" s="1" t="s">
        <v>49</v>
      </c>
      <c r="L238" s="54">
        <f>'Parameter Input'!E104</f>
        <v>12</v>
      </c>
      <c r="M238" s="37">
        <v>0</v>
      </c>
      <c r="N238" s="37">
        <v>1</v>
      </c>
      <c r="O238" s="37">
        <f>'Parameter Input'!F104</f>
        <v>0.9</v>
      </c>
      <c r="P238" s="55">
        <f>'Parameter Input'!G104</f>
        <v>0.4</v>
      </c>
      <c r="Q238" s="4">
        <f t="shared" si="168"/>
        <v>0.9867978615748374</v>
      </c>
      <c r="R238" s="4">
        <f t="shared" si="168"/>
        <v>0.98114509762858249</v>
      </c>
      <c r="S238" s="4">
        <f t="shared" si="168"/>
        <v>0.97311898315872036</v>
      </c>
      <c r="T238" s="4">
        <f t="shared" si="168"/>
        <v>0.96177484161592774</v>
      </c>
      <c r="U238" s="4">
        <f t="shared" si="168"/>
        <v>0.94584787155511363</v>
      </c>
      <c r="V238" s="4">
        <f t="shared" si="168"/>
        <v>0.92370360150141495</v>
      </c>
      <c r="W238" s="4">
        <f t="shared" si="168"/>
        <v>0.89334463567658451</v>
      </c>
      <c r="X238" s="4">
        <f t="shared" si="168"/>
        <v>0.85254543874327005</v>
      </c>
      <c r="Y238" s="4">
        <f t="shared" si="168"/>
        <v>0.79921300652623883</v>
      </c>
      <c r="Z238" s="4">
        <f t="shared" si="168"/>
        <v>0.73204982249993378</v>
      </c>
      <c r="AA238" s="4">
        <f t="shared" si="168"/>
        <v>0.65145592958786691</v>
      </c>
      <c r="AB238" s="4">
        <f t="shared" si="168"/>
        <v>0.56032247880849573</v>
      </c>
      <c r="AC238" s="4">
        <f t="shared" si="168"/>
        <v>0.46411326873185343</v>
      </c>
      <c r="AD238" s="4">
        <f t="shared" si="168"/>
        <v>0.36979727595523937</v>
      </c>
      <c r="AE238" s="4">
        <f t="shared" si="168"/>
        <v>0.28393948637231203</v>
      </c>
      <c r="AF238" s="4">
        <f t="shared" si="168"/>
        <v>0.21097259161117732</v>
      </c>
      <c r="AG238" s="4">
        <f t="shared" si="165"/>
        <v>0.15253917653798199</v>
      </c>
      <c r="AH238" s="4">
        <f t="shared" si="165"/>
        <v>0.10795188737709993</v>
      </c>
      <c r="AI238" s="4">
        <f t="shared" si="165"/>
        <v>7.5176653938091809E-2</v>
      </c>
      <c r="AJ238" s="4">
        <f t="shared" si="166"/>
        <v>5.1742836177502194E-2</v>
      </c>
      <c r="AK238" s="4">
        <f t="shared" si="166"/>
        <v>3.5319190625345942E-2</v>
      </c>
      <c r="AL238" s="4">
        <f t="shared" si="166"/>
        <v>2.3969442072658165E-2</v>
      </c>
      <c r="AM238" s="4">
        <f t="shared" si="166"/>
        <v>1.6202243558389728E-2</v>
      </c>
      <c r="AN238" s="4">
        <f t="shared" si="166"/>
        <v>1.0922240564108399E-2</v>
      </c>
      <c r="AO238" s="4">
        <f t="shared" si="166"/>
        <v>7.3493212906090566E-3</v>
      </c>
      <c r="AP238" s="4">
        <f t="shared" si="166"/>
        <v>4.9390262185057265E-3</v>
      </c>
      <c r="AQ238" s="4">
        <f t="shared" si="166"/>
        <v>3.3164275492956197E-3</v>
      </c>
      <c r="AR238" s="4">
        <f t="shared" si="166"/>
        <v>2.2256362146679809E-3</v>
      </c>
    </row>
    <row r="239" spans="1:44" x14ac:dyDescent="0.25">
      <c r="A239" s="24" t="s">
        <v>56</v>
      </c>
      <c r="B239" s="72">
        <f>'Parameter Input'!B105</f>
        <v>0.32</v>
      </c>
      <c r="C239" s="73">
        <f>'Parameter Input'!C105</f>
        <v>0.32</v>
      </c>
      <c r="D239" s="1" t="s">
        <v>57</v>
      </c>
      <c r="L239" s="54">
        <f>'Parameter Input'!E105</f>
        <v>12</v>
      </c>
      <c r="M239" s="37">
        <v>0</v>
      </c>
      <c r="N239" s="37">
        <v>1</v>
      </c>
      <c r="O239" s="37">
        <f>'Parameter Input'!F105</f>
        <v>0.9</v>
      </c>
      <c r="P239" s="55">
        <f>'Parameter Input'!G105</f>
        <v>0.4</v>
      </c>
      <c r="Q239" s="4">
        <f t="shared" si="168"/>
        <v>0.9867978615748374</v>
      </c>
      <c r="R239" s="4">
        <f t="shared" si="168"/>
        <v>0.98114509762858249</v>
      </c>
      <c r="S239" s="4">
        <f t="shared" si="168"/>
        <v>0.97311898315872036</v>
      </c>
      <c r="T239" s="4">
        <f t="shared" si="168"/>
        <v>0.96177484161592774</v>
      </c>
      <c r="U239" s="4">
        <f t="shared" si="168"/>
        <v>0.94584787155511363</v>
      </c>
      <c r="V239" s="4">
        <f t="shared" si="168"/>
        <v>0.92370360150141495</v>
      </c>
      <c r="W239" s="4">
        <f t="shared" si="168"/>
        <v>0.89334463567658451</v>
      </c>
      <c r="X239" s="4">
        <f t="shared" si="168"/>
        <v>0.85254543874327005</v>
      </c>
      <c r="Y239" s="4">
        <f t="shared" si="168"/>
        <v>0.79921300652623883</v>
      </c>
      <c r="Z239" s="4">
        <f t="shared" si="168"/>
        <v>0.73204982249993378</v>
      </c>
      <c r="AA239" s="4">
        <f t="shared" si="168"/>
        <v>0.65145592958786691</v>
      </c>
      <c r="AB239" s="4">
        <f t="shared" si="168"/>
        <v>0.56032247880849573</v>
      </c>
      <c r="AC239" s="4">
        <f t="shared" si="168"/>
        <v>0.46411326873185343</v>
      </c>
      <c r="AD239" s="4">
        <f t="shared" si="168"/>
        <v>0.36979727595523937</v>
      </c>
      <c r="AE239" s="4">
        <f t="shared" si="168"/>
        <v>0.28393948637231203</v>
      </c>
      <c r="AF239" s="4">
        <f t="shared" si="168"/>
        <v>0.21097259161117732</v>
      </c>
      <c r="AG239" s="4">
        <f t="shared" si="165"/>
        <v>0.15253917653798199</v>
      </c>
      <c r="AH239" s="4">
        <f t="shared" si="165"/>
        <v>0.10795188737709993</v>
      </c>
      <c r="AI239" s="4">
        <f t="shared" si="165"/>
        <v>7.5176653938091809E-2</v>
      </c>
      <c r="AJ239" s="4">
        <f t="shared" si="166"/>
        <v>5.1742836177502194E-2</v>
      </c>
      <c r="AK239" s="4">
        <f t="shared" si="166"/>
        <v>3.5319190625345942E-2</v>
      </c>
      <c r="AL239" s="4">
        <f t="shared" si="166"/>
        <v>2.3969442072658165E-2</v>
      </c>
      <c r="AM239" s="4">
        <f t="shared" si="166"/>
        <v>1.6202243558389728E-2</v>
      </c>
      <c r="AN239" s="4">
        <f t="shared" si="166"/>
        <v>1.0922240564108399E-2</v>
      </c>
      <c r="AO239" s="4">
        <f t="shared" si="166"/>
        <v>7.3493212906090566E-3</v>
      </c>
      <c r="AP239" s="4">
        <f t="shared" si="166"/>
        <v>4.9390262185057265E-3</v>
      </c>
      <c r="AQ239" s="4">
        <f t="shared" si="166"/>
        <v>3.3164275492956197E-3</v>
      </c>
      <c r="AR239" s="4">
        <f t="shared" si="166"/>
        <v>2.2256362146679809E-3</v>
      </c>
    </row>
    <row r="240" spans="1:44" x14ac:dyDescent="0.25">
      <c r="A240" s="24" t="s">
        <v>73</v>
      </c>
      <c r="B240" s="72">
        <f>'Parameter Input'!$L$107</f>
        <v>3.5714285714285712E-2</v>
      </c>
      <c r="C240" s="73">
        <f>'Parameter Input'!$M$107</f>
        <v>1.7857142857142856E-2</v>
      </c>
      <c r="D240" s="1" t="s">
        <v>57</v>
      </c>
      <c r="L240" s="54">
        <f>'Parameter Input'!$O$107</f>
        <v>12</v>
      </c>
      <c r="M240" s="37">
        <v>0</v>
      </c>
      <c r="N240" s="37">
        <v>1</v>
      </c>
      <c r="O240" s="37">
        <f>'Parameter Input'!$P$107</f>
        <v>0.9</v>
      </c>
      <c r="P240" s="55">
        <f>'Parameter Input'!$Q$107</f>
        <v>0.4</v>
      </c>
      <c r="Q240" s="4">
        <f t="shared" si="168"/>
        <v>0.9867978615748374</v>
      </c>
      <c r="R240" s="4">
        <f t="shared" si="168"/>
        <v>0.98114509762858249</v>
      </c>
      <c r="S240" s="4">
        <f t="shared" si="168"/>
        <v>0.97311898315872036</v>
      </c>
      <c r="T240" s="4">
        <f t="shared" si="168"/>
        <v>0.96177484161592774</v>
      </c>
      <c r="U240" s="4">
        <f t="shared" si="168"/>
        <v>0.94584787155511363</v>
      </c>
      <c r="V240" s="4">
        <f t="shared" si="168"/>
        <v>0.92370360150141495</v>
      </c>
      <c r="W240" s="4">
        <f t="shared" si="168"/>
        <v>0.89334463567658451</v>
      </c>
      <c r="X240" s="4">
        <f t="shared" si="168"/>
        <v>0.85254543874327005</v>
      </c>
      <c r="Y240" s="4">
        <f t="shared" si="168"/>
        <v>0.79921300652623883</v>
      </c>
      <c r="Z240" s="4">
        <f t="shared" si="168"/>
        <v>0.73204982249993378</v>
      </c>
      <c r="AA240" s="4">
        <f t="shared" si="168"/>
        <v>0.65145592958786691</v>
      </c>
      <c r="AB240" s="4">
        <f t="shared" si="168"/>
        <v>0.56032247880849573</v>
      </c>
      <c r="AC240" s="4">
        <f t="shared" si="168"/>
        <v>0.46411326873185343</v>
      </c>
      <c r="AD240" s="4">
        <f t="shared" si="168"/>
        <v>0.36979727595523937</v>
      </c>
      <c r="AE240" s="4">
        <f t="shared" si="168"/>
        <v>0.28393948637231203</v>
      </c>
      <c r="AF240" s="4">
        <f t="shared" si="168"/>
        <v>0.21097259161117732</v>
      </c>
      <c r="AG240" s="4">
        <f t="shared" si="165"/>
        <v>0.15253917653798199</v>
      </c>
      <c r="AH240" s="4">
        <f t="shared" si="165"/>
        <v>0.10795188737709993</v>
      </c>
      <c r="AI240" s="4">
        <f t="shared" si="165"/>
        <v>7.5176653938091809E-2</v>
      </c>
      <c r="AJ240" s="4">
        <f t="shared" si="166"/>
        <v>5.1742836177502194E-2</v>
      </c>
      <c r="AK240" s="4">
        <f t="shared" si="166"/>
        <v>3.5319190625345942E-2</v>
      </c>
      <c r="AL240" s="4">
        <f t="shared" si="166"/>
        <v>2.3969442072658165E-2</v>
      </c>
      <c r="AM240" s="4">
        <f t="shared" si="166"/>
        <v>1.6202243558389728E-2</v>
      </c>
      <c r="AN240" s="4">
        <f t="shared" si="166"/>
        <v>1.0922240564108399E-2</v>
      </c>
      <c r="AO240" s="4">
        <f t="shared" si="166"/>
        <v>7.3493212906090566E-3</v>
      </c>
      <c r="AP240" s="4">
        <f t="shared" si="166"/>
        <v>4.9390262185057265E-3</v>
      </c>
      <c r="AQ240" s="4">
        <f t="shared" si="166"/>
        <v>3.3164275492956197E-3</v>
      </c>
      <c r="AR240" s="4">
        <f t="shared" si="166"/>
        <v>2.2256362146679809E-3</v>
      </c>
    </row>
    <row r="241" spans="1:44" ht="15.75" thickBot="1" x14ac:dyDescent="0.3">
      <c r="A241" s="24" t="s">
        <v>64</v>
      </c>
      <c r="B241" s="74">
        <f>'Parameter Input'!B106</f>
        <v>178500</v>
      </c>
      <c r="C241" s="75">
        <f>'Parameter Input'!C106</f>
        <v>178500</v>
      </c>
      <c r="D241" s="1" t="s">
        <v>65</v>
      </c>
      <c r="L241" s="56">
        <f>'Parameter Input'!E106</f>
        <v>12</v>
      </c>
      <c r="M241" s="57">
        <v>0</v>
      </c>
      <c r="N241" s="57">
        <v>1</v>
      </c>
      <c r="O241" s="57">
        <f>'Parameter Input'!F106</f>
        <v>0.9</v>
      </c>
      <c r="P241" s="58">
        <f>'Parameter Input'!G106</f>
        <v>0.4</v>
      </c>
      <c r="Q241" s="4">
        <f t="shared" si="168"/>
        <v>0.9867978615748374</v>
      </c>
      <c r="R241" s="4">
        <f t="shared" si="168"/>
        <v>0.98114509762858249</v>
      </c>
      <c r="S241" s="4">
        <f t="shared" si="168"/>
        <v>0.97311898315872036</v>
      </c>
      <c r="T241" s="4">
        <f t="shared" si="168"/>
        <v>0.96177484161592774</v>
      </c>
      <c r="U241" s="4">
        <f t="shared" si="168"/>
        <v>0.94584787155511363</v>
      </c>
      <c r="V241" s="4">
        <f t="shared" si="168"/>
        <v>0.92370360150141495</v>
      </c>
      <c r="W241" s="4">
        <f t="shared" si="168"/>
        <v>0.89334463567658451</v>
      </c>
      <c r="X241" s="4">
        <f t="shared" si="168"/>
        <v>0.85254543874327005</v>
      </c>
      <c r="Y241" s="4">
        <f t="shared" si="168"/>
        <v>0.79921300652623883</v>
      </c>
      <c r="Z241" s="4">
        <f t="shared" si="168"/>
        <v>0.73204982249993378</v>
      </c>
      <c r="AA241" s="4">
        <f t="shared" si="168"/>
        <v>0.65145592958786691</v>
      </c>
      <c r="AB241" s="4">
        <f t="shared" si="168"/>
        <v>0.56032247880849573</v>
      </c>
      <c r="AC241" s="4">
        <f t="shared" si="168"/>
        <v>0.46411326873185343</v>
      </c>
      <c r="AD241" s="4">
        <f t="shared" si="168"/>
        <v>0.36979727595523937</v>
      </c>
      <c r="AE241" s="4">
        <f t="shared" si="168"/>
        <v>0.28393948637231203</v>
      </c>
      <c r="AF241" s="4">
        <f t="shared" si="168"/>
        <v>0.21097259161117732</v>
      </c>
      <c r="AG241" s="4">
        <f t="shared" si="165"/>
        <v>0.15253917653798199</v>
      </c>
      <c r="AH241" s="4">
        <f t="shared" si="165"/>
        <v>0.10795188737709993</v>
      </c>
      <c r="AI241" s="4">
        <f t="shared" si="165"/>
        <v>7.5176653938091809E-2</v>
      </c>
      <c r="AJ241" s="4">
        <f t="shared" si="166"/>
        <v>5.1742836177502194E-2</v>
      </c>
      <c r="AK241" s="4">
        <f t="shared" si="166"/>
        <v>3.5319190625345942E-2</v>
      </c>
      <c r="AL241" s="4">
        <f t="shared" si="166"/>
        <v>2.3969442072658165E-2</v>
      </c>
      <c r="AM241" s="4">
        <f t="shared" si="166"/>
        <v>1.6202243558389728E-2</v>
      </c>
      <c r="AN241" s="4">
        <f t="shared" si="166"/>
        <v>1.0922240564108399E-2</v>
      </c>
      <c r="AO241" s="4">
        <f t="shared" si="166"/>
        <v>7.3493212906090566E-3</v>
      </c>
      <c r="AP241" s="4">
        <f t="shared" si="166"/>
        <v>4.9390262185057265E-3</v>
      </c>
      <c r="AQ241" s="4">
        <f t="shared" si="166"/>
        <v>3.3164275492956197E-3</v>
      </c>
      <c r="AR241" s="4">
        <f t="shared" si="166"/>
        <v>2.2256362146679809E-3</v>
      </c>
    </row>
    <row r="242" spans="1:44" x14ac:dyDescent="0.25">
      <c r="A242" s="25"/>
      <c r="B242" s="40"/>
    </row>
    <row r="243" spans="1:44" ht="15.75" thickBot="1" x14ac:dyDescent="0.3"/>
    <row r="244" spans="1:44" ht="15.75" thickBot="1" x14ac:dyDescent="0.3">
      <c r="A244" s="26" t="s">
        <v>208</v>
      </c>
      <c r="B244" s="27">
        <v>2023</v>
      </c>
      <c r="C244" s="27">
        <v>2024</v>
      </c>
      <c r="D244" s="27">
        <v>2025</v>
      </c>
      <c r="E244" s="27">
        <v>2026</v>
      </c>
      <c r="F244" s="27">
        <v>2027</v>
      </c>
      <c r="G244" s="27">
        <v>2028</v>
      </c>
      <c r="H244" s="27">
        <v>2029</v>
      </c>
      <c r="I244" s="27">
        <v>2030</v>
      </c>
      <c r="J244" s="27">
        <v>2031</v>
      </c>
      <c r="K244" s="27">
        <v>2032</v>
      </c>
      <c r="L244" s="27">
        <v>2033</v>
      </c>
      <c r="M244" s="27">
        <v>2034</v>
      </c>
      <c r="N244" s="27">
        <v>2035</v>
      </c>
      <c r="O244" s="27">
        <v>2036</v>
      </c>
      <c r="P244" s="27">
        <v>2037</v>
      </c>
      <c r="Q244" s="27">
        <v>2038</v>
      </c>
      <c r="R244" s="27">
        <v>2039</v>
      </c>
      <c r="S244" s="27">
        <v>2040</v>
      </c>
      <c r="T244" s="27">
        <v>2041</v>
      </c>
      <c r="U244" s="27">
        <v>2042</v>
      </c>
      <c r="V244" s="27">
        <v>2043</v>
      </c>
      <c r="W244" s="27">
        <v>2044</v>
      </c>
      <c r="X244" s="27">
        <v>2045</v>
      </c>
      <c r="Y244" s="27">
        <v>2046</v>
      </c>
      <c r="Z244" s="27">
        <v>2047</v>
      </c>
      <c r="AA244" s="27">
        <v>2048</v>
      </c>
      <c r="AB244" s="27">
        <v>2049</v>
      </c>
      <c r="AC244" s="28">
        <v>2050</v>
      </c>
    </row>
    <row r="245" spans="1:44" x14ac:dyDescent="0.25">
      <c r="A245" s="29" t="str">
        <f t="shared" ref="A245:A254" si="169">A225</f>
        <v>Capex vehicle</v>
      </c>
      <c r="B245" s="62">
        <f t="shared" ref="B245:B254" si="170">$B225+($C225-$B225)*(1-Q225)</f>
        <v>9950491.9809056409</v>
      </c>
      <c r="C245" s="62">
        <f t="shared" ref="C245:C254" si="171">$B225+($C225-$B225)*(1-R225)</f>
        <v>9929294.1161071844</v>
      </c>
      <c r="D245" s="62">
        <f t="shared" ref="D245:D254" si="172">$B225+($C225-$B225)*(1-S225)</f>
        <v>9899196.186845202</v>
      </c>
      <c r="E245" s="62">
        <f t="shared" ref="E245:E254" si="173">$B225+($C225-$B225)*(1-T225)</f>
        <v>9856655.6560597289</v>
      </c>
      <c r="F245" s="62">
        <f t="shared" ref="F245:F254" si="174">$B225+($C225-$B225)*(1-U225)</f>
        <v>9796929.5183316767</v>
      </c>
      <c r="G245" s="62">
        <f t="shared" ref="G245:G254" si="175">$B225+($C225-$B225)*(1-V225)</f>
        <v>9713888.5056303069</v>
      </c>
      <c r="H245" s="62">
        <f t="shared" ref="H245:H254" si="176">$B225+($C225-$B225)*(1-W225)</f>
        <v>9600042.3837871924</v>
      </c>
      <c r="I245" s="62">
        <f t="shared" ref="I245:I254" si="177">$B225+($C225-$B225)*(1-X225)</f>
        <v>9447045.3952872623</v>
      </c>
      <c r="J245" s="62">
        <f t="shared" ref="J245:J254" si="178">$B225+($C225-$B225)*(1-Y225)</f>
        <v>9247048.7744733952</v>
      </c>
      <c r="K245" s="62">
        <f t="shared" ref="K245:K254" si="179">$B225+($C225-$B225)*(1-Z225)</f>
        <v>8995186.8343747519</v>
      </c>
      <c r="L245" s="62">
        <f t="shared" ref="L245:L254" si="180">$B225+($C225-$B225)*(1-AA225)</f>
        <v>8692959.7359545007</v>
      </c>
      <c r="M245" s="62">
        <f t="shared" ref="M245:M254" si="181">$B225+($C225-$B225)*(1-AB225)</f>
        <v>8351209.2955318587</v>
      </c>
      <c r="N245" s="62">
        <f t="shared" ref="N245:N254" si="182">$B225+($C225-$B225)*(1-AC225)</f>
        <v>7990424.7577444501</v>
      </c>
      <c r="O245" s="62">
        <f t="shared" ref="O245:O254" si="183">$B225+($C225-$B225)*(1-AD225)</f>
        <v>7636739.7848321479</v>
      </c>
      <c r="P245" s="62">
        <f t="shared" ref="P245:P254" si="184">$B225+($C225-$B225)*(1-AE225)</f>
        <v>7314773.0738961697</v>
      </c>
      <c r="Q245" s="62">
        <f t="shared" ref="Q245:Q254" si="185">$B225+($C225-$B225)*(1-AF225)</f>
        <v>7041147.2185419146</v>
      </c>
      <c r="R245" s="62">
        <f t="shared" ref="R245:R254" si="186">$B225+($C225-$B225)*(1-AG225)</f>
        <v>6822021.912017433</v>
      </c>
      <c r="S245" s="62">
        <f t="shared" ref="S245:S254" si="187">$B225+($C225-$B225)*(1-AH225)</f>
        <v>6654819.5776641248</v>
      </c>
      <c r="T245" s="62">
        <f t="shared" ref="T245:T254" si="188">$B225+($C225-$B225)*(1-AI225)</f>
        <v>6531912.4522678442</v>
      </c>
      <c r="U245" s="62">
        <f t="shared" ref="U245:U254" si="189">$B225+($C225-$B225)*(1-AJ225)</f>
        <v>6444035.6356656328</v>
      </c>
      <c r="V245" s="62">
        <f t="shared" ref="V245:V254" si="190">$B225+($C225-$B225)*(1-AK225)</f>
        <v>6382446.9648450473</v>
      </c>
      <c r="W245" s="62">
        <f t="shared" ref="W245:W254" si="191">$B225+($C225-$B225)*(1-AL225)</f>
        <v>6339885.4077724684</v>
      </c>
      <c r="X245" s="62">
        <f t="shared" ref="X245:X254" si="192">$B225+($C225-$B225)*(1-AM225)</f>
        <v>6310758.4133439614</v>
      </c>
      <c r="Y245" s="62">
        <f t="shared" ref="Y245:Y254" si="193">$B225+($C225-$B225)*(1-AN225)</f>
        <v>6290958.4021154065</v>
      </c>
      <c r="Z245" s="62">
        <f t="shared" ref="Z245:Z254" si="194">$B225+($C225-$B225)*(1-AO225)</f>
        <v>6277559.9548397847</v>
      </c>
      <c r="AA245" s="62">
        <f t="shared" ref="AA245:AA254" si="195">$B225+($C225-$B225)*(1-AP225)</f>
        <v>6268521.3483193964</v>
      </c>
      <c r="AB245" s="62">
        <f t="shared" ref="AB245:AB254" si="196">$B225+($C225-$B225)*(1-AQ225)</f>
        <v>6262436.6033098586</v>
      </c>
      <c r="AC245" s="62">
        <f t="shared" ref="AC245:AC254" si="197">$B225+($C225-$B225)*(1-AR225)</f>
        <v>6258346.1358050052</v>
      </c>
    </row>
    <row r="246" spans="1:44" x14ac:dyDescent="0.25">
      <c r="A246" s="30" t="str">
        <f t="shared" si="169"/>
        <v>Residual value (vehicle)</v>
      </c>
      <c r="B246" s="62">
        <f t="shared" si="170"/>
        <v>-505775.93556100863</v>
      </c>
      <c r="C246" s="62">
        <f t="shared" si="171"/>
        <v>-508249.01978749514</v>
      </c>
      <c r="D246" s="62">
        <f t="shared" si="172"/>
        <v>-511760.44486805983</v>
      </c>
      <c r="E246" s="62">
        <f t="shared" si="173"/>
        <v>-516723.50679303159</v>
      </c>
      <c r="F246" s="62">
        <f t="shared" si="174"/>
        <v>-523691.55619463779</v>
      </c>
      <c r="G246" s="62">
        <f t="shared" si="175"/>
        <v>-533379.67434313102</v>
      </c>
      <c r="H246" s="62">
        <f t="shared" si="176"/>
        <v>-546661.72189149424</v>
      </c>
      <c r="I246" s="62">
        <f t="shared" si="177"/>
        <v>-564511.37054981932</v>
      </c>
      <c r="J246" s="62">
        <f t="shared" si="178"/>
        <v>-587844.30964477046</v>
      </c>
      <c r="K246" s="62">
        <f t="shared" si="179"/>
        <v>-617228.20265627897</v>
      </c>
      <c r="L246" s="62">
        <f t="shared" si="180"/>
        <v>-652488.03080530826</v>
      </c>
      <c r="M246" s="62">
        <f t="shared" si="181"/>
        <v>-692358.91552128317</v>
      </c>
      <c r="N246" s="62">
        <f t="shared" si="182"/>
        <v>-734450.44492981408</v>
      </c>
      <c r="O246" s="62">
        <f t="shared" si="183"/>
        <v>-775713.6917695828</v>
      </c>
      <c r="P246" s="62">
        <f t="shared" si="184"/>
        <v>-813276.4747121135</v>
      </c>
      <c r="Q246" s="62">
        <f t="shared" si="185"/>
        <v>-845199.49117010995</v>
      </c>
      <c r="R246" s="62">
        <f t="shared" si="186"/>
        <v>-870764.11026463285</v>
      </c>
      <c r="S246" s="62">
        <f t="shared" si="187"/>
        <v>-890271.04927251884</v>
      </c>
      <c r="T246" s="62">
        <f t="shared" si="188"/>
        <v>-904610.21390208486</v>
      </c>
      <c r="U246" s="62">
        <f t="shared" si="189"/>
        <v>-914862.50917234272</v>
      </c>
      <c r="V246" s="62">
        <f t="shared" si="190"/>
        <v>-922047.85410141107</v>
      </c>
      <c r="W246" s="62">
        <f t="shared" si="191"/>
        <v>-927013.36909321207</v>
      </c>
      <c r="X246" s="62">
        <f t="shared" si="192"/>
        <v>-930411.51844320446</v>
      </c>
      <c r="Y246" s="62">
        <f t="shared" si="193"/>
        <v>-932721.51975320256</v>
      </c>
      <c r="Z246" s="62">
        <f t="shared" si="194"/>
        <v>-934284.67193535855</v>
      </c>
      <c r="AA246" s="62">
        <f t="shared" si="195"/>
        <v>-935339.17602940369</v>
      </c>
      <c r="AB246" s="62">
        <f t="shared" si="196"/>
        <v>-936049.06294718315</v>
      </c>
      <c r="AC246" s="62">
        <f t="shared" si="197"/>
        <v>-936526.28415608278</v>
      </c>
    </row>
    <row r="247" spans="1:44" x14ac:dyDescent="0.25">
      <c r="A247" s="30" t="str">
        <f t="shared" si="169"/>
        <v>Capex costumization</v>
      </c>
      <c r="B247" s="62">
        <f t="shared" si="170"/>
        <v>2800000</v>
      </c>
      <c r="C247" s="62">
        <f t="shared" si="171"/>
        <v>2800000</v>
      </c>
      <c r="D247" s="62">
        <f t="shared" si="172"/>
        <v>2800000</v>
      </c>
      <c r="E247" s="62">
        <f t="shared" si="173"/>
        <v>2800000</v>
      </c>
      <c r="F247" s="62">
        <f t="shared" si="174"/>
        <v>2800000</v>
      </c>
      <c r="G247" s="62">
        <f t="shared" si="175"/>
        <v>2800000</v>
      </c>
      <c r="H247" s="62">
        <f t="shared" si="176"/>
        <v>2800000</v>
      </c>
      <c r="I247" s="62">
        <f t="shared" si="177"/>
        <v>2800000</v>
      </c>
      <c r="J247" s="62">
        <f t="shared" si="178"/>
        <v>2800000</v>
      </c>
      <c r="K247" s="62">
        <f t="shared" si="179"/>
        <v>2800000</v>
      </c>
      <c r="L247" s="62">
        <f t="shared" si="180"/>
        <v>2800000</v>
      </c>
      <c r="M247" s="62">
        <f t="shared" si="181"/>
        <v>2800000</v>
      </c>
      <c r="N247" s="62">
        <f t="shared" si="182"/>
        <v>2800000</v>
      </c>
      <c r="O247" s="62">
        <f t="shared" si="183"/>
        <v>2800000</v>
      </c>
      <c r="P247" s="62">
        <f t="shared" si="184"/>
        <v>2800000</v>
      </c>
      <c r="Q247" s="62">
        <f t="shared" si="185"/>
        <v>2800000</v>
      </c>
      <c r="R247" s="62">
        <f t="shared" si="186"/>
        <v>2800000</v>
      </c>
      <c r="S247" s="62">
        <f t="shared" si="187"/>
        <v>2800000</v>
      </c>
      <c r="T247" s="62">
        <f t="shared" si="188"/>
        <v>2800000</v>
      </c>
      <c r="U247" s="62">
        <f t="shared" si="189"/>
        <v>2800000</v>
      </c>
      <c r="V247" s="62">
        <f t="shared" si="190"/>
        <v>2800000</v>
      </c>
      <c r="W247" s="62">
        <f t="shared" si="191"/>
        <v>2800000</v>
      </c>
      <c r="X247" s="62">
        <f t="shared" si="192"/>
        <v>2800000</v>
      </c>
      <c r="Y247" s="62">
        <f t="shared" si="193"/>
        <v>2800000</v>
      </c>
      <c r="Z247" s="62">
        <f t="shared" si="194"/>
        <v>2800000</v>
      </c>
      <c r="AA247" s="62">
        <f t="shared" si="195"/>
        <v>2800000</v>
      </c>
      <c r="AB247" s="62">
        <f t="shared" si="196"/>
        <v>2800000</v>
      </c>
      <c r="AC247" s="62">
        <f t="shared" si="197"/>
        <v>2800000</v>
      </c>
    </row>
    <row r="248" spans="1:44" x14ac:dyDescent="0.25">
      <c r="A248" s="30" t="str">
        <f t="shared" si="169"/>
        <v>Residual value (costumization)</v>
      </c>
      <c r="B248" s="62">
        <f t="shared" si="170"/>
        <v>-140000</v>
      </c>
      <c r="C248" s="62">
        <f t="shared" si="171"/>
        <v>-140000</v>
      </c>
      <c r="D248" s="62">
        <f t="shared" si="172"/>
        <v>-140000</v>
      </c>
      <c r="E248" s="62">
        <f t="shared" si="173"/>
        <v>-140000</v>
      </c>
      <c r="F248" s="62">
        <f t="shared" si="174"/>
        <v>-140000</v>
      </c>
      <c r="G248" s="62">
        <f t="shared" si="175"/>
        <v>-140000</v>
      </c>
      <c r="H248" s="62">
        <f t="shared" si="176"/>
        <v>-140000</v>
      </c>
      <c r="I248" s="62">
        <f t="shared" si="177"/>
        <v>-140000</v>
      </c>
      <c r="J248" s="62">
        <f t="shared" si="178"/>
        <v>-140000</v>
      </c>
      <c r="K248" s="62">
        <f t="shared" si="179"/>
        <v>-140000</v>
      </c>
      <c r="L248" s="62">
        <f t="shared" si="180"/>
        <v>-140000</v>
      </c>
      <c r="M248" s="62">
        <f t="shared" si="181"/>
        <v>-140000</v>
      </c>
      <c r="N248" s="62">
        <f t="shared" si="182"/>
        <v>-140000</v>
      </c>
      <c r="O248" s="62">
        <f t="shared" si="183"/>
        <v>-140000</v>
      </c>
      <c r="P248" s="62">
        <f t="shared" si="184"/>
        <v>-140000</v>
      </c>
      <c r="Q248" s="62">
        <f t="shared" si="185"/>
        <v>-140000</v>
      </c>
      <c r="R248" s="62">
        <f t="shared" si="186"/>
        <v>-140000</v>
      </c>
      <c r="S248" s="62">
        <f t="shared" si="187"/>
        <v>-140000</v>
      </c>
      <c r="T248" s="62">
        <f t="shared" si="188"/>
        <v>-140000</v>
      </c>
      <c r="U248" s="62">
        <f t="shared" si="189"/>
        <v>-140000</v>
      </c>
      <c r="V248" s="62">
        <f t="shared" si="190"/>
        <v>-140000</v>
      </c>
      <c r="W248" s="62">
        <f t="shared" si="191"/>
        <v>-140000</v>
      </c>
      <c r="X248" s="62">
        <f t="shared" si="192"/>
        <v>-140000</v>
      </c>
      <c r="Y248" s="62">
        <f t="shared" si="193"/>
        <v>-140000</v>
      </c>
      <c r="Z248" s="62">
        <f t="shared" si="194"/>
        <v>-140000</v>
      </c>
      <c r="AA248" s="62">
        <f t="shared" si="195"/>
        <v>-140000</v>
      </c>
      <c r="AB248" s="62">
        <f t="shared" si="196"/>
        <v>-140000</v>
      </c>
      <c r="AC248" s="62">
        <f t="shared" si="197"/>
        <v>-140000</v>
      </c>
    </row>
    <row r="249" spans="1:44" x14ac:dyDescent="0.25">
      <c r="A249" s="30" t="str">
        <f t="shared" si="169"/>
        <v>WACC</v>
      </c>
      <c r="B249" s="62">
        <f t="shared" si="170"/>
        <v>0.06</v>
      </c>
      <c r="C249" s="62">
        <f t="shared" si="171"/>
        <v>0.06</v>
      </c>
      <c r="D249" s="62">
        <f t="shared" si="172"/>
        <v>0.06</v>
      </c>
      <c r="E249" s="62">
        <f t="shared" si="173"/>
        <v>0.06</v>
      </c>
      <c r="F249" s="62">
        <f t="shared" si="174"/>
        <v>0.06</v>
      </c>
      <c r="G249" s="62">
        <f t="shared" si="175"/>
        <v>0.06</v>
      </c>
      <c r="H249" s="62">
        <f t="shared" si="176"/>
        <v>0.06</v>
      </c>
      <c r="I249" s="62">
        <f t="shared" si="177"/>
        <v>0.06</v>
      </c>
      <c r="J249" s="62">
        <f t="shared" si="178"/>
        <v>0.06</v>
      </c>
      <c r="K249" s="62">
        <f t="shared" si="179"/>
        <v>0.06</v>
      </c>
      <c r="L249" s="62">
        <f t="shared" si="180"/>
        <v>0.06</v>
      </c>
      <c r="M249" s="62">
        <f t="shared" si="181"/>
        <v>0.06</v>
      </c>
      <c r="N249" s="62">
        <f t="shared" si="182"/>
        <v>0.06</v>
      </c>
      <c r="O249" s="62">
        <f t="shared" si="183"/>
        <v>0.06</v>
      </c>
      <c r="P249" s="62">
        <f t="shared" si="184"/>
        <v>0.06</v>
      </c>
      <c r="Q249" s="62">
        <f t="shared" si="185"/>
        <v>0.06</v>
      </c>
      <c r="R249" s="62">
        <f t="shared" si="186"/>
        <v>0.06</v>
      </c>
      <c r="S249" s="62">
        <f t="shared" si="187"/>
        <v>0.06</v>
      </c>
      <c r="T249" s="62">
        <f t="shared" si="188"/>
        <v>0.06</v>
      </c>
      <c r="U249" s="62">
        <f t="shared" si="189"/>
        <v>0.06</v>
      </c>
      <c r="V249" s="62">
        <f t="shared" si="190"/>
        <v>0.06</v>
      </c>
      <c r="W249" s="62">
        <f t="shared" si="191"/>
        <v>0.06</v>
      </c>
      <c r="X249" s="62">
        <f t="shared" si="192"/>
        <v>0.06</v>
      </c>
      <c r="Y249" s="62">
        <f t="shared" si="193"/>
        <v>0.06</v>
      </c>
      <c r="Z249" s="62">
        <f t="shared" si="194"/>
        <v>0.06</v>
      </c>
      <c r="AA249" s="62">
        <f t="shared" si="195"/>
        <v>0.06</v>
      </c>
      <c r="AB249" s="62">
        <f t="shared" si="196"/>
        <v>0.06</v>
      </c>
      <c r="AC249" s="62">
        <f t="shared" si="197"/>
        <v>0.06</v>
      </c>
    </row>
    <row r="250" spans="1:44" x14ac:dyDescent="0.25">
      <c r="A250" s="30" t="str">
        <f t="shared" si="169"/>
        <v>Opex fix (admin, crew, insurance)</v>
      </c>
      <c r="B250" s="62">
        <f t="shared" si="170"/>
        <v>610000</v>
      </c>
      <c r="C250" s="62">
        <f t="shared" si="171"/>
        <v>610000</v>
      </c>
      <c r="D250" s="62">
        <f t="shared" si="172"/>
        <v>610000</v>
      </c>
      <c r="E250" s="62">
        <f t="shared" si="173"/>
        <v>610000</v>
      </c>
      <c r="F250" s="62">
        <f t="shared" si="174"/>
        <v>610000</v>
      </c>
      <c r="G250" s="62">
        <f t="shared" si="175"/>
        <v>610000</v>
      </c>
      <c r="H250" s="62">
        <f t="shared" si="176"/>
        <v>610000</v>
      </c>
      <c r="I250" s="62">
        <f t="shared" si="177"/>
        <v>610000</v>
      </c>
      <c r="J250" s="62">
        <f t="shared" si="178"/>
        <v>610000</v>
      </c>
      <c r="K250" s="62">
        <f t="shared" si="179"/>
        <v>610000</v>
      </c>
      <c r="L250" s="62">
        <f t="shared" si="180"/>
        <v>610000</v>
      </c>
      <c r="M250" s="62">
        <f t="shared" si="181"/>
        <v>610000</v>
      </c>
      <c r="N250" s="62">
        <f t="shared" si="182"/>
        <v>610000</v>
      </c>
      <c r="O250" s="62">
        <f t="shared" si="183"/>
        <v>610000</v>
      </c>
      <c r="P250" s="62">
        <f t="shared" si="184"/>
        <v>610000</v>
      </c>
      <c r="Q250" s="62">
        <f t="shared" si="185"/>
        <v>610000</v>
      </c>
      <c r="R250" s="62">
        <f t="shared" si="186"/>
        <v>610000</v>
      </c>
      <c r="S250" s="62">
        <f t="shared" si="187"/>
        <v>610000</v>
      </c>
      <c r="T250" s="62">
        <f t="shared" si="188"/>
        <v>610000</v>
      </c>
      <c r="U250" s="62">
        <f t="shared" si="189"/>
        <v>610000</v>
      </c>
      <c r="V250" s="62">
        <f t="shared" si="190"/>
        <v>610000</v>
      </c>
      <c r="W250" s="62">
        <f t="shared" si="191"/>
        <v>610000</v>
      </c>
      <c r="X250" s="62">
        <f t="shared" si="192"/>
        <v>610000</v>
      </c>
      <c r="Y250" s="62">
        <f t="shared" si="193"/>
        <v>610000</v>
      </c>
      <c r="Z250" s="62">
        <f t="shared" si="194"/>
        <v>610000</v>
      </c>
      <c r="AA250" s="62">
        <f t="shared" si="195"/>
        <v>610000</v>
      </c>
      <c r="AB250" s="62">
        <f t="shared" si="196"/>
        <v>610000</v>
      </c>
      <c r="AC250" s="62">
        <f t="shared" si="197"/>
        <v>610000</v>
      </c>
    </row>
    <row r="251" spans="1:44" x14ac:dyDescent="0.25">
      <c r="A251" s="30" t="str">
        <f t="shared" si="169"/>
        <v>Opex maintenance &amp; repair</v>
      </c>
      <c r="B251" s="62">
        <f t="shared" si="170"/>
        <v>1293563.9575177333</v>
      </c>
      <c r="C251" s="62">
        <f t="shared" si="171"/>
        <v>1290808.235093934</v>
      </c>
      <c r="D251" s="62">
        <f t="shared" si="172"/>
        <v>1286895.5042898762</v>
      </c>
      <c r="E251" s="62">
        <f t="shared" si="173"/>
        <v>1281365.2352877648</v>
      </c>
      <c r="F251" s="62">
        <f t="shared" si="174"/>
        <v>1273600.837383118</v>
      </c>
      <c r="G251" s="62">
        <f t="shared" si="175"/>
        <v>1262805.5057319398</v>
      </c>
      <c r="H251" s="62">
        <f t="shared" si="176"/>
        <v>1248005.5098923349</v>
      </c>
      <c r="I251" s="62">
        <f t="shared" si="177"/>
        <v>1228115.9013873441</v>
      </c>
      <c r="J251" s="62">
        <f t="shared" si="178"/>
        <v>1202116.3406815415</v>
      </c>
      <c r="K251" s="62">
        <f t="shared" si="179"/>
        <v>1169374.2884687176</v>
      </c>
      <c r="L251" s="62">
        <f t="shared" si="180"/>
        <v>1130084.7656740851</v>
      </c>
      <c r="M251" s="62">
        <f t="shared" si="181"/>
        <v>1085657.2084191416</v>
      </c>
      <c r="N251" s="62">
        <f t="shared" si="182"/>
        <v>1038755.2185067786</v>
      </c>
      <c r="O251" s="62">
        <f t="shared" si="183"/>
        <v>992776.17202817916</v>
      </c>
      <c r="P251" s="62">
        <f t="shared" si="184"/>
        <v>950920.49960650213</v>
      </c>
      <c r="Q251" s="62">
        <f t="shared" si="185"/>
        <v>915349.13841044903</v>
      </c>
      <c r="R251" s="62">
        <f t="shared" si="186"/>
        <v>886862.84856226621</v>
      </c>
      <c r="S251" s="62">
        <f t="shared" si="187"/>
        <v>865126.54509633617</v>
      </c>
      <c r="T251" s="62">
        <f t="shared" si="188"/>
        <v>849148.61879481981</v>
      </c>
      <c r="U251" s="62">
        <f t="shared" si="189"/>
        <v>837724.6326365323</v>
      </c>
      <c r="V251" s="62">
        <f t="shared" si="190"/>
        <v>829718.10542985611</v>
      </c>
      <c r="W251" s="62">
        <f t="shared" si="191"/>
        <v>824185.10301042092</v>
      </c>
      <c r="X251" s="62">
        <f t="shared" si="192"/>
        <v>820398.59373471502</v>
      </c>
      <c r="Y251" s="62">
        <f t="shared" si="193"/>
        <v>817824.59227500285</v>
      </c>
      <c r="Z251" s="62">
        <f t="shared" si="194"/>
        <v>816082.79412917187</v>
      </c>
      <c r="AA251" s="62">
        <f t="shared" si="195"/>
        <v>814907.77528152149</v>
      </c>
      <c r="AB251" s="62">
        <f t="shared" si="196"/>
        <v>814116.75843028165</v>
      </c>
      <c r="AC251" s="62">
        <f t="shared" si="197"/>
        <v>813584.99765465059</v>
      </c>
    </row>
    <row r="252" spans="1:44" x14ac:dyDescent="0.25">
      <c r="A252" s="30" t="str">
        <f t="shared" si="169"/>
        <v>Opex var (mode-fees, shunting)</v>
      </c>
      <c r="B252" s="62">
        <f t="shared" si="170"/>
        <v>3.6414565826330532</v>
      </c>
      <c r="C252" s="62">
        <f t="shared" si="171"/>
        <v>3.6414565826330532</v>
      </c>
      <c r="D252" s="62">
        <f t="shared" si="172"/>
        <v>3.6414565826330532</v>
      </c>
      <c r="E252" s="62">
        <f t="shared" si="173"/>
        <v>3.6414565826330532</v>
      </c>
      <c r="F252" s="62">
        <f t="shared" si="174"/>
        <v>3.6414565826330532</v>
      </c>
      <c r="G252" s="62">
        <f t="shared" si="175"/>
        <v>3.6414565826330532</v>
      </c>
      <c r="H252" s="62">
        <f t="shared" si="176"/>
        <v>3.6414565826330532</v>
      </c>
      <c r="I252" s="62">
        <f t="shared" si="177"/>
        <v>3.6414565826330532</v>
      </c>
      <c r="J252" s="62">
        <f t="shared" si="178"/>
        <v>3.6414565826330532</v>
      </c>
      <c r="K252" s="62">
        <f t="shared" si="179"/>
        <v>3.6414565826330532</v>
      </c>
      <c r="L252" s="62">
        <f t="shared" si="180"/>
        <v>3.6414565826330532</v>
      </c>
      <c r="M252" s="62">
        <f t="shared" si="181"/>
        <v>3.6414565826330532</v>
      </c>
      <c r="N252" s="62">
        <f t="shared" si="182"/>
        <v>3.6414565826330532</v>
      </c>
      <c r="O252" s="62">
        <f t="shared" si="183"/>
        <v>3.6414565826330532</v>
      </c>
      <c r="P252" s="62">
        <f t="shared" si="184"/>
        <v>3.6414565826330532</v>
      </c>
      <c r="Q252" s="62">
        <f t="shared" si="185"/>
        <v>3.6414565826330532</v>
      </c>
      <c r="R252" s="62">
        <f t="shared" si="186"/>
        <v>3.6414565826330532</v>
      </c>
      <c r="S252" s="62">
        <f t="shared" si="187"/>
        <v>3.6414565826330532</v>
      </c>
      <c r="T252" s="62">
        <f t="shared" si="188"/>
        <v>3.6414565826330532</v>
      </c>
      <c r="U252" s="62">
        <f t="shared" si="189"/>
        <v>3.6414565826330532</v>
      </c>
      <c r="V252" s="62">
        <f t="shared" si="190"/>
        <v>3.6414565826330532</v>
      </c>
      <c r="W252" s="62">
        <f t="shared" si="191"/>
        <v>3.6414565826330532</v>
      </c>
      <c r="X252" s="62">
        <f t="shared" si="192"/>
        <v>3.6414565826330532</v>
      </c>
      <c r="Y252" s="62">
        <f t="shared" si="193"/>
        <v>3.6414565826330532</v>
      </c>
      <c r="Z252" s="62">
        <f t="shared" si="194"/>
        <v>3.6414565826330532</v>
      </c>
      <c r="AA252" s="62">
        <f t="shared" si="195"/>
        <v>3.6414565826330532</v>
      </c>
      <c r="AB252" s="62">
        <f t="shared" si="196"/>
        <v>3.6414565826330532</v>
      </c>
      <c r="AC252" s="62">
        <f t="shared" si="197"/>
        <v>3.6414565826330532</v>
      </c>
    </row>
    <row r="253" spans="1:44" x14ac:dyDescent="0.25">
      <c r="A253" s="30" t="str">
        <f t="shared" si="169"/>
        <v>Fuel Economy</v>
      </c>
      <c r="B253" s="62">
        <f t="shared" si="170"/>
        <v>27.1614</v>
      </c>
      <c r="C253" s="62">
        <f t="shared" si="171"/>
        <v>27.1614</v>
      </c>
      <c r="D253" s="62">
        <f t="shared" si="172"/>
        <v>27.1614</v>
      </c>
      <c r="E253" s="62">
        <f t="shared" si="173"/>
        <v>27.1614</v>
      </c>
      <c r="F253" s="62">
        <f t="shared" si="174"/>
        <v>27.1614</v>
      </c>
      <c r="G253" s="62">
        <f t="shared" si="175"/>
        <v>27.1614</v>
      </c>
      <c r="H253" s="62">
        <f t="shared" si="176"/>
        <v>27.1614</v>
      </c>
      <c r="I253" s="62">
        <f t="shared" si="177"/>
        <v>27.1614</v>
      </c>
      <c r="J253" s="62">
        <f t="shared" si="178"/>
        <v>27.1614</v>
      </c>
      <c r="K253" s="62">
        <f t="shared" si="179"/>
        <v>27.1614</v>
      </c>
      <c r="L253" s="62">
        <f t="shared" si="180"/>
        <v>27.1614</v>
      </c>
      <c r="M253" s="62">
        <f t="shared" si="181"/>
        <v>27.1614</v>
      </c>
      <c r="N253" s="62">
        <f t="shared" si="182"/>
        <v>27.1614</v>
      </c>
      <c r="O253" s="62">
        <f t="shared" si="183"/>
        <v>27.1614</v>
      </c>
      <c r="P253" s="62">
        <f t="shared" si="184"/>
        <v>27.1614</v>
      </c>
      <c r="Q253" s="62">
        <f t="shared" si="185"/>
        <v>27.1614</v>
      </c>
      <c r="R253" s="62">
        <f t="shared" si="186"/>
        <v>27.1614</v>
      </c>
      <c r="S253" s="62">
        <f t="shared" si="187"/>
        <v>27.1614</v>
      </c>
      <c r="T253" s="62">
        <f t="shared" si="188"/>
        <v>27.1614</v>
      </c>
      <c r="U253" s="62">
        <f t="shared" si="189"/>
        <v>27.1614</v>
      </c>
      <c r="V253" s="62">
        <f t="shared" si="190"/>
        <v>27.1614</v>
      </c>
      <c r="W253" s="62">
        <f t="shared" si="191"/>
        <v>27.1614</v>
      </c>
      <c r="X253" s="62">
        <f t="shared" si="192"/>
        <v>27.1614</v>
      </c>
      <c r="Y253" s="62">
        <f t="shared" si="193"/>
        <v>27.1614</v>
      </c>
      <c r="Z253" s="62">
        <f t="shared" si="194"/>
        <v>27.1614</v>
      </c>
      <c r="AA253" s="62">
        <f t="shared" si="195"/>
        <v>27.1614</v>
      </c>
      <c r="AB253" s="62">
        <f t="shared" si="196"/>
        <v>27.1614</v>
      </c>
      <c r="AC253" s="62">
        <f t="shared" si="197"/>
        <v>27.1614</v>
      </c>
    </row>
    <row r="254" spans="1:44" x14ac:dyDescent="0.25">
      <c r="A254" s="30" t="str">
        <f t="shared" si="169"/>
        <v>Fuel Cost</v>
      </c>
      <c r="B254" s="62">
        <f t="shared" si="170"/>
        <v>9.2331951136741086E-2</v>
      </c>
      <c r="C254" s="62">
        <f t="shared" si="171"/>
        <v>9.2222956120974545E-2</v>
      </c>
      <c r="D254" s="62">
        <f t="shared" si="172"/>
        <v>9.2068198823216471E-2</v>
      </c>
      <c r="E254" s="62">
        <f t="shared" si="173"/>
        <v>9.1849464254062249E-2</v>
      </c>
      <c r="F254" s="62">
        <f t="shared" si="174"/>
        <v>9.1542364865268247E-2</v>
      </c>
      <c r="G254" s="62">
        <f t="shared" si="175"/>
        <v>9.1115385234314353E-2</v>
      </c>
      <c r="H254" s="62">
        <f t="shared" si="176"/>
        <v>9.0530012133616333E-2</v>
      </c>
      <c r="I254" s="62">
        <f t="shared" si="177"/>
        <v>8.9743333412323725E-2</v>
      </c>
      <c r="J254" s="62">
        <f t="shared" si="178"/>
        <v>8.8714992348442129E-2</v>
      </c>
      <c r="K254" s="62">
        <f t="shared" si="179"/>
        <v>8.7419970590682711E-2</v>
      </c>
      <c r="L254" s="62">
        <f t="shared" si="180"/>
        <v>8.5865981654976761E-2</v>
      </c>
      <c r="M254" s="62">
        <f t="shared" si="181"/>
        <v>8.4108771907851612E-2</v>
      </c>
      <c r="N254" s="62">
        <f t="shared" si="182"/>
        <v>8.2253692787461766E-2</v>
      </c>
      <c r="O254" s="62">
        <f t="shared" si="183"/>
        <v>8.0435118154333018E-2</v>
      </c>
      <c r="P254" s="62">
        <f t="shared" si="184"/>
        <v>7.8779632233065888E-2</v>
      </c>
      <c r="Q254" s="62">
        <f t="shared" si="185"/>
        <v>7.7372704945717463E-2</v>
      </c>
      <c r="R254" s="62">
        <f t="shared" si="186"/>
        <v>7.6246008154952791E-2</v>
      </c>
      <c r="S254" s="62">
        <f t="shared" si="187"/>
        <v>7.5386288497227227E-2</v>
      </c>
      <c r="T254" s="62">
        <f t="shared" si="188"/>
        <v>7.4754325599182742E-2</v>
      </c>
      <c r="U254" s="62">
        <f t="shared" si="189"/>
        <v>7.4302481269476042E-2</v>
      </c>
      <c r="V254" s="62">
        <f t="shared" si="190"/>
        <v>7.3985805122564349E-2</v>
      </c>
      <c r="W254" s="62">
        <f t="shared" si="191"/>
        <v>7.3766962440611206E-2</v>
      </c>
      <c r="X254" s="62">
        <f t="shared" si="192"/>
        <v>7.3617197488001537E-2</v>
      </c>
      <c r="Y254" s="62">
        <f t="shared" si="193"/>
        <v>7.3515389944810147E-2</v>
      </c>
      <c r="Z254" s="62">
        <f t="shared" si="194"/>
        <v>7.3446497913186276E-2</v>
      </c>
      <c r="AA254" s="62">
        <f t="shared" si="195"/>
        <v>7.3400023276728135E-2</v>
      </c>
      <c r="AB254" s="62">
        <f t="shared" si="196"/>
        <v>7.3368736782330912E-2</v>
      </c>
      <c r="AC254" s="62">
        <f t="shared" si="197"/>
        <v>7.3347704448441492E-2</v>
      </c>
    </row>
    <row r="255" spans="1:44" x14ac:dyDescent="0.25">
      <c r="A255" s="30" t="str">
        <f t="shared" ref="A255" si="198">A235</f>
        <v>Emission Cost</v>
      </c>
      <c r="B255" s="66">
        <f>$B235+($C235-$B235)*(1-Q235)</f>
        <v>0</v>
      </c>
      <c r="C255" s="66">
        <f t="shared" ref="C255:AC255" si="199">$B235+($C235-$B235)*(1-R235)</f>
        <v>0</v>
      </c>
      <c r="D255" s="66">
        <f t="shared" si="199"/>
        <v>0</v>
      </c>
      <c r="E255" s="66">
        <f t="shared" si="199"/>
        <v>0</v>
      </c>
      <c r="F255" s="66">
        <f t="shared" si="199"/>
        <v>0</v>
      </c>
      <c r="G255" s="66">
        <f t="shared" si="199"/>
        <v>0</v>
      </c>
      <c r="H255" s="66">
        <f t="shared" si="199"/>
        <v>0</v>
      </c>
      <c r="I255" s="66">
        <f t="shared" si="199"/>
        <v>0</v>
      </c>
      <c r="J255" s="66">
        <f t="shared" si="199"/>
        <v>0</v>
      </c>
      <c r="K255" s="66">
        <f t="shared" si="199"/>
        <v>0</v>
      </c>
      <c r="L255" s="66">
        <f t="shared" si="199"/>
        <v>0</v>
      </c>
      <c r="M255" s="66">
        <f t="shared" si="199"/>
        <v>0</v>
      </c>
      <c r="N255" s="66">
        <f t="shared" si="199"/>
        <v>0</v>
      </c>
      <c r="O255" s="66">
        <f t="shared" si="199"/>
        <v>0</v>
      </c>
      <c r="P255" s="66">
        <f t="shared" si="199"/>
        <v>0</v>
      </c>
      <c r="Q255" s="66">
        <f t="shared" si="199"/>
        <v>0</v>
      </c>
      <c r="R255" s="66">
        <f t="shared" si="199"/>
        <v>0</v>
      </c>
      <c r="S255" s="66">
        <f t="shared" si="199"/>
        <v>0</v>
      </c>
      <c r="T255" s="66">
        <f t="shared" si="199"/>
        <v>0</v>
      </c>
      <c r="U255" s="66">
        <f t="shared" si="199"/>
        <v>0</v>
      </c>
      <c r="V255" s="66">
        <f t="shared" si="199"/>
        <v>0</v>
      </c>
      <c r="W255" s="66">
        <f t="shared" si="199"/>
        <v>0</v>
      </c>
      <c r="X255" s="66">
        <f t="shared" si="199"/>
        <v>0</v>
      </c>
      <c r="Y255" s="66">
        <f t="shared" si="199"/>
        <v>0</v>
      </c>
      <c r="Z255" s="66">
        <f t="shared" si="199"/>
        <v>0</v>
      </c>
      <c r="AA255" s="66">
        <f t="shared" si="199"/>
        <v>0</v>
      </c>
      <c r="AB255" s="66">
        <f t="shared" si="199"/>
        <v>0</v>
      </c>
      <c r="AC255" s="66">
        <f t="shared" si="199"/>
        <v>0</v>
      </c>
    </row>
    <row r="256" spans="1:44" x14ac:dyDescent="0.25">
      <c r="A256" s="30" t="str">
        <f>A236</f>
        <v>Lifetime vehicle</v>
      </c>
      <c r="B256" s="62">
        <f>$B236+($C236-$B236)*(1-Q236)</f>
        <v>20</v>
      </c>
      <c r="C256" s="62">
        <f t="shared" ref="C256:L258" si="200">$B236+($C236-$B236)*(1-R236)</f>
        <v>20</v>
      </c>
      <c r="D256" s="62">
        <f t="shared" si="200"/>
        <v>20</v>
      </c>
      <c r="E256" s="62">
        <f t="shared" si="200"/>
        <v>20</v>
      </c>
      <c r="F256" s="62">
        <f t="shared" si="200"/>
        <v>20</v>
      </c>
      <c r="G256" s="62">
        <f t="shared" si="200"/>
        <v>20</v>
      </c>
      <c r="H256" s="62">
        <f t="shared" si="200"/>
        <v>20</v>
      </c>
      <c r="I256" s="62">
        <f t="shared" si="200"/>
        <v>20</v>
      </c>
      <c r="J256" s="62">
        <f t="shared" si="200"/>
        <v>20</v>
      </c>
      <c r="K256" s="62">
        <f t="shared" si="200"/>
        <v>20</v>
      </c>
      <c r="L256" s="62">
        <f t="shared" si="200"/>
        <v>20</v>
      </c>
      <c r="M256" s="62">
        <f t="shared" ref="M256:V258" si="201">$B236+($C236-$B236)*(1-AB236)</f>
        <v>20</v>
      </c>
      <c r="N256" s="62">
        <f t="shared" si="201"/>
        <v>20</v>
      </c>
      <c r="O256" s="62">
        <f t="shared" si="201"/>
        <v>20</v>
      </c>
      <c r="P256" s="62">
        <f t="shared" si="201"/>
        <v>20</v>
      </c>
      <c r="Q256" s="62">
        <f t="shared" si="201"/>
        <v>20</v>
      </c>
      <c r="R256" s="62">
        <f t="shared" si="201"/>
        <v>20</v>
      </c>
      <c r="S256" s="62">
        <f t="shared" si="201"/>
        <v>20</v>
      </c>
      <c r="T256" s="62">
        <f t="shared" si="201"/>
        <v>20</v>
      </c>
      <c r="U256" s="62">
        <f t="shared" si="201"/>
        <v>20</v>
      </c>
      <c r="V256" s="62">
        <f t="shared" si="201"/>
        <v>20</v>
      </c>
      <c r="W256" s="62">
        <f t="shared" ref="W256:AC258" si="202">$B236+($C236-$B236)*(1-AL236)</f>
        <v>20</v>
      </c>
      <c r="X256" s="62">
        <f t="shared" si="202"/>
        <v>20</v>
      </c>
      <c r="Y256" s="62">
        <f t="shared" si="202"/>
        <v>20</v>
      </c>
      <c r="Z256" s="62">
        <f t="shared" si="202"/>
        <v>20</v>
      </c>
      <c r="AA256" s="62">
        <f t="shared" si="202"/>
        <v>20</v>
      </c>
      <c r="AB256" s="62">
        <f t="shared" si="202"/>
        <v>20</v>
      </c>
      <c r="AC256" s="62">
        <f t="shared" si="202"/>
        <v>20</v>
      </c>
    </row>
    <row r="257" spans="1:29" x14ac:dyDescent="0.25">
      <c r="A257" s="30" t="str">
        <f>A237</f>
        <v>Lifetime costumization</v>
      </c>
      <c r="B257" s="62">
        <f>$B237+($C237-$B237)*(1-Q237)</f>
        <v>30</v>
      </c>
      <c r="C257" s="62">
        <f t="shared" si="200"/>
        <v>30</v>
      </c>
      <c r="D257" s="62">
        <f t="shared" si="200"/>
        <v>30</v>
      </c>
      <c r="E257" s="62">
        <f t="shared" si="200"/>
        <v>30</v>
      </c>
      <c r="F257" s="62">
        <f t="shared" si="200"/>
        <v>30</v>
      </c>
      <c r="G257" s="62">
        <f t="shared" si="200"/>
        <v>30</v>
      </c>
      <c r="H257" s="62">
        <f t="shared" si="200"/>
        <v>30</v>
      </c>
      <c r="I257" s="62">
        <f t="shared" si="200"/>
        <v>30</v>
      </c>
      <c r="J257" s="62">
        <f t="shared" si="200"/>
        <v>30</v>
      </c>
      <c r="K257" s="62">
        <f t="shared" si="200"/>
        <v>30</v>
      </c>
      <c r="L257" s="62">
        <f t="shared" si="200"/>
        <v>30</v>
      </c>
      <c r="M257" s="62">
        <f t="shared" si="201"/>
        <v>30</v>
      </c>
      <c r="N257" s="62">
        <f t="shared" si="201"/>
        <v>30</v>
      </c>
      <c r="O257" s="62">
        <f t="shared" si="201"/>
        <v>30</v>
      </c>
      <c r="P257" s="62">
        <f t="shared" si="201"/>
        <v>30</v>
      </c>
      <c r="Q257" s="62">
        <f t="shared" si="201"/>
        <v>30</v>
      </c>
      <c r="R257" s="62">
        <f t="shared" si="201"/>
        <v>30</v>
      </c>
      <c r="S257" s="62">
        <f t="shared" si="201"/>
        <v>30</v>
      </c>
      <c r="T257" s="62">
        <f t="shared" si="201"/>
        <v>30</v>
      </c>
      <c r="U257" s="62">
        <f t="shared" si="201"/>
        <v>30</v>
      </c>
      <c r="V257" s="62">
        <f t="shared" si="201"/>
        <v>30</v>
      </c>
      <c r="W257" s="62">
        <f t="shared" si="202"/>
        <v>30</v>
      </c>
      <c r="X257" s="62">
        <f t="shared" si="202"/>
        <v>30</v>
      </c>
      <c r="Y257" s="62">
        <f t="shared" si="202"/>
        <v>30</v>
      </c>
      <c r="Z257" s="62">
        <f t="shared" si="202"/>
        <v>30</v>
      </c>
      <c r="AA257" s="62">
        <f t="shared" si="202"/>
        <v>30</v>
      </c>
      <c r="AB257" s="62">
        <f t="shared" si="202"/>
        <v>30</v>
      </c>
      <c r="AC257" s="62">
        <f t="shared" si="202"/>
        <v>30</v>
      </c>
    </row>
    <row r="258" spans="1:29" x14ac:dyDescent="0.25">
      <c r="A258" s="30" t="str">
        <f>A238</f>
        <v>Tonnage .</v>
      </c>
      <c r="B258" s="62">
        <f>$B238+($C238-$B238)*(1-Q238)</f>
        <v>2240</v>
      </c>
      <c r="C258" s="62">
        <f t="shared" si="200"/>
        <v>2240</v>
      </c>
      <c r="D258" s="62">
        <f t="shared" si="200"/>
        <v>2240</v>
      </c>
      <c r="E258" s="62">
        <f t="shared" si="200"/>
        <v>2240</v>
      </c>
      <c r="F258" s="62">
        <f t="shared" si="200"/>
        <v>2240</v>
      </c>
      <c r="G258" s="62">
        <f t="shared" si="200"/>
        <v>2240</v>
      </c>
      <c r="H258" s="62">
        <f t="shared" si="200"/>
        <v>2240</v>
      </c>
      <c r="I258" s="62">
        <f t="shared" si="200"/>
        <v>2240</v>
      </c>
      <c r="J258" s="62">
        <f t="shared" si="200"/>
        <v>2240</v>
      </c>
      <c r="K258" s="62">
        <f t="shared" si="200"/>
        <v>2240</v>
      </c>
      <c r="L258" s="62">
        <f t="shared" si="200"/>
        <v>2240</v>
      </c>
      <c r="M258" s="62">
        <f t="shared" si="201"/>
        <v>2240</v>
      </c>
      <c r="N258" s="62">
        <f t="shared" si="201"/>
        <v>2240</v>
      </c>
      <c r="O258" s="62">
        <f t="shared" si="201"/>
        <v>2240</v>
      </c>
      <c r="P258" s="62">
        <f t="shared" si="201"/>
        <v>2240</v>
      </c>
      <c r="Q258" s="62">
        <f t="shared" si="201"/>
        <v>2240</v>
      </c>
      <c r="R258" s="62">
        <f t="shared" si="201"/>
        <v>2240</v>
      </c>
      <c r="S258" s="62">
        <f t="shared" si="201"/>
        <v>2240</v>
      </c>
      <c r="T258" s="62">
        <f t="shared" si="201"/>
        <v>2240</v>
      </c>
      <c r="U258" s="62">
        <f t="shared" si="201"/>
        <v>2240</v>
      </c>
      <c r="V258" s="62">
        <f t="shared" si="201"/>
        <v>2240</v>
      </c>
      <c r="W258" s="62">
        <f t="shared" si="202"/>
        <v>2240</v>
      </c>
      <c r="X258" s="62">
        <f t="shared" si="202"/>
        <v>2240</v>
      </c>
      <c r="Y258" s="62">
        <f t="shared" si="202"/>
        <v>2240</v>
      </c>
      <c r="Z258" s="62">
        <f t="shared" si="202"/>
        <v>2240</v>
      </c>
      <c r="AA258" s="62">
        <f t="shared" si="202"/>
        <v>2240</v>
      </c>
      <c r="AB258" s="62">
        <f t="shared" si="202"/>
        <v>2240</v>
      </c>
      <c r="AC258" s="62">
        <f t="shared" si="202"/>
        <v>2240</v>
      </c>
    </row>
    <row r="259" spans="1:29" x14ac:dyDescent="0.25">
      <c r="A259" s="30" t="str">
        <f>A239</f>
        <v>Market failure (av. utilization)</v>
      </c>
      <c r="B259" s="62">
        <f t="shared" ref="B259:K260" si="203">($B239+($C239-$B239)*(1-Q239))*B$44</f>
        <v>716.80000000000007</v>
      </c>
      <c r="C259" s="62">
        <f t="shared" si="203"/>
        <v>716.80000000000007</v>
      </c>
      <c r="D259" s="62">
        <f t="shared" si="203"/>
        <v>716.80000000000007</v>
      </c>
      <c r="E259" s="62">
        <f t="shared" si="203"/>
        <v>716.80000000000007</v>
      </c>
      <c r="F259" s="62">
        <f t="shared" si="203"/>
        <v>716.80000000000007</v>
      </c>
      <c r="G259" s="62">
        <f t="shared" si="203"/>
        <v>716.80000000000007</v>
      </c>
      <c r="H259" s="62">
        <f t="shared" si="203"/>
        <v>716.80000000000007</v>
      </c>
      <c r="I259" s="62">
        <f t="shared" si="203"/>
        <v>716.80000000000007</v>
      </c>
      <c r="J259" s="62">
        <f t="shared" si="203"/>
        <v>716.80000000000007</v>
      </c>
      <c r="K259" s="62">
        <f t="shared" si="203"/>
        <v>716.80000000000007</v>
      </c>
      <c r="L259" s="62">
        <f t="shared" ref="L259:U260" si="204">($B239+($C239-$B239)*(1-AA239))*L$44</f>
        <v>716.80000000000007</v>
      </c>
      <c r="M259" s="62">
        <f t="shared" si="204"/>
        <v>716.80000000000007</v>
      </c>
      <c r="N259" s="62">
        <f t="shared" si="204"/>
        <v>716.80000000000007</v>
      </c>
      <c r="O259" s="62">
        <f t="shared" si="204"/>
        <v>716.80000000000007</v>
      </c>
      <c r="P259" s="62">
        <f t="shared" si="204"/>
        <v>716.80000000000007</v>
      </c>
      <c r="Q259" s="62">
        <f t="shared" si="204"/>
        <v>716.80000000000007</v>
      </c>
      <c r="R259" s="62">
        <f t="shared" si="204"/>
        <v>716.80000000000007</v>
      </c>
      <c r="S259" s="62">
        <f t="shared" si="204"/>
        <v>716.80000000000007</v>
      </c>
      <c r="T259" s="62">
        <f t="shared" si="204"/>
        <v>716.80000000000007</v>
      </c>
      <c r="U259" s="62">
        <f t="shared" si="204"/>
        <v>716.80000000000007</v>
      </c>
      <c r="V259" s="62">
        <f t="shared" ref="V259:AC260" si="205">($B239+($C239-$B239)*(1-AK239))*V$44</f>
        <v>716.80000000000007</v>
      </c>
      <c r="W259" s="62">
        <f t="shared" si="205"/>
        <v>716.80000000000007</v>
      </c>
      <c r="X259" s="62">
        <f t="shared" si="205"/>
        <v>716.80000000000007</v>
      </c>
      <c r="Y259" s="62">
        <f t="shared" si="205"/>
        <v>716.80000000000007</v>
      </c>
      <c r="Z259" s="62">
        <f t="shared" si="205"/>
        <v>716.80000000000007</v>
      </c>
      <c r="AA259" s="62">
        <f t="shared" si="205"/>
        <v>716.80000000000007</v>
      </c>
      <c r="AB259" s="62">
        <f t="shared" si="205"/>
        <v>716.80000000000007</v>
      </c>
      <c r="AC259" s="62">
        <f t="shared" si="205"/>
        <v>716.80000000000007</v>
      </c>
    </row>
    <row r="260" spans="1:29" x14ac:dyDescent="0.25">
      <c r="A260" s="30" t="s">
        <v>73</v>
      </c>
      <c r="B260" s="62">
        <f t="shared" si="203"/>
        <v>79.471914462993496</v>
      </c>
      <c r="C260" s="62">
        <f t="shared" si="203"/>
        <v>79.245803905143291</v>
      </c>
      <c r="D260" s="62">
        <f t="shared" si="203"/>
        <v>78.924759326348806</v>
      </c>
      <c r="E260" s="62">
        <f t="shared" si="203"/>
        <v>78.470993664637106</v>
      </c>
      <c r="F260" s="62">
        <f t="shared" si="203"/>
        <v>77.833914862204551</v>
      </c>
      <c r="G260" s="62">
        <f t="shared" si="203"/>
        <v>76.948144060056592</v>
      </c>
      <c r="H260" s="62">
        <f t="shared" si="203"/>
        <v>75.733785427063381</v>
      </c>
      <c r="I260" s="62">
        <f t="shared" si="203"/>
        <v>74.101817549730796</v>
      </c>
      <c r="J260" s="62">
        <f t="shared" si="203"/>
        <v>71.968520261049548</v>
      </c>
      <c r="K260" s="62">
        <f t="shared" si="203"/>
        <v>69.281992899997348</v>
      </c>
      <c r="L260" s="62">
        <f t="shared" si="204"/>
        <v>66.058237183514677</v>
      </c>
      <c r="M260" s="62">
        <f t="shared" si="204"/>
        <v>62.412899152339826</v>
      </c>
      <c r="N260" s="62">
        <f t="shared" si="204"/>
        <v>58.564530749274141</v>
      </c>
      <c r="O260" s="62">
        <f t="shared" si="204"/>
        <v>54.79189103820957</v>
      </c>
      <c r="P260" s="62">
        <f t="shared" si="204"/>
        <v>51.357579454892473</v>
      </c>
      <c r="Q260" s="62">
        <f t="shared" si="204"/>
        <v>48.438903664447089</v>
      </c>
      <c r="R260" s="62">
        <f t="shared" si="204"/>
        <v>46.101567061519283</v>
      </c>
      <c r="S260" s="62">
        <f t="shared" si="204"/>
        <v>44.318075495083995</v>
      </c>
      <c r="T260" s="62">
        <f t="shared" si="204"/>
        <v>43.007066157523667</v>
      </c>
      <c r="U260" s="62">
        <f t="shared" si="204"/>
        <v>42.069713447100085</v>
      </c>
      <c r="V260" s="62">
        <f t="shared" si="205"/>
        <v>41.412767625013835</v>
      </c>
      <c r="W260" s="62">
        <f t="shared" si="205"/>
        <v>40.958777682906323</v>
      </c>
      <c r="X260" s="62">
        <f t="shared" si="205"/>
        <v>40.648089742335586</v>
      </c>
      <c r="Y260" s="62">
        <f t="shared" si="205"/>
        <v>40.43688962256433</v>
      </c>
      <c r="Z260" s="62">
        <f t="shared" si="205"/>
        <v>40.29397285162436</v>
      </c>
      <c r="AA260" s="62">
        <f t="shared" si="205"/>
        <v>40.197561048740226</v>
      </c>
      <c r="AB260" s="62">
        <f t="shared" si="205"/>
        <v>40.132657101971823</v>
      </c>
      <c r="AC260" s="62">
        <f t="shared" si="205"/>
        <v>40.08902544858671</v>
      </c>
    </row>
    <row r="261" spans="1:29" x14ac:dyDescent="0.25">
      <c r="A261" s="30" t="str">
        <f>A241</f>
        <v>Annual Mileage</v>
      </c>
      <c r="B261" s="62">
        <f t="shared" ref="B261:AC261" si="206">$B241+($C241-$B241)*(1-Q241)</f>
        <v>178500</v>
      </c>
      <c r="C261" s="62">
        <f t="shared" si="206"/>
        <v>178500</v>
      </c>
      <c r="D261" s="62">
        <f t="shared" si="206"/>
        <v>178500</v>
      </c>
      <c r="E261" s="62">
        <f t="shared" si="206"/>
        <v>178500</v>
      </c>
      <c r="F261" s="62">
        <f t="shared" si="206"/>
        <v>178500</v>
      </c>
      <c r="G261" s="62">
        <f t="shared" si="206"/>
        <v>178500</v>
      </c>
      <c r="H261" s="62">
        <f t="shared" si="206"/>
        <v>178500</v>
      </c>
      <c r="I261" s="62">
        <f t="shared" si="206"/>
        <v>178500</v>
      </c>
      <c r="J261" s="62">
        <f t="shared" si="206"/>
        <v>178500</v>
      </c>
      <c r="K261" s="62">
        <f t="shared" si="206"/>
        <v>178500</v>
      </c>
      <c r="L261" s="62">
        <f t="shared" si="206"/>
        <v>178500</v>
      </c>
      <c r="M261" s="62">
        <f t="shared" si="206"/>
        <v>178500</v>
      </c>
      <c r="N261" s="62">
        <f t="shared" si="206"/>
        <v>178500</v>
      </c>
      <c r="O261" s="62">
        <f t="shared" si="206"/>
        <v>178500</v>
      </c>
      <c r="P261" s="62">
        <f t="shared" si="206"/>
        <v>178500</v>
      </c>
      <c r="Q261" s="62">
        <f t="shared" si="206"/>
        <v>178500</v>
      </c>
      <c r="R261" s="62">
        <f t="shared" si="206"/>
        <v>178500</v>
      </c>
      <c r="S261" s="62">
        <f t="shared" si="206"/>
        <v>178500</v>
      </c>
      <c r="T261" s="62">
        <f t="shared" si="206"/>
        <v>178500</v>
      </c>
      <c r="U261" s="62">
        <f t="shared" si="206"/>
        <v>178500</v>
      </c>
      <c r="V261" s="62">
        <f t="shared" si="206"/>
        <v>178500</v>
      </c>
      <c r="W261" s="62">
        <f t="shared" si="206"/>
        <v>178500</v>
      </c>
      <c r="X261" s="62">
        <f t="shared" si="206"/>
        <v>178500</v>
      </c>
      <c r="Y261" s="62">
        <f t="shared" si="206"/>
        <v>178500</v>
      </c>
      <c r="Z261" s="62">
        <f t="shared" si="206"/>
        <v>178500</v>
      </c>
      <c r="AA261" s="62">
        <f t="shared" si="206"/>
        <v>178500</v>
      </c>
      <c r="AB261" s="62">
        <f t="shared" si="206"/>
        <v>178500</v>
      </c>
      <c r="AC261" s="62">
        <f t="shared" si="206"/>
        <v>178500</v>
      </c>
    </row>
    <row r="262" spans="1:29" ht="15.75" thickBot="1" x14ac:dyDescent="0.3">
      <c r="AC262" s="32"/>
    </row>
    <row r="263" spans="1:29" ht="15.75" thickBot="1" x14ac:dyDescent="0.3">
      <c r="A263" s="26" t="s">
        <v>208</v>
      </c>
      <c r="B263" s="27">
        <v>2023</v>
      </c>
      <c r="C263" s="27">
        <v>2024</v>
      </c>
      <c r="D263" s="27">
        <v>2025</v>
      </c>
      <c r="E263" s="27">
        <v>2026</v>
      </c>
      <c r="F263" s="27">
        <v>2027</v>
      </c>
      <c r="G263" s="27">
        <v>2028</v>
      </c>
      <c r="H263" s="27">
        <v>2029</v>
      </c>
      <c r="I263" s="27">
        <v>2030</v>
      </c>
      <c r="J263" s="27">
        <v>2031</v>
      </c>
      <c r="K263" s="27">
        <v>2032</v>
      </c>
      <c r="L263" s="27">
        <v>2033</v>
      </c>
      <c r="M263" s="27">
        <v>2034</v>
      </c>
      <c r="N263" s="27">
        <v>2035</v>
      </c>
      <c r="O263" s="27">
        <v>2036</v>
      </c>
      <c r="P263" s="27">
        <v>2037</v>
      </c>
      <c r="Q263" s="27">
        <v>2038</v>
      </c>
      <c r="R263" s="27">
        <v>2039</v>
      </c>
      <c r="S263" s="27">
        <v>2040</v>
      </c>
      <c r="T263" s="27">
        <v>2041</v>
      </c>
      <c r="U263" s="27">
        <v>2042</v>
      </c>
      <c r="V263" s="27">
        <v>2043</v>
      </c>
      <c r="W263" s="27">
        <v>2044</v>
      </c>
      <c r="X263" s="27">
        <v>2045</v>
      </c>
      <c r="Y263" s="27">
        <v>2046</v>
      </c>
      <c r="Z263" s="27">
        <v>2047</v>
      </c>
      <c r="AA263" s="27">
        <v>2048</v>
      </c>
      <c r="AB263" s="27">
        <v>2049</v>
      </c>
      <c r="AC263" s="28">
        <v>2050</v>
      </c>
    </row>
    <row r="264" spans="1:29" x14ac:dyDescent="0.25">
      <c r="A264" s="29" t="str">
        <f>A245</f>
        <v>Capex vehicle</v>
      </c>
      <c r="B264" s="63">
        <f>((1+B249)^B256)*B249/(((1+B249)^B256)-1)*(B245)</f>
        <v>867529.23505697085</v>
      </c>
      <c r="C264" s="63">
        <f t="shared" ref="C264:AC264" si="207">((1+C249)^C256)*C249/(((1+C249)^C256)-1)*(C245)</f>
        <v>865681.10860566224</v>
      </c>
      <c r="D264" s="63">
        <f t="shared" si="207"/>
        <v>863057.03397703567</v>
      </c>
      <c r="E264" s="63">
        <f t="shared" si="207"/>
        <v>859348.15664694412</v>
      </c>
      <c r="F264" s="63">
        <f t="shared" si="207"/>
        <v>854140.95978918544</v>
      </c>
      <c r="G264" s="63">
        <f t="shared" si="207"/>
        <v>846901.06588590739</v>
      </c>
      <c r="H264" s="63">
        <f t="shared" si="207"/>
        <v>836975.44218948286</v>
      </c>
      <c r="I264" s="63">
        <f t="shared" si="207"/>
        <v>823636.46752832399</v>
      </c>
      <c r="J264" s="63">
        <f t="shared" si="207"/>
        <v>806199.8507457996</v>
      </c>
      <c r="K264" s="63">
        <f t="shared" si="207"/>
        <v>784241.37907896913</v>
      </c>
      <c r="L264" s="63">
        <f t="shared" si="207"/>
        <v>757891.84339680034</v>
      </c>
      <c r="M264" s="63">
        <f t="shared" si="207"/>
        <v>728096.48265190842</v>
      </c>
      <c r="N264" s="63">
        <f t="shared" si="207"/>
        <v>696641.64256081509</v>
      </c>
      <c r="O264" s="63">
        <f t="shared" si="207"/>
        <v>665805.77488808637</v>
      </c>
      <c r="P264" s="63">
        <f t="shared" si="207"/>
        <v>637735.24983383913</v>
      </c>
      <c r="Q264" s="63">
        <f t="shared" si="207"/>
        <v>613879.3008573663</v>
      </c>
      <c r="R264" s="63">
        <f t="shared" si="207"/>
        <v>594774.95808561263</v>
      </c>
      <c r="S264" s="63">
        <f t="shared" si="207"/>
        <v>580197.49663952412</v>
      </c>
      <c r="T264" s="63">
        <f t="shared" si="207"/>
        <v>569481.893362551</v>
      </c>
      <c r="U264" s="63">
        <f t="shared" si="207"/>
        <v>561820.39203855116</v>
      </c>
      <c r="V264" s="63">
        <f t="shared" si="207"/>
        <v>556450.81105826527</v>
      </c>
      <c r="W264" s="63">
        <f t="shared" si="207"/>
        <v>552740.10056064755</v>
      </c>
      <c r="X264" s="63">
        <f t="shared" si="207"/>
        <v>550200.67645533092</v>
      </c>
      <c r="Y264" s="63">
        <f t="shared" si="207"/>
        <v>548474.42124823271</v>
      </c>
      <c r="Z264" s="63">
        <f t="shared" si="207"/>
        <v>547306.28355832992</v>
      </c>
      <c r="AA264" s="63">
        <f t="shared" si="207"/>
        <v>546518.25665316184</v>
      </c>
      <c r="AB264" s="63">
        <f t="shared" si="207"/>
        <v>545987.76085518813</v>
      </c>
      <c r="AC264" s="63">
        <f t="shared" si="207"/>
        <v>545631.13525794924</v>
      </c>
    </row>
    <row r="265" spans="1:29" x14ac:dyDescent="0.25">
      <c r="A265" s="30" t="str">
        <f>A246</f>
        <v>Residual value (vehicle)</v>
      </c>
      <c r="B265" s="62">
        <f>((1+B249)^B256)*B249/(((1+B249)^B256)-1)*(B246)</f>
        <v>-44095.850871439077</v>
      </c>
      <c r="C265" s="62">
        <f t="shared" ref="C265:AC265" si="208">((1+C249)^C256)*C249/(((1+C249)^C256)-1)*(C246)</f>
        <v>-44311.465624091747</v>
      </c>
      <c r="D265" s="62">
        <f t="shared" si="208"/>
        <v>-44617.607664098185</v>
      </c>
      <c r="E265" s="62">
        <f t="shared" si="208"/>
        <v>-45050.310019275523</v>
      </c>
      <c r="F265" s="62">
        <f t="shared" si="208"/>
        <v>-45657.816319347374</v>
      </c>
      <c r="G265" s="62">
        <f t="shared" si="208"/>
        <v>-46502.470608063151</v>
      </c>
      <c r="H265" s="62">
        <f t="shared" si="208"/>
        <v>-47660.460039312675</v>
      </c>
      <c r="I265" s="62">
        <f t="shared" si="208"/>
        <v>-49216.673749781199</v>
      </c>
      <c r="J265" s="62">
        <f t="shared" si="208"/>
        <v>-51250.945707742365</v>
      </c>
      <c r="K265" s="62">
        <f t="shared" si="208"/>
        <v>-53812.767402205936</v>
      </c>
      <c r="L265" s="62">
        <f t="shared" si="208"/>
        <v>-56886.879898458967</v>
      </c>
      <c r="M265" s="62">
        <f t="shared" si="208"/>
        <v>-60363.005318696356</v>
      </c>
      <c r="N265" s="62">
        <f t="shared" si="208"/>
        <v>-64032.73666265724</v>
      </c>
      <c r="O265" s="62">
        <f t="shared" si="208"/>
        <v>-67630.254557808934</v>
      </c>
      <c r="P265" s="62">
        <f t="shared" si="208"/>
        <v>-70905.149147471107</v>
      </c>
      <c r="Q265" s="62">
        <f t="shared" si="208"/>
        <v>-73688.343194726258</v>
      </c>
      <c r="R265" s="62">
        <f t="shared" si="208"/>
        <v>-75917.183184764202</v>
      </c>
      <c r="S265" s="62">
        <f t="shared" si="208"/>
        <v>-77617.887020141206</v>
      </c>
      <c r="T265" s="62">
        <f t="shared" si="208"/>
        <v>-78868.040735788047</v>
      </c>
      <c r="U265" s="62">
        <f t="shared" si="208"/>
        <v>-79761.882556921351</v>
      </c>
      <c r="V265" s="62">
        <f t="shared" si="208"/>
        <v>-80388.333671288041</v>
      </c>
      <c r="W265" s="62">
        <f t="shared" si="208"/>
        <v>-80821.249896010122</v>
      </c>
      <c r="X265" s="62">
        <f t="shared" si="208"/>
        <v>-81117.516041630384</v>
      </c>
      <c r="Y265" s="62">
        <f t="shared" si="208"/>
        <v>-81318.912482458516</v>
      </c>
      <c r="Z265" s="62">
        <f t="shared" si="208"/>
        <v>-81455.19521294719</v>
      </c>
      <c r="AA265" s="62">
        <f t="shared" si="208"/>
        <v>-81547.131685216795</v>
      </c>
      <c r="AB265" s="62">
        <f t="shared" si="208"/>
        <v>-81609.022861647056</v>
      </c>
      <c r="AC265" s="62">
        <f t="shared" si="208"/>
        <v>-81650.629181324926</v>
      </c>
    </row>
    <row r="266" spans="1:29" x14ac:dyDescent="0.25">
      <c r="A266" s="30" t="str">
        <f>A247</f>
        <v>Capex costumization</v>
      </c>
      <c r="B266" s="62">
        <f>((1+B249)^B257)*B249/(((1+B249)^B257)-1)*(B247)</f>
        <v>203416.95217213215</v>
      </c>
      <c r="C266" s="62">
        <f t="shared" ref="C266:AC266" si="209">((1+C249)^C257)*C249/(((1+C249)^C257)-1)*(C247)</f>
        <v>203416.95217213215</v>
      </c>
      <c r="D266" s="62">
        <f t="shared" si="209"/>
        <v>203416.95217213215</v>
      </c>
      <c r="E266" s="62">
        <f t="shared" si="209"/>
        <v>203416.95217213215</v>
      </c>
      <c r="F266" s="62">
        <f t="shared" si="209"/>
        <v>203416.95217213215</v>
      </c>
      <c r="G266" s="62">
        <f t="shared" si="209"/>
        <v>203416.95217213215</v>
      </c>
      <c r="H266" s="62">
        <f t="shared" si="209"/>
        <v>203416.95217213215</v>
      </c>
      <c r="I266" s="62">
        <f t="shared" si="209"/>
        <v>203416.95217213215</v>
      </c>
      <c r="J266" s="62">
        <f t="shared" si="209"/>
        <v>203416.95217213215</v>
      </c>
      <c r="K266" s="62">
        <f t="shared" si="209"/>
        <v>203416.95217213215</v>
      </c>
      <c r="L266" s="62">
        <f t="shared" si="209"/>
        <v>203416.95217213215</v>
      </c>
      <c r="M266" s="62">
        <f t="shared" si="209"/>
        <v>203416.95217213215</v>
      </c>
      <c r="N266" s="62">
        <f t="shared" si="209"/>
        <v>203416.95217213215</v>
      </c>
      <c r="O266" s="62">
        <f t="shared" si="209"/>
        <v>203416.95217213215</v>
      </c>
      <c r="P266" s="62">
        <f t="shared" si="209"/>
        <v>203416.95217213215</v>
      </c>
      <c r="Q266" s="62">
        <f t="shared" si="209"/>
        <v>203416.95217213215</v>
      </c>
      <c r="R266" s="62">
        <f t="shared" si="209"/>
        <v>203416.95217213215</v>
      </c>
      <c r="S266" s="62">
        <f t="shared" si="209"/>
        <v>203416.95217213215</v>
      </c>
      <c r="T266" s="62">
        <f t="shared" si="209"/>
        <v>203416.95217213215</v>
      </c>
      <c r="U266" s="62">
        <f t="shared" si="209"/>
        <v>203416.95217213215</v>
      </c>
      <c r="V266" s="62">
        <f t="shared" si="209"/>
        <v>203416.95217213215</v>
      </c>
      <c r="W266" s="62">
        <f t="shared" si="209"/>
        <v>203416.95217213215</v>
      </c>
      <c r="X266" s="62">
        <f t="shared" si="209"/>
        <v>203416.95217213215</v>
      </c>
      <c r="Y266" s="62">
        <f t="shared" si="209"/>
        <v>203416.95217213215</v>
      </c>
      <c r="Z266" s="62">
        <f t="shared" si="209"/>
        <v>203416.95217213215</v>
      </c>
      <c r="AA266" s="62">
        <f t="shared" si="209"/>
        <v>203416.95217213215</v>
      </c>
      <c r="AB266" s="62">
        <f t="shared" si="209"/>
        <v>203416.95217213215</v>
      </c>
      <c r="AC266" s="62">
        <f t="shared" si="209"/>
        <v>203416.95217213215</v>
      </c>
    </row>
    <row r="267" spans="1:29" x14ac:dyDescent="0.25">
      <c r="A267" s="30" t="str">
        <f>A248</f>
        <v>Residual value (costumization)</v>
      </c>
      <c r="B267" s="62">
        <f>((1+B249)^B257)*B249/(((1+B249)^B257)-1)*(B248)</f>
        <v>-10170.847608606608</v>
      </c>
      <c r="C267" s="62">
        <f t="shared" ref="C267:AC267" si="210">((1+C249)^C257)*C249/(((1+C249)^C257)-1)*(C248)</f>
        <v>-10170.847608606608</v>
      </c>
      <c r="D267" s="62">
        <f t="shared" si="210"/>
        <v>-10170.847608606608</v>
      </c>
      <c r="E267" s="62">
        <f t="shared" si="210"/>
        <v>-10170.847608606608</v>
      </c>
      <c r="F267" s="62">
        <f t="shared" si="210"/>
        <v>-10170.847608606608</v>
      </c>
      <c r="G267" s="62">
        <f t="shared" si="210"/>
        <v>-10170.847608606608</v>
      </c>
      <c r="H267" s="62">
        <f t="shared" si="210"/>
        <v>-10170.847608606608</v>
      </c>
      <c r="I267" s="62">
        <f t="shared" si="210"/>
        <v>-10170.847608606608</v>
      </c>
      <c r="J267" s="62">
        <f t="shared" si="210"/>
        <v>-10170.847608606608</v>
      </c>
      <c r="K267" s="62">
        <f t="shared" si="210"/>
        <v>-10170.847608606608</v>
      </c>
      <c r="L267" s="62">
        <f t="shared" si="210"/>
        <v>-10170.847608606608</v>
      </c>
      <c r="M267" s="62">
        <f t="shared" si="210"/>
        <v>-10170.847608606608</v>
      </c>
      <c r="N267" s="62">
        <f t="shared" si="210"/>
        <v>-10170.847608606608</v>
      </c>
      <c r="O267" s="62">
        <f t="shared" si="210"/>
        <v>-10170.847608606608</v>
      </c>
      <c r="P267" s="62">
        <f t="shared" si="210"/>
        <v>-10170.847608606608</v>
      </c>
      <c r="Q267" s="62">
        <f t="shared" si="210"/>
        <v>-10170.847608606608</v>
      </c>
      <c r="R267" s="62">
        <f t="shared" si="210"/>
        <v>-10170.847608606608</v>
      </c>
      <c r="S267" s="62">
        <f t="shared" si="210"/>
        <v>-10170.847608606608</v>
      </c>
      <c r="T267" s="62">
        <f t="shared" si="210"/>
        <v>-10170.847608606608</v>
      </c>
      <c r="U267" s="62">
        <f t="shared" si="210"/>
        <v>-10170.847608606608</v>
      </c>
      <c r="V267" s="62">
        <f t="shared" si="210"/>
        <v>-10170.847608606608</v>
      </c>
      <c r="W267" s="62">
        <f t="shared" si="210"/>
        <v>-10170.847608606608</v>
      </c>
      <c r="X267" s="62">
        <f t="shared" si="210"/>
        <v>-10170.847608606608</v>
      </c>
      <c r="Y267" s="62">
        <f t="shared" si="210"/>
        <v>-10170.847608606608</v>
      </c>
      <c r="Z267" s="62">
        <f t="shared" si="210"/>
        <v>-10170.847608606608</v>
      </c>
      <c r="AA267" s="62">
        <f t="shared" si="210"/>
        <v>-10170.847608606608</v>
      </c>
      <c r="AB267" s="62">
        <f t="shared" si="210"/>
        <v>-10170.847608606608</v>
      </c>
      <c r="AC267" s="62">
        <f t="shared" si="210"/>
        <v>-10170.847608606608</v>
      </c>
    </row>
    <row r="268" spans="1:29" x14ac:dyDescent="0.25">
      <c r="A268" s="30" t="str">
        <f t="shared" ref="A268:AC268" si="211">A250</f>
        <v>Opex fix (admin, crew, insurance)</v>
      </c>
      <c r="B268" s="62">
        <f t="shared" si="211"/>
        <v>610000</v>
      </c>
      <c r="C268" s="62">
        <f t="shared" si="211"/>
        <v>610000</v>
      </c>
      <c r="D268" s="62">
        <f t="shared" si="211"/>
        <v>610000</v>
      </c>
      <c r="E268" s="62">
        <f t="shared" si="211"/>
        <v>610000</v>
      </c>
      <c r="F268" s="62">
        <f t="shared" si="211"/>
        <v>610000</v>
      </c>
      <c r="G268" s="62">
        <f t="shared" si="211"/>
        <v>610000</v>
      </c>
      <c r="H268" s="62">
        <f t="shared" si="211"/>
        <v>610000</v>
      </c>
      <c r="I268" s="62">
        <f t="shared" si="211"/>
        <v>610000</v>
      </c>
      <c r="J268" s="62">
        <f t="shared" si="211"/>
        <v>610000</v>
      </c>
      <c r="K268" s="62">
        <f t="shared" si="211"/>
        <v>610000</v>
      </c>
      <c r="L268" s="62">
        <f t="shared" si="211"/>
        <v>610000</v>
      </c>
      <c r="M268" s="62">
        <f t="shared" si="211"/>
        <v>610000</v>
      </c>
      <c r="N268" s="62">
        <f t="shared" si="211"/>
        <v>610000</v>
      </c>
      <c r="O268" s="62">
        <f t="shared" si="211"/>
        <v>610000</v>
      </c>
      <c r="P268" s="62">
        <f t="shared" si="211"/>
        <v>610000</v>
      </c>
      <c r="Q268" s="62">
        <f t="shared" si="211"/>
        <v>610000</v>
      </c>
      <c r="R268" s="62">
        <f t="shared" si="211"/>
        <v>610000</v>
      </c>
      <c r="S268" s="62">
        <f t="shared" si="211"/>
        <v>610000</v>
      </c>
      <c r="T268" s="62">
        <f t="shared" si="211"/>
        <v>610000</v>
      </c>
      <c r="U268" s="62">
        <f t="shared" si="211"/>
        <v>610000</v>
      </c>
      <c r="V268" s="62">
        <f t="shared" si="211"/>
        <v>610000</v>
      </c>
      <c r="W268" s="62">
        <f t="shared" si="211"/>
        <v>610000</v>
      </c>
      <c r="X268" s="62">
        <f t="shared" si="211"/>
        <v>610000</v>
      </c>
      <c r="Y268" s="62">
        <f t="shared" si="211"/>
        <v>610000</v>
      </c>
      <c r="Z268" s="62">
        <f t="shared" si="211"/>
        <v>610000</v>
      </c>
      <c r="AA268" s="62">
        <f t="shared" si="211"/>
        <v>610000</v>
      </c>
      <c r="AB268" s="62">
        <f t="shared" si="211"/>
        <v>610000</v>
      </c>
      <c r="AC268" s="62">
        <f t="shared" si="211"/>
        <v>610000</v>
      </c>
    </row>
    <row r="269" spans="1:29" x14ac:dyDescent="0.25">
      <c r="A269" s="30" t="str">
        <f t="shared" ref="A269:AC269" si="212">A251</f>
        <v>Opex maintenance &amp; repair</v>
      </c>
      <c r="B269" s="62">
        <f t="shared" si="212"/>
        <v>1293563.9575177333</v>
      </c>
      <c r="C269" s="62">
        <f t="shared" si="212"/>
        <v>1290808.235093934</v>
      </c>
      <c r="D269" s="62">
        <f t="shared" si="212"/>
        <v>1286895.5042898762</v>
      </c>
      <c r="E269" s="62">
        <f t="shared" si="212"/>
        <v>1281365.2352877648</v>
      </c>
      <c r="F269" s="62">
        <f t="shared" si="212"/>
        <v>1273600.837383118</v>
      </c>
      <c r="G269" s="62">
        <f t="shared" si="212"/>
        <v>1262805.5057319398</v>
      </c>
      <c r="H269" s="62">
        <f t="shared" si="212"/>
        <v>1248005.5098923349</v>
      </c>
      <c r="I269" s="62">
        <f t="shared" si="212"/>
        <v>1228115.9013873441</v>
      </c>
      <c r="J269" s="62">
        <f t="shared" si="212"/>
        <v>1202116.3406815415</v>
      </c>
      <c r="K269" s="62">
        <f t="shared" si="212"/>
        <v>1169374.2884687176</v>
      </c>
      <c r="L269" s="62">
        <f t="shared" si="212"/>
        <v>1130084.7656740851</v>
      </c>
      <c r="M269" s="62">
        <f t="shared" si="212"/>
        <v>1085657.2084191416</v>
      </c>
      <c r="N269" s="62">
        <f t="shared" si="212"/>
        <v>1038755.2185067786</v>
      </c>
      <c r="O269" s="62">
        <f t="shared" si="212"/>
        <v>992776.17202817916</v>
      </c>
      <c r="P269" s="62">
        <f t="shared" si="212"/>
        <v>950920.49960650213</v>
      </c>
      <c r="Q269" s="62">
        <f t="shared" si="212"/>
        <v>915349.13841044903</v>
      </c>
      <c r="R269" s="62">
        <f t="shared" si="212"/>
        <v>886862.84856226621</v>
      </c>
      <c r="S269" s="62">
        <f t="shared" si="212"/>
        <v>865126.54509633617</v>
      </c>
      <c r="T269" s="62">
        <f t="shared" si="212"/>
        <v>849148.61879481981</v>
      </c>
      <c r="U269" s="62">
        <f t="shared" si="212"/>
        <v>837724.6326365323</v>
      </c>
      <c r="V269" s="62">
        <f t="shared" si="212"/>
        <v>829718.10542985611</v>
      </c>
      <c r="W269" s="62">
        <f t="shared" si="212"/>
        <v>824185.10301042092</v>
      </c>
      <c r="X269" s="62">
        <f t="shared" si="212"/>
        <v>820398.59373471502</v>
      </c>
      <c r="Y269" s="62">
        <f t="shared" si="212"/>
        <v>817824.59227500285</v>
      </c>
      <c r="Z269" s="62">
        <f t="shared" si="212"/>
        <v>816082.79412917187</v>
      </c>
      <c r="AA269" s="62">
        <f t="shared" si="212"/>
        <v>814907.77528152149</v>
      </c>
      <c r="AB269" s="62">
        <f t="shared" si="212"/>
        <v>814116.75843028165</v>
      </c>
      <c r="AC269" s="62">
        <f t="shared" si="212"/>
        <v>813584.99765465059</v>
      </c>
    </row>
    <row r="270" spans="1:29" x14ac:dyDescent="0.25">
      <c r="A270" s="30" t="str">
        <f>A252</f>
        <v>Opex var (mode-fees, shunting)</v>
      </c>
      <c r="B270" s="62">
        <f>B252*B261</f>
        <v>650000</v>
      </c>
      <c r="C270" s="62">
        <f t="shared" ref="C270:AC270" si="213">C252*C261</f>
        <v>650000</v>
      </c>
      <c r="D270" s="62">
        <f t="shared" si="213"/>
        <v>650000</v>
      </c>
      <c r="E270" s="62">
        <f t="shared" si="213"/>
        <v>650000</v>
      </c>
      <c r="F270" s="62">
        <f t="shared" si="213"/>
        <v>650000</v>
      </c>
      <c r="G270" s="62">
        <f t="shared" si="213"/>
        <v>650000</v>
      </c>
      <c r="H270" s="62">
        <f t="shared" si="213"/>
        <v>650000</v>
      </c>
      <c r="I270" s="62">
        <f t="shared" si="213"/>
        <v>650000</v>
      </c>
      <c r="J270" s="62">
        <f t="shared" si="213"/>
        <v>650000</v>
      </c>
      <c r="K270" s="62">
        <f t="shared" si="213"/>
        <v>650000</v>
      </c>
      <c r="L270" s="62">
        <f t="shared" si="213"/>
        <v>650000</v>
      </c>
      <c r="M270" s="62">
        <f t="shared" si="213"/>
        <v>650000</v>
      </c>
      <c r="N270" s="62">
        <f t="shared" si="213"/>
        <v>650000</v>
      </c>
      <c r="O270" s="62">
        <f t="shared" si="213"/>
        <v>650000</v>
      </c>
      <c r="P270" s="62">
        <f t="shared" si="213"/>
        <v>650000</v>
      </c>
      <c r="Q270" s="62">
        <f t="shared" si="213"/>
        <v>650000</v>
      </c>
      <c r="R270" s="62">
        <f t="shared" si="213"/>
        <v>650000</v>
      </c>
      <c r="S270" s="62">
        <f t="shared" si="213"/>
        <v>650000</v>
      </c>
      <c r="T270" s="62">
        <f t="shared" si="213"/>
        <v>650000</v>
      </c>
      <c r="U270" s="62">
        <f t="shared" si="213"/>
        <v>650000</v>
      </c>
      <c r="V270" s="62">
        <f t="shared" si="213"/>
        <v>650000</v>
      </c>
      <c r="W270" s="62">
        <f t="shared" si="213"/>
        <v>650000</v>
      </c>
      <c r="X270" s="62">
        <f t="shared" si="213"/>
        <v>650000</v>
      </c>
      <c r="Y270" s="62">
        <f t="shared" si="213"/>
        <v>650000</v>
      </c>
      <c r="Z270" s="62">
        <f t="shared" si="213"/>
        <v>650000</v>
      </c>
      <c r="AA270" s="62">
        <f t="shared" si="213"/>
        <v>650000</v>
      </c>
      <c r="AB270" s="62">
        <f t="shared" si="213"/>
        <v>650000</v>
      </c>
      <c r="AC270" s="62">
        <f t="shared" si="213"/>
        <v>650000</v>
      </c>
    </row>
    <row r="271" spans="1:29" x14ac:dyDescent="0.25">
      <c r="A271" s="30" t="str">
        <f>A254</f>
        <v>Fuel Cost</v>
      </c>
      <c r="B271" s="62">
        <f>B253*B254*B261</f>
        <v>447653.91278257803</v>
      </c>
      <c r="C271" s="62">
        <f t="shared" ref="C271:AC271" si="214">C253*C254*C261</f>
        <v>447125.47116858652</v>
      </c>
      <c r="D271" s="62">
        <f t="shared" si="214"/>
        <v>446375.15982976876</v>
      </c>
      <c r="E271" s="62">
        <f t="shared" si="214"/>
        <v>445314.66685266612</v>
      </c>
      <c r="F271" s="62">
        <f t="shared" si="214"/>
        <v>443825.7538456922</v>
      </c>
      <c r="G271" s="62">
        <f t="shared" si="214"/>
        <v>441755.62427384011</v>
      </c>
      <c r="H271" s="62">
        <f t="shared" si="214"/>
        <v>438917.55407453218</v>
      </c>
      <c r="I271" s="62">
        <f t="shared" si="214"/>
        <v>435103.4918419699</v>
      </c>
      <c r="J271" s="62">
        <f t="shared" si="214"/>
        <v>430117.77568137628</v>
      </c>
      <c r="K271" s="62">
        <f t="shared" si="214"/>
        <v>423839.10887251585</v>
      </c>
      <c r="L271" s="62">
        <f t="shared" si="214"/>
        <v>416304.88893104222</v>
      </c>
      <c r="M271" s="62">
        <f t="shared" si="214"/>
        <v>407785.39151767886</v>
      </c>
      <c r="N271" s="62">
        <f t="shared" si="214"/>
        <v>398791.39305300947</v>
      </c>
      <c r="O271" s="62">
        <f t="shared" si="214"/>
        <v>389974.37965532253</v>
      </c>
      <c r="P271" s="62">
        <f t="shared" si="214"/>
        <v>381948.07087393251</v>
      </c>
      <c r="Q271" s="62">
        <f t="shared" si="214"/>
        <v>375126.85137810098</v>
      </c>
      <c r="R271" s="62">
        <f t="shared" si="214"/>
        <v>369664.27617313835</v>
      </c>
      <c r="S271" s="62">
        <f t="shared" si="214"/>
        <v>365496.08884536289</v>
      </c>
      <c r="T271" s="62">
        <f t="shared" si="214"/>
        <v>362432.13687034114</v>
      </c>
      <c r="U271" s="62">
        <f t="shared" si="214"/>
        <v>360241.45553336525</v>
      </c>
      <c r="V271" s="62">
        <f t="shared" si="214"/>
        <v>358706.11143519945</v>
      </c>
      <c r="W271" s="62">
        <f t="shared" si="214"/>
        <v>357645.09429374349</v>
      </c>
      <c r="X271" s="62">
        <f t="shared" si="214"/>
        <v>356918.98739133298</v>
      </c>
      <c r="Y271" s="62">
        <f t="shared" si="214"/>
        <v>356425.39287178352</v>
      </c>
      <c r="Z271" s="62">
        <f t="shared" si="214"/>
        <v>356091.38295283035</v>
      </c>
      <c r="AA271" s="62">
        <f t="shared" si="214"/>
        <v>355866.05951279146</v>
      </c>
      <c r="AB271" s="62">
        <f t="shared" si="214"/>
        <v>355714.37289226911</v>
      </c>
      <c r="AC271" s="62">
        <f t="shared" si="214"/>
        <v>355612.40161965293</v>
      </c>
    </row>
    <row r="272" spans="1:29" ht="15.75" thickBot="1" x14ac:dyDescent="0.3">
      <c r="A272" s="59" t="str">
        <f>A235</f>
        <v>Emission Cost</v>
      </c>
      <c r="B272" s="62">
        <f>B255*B261</f>
        <v>0</v>
      </c>
      <c r="C272" s="62">
        <f t="shared" ref="C272:AC272" si="215">C255*C261</f>
        <v>0</v>
      </c>
      <c r="D272" s="62">
        <f t="shared" si="215"/>
        <v>0</v>
      </c>
      <c r="E272" s="62">
        <f t="shared" si="215"/>
        <v>0</v>
      </c>
      <c r="F272" s="62">
        <f t="shared" si="215"/>
        <v>0</v>
      </c>
      <c r="G272" s="62">
        <f t="shared" si="215"/>
        <v>0</v>
      </c>
      <c r="H272" s="62">
        <f t="shared" si="215"/>
        <v>0</v>
      </c>
      <c r="I272" s="62">
        <f t="shared" si="215"/>
        <v>0</v>
      </c>
      <c r="J272" s="62">
        <f t="shared" si="215"/>
        <v>0</v>
      </c>
      <c r="K272" s="62">
        <f t="shared" si="215"/>
        <v>0</v>
      </c>
      <c r="L272" s="62">
        <f t="shared" si="215"/>
        <v>0</v>
      </c>
      <c r="M272" s="62">
        <f t="shared" si="215"/>
        <v>0</v>
      </c>
      <c r="N272" s="62">
        <f t="shared" si="215"/>
        <v>0</v>
      </c>
      <c r="O272" s="62">
        <f t="shared" si="215"/>
        <v>0</v>
      </c>
      <c r="P272" s="62">
        <f t="shared" si="215"/>
        <v>0</v>
      </c>
      <c r="Q272" s="62">
        <f t="shared" si="215"/>
        <v>0</v>
      </c>
      <c r="R272" s="62">
        <f t="shared" si="215"/>
        <v>0</v>
      </c>
      <c r="S272" s="62">
        <f t="shared" si="215"/>
        <v>0</v>
      </c>
      <c r="T272" s="62">
        <f t="shared" si="215"/>
        <v>0</v>
      </c>
      <c r="U272" s="62">
        <f t="shared" si="215"/>
        <v>0</v>
      </c>
      <c r="V272" s="62">
        <f t="shared" si="215"/>
        <v>0</v>
      </c>
      <c r="W272" s="62">
        <f t="shared" si="215"/>
        <v>0</v>
      </c>
      <c r="X272" s="62">
        <f t="shared" si="215"/>
        <v>0</v>
      </c>
      <c r="Y272" s="62">
        <f t="shared" si="215"/>
        <v>0</v>
      </c>
      <c r="Z272" s="62">
        <f t="shared" si="215"/>
        <v>0</v>
      </c>
      <c r="AA272" s="62">
        <f t="shared" si="215"/>
        <v>0</v>
      </c>
      <c r="AB272" s="62">
        <f t="shared" si="215"/>
        <v>0</v>
      </c>
      <c r="AC272" s="62">
        <f t="shared" si="215"/>
        <v>0</v>
      </c>
    </row>
    <row r="273" spans="1:29" ht="15.75" thickBot="1" x14ac:dyDescent="0.3">
      <c r="A273" s="31" t="s">
        <v>209</v>
      </c>
      <c r="B273" s="64">
        <f>B264+B265+B266+B267+B268+B269+B270+B271+B272</f>
        <v>4017897.3590493686</v>
      </c>
      <c r="C273" s="64">
        <f t="shared" ref="C273:AC273" si="216">C264+C265+C266+C267+C268+C269+C270+C271+C272</f>
        <v>4012549.4538076166</v>
      </c>
      <c r="D273" s="64">
        <f t="shared" si="216"/>
        <v>4004956.1949961078</v>
      </c>
      <c r="E273" s="64">
        <f t="shared" si="216"/>
        <v>3994223.853331625</v>
      </c>
      <c r="F273" s="64">
        <f t="shared" si="216"/>
        <v>3979155.839262174</v>
      </c>
      <c r="G273" s="64">
        <f t="shared" si="216"/>
        <v>3958205.8298471496</v>
      </c>
      <c r="H273" s="64">
        <f t="shared" si="216"/>
        <v>3929484.1506805629</v>
      </c>
      <c r="I273" s="64">
        <f t="shared" si="216"/>
        <v>3890885.2915713824</v>
      </c>
      <c r="J273" s="64">
        <f t="shared" si="216"/>
        <v>3840429.1259645009</v>
      </c>
      <c r="K273" s="64">
        <f t="shared" si="216"/>
        <v>3776888.1135815224</v>
      </c>
      <c r="L273" s="64">
        <f t="shared" si="216"/>
        <v>3700640.7226669942</v>
      </c>
      <c r="M273" s="64">
        <f t="shared" si="216"/>
        <v>3614422.1818335583</v>
      </c>
      <c r="N273" s="64">
        <f t="shared" si="216"/>
        <v>3523401.6220214716</v>
      </c>
      <c r="O273" s="64">
        <f t="shared" si="216"/>
        <v>3434172.1765773045</v>
      </c>
      <c r="P273" s="64">
        <f t="shared" si="216"/>
        <v>3352944.7757303282</v>
      </c>
      <c r="Q273" s="64">
        <f t="shared" si="216"/>
        <v>3283913.0520147155</v>
      </c>
      <c r="R273" s="64">
        <f t="shared" si="216"/>
        <v>3228631.0041997787</v>
      </c>
      <c r="S273" s="64">
        <f t="shared" si="216"/>
        <v>3186448.3481246075</v>
      </c>
      <c r="T273" s="64">
        <f t="shared" si="216"/>
        <v>3155440.7128554499</v>
      </c>
      <c r="U273" s="64">
        <f t="shared" si="216"/>
        <v>3133270.7022150531</v>
      </c>
      <c r="V273" s="64">
        <f t="shared" si="216"/>
        <v>3117732.7988155587</v>
      </c>
      <c r="W273" s="64">
        <f t="shared" si="216"/>
        <v>3106995.152532327</v>
      </c>
      <c r="X273" s="64">
        <f t="shared" si="216"/>
        <v>3099646.8461032743</v>
      </c>
      <c r="Y273" s="64">
        <f t="shared" si="216"/>
        <v>3094651.5984760863</v>
      </c>
      <c r="Z273" s="64">
        <f t="shared" si="216"/>
        <v>3091271.3699909104</v>
      </c>
      <c r="AA273" s="64">
        <f t="shared" si="216"/>
        <v>3088991.0643257834</v>
      </c>
      <c r="AB273" s="64">
        <f t="shared" si="216"/>
        <v>3087455.9738796172</v>
      </c>
      <c r="AC273" s="64">
        <f t="shared" si="216"/>
        <v>3086424.0099144536</v>
      </c>
    </row>
    <row r="274" spans="1:29" ht="15.75" thickBot="1" x14ac:dyDescent="0.3">
      <c r="AC274" s="32"/>
    </row>
    <row r="275" spans="1:29" ht="15.75" thickBot="1" x14ac:dyDescent="0.3">
      <c r="A275" s="26" t="s">
        <v>208</v>
      </c>
      <c r="B275" s="27">
        <v>2023</v>
      </c>
      <c r="C275" s="27">
        <v>2024</v>
      </c>
      <c r="D275" s="27">
        <v>2025</v>
      </c>
      <c r="E275" s="27">
        <v>2026</v>
      </c>
      <c r="F275" s="27">
        <v>2027</v>
      </c>
      <c r="G275" s="27">
        <v>2028</v>
      </c>
      <c r="H275" s="27">
        <v>2029</v>
      </c>
      <c r="I275" s="27">
        <v>2030</v>
      </c>
      <c r="J275" s="27">
        <v>2031</v>
      </c>
      <c r="K275" s="27">
        <v>2032</v>
      </c>
      <c r="L275" s="27">
        <v>2033</v>
      </c>
      <c r="M275" s="27">
        <v>2034</v>
      </c>
      <c r="N275" s="27">
        <v>2035</v>
      </c>
      <c r="O275" s="27">
        <v>2036</v>
      </c>
      <c r="P275" s="27">
        <v>2037</v>
      </c>
      <c r="Q275" s="27">
        <v>2038</v>
      </c>
      <c r="R275" s="27">
        <v>2039</v>
      </c>
      <c r="S275" s="27">
        <v>2040</v>
      </c>
      <c r="T275" s="27">
        <v>2041</v>
      </c>
      <c r="U275" s="27">
        <v>2042</v>
      </c>
      <c r="V275" s="27">
        <v>2043</v>
      </c>
      <c r="W275" s="27">
        <v>2044</v>
      </c>
      <c r="X275" s="27">
        <v>2045</v>
      </c>
      <c r="Y275" s="27">
        <v>2046</v>
      </c>
      <c r="Z275" s="27">
        <v>2047</v>
      </c>
      <c r="AA275" s="27">
        <v>2048</v>
      </c>
      <c r="AB275" s="27">
        <v>2049</v>
      </c>
      <c r="AC275" s="28">
        <v>2050</v>
      </c>
    </row>
    <row r="276" spans="1:29" x14ac:dyDescent="0.25">
      <c r="A276" s="29" t="str">
        <f t="shared" ref="A276:A283" si="217">A264</f>
        <v>Capex vehicle</v>
      </c>
      <c r="B276" s="65">
        <f>((1+B249)^B256)*B249/(((1+B249)^B256)-1)*(B245)/B261</f>
        <v>4.8601077594228057</v>
      </c>
      <c r="C276" s="65">
        <f t="shared" ref="C276:AC276" si="218">((1+C249)^C256)*C249/(((1+C249)^C256)-1)*(C245)/C261</f>
        <v>4.8497541098356427</v>
      </c>
      <c r="D276" s="65">
        <f t="shared" si="218"/>
        <v>4.8350534116360544</v>
      </c>
      <c r="E276" s="65">
        <f t="shared" si="218"/>
        <v>4.8142753873778386</v>
      </c>
      <c r="F276" s="65">
        <f t="shared" si="218"/>
        <v>4.7851034161859127</v>
      </c>
      <c r="G276" s="65">
        <f t="shared" si="218"/>
        <v>4.7445437864756714</v>
      </c>
      <c r="H276" s="65">
        <f t="shared" si="218"/>
        <v>4.6889380514816965</v>
      </c>
      <c r="I276" s="65">
        <f t="shared" si="218"/>
        <v>4.6142099021194625</v>
      </c>
      <c r="J276" s="65">
        <f t="shared" si="218"/>
        <v>4.5165257744862721</v>
      </c>
      <c r="K276" s="65">
        <f t="shared" si="218"/>
        <v>4.3935091264928241</v>
      </c>
      <c r="L276" s="65">
        <f t="shared" si="218"/>
        <v>4.2458926800941192</v>
      </c>
      <c r="M276" s="65">
        <f t="shared" si="218"/>
        <v>4.0789718916073303</v>
      </c>
      <c r="N276" s="65">
        <f t="shared" si="218"/>
        <v>3.9027543000605887</v>
      </c>
      <c r="O276" s="65">
        <f t="shared" si="218"/>
        <v>3.7300043411097277</v>
      </c>
      <c r="P276" s="65">
        <f t="shared" si="218"/>
        <v>3.5727464976685668</v>
      </c>
      <c r="Q276" s="65">
        <f t="shared" si="218"/>
        <v>3.4390997246911277</v>
      </c>
      <c r="R276" s="65">
        <f t="shared" si="218"/>
        <v>3.3320725943171574</v>
      </c>
      <c r="S276" s="65">
        <f t="shared" si="218"/>
        <v>3.2504061436387905</v>
      </c>
      <c r="T276" s="65">
        <f t="shared" si="218"/>
        <v>3.1903747527313779</v>
      </c>
      <c r="U276" s="65">
        <f t="shared" si="218"/>
        <v>3.147453176686561</v>
      </c>
      <c r="V276" s="65">
        <f t="shared" si="218"/>
        <v>3.1173714905224945</v>
      </c>
      <c r="W276" s="65">
        <f t="shared" si="218"/>
        <v>3.0965831964181936</v>
      </c>
      <c r="X276" s="65">
        <f t="shared" si="218"/>
        <v>3.0823567308421902</v>
      </c>
      <c r="Y276" s="65">
        <f t="shared" si="218"/>
        <v>3.0726858333234324</v>
      </c>
      <c r="Z276" s="65">
        <f t="shared" si="218"/>
        <v>3.0661416445844814</v>
      </c>
      <c r="AA276" s="65">
        <f t="shared" si="218"/>
        <v>3.0617269280289179</v>
      </c>
      <c r="AB276" s="65">
        <f t="shared" si="218"/>
        <v>3.058754962774163</v>
      </c>
      <c r="AC276" s="65">
        <f t="shared" si="218"/>
        <v>3.0567570602686231</v>
      </c>
    </row>
    <row r="277" spans="1:29" x14ac:dyDescent="0.25">
      <c r="A277" s="30" t="str">
        <f t="shared" si="217"/>
        <v>Residual value (vehicle)</v>
      </c>
      <c r="B277" s="66">
        <f>((1+B249)^B256)*B249/(((1+B249)^B256)-1)*(B246)/B261</f>
        <v>-0.24703557911170351</v>
      </c>
      <c r="C277" s="66">
        <f t="shared" ref="C277:AC277" si="219">((1+C249)^C256)*C249/(((1+C249)^C256)-1)*(C246)/C261</f>
        <v>-0.24824350489687252</v>
      </c>
      <c r="D277" s="66">
        <f t="shared" si="219"/>
        <v>-0.24995858635349122</v>
      </c>
      <c r="E277" s="66">
        <f t="shared" si="219"/>
        <v>-0.25238268918361639</v>
      </c>
      <c r="F277" s="66">
        <f t="shared" si="219"/>
        <v>-0.25578608582267437</v>
      </c>
      <c r="G277" s="66">
        <f t="shared" si="219"/>
        <v>-0.26051804262220252</v>
      </c>
      <c r="H277" s="66">
        <f t="shared" si="219"/>
        <v>-0.26700537837149957</v>
      </c>
      <c r="I277" s="66">
        <f t="shared" si="219"/>
        <v>-0.27572366246376023</v>
      </c>
      <c r="J277" s="66">
        <f t="shared" si="219"/>
        <v>-0.28712014402096564</v>
      </c>
      <c r="K277" s="66">
        <f t="shared" si="219"/>
        <v>-0.301472086286868</v>
      </c>
      <c r="L277" s="66">
        <f t="shared" si="219"/>
        <v>-0.31869400503338358</v>
      </c>
      <c r="M277" s="66">
        <f t="shared" si="219"/>
        <v>-0.33816809702350897</v>
      </c>
      <c r="N277" s="66">
        <f t="shared" si="219"/>
        <v>-0.35872681603729545</v>
      </c>
      <c r="O277" s="66">
        <f t="shared" si="219"/>
        <v>-0.378880977914896</v>
      </c>
      <c r="P277" s="66">
        <f t="shared" si="219"/>
        <v>-0.39722772631636477</v>
      </c>
      <c r="Q277" s="66">
        <f t="shared" si="219"/>
        <v>-0.41281984983039921</v>
      </c>
      <c r="R277" s="66">
        <f t="shared" si="219"/>
        <v>-0.42530634837402914</v>
      </c>
      <c r="S277" s="66">
        <f t="shared" si="219"/>
        <v>-0.43483410095317204</v>
      </c>
      <c r="T277" s="66">
        <f t="shared" si="219"/>
        <v>-0.44183776322570334</v>
      </c>
      <c r="U277" s="66">
        <f t="shared" si="219"/>
        <v>-0.44684528043093191</v>
      </c>
      <c r="V277" s="66">
        <f t="shared" si="219"/>
        <v>-0.45035481048340636</v>
      </c>
      <c r="W277" s="66">
        <f t="shared" si="219"/>
        <v>-0.45278011146224156</v>
      </c>
      <c r="X277" s="66">
        <f t="shared" si="219"/>
        <v>-0.45443986577944195</v>
      </c>
      <c r="Y277" s="66">
        <f t="shared" si="219"/>
        <v>-0.45556813715663036</v>
      </c>
      <c r="Z277" s="66">
        <f t="shared" si="219"/>
        <v>-0.45633162584284143</v>
      </c>
      <c r="AA277" s="66">
        <f t="shared" si="219"/>
        <v>-0.45684667610765711</v>
      </c>
      <c r="AB277" s="66">
        <f t="shared" si="219"/>
        <v>-0.45719340538737846</v>
      </c>
      <c r="AC277" s="66">
        <f t="shared" si="219"/>
        <v>-0.45742649401302482</v>
      </c>
    </row>
    <row r="278" spans="1:29" x14ac:dyDescent="0.25">
      <c r="A278" s="30" t="str">
        <f t="shared" si="217"/>
        <v>Capex costumization</v>
      </c>
      <c r="B278" s="66">
        <f>((1+B249)^B257)*B249/(((1+B249)^B257)-1)*(B247)/B261</f>
        <v>1.1395907684713287</v>
      </c>
      <c r="C278" s="66">
        <f t="shared" ref="C278:AC278" si="220">((1+C249)^C257)*C249/(((1+C249)^C257)-1)*(C247)/C261</f>
        <v>1.1395907684713287</v>
      </c>
      <c r="D278" s="66">
        <f t="shared" si="220"/>
        <v>1.1395907684713287</v>
      </c>
      <c r="E278" s="66">
        <f t="shared" si="220"/>
        <v>1.1395907684713287</v>
      </c>
      <c r="F278" s="66">
        <f t="shared" si="220"/>
        <v>1.1395907684713287</v>
      </c>
      <c r="G278" s="66">
        <f t="shared" si="220"/>
        <v>1.1395907684713287</v>
      </c>
      <c r="H278" s="66">
        <f t="shared" si="220"/>
        <v>1.1395907684713287</v>
      </c>
      <c r="I278" s="66">
        <f t="shared" si="220"/>
        <v>1.1395907684713287</v>
      </c>
      <c r="J278" s="66">
        <f t="shared" si="220"/>
        <v>1.1395907684713287</v>
      </c>
      <c r="K278" s="66">
        <f t="shared" si="220"/>
        <v>1.1395907684713287</v>
      </c>
      <c r="L278" s="66">
        <f t="shared" si="220"/>
        <v>1.1395907684713287</v>
      </c>
      <c r="M278" s="66">
        <f t="shared" si="220"/>
        <v>1.1395907684713287</v>
      </c>
      <c r="N278" s="66">
        <f t="shared" si="220"/>
        <v>1.1395907684713287</v>
      </c>
      <c r="O278" s="66">
        <f t="shared" si="220"/>
        <v>1.1395907684713287</v>
      </c>
      <c r="P278" s="66">
        <f t="shared" si="220"/>
        <v>1.1395907684713287</v>
      </c>
      <c r="Q278" s="66">
        <f t="shared" si="220"/>
        <v>1.1395907684713287</v>
      </c>
      <c r="R278" s="66">
        <f t="shared" si="220"/>
        <v>1.1395907684713287</v>
      </c>
      <c r="S278" s="66">
        <f t="shared" si="220"/>
        <v>1.1395907684713287</v>
      </c>
      <c r="T278" s="66">
        <f t="shared" si="220"/>
        <v>1.1395907684713287</v>
      </c>
      <c r="U278" s="66">
        <f t="shared" si="220"/>
        <v>1.1395907684713287</v>
      </c>
      <c r="V278" s="66">
        <f t="shared" si="220"/>
        <v>1.1395907684713287</v>
      </c>
      <c r="W278" s="66">
        <f t="shared" si="220"/>
        <v>1.1395907684713287</v>
      </c>
      <c r="X278" s="66">
        <f t="shared" si="220"/>
        <v>1.1395907684713287</v>
      </c>
      <c r="Y278" s="66">
        <f t="shared" si="220"/>
        <v>1.1395907684713287</v>
      </c>
      <c r="Z278" s="66">
        <f t="shared" si="220"/>
        <v>1.1395907684713287</v>
      </c>
      <c r="AA278" s="66">
        <f t="shared" si="220"/>
        <v>1.1395907684713287</v>
      </c>
      <c r="AB278" s="66">
        <f t="shared" si="220"/>
        <v>1.1395907684713287</v>
      </c>
      <c r="AC278" s="66">
        <f t="shared" si="220"/>
        <v>1.1395907684713287</v>
      </c>
    </row>
    <row r="279" spans="1:29" x14ac:dyDescent="0.25">
      <c r="A279" s="30" t="str">
        <f t="shared" si="217"/>
        <v>Residual value (costumization)</v>
      </c>
      <c r="B279" s="66">
        <f>((1+B249)^B257)*B249/(((1+B249)^B257)-1)*(B248)/B261</f>
        <v>-5.6979538423566428E-2</v>
      </c>
      <c r="C279" s="66">
        <f t="shared" ref="C279:AC279" si="221">((1+C249)^C257)*C249/(((1+C249)^C257)-1)*(C248)/C261</f>
        <v>-5.6979538423566428E-2</v>
      </c>
      <c r="D279" s="66">
        <f t="shared" si="221"/>
        <v>-5.6979538423566428E-2</v>
      </c>
      <c r="E279" s="66">
        <f t="shared" si="221"/>
        <v>-5.6979538423566428E-2</v>
      </c>
      <c r="F279" s="66">
        <f t="shared" si="221"/>
        <v>-5.6979538423566428E-2</v>
      </c>
      <c r="G279" s="66">
        <f t="shared" si="221"/>
        <v>-5.6979538423566428E-2</v>
      </c>
      <c r="H279" s="66">
        <f t="shared" si="221"/>
        <v>-5.6979538423566428E-2</v>
      </c>
      <c r="I279" s="66">
        <f t="shared" si="221"/>
        <v>-5.6979538423566428E-2</v>
      </c>
      <c r="J279" s="66">
        <f t="shared" si="221"/>
        <v>-5.6979538423566428E-2</v>
      </c>
      <c r="K279" s="66">
        <f t="shared" si="221"/>
        <v>-5.6979538423566428E-2</v>
      </c>
      <c r="L279" s="66">
        <f t="shared" si="221"/>
        <v>-5.6979538423566428E-2</v>
      </c>
      <c r="M279" s="66">
        <f t="shared" si="221"/>
        <v>-5.6979538423566428E-2</v>
      </c>
      <c r="N279" s="66">
        <f t="shared" si="221"/>
        <v>-5.6979538423566428E-2</v>
      </c>
      <c r="O279" s="66">
        <f t="shared" si="221"/>
        <v>-5.6979538423566428E-2</v>
      </c>
      <c r="P279" s="66">
        <f t="shared" si="221"/>
        <v>-5.6979538423566428E-2</v>
      </c>
      <c r="Q279" s="66">
        <f t="shared" si="221"/>
        <v>-5.6979538423566428E-2</v>
      </c>
      <c r="R279" s="66">
        <f t="shared" si="221"/>
        <v>-5.6979538423566428E-2</v>
      </c>
      <c r="S279" s="66">
        <f t="shared" si="221"/>
        <v>-5.6979538423566428E-2</v>
      </c>
      <c r="T279" s="66">
        <f t="shared" si="221"/>
        <v>-5.6979538423566428E-2</v>
      </c>
      <c r="U279" s="66">
        <f t="shared" si="221"/>
        <v>-5.6979538423566428E-2</v>
      </c>
      <c r="V279" s="66">
        <f t="shared" si="221"/>
        <v>-5.6979538423566428E-2</v>
      </c>
      <c r="W279" s="66">
        <f t="shared" si="221"/>
        <v>-5.6979538423566428E-2</v>
      </c>
      <c r="X279" s="66">
        <f t="shared" si="221"/>
        <v>-5.6979538423566428E-2</v>
      </c>
      <c r="Y279" s="66">
        <f t="shared" si="221"/>
        <v>-5.6979538423566428E-2</v>
      </c>
      <c r="Z279" s="66">
        <f t="shared" si="221"/>
        <v>-5.6979538423566428E-2</v>
      </c>
      <c r="AA279" s="66">
        <f t="shared" si="221"/>
        <v>-5.6979538423566428E-2</v>
      </c>
      <c r="AB279" s="66">
        <f t="shared" si="221"/>
        <v>-5.6979538423566428E-2</v>
      </c>
      <c r="AC279" s="66">
        <f t="shared" si="221"/>
        <v>-5.6979538423566428E-2</v>
      </c>
    </row>
    <row r="280" spans="1:29" x14ac:dyDescent="0.25">
      <c r="A280" s="30" t="str">
        <f t="shared" si="217"/>
        <v>Opex fix (admin, crew, insurance)</v>
      </c>
      <c r="B280" s="66">
        <f>B250/B261</f>
        <v>3.4173669467787113</v>
      </c>
      <c r="C280" s="66">
        <f t="shared" ref="C280:AC280" si="222">C250/C261</f>
        <v>3.4173669467787113</v>
      </c>
      <c r="D280" s="66">
        <f t="shared" si="222"/>
        <v>3.4173669467787113</v>
      </c>
      <c r="E280" s="66">
        <f t="shared" si="222"/>
        <v>3.4173669467787113</v>
      </c>
      <c r="F280" s="66">
        <f t="shared" si="222"/>
        <v>3.4173669467787113</v>
      </c>
      <c r="G280" s="66">
        <f t="shared" si="222"/>
        <v>3.4173669467787113</v>
      </c>
      <c r="H280" s="66">
        <f t="shared" si="222"/>
        <v>3.4173669467787113</v>
      </c>
      <c r="I280" s="66">
        <f t="shared" si="222"/>
        <v>3.4173669467787113</v>
      </c>
      <c r="J280" s="66">
        <f t="shared" si="222"/>
        <v>3.4173669467787113</v>
      </c>
      <c r="K280" s="66">
        <f t="shared" si="222"/>
        <v>3.4173669467787113</v>
      </c>
      <c r="L280" s="66">
        <f t="shared" si="222"/>
        <v>3.4173669467787113</v>
      </c>
      <c r="M280" s="66">
        <f t="shared" si="222"/>
        <v>3.4173669467787113</v>
      </c>
      <c r="N280" s="66">
        <f t="shared" si="222"/>
        <v>3.4173669467787113</v>
      </c>
      <c r="O280" s="66">
        <f t="shared" si="222"/>
        <v>3.4173669467787113</v>
      </c>
      <c r="P280" s="66">
        <f t="shared" si="222"/>
        <v>3.4173669467787113</v>
      </c>
      <c r="Q280" s="66">
        <f t="shared" si="222"/>
        <v>3.4173669467787113</v>
      </c>
      <c r="R280" s="66">
        <f t="shared" si="222"/>
        <v>3.4173669467787113</v>
      </c>
      <c r="S280" s="66">
        <f t="shared" si="222"/>
        <v>3.4173669467787113</v>
      </c>
      <c r="T280" s="66">
        <f t="shared" si="222"/>
        <v>3.4173669467787113</v>
      </c>
      <c r="U280" s="66">
        <f t="shared" si="222"/>
        <v>3.4173669467787113</v>
      </c>
      <c r="V280" s="66">
        <f t="shared" si="222"/>
        <v>3.4173669467787113</v>
      </c>
      <c r="W280" s="66">
        <f t="shared" si="222"/>
        <v>3.4173669467787113</v>
      </c>
      <c r="X280" s="66">
        <f t="shared" si="222"/>
        <v>3.4173669467787113</v>
      </c>
      <c r="Y280" s="66">
        <f t="shared" si="222"/>
        <v>3.4173669467787113</v>
      </c>
      <c r="Z280" s="66">
        <f t="shared" si="222"/>
        <v>3.4173669467787113</v>
      </c>
      <c r="AA280" s="66">
        <f t="shared" si="222"/>
        <v>3.4173669467787113</v>
      </c>
      <c r="AB280" s="66">
        <f t="shared" si="222"/>
        <v>3.4173669467787113</v>
      </c>
      <c r="AC280" s="66">
        <f t="shared" si="222"/>
        <v>3.4173669467787113</v>
      </c>
    </row>
    <row r="281" spans="1:29" x14ac:dyDescent="0.25">
      <c r="A281" s="30" t="str">
        <f t="shared" si="217"/>
        <v>Opex maintenance &amp; repair</v>
      </c>
      <c r="B281" s="66">
        <f>B251/B261</f>
        <v>7.246856904861251</v>
      </c>
      <c r="C281" s="66">
        <f t="shared" ref="C281:AC281" si="223">C251/C261</f>
        <v>7.2314186839996299</v>
      </c>
      <c r="D281" s="66">
        <f t="shared" si="223"/>
        <v>7.2094986234726957</v>
      </c>
      <c r="E281" s="66">
        <f t="shared" si="223"/>
        <v>7.1785167243012031</v>
      </c>
      <c r="F281" s="66">
        <f t="shared" si="223"/>
        <v>7.1350186968241909</v>
      </c>
      <c r="G281" s="66">
        <f t="shared" si="223"/>
        <v>7.0745406483582061</v>
      </c>
      <c r="H281" s="66">
        <f t="shared" si="223"/>
        <v>6.9916275063996354</v>
      </c>
      <c r="I281" s="66">
        <f t="shared" si="223"/>
        <v>6.8802011282204152</v>
      </c>
      <c r="J281" s="66">
        <f t="shared" si="223"/>
        <v>6.7345453259470114</v>
      </c>
      <c r="K281" s="66">
        <f t="shared" si="223"/>
        <v>6.5511164620096221</v>
      </c>
      <c r="L281" s="66">
        <f t="shared" si="223"/>
        <v>6.3310070906111209</v>
      </c>
      <c r="M281" s="66">
        <f t="shared" si="223"/>
        <v>6.0821132124321657</v>
      </c>
      <c r="N281" s="66">
        <f t="shared" si="223"/>
        <v>5.8193569664245297</v>
      </c>
      <c r="O281" s="66">
        <f t="shared" si="223"/>
        <v>5.56177127186655</v>
      </c>
      <c r="P281" s="66">
        <f t="shared" si="223"/>
        <v>5.3272857120812445</v>
      </c>
      <c r="Q281" s="66">
        <f t="shared" si="223"/>
        <v>5.1280063776495748</v>
      </c>
      <c r="R281" s="66">
        <f t="shared" si="223"/>
        <v>4.9684193196765616</v>
      </c>
      <c r="S281" s="66">
        <f t="shared" si="223"/>
        <v>4.8466473114640678</v>
      </c>
      <c r="T281" s="66">
        <f t="shared" si="223"/>
        <v>4.7571351192987104</v>
      </c>
      <c r="U281" s="66">
        <f t="shared" si="223"/>
        <v>4.6931351968433184</v>
      </c>
      <c r="V281" s="66">
        <f t="shared" si="223"/>
        <v>4.6482807026882691</v>
      </c>
      <c r="W281" s="66">
        <f t="shared" si="223"/>
        <v>4.6172834902544588</v>
      </c>
      <c r="X281" s="66">
        <f t="shared" si="223"/>
        <v>4.5960705531356583</v>
      </c>
      <c r="Y281" s="66">
        <f t="shared" si="223"/>
        <v>4.5816503768907726</v>
      </c>
      <c r="Z281" s="66">
        <f t="shared" si="223"/>
        <v>4.5718924040849966</v>
      </c>
      <c r="AA281" s="66">
        <f t="shared" si="223"/>
        <v>4.5653096654426975</v>
      </c>
      <c r="AB281" s="66">
        <f t="shared" si="223"/>
        <v>4.5608781984889726</v>
      </c>
      <c r="AC281" s="66">
        <f t="shared" si="223"/>
        <v>4.5578991465246528</v>
      </c>
    </row>
    <row r="282" spans="1:29" x14ac:dyDescent="0.25">
      <c r="A282" s="30" t="str">
        <f t="shared" si="217"/>
        <v>Opex var (mode-fees, shunting)</v>
      </c>
      <c r="B282" s="66">
        <f>B252*B261/B261</f>
        <v>3.6414565826330532</v>
      </c>
      <c r="C282" s="66">
        <f t="shared" ref="C282:AC282" si="224">C252*C261/C261</f>
        <v>3.6414565826330532</v>
      </c>
      <c r="D282" s="66">
        <f t="shared" si="224"/>
        <v>3.6414565826330532</v>
      </c>
      <c r="E282" s="66">
        <f t="shared" si="224"/>
        <v>3.6414565826330532</v>
      </c>
      <c r="F282" s="66">
        <f t="shared" si="224"/>
        <v>3.6414565826330532</v>
      </c>
      <c r="G282" s="66">
        <f t="shared" si="224"/>
        <v>3.6414565826330532</v>
      </c>
      <c r="H282" s="66">
        <f t="shared" si="224"/>
        <v>3.6414565826330532</v>
      </c>
      <c r="I282" s="66">
        <f t="shared" si="224"/>
        <v>3.6414565826330532</v>
      </c>
      <c r="J282" s="66">
        <f t="shared" si="224"/>
        <v>3.6414565826330532</v>
      </c>
      <c r="K282" s="66">
        <f t="shared" si="224"/>
        <v>3.6414565826330532</v>
      </c>
      <c r="L282" s="66">
        <f t="shared" si="224"/>
        <v>3.6414565826330532</v>
      </c>
      <c r="M282" s="66">
        <f t="shared" si="224"/>
        <v>3.6414565826330532</v>
      </c>
      <c r="N282" s="66">
        <f t="shared" si="224"/>
        <v>3.6414565826330532</v>
      </c>
      <c r="O282" s="66">
        <f t="shared" si="224"/>
        <v>3.6414565826330532</v>
      </c>
      <c r="P282" s="66">
        <f t="shared" si="224"/>
        <v>3.6414565826330532</v>
      </c>
      <c r="Q282" s="66">
        <f t="shared" si="224"/>
        <v>3.6414565826330532</v>
      </c>
      <c r="R282" s="66">
        <f t="shared" si="224"/>
        <v>3.6414565826330532</v>
      </c>
      <c r="S282" s="66">
        <f t="shared" si="224"/>
        <v>3.6414565826330532</v>
      </c>
      <c r="T282" s="66">
        <f t="shared" si="224"/>
        <v>3.6414565826330532</v>
      </c>
      <c r="U282" s="66">
        <f t="shared" si="224"/>
        <v>3.6414565826330532</v>
      </c>
      <c r="V282" s="66">
        <f t="shared" si="224"/>
        <v>3.6414565826330532</v>
      </c>
      <c r="W282" s="66">
        <f t="shared" si="224"/>
        <v>3.6414565826330532</v>
      </c>
      <c r="X282" s="66">
        <f t="shared" si="224"/>
        <v>3.6414565826330532</v>
      </c>
      <c r="Y282" s="66">
        <f t="shared" si="224"/>
        <v>3.6414565826330532</v>
      </c>
      <c r="Z282" s="66">
        <f t="shared" si="224"/>
        <v>3.6414565826330532</v>
      </c>
      <c r="AA282" s="66">
        <f t="shared" si="224"/>
        <v>3.6414565826330532</v>
      </c>
      <c r="AB282" s="66">
        <f t="shared" si="224"/>
        <v>3.6414565826330532</v>
      </c>
      <c r="AC282" s="66">
        <f t="shared" si="224"/>
        <v>3.6414565826330532</v>
      </c>
    </row>
    <row r="283" spans="1:29" x14ac:dyDescent="0.25">
      <c r="A283" s="30" t="str">
        <f t="shared" si="217"/>
        <v>Fuel Cost</v>
      </c>
      <c r="B283" s="66">
        <f>B253*B254*B261/B261</f>
        <v>2.5078650576054793</v>
      </c>
      <c r="C283" s="66">
        <f t="shared" ref="C283:AC283" si="225">C253*C254*C261/C261</f>
        <v>2.5049046003842381</v>
      </c>
      <c r="D283" s="66">
        <f t="shared" si="225"/>
        <v>2.500701175516912</v>
      </c>
      <c r="E283" s="66">
        <f t="shared" si="225"/>
        <v>2.4947600383902864</v>
      </c>
      <c r="F283" s="66">
        <f t="shared" si="225"/>
        <v>2.486418789051497</v>
      </c>
      <c r="G283" s="66">
        <f t="shared" si="225"/>
        <v>2.4748214245033058</v>
      </c>
      <c r="H283" s="66">
        <f t="shared" si="225"/>
        <v>2.4589218715660066</v>
      </c>
      <c r="I283" s="66">
        <f t="shared" si="225"/>
        <v>2.4375545761454895</v>
      </c>
      <c r="J283" s="66">
        <f t="shared" si="225"/>
        <v>2.4096233931729762</v>
      </c>
      <c r="K283" s="66">
        <f t="shared" si="225"/>
        <v>2.3744487892017694</v>
      </c>
      <c r="L283" s="66">
        <f t="shared" si="225"/>
        <v>2.3322402741234858</v>
      </c>
      <c r="M283" s="66">
        <f t="shared" si="225"/>
        <v>2.2845119972979209</v>
      </c>
      <c r="N283" s="66">
        <f t="shared" si="225"/>
        <v>2.2341254512773641</v>
      </c>
      <c r="O283" s="66">
        <f t="shared" si="225"/>
        <v>2.184730418237101</v>
      </c>
      <c r="P283" s="66">
        <f t="shared" si="225"/>
        <v>2.1397651029351961</v>
      </c>
      <c r="Q283" s="66">
        <f t="shared" si="225"/>
        <v>2.1015509881126104</v>
      </c>
      <c r="R283" s="66">
        <f t="shared" si="225"/>
        <v>2.0709483258999346</v>
      </c>
      <c r="S283" s="66">
        <f t="shared" si="225"/>
        <v>2.0475971363885876</v>
      </c>
      <c r="T283" s="66">
        <f t="shared" si="225"/>
        <v>2.0304321393296423</v>
      </c>
      <c r="U283" s="66">
        <f t="shared" si="225"/>
        <v>2.0181594147527466</v>
      </c>
      <c r="V283" s="66">
        <f t="shared" si="225"/>
        <v>2.0095580472560193</v>
      </c>
      <c r="W283" s="66">
        <f t="shared" si="225"/>
        <v>2.0036139736344172</v>
      </c>
      <c r="X283" s="66">
        <f t="shared" si="225"/>
        <v>1.9995461478506049</v>
      </c>
      <c r="Y283" s="66">
        <f t="shared" si="225"/>
        <v>1.9967809124469664</v>
      </c>
      <c r="Z283" s="66">
        <f t="shared" si="225"/>
        <v>1.9949097084192176</v>
      </c>
      <c r="AA283" s="66">
        <f t="shared" si="225"/>
        <v>1.9936473922285236</v>
      </c>
      <c r="AB283" s="66">
        <f t="shared" si="225"/>
        <v>1.9927976072396028</v>
      </c>
      <c r="AC283" s="66">
        <f t="shared" si="225"/>
        <v>1.9922263396058988</v>
      </c>
    </row>
    <row r="284" spans="1:29" ht="15.75" thickBot="1" x14ac:dyDescent="0.3">
      <c r="A284" s="59" t="str">
        <f t="shared" ref="A284" si="226">A272</f>
        <v>Emission Cost</v>
      </c>
      <c r="B284" s="66">
        <f>B255</f>
        <v>0</v>
      </c>
      <c r="C284" s="66">
        <f t="shared" ref="C284:AC284" si="227">C255</f>
        <v>0</v>
      </c>
      <c r="D284" s="66">
        <f t="shared" si="227"/>
        <v>0</v>
      </c>
      <c r="E284" s="66">
        <f t="shared" si="227"/>
        <v>0</v>
      </c>
      <c r="F284" s="66">
        <f t="shared" si="227"/>
        <v>0</v>
      </c>
      <c r="G284" s="66">
        <f t="shared" si="227"/>
        <v>0</v>
      </c>
      <c r="H284" s="66">
        <f t="shared" si="227"/>
        <v>0</v>
      </c>
      <c r="I284" s="66">
        <f t="shared" si="227"/>
        <v>0</v>
      </c>
      <c r="J284" s="66">
        <f t="shared" si="227"/>
        <v>0</v>
      </c>
      <c r="K284" s="66">
        <f t="shared" si="227"/>
        <v>0</v>
      </c>
      <c r="L284" s="66">
        <f t="shared" si="227"/>
        <v>0</v>
      </c>
      <c r="M284" s="66">
        <f t="shared" si="227"/>
        <v>0</v>
      </c>
      <c r="N284" s="66">
        <f t="shared" si="227"/>
        <v>0</v>
      </c>
      <c r="O284" s="66">
        <f t="shared" si="227"/>
        <v>0</v>
      </c>
      <c r="P284" s="66">
        <f t="shared" si="227"/>
        <v>0</v>
      </c>
      <c r="Q284" s="66">
        <f t="shared" si="227"/>
        <v>0</v>
      </c>
      <c r="R284" s="66">
        <f t="shared" si="227"/>
        <v>0</v>
      </c>
      <c r="S284" s="66">
        <f t="shared" si="227"/>
        <v>0</v>
      </c>
      <c r="T284" s="66">
        <f t="shared" si="227"/>
        <v>0</v>
      </c>
      <c r="U284" s="66">
        <f t="shared" si="227"/>
        <v>0</v>
      </c>
      <c r="V284" s="66">
        <f t="shared" si="227"/>
        <v>0</v>
      </c>
      <c r="W284" s="66">
        <f t="shared" si="227"/>
        <v>0</v>
      </c>
      <c r="X284" s="66">
        <f t="shared" si="227"/>
        <v>0</v>
      </c>
      <c r="Y284" s="66">
        <f t="shared" si="227"/>
        <v>0</v>
      </c>
      <c r="Z284" s="66">
        <f t="shared" si="227"/>
        <v>0</v>
      </c>
      <c r="AA284" s="66">
        <f t="shared" si="227"/>
        <v>0</v>
      </c>
      <c r="AB284" s="66">
        <f t="shared" si="227"/>
        <v>0</v>
      </c>
      <c r="AC284" s="66">
        <f t="shared" si="227"/>
        <v>0</v>
      </c>
    </row>
    <row r="285" spans="1:29" ht="15.75" thickBot="1" x14ac:dyDescent="0.3">
      <c r="A285" s="31" t="s">
        <v>63</v>
      </c>
      <c r="B285" s="76">
        <f>B276+B277+B278-B279+B280+B281+B282+B283+B284</f>
        <v>22.623187979084491</v>
      </c>
      <c r="C285" s="76">
        <f t="shared" ref="C285:AC285" si="228">C276+C277+C278-C279+C280+C281+C282+C283+C284</f>
        <v>22.593227725629298</v>
      </c>
      <c r="D285" s="76">
        <f t="shared" si="228"/>
        <v>22.550688460578829</v>
      </c>
      <c r="E285" s="76">
        <f t="shared" si="228"/>
        <v>22.49056329719237</v>
      </c>
      <c r="F285" s="76">
        <f t="shared" si="228"/>
        <v>22.406148652545589</v>
      </c>
      <c r="G285" s="76">
        <f t="shared" si="228"/>
        <v>22.288781653021644</v>
      </c>
      <c r="H285" s="76">
        <f t="shared" si="228"/>
        <v>22.127875887382498</v>
      </c>
      <c r="I285" s="76">
        <f t="shared" si="228"/>
        <v>21.911635780328268</v>
      </c>
      <c r="J285" s="76">
        <f t="shared" si="228"/>
        <v>21.628968185891953</v>
      </c>
      <c r="K285" s="76">
        <f t="shared" si="228"/>
        <v>21.272996127724006</v>
      </c>
      <c r="L285" s="76">
        <f t="shared" si="228"/>
        <v>20.845839876102001</v>
      </c>
      <c r="M285" s="76">
        <f t="shared" si="228"/>
        <v>20.362822840620566</v>
      </c>
      <c r="N285" s="76">
        <f t="shared" si="228"/>
        <v>19.852903738031848</v>
      </c>
      <c r="O285" s="76">
        <f t="shared" si="228"/>
        <v>19.353018889605146</v>
      </c>
      <c r="P285" s="76">
        <f t="shared" si="228"/>
        <v>18.897963422675303</v>
      </c>
      <c r="Q285" s="76">
        <f t="shared" si="228"/>
        <v>18.511231076929572</v>
      </c>
      <c r="R285" s="76">
        <f t="shared" si="228"/>
        <v>18.201527727826285</v>
      </c>
      <c r="S285" s="76">
        <f t="shared" si="228"/>
        <v>17.965210326844932</v>
      </c>
      <c r="T285" s="76">
        <f t="shared" si="228"/>
        <v>17.791498084440686</v>
      </c>
      <c r="U285" s="76">
        <f t="shared" si="228"/>
        <v>17.667296344158352</v>
      </c>
      <c r="V285" s="76">
        <f t="shared" si="228"/>
        <v>17.580249266290036</v>
      </c>
      <c r="W285" s="76">
        <f t="shared" si="228"/>
        <v>17.520094385151488</v>
      </c>
      <c r="X285" s="76">
        <f t="shared" si="228"/>
        <v>17.478927402355669</v>
      </c>
      <c r="Y285" s="76">
        <f t="shared" si="228"/>
        <v>17.4509428218112</v>
      </c>
      <c r="Z285" s="76">
        <f t="shared" si="228"/>
        <v>17.432005967552513</v>
      </c>
      <c r="AA285" s="76">
        <f t="shared" si="228"/>
        <v>17.41923114589914</v>
      </c>
      <c r="AB285" s="76">
        <f t="shared" si="228"/>
        <v>17.410631199422021</v>
      </c>
      <c r="AC285" s="76">
        <f t="shared" si="228"/>
        <v>17.404849888692809</v>
      </c>
    </row>
    <row r="286" spans="1:29" ht="15.75" thickBot="1" x14ac:dyDescent="0.3"/>
    <row r="287" spans="1:29" ht="15.75" thickBot="1" x14ac:dyDescent="0.3">
      <c r="A287" s="26" t="s">
        <v>208</v>
      </c>
      <c r="B287" s="27">
        <v>2023</v>
      </c>
      <c r="C287" s="27">
        <v>2024</v>
      </c>
      <c r="D287" s="27">
        <v>2025</v>
      </c>
      <c r="E287" s="27">
        <v>2026</v>
      </c>
      <c r="F287" s="27">
        <v>2027</v>
      </c>
      <c r="G287" s="27">
        <v>2028</v>
      </c>
      <c r="H287" s="27">
        <v>2029</v>
      </c>
      <c r="I287" s="27">
        <v>2030</v>
      </c>
      <c r="J287" s="27">
        <v>2031</v>
      </c>
      <c r="K287" s="27">
        <v>2032</v>
      </c>
      <c r="L287" s="27">
        <v>2033</v>
      </c>
      <c r="M287" s="27">
        <v>2034</v>
      </c>
      <c r="N287" s="27">
        <v>2035</v>
      </c>
      <c r="O287" s="27">
        <v>2036</v>
      </c>
      <c r="P287" s="27">
        <v>2037</v>
      </c>
      <c r="Q287" s="27">
        <v>2038</v>
      </c>
      <c r="R287" s="27">
        <v>2039</v>
      </c>
      <c r="S287" s="27">
        <v>2040</v>
      </c>
      <c r="T287" s="27">
        <v>2041</v>
      </c>
      <c r="U287" s="27">
        <v>2042</v>
      </c>
      <c r="V287" s="27">
        <v>2043</v>
      </c>
      <c r="W287" s="27">
        <v>2044</v>
      </c>
      <c r="X287" s="27">
        <v>2045</v>
      </c>
      <c r="Y287" s="27">
        <v>2046</v>
      </c>
      <c r="Z287" s="27">
        <v>2047</v>
      </c>
      <c r="AA287" s="27">
        <v>2048</v>
      </c>
      <c r="AB287" s="27">
        <v>2049</v>
      </c>
      <c r="AC287" s="28">
        <v>2050</v>
      </c>
    </row>
    <row r="288" spans="1:29" x14ac:dyDescent="0.25">
      <c r="A288" s="29" t="str">
        <f t="shared" ref="A288:A295" si="229">A264</f>
        <v>Capex vehicle</v>
      </c>
      <c r="B288" s="65">
        <f>((1+B249)^B256)*B249/(((1+B249)^B256)-1)*(B245)/B261/(B258)</f>
        <v>2.1696909640280381E-3</v>
      </c>
      <c r="C288" s="65">
        <f t="shared" ref="C288:AC288" si="230">((1+C249)^C256)*C249/(((1+C249)^C256)-1)*(C245)/C261/(C258)</f>
        <v>2.1650687990337689E-3</v>
      </c>
      <c r="D288" s="65">
        <f t="shared" si="230"/>
        <v>2.1585059873375245E-3</v>
      </c>
      <c r="E288" s="65">
        <f t="shared" si="230"/>
        <v>2.1492300836508209E-3</v>
      </c>
      <c r="F288" s="65">
        <f t="shared" si="230"/>
        <v>2.1362068822258539E-3</v>
      </c>
      <c r="G288" s="65">
        <f t="shared" si="230"/>
        <v>2.1180999046766392E-3</v>
      </c>
      <c r="H288" s="65">
        <f t="shared" si="230"/>
        <v>2.093275915840043E-3</v>
      </c>
      <c r="I288" s="65">
        <f t="shared" si="230"/>
        <v>2.0599151348747601E-3</v>
      </c>
      <c r="J288" s="65">
        <f t="shared" si="230"/>
        <v>2.0163061493242286E-3</v>
      </c>
      <c r="K288" s="65">
        <f t="shared" si="230"/>
        <v>1.9613880028985821E-3</v>
      </c>
      <c r="L288" s="65">
        <f t="shared" si="230"/>
        <v>1.8954878036134461E-3</v>
      </c>
      <c r="M288" s="65">
        <f t="shared" si="230"/>
        <v>1.8209695944675583E-3</v>
      </c>
      <c r="N288" s="65">
        <f t="shared" si="230"/>
        <v>1.7423010268127629E-3</v>
      </c>
      <c r="O288" s="65">
        <f t="shared" si="230"/>
        <v>1.6651805094239855E-3</v>
      </c>
      <c r="P288" s="65">
        <f t="shared" si="230"/>
        <v>1.5949761150306102E-3</v>
      </c>
      <c r="Q288" s="65">
        <f t="shared" si="230"/>
        <v>1.5353123770942534E-3</v>
      </c>
      <c r="R288" s="65">
        <f t="shared" si="230"/>
        <v>1.4875324081773025E-3</v>
      </c>
      <c r="S288" s="65">
        <f t="shared" si="230"/>
        <v>1.4510741712673173E-3</v>
      </c>
      <c r="T288" s="65">
        <f t="shared" si="230"/>
        <v>1.4242744431836509E-3</v>
      </c>
      <c r="U288" s="65">
        <f t="shared" si="230"/>
        <v>1.4051130253065005E-3</v>
      </c>
      <c r="V288" s="65">
        <f t="shared" si="230"/>
        <v>1.3916837011261137E-3</v>
      </c>
      <c r="W288" s="65">
        <f t="shared" si="230"/>
        <v>1.3824032126866935E-3</v>
      </c>
      <c r="X288" s="65">
        <f t="shared" si="230"/>
        <v>1.3760521119831207E-3</v>
      </c>
      <c r="Y288" s="65">
        <f t="shared" si="230"/>
        <v>1.3717347470193894E-3</v>
      </c>
      <c r="Z288" s="65">
        <f t="shared" si="230"/>
        <v>1.3688132341895007E-3</v>
      </c>
      <c r="AA288" s="65">
        <f t="shared" si="230"/>
        <v>1.3668423785843384E-3</v>
      </c>
      <c r="AB288" s="65">
        <f t="shared" si="230"/>
        <v>1.3655156083813228E-3</v>
      </c>
      <c r="AC288" s="65">
        <f t="shared" si="230"/>
        <v>1.364623687619921E-3</v>
      </c>
    </row>
    <row r="289" spans="1:29" x14ac:dyDescent="0.25">
      <c r="A289" s="30" t="str">
        <f t="shared" si="229"/>
        <v>Residual value (vehicle)</v>
      </c>
      <c r="B289" s="68">
        <f>((1+B249)^B256)*B249/(((1+B249)^B256)-1)*(B246)/B261/(B258)</f>
        <v>-1.1028374067486764E-4</v>
      </c>
      <c r="C289" s="68">
        <f t="shared" ref="C289:AC289" si="231">((1+C249)^C256)*C249/(((1+C249)^C256)-1)*(C246)/C261/(C258)</f>
        <v>-1.1082299325753238E-4</v>
      </c>
      <c r="D289" s="68">
        <f t="shared" si="231"/>
        <v>-1.115886546220943E-4</v>
      </c>
      <c r="E289" s="68">
        <f t="shared" si="231"/>
        <v>-1.1267084338554303E-4</v>
      </c>
      <c r="F289" s="68">
        <f t="shared" si="231"/>
        <v>-1.1419021688512248E-4</v>
      </c>
      <c r="G289" s="68">
        <f t="shared" si="231"/>
        <v>-1.1630269759919755E-4</v>
      </c>
      <c r="H289" s="68">
        <f t="shared" si="231"/>
        <v>-1.1919882963013374E-4</v>
      </c>
      <c r="I289" s="68">
        <f t="shared" si="231"/>
        <v>-1.230909207427501E-4</v>
      </c>
      <c r="J289" s="68">
        <f t="shared" si="231"/>
        <v>-1.2817863572364536E-4</v>
      </c>
      <c r="K289" s="68">
        <f t="shared" si="231"/>
        <v>-1.345857528066375E-4</v>
      </c>
      <c r="L289" s="68">
        <f t="shared" si="231"/>
        <v>-1.4227410938990337E-4</v>
      </c>
      <c r="M289" s="68">
        <f t="shared" si="231"/>
        <v>-1.5096790045692366E-4</v>
      </c>
      <c r="N289" s="68">
        <f t="shared" si="231"/>
        <v>-1.6014590001664974E-4</v>
      </c>
      <c r="O289" s="68">
        <f t="shared" si="231"/>
        <v>-1.6914329371200715E-4</v>
      </c>
      <c r="P289" s="68">
        <f t="shared" si="231"/>
        <v>-1.7733380639123428E-4</v>
      </c>
      <c r="Q289" s="68">
        <f t="shared" si="231"/>
        <v>-1.842945758171425E-4</v>
      </c>
      <c r="R289" s="68">
        <f t="shared" si="231"/>
        <v>-1.8986890552412014E-4</v>
      </c>
      <c r="S289" s="68">
        <f t="shared" si="231"/>
        <v>-1.9412236649695181E-4</v>
      </c>
      <c r="T289" s="68">
        <f t="shared" si="231"/>
        <v>-1.9724900144004614E-4</v>
      </c>
      <c r="U289" s="68">
        <f t="shared" si="231"/>
        <v>-1.9948450019238032E-4</v>
      </c>
      <c r="V289" s="68">
        <f t="shared" si="231"/>
        <v>-2.0105125468009212E-4</v>
      </c>
      <c r="W289" s="68">
        <f t="shared" si="231"/>
        <v>-2.0213397833135783E-4</v>
      </c>
      <c r="X289" s="68">
        <f t="shared" si="231"/>
        <v>-2.0287494008010802E-4</v>
      </c>
      <c r="Y289" s="68">
        <f t="shared" si="231"/>
        <v>-2.0337863265920998E-4</v>
      </c>
      <c r="Z289" s="68">
        <f t="shared" si="231"/>
        <v>-2.0371947582269707E-4</v>
      </c>
      <c r="AA289" s="68">
        <f t="shared" si="231"/>
        <v>-2.0394940897663265E-4</v>
      </c>
      <c r="AB289" s="68">
        <f t="shared" si="231"/>
        <v>-2.0410419883365111E-4</v>
      </c>
      <c r="AC289" s="68">
        <f t="shared" si="231"/>
        <v>-2.0420825625581466E-4</v>
      </c>
    </row>
    <row r="290" spans="1:29" x14ac:dyDescent="0.25">
      <c r="A290" s="30" t="str">
        <f t="shared" si="229"/>
        <v>Capex costumization</v>
      </c>
      <c r="B290" s="66">
        <f>((1+B249)^B257)*B249/(((1+B249)^B257)-1)*(B247)/B261/(B258)</f>
        <v>5.087458787818432E-4</v>
      </c>
      <c r="C290" s="66">
        <f t="shared" ref="C290:AC290" si="232">((1+C249)^C257)*C249/(((1+C249)^C257)-1)*(C247)/C261/(C258)</f>
        <v>5.087458787818432E-4</v>
      </c>
      <c r="D290" s="66">
        <f t="shared" si="232"/>
        <v>5.087458787818432E-4</v>
      </c>
      <c r="E290" s="66">
        <f t="shared" si="232"/>
        <v>5.087458787818432E-4</v>
      </c>
      <c r="F290" s="66">
        <f t="shared" si="232"/>
        <v>5.087458787818432E-4</v>
      </c>
      <c r="G290" s="66">
        <f t="shared" si="232"/>
        <v>5.087458787818432E-4</v>
      </c>
      <c r="H290" s="66">
        <f t="shared" si="232"/>
        <v>5.087458787818432E-4</v>
      </c>
      <c r="I290" s="66">
        <f t="shared" si="232"/>
        <v>5.087458787818432E-4</v>
      </c>
      <c r="J290" s="66">
        <f t="shared" si="232"/>
        <v>5.087458787818432E-4</v>
      </c>
      <c r="K290" s="66">
        <f t="shared" si="232"/>
        <v>5.087458787818432E-4</v>
      </c>
      <c r="L290" s="66">
        <f t="shared" si="232"/>
        <v>5.087458787818432E-4</v>
      </c>
      <c r="M290" s="66">
        <f t="shared" si="232"/>
        <v>5.087458787818432E-4</v>
      </c>
      <c r="N290" s="66">
        <f t="shared" si="232"/>
        <v>5.087458787818432E-4</v>
      </c>
      <c r="O290" s="66">
        <f t="shared" si="232"/>
        <v>5.087458787818432E-4</v>
      </c>
      <c r="P290" s="66">
        <f t="shared" si="232"/>
        <v>5.087458787818432E-4</v>
      </c>
      <c r="Q290" s="66">
        <f t="shared" si="232"/>
        <v>5.087458787818432E-4</v>
      </c>
      <c r="R290" s="66">
        <f t="shared" si="232"/>
        <v>5.087458787818432E-4</v>
      </c>
      <c r="S290" s="66">
        <f t="shared" si="232"/>
        <v>5.087458787818432E-4</v>
      </c>
      <c r="T290" s="66">
        <f t="shared" si="232"/>
        <v>5.087458787818432E-4</v>
      </c>
      <c r="U290" s="66">
        <f t="shared" si="232"/>
        <v>5.087458787818432E-4</v>
      </c>
      <c r="V290" s="66">
        <f t="shared" si="232"/>
        <v>5.087458787818432E-4</v>
      </c>
      <c r="W290" s="66">
        <f t="shared" si="232"/>
        <v>5.087458787818432E-4</v>
      </c>
      <c r="X290" s="66">
        <f t="shared" si="232"/>
        <v>5.087458787818432E-4</v>
      </c>
      <c r="Y290" s="66">
        <f t="shared" si="232"/>
        <v>5.087458787818432E-4</v>
      </c>
      <c r="Z290" s="66">
        <f t="shared" si="232"/>
        <v>5.087458787818432E-4</v>
      </c>
      <c r="AA290" s="66">
        <f t="shared" si="232"/>
        <v>5.087458787818432E-4</v>
      </c>
      <c r="AB290" s="66">
        <f t="shared" si="232"/>
        <v>5.087458787818432E-4</v>
      </c>
      <c r="AC290" s="66">
        <f t="shared" si="232"/>
        <v>5.087458787818432E-4</v>
      </c>
    </row>
    <row r="291" spans="1:29" x14ac:dyDescent="0.25">
      <c r="A291" s="30" t="str">
        <f t="shared" si="229"/>
        <v>Residual value (costumization)</v>
      </c>
      <c r="B291" s="69">
        <f>((1+B249)^B257)*B249/(((1+B249)^B257)-1)*(B248)/B261/(B258)</f>
        <v>-2.5437293939092156E-5</v>
      </c>
      <c r="C291" s="69">
        <f t="shared" ref="C291:AC291" si="233">((1+C249)^C257)*C249/(((1+C249)^C257)-1)*(C248)/C261/(C258)</f>
        <v>-2.5437293939092156E-5</v>
      </c>
      <c r="D291" s="69">
        <f t="shared" si="233"/>
        <v>-2.5437293939092156E-5</v>
      </c>
      <c r="E291" s="69">
        <f t="shared" si="233"/>
        <v>-2.5437293939092156E-5</v>
      </c>
      <c r="F291" s="69">
        <f t="shared" si="233"/>
        <v>-2.5437293939092156E-5</v>
      </c>
      <c r="G291" s="69">
        <f t="shared" si="233"/>
        <v>-2.5437293939092156E-5</v>
      </c>
      <c r="H291" s="69">
        <f t="shared" si="233"/>
        <v>-2.5437293939092156E-5</v>
      </c>
      <c r="I291" s="69">
        <f t="shared" si="233"/>
        <v>-2.5437293939092156E-5</v>
      </c>
      <c r="J291" s="69">
        <f t="shared" si="233"/>
        <v>-2.5437293939092156E-5</v>
      </c>
      <c r="K291" s="69">
        <f t="shared" si="233"/>
        <v>-2.5437293939092156E-5</v>
      </c>
      <c r="L291" s="69">
        <f t="shared" si="233"/>
        <v>-2.5437293939092156E-5</v>
      </c>
      <c r="M291" s="69">
        <f t="shared" si="233"/>
        <v>-2.5437293939092156E-5</v>
      </c>
      <c r="N291" s="69">
        <f t="shared" si="233"/>
        <v>-2.5437293939092156E-5</v>
      </c>
      <c r="O291" s="69">
        <f t="shared" si="233"/>
        <v>-2.5437293939092156E-5</v>
      </c>
      <c r="P291" s="69">
        <f t="shared" si="233"/>
        <v>-2.5437293939092156E-5</v>
      </c>
      <c r="Q291" s="69">
        <f t="shared" si="233"/>
        <v>-2.5437293939092156E-5</v>
      </c>
      <c r="R291" s="69">
        <f t="shared" si="233"/>
        <v>-2.5437293939092156E-5</v>
      </c>
      <c r="S291" s="69">
        <f t="shared" si="233"/>
        <v>-2.5437293939092156E-5</v>
      </c>
      <c r="T291" s="69">
        <f t="shared" si="233"/>
        <v>-2.5437293939092156E-5</v>
      </c>
      <c r="U291" s="69">
        <f t="shared" si="233"/>
        <v>-2.5437293939092156E-5</v>
      </c>
      <c r="V291" s="69">
        <f t="shared" si="233"/>
        <v>-2.5437293939092156E-5</v>
      </c>
      <c r="W291" s="69">
        <f t="shared" si="233"/>
        <v>-2.5437293939092156E-5</v>
      </c>
      <c r="X291" s="69">
        <f t="shared" si="233"/>
        <v>-2.5437293939092156E-5</v>
      </c>
      <c r="Y291" s="69">
        <f t="shared" si="233"/>
        <v>-2.5437293939092156E-5</v>
      </c>
      <c r="Z291" s="69">
        <f t="shared" si="233"/>
        <v>-2.5437293939092156E-5</v>
      </c>
      <c r="AA291" s="69">
        <f t="shared" si="233"/>
        <v>-2.5437293939092156E-5</v>
      </c>
      <c r="AB291" s="69">
        <f t="shared" si="233"/>
        <v>-2.5437293939092156E-5</v>
      </c>
      <c r="AC291" s="69">
        <f t="shared" si="233"/>
        <v>-2.5437293939092156E-5</v>
      </c>
    </row>
    <row r="292" spans="1:29" x14ac:dyDescent="0.25">
      <c r="A292" s="30" t="str">
        <f t="shared" si="229"/>
        <v>Opex fix (admin, crew, insurance)</v>
      </c>
      <c r="B292" s="66">
        <f>B250/B261/(B258)</f>
        <v>1.525610244097639E-3</v>
      </c>
      <c r="C292" s="66">
        <f t="shared" ref="C292:AC292" si="234">C250/C261/(C258)</f>
        <v>1.525610244097639E-3</v>
      </c>
      <c r="D292" s="66">
        <f t="shared" si="234"/>
        <v>1.525610244097639E-3</v>
      </c>
      <c r="E292" s="66">
        <f t="shared" si="234"/>
        <v>1.525610244097639E-3</v>
      </c>
      <c r="F292" s="66">
        <f t="shared" si="234"/>
        <v>1.525610244097639E-3</v>
      </c>
      <c r="G292" s="66">
        <f t="shared" si="234"/>
        <v>1.525610244097639E-3</v>
      </c>
      <c r="H292" s="66">
        <f t="shared" si="234"/>
        <v>1.525610244097639E-3</v>
      </c>
      <c r="I292" s="66">
        <f t="shared" si="234"/>
        <v>1.525610244097639E-3</v>
      </c>
      <c r="J292" s="66">
        <f t="shared" si="234"/>
        <v>1.525610244097639E-3</v>
      </c>
      <c r="K292" s="66">
        <f t="shared" si="234"/>
        <v>1.525610244097639E-3</v>
      </c>
      <c r="L292" s="66">
        <f t="shared" si="234"/>
        <v>1.525610244097639E-3</v>
      </c>
      <c r="M292" s="66">
        <f t="shared" si="234"/>
        <v>1.525610244097639E-3</v>
      </c>
      <c r="N292" s="66">
        <f t="shared" si="234"/>
        <v>1.525610244097639E-3</v>
      </c>
      <c r="O292" s="66">
        <f t="shared" si="234"/>
        <v>1.525610244097639E-3</v>
      </c>
      <c r="P292" s="66">
        <f t="shared" si="234"/>
        <v>1.525610244097639E-3</v>
      </c>
      <c r="Q292" s="66">
        <f t="shared" si="234"/>
        <v>1.525610244097639E-3</v>
      </c>
      <c r="R292" s="66">
        <f t="shared" si="234"/>
        <v>1.525610244097639E-3</v>
      </c>
      <c r="S292" s="66">
        <f t="shared" si="234"/>
        <v>1.525610244097639E-3</v>
      </c>
      <c r="T292" s="66">
        <f t="shared" si="234"/>
        <v>1.525610244097639E-3</v>
      </c>
      <c r="U292" s="66">
        <f t="shared" si="234"/>
        <v>1.525610244097639E-3</v>
      </c>
      <c r="V292" s="66">
        <f t="shared" si="234"/>
        <v>1.525610244097639E-3</v>
      </c>
      <c r="W292" s="66">
        <f t="shared" si="234"/>
        <v>1.525610244097639E-3</v>
      </c>
      <c r="X292" s="66">
        <f t="shared" si="234"/>
        <v>1.525610244097639E-3</v>
      </c>
      <c r="Y292" s="66">
        <f t="shared" si="234"/>
        <v>1.525610244097639E-3</v>
      </c>
      <c r="Z292" s="66">
        <f t="shared" si="234"/>
        <v>1.525610244097639E-3</v>
      </c>
      <c r="AA292" s="66">
        <f t="shared" si="234"/>
        <v>1.525610244097639E-3</v>
      </c>
      <c r="AB292" s="66">
        <f t="shared" si="234"/>
        <v>1.525610244097639E-3</v>
      </c>
      <c r="AC292" s="66">
        <f t="shared" si="234"/>
        <v>1.525610244097639E-3</v>
      </c>
    </row>
    <row r="293" spans="1:29" x14ac:dyDescent="0.25">
      <c r="A293" s="30" t="str">
        <f t="shared" si="229"/>
        <v>Opex maintenance &amp; repair</v>
      </c>
      <c r="B293" s="66">
        <f>B251/B261/(B258)</f>
        <v>3.235203975384487E-3</v>
      </c>
      <c r="C293" s="66">
        <f t="shared" ref="C293:AC293" si="235">C251/C261/(C258)</f>
        <v>3.228311912499835E-3</v>
      </c>
      <c r="D293" s="66">
        <f t="shared" si="235"/>
        <v>3.2185261711931679E-3</v>
      </c>
      <c r="E293" s="66">
        <f t="shared" si="235"/>
        <v>3.2046949662058941E-3</v>
      </c>
      <c r="F293" s="66">
        <f t="shared" si="235"/>
        <v>3.1852762039393709E-3</v>
      </c>
      <c r="G293" s="66">
        <f t="shared" si="235"/>
        <v>3.1582770751599136E-3</v>
      </c>
      <c r="H293" s="66">
        <f t="shared" si="235"/>
        <v>3.1212622796426945E-3</v>
      </c>
      <c r="I293" s="66">
        <f t="shared" si="235"/>
        <v>3.0715183608126854E-3</v>
      </c>
      <c r="J293" s="66">
        <f t="shared" si="235"/>
        <v>3.0064934490834873E-3</v>
      </c>
      <c r="K293" s="66">
        <f t="shared" si="235"/>
        <v>2.9246055633971525E-3</v>
      </c>
      <c r="L293" s="66">
        <f t="shared" si="235"/>
        <v>2.826342451165679E-3</v>
      </c>
      <c r="M293" s="66">
        <f t="shared" si="235"/>
        <v>2.7152291126929309E-3</v>
      </c>
      <c r="N293" s="66">
        <f t="shared" si="235"/>
        <v>2.5979272171538078E-3</v>
      </c>
      <c r="O293" s="66">
        <f t="shared" si="235"/>
        <v>2.4829336035118526E-3</v>
      </c>
      <c r="P293" s="66">
        <f t="shared" si="235"/>
        <v>2.37825255003627E-3</v>
      </c>
      <c r="Q293" s="66">
        <f t="shared" si="235"/>
        <v>2.2892885614507032E-3</v>
      </c>
      <c r="R293" s="66">
        <f t="shared" si="235"/>
        <v>2.218044339141322E-3</v>
      </c>
      <c r="S293" s="66">
        <f t="shared" si="235"/>
        <v>2.1636818354750301E-3</v>
      </c>
      <c r="T293" s="66">
        <f t="shared" si="235"/>
        <v>2.12372103540121E-3</v>
      </c>
      <c r="U293" s="66">
        <f t="shared" si="235"/>
        <v>2.0951496414479101E-3</v>
      </c>
      <c r="V293" s="66">
        <f t="shared" si="235"/>
        <v>2.0751253137001203E-3</v>
      </c>
      <c r="W293" s="66">
        <f t="shared" si="235"/>
        <v>2.0612872724350261E-3</v>
      </c>
      <c r="X293" s="66">
        <f t="shared" si="235"/>
        <v>2.0518172112212762E-3</v>
      </c>
      <c r="Y293" s="66">
        <f t="shared" si="235"/>
        <v>2.0453796325405234E-3</v>
      </c>
      <c r="Z293" s="66">
        <f t="shared" si="235"/>
        <v>2.0410233946808022E-3</v>
      </c>
      <c r="AA293" s="66">
        <f t="shared" si="235"/>
        <v>2.0380846720726327E-3</v>
      </c>
      <c r="AB293" s="66">
        <f t="shared" si="235"/>
        <v>2.0361063386111484E-3</v>
      </c>
      <c r="AC293" s="66">
        <f t="shared" si="235"/>
        <v>2.0347764046985059E-3</v>
      </c>
    </row>
    <row r="294" spans="1:29" x14ac:dyDescent="0.25">
      <c r="A294" s="30" t="str">
        <f t="shared" si="229"/>
        <v>Opex var (mode-fees, shunting)</v>
      </c>
      <c r="B294" s="66">
        <f>B252*B261/B261/(B258)</f>
        <v>1.6256502601040416E-3</v>
      </c>
      <c r="C294" s="66">
        <f t="shared" ref="C294:AC294" si="236">C252*C261/C261/(C258)</f>
        <v>1.6256502601040416E-3</v>
      </c>
      <c r="D294" s="66">
        <f t="shared" si="236"/>
        <v>1.6256502601040416E-3</v>
      </c>
      <c r="E294" s="66">
        <f t="shared" si="236"/>
        <v>1.6256502601040416E-3</v>
      </c>
      <c r="F294" s="66">
        <f t="shared" si="236"/>
        <v>1.6256502601040416E-3</v>
      </c>
      <c r="G294" s="66">
        <f t="shared" si="236"/>
        <v>1.6256502601040416E-3</v>
      </c>
      <c r="H294" s="66">
        <f t="shared" si="236"/>
        <v>1.6256502601040416E-3</v>
      </c>
      <c r="I294" s="66">
        <f t="shared" si="236"/>
        <v>1.6256502601040416E-3</v>
      </c>
      <c r="J294" s="66">
        <f t="shared" si="236"/>
        <v>1.6256502601040416E-3</v>
      </c>
      <c r="K294" s="66">
        <f t="shared" si="236"/>
        <v>1.6256502601040416E-3</v>
      </c>
      <c r="L294" s="66">
        <f t="shared" si="236"/>
        <v>1.6256502601040416E-3</v>
      </c>
      <c r="M294" s="66">
        <f t="shared" si="236"/>
        <v>1.6256502601040416E-3</v>
      </c>
      <c r="N294" s="66">
        <f t="shared" si="236"/>
        <v>1.6256502601040416E-3</v>
      </c>
      <c r="O294" s="66">
        <f t="shared" si="236"/>
        <v>1.6256502601040416E-3</v>
      </c>
      <c r="P294" s="66">
        <f t="shared" si="236"/>
        <v>1.6256502601040416E-3</v>
      </c>
      <c r="Q294" s="66">
        <f t="shared" si="236"/>
        <v>1.6256502601040416E-3</v>
      </c>
      <c r="R294" s="66">
        <f t="shared" si="236"/>
        <v>1.6256502601040416E-3</v>
      </c>
      <c r="S294" s="66">
        <f t="shared" si="236"/>
        <v>1.6256502601040416E-3</v>
      </c>
      <c r="T294" s="66">
        <f t="shared" si="236"/>
        <v>1.6256502601040416E-3</v>
      </c>
      <c r="U294" s="66">
        <f t="shared" si="236"/>
        <v>1.6256502601040416E-3</v>
      </c>
      <c r="V294" s="66">
        <f t="shared" si="236"/>
        <v>1.6256502601040416E-3</v>
      </c>
      <c r="W294" s="66">
        <f t="shared" si="236"/>
        <v>1.6256502601040416E-3</v>
      </c>
      <c r="X294" s="66">
        <f t="shared" si="236"/>
        <v>1.6256502601040416E-3</v>
      </c>
      <c r="Y294" s="66">
        <f t="shared" si="236"/>
        <v>1.6256502601040416E-3</v>
      </c>
      <c r="Z294" s="66">
        <f t="shared" si="236"/>
        <v>1.6256502601040416E-3</v>
      </c>
      <c r="AA294" s="66">
        <f t="shared" si="236"/>
        <v>1.6256502601040416E-3</v>
      </c>
      <c r="AB294" s="66">
        <f t="shared" si="236"/>
        <v>1.6256502601040416E-3</v>
      </c>
      <c r="AC294" s="66">
        <f t="shared" si="236"/>
        <v>1.6256502601040416E-3</v>
      </c>
    </row>
    <row r="295" spans="1:29" x14ac:dyDescent="0.25">
      <c r="A295" s="30" t="str">
        <f t="shared" si="229"/>
        <v>Fuel Cost</v>
      </c>
      <c r="B295" s="66">
        <f>B253*B254*B261/B261/(B258)</f>
        <v>1.1195826150024461E-3</v>
      </c>
      <c r="C295" s="66">
        <f t="shared" ref="C295:AC295" si="237">C253*C254*C261/C261/(C258)</f>
        <v>1.118260982314392E-3</v>
      </c>
      <c r="D295" s="66">
        <f t="shared" si="237"/>
        <v>1.1163844533557642E-3</v>
      </c>
      <c r="E295" s="66">
        <f t="shared" si="237"/>
        <v>1.1137321599956635E-3</v>
      </c>
      <c r="F295" s="66">
        <f t="shared" si="237"/>
        <v>1.1100083879694183E-3</v>
      </c>
      <c r="G295" s="66">
        <f t="shared" si="237"/>
        <v>1.1048309930818329E-3</v>
      </c>
      <c r="H295" s="66">
        <f t="shared" si="237"/>
        <v>1.0977329783776815E-3</v>
      </c>
      <c r="I295" s="66">
        <f t="shared" si="237"/>
        <v>1.0881940072078079E-3</v>
      </c>
      <c r="J295" s="66">
        <f t="shared" si="237"/>
        <v>1.0757247290950787E-3</v>
      </c>
      <c r="K295" s="66">
        <f t="shared" si="237"/>
        <v>1.060021780893647E-3</v>
      </c>
      <c r="L295" s="66">
        <f t="shared" si="237"/>
        <v>1.0411786938051275E-3</v>
      </c>
      <c r="M295" s="66">
        <f t="shared" si="237"/>
        <v>1.0198714273651432E-3</v>
      </c>
      <c r="N295" s="66">
        <f t="shared" si="237"/>
        <v>9.9737743360596605E-4</v>
      </c>
      <c r="O295" s="66">
        <f t="shared" si="237"/>
        <v>9.7532607957013433E-4</v>
      </c>
      <c r="P295" s="66">
        <f t="shared" si="237"/>
        <v>9.5525227809606969E-4</v>
      </c>
      <c r="Q295" s="66">
        <f t="shared" si="237"/>
        <v>9.3819240540741534E-4</v>
      </c>
      <c r="R295" s="66">
        <f t="shared" si="237"/>
        <v>9.2453050263389936E-4</v>
      </c>
      <c r="S295" s="66">
        <f t="shared" si="237"/>
        <v>9.1410586445919088E-4</v>
      </c>
      <c r="T295" s="66">
        <f t="shared" si="237"/>
        <v>9.0644291934359033E-4</v>
      </c>
      <c r="U295" s="66">
        <f t="shared" si="237"/>
        <v>9.009640244431905E-4</v>
      </c>
      <c r="V295" s="66">
        <f t="shared" si="237"/>
        <v>8.971241282392943E-4</v>
      </c>
      <c r="W295" s="66">
        <f t="shared" si="237"/>
        <v>8.9447052394393627E-4</v>
      </c>
      <c r="X295" s="66">
        <f t="shared" si="237"/>
        <v>8.9265453029044859E-4</v>
      </c>
      <c r="Y295" s="66">
        <f t="shared" si="237"/>
        <v>8.9142005019953862E-4</v>
      </c>
      <c r="Z295" s="66">
        <f t="shared" si="237"/>
        <v>8.9058469125857928E-4</v>
      </c>
      <c r="AA295" s="66">
        <f t="shared" si="237"/>
        <v>8.9002115724487658E-4</v>
      </c>
      <c r="AB295" s="66">
        <f t="shared" si="237"/>
        <v>8.8964178894625125E-4</v>
      </c>
      <c r="AC295" s="66">
        <f t="shared" si="237"/>
        <v>8.8938675875263335E-4</v>
      </c>
    </row>
    <row r="296" spans="1:29" x14ac:dyDescent="0.25">
      <c r="A296" s="59" t="str">
        <f>A259</f>
        <v>Market failure (av. utilization)</v>
      </c>
      <c r="B296" s="66">
        <f t="shared" ref="B296:AC296" si="238">B285/B259-B285/B258</f>
        <v>2.1461729667658275E-2</v>
      </c>
      <c r="C296" s="66">
        <f t="shared" si="238"/>
        <v>2.1433307552215286E-2</v>
      </c>
      <c r="D296" s="66">
        <f t="shared" si="238"/>
        <v>2.1392952222647324E-2</v>
      </c>
      <c r="E296" s="66">
        <f t="shared" si="238"/>
        <v>2.133591384220258E-2</v>
      </c>
      <c r="F296" s="66">
        <f t="shared" si="238"/>
        <v>2.125583298511579E-2</v>
      </c>
      <c r="G296" s="66">
        <f t="shared" si="238"/>
        <v>2.1144491523513831E-2</v>
      </c>
      <c r="H296" s="66">
        <f t="shared" si="238"/>
        <v>2.0991846544949913E-2</v>
      </c>
      <c r="I296" s="66">
        <f t="shared" si="238"/>
        <v>2.0786708050534626E-2</v>
      </c>
      <c r="J296" s="66">
        <f t="shared" si="238"/>
        <v>2.0518552408491247E-2</v>
      </c>
      <c r="K296" s="66">
        <f t="shared" si="238"/>
        <v>2.0180855701523889E-2</v>
      </c>
      <c r="L296" s="66">
        <f t="shared" si="238"/>
        <v>1.9775629346748549E-2</v>
      </c>
      <c r="M296" s="66">
        <f t="shared" si="238"/>
        <v>1.9317410060856563E-2</v>
      </c>
      <c r="N296" s="66">
        <f t="shared" si="238"/>
        <v>1.8833669840766822E-2</v>
      </c>
      <c r="O296" s="66">
        <f t="shared" si="238"/>
        <v>1.8359448723397738E-2</v>
      </c>
      <c r="P296" s="66">
        <f t="shared" si="238"/>
        <v>1.7927755479100454E-2</v>
      </c>
      <c r="Q296" s="66">
        <f t="shared" si="238"/>
        <v>1.7560877695747917E-2</v>
      </c>
      <c r="R296" s="66">
        <f t="shared" si="238"/>
        <v>1.7267074295370916E-2</v>
      </c>
      <c r="S296" s="66">
        <f t="shared" si="238"/>
        <v>1.7042889260957803E-2</v>
      </c>
      <c r="T296" s="66">
        <f t="shared" si="238"/>
        <v>1.6878095280998415E-2</v>
      </c>
      <c r="U296" s="66">
        <f t="shared" si="238"/>
        <v>1.6760269969346649E-2</v>
      </c>
      <c r="V296" s="66">
        <f t="shared" si="238"/>
        <v>1.6677691826279609E-2</v>
      </c>
      <c r="W296" s="66">
        <f t="shared" si="238"/>
        <v>1.6620625253770942E-2</v>
      </c>
      <c r="X296" s="66">
        <f t="shared" si="238"/>
        <v>1.6581571754466871E-2</v>
      </c>
      <c r="Y296" s="66">
        <f t="shared" si="238"/>
        <v>1.655502388229857E-2</v>
      </c>
      <c r="Z296" s="66">
        <f t="shared" si="238"/>
        <v>1.6537059232611197E-2</v>
      </c>
      <c r="AA296" s="66">
        <f t="shared" si="238"/>
        <v>1.6524940261176634E-2</v>
      </c>
      <c r="AB296" s="66">
        <f t="shared" si="238"/>
        <v>1.6516781829808834E-2</v>
      </c>
      <c r="AC296" s="66">
        <f t="shared" si="238"/>
        <v>1.6511297327442949E-2</v>
      </c>
    </row>
    <row r="297" spans="1:29" x14ac:dyDescent="0.25">
      <c r="A297" s="59" t="str">
        <f>A260</f>
        <v>Payload loss (fuel)</v>
      </c>
      <c r="B297" s="66">
        <f>B285/(B258-B260)-B285/B258</f>
        <v>3.715006216018224E-4</v>
      </c>
      <c r="C297" s="66">
        <f t="shared" ref="C297:AC297" si="239">C285/(C258-C260)-C285/C258</f>
        <v>3.6991434377348087E-4</v>
      </c>
      <c r="D297" s="66">
        <f t="shared" si="239"/>
        <v>3.6766743510212307E-4</v>
      </c>
      <c r="E297" s="66">
        <f t="shared" si="239"/>
        <v>3.6450240548046783E-4</v>
      </c>
      <c r="F297" s="66">
        <f t="shared" si="239"/>
        <v>3.6008001556692842E-4</v>
      </c>
      <c r="G297" s="66">
        <f t="shared" si="239"/>
        <v>3.5397250533886031E-4</v>
      </c>
      <c r="H297" s="66">
        <f t="shared" si="239"/>
        <v>3.4567716653629427E-4</v>
      </c>
      <c r="I297" s="66">
        <f t="shared" si="239"/>
        <v>3.3467063332266907E-4</v>
      </c>
      <c r="J297" s="66">
        <f t="shared" si="239"/>
        <v>3.2052711379518956E-4</v>
      </c>
      <c r="K297" s="66">
        <f t="shared" si="239"/>
        <v>3.0310814412682144E-4</v>
      </c>
      <c r="L297" s="66">
        <f t="shared" si="239"/>
        <v>2.8278114814507885E-4</v>
      </c>
      <c r="M297" s="66">
        <f t="shared" si="239"/>
        <v>2.6054862510967343E-4</v>
      </c>
      <c r="N297" s="66">
        <f t="shared" si="239"/>
        <v>2.3794047048567371E-4</v>
      </c>
      <c r="O297" s="66">
        <f t="shared" si="239"/>
        <v>2.166327876423485E-4</v>
      </c>
      <c r="P297" s="66">
        <f t="shared" si="239"/>
        <v>1.9796878602709733E-4</v>
      </c>
      <c r="Q297" s="66">
        <f t="shared" si="239"/>
        <v>1.8265350331962693E-4</v>
      </c>
      <c r="R297" s="66">
        <f t="shared" si="239"/>
        <v>1.7074932412716563E-4</v>
      </c>
      <c r="S297" s="66">
        <f t="shared" si="239"/>
        <v>1.6188095359390663E-4</v>
      </c>
      <c r="T297" s="66">
        <f t="shared" si="239"/>
        <v>1.5548040268645313E-4</v>
      </c>
      <c r="U297" s="66">
        <f t="shared" si="239"/>
        <v>1.5096550213525468E-4</v>
      </c>
      <c r="V297" s="66">
        <f t="shared" si="239"/>
        <v>1.478316975990334E-4</v>
      </c>
      <c r="W297" s="66">
        <f t="shared" si="239"/>
        <v>1.4568070694496831E-4</v>
      </c>
      <c r="X297" s="66">
        <f t="shared" si="239"/>
        <v>1.4421557841674728E-4</v>
      </c>
      <c r="Y297" s="66">
        <f t="shared" si="239"/>
        <v>1.4322281072017603E-4</v>
      </c>
      <c r="Z297" s="66">
        <f t="shared" si="239"/>
        <v>1.4255248496376945E-4</v>
      </c>
      <c r="AA297" s="66">
        <f t="shared" si="239"/>
        <v>1.4210095217183968E-4</v>
      </c>
      <c r="AB297" s="66">
        <f t="shared" si="239"/>
        <v>1.4179728636151516E-4</v>
      </c>
      <c r="AC297" s="66">
        <f t="shared" si="239"/>
        <v>1.4159328454248048E-4</v>
      </c>
    </row>
    <row r="298" spans="1:29" ht="15.75" thickBot="1" x14ac:dyDescent="0.3">
      <c r="A298" s="59" t="str">
        <f>A235</f>
        <v>Emission Cost</v>
      </c>
      <c r="B298" s="68">
        <f>B255*B261/B261/(B258)</f>
        <v>0</v>
      </c>
      <c r="C298" s="68">
        <f t="shared" ref="C298:AC298" si="240">C255*C261/C261/(C258)</f>
        <v>0</v>
      </c>
      <c r="D298" s="68">
        <f t="shared" si="240"/>
        <v>0</v>
      </c>
      <c r="E298" s="68">
        <f t="shared" si="240"/>
        <v>0</v>
      </c>
      <c r="F298" s="68">
        <f t="shared" si="240"/>
        <v>0</v>
      </c>
      <c r="G298" s="68">
        <f t="shared" si="240"/>
        <v>0</v>
      </c>
      <c r="H298" s="68">
        <f t="shared" si="240"/>
        <v>0</v>
      </c>
      <c r="I298" s="68">
        <f t="shared" si="240"/>
        <v>0</v>
      </c>
      <c r="J298" s="68">
        <f t="shared" si="240"/>
        <v>0</v>
      </c>
      <c r="K298" s="68">
        <f t="shared" si="240"/>
        <v>0</v>
      </c>
      <c r="L298" s="68">
        <f t="shared" si="240"/>
        <v>0</v>
      </c>
      <c r="M298" s="68">
        <f t="shared" si="240"/>
        <v>0</v>
      </c>
      <c r="N298" s="68">
        <f t="shared" si="240"/>
        <v>0</v>
      </c>
      <c r="O298" s="68">
        <f t="shared" si="240"/>
        <v>0</v>
      </c>
      <c r="P298" s="68">
        <f t="shared" si="240"/>
        <v>0</v>
      </c>
      <c r="Q298" s="68">
        <f t="shared" si="240"/>
        <v>0</v>
      </c>
      <c r="R298" s="68">
        <f t="shared" si="240"/>
        <v>0</v>
      </c>
      <c r="S298" s="68">
        <f t="shared" si="240"/>
        <v>0</v>
      </c>
      <c r="T298" s="68">
        <f t="shared" si="240"/>
        <v>0</v>
      </c>
      <c r="U298" s="68">
        <f t="shared" si="240"/>
        <v>0</v>
      </c>
      <c r="V298" s="68">
        <f t="shared" si="240"/>
        <v>0</v>
      </c>
      <c r="W298" s="68">
        <f t="shared" si="240"/>
        <v>0</v>
      </c>
      <c r="X298" s="68">
        <f t="shared" si="240"/>
        <v>0</v>
      </c>
      <c r="Y298" s="68">
        <f t="shared" si="240"/>
        <v>0</v>
      </c>
      <c r="Z298" s="68">
        <f t="shared" si="240"/>
        <v>0</v>
      </c>
      <c r="AA298" s="68">
        <f t="shared" si="240"/>
        <v>0</v>
      </c>
      <c r="AB298" s="68">
        <f t="shared" si="240"/>
        <v>0</v>
      </c>
      <c r="AC298" s="68">
        <f t="shared" si="240"/>
        <v>0</v>
      </c>
    </row>
    <row r="299" spans="1:29" ht="15.75" thickBot="1" x14ac:dyDescent="0.3">
      <c r="A299" s="31" t="s">
        <v>210</v>
      </c>
      <c r="B299" s="67">
        <f>B288+B289+B290+B291+B292+B293+B294+B295+B296+B297+B298</f>
        <v>3.1881993192044634E-2</v>
      </c>
      <c r="C299" s="67">
        <f t="shared" ref="C299:AC299" si="241">C288+C289+C290+C291+C292+C293+C294+C295+C296+C297+C298</f>
        <v>3.1838609685623659E-2</v>
      </c>
      <c r="D299" s="67">
        <f t="shared" si="241"/>
        <v>3.177701670405824E-2</v>
      </c>
      <c r="E299" s="67">
        <f t="shared" si="241"/>
        <v>3.168997170319432E-2</v>
      </c>
      <c r="F299" s="67">
        <f t="shared" si="241"/>
        <v>3.1567783346976672E-2</v>
      </c>
      <c r="G299" s="67">
        <f t="shared" si="241"/>
        <v>3.1397938393216314E-2</v>
      </c>
      <c r="H299" s="67">
        <f t="shared" si="241"/>
        <v>3.1165165144760924E-2</v>
      </c>
      <c r="I299" s="67">
        <f t="shared" si="241"/>
        <v>3.0852484355054229E-2</v>
      </c>
      <c r="J299" s="67">
        <f t="shared" si="241"/>
        <v>3.0443994303110018E-2</v>
      </c>
      <c r="K299" s="67">
        <f t="shared" si="241"/>
        <v>2.9929962529077887E-2</v>
      </c>
      <c r="L299" s="67">
        <f t="shared" si="241"/>
        <v>2.9313714423132412E-2</v>
      </c>
      <c r="M299" s="67">
        <f t="shared" si="241"/>
        <v>2.8617630009079374E-2</v>
      </c>
      <c r="N299" s="67">
        <f t="shared" si="241"/>
        <v>2.7883639177852814E-2</v>
      </c>
      <c r="O299" s="67">
        <f t="shared" si="241"/>
        <v>2.7164947498878482E-2</v>
      </c>
      <c r="P299" s="67">
        <f t="shared" si="241"/>
        <v>2.65114404909437E-2</v>
      </c>
      <c r="Q299" s="67">
        <f t="shared" si="241"/>
        <v>2.5956599056247205E-2</v>
      </c>
      <c r="R299" s="67">
        <f t="shared" si="241"/>
        <v>2.551263105297092E-2</v>
      </c>
      <c r="S299" s="67">
        <f t="shared" si="241"/>
        <v>2.5174078808300727E-2</v>
      </c>
      <c r="T299" s="67">
        <f t="shared" si="241"/>
        <v>2.4925334169217706E-2</v>
      </c>
      <c r="U299" s="67">
        <f t="shared" si="241"/>
        <v>2.4747546751531554E-2</v>
      </c>
      <c r="V299" s="67">
        <f t="shared" si="241"/>
        <v>2.4622974501308507E-2</v>
      </c>
      <c r="W299" s="67">
        <f t="shared" si="241"/>
        <v>2.4536902080494638E-2</v>
      </c>
      <c r="X299" s="67">
        <f t="shared" si="241"/>
        <v>2.4478005335342789E-2</v>
      </c>
      <c r="Y299" s="67">
        <f t="shared" si="241"/>
        <v>2.4437971579163421E-2</v>
      </c>
      <c r="Z299" s="67">
        <f t="shared" si="241"/>
        <v>2.4410882650925586E-2</v>
      </c>
      <c r="AA299" s="67">
        <f t="shared" si="241"/>
        <v>2.4392609101318123E-2</v>
      </c>
      <c r="AB299" s="67">
        <f t="shared" si="241"/>
        <v>2.4380307742319855E-2</v>
      </c>
      <c r="AC299" s="67">
        <f t="shared" si="241"/>
        <v>2.4372038295845104E-2</v>
      </c>
    </row>
    <row r="301" spans="1:29" x14ac:dyDescent="0.25">
      <c r="B301" s="40"/>
    </row>
    <row r="324" spans="1:44" s="3" customFormat="1" ht="21" x14ac:dyDescent="0.35">
      <c r="A324" s="2" t="str">
        <f>'Parameter Input'!A112</f>
        <v>Railway long-haul: Break bulk</v>
      </c>
    </row>
    <row r="325" spans="1:44" s="3" customFormat="1" ht="21" x14ac:dyDescent="0.35">
      <c r="A325" s="2" t="s">
        <v>87</v>
      </c>
    </row>
    <row r="326" spans="1:44" x14ac:dyDescent="0.25">
      <c r="A326" s="33" t="s">
        <v>195</v>
      </c>
    </row>
    <row r="327" spans="1:44" x14ac:dyDescent="0.25">
      <c r="A327" s="33" t="s">
        <v>196</v>
      </c>
    </row>
    <row r="328" spans="1:44" ht="15.75" thickBot="1" x14ac:dyDescent="0.3">
      <c r="A328" s="34" t="s">
        <v>197</v>
      </c>
      <c r="B328" s="34"/>
    </row>
    <row r="329" spans="1:44" ht="15.75" thickBot="1" x14ac:dyDescent="0.3">
      <c r="A329" s="39" t="s">
        <v>198</v>
      </c>
      <c r="B329" s="35"/>
    </row>
    <row r="330" spans="1:44" ht="15.75" thickBot="1" x14ac:dyDescent="0.3">
      <c r="A330" s="38" t="s">
        <v>199</v>
      </c>
      <c r="B330" s="36"/>
    </row>
    <row r="331" spans="1:44" ht="15.75" thickBot="1" x14ac:dyDescent="0.3"/>
    <row r="332" spans="1:44" x14ac:dyDescent="0.25">
      <c r="A332" s="5" t="s">
        <v>200</v>
      </c>
      <c r="B332" s="6">
        <v>2023</v>
      </c>
      <c r="C332" s="6">
        <v>2050</v>
      </c>
      <c r="D332" s="7"/>
      <c r="E332" s="5" t="s">
        <v>201</v>
      </c>
      <c r="F332" s="8"/>
      <c r="G332" s="8"/>
      <c r="H332" s="8"/>
      <c r="I332" s="8"/>
      <c r="J332" s="8"/>
      <c r="K332" s="9"/>
      <c r="L332" s="10" t="s">
        <v>2</v>
      </c>
      <c r="M332" s="11"/>
      <c r="N332" s="11"/>
      <c r="O332" s="11"/>
      <c r="P332" s="12"/>
      <c r="Q332" s="13">
        <v>0</v>
      </c>
      <c r="R332" s="13">
        <v>1</v>
      </c>
      <c r="S332" s="13">
        <v>2</v>
      </c>
      <c r="T332" s="13">
        <v>3</v>
      </c>
      <c r="U332" s="13">
        <v>4</v>
      </c>
      <c r="V332" s="13">
        <v>5</v>
      </c>
      <c r="W332" s="13">
        <v>6</v>
      </c>
      <c r="X332" s="13">
        <v>7</v>
      </c>
      <c r="Y332" s="13">
        <v>8</v>
      </c>
      <c r="Z332" s="13">
        <v>9</v>
      </c>
      <c r="AA332" s="13">
        <v>10</v>
      </c>
      <c r="AB332" s="13">
        <v>11</v>
      </c>
      <c r="AC332" s="13">
        <v>12</v>
      </c>
      <c r="AD332" s="13">
        <v>13</v>
      </c>
      <c r="AE332" s="13">
        <v>14</v>
      </c>
      <c r="AF332" s="13">
        <v>15</v>
      </c>
      <c r="AG332" s="13">
        <v>16</v>
      </c>
      <c r="AH332" s="13">
        <v>17</v>
      </c>
      <c r="AI332" s="13">
        <v>18</v>
      </c>
      <c r="AJ332" s="13">
        <v>19</v>
      </c>
      <c r="AK332" s="13">
        <v>20</v>
      </c>
      <c r="AL332" s="13">
        <v>21</v>
      </c>
      <c r="AM332" s="13">
        <v>22</v>
      </c>
      <c r="AN332" s="13">
        <v>23</v>
      </c>
      <c r="AO332" s="13">
        <v>24</v>
      </c>
      <c r="AP332" s="13">
        <v>25</v>
      </c>
      <c r="AQ332" s="13">
        <v>26</v>
      </c>
      <c r="AR332" s="14">
        <v>27</v>
      </c>
    </row>
    <row r="333" spans="1:44" ht="15.75" thickBot="1" x14ac:dyDescent="0.3">
      <c r="A333" s="15"/>
      <c r="B333" s="3" t="s">
        <v>202</v>
      </c>
      <c r="C333" s="3" t="s">
        <v>203</v>
      </c>
      <c r="D333" s="16" t="s">
        <v>5</v>
      </c>
      <c r="E333" s="17"/>
      <c r="F333" s="18"/>
      <c r="G333" s="18"/>
      <c r="H333" s="18"/>
      <c r="I333" s="18"/>
      <c r="J333" s="18"/>
      <c r="K333" s="19"/>
      <c r="L333" s="20" t="s">
        <v>8</v>
      </c>
      <c r="M333" s="20" t="s">
        <v>204</v>
      </c>
      <c r="N333" s="20" t="s">
        <v>205</v>
      </c>
      <c r="O333" s="20" t="s">
        <v>9</v>
      </c>
      <c r="P333" s="21" t="s">
        <v>10</v>
      </c>
      <c r="Q333" s="22">
        <v>2023</v>
      </c>
      <c r="R333" s="22">
        <v>2024</v>
      </c>
      <c r="S333" s="22">
        <v>2025</v>
      </c>
      <c r="T333" s="22">
        <v>2026</v>
      </c>
      <c r="U333" s="22">
        <v>2027</v>
      </c>
      <c r="V333" s="22">
        <v>2028</v>
      </c>
      <c r="W333" s="22">
        <v>2029</v>
      </c>
      <c r="X333" s="22">
        <v>2030</v>
      </c>
      <c r="Y333" s="22">
        <v>2031</v>
      </c>
      <c r="Z333" s="22">
        <v>2032</v>
      </c>
      <c r="AA333" s="22">
        <v>2033</v>
      </c>
      <c r="AB333" s="22">
        <v>2034</v>
      </c>
      <c r="AC333" s="22">
        <v>2035</v>
      </c>
      <c r="AD333" s="22">
        <v>2036</v>
      </c>
      <c r="AE333" s="22">
        <v>2037</v>
      </c>
      <c r="AF333" s="22">
        <v>2038</v>
      </c>
      <c r="AG333" s="22">
        <v>2039</v>
      </c>
      <c r="AH333" s="22">
        <v>2040</v>
      </c>
      <c r="AI333" s="22">
        <v>2041</v>
      </c>
      <c r="AJ333" s="22">
        <v>2042</v>
      </c>
      <c r="AK333" s="22">
        <v>2043</v>
      </c>
      <c r="AL333" s="22">
        <v>2044</v>
      </c>
      <c r="AM333" s="22">
        <v>2045</v>
      </c>
      <c r="AN333" s="22">
        <v>2046</v>
      </c>
      <c r="AO333" s="22">
        <v>2047</v>
      </c>
      <c r="AP333" s="22">
        <v>2048</v>
      </c>
      <c r="AQ333" s="22">
        <v>2049</v>
      </c>
      <c r="AR333" s="23">
        <v>2050</v>
      </c>
    </row>
    <row r="334" spans="1:44" x14ac:dyDescent="0.25">
      <c r="A334" s="24" t="s">
        <v>18</v>
      </c>
      <c r="B334" s="41">
        <f>'Parameter Input'!$L$101</f>
        <v>10000000</v>
      </c>
      <c r="C334" s="42">
        <f>'Parameter Input'!$M$101</f>
        <v>6250000</v>
      </c>
      <c r="D334" s="1" t="s">
        <v>15</v>
      </c>
      <c r="L334" s="51">
        <f>'Parameter Input'!$O$101</f>
        <v>12</v>
      </c>
      <c r="M334" s="52">
        <v>0</v>
      </c>
      <c r="N334" s="52">
        <v>1</v>
      </c>
      <c r="O334" s="52">
        <f>'Parameter Input'!$P$101</f>
        <v>0.9</v>
      </c>
      <c r="P334" s="53">
        <f>'Parameter Input'!$Q$101</f>
        <v>0.4</v>
      </c>
      <c r="Q334" s="4">
        <f t="shared" ref="Q334:AR343" si="242">$N334+($M334-$N334)*((1/(1+EXP(-$P334*(Q$9-$L334)))^$O334))</f>
        <v>0.9867978615748374</v>
      </c>
      <c r="R334" s="4">
        <f t="shared" si="242"/>
        <v>0.98114509762858249</v>
      </c>
      <c r="S334" s="4">
        <f t="shared" si="242"/>
        <v>0.97311898315872036</v>
      </c>
      <c r="T334" s="4">
        <f t="shared" si="242"/>
        <v>0.96177484161592774</v>
      </c>
      <c r="U334" s="4">
        <f t="shared" si="242"/>
        <v>0.94584787155511363</v>
      </c>
      <c r="V334" s="4">
        <f t="shared" si="242"/>
        <v>0.92370360150141495</v>
      </c>
      <c r="W334" s="4">
        <f t="shared" si="242"/>
        <v>0.89334463567658451</v>
      </c>
      <c r="X334" s="4">
        <f t="shared" si="242"/>
        <v>0.85254543874327005</v>
      </c>
      <c r="Y334" s="4">
        <f t="shared" si="242"/>
        <v>0.79921300652623883</v>
      </c>
      <c r="Z334" s="4">
        <f t="shared" si="242"/>
        <v>0.73204982249993378</v>
      </c>
      <c r="AA334" s="4">
        <f t="shared" si="242"/>
        <v>0.65145592958786691</v>
      </c>
      <c r="AB334" s="4">
        <f t="shared" si="242"/>
        <v>0.56032247880849573</v>
      </c>
      <c r="AC334" s="4">
        <f t="shared" si="242"/>
        <v>0.46411326873185343</v>
      </c>
      <c r="AD334" s="4">
        <f t="shared" si="242"/>
        <v>0.36979727595523937</v>
      </c>
      <c r="AE334" s="4">
        <f t="shared" si="242"/>
        <v>0.28393948637231203</v>
      </c>
      <c r="AF334" s="4">
        <f t="shared" si="242"/>
        <v>0.21097259161117732</v>
      </c>
      <c r="AG334" s="4">
        <f t="shared" si="242"/>
        <v>0.15253917653798199</v>
      </c>
      <c r="AH334" s="4">
        <f t="shared" si="242"/>
        <v>0.10795188737709993</v>
      </c>
      <c r="AI334" s="4">
        <f t="shared" si="242"/>
        <v>7.5176653938091809E-2</v>
      </c>
      <c r="AJ334" s="4">
        <f t="shared" si="242"/>
        <v>5.1742836177502194E-2</v>
      </c>
      <c r="AK334" s="4">
        <f t="shared" si="242"/>
        <v>3.5319190625345942E-2</v>
      </c>
      <c r="AL334" s="4">
        <f t="shared" si="242"/>
        <v>2.3969442072658165E-2</v>
      </c>
      <c r="AM334" s="4">
        <f t="shared" si="242"/>
        <v>1.6202243558389728E-2</v>
      </c>
      <c r="AN334" s="4">
        <f t="shared" si="242"/>
        <v>1.0922240564108399E-2</v>
      </c>
      <c r="AO334" s="4">
        <f t="shared" si="242"/>
        <v>7.3493212906090566E-3</v>
      </c>
      <c r="AP334" s="4">
        <f t="shared" si="242"/>
        <v>4.9390262185057265E-3</v>
      </c>
      <c r="AQ334" s="4">
        <f t="shared" si="242"/>
        <v>3.3164275492956197E-3</v>
      </c>
      <c r="AR334" s="4">
        <f t="shared" si="242"/>
        <v>2.2256362146679809E-3</v>
      </c>
    </row>
    <row r="335" spans="1:44" x14ac:dyDescent="0.25">
      <c r="A335" s="24" t="s">
        <v>28</v>
      </c>
      <c r="B335" s="60">
        <f>'Parameter Input'!$L$102</f>
        <v>-500000</v>
      </c>
      <c r="C335" s="61">
        <f>'Parameter Input'!$M$102</f>
        <v>-937500</v>
      </c>
      <c r="D335" s="1" t="s">
        <v>15</v>
      </c>
      <c r="L335" s="54">
        <f>'Parameter Input'!$O$102</f>
        <v>12</v>
      </c>
      <c r="M335" s="37">
        <v>0</v>
      </c>
      <c r="N335" s="37">
        <v>1</v>
      </c>
      <c r="O335" s="37">
        <f>'Parameter Input'!$P$102</f>
        <v>0.9</v>
      </c>
      <c r="P335" s="55">
        <f>'Parameter Input'!$Q$102</f>
        <v>0.4</v>
      </c>
      <c r="Q335" s="4">
        <f t="shared" si="242"/>
        <v>0.9867978615748374</v>
      </c>
      <c r="R335" s="4">
        <f t="shared" si="242"/>
        <v>0.98114509762858249</v>
      </c>
      <c r="S335" s="4">
        <f t="shared" si="242"/>
        <v>0.97311898315872036</v>
      </c>
      <c r="T335" s="4">
        <f t="shared" si="242"/>
        <v>0.96177484161592774</v>
      </c>
      <c r="U335" s="4">
        <f t="shared" si="242"/>
        <v>0.94584787155511363</v>
      </c>
      <c r="V335" s="4">
        <f t="shared" si="242"/>
        <v>0.92370360150141495</v>
      </c>
      <c r="W335" s="4">
        <f t="shared" si="242"/>
        <v>0.89334463567658451</v>
      </c>
      <c r="X335" s="4">
        <f t="shared" si="242"/>
        <v>0.85254543874327005</v>
      </c>
      <c r="Y335" s="4">
        <f t="shared" si="242"/>
        <v>0.79921300652623883</v>
      </c>
      <c r="Z335" s="4">
        <f t="shared" si="242"/>
        <v>0.73204982249993378</v>
      </c>
      <c r="AA335" s="4">
        <f t="shared" si="242"/>
        <v>0.65145592958786691</v>
      </c>
      <c r="AB335" s="4">
        <f t="shared" si="242"/>
        <v>0.56032247880849573</v>
      </c>
      <c r="AC335" s="4">
        <f t="shared" si="242"/>
        <v>0.46411326873185343</v>
      </c>
      <c r="AD335" s="4">
        <f t="shared" si="242"/>
        <v>0.36979727595523937</v>
      </c>
      <c r="AE335" s="4">
        <f t="shared" si="242"/>
        <v>0.28393948637231203</v>
      </c>
      <c r="AF335" s="4">
        <f t="shared" si="242"/>
        <v>0.21097259161117732</v>
      </c>
      <c r="AG335" s="4">
        <f t="shared" si="242"/>
        <v>0.15253917653798199</v>
      </c>
      <c r="AH335" s="4">
        <f t="shared" si="242"/>
        <v>0.10795188737709993</v>
      </c>
      <c r="AI335" s="4">
        <f t="shared" si="242"/>
        <v>7.5176653938091809E-2</v>
      </c>
      <c r="AJ335" s="4">
        <f t="shared" si="242"/>
        <v>5.1742836177502194E-2</v>
      </c>
      <c r="AK335" s="4">
        <f t="shared" si="242"/>
        <v>3.5319190625345942E-2</v>
      </c>
      <c r="AL335" s="4">
        <f t="shared" si="242"/>
        <v>2.3969442072658165E-2</v>
      </c>
      <c r="AM335" s="4">
        <f t="shared" si="242"/>
        <v>1.6202243558389728E-2</v>
      </c>
      <c r="AN335" s="4">
        <f t="shared" si="242"/>
        <v>1.0922240564108399E-2</v>
      </c>
      <c r="AO335" s="4">
        <f t="shared" si="242"/>
        <v>7.3493212906090566E-3</v>
      </c>
      <c r="AP335" s="4">
        <f t="shared" si="242"/>
        <v>4.9390262185057265E-3</v>
      </c>
      <c r="AQ335" s="4">
        <f t="shared" si="242"/>
        <v>3.3164275492956197E-3</v>
      </c>
      <c r="AR335" s="4">
        <f t="shared" si="242"/>
        <v>2.2256362146679809E-3</v>
      </c>
    </row>
    <row r="336" spans="1:44" x14ac:dyDescent="0.25">
      <c r="A336" s="24" t="s">
        <v>14</v>
      </c>
      <c r="B336" s="43">
        <f>'Parameter Input'!B113</f>
        <v>4200000</v>
      </c>
      <c r="C336" s="44">
        <f>'Parameter Input'!C113</f>
        <v>4200000</v>
      </c>
      <c r="D336" s="1" t="s">
        <v>15</v>
      </c>
      <c r="L336" s="54">
        <f>'Parameter Input'!E113</f>
        <v>12</v>
      </c>
      <c r="M336" s="37">
        <v>0</v>
      </c>
      <c r="N336" s="37">
        <v>1</v>
      </c>
      <c r="O336" s="37">
        <f>'Parameter Input'!F113</f>
        <v>0.9</v>
      </c>
      <c r="P336" s="55">
        <f>'Parameter Input'!G113</f>
        <v>0.4</v>
      </c>
      <c r="Q336" s="4">
        <f t="shared" si="242"/>
        <v>0.9867978615748374</v>
      </c>
      <c r="R336" s="4">
        <f t="shared" si="242"/>
        <v>0.98114509762858249</v>
      </c>
      <c r="S336" s="4">
        <f t="shared" si="242"/>
        <v>0.97311898315872036</v>
      </c>
      <c r="T336" s="4">
        <f t="shared" si="242"/>
        <v>0.96177484161592774</v>
      </c>
      <c r="U336" s="4">
        <f t="shared" si="242"/>
        <v>0.94584787155511363</v>
      </c>
      <c r="V336" s="4">
        <f t="shared" si="242"/>
        <v>0.92370360150141495</v>
      </c>
      <c r="W336" s="4">
        <f t="shared" si="242"/>
        <v>0.89334463567658451</v>
      </c>
      <c r="X336" s="4">
        <f t="shared" si="242"/>
        <v>0.85254543874327005</v>
      </c>
      <c r="Y336" s="4">
        <f t="shared" si="242"/>
        <v>0.79921300652623883</v>
      </c>
      <c r="Z336" s="4">
        <f t="shared" si="242"/>
        <v>0.73204982249993378</v>
      </c>
      <c r="AA336" s="4">
        <f t="shared" si="242"/>
        <v>0.65145592958786691</v>
      </c>
      <c r="AB336" s="4">
        <f t="shared" si="242"/>
        <v>0.56032247880849573</v>
      </c>
      <c r="AC336" s="4">
        <f t="shared" si="242"/>
        <v>0.46411326873185343</v>
      </c>
      <c r="AD336" s="4">
        <f t="shared" si="242"/>
        <v>0.36979727595523937</v>
      </c>
      <c r="AE336" s="4">
        <f t="shared" si="242"/>
        <v>0.28393948637231203</v>
      </c>
      <c r="AF336" s="4">
        <f t="shared" si="242"/>
        <v>0.21097259161117732</v>
      </c>
      <c r="AG336" s="4">
        <f t="shared" si="242"/>
        <v>0.15253917653798199</v>
      </c>
      <c r="AH336" s="4">
        <f t="shared" si="242"/>
        <v>0.10795188737709993</v>
      </c>
      <c r="AI336" s="4">
        <f t="shared" si="242"/>
        <v>7.5176653938091809E-2</v>
      </c>
      <c r="AJ336" s="4">
        <f t="shared" si="242"/>
        <v>5.1742836177502194E-2</v>
      </c>
      <c r="AK336" s="4">
        <f t="shared" si="242"/>
        <v>3.5319190625345942E-2</v>
      </c>
      <c r="AL336" s="4">
        <f t="shared" si="242"/>
        <v>2.3969442072658165E-2</v>
      </c>
      <c r="AM336" s="4">
        <f t="shared" si="242"/>
        <v>1.6202243558389728E-2</v>
      </c>
      <c r="AN336" s="4">
        <f t="shared" si="242"/>
        <v>1.0922240564108399E-2</v>
      </c>
      <c r="AO336" s="4">
        <f t="shared" si="242"/>
        <v>7.3493212906090566E-3</v>
      </c>
      <c r="AP336" s="4">
        <f t="shared" si="242"/>
        <v>4.9390262185057265E-3</v>
      </c>
      <c r="AQ336" s="4">
        <f t="shared" si="242"/>
        <v>3.3164275492956197E-3</v>
      </c>
      <c r="AR336" s="4">
        <f t="shared" si="242"/>
        <v>2.2256362146679809E-3</v>
      </c>
    </row>
    <row r="337" spans="1:44" x14ac:dyDescent="0.25">
      <c r="A337" s="24" t="s">
        <v>25</v>
      </c>
      <c r="B337" s="60">
        <f>'Parameter Input'!B114</f>
        <v>-210000</v>
      </c>
      <c r="C337" s="61">
        <f>'Parameter Input'!C114</f>
        <v>-210000</v>
      </c>
      <c r="D337" s="1" t="s">
        <v>15</v>
      </c>
      <c r="L337" s="54">
        <f>'Parameter Input'!E114</f>
        <v>12</v>
      </c>
      <c r="M337" s="37">
        <v>0</v>
      </c>
      <c r="N337" s="37">
        <v>1</v>
      </c>
      <c r="O337" s="37">
        <f>'Parameter Input'!F114</f>
        <v>0.9</v>
      </c>
      <c r="P337" s="55">
        <f>'Parameter Input'!G114</f>
        <v>0.4</v>
      </c>
      <c r="Q337" s="4">
        <f t="shared" si="242"/>
        <v>0.9867978615748374</v>
      </c>
      <c r="R337" s="4">
        <f t="shared" si="242"/>
        <v>0.98114509762858249</v>
      </c>
      <c r="S337" s="4">
        <f t="shared" si="242"/>
        <v>0.97311898315872036</v>
      </c>
      <c r="T337" s="4">
        <f t="shared" si="242"/>
        <v>0.96177484161592774</v>
      </c>
      <c r="U337" s="4">
        <f t="shared" si="242"/>
        <v>0.94584787155511363</v>
      </c>
      <c r="V337" s="4">
        <f t="shared" si="242"/>
        <v>0.92370360150141495</v>
      </c>
      <c r="W337" s="4">
        <f t="shared" si="242"/>
        <v>0.89334463567658451</v>
      </c>
      <c r="X337" s="4">
        <f t="shared" si="242"/>
        <v>0.85254543874327005</v>
      </c>
      <c r="Y337" s="4">
        <f t="shared" si="242"/>
        <v>0.79921300652623883</v>
      </c>
      <c r="Z337" s="4">
        <f t="shared" si="242"/>
        <v>0.73204982249993378</v>
      </c>
      <c r="AA337" s="4">
        <f t="shared" si="242"/>
        <v>0.65145592958786691</v>
      </c>
      <c r="AB337" s="4">
        <f t="shared" si="242"/>
        <v>0.56032247880849573</v>
      </c>
      <c r="AC337" s="4">
        <f t="shared" si="242"/>
        <v>0.46411326873185343</v>
      </c>
      <c r="AD337" s="4">
        <f t="shared" si="242"/>
        <v>0.36979727595523937</v>
      </c>
      <c r="AE337" s="4">
        <f t="shared" si="242"/>
        <v>0.28393948637231203</v>
      </c>
      <c r="AF337" s="4">
        <f t="shared" si="242"/>
        <v>0.21097259161117732</v>
      </c>
      <c r="AG337" s="4">
        <f t="shared" si="242"/>
        <v>0.15253917653798199</v>
      </c>
      <c r="AH337" s="4">
        <f t="shared" si="242"/>
        <v>0.10795188737709993</v>
      </c>
      <c r="AI337" s="4">
        <f t="shared" si="242"/>
        <v>7.5176653938091809E-2</v>
      </c>
      <c r="AJ337" s="4">
        <f t="shared" si="242"/>
        <v>5.1742836177502194E-2</v>
      </c>
      <c r="AK337" s="4">
        <f t="shared" si="242"/>
        <v>3.5319190625345942E-2</v>
      </c>
      <c r="AL337" s="4">
        <f t="shared" si="242"/>
        <v>2.3969442072658165E-2</v>
      </c>
      <c r="AM337" s="4">
        <f t="shared" si="242"/>
        <v>1.6202243558389728E-2</v>
      </c>
      <c r="AN337" s="4">
        <f t="shared" si="242"/>
        <v>1.0922240564108399E-2</v>
      </c>
      <c r="AO337" s="4">
        <f t="shared" si="242"/>
        <v>7.3493212906090566E-3</v>
      </c>
      <c r="AP337" s="4">
        <f t="shared" si="242"/>
        <v>4.9390262185057265E-3</v>
      </c>
      <c r="AQ337" s="4">
        <f t="shared" si="242"/>
        <v>3.3164275492956197E-3</v>
      </c>
      <c r="AR337" s="4">
        <f t="shared" si="242"/>
        <v>2.2256362146679809E-3</v>
      </c>
    </row>
    <row r="338" spans="1:44" x14ac:dyDescent="0.25">
      <c r="A338" s="24" t="s">
        <v>79</v>
      </c>
      <c r="B338" s="45">
        <f>'Parameter Input'!$L$108</f>
        <v>0.06</v>
      </c>
      <c r="C338" s="46">
        <f>'Parameter Input'!$M$108</f>
        <v>0.06</v>
      </c>
      <c r="D338" s="1" t="s">
        <v>57</v>
      </c>
      <c r="L338" s="54">
        <f>'Parameter Input'!$O$108</f>
        <v>12</v>
      </c>
      <c r="M338" s="37">
        <v>0</v>
      </c>
      <c r="N338" s="37">
        <v>1</v>
      </c>
      <c r="O338" s="37">
        <f>'Parameter Input'!$P$108</f>
        <v>0.9</v>
      </c>
      <c r="P338" s="55">
        <f>'Parameter Input'!$Q$108</f>
        <v>0.4</v>
      </c>
      <c r="Q338" s="4">
        <f t="shared" si="242"/>
        <v>0.9867978615748374</v>
      </c>
      <c r="R338" s="4">
        <f t="shared" si="242"/>
        <v>0.98114509762858249</v>
      </c>
      <c r="S338" s="4">
        <f t="shared" si="242"/>
        <v>0.97311898315872036</v>
      </c>
      <c r="T338" s="4">
        <f t="shared" si="242"/>
        <v>0.96177484161592774</v>
      </c>
      <c r="U338" s="4">
        <f t="shared" si="242"/>
        <v>0.94584787155511363</v>
      </c>
      <c r="V338" s="4">
        <f t="shared" si="242"/>
        <v>0.92370360150141495</v>
      </c>
      <c r="W338" s="4">
        <f t="shared" si="242"/>
        <v>0.89334463567658451</v>
      </c>
      <c r="X338" s="4">
        <f t="shared" si="242"/>
        <v>0.85254543874327005</v>
      </c>
      <c r="Y338" s="4">
        <f t="shared" si="242"/>
        <v>0.79921300652623883</v>
      </c>
      <c r="Z338" s="4">
        <f t="shared" si="242"/>
        <v>0.73204982249993378</v>
      </c>
      <c r="AA338" s="4">
        <f t="shared" si="242"/>
        <v>0.65145592958786691</v>
      </c>
      <c r="AB338" s="4">
        <f t="shared" si="242"/>
        <v>0.56032247880849573</v>
      </c>
      <c r="AC338" s="4">
        <f t="shared" si="242"/>
        <v>0.46411326873185343</v>
      </c>
      <c r="AD338" s="4">
        <f t="shared" si="242"/>
        <v>0.36979727595523937</v>
      </c>
      <c r="AE338" s="4">
        <f t="shared" si="242"/>
        <v>0.28393948637231203</v>
      </c>
      <c r="AF338" s="4">
        <f t="shared" si="242"/>
        <v>0.21097259161117732</v>
      </c>
      <c r="AG338" s="4">
        <f t="shared" si="242"/>
        <v>0.15253917653798199</v>
      </c>
      <c r="AH338" s="4">
        <f t="shared" si="242"/>
        <v>0.10795188737709993</v>
      </c>
      <c r="AI338" s="4">
        <f t="shared" si="242"/>
        <v>7.5176653938091809E-2</v>
      </c>
      <c r="AJ338" s="4">
        <f t="shared" si="242"/>
        <v>5.1742836177502194E-2</v>
      </c>
      <c r="AK338" s="4">
        <f t="shared" si="242"/>
        <v>3.5319190625345942E-2</v>
      </c>
      <c r="AL338" s="4">
        <f t="shared" si="242"/>
        <v>2.3969442072658165E-2</v>
      </c>
      <c r="AM338" s="4">
        <f t="shared" si="242"/>
        <v>1.6202243558389728E-2</v>
      </c>
      <c r="AN338" s="4">
        <f t="shared" si="242"/>
        <v>1.0922240564108399E-2</v>
      </c>
      <c r="AO338" s="4">
        <f t="shared" si="242"/>
        <v>7.3493212906090566E-3</v>
      </c>
      <c r="AP338" s="4">
        <f t="shared" si="242"/>
        <v>4.9390262185057265E-3</v>
      </c>
      <c r="AQ338" s="4">
        <f t="shared" si="242"/>
        <v>3.3164275492956197E-3</v>
      </c>
      <c r="AR338" s="4">
        <f t="shared" si="242"/>
        <v>2.2256362146679809E-3</v>
      </c>
    </row>
    <row r="339" spans="1:44" x14ac:dyDescent="0.25">
      <c r="A339" s="24" t="s">
        <v>37</v>
      </c>
      <c r="B339" s="43">
        <f>'Parameter Input'!B115</f>
        <v>1450000</v>
      </c>
      <c r="C339" s="44">
        <f>'Parameter Input'!C115</f>
        <v>1450000</v>
      </c>
      <c r="D339" s="1" t="s">
        <v>38</v>
      </c>
      <c r="L339" s="54">
        <f>'Parameter Input'!E115</f>
        <v>12</v>
      </c>
      <c r="M339" s="37">
        <v>0</v>
      </c>
      <c r="N339" s="37">
        <v>1</v>
      </c>
      <c r="O339" s="37">
        <f>'Parameter Input'!F115</f>
        <v>0.9</v>
      </c>
      <c r="P339" s="55">
        <f>'Parameter Input'!G115</f>
        <v>0.4</v>
      </c>
      <c r="Q339" s="4">
        <f t="shared" si="242"/>
        <v>0.9867978615748374</v>
      </c>
      <c r="R339" s="4">
        <f t="shared" si="242"/>
        <v>0.98114509762858249</v>
      </c>
      <c r="S339" s="4">
        <f t="shared" si="242"/>
        <v>0.97311898315872036</v>
      </c>
      <c r="T339" s="4">
        <f t="shared" si="242"/>
        <v>0.96177484161592774</v>
      </c>
      <c r="U339" s="4">
        <f t="shared" si="242"/>
        <v>0.94584787155511363</v>
      </c>
      <c r="V339" s="4">
        <f t="shared" si="242"/>
        <v>0.92370360150141495</v>
      </c>
      <c r="W339" s="4">
        <f t="shared" si="242"/>
        <v>0.89334463567658451</v>
      </c>
      <c r="X339" s="4">
        <f t="shared" si="242"/>
        <v>0.85254543874327005</v>
      </c>
      <c r="Y339" s="4">
        <f t="shared" si="242"/>
        <v>0.79921300652623883</v>
      </c>
      <c r="Z339" s="4">
        <f t="shared" si="242"/>
        <v>0.73204982249993378</v>
      </c>
      <c r="AA339" s="4">
        <f t="shared" si="242"/>
        <v>0.65145592958786691</v>
      </c>
      <c r="AB339" s="4">
        <f t="shared" si="242"/>
        <v>0.56032247880849573</v>
      </c>
      <c r="AC339" s="4">
        <f t="shared" si="242"/>
        <v>0.46411326873185343</v>
      </c>
      <c r="AD339" s="4">
        <f t="shared" si="242"/>
        <v>0.36979727595523937</v>
      </c>
      <c r="AE339" s="4">
        <f t="shared" si="242"/>
        <v>0.28393948637231203</v>
      </c>
      <c r="AF339" s="4">
        <f t="shared" si="242"/>
        <v>0.21097259161117732</v>
      </c>
      <c r="AG339" s="4">
        <f t="shared" si="242"/>
        <v>0.15253917653798199</v>
      </c>
      <c r="AH339" s="4">
        <f t="shared" si="242"/>
        <v>0.10795188737709993</v>
      </c>
      <c r="AI339" s="4">
        <f t="shared" si="242"/>
        <v>7.5176653938091809E-2</v>
      </c>
      <c r="AJ339" s="4">
        <f t="shared" si="242"/>
        <v>5.1742836177502194E-2</v>
      </c>
      <c r="AK339" s="4">
        <f t="shared" si="242"/>
        <v>3.5319190625345942E-2</v>
      </c>
      <c r="AL339" s="4">
        <f t="shared" si="242"/>
        <v>2.3969442072658165E-2</v>
      </c>
      <c r="AM339" s="4">
        <f t="shared" si="242"/>
        <v>1.6202243558389728E-2</v>
      </c>
      <c r="AN339" s="4">
        <f t="shared" si="242"/>
        <v>1.0922240564108399E-2</v>
      </c>
      <c r="AO339" s="4">
        <f t="shared" si="242"/>
        <v>7.3493212906090566E-3</v>
      </c>
      <c r="AP339" s="4">
        <f t="shared" si="242"/>
        <v>4.9390262185057265E-3</v>
      </c>
      <c r="AQ339" s="4">
        <f t="shared" si="242"/>
        <v>3.3164275492956197E-3</v>
      </c>
      <c r="AR339" s="4">
        <f t="shared" si="242"/>
        <v>2.2256362146679809E-3</v>
      </c>
    </row>
    <row r="340" spans="1:44" x14ac:dyDescent="0.25">
      <c r="A340" s="24" t="s">
        <v>52</v>
      </c>
      <c r="B340" s="43">
        <f>'Parameter Input'!$L$104</f>
        <v>1300000</v>
      </c>
      <c r="C340" s="44">
        <f>'Parameter Input'!$M$104</f>
        <v>812500</v>
      </c>
      <c r="D340" s="1" t="s">
        <v>38</v>
      </c>
      <c r="L340" s="54">
        <f>'Parameter Input'!$O$104</f>
        <v>12</v>
      </c>
      <c r="M340" s="37">
        <v>0</v>
      </c>
      <c r="N340" s="37">
        <v>1</v>
      </c>
      <c r="O340" s="37">
        <f>'Parameter Input'!$P$104</f>
        <v>0.9</v>
      </c>
      <c r="P340" s="55">
        <f>'Parameter Input'!$Q$104</f>
        <v>0.4</v>
      </c>
      <c r="Q340" s="4">
        <f t="shared" si="242"/>
        <v>0.9867978615748374</v>
      </c>
      <c r="R340" s="4">
        <f t="shared" si="242"/>
        <v>0.98114509762858249</v>
      </c>
      <c r="S340" s="4">
        <f t="shared" si="242"/>
        <v>0.97311898315872036</v>
      </c>
      <c r="T340" s="4">
        <f t="shared" si="242"/>
        <v>0.96177484161592774</v>
      </c>
      <c r="U340" s="4">
        <f t="shared" si="242"/>
        <v>0.94584787155511363</v>
      </c>
      <c r="V340" s="4">
        <f t="shared" si="242"/>
        <v>0.92370360150141495</v>
      </c>
      <c r="W340" s="4">
        <f t="shared" si="242"/>
        <v>0.89334463567658451</v>
      </c>
      <c r="X340" s="4">
        <f t="shared" si="242"/>
        <v>0.85254543874327005</v>
      </c>
      <c r="Y340" s="4">
        <f t="shared" si="242"/>
        <v>0.79921300652623883</v>
      </c>
      <c r="Z340" s="4">
        <f t="shared" si="242"/>
        <v>0.73204982249993378</v>
      </c>
      <c r="AA340" s="4">
        <f t="shared" si="242"/>
        <v>0.65145592958786691</v>
      </c>
      <c r="AB340" s="4">
        <f t="shared" si="242"/>
        <v>0.56032247880849573</v>
      </c>
      <c r="AC340" s="4">
        <f t="shared" si="242"/>
        <v>0.46411326873185343</v>
      </c>
      <c r="AD340" s="4">
        <f t="shared" si="242"/>
        <v>0.36979727595523937</v>
      </c>
      <c r="AE340" s="4">
        <f t="shared" si="242"/>
        <v>0.28393948637231203</v>
      </c>
      <c r="AF340" s="4">
        <f t="shared" si="242"/>
        <v>0.21097259161117732</v>
      </c>
      <c r="AG340" s="4">
        <f t="shared" si="242"/>
        <v>0.15253917653798199</v>
      </c>
      <c r="AH340" s="4">
        <f t="shared" si="242"/>
        <v>0.10795188737709993</v>
      </c>
      <c r="AI340" s="4">
        <f t="shared" si="242"/>
        <v>7.5176653938091809E-2</v>
      </c>
      <c r="AJ340" s="4">
        <f t="shared" si="242"/>
        <v>5.1742836177502194E-2</v>
      </c>
      <c r="AK340" s="4">
        <f t="shared" si="242"/>
        <v>3.5319190625345942E-2</v>
      </c>
      <c r="AL340" s="4">
        <f t="shared" si="242"/>
        <v>2.3969442072658165E-2</v>
      </c>
      <c r="AM340" s="4">
        <f t="shared" si="242"/>
        <v>1.6202243558389728E-2</v>
      </c>
      <c r="AN340" s="4">
        <f t="shared" si="242"/>
        <v>1.0922240564108399E-2</v>
      </c>
      <c r="AO340" s="4">
        <f t="shared" si="242"/>
        <v>7.3493212906090566E-3</v>
      </c>
      <c r="AP340" s="4">
        <f t="shared" si="242"/>
        <v>4.9390262185057265E-3</v>
      </c>
      <c r="AQ340" s="4">
        <f t="shared" si="242"/>
        <v>3.3164275492956197E-3</v>
      </c>
      <c r="AR340" s="4">
        <f t="shared" si="242"/>
        <v>2.2256362146679809E-3</v>
      </c>
    </row>
    <row r="341" spans="1:44" x14ac:dyDescent="0.25">
      <c r="A341" s="24" t="s">
        <v>288</v>
      </c>
      <c r="B341" s="45">
        <f>'Parameter Input'!B120</f>
        <v>8.9635854341736696</v>
      </c>
      <c r="C341" s="46">
        <f>'Parameter Input'!C120</f>
        <v>8.9635854341736696</v>
      </c>
      <c r="D341" s="1" t="s">
        <v>76</v>
      </c>
      <c r="L341" s="54">
        <f>'Parameter Input'!E120</f>
        <v>12</v>
      </c>
      <c r="M341" s="37">
        <v>0</v>
      </c>
      <c r="N341" s="37">
        <v>1</v>
      </c>
      <c r="O341" s="37">
        <f>'Parameter Input'!F120</f>
        <v>0.9</v>
      </c>
      <c r="P341" s="55">
        <f>'Parameter Input'!G120</f>
        <v>0.4</v>
      </c>
      <c r="Q341" s="4">
        <f t="shared" si="242"/>
        <v>0.9867978615748374</v>
      </c>
      <c r="R341" s="4">
        <f t="shared" si="242"/>
        <v>0.98114509762858249</v>
      </c>
      <c r="S341" s="4">
        <f t="shared" si="242"/>
        <v>0.97311898315872036</v>
      </c>
      <c r="T341" s="4">
        <f t="shared" si="242"/>
        <v>0.96177484161592774</v>
      </c>
      <c r="U341" s="4">
        <f t="shared" si="242"/>
        <v>0.94584787155511363</v>
      </c>
      <c r="V341" s="4">
        <f t="shared" si="242"/>
        <v>0.92370360150141495</v>
      </c>
      <c r="W341" s="4">
        <f t="shared" si="242"/>
        <v>0.89334463567658451</v>
      </c>
      <c r="X341" s="4">
        <f t="shared" si="242"/>
        <v>0.85254543874327005</v>
      </c>
      <c r="Y341" s="4">
        <f t="shared" si="242"/>
        <v>0.79921300652623883</v>
      </c>
      <c r="Z341" s="4">
        <f t="shared" si="242"/>
        <v>0.73204982249993378</v>
      </c>
      <c r="AA341" s="4">
        <f t="shared" si="242"/>
        <v>0.65145592958786691</v>
      </c>
      <c r="AB341" s="4">
        <f t="shared" si="242"/>
        <v>0.56032247880849573</v>
      </c>
      <c r="AC341" s="4">
        <f t="shared" si="242"/>
        <v>0.46411326873185343</v>
      </c>
      <c r="AD341" s="4">
        <f t="shared" si="242"/>
        <v>0.36979727595523937</v>
      </c>
      <c r="AE341" s="4">
        <f t="shared" si="242"/>
        <v>0.28393948637231203</v>
      </c>
      <c r="AF341" s="4">
        <f t="shared" si="242"/>
        <v>0.21097259161117732</v>
      </c>
      <c r="AG341" s="4">
        <f t="shared" si="242"/>
        <v>0.15253917653798199</v>
      </c>
      <c r="AH341" s="4">
        <f t="shared" si="242"/>
        <v>0.10795188737709993</v>
      </c>
      <c r="AI341" s="4">
        <f t="shared" si="242"/>
        <v>7.5176653938091809E-2</v>
      </c>
      <c r="AJ341" s="4">
        <f t="shared" si="242"/>
        <v>5.1742836177502194E-2</v>
      </c>
      <c r="AK341" s="4">
        <f t="shared" si="242"/>
        <v>3.5319190625345942E-2</v>
      </c>
      <c r="AL341" s="4">
        <f t="shared" si="242"/>
        <v>2.3969442072658165E-2</v>
      </c>
      <c r="AM341" s="4">
        <f t="shared" si="242"/>
        <v>1.6202243558389728E-2</v>
      </c>
      <c r="AN341" s="4">
        <f t="shared" si="242"/>
        <v>1.0922240564108399E-2</v>
      </c>
      <c r="AO341" s="4">
        <f t="shared" si="242"/>
        <v>7.3493212906090566E-3</v>
      </c>
      <c r="AP341" s="4">
        <f t="shared" si="242"/>
        <v>4.9390262185057265E-3</v>
      </c>
      <c r="AQ341" s="4">
        <f t="shared" si="242"/>
        <v>3.3164275492956197E-3</v>
      </c>
      <c r="AR341" s="4">
        <f t="shared" si="242"/>
        <v>2.2256362146679809E-3</v>
      </c>
    </row>
    <row r="342" spans="1:44" x14ac:dyDescent="0.25">
      <c r="A342" s="24" t="s">
        <v>59</v>
      </c>
      <c r="B342" s="47">
        <f>'Parameter Input'!$L$105</f>
        <v>27.1614</v>
      </c>
      <c r="C342" s="48">
        <f>'Parameter Input'!$M$105</f>
        <v>27.1614</v>
      </c>
      <c r="D342" s="1" t="s">
        <v>60</v>
      </c>
      <c r="L342" s="54">
        <f>'Parameter Input'!$O$105</f>
        <v>12</v>
      </c>
      <c r="M342" s="37">
        <v>0</v>
      </c>
      <c r="N342" s="37">
        <v>1</v>
      </c>
      <c r="O342" s="37">
        <f>'Parameter Input'!$P$105</f>
        <v>0.9</v>
      </c>
      <c r="P342" s="55">
        <f>'Parameter Input'!$Q$105</f>
        <v>0.4</v>
      </c>
      <c r="Q342" s="4">
        <f t="shared" si="242"/>
        <v>0.9867978615748374</v>
      </c>
      <c r="R342" s="4">
        <f t="shared" si="242"/>
        <v>0.98114509762858249</v>
      </c>
      <c r="S342" s="4">
        <f t="shared" si="242"/>
        <v>0.97311898315872036</v>
      </c>
      <c r="T342" s="4">
        <f t="shared" si="242"/>
        <v>0.96177484161592774</v>
      </c>
      <c r="U342" s="4">
        <f t="shared" si="242"/>
        <v>0.94584787155511363</v>
      </c>
      <c r="V342" s="4">
        <f t="shared" si="242"/>
        <v>0.92370360150141495</v>
      </c>
      <c r="W342" s="4">
        <f t="shared" si="242"/>
        <v>0.89334463567658451</v>
      </c>
      <c r="X342" s="4">
        <f t="shared" si="242"/>
        <v>0.85254543874327005</v>
      </c>
      <c r="Y342" s="4">
        <f t="shared" si="242"/>
        <v>0.79921300652623883</v>
      </c>
      <c r="Z342" s="4">
        <f t="shared" si="242"/>
        <v>0.73204982249993378</v>
      </c>
      <c r="AA342" s="4">
        <f t="shared" si="242"/>
        <v>0.65145592958786691</v>
      </c>
      <c r="AB342" s="4">
        <f t="shared" si="242"/>
        <v>0.56032247880849573</v>
      </c>
      <c r="AC342" s="4">
        <f t="shared" si="242"/>
        <v>0.46411326873185343</v>
      </c>
      <c r="AD342" s="4">
        <f t="shared" si="242"/>
        <v>0.36979727595523937</v>
      </c>
      <c r="AE342" s="4">
        <f t="shared" si="242"/>
        <v>0.28393948637231203</v>
      </c>
      <c r="AF342" s="4">
        <f t="shared" si="242"/>
        <v>0.21097259161117732</v>
      </c>
      <c r="AG342" s="4">
        <f t="shared" si="242"/>
        <v>0.15253917653798199</v>
      </c>
      <c r="AH342" s="4">
        <f t="shared" si="242"/>
        <v>0.10795188737709993</v>
      </c>
      <c r="AI342" s="4">
        <f t="shared" si="242"/>
        <v>7.5176653938091809E-2</v>
      </c>
      <c r="AJ342" s="4">
        <f t="shared" si="242"/>
        <v>5.1742836177502194E-2</v>
      </c>
      <c r="AK342" s="4">
        <f t="shared" si="242"/>
        <v>3.5319190625345942E-2</v>
      </c>
      <c r="AL342" s="4">
        <f t="shared" si="242"/>
        <v>2.3969442072658165E-2</v>
      </c>
      <c r="AM342" s="4">
        <f t="shared" si="242"/>
        <v>1.6202243558389728E-2</v>
      </c>
      <c r="AN342" s="4">
        <f t="shared" si="242"/>
        <v>1.0922240564108399E-2</v>
      </c>
      <c r="AO342" s="4">
        <f t="shared" si="242"/>
        <v>7.3493212906090566E-3</v>
      </c>
      <c r="AP342" s="4">
        <f t="shared" si="242"/>
        <v>4.9390262185057265E-3</v>
      </c>
      <c r="AQ342" s="4">
        <f t="shared" si="242"/>
        <v>3.3164275492956197E-3</v>
      </c>
      <c r="AR342" s="4">
        <f t="shared" si="242"/>
        <v>2.2256362146679809E-3</v>
      </c>
    </row>
    <row r="343" spans="1:44" x14ac:dyDescent="0.25">
      <c r="A343" s="24" t="s">
        <v>67</v>
      </c>
      <c r="B343" s="45">
        <f>'Parameter Input'!$L$106</f>
        <v>9.2586511082899101E-2</v>
      </c>
      <c r="C343" s="46">
        <f>'Parameter Input'!$M$106</f>
        <v>7.3304790352502799E-2</v>
      </c>
      <c r="D343" s="1" t="s">
        <v>68</v>
      </c>
      <c r="L343" s="54">
        <f>'Parameter Input'!$O$106</f>
        <v>12</v>
      </c>
      <c r="M343" s="37">
        <v>0</v>
      </c>
      <c r="N343" s="37">
        <v>1</v>
      </c>
      <c r="O343" s="37">
        <f>'Parameter Input'!$P$106</f>
        <v>0.9</v>
      </c>
      <c r="P343" s="55">
        <f>'Parameter Input'!$Q$106</f>
        <v>0.4</v>
      </c>
      <c r="Q343" s="4">
        <f t="shared" si="242"/>
        <v>0.9867978615748374</v>
      </c>
      <c r="R343" s="4">
        <f t="shared" si="242"/>
        <v>0.98114509762858249</v>
      </c>
      <c r="S343" s="4">
        <f t="shared" si="242"/>
        <v>0.97311898315872036</v>
      </c>
      <c r="T343" s="4">
        <f t="shared" ref="T343:AI350" si="243">$N343+($M343-$N343)*((1/(1+EXP(-$P343*(T$9-$L343)))^$O343))</f>
        <v>0.96177484161592774</v>
      </c>
      <c r="U343" s="4">
        <f t="shared" si="243"/>
        <v>0.94584787155511363</v>
      </c>
      <c r="V343" s="4">
        <f t="shared" si="243"/>
        <v>0.92370360150141495</v>
      </c>
      <c r="W343" s="4">
        <f t="shared" si="243"/>
        <v>0.89334463567658451</v>
      </c>
      <c r="X343" s="4">
        <f t="shared" si="243"/>
        <v>0.85254543874327005</v>
      </c>
      <c r="Y343" s="4">
        <f t="shared" si="243"/>
        <v>0.79921300652623883</v>
      </c>
      <c r="Z343" s="4">
        <f t="shared" si="243"/>
        <v>0.73204982249993378</v>
      </c>
      <c r="AA343" s="4">
        <f t="shared" si="243"/>
        <v>0.65145592958786691</v>
      </c>
      <c r="AB343" s="4">
        <f t="shared" si="243"/>
        <v>0.56032247880849573</v>
      </c>
      <c r="AC343" s="4">
        <f t="shared" si="243"/>
        <v>0.46411326873185343</v>
      </c>
      <c r="AD343" s="4">
        <f t="shared" si="243"/>
        <v>0.36979727595523937</v>
      </c>
      <c r="AE343" s="4">
        <f t="shared" si="243"/>
        <v>0.28393948637231203</v>
      </c>
      <c r="AF343" s="4">
        <f t="shared" si="243"/>
        <v>0.21097259161117732</v>
      </c>
      <c r="AG343" s="4">
        <f t="shared" si="243"/>
        <v>0.15253917653798199</v>
      </c>
      <c r="AH343" s="4">
        <f t="shared" si="243"/>
        <v>0.10795188737709993</v>
      </c>
      <c r="AI343" s="4">
        <f t="shared" si="243"/>
        <v>7.5176653938091809E-2</v>
      </c>
      <c r="AJ343" s="4">
        <f t="shared" ref="AJ343:AR350" si="244">$N343+($M343-$N343)*((1/(1+EXP(-$P343*(AJ$9-$L343)))^$O343))</f>
        <v>5.1742836177502194E-2</v>
      </c>
      <c r="AK343" s="4">
        <f t="shared" si="244"/>
        <v>3.5319190625345942E-2</v>
      </c>
      <c r="AL343" s="4">
        <f t="shared" si="244"/>
        <v>2.3969442072658165E-2</v>
      </c>
      <c r="AM343" s="4">
        <f t="shared" si="244"/>
        <v>1.6202243558389728E-2</v>
      </c>
      <c r="AN343" s="4">
        <f t="shared" si="244"/>
        <v>1.0922240564108399E-2</v>
      </c>
      <c r="AO343" s="4">
        <f t="shared" si="244"/>
        <v>7.3493212906090566E-3</v>
      </c>
      <c r="AP343" s="4">
        <f t="shared" si="244"/>
        <v>4.9390262185057265E-3</v>
      </c>
      <c r="AQ343" s="4">
        <f t="shared" si="244"/>
        <v>3.3164275492956197E-3</v>
      </c>
      <c r="AR343" s="4">
        <f t="shared" si="244"/>
        <v>2.2256362146679809E-3</v>
      </c>
    </row>
    <row r="344" spans="1:44" x14ac:dyDescent="0.25">
      <c r="A344" s="24" t="s">
        <v>206</v>
      </c>
      <c r="B344" s="115">
        <f>'Parameter Input'!$L$109</f>
        <v>0</v>
      </c>
      <c r="C344" s="116">
        <f>'Parameter Input'!$M$109</f>
        <v>0</v>
      </c>
      <c r="D344" s="1" t="s">
        <v>76</v>
      </c>
      <c r="L344" s="54">
        <f>'Parameter Input'!$O$109</f>
        <v>17</v>
      </c>
      <c r="M344" s="37">
        <v>0</v>
      </c>
      <c r="N344" s="37">
        <v>1</v>
      </c>
      <c r="O344" s="37">
        <f>'Parameter Input'!$P$109</f>
        <v>0.9</v>
      </c>
      <c r="P344" s="55">
        <f>'Parameter Input'!$Q$109</f>
        <v>0.4</v>
      </c>
      <c r="Q344" s="4">
        <f t="shared" ref="Q344:AR344" si="245">$N344+($M344-$N344)*((1/(1+EXP(-$P344*(Q$9-$L344)))^$O344))</f>
        <v>0.99780374543478534</v>
      </c>
      <c r="R344" s="4">
        <f t="shared" si="245"/>
        <v>0.99685359315256394</v>
      </c>
      <c r="S344" s="4">
        <f t="shared" si="245"/>
        <v>0.99549347132349975</v>
      </c>
      <c r="T344" s="4">
        <f t="shared" si="245"/>
        <v>0.99354772139898062</v>
      </c>
      <c r="U344" s="4">
        <f t="shared" si="245"/>
        <v>0.99076681540580536</v>
      </c>
      <c r="V344" s="4">
        <f t="shared" si="245"/>
        <v>0.9867978615748374</v>
      </c>
      <c r="W344" s="4">
        <f t="shared" si="245"/>
        <v>0.98114509762858249</v>
      </c>
      <c r="X344" s="4">
        <f t="shared" si="245"/>
        <v>0.97311898315872036</v>
      </c>
      <c r="Y344" s="4">
        <f t="shared" si="245"/>
        <v>0.96177484161592774</v>
      </c>
      <c r="Z344" s="4">
        <f t="shared" si="245"/>
        <v>0.94584787155511363</v>
      </c>
      <c r="AA344" s="4">
        <f t="shared" si="245"/>
        <v>0.92370360150141495</v>
      </c>
      <c r="AB344" s="4">
        <f t="shared" si="245"/>
        <v>0.89334463567658451</v>
      </c>
      <c r="AC344" s="4">
        <f t="shared" si="245"/>
        <v>0.85254543874327005</v>
      </c>
      <c r="AD344" s="4">
        <f t="shared" si="245"/>
        <v>0.79921300652623883</v>
      </c>
      <c r="AE344" s="4">
        <f t="shared" si="245"/>
        <v>0.73204982249993378</v>
      </c>
      <c r="AF344" s="4">
        <f t="shared" si="245"/>
        <v>0.65145592958786691</v>
      </c>
      <c r="AG344" s="4">
        <f t="shared" si="245"/>
        <v>0.56032247880849573</v>
      </c>
      <c r="AH344" s="4">
        <f t="shared" si="245"/>
        <v>0.46411326873185343</v>
      </c>
      <c r="AI344" s="4">
        <f t="shared" si="245"/>
        <v>0.36979727595523937</v>
      </c>
      <c r="AJ344" s="4">
        <f t="shared" si="245"/>
        <v>0.28393948637231203</v>
      </c>
      <c r="AK344" s="4">
        <f t="shared" si="245"/>
        <v>0.21097259161117732</v>
      </c>
      <c r="AL344" s="4">
        <f t="shared" si="245"/>
        <v>0.15253917653798199</v>
      </c>
      <c r="AM344" s="4">
        <f t="shared" si="245"/>
        <v>0.10795188737709993</v>
      </c>
      <c r="AN344" s="4">
        <f t="shared" si="245"/>
        <v>7.5176653938091809E-2</v>
      </c>
      <c r="AO344" s="4">
        <f t="shared" si="245"/>
        <v>5.1742836177502194E-2</v>
      </c>
      <c r="AP344" s="4">
        <f t="shared" si="245"/>
        <v>3.5319190625345942E-2</v>
      </c>
      <c r="AQ344" s="4">
        <f t="shared" si="245"/>
        <v>2.3969442072658165E-2</v>
      </c>
      <c r="AR344" s="4">
        <f t="shared" si="245"/>
        <v>1.6202243558389728E-2</v>
      </c>
    </row>
    <row r="345" spans="1:44" x14ac:dyDescent="0.25">
      <c r="A345" s="24" t="s">
        <v>41</v>
      </c>
      <c r="B345" s="43">
        <f>'Parameter Input'!$L$103</f>
        <v>20</v>
      </c>
      <c r="C345" s="44">
        <f>'Parameter Input'!$M$103</f>
        <v>20</v>
      </c>
      <c r="D345" s="1" t="s">
        <v>42</v>
      </c>
      <c r="L345" s="54">
        <f>'Parameter Input'!$O$103</f>
        <v>12</v>
      </c>
      <c r="M345" s="37">
        <v>0</v>
      </c>
      <c r="N345" s="37">
        <v>1</v>
      </c>
      <c r="O345" s="37">
        <f>'Parameter Input'!$P$103</f>
        <v>0.9</v>
      </c>
      <c r="P345" s="55">
        <f>'Parameter Input'!$Q$103</f>
        <v>0.4</v>
      </c>
      <c r="Q345" s="4">
        <f t="shared" ref="Q345:AF350" si="246">$N345+($M345-$N345)*((1/(1+EXP(-$P345*(Q$9-$L345)))^$O345))</f>
        <v>0.9867978615748374</v>
      </c>
      <c r="R345" s="4">
        <f t="shared" si="246"/>
        <v>0.98114509762858249</v>
      </c>
      <c r="S345" s="4">
        <f t="shared" si="246"/>
        <v>0.97311898315872036</v>
      </c>
      <c r="T345" s="4">
        <f t="shared" si="246"/>
        <v>0.96177484161592774</v>
      </c>
      <c r="U345" s="4">
        <f t="shared" si="246"/>
        <v>0.94584787155511363</v>
      </c>
      <c r="V345" s="4">
        <f t="shared" si="246"/>
        <v>0.92370360150141495</v>
      </c>
      <c r="W345" s="4">
        <f t="shared" si="246"/>
        <v>0.89334463567658451</v>
      </c>
      <c r="X345" s="4">
        <f t="shared" si="246"/>
        <v>0.85254543874327005</v>
      </c>
      <c r="Y345" s="4">
        <f t="shared" si="246"/>
        <v>0.79921300652623883</v>
      </c>
      <c r="Z345" s="4">
        <f t="shared" si="246"/>
        <v>0.73204982249993378</v>
      </c>
      <c r="AA345" s="4">
        <f t="shared" si="246"/>
        <v>0.65145592958786691</v>
      </c>
      <c r="AB345" s="4">
        <f t="shared" si="246"/>
        <v>0.56032247880849573</v>
      </c>
      <c r="AC345" s="4">
        <f t="shared" si="246"/>
        <v>0.46411326873185343</v>
      </c>
      <c r="AD345" s="4">
        <f t="shared" si="246"/>
        <v>0.36979727595523937</v>
      </c>
      <c r="AE345" s="4">
        <f t="shared" si="246"/>
        <v>0.28393948637231203</v>
      </c>
      <c r="AF345" s="4">
        <f t="shared" si="246"/>
        <v>0.21097259161117732</v>
      </c>
      <c r="AG345" s="4">
        <f t="shared" si="243"/>
        <v>0.15253917653798199</v>
      </c>
      <c r="AH345" s="4">
        <f t="shared" si="243"/>
        <v>0.10795188737709993</v>
      </c>
      <c r="AI345" s="4">
        <f t="shared" si="243"/>
        <v>7.5176653938091809E-2</v>
      </c>
      <c r="AJ345" s="4">
        <f t="shared" si="244"/>
        <v>5.1742836177502194E-2</v>
      </c>
      <c r="AK345" s="4">
        <f t="shared" si="244"/>
        <v>3.5319190625345942E-2</v>
      </c>
      <c r="AL345" s="4">
        <f t="shared" si="244"/>
        <v>2.3969442072658165E-2</v>
      </c>
      <c r="AM345" s="4">
        <f t="shared" si="244"/>
        <v>1.6202243558389728E-2</v>
      </c>
      <c r="AN345" s="4">
        <f t="shared" si="244"/>
        <v>1.0922240564108399E-2</v>
      </c>
      <c r="AO345" s="4">
        <f t="shared" si="244"/>
        <v>7.3493212906090566E-3</v>
      </c>
      <c r="AP345" s="4">
        <f t="shared" si="244"/>
        <v>4.9390262185057265E-3</v>
      </c>
      <c r="AQ345" s="4">
        <f t="shared" si="244"/>
        <v>3.3164275492956197E-3</v>
      </c>
      <c r="AR345" s="4">
        <f t="shared" si="244"/>
        <v>2.2256362146679809E-3</v>
      </c>
    </row>
    <row r="346" spans="1:44" x14ac:dyDescent="0.25">
      <c r="A346" s="24" t="s">
        <v>70</v>
      </c>
      <c r="B346" s="43">
        <f>'Parameter Input'!B119</f>
        <v>30</v>
      </c>
      <c r="C346" s="44">
        <f>'Parameter Input'!C119</f>
        <v>30</v>
      </c>
      <c r="D346" s="1" t="s">
        <v>42</v>
      </c>
      <c r="L346" s="54">
        <f>'Parameter Input'!E119</f>
        <v>12</v>
      </c>
      <c r="M346" s="37">
        <v>0</v>
      </c>
      <c r="N346" s="37">
        <v>1</v>
      </c>
      <c r="O346" s="37">
        <f>'Parameter Input'!F119</f>
        <v>0.9</v>
      </c>
      <c r="P346" s="55">
        <f>'Parameter Input'!G119</f>
        <v>0.4</v>
      </c>
      <c r="Q346" s="4">
        <f t="shared" si="246"/>
        <v>0.9867978615748374</v>
      </c>
      <c r="R346" s="4">
        <f t="shared" si="246"/>
        <v>0.98114509762858249</v>
      </c>
      <c r="S346" s="4">
        <f t="shared" si="246"/>
        <v>0.97311898315872036</v>
      </c>
      <c r="T346" s="4">
        <f t="shared" si="246"/>
        <v>0.96177484161592774</v>
      </c>
      <c r="U346" s="4">
        <f t="shared" si="246"/>
        <v>0.94584787155511363</v>
      </c>
      <c r="V346" s="4">
        <f t="shared" si="246"/>
        <v>0.92370360150141495</v>
      </c>
      <c r="W346" s="4">
        <f t="shared" si="246"/>
        <v>0.89334463567658451</v>
      </c>
      <c r="X346" s="4">
        <f t="shared" si="246"/>
        <v>0.85254543874327005</v>
      </c>
      <c r="Y346" s="4">
        <f t="shared" si="246"/>
        <v>0.79921300652623883</v>
      </c>
      <c r="Z346" s="4">
        <f t="shared" si="246"/>
        <v>0.73204982249993378</v>
      </c>
      <c r="AA346" s="4">
        <f t="shared" si="246"/>
        <v>0.65145592958786691</v>
      </c>
      <c r="AB346" s="4">
        <f t="shared" si="246"/>
        <v>0.56032247880849573</v>
      </c>
      <c r="AC346" s="4">
        <f t="shared" si="246"/>
        <v>0.46411326873185343</v>
      </c>
      <c r="AD346" s="4">
        <f t="shared" si="246"/>
        <v>0.36979727595523937</v>
      </c>
      <c r="AE346" s="4">
        <f t="shared" si="246"/>
        <v>0.28393948637231203</v>
      </c>
      <c r="AF346" s="4">
        <f t="shared" si="246"/>
        <v>0.21097259161117732</v>
      </c>
      <c r="AG346" s="4">
        <f t="shared" si="243"/>
        <v>0.15253917653798199</v>
      </c>
      <c r="AH346" s="4">
        <f t="shared" si="243"/>
        <v>0.10795188737709993</v>
      </c>
      <c r="AI346" s="4">
        <f t="shared" si="243"/>
        <v>7.5176653938091809E-2</v>
      </c>
      <c r="AJ346" s="4">
        <f t="shared" si="244"/>
        <v>5.1742836177502194E-2</v>
      </c>
      <c r="AK346" s="4">
        <f t="shared" si="244"/>
        <v>3.5319190625345942E-2</v>
      </c>
      <c r="AL346" s="4">
        <f t="shared" si="244"/>
        <v>2.3969442072658165E-2</v>
      </c>
      <c r="AM346" s="4">
        <f t="shared" si="244"/>
        <v>1.6202243558389728E-2</v>
      </c>
      <c r="AN346" s="4">
        <f t="shared" si="244"/>
        <v>1.0922240564108399E-2</v>
      </c>
      <c r="AO346" s="4">
        <f t="shared" si="244"/>
        <v>7.3493212906090566E-3</v>
      </c>
      <c r="AP346" s="4">
        <f t="shared" si="244"/>
        <v>4.9390262185057265E-3</v>
      </c>
      <c r="AQ346" s="4">
        <f t="shared" si="244"/>
        <v>3.3164275492956197E-3</v>
      </c>
      <c r="AR346" s="4">
        <f t="shared" si="244"/>
        <v>2.2256362146679809E-3</v>
      </c>
    </row>
    <row r="347" spans="1:44" x14ac:dyDescent="0.25">
      <c r="A347" s="24" t="s">
        <v>207</v>
      </c>
      <c r="B347" s="70">
        <f>'Parameter Input'!B116</f>
        <v>2240</v>
      </c>
      <c r="C347" s="71">
        <f>'Parameter Input'!C116</f>
        <v>2240</v>
      </c>
      <c r="D347" s="1" t="s">
        <v>49</v>
      </c>
      <c r="L347" s="54">
        <f>'Parameter Input'!E116</f>
        <v>12</v>
      </c>
      <c r="M347" s="37">
        <v>0</v>
      </c>
      <c r="N347" s="37">
        <v>1</v>
      </c>
      <c r="O347" s="37">
        <f>'Parameter Input'!F116</f>
        <v>0.9</v>
      </c>
      <c r="P347" s="55">
        <f>'Parameter Input'!G116</f>
        <v>0.4</v>
      </c>
      <c r="Q347" s="4">
        <f t="shared" si="246"/>
        <v>0.9867978615748374</v>
      </c>
      <c r="R347" s="4">
        <f t="shared" si="246"/>
        <v>0.98114509762858249</v>
      </c>
      <c r="S347" s="4">
        <f t="shared" si="246"/>
        <v>0.97311898315872036</v>
      </c>
      <c r="T347" s="4">
        <f t="shared" si="246"/>
        <v>0.96177484161592774</v>
      </c>
      <c r="U347" s="4">
        <f t="shared" si="246"/>
        <v>0.94584787155511363</v>
      </c>
      <c r="V347" s="4">
        <f t="shared" si="246"/>
        <v>0.92370360150141495</v>
      </c>
      <c r="W347" s="4">
        <f t="shared" si="246"/>
        <v>0.89334463567658451</v>
      </c>
      <c r="X347" s="4">
        <f t="shared" si="246"/>
        <v>0.85254543874327005</v>
      </c>
      <c r="Y347" s="4">
        <f t="shared" si="246"/>
        <v>0.79921300652623883</v>
      </c>
      <c r="Z347" s="4">
        <f t="shared" si="246"/>
        <v>0.73204982249993378</v>
      </c>
      <c r="AA347" s="4">
        <f t="shared" si="246"/>
        <v>0.65145592958786691</v>
      </c>
      <c r="AB347" s="4">
        <f t="shared" si="246"/>
        <v>0.56032247880849573</v>
      </c>
      <c r="AC347" s="4">
        <f t="shared" si="246"/>
        <v>0.46411326873185343</v>
      </c>
      <c r="AD347" s="4">
        <f t="shared" si="246"/>
        <v>0.36979727595523937</v>
      </c>
      <c r="AE347" s="4">
        <f t="shared" si="246"/>
        <v>0.28393948637231203</v>
      </c>
      <c r="AF347" s="4">
        <f t="shared" si="246"/>
        <v>0.21097259161117732</v>
      </c>
      <c r="AG347" s="4">
        <f t="shared" si="243"/>
        <v>0.15253917653798199</v>
      </c>
      <c r="AH347" s="4">
        <f t="shared" si="243"/>
        <v>0.10795188737709993</v>
      </c>
      <c r="AI347" s="4">
        <f t="shared" si="243"/>
        <v>7.5176653938091809E-2</v>
      </c>
      <c r="AJ347" s="4">
        <f t="shared" si="244"/>
        <v>5.1742836177502194E-2</v>
      </c>
      <c r="AK347" s="4">
        <f t="shared" si="244"/>
        <v>3.5319190625345942E-2</v>
      </c>
      <c r="AL347" s="4">
        <f t="shared" si="244"/>
        <v>2.3969442072658165E-2</v>
      </c>
      <c r="AM347" s="4">
        <f t="shared" si="244"/>
        <v>1.6202243558389728E-2</v>
      </c>
      <c r="AN347" s="4">
        <f t="shared" si="244"/>
        <v>1.0922240564108399E-2</v>
      </c>
      <c r="AO347" s="4">
        <f t="shared" si="244"/>
        <v>7.3493212906090566E-3</v>
      </c>
      <c r="AP347" s="4">
        <f t="shared" si="244"/>
        <v>4.9390262185057265E-3</v>
      </c>
      <c r="AQ347" s="4">
        <f t="shared" si="244"/>
        <v>3.3164275492956197E-3</v>
      </c>
      <c r="AR347" s="4">
        <f t="shared" si="244"/>
        <v>2.2256362146679809E-3</v>
      </c>
    </row>
    <row r="348" spans="1:44" x14ac:dyDescent="0.25">
      <c r="A348" s="24" t="s">
        <v>56</v>
      </c>
      <c r="B348" s="72">
        <f>'Parameter Input'!B117</f>
        <v>0.54</v>
      </c>
      <c r="C348" s="73">
        <f>'Parameter Input'!C117</f>
        <v>0.54</v>
      </c>
      <c r="D348" s="1" t="s">
        <v>57</v>
      </c>
      <c r="L348" s="54">
        <f>'Parameter Input'!E117</f>
        <v>12</v>
      </c>
      <c r="M348" s="37">
        <v>0</v>
      </c>
      <c r="N348" s="37">
        <v>1</v>
      </c>
      <c r="O348" s="37">
        <f>'Parameter Input'!F117</f>
        <v>0.9</v>
      </c>
      <c r="P348" s="55">
        <f>'Parameter Input'!G117</f>
        <v>0.4</v>
      </c>
      <c r="Q348" s="4">
        <f t="shared" si="246"/>
        <v>0.9867978615748374</v>
      </c>
      <c r="R348" s="4">
        <f t="shared" si="246"/>
        <v>0.98114509762858249</v>
      </c>
      <c r="S348" s="4">
        <f t="shared" si="246"/>
        <v>0.97311898315872036</v>
      </c>
      <c r="T348" s="4">
        <f t="shared" si="246"/>
        <v>0.96177484161592774</v>
      </c>
      <c r="U348" s="4">
        <f t="shared" si="246"/>
        <v>0.94584787155511363</v>
      </c>
      <c r="V348" s="4">
        <f t="shared" si="246"/>
        <v>0.92370360150141495</v>
      </c>
      <c r="W348" s="4">
        <f t="shared" si="246"/>
        <v>0.89334463567658451</v>
      </c>
      <c r="X348" s="4">
        <f t="shared" si="246"/>
        <v>0.85254543874327005</v>
      </c>
      <c r="Y348" s="4">
        <f t="shared" si="246"/>
        <v>0.79921300652623883</v>
      </c>
      <c r="Z348" s="4">
        <f t="shared" si="246"/>
        <v>0.73204982249993378</v>
      </c>
      <c r="AA348" s="4">
        <f t="shared" si="246"/>
        <v>0.65145592958786691</v>
      </c>
      <c r="AB348" s="4">
        <f t="shared" si="246"/>
        <v>0.56032247880849573</v>
      </c>
      <c r="AC348" s="4">
        <f t="shared" si="246"/>
        <v>0.46411326873185343</v>
      </c>
      <c r="AD348" s="4">
        <f t="shared" si="246"/>
        <v>0.36979727595523937</v>
      </c>
      <c r="AE348" s="4">
        <f t="shared" si="246"/>
        <v>0.28393948637231203</v>
      </c>
      <c r="AF348" s="4">
        <f t="shared" si="246"/>
        <v>0.21097259161117732</v>
      </c>
      <c r="AG348" s="4">
        <f t="shared" si="243"/>
        <v>0.15253917653798199</v>
      </c>
      <c r="AH348" s="4">
        <f t="shared" si="243"/>
        <v>0.10795188737709993</v>
      </c>
      <c r="AI348" s="4">
        <f t="shared" si="243"/>
        <v>7.5176653938091809E-2</v>
      </c>
      <c r="AJ348" s="4">
        <f t="shared" si="244"/>
        <v>5.1742836177502194E-2</v>
      </c>
      <c r="AK348" s="4">
        <f t="shared" si="244"/>
        <v>3.5319190625345942E-2</v>
      </c>
      <c r="AL348" s="4">
        <f t="shared" si="244"/>
        <v>2.3969442072658165E-2</v>
      </c>
      <c r="AM348" s="4">
        <f t="shared" si="244"/>
        <v>1.6202243558389728E-2</v>
      </c>
      <c r="AN348" s="4">
        <f t="shared" si="244"/>
        <v>1.0922240564108399E-2</v>
      </c>
      <c r="AO348" s="4">
        <f t="shared" si="244"/>
        <v>7.3493212906090566E-3</v>
      </c>
      <c r="AP348" s="4">
        <f t="shared" si="244"/>
        <v>4.9390262185057265E-3</v>
      </c>
      <c r="AQ348" s="4">
        <f t="shared" si="244"/>
        <v>3.3164275492956197E-3</v>
      </c>
      <c r="AR348" s="4">
        <f t="shared" si="244"/>
        <v>2.2256362146679809E-3</v>
      </c>
    </row>
    <row r="349" spans="1:44" x14ac:dyDescent="0.25">
      <c r="A349" s="24" t="s">
        <v>73</v>
      </c>
      <c r="B349" s="72">
        <f>'Parameter Input'!$L$107</f>
        <v>3.5714285714285712E-2</v>
      </c>
      <c r="C349" s="73">
        <f>'Parameter Input'!$M$107</f>
        <v>1.7857142857142856E-2</v>
      </c>
      <c r="D349" s="1" t="s">
        <v>57</v>
      </c>
      <c r="L349" s="54">
        <f>'Parameter Input'!$O$107</f>
        <v>12</v>
      </c>
      <c r="M349" s="37">
        <v>0</v>
      </c>
      <c r="N349" s="37">
        <v>1</v>
      </c>
      <c r="O349" s="37">
        <f>'Parameter Input'!$P$107</f>
        <v>0.9</v>
      </c>
      <c r="P349" s="55">
        <f>'Parameter Input'!$Q$107</f>
        <v>0.4</v>
      </c>
      <c r="Q349" s="4">
        <f t="shared" si="246"/>
        <v>0.9867978615748374</v>
      </c>
      <c r="R349" s="4">
        <f t="shared" si="246"/>
        <v>0.98114509762858249</v>
      </c>
      <c r="S349" s="4">
        <f t="shared" si="246"/>
        <v>0.97311898315872036</v>
      </c>
      <c r="T349" s="4">
        <f t="shared" si="246"/>
        <v>0.96177484161592774</v>
      </c>
      <c r="U349" s="4">
        <f t="shared" si="246"/>
        <v>0.94584787155511363</v>
      </c>
      <c r="V349" s="4">
        <f t="shared" si="246"/>
        <v>0.92370360150141495</v>
      </c>
      <c r="W349" s="4">
        <f t="shared" si="246"/>
        <v>0.89334463567658451</v>
      </c>
      <c r="X349" s="4">
        <f t="shared" si="246"/>
        <v>0.85254543874327005</v>
      </c>
      <c r="Y349" s="4">
        <f t="shared" si="246"/>
        <v>0.79921300652623883</v>
      </c>
      <c r="Z349" s="4">
        <f t="shared" si="246"/>
        <v>0.73204982249993378</v>
      </c>
      <c r="AA349" s="4">
        <f t="shared" si="246"/>
        <v>0.65145592958786691</v>
      </c>
      <c r="AB349" s="4">
        <f t="shared" si="246"/>
        <v>0.56032247880849573</v>
      </c>
      <c r="AC349" s="4">
        <f t="shared" si="246"/>
        <v>0.46411326873185343</v>
      </c>
      <c r="AD349" s="4">
        <f t="shared" si="246"/>
        <v>0.36979727595523937</v>
      </c>
      <c r="AE349" s="4">
        <f t="shared" si="246"/>
        <v>0.28393948637231203</v>
      </c>
      <c r="AF349" s="4">
        <f t="shared" si="246"/>
        <v>0.21097259161117732</v>
      </c>
      <c r="AG349" s="4">
        <f t="shared" si="243"/>
        <v>0.15253917653798199</v>
      </c>
      <c r="AH349" s="4">
        <f t="shared" si="243"/>
        <v>0.10795188737709993</v>
      </c>
      <c r="AI349" s="4">
        <f t="shared" si="243"/>
        <v>7.5176653938091809E-2</v>
      </c>
      <c r="AJ349" s="4">
        <f t="shared" si="244"/>
        <v>5.1742836177502194E-2</v>
      </c>
      <c r="AK349" s="4">
        <f t="shared" si="244"/>
        <v>3.5319190625345942E-2</v>
      </c>
      <c r="AL349" s="4">
        <f t="shared" si="244"/>
        <v>2.3969442072658165E-2</v>
      </c>
      <c r="AM349" s="4">
        <f t="shared" si="244"/>
        <v>1.6202243558389728E-2</v>
      </c>
      <c r="AN349" s="4">
        <f t="shared" si="244"/>
        <v>1.0922240564108399E-2</v>
      </c>
      <c r="AO349" s="4">
        <f t="shared" si="244"/>
        <v>7.3493212906090566E-3</v>
      </c>
      <c r="AP349" s="4">
        <f t="shared" si="244"/>
        <v>4.9390262185057265E-3</v>
      </c>
      <c r="AQ349" s="4">
        <f t="shared" si="244"/>
        <v>3.3164275492956197E-3</v>
      </c>
      <c r="AR349" s="4">
        <f t="shared" si="244"/>
        <v>2.2256362146679809E-3</v>
      </c>
    </row>
    <row r="350" spans="1:44" ht="15.75" thickBot="1" x14ac:dyDescent="0.3">
      <c r="A350" s="24" t="s">
        <v>64</v>
      </c>
      <c r="B350" s="74">
        <f>'Parameter Input'!B118</f>
        <v>178500</v>
      </c>
      <c r="C350" s="75">
        <f>'Parameter Input'!C118</f>
        <v>178500</v>
      </c>
      <c r="D350" s="1" t="s">
        <v>65</v>
      </c>
      <c r="L350" s="56">
        <f>'Parameter Input'!E118</f>
        <v>12</v>
      </c>
      <c r="M350" s="57">
        <v>0</v>
      </c>
      <c r="N350" s="57">
        <v>1</v>
      </c>
      <c r="O350" s="57">
        <f>'Parameter Input'!F118</f>
        <v>0.9</v>
      </c>
      <c r="P350" s="58">
        <f>'Parameter Input'!G118</f>
        <v>0.4</v>
      </c>
      <c r="Q350" s="4">
        <f t="shared" si="246"/>
        <v>0.9867978615748374</v>
      </c>
      <c r="R350" s="4">
        <f t="shared" si="246"/>
        <v>0.98114509762858249</v>
      </c>
      <c r="S350" s="4">
        <f t="shared" si="246"/>
        <v>0.97311898315872036</v>
      </c>
      <c r="T350" s="4">
        <f t="shared" si="246"/>
        <v>0.96177484161592774</v>
      </c>
      <c r="U350" s="4">
        <f t="shared" si="246"/>
        <v>0.94584787155511363</v>
      </c>
      <c r="V350" s="4">
        <f t="shared" si="246"/>
        <v>0.92370360150141495</v>
      </c>
      <c r="W350" s="4">
        <f t="shared" si="246"/>
        <v>0.89334463567658451</v>
      </c>
      <c r="X350" s="4">
        <f t="shared" si="246"/>
        <v>0.85254543874327005</v>
      </c>
      <c r="Y350" s="4">
        <f t="shared" si="246"/>
        <v>0.79921300652623883</v>
      </c>
      <c r="Z350" s="4">
        <f t="shared" si="246"/>
        <v>0.73204982249993378</v>
      </c>
      <c r="AA350" s="4">
        <f t="shared" si="246"/>
        <v>0.65145592958786691</v>
      </c>
      <c r="AB350" s="4">
        <f t="shared" si="246"/>
        <v>0.56032247880849573</v>
      </c>
      <c r="AC350" s="4">
        <f t="shared" si="246"/>
        <v>0.46411326873185343</v>
      </c>
      <c r="AD350" s="4">
        <f t="shared" si="246"/>
        <v>0.36979727595523937</v>
      </c>
      <c r="AE350" s="4">
        <f t="shared" si="246"/>
        <v>0.28393948637231203</v>
      </c>
      <c r="AF350" s="4">
        <f t="shared" si="246"/>
        <v>0.21097259161117732</v>
      </c>
      <c r="AG350" s="4">
        <f t="shared" si="243"/>
        <v>0.15253917653798199</v>
      </c>
      <c r="AH350" s="4">
        <f t="shared" si="243"/>
        <v>0.10795188737709993</v>
      </c>
      <c r="AI350" s="4">
        <f t="shared" si="243"/>
        <v>7.5176653938091809E-2</v>
      </c>
      <c r="AJ350" s="4">
        <f t="shared" si="244"/>
        <v>5.1742836177502194E-2</v>
      </c>
      <c r="AK350" s="4">
        <f t="shared" si="244"/>
        <v>3.5319190625345942E-2</v>
      </c>
      <c r="AL350" s="4">
        <f t="shared" si="244"/>
        <v>2.3969442072658165E-2</v>
      </c>
      <c r="AM350" s="4">
        <f t="shared" si="244"/>
        <v>1.6202243558389728E-2</v>
      </c>
      <c r="AN350" s="4">
        <f t="shared" si="244"/>
        <v>1.0922240564108399E-2</v>
      </c>
      <c r="AO350" s="4">
        <f t="shared" si="244"/>
        <v>7.3493212906090566E-3</v>
      </c>
      <c r="AP350" s="4">
        <f t="shared" si="244"/>
        <v>4.9390262185057265E-3</v>
      </c>
      <c r="AQ350" s="4">
        <f t="shared" si="244"/>
        <v>3.3164275492956197E-3</v>
      </c>
      <c r="AR350" s="4">
        <f t="shared" si="244"/>
        <v>2.2256362146679809E-3</v>
      </c>
    </row>
    <row r="351" spans="1:44" x14ac:dyDescent="0.25">
      <c r="A351" s="25"/>
      <c r="B351" s="40"/>
    </row>
    <row r="352" spans="1:44" ht="15.75" thickBot="1" x14ac:dyDescent="0.3"/>
    <row r="353" spans="1:29" ht="15.75" thickBot="1" x14ac:dyDescent="0.3">
      <c r="A353" s="26" t="s">
        <v>208</v>
      </c>
      <c r="B353" s="27">
        <v>2023</v>
      </c>
      <c r="C353" s="27">
        <v>2024</v>
      </c>
      <c r="D353" s="27">
        <v>2025</v>
      </c>
      <c r="E353" s="27">
        <v>2026</v>
      </c>
      <c r="F353" s="27">
        <v>2027</v>
      </c>
      <c r="G353" s="27">
        <v>2028</v>
      </c>
      <c r="H353" s="27">
        <v>2029</v>
      </c>
      <c r="I353" s="27">
        <v>2030</v>
      </c>
      <c r="J353" s="27">
        <v>2031</v>
      </c>
      <c r="K353" s="27">
        <v>2032</v>
      </c>
      <c r="L353" s="27">
        <v>2033</v>
      </c>
      <c r="M353" s="27">
        <v>2034</v>
      </c>
      <c r="N353" s="27">
        <v>2035</v>
      </c>
      <c r="O353" s="27">
        <v>2036</v>
      </c>
      <c r="P353" s="27">
        <v>2037</v>
      </c>
      <c r="Q353" s="27">
        <v>2038</v>
      </c>
      <c r="R353" s="27">
        <v>2039</v>
      </c>
      <c r="S353" s="27">
        <v>2040</v>
      </c>
      <c r="T353" s="27">
        <v>2041</v>
      </c>
      <c r="U353" s="27">
        <v>2042</v>
      </c>
      <c r="V353" s="27">
        <v>2043</v>
      </c>
      <c r="W353" s="27">
        <v>2044</v>
      </c>
      <c r="X353" s="27">
        <v>2045</v>
      </c>
      <c r="Y353" s="27">
        <v>2046</v>
      </c>
      <c r="Z353" s="27">
        <v>2047</v>
      </c>
      <c r="AA353" s="27">
        <v>2048</v>
      </c>
      <c r="AB353" s="27">
        <v>2049</v>
      </c>
      <c r="AC353" s="28">
        <v>2050</v>
      </c>
    </row>
    <row r="354" spans="1:29" x14ac:dyDescent="0.25">
      <c r="A354" s="29" t="str">
        <f t="shared" ref="A354:A363" si="247">A334</f>
        <v>Capex vehicle</v>
      </c>
      <c r="B354" s="62">
        <f t="shared" ref="B354:B363" si="248">$B334+($C334-$B334)*(1-Q334)</f>
        <v>9950491.9809056409</v>
      </c>
      <c r="C354" s="62">
        <f t="shared" ref="C354:C363" si="249">$B334+($C334-$B334)*(1-R334)</f>
        <v>9929294.1161071844</v>
      </c>
      <c r="D354" s="62">
        <f t="shared" ref="D354:D363" si="250">$B334+($C334-$B334)*(1-S334)</f>
        <v>9899196.186845202</v>
      </c>
      <c r="E354" s="62">
        <f t="shared" ref="E354:E363" si="251">$B334+($C334-$B334)*(1-T334)</f>
        <v>9856655.6560597289</v>
      </c>
      <c r="F354" s="62">
        <f t="shared" ref="F354:F363" si="252">$B334+($C334-$B334)*(1-U334)</f>
        <v>9796929.5183316767</v>
      </c>
      <c r="G354" s="62">
        <f t="shared" ref="G354:G363" si="253">$B334+($C334-$B334)*(1-V334)</f>
        <v>9713888.5056303069</v>
      </c>
      <c r="H354" s="62">
        <f t="shared" ref="H354:H363" si="254">$B334+($C334-$B334)*(1-W334)</f>
        <v>9600042.3837871924</v>
      </c>
      <c r="I354" s="62">
        <f t="shared" ref="I354:I363" si="255">$B334+($C334-$B334)*(1-X334)</f>
        <v>9447045.3952872623</v>
      </c>
      <c r="J354" s="62">
        <f t="shared" ref="J354:J363" si="256">$B334+($C334-$B334)*(1-Y334)</f>
        <v>9247048.7744733952</v>
      </c>
      <c r="K354" s="62">
        <f t="shared" ref="K354:K363" si="257">$B334+($C334-$B334)*(1-Z334)</f>
        <v>8995186.8343747519</v>
      </c>
      <c r="L354" s="62">
        <f t="shared" ref="L354:L363" si="258">$B334+($C334-$B334)*(1-AA334)</f>
        <v>8692959.7359545007</v>
      </c>
      <c r="M354" s="62">
        <f t="shared" ref="M354:M363" si="259">$B334+($C334-$B334)*(1-AB334)</f>
        <v>8351209.2955318587</v>
      </c>
      <c r="N354" s="62">
        <f t="shared" ref="N354:N363" si="260">$B334+($C334-$B334)*(1-AC334)</f>
        <v>7990424.7577444501</v>
      </c>
      <c r="O354" s="62">
        <f t="shared" ref="O354:O363" si="261">$B334+($C334-$B334)*(1-AD334)</f>
        <v>7636739.7848321479</v>
      </c>
      <c r="P354" s="62">
        <f t="shared" ref="P354:P363" si="262">$B334+($C334-$B334)*(1-AE334)</f>
        <v>7314773.0738961697</v>
      </c>
      <c r="Q354" s="62">
        <f t="shared" ref="Q354:Q363" si="263">$B334+($C334-$B334)*(1-AF334)</f>
        <v>7041147.2185419146</v>
      </c>
      <c r="R354" s="62">
        <f t="shared" ref="R354:R363" si="264">$B334+($C334-$B334)*(1-AG334)</f>
        <v>6822021.912017433</v>
      </c>
      <c r="S354" s="62">
        <f t="shared" ref="S354:S363" si="265">$B334+($C334-$B334)*(1-AH334)</f>
        <v>6654819.5776641248</v>
      </c>
      <c r="T354" s="62">
        <f t="shared" ref="T354:T363" si="266">$B334+($C334-$B334)*(1-AI334)</f>
        <v>6531912.4522678442</v>
      </c>
      <c r="U354" s="62">
        <f t="shared" ref="U354:U363" si="267">$B334+($C334-$B334)*(1-AJ334)</f>
        <v>6444035.6356656328</v>
      </c>
      <c r="V354" s="62">
        <f t="shared" ref="V354:V363" si="268">$B334+($C334-$B334)*(1-AK334)</f>
        <v>6382446.9648450473</v>
      </c>
      <c r="W354" s="62">
        <f t="shared" ref="W354:W363" si="269">$B334+($C334-$B334)*(1-AL334)</f>
        <v>6339885.4077724684</v>
      </c>
      <c r="X354" s="62">
        <f t="shared" ref="X354:X363" si="270">$B334+($C334-$B334)*(1-AM334)</f>
        <v>6310758.4133439614</v>
      </c>
      <c r="Y354" s="62">
        <f t="shared" ref="Y354:Y363" si="271">$B334+($C334-$B334)*(1-AN334)</f>
        <v>6290958.4021154065</v>
      </c>
      <c r="Z354" s="62">
        <f t="shared" ref="Z354:Z363" si="272">$B334+($C334-$B334)*(1-AO334)</f>
        <v>6277559.9548397847</v>
      </c>
      <c r="AA354" s="62">
        <f t="shared" ref="AA354:AA363" si="273">$B334+($C334-$B334)*(1-AP334)</f>
        <v>6268521.3483193964</v>
      </c>
      <c r="AB354" s="62">
        <f t="shared" ref="AB354:AB363" si="274">$B334+($C334-$B334)*(1-AQ334)</f>
        <v>6262436.6033098586</v>
      </c>
      <c r="AC354" s="62">
        <f t="shared" ref="AC354:AC363" si="275">$B334+($C334-$B334)*(1-AR334)</f>
        <v>6258346.1358050052</v>
      </c>
    </row>
    <row r="355" spans="1:29" x14ac:dyDescent="0.25">
      <c r="A355" s="30" t="str">
        <f t="shared" si="247"/>
        <v>Residual value (vehicle)</v>
      </c>
      <c r="B355" s="62">
        <f t="shared" si="248"/>
        <v>-505775.93556100863</v>
      </c>
      <c r="C355" s="62">
        <f t="shared" si="249"/>
        <v>-508249.01978749514</v>
      </c>
      <c r="D355" s="62">
        <f t="shared" si="250"/>
        <v>-511760.44486805983</v>
      </c>
      <c r="E355" s="62">
        <f t="shared" si="251"/>
        <v>-516723.50679303159</v>
      </c>
      <c r="F355" s="62">
        <f t="shared" si="252"/>
        <v>-523691.55619463779</v>
      </c>
      <c r="G355" s="62">
        <f t="shared" si="253"/>
        <v>-533379.67434313102</v>
      </c>
      <c r="H355" s="62">
        <f t="shared" si="254"/>
        <v>-546661.72189149424</v>
      </c>
      <c r="I355" s="62">
        <f t="shared" si="255"/>
        <v>-564511.37054981932</v>
      </c>
      <c r="J355" s="62">
        <f t="shared" si="256"/>
        <v>-587844.30964477046</v>
      </c>
      <c r="K355" s="62">
        <f t="shared" si="257"/>
        <v>-617228.20265627897</v>
      </c>
      <c r="L355" s="62">
        <f t="shared" si="258"/>
        <v>-652488.03080530826</v>
      </c>
      <c r="M355" s="62">
        <f t="shared" si="259"/>
        <v>-692358.91552128317</v>
      </c>
      <c r="N355" s="62">
        <f t="shared" si="260"/>
        <v>-734450.44492981408</v>
      </c>
      <c r="O355" s="62">
        <f t="shared" si="261"/>
        <v>-775713.6917695828</v>
      </c>
      <c r="P355" s="62">
        <f t="shared" si="262"/>
        <v>-813276.4747121135</v>
      </c>
      <c r="Q355" s="62">
        <f t="shared" si="263"/>
        <v>-845199.49117010995</v>
      </c>
      <c r="R355" s="62">
        <f t="shared" si="264"/>
        <v>-870764.11026463285</v>
      </c>
      <c r="S355" s="62">
        <f t="shared" si="265"/>
        <v>-890271.04927251884</v>
      </c>
      <c r="T355" s="62">
        <f t="shared" si="266"/>
        <v>-904610.21390208486</v>
      </c>
      <c r="U355" s="62">
        <f t="shared" si="267"/>
        <v>-914862.50917234272</v>
      </c>
      <c r="V355" s="62">
        <f t="shared" si="268"/>
        <v>-922047.85410141107</v>
      </c>
      <c r="W355" s="62">
        <f t="shared" si="269"/>
        <v>-927013.36909321207</v>
      </c>
      <c r="X355" s="62">
        <f t="shared" si="270"/>
        <v>-930411.51844320446</v>
      </c>
      <c r="Y355" s="62">
        <f t="shared" si="271"/>
        <v>-932721.51975320256</v>
      </c>
      <c r="Z355" s="62">
        <f t="shared" si="272"/>
        <v>-934284.67193535855</v>
      </c>
      <c r="AA355" s="62">
        <f t="shared" si="273"/>
        <v>-935339.17602940369</v>
      </c>
      <c r="AB355" s="62">
        <f t="shared" si="274"/>
        <v>-936049.06294718315</v>
      </c>
      <c r="AC355" s="62">
        <f t="shared" si="275"/>
        <v>-936526.28415608278</v>
      </c>
    </row>
    <row r="356" spans="1:29" x14ac:dyDescent="0.25">
      <c r="A356" s="30" t="str">
        <f t="shared" si="247"/>
        <v>Capex costumization</v>
      </c>
      <c r="B356" s="62">
        <f t="shared" si="248"/>
        <v>4200000</v>
      </c>
      <c r="C356" s="62">
        <f t="shared" si="249"/>
        <v>4200000</v>
      </c>
      <c r="D356" s="62">
        <f t="shared" si="250"/>
        <v>4200000</v>
      </c>
      <c r="E356" s="62">
        <f t="shared" si="251"/>
        <v>4200000</v>
      </c>
      <c r="F356" s="62">
        <f t="shared" si="252"/>
        <v>4200000</v>
      </c>
      <c r="G356" s="62">
        <f t="shared" si="253"/>
        <v>4200000</v>
      </c>
      <c r="H356" s="62">
        <f t="shared" si="254"/>
        <v>4200000</v>
      </c>
      <c r="I356" s="62">
        <f t="shared" si="255"/>
        <v>4200000</v>
      </c>
      <c r="J356" s="62">
        <f t="shared" si="256"/>
        <v>4200000</v>
      </c>
      <c r="K356" s="62">
        <f t="shared" si="257"/>
        <v>4200000</v>
      </c>
      <c r="L356" s="62">
        <f t="shared" si="258"/>
        <v>4200000</v>
      </c>
      <c r="M356" s="62">
        <f t="shared" si="259"/>
        <v>4200000</v>
      </c>
      <c r="N356" s="62">
        <f t="shared" si="260"/>
        <v>4200000</v>
      </c>
      <c r="O356" s="62">
        <f t="shared" si="261"/>
        <v>4200000</v>
      </c>
      <c r="P356" s="62">
        <f t="shared" si="262"/>
        <v>4200000</v>
      </c>
      <c r="Q356" s="62">
        <f t="shared" si="263"/>
        <v>4200000</v>
      </c>
      <c r="R356" s="62">
        <f t="shared" si="264"/>
        <v>4200000</v>
      </c>
      <c r="S356" s="62">
        <f t="shared" si="265"/>
        <v>4200000</v>
      </c>
      <c r="T356" s="62">
        <f t="shared" si="266"/>
        <v>4200000</v>
      </c>
      <c r="U356" s="62">
        <f t="shared" si="267"/>
        <v>4200000</v>
      </c>
      <c r="V356" s="62">
        <f t="shared" si="268"/>
        <v>4200000</v>
      </c>
      <c r="W356" s="62">
        <f t="shared" si="269"/>
        <v>4200000</v>
      </c>
      <c r="X356" s="62">
        <f t="shared" si="270"/>
        <v>4200000</v>
      </c>
      <c r="Y356" s="62">
        <f t="shared" si="271"/>
        <v>4200000</v>
      </c>
      <c r="Z356" s="62">
        <f t="shared" si="272"/>
        <v>4200000</v>
      </c>
      <c r="AA356" s="62">
        <f t="shared" si="273"/>
        <v>4200000</v>
      </c>
      <c r="AB356" s="62">
        <f t="shared" si="274"/>
        <v>4200000</v>
      </c>
      <c r="AC356" s="62">
        <f t="shared" si="275"/>
        <v>4200000</v>
      </c>
    </row>
    <row r="357" spans="1:29" x14ac:dyDescent="0.25">
      <c r="A357" s="30" t="str">
        <f t="shared" si="247"/>
        <v>Residual value (costumization)</v>
      </c>
      <c r="B357" s="62">
        <f t="shared" si="248"/>
        <v>-210000</v>
      </c>
      <c r="C357" s="62">
        <f t="shared" si="249"/>
        <v>-210000</v>
      </c>
      <c r="D357" s="62">
        <f t="shared" si="250"/>
        <v>-210000</v>
      </c>
      <c r="E357" s="62">
        <f t="shared" si="251"/>
        <v>-210000</v>
      </c>
      <c r="F357" s="62">
        <f t="shared" si="252"/>
        <v>-210000</v>
      </c>
      <c r="G357" s="62">
        <f t="shared" si="253"/>
        <v>-210000</v>
      </c>
      <c r="H357" s="62">
        <f t="shared" si="254"/>
        <v>-210000</v>
      </c>
      <c r="I357" s="62">
        <f t="shared" si="255"/>
        <v>-210000</v>
      </c>
      <c r="J357" s="62">
        <f t="shared" si="256"/>
        <v>-210000</v>
      </c>
      <c r="K357" s="62">
        <f t="shared" si="257"/>
        <v>-210000</v>
      </c>
      <c r="L357" s="62">
        <f t="shared" si="258"/>
        <v>-210000</v>
      </c>
      <c r="M357" s="62">
        <f t="shared" si="259"/>
        <v>-210000</v>
      </c>
      <c r="N357" s="62">
        <f t="shared" si="260"/>
        <v>-210000</v>
      </c>
      <c r="O357" s="62">
        <f t="shared" si="261"/>
        <v>-210000</v>
      </c>
      <c r="P357" s="62">
        <f t="shared" si="262"/>
        <v>-210000</v>
      </c>
      <c r="Q357" s="62">
        <f t="shared" si="263"/>
        <v>-210000</v>
      </c>
      <c r="R357" s="62">
        <f t="shared" si="264"/>
        <v>-210000</v>
      </c>
      <c r="S357" s="62">
        <f t="shared" si="265"/>
        <v>-210000</v>
      </c>
      <c r="T357" s="62">
        <f t="shared" si="266"/>
        <v>-210000</v>
      </c>
      <c r="U357" s="62">
        <f t="shared" si="267"/>
        <v>-210000</v>
      </c>
      <c r="V357" s="62">
        <f t="shared" si="268"/>
        <v>-210000</v>
      </c>
      <c r="W357" s="62">
        <f t="shared" si="269"/>
        <v>-210000</v>
      </c>
      <c r="X357" s="62">
        <f t="shared" si="270"/>
        <v>-210000</v>
      </c>
      <c r="Y357" s="62">
        <f t="shared" si="271"/>
        <v>-210000</v>
      </c>
      <c r="Z357" s="62">
        <f t="shared" si="272"/>
        <v>-210000</v>
      </c>
      <c r="AA357" s="62">
        <f t="shared" si="273"/>
        <v>-210000</v>
      </c>
      <c r="AB357" s="62">
        <f t="shared" si="274"/>
        <v>-210000</v>
      </c>
      <c r="AC357" s="62">
        <f t="shared" si="275"/>
        <v>-210000</v>
      </c>
    </row>
    <row r="358" spans="1:29" x14ac:dyDescent="0.25">
      <c r="A358" s="30" t="str">
        <f t="shared" si="247"/>
        <v>WACC</v>
      </c>
      <c r="B358" s="62">
        <f t="shared" si="248"/>
        <v>0.06</v>
      </c>
      <c r="C358" s="62">
        <f t="shared" si="249"/>
        <v>0.06</v>
      </c>
      <c r="D358" s="62">
        <f t="shared" si="250"/>
        <v>0.06</v>
      </c>
      <c r="E358" s="62">
        <f t="shared" si="251"/>
        <v>0.06</v>
      </c>
      <c r="F358" s="62">
        <f t="shared" si="252"/>
        <v>0.06</v>
      </c>
      <c r="G358" s="62">
        <f t="shared" si="253"/>
        <v>0.06</v>
      </c>
      <c r="H358" s="62">
        <f t="shared" si="254"/>
        <v>0.06</v>
      </c>
      <c r="I358" s="62">
        <f t="shared" si="255"/>
        <v>0.06</v>
      </c>
      <c r="J358" s="62">
        <f t="shared" si="256"/>
        <v>0.06</v>
      </c>
      <c r="K358" s="62">
        <f t="shared" si="257"/>
        <v>0.06</v>
      </c>
      <c r="L358" s="62">
        <f t="shared" si="258"/>
        <v>0.06</v>
      </c>
      <c r="M358" s="62">
        <f t="shared" si="259"/>
        <v>0.06</v>
      </c>
      <c r="N358" s="62">
        <f t="shared" si="260"/>
        <v>0.06</v>
      </c>
      <c r="O358" s="62">
        <f t="shared" si="261"/>
        <v>0.06</v>
      </c>
      <c r="P358" s="62">
        <f t="shared" si="262"/>
        <v>0.06</v>
      </c>
      <c r="Q358" s="62">
        <f t="shared" si="263"/>
        <v>0.06</v>
      </c>
      <c r="R358" s="62">
        <f t="shared" si="264"/>
        <v>0.06</v>
      </c>
      <c r="S358" s="62">
        <f t="shared" si="265"/>
        <v>0.06</v>
      </c>
      <c r="T358" s="62">
        <f t="shared" si="266"/>
        <v>0.06</v>
      </c>
      <c r="U358" s="62">
        <f t="shared" si="267"/>
        <v>0.06</v>
      </c>
      <c r="V358" s="62">
        <f t="shared" si="268"/>
        <v>0.06</v>
      </c>
      <c r="W358" s="62">
        <f t="shared" si="269"/>
        <v>0.06</v>
      </c>
      <c r="X358" s="62">
        <f t="shared" si="270"/>
        <v>0.06</v>
      </c>
      <c r="Y358" s="62">
        <f t="shared" si="271"/>
        <v>0.06</v>
      </c>
      <c r="Z358" s="62">
        <f t="shared" si="272"/>
        <v>0.06</v>
      </c>
      <c r="AA358" s="62">
        <f t="shared" si="273"/>
        <v>0.06</v>
      </c>
      <c r="AB358" s="62">
        <f t="shared" si="274"/>
        <v>0.06</v>
      </c>
      <c r="AC358" s="62">
        <f t="shared" si="275"/>
        <v>0.06</v>
      </c>
    </row>
    <row r="359" spans="1:29" x14ac:dyDescent="0.25">
      <c r="A359" s="30" t="str">
        <f t="shared" si="247"/>
        <v>Opex fix (admin, crew, insurance)</v>
      </c>
      <c r="B359" s="62">
        <f t="shared" si="248"/>
        <v>1450000</v>
      </c>
      <c r="C359" s="62">
        <f t="shared" si="249"/>
        <v>1450000</v>
      </c>
      <c r="D359" s="62">
        <f t="shared" si="250"/>
        <v>1450000</v>
      </c>
      <c r="E359" s="62">
        <f t="shared" si="251"/>
        <v>1450000</v>
      </c>
      <c r="F359" s="62">
        <f t="shared" si="252"/>
        <v>1450000</v>
      </c>
      <c r="G359" s="62">
        <f t="shared" si="253"/>
        <v>1450000</v>
      </c>
      <c r="H359" s="62">
        <f t="shared" si="254"/>
        <v>1450000</v>
      </c>
      <c r="I359" s="62">
        <f t="shared" si="255"/>
        <v>1450000</v>
      </c>
      <c r="J359" s="62">
        <f t="shared" si="256"/>
        <v>1450000</v>
      </c>
      <c r="K359" s="62">
        <f t="shared" si="257"/>
        <v>1450000</v>
      </c>
      <c r="L359" s="62">
        <f t="shared" si="258"/>
        <v>1450000</v>
      </c>
      <c r="M359" s="62">
        <f t="shared" si="259"/>
        <v>1450000</v>
      </c>
      <c r="N359" s="62">
        <f t="shared" si="260"/>
        <v>1450000</v>
      </c>
      <c r="O359" s="62">
        <f t="shared" si="261"/>
        <v>1450000</v>
      </c>
      <c r="P359" s="62">
        <f t="shared" si="262"/>
        <v>1450000</v>
      </c>
      <c r="Q359" s="62">
        <f t="shared" si="263"/>
        <v>1450000</v>
      </c>
      <c r="R359" s="62">
        <f t="shared" si="264"/>
        <v>1450000</v>
      </c>
      <c r="S359" s="62">
        <f t="shared" si="265"/>
        <v>1450000</v>
      </c>
      <c r="T359" s="62">
        <f t="shared" si="266"/>
        <v>1450000</v>
      </c>
      <c r="U359" s="62">
        <f t="shared" si="267"/>
        <v>1450000</v>
      </c>
      <c r="V359" s="62">
        <f t="shared" si="268"/>
        <v>1450000</v>
      </c>
      <c r="W359" s="62">
        <f t="shared" si="269"/>
        <v>1450000</v>
      </c>
      <c r="X359" s="62">
        <f t="shared" si="270"/>
        <v>1450000</v>
      </c>
      <c r="Y359" s="62">
        <f t="shared" si="271"/>
        <v>1450000</v>
      </c>
      <c r="Z359" s="62">
        <f t="shared" si="272"/>
        <v>1450000</v>
      </c>
      <c r="AA359" s="62">
        <f t="shared" si="273"/>
        <v>1450000</v>
      </c>
      <c r="AB359" s="62">
        <f t="shared" si="274"/>
        <v>1450000</v>
      </c>
      <c r="AC359" s="62">
        <f t="shared" si="275"/>
        <v>1450000</v>
      </c>
    </row>
    <row r="360" spans="1:29" x14ac:dyDescent="0.25">
      <c r="A360" s="30" t="str">
        <f t="shared" si="247"/>
        <v>Opex maintenance &amp; repair</v>
      </c>
      <c r="B360" s="62">
        <f t="shared" si="248"/>
        <v>1293563.9575177333</v>
      </c>
      <c r="C360" s="62">
        <f t="shared" si="249"/>
        <v>1290808.235093934</v>
      </c>
      <c r="D360" s="62">
        <f t="shared" si="250"/>
        <v>1286895.5042898762</v>
      </c>
      <c r="E360" s="62">
        <f t="shared" si="251"/>
        <v>1281365.2352877648</v>
      </c>
      <c r="F360" s="62">
        <f t="shared" si="252"/>
        <v>1273600.837383118</v>
      </c>
      <c r="G360" s="62">
        <f t="shared" si="253"/>
        <v>1262805.5057319398</v>
      </c>
      <c r="H360" s="62">
        <f t="shared" si="254"/>
        <v>1248005.5098923349</v>
      </c>
      <c r="I360" s="62">
        <f t="shared" si="255"/>
        <v>1228115.9013873441</v>
      </c>
      <c r="J360" s="62">
        <f t="shared" si="256"/>
        <v>1202116.3406815415</v>
      </c>
      <c r="K360" s="62">
        <f t="shared" si="257"/>
        <v>1169374.2884687176</v>
      </c>
      <c r="L360" s="62">
        <f t="shared" si="258"/>
        <v>1130084.7656740851</v>
      </c>
      <c r="M360" s="62">
        <f t="shared" si="259"/>
        <v>1085657.2084191416</v>
      </c>
      <c r="N360" s="62">
        <f t="shared" si="260"/>
        <v>1038755.2185067786</v>
      </c>
      <c r="O360" s="62">
        <f t="shared" si="261"/>
        <v>992776.17202817916</v>
      </c>
      <c r="P360" s="62">
        <f t="shared" si="262"/>
        <v>950920.49960650213</v>
      </c>
      <c r="Q360" s="62">
        <f t="shared" si="263"/>
        <v>915349.13841044903</v>
      </c>
      <c r="R360" s="62">
        <f t="shared" si="264"/>
        <v>886862.84856226621</v>
      </c>
      <c r="S360" s="62">
        <f t="shared" si="265"/>
        <v>865126.54509633617</v>
      </c>
      <c r="T360" s="62">
        <f t="shared" si="266"/>
        <v>849148.61879481981</v>
      </c>
      <c r="U360" s="62">
        <f t="shared" si="267"/>
        <v>837724.6326365323</v>
      </c>
      <c r="V360" s="62">
        <f t="shared" si="268"/>
        <v>829718.10542985611</v>
      </c>
      <c r="W360" s="62">
        <f t="shared" si="269"/>
        <v>824185.10301042092</v>
      </c>
      <c r="X360" s="62">
        <f t="shared" si="270"/>
        <v>820398.59373471502</v>
      </c>
      <c r="Y360" s="62">
        <f t="shared" si="271"/>
        <v>817824.59227500285</v>
      </c>
      <c r="Z360" s="62">
        <f t="shared" si="272"/>
        <v>816082.79412917187</v>
      </c>
      <c r="AA360" s="62">
        <f t="shared" si="273"/>
        <v>814907.77528152149</v>
      </c>
      <c r="AB360" s="62">
        <f t="shared" si="274"/>
        <v>814116.75843028165</v>
      </c>
      <c r="AC360" s="62">
        <f t="shared" si="275"/>
        <v>813584.99765465059</v>
      </c>
    </row>
    <row r="361" spans="1:29" x14ac:dyDescent="0.25">
      <c r="A361" s="30" t="str">
        <f t="shared" si="247"/>
        <v>Opex var (mode-fees, shunting)</v>
      </c>
      <c r="B361" s="62">
        <f t="shared" si="248"/>
        <v>8.9635854341736696</v>
      </c>
      <c r="C361" s="62">
        <f t="shared" si="249"/>
        <v>8.9635854341736696</v>
      </c>
      <c r="D361" s="62">
        <f t="shared" si="250"/>
        <v>8.9635854341736696</v>
      </c>
      <c r="E361" s="62">
        <f t="shared" si="251"/>
        <v>8.9635854341736696</v>
      </c>
      <c r="F361" s="62">
        <f t="shared" si="252"/>
        <v>8.9635854341736696</v>
      </c>
      <c r="G361" s="62">
        <f t="shared" si="253"/>
        <v>8.9635854341736696</v>
      </c>
      <c r="H361" s="62">
        <f t="shared" si="254"/>
        <v>8.9635854341736696</v>
      </c>
      <c r="I361" s="62">
        <f t="shared" si="255"/>
        <v>8.9635854341736696</v>
      </c>
      <c r="J361" s="62">
        <f t="shared" si="256"/>
        <v>8.9635854341736696</v>
      </c>
      <c r="K361" s="62">
        <f t="shared" si="257"/>
        <v>8.9635854341736696</v>
      </c>
      <c r="L361" s="62">
        <f t="shared" si="258"/>
        <v>8.9635854341736696</v>
      </c>
      <c r="M361" s="62">
        <f t="shared" si="259"/>
        <v>8.9635854341736696</v>
      </c>
      <c r="N361" s="62">
        <f t="shared" si="260"/>
        <v>8.9635854341736696</v>
      </c>
      <c r="O361" s="62">
        <f t="shared" si="261"/>
        <v>8.9635854341736696</v>
      </c>
      <c r="P361" s="62">
        <f t="shared" si="262"/>
        <v>8.9635854341736696</v>
      </c>
      <c r="Q361" s="62">
        <f t="shared" si="263"/>
        <v>8.9635854341736696</v>
      </c>
      <c r="R361" s="62">
        <f t="shared" si="264"/>
        <v>8.9635854341736696</v>
      </c>
      <c r="S361" s="62">
        <f t="shared" si="265"/>
        <v>8.9635854341736696</v>
      </c>
      <c r="T361" s="62">
        <f t="shared" si="266"/>
        <v>8.9635854341736696</v>
      </c>
      <c r="U361" s="62">
        <f t="shared" si="267"/>
        <v>8.9635854341736696</v>
      </c>
      <c r="V361" s="62">
        <f t="shared" si="268"/>
        <v>8.9635854341736696</v>
      </c>
      <c r="W361" s="62">
        <f t="shared" si="269"/>
        <v>8.9635854341736696</v>
      </c>
      <c r="X361" s="62">
        <f t="shared" si="270"/>
        <v>8.9635854341736696</v>
      </c>
      <c r="Y361" s="62">
        <f t="shared" si="271"/>
        <v>8.9635854341736696</v>
      </c>
      <c r="Z361" s="62">
        <f t="shared" si="272"/>
        <v>8.9635854341736696</v>
      </c>
      <c r="AA361" s="62">
        <f t="shared" si="273"/>
        <v>8.9635854341736696</v>
      </c>
      <c r="AB361" s="62">
        <f t="shared" si="274"/>
        <v>8.9635854341736696</v>
      </c>
      <c r="AC361" s="62">
        <f t="shared" si="275"/>
        <v>8.9635854341736696</v>
      </c>
    </row>
    <row r="362" spans="1:29" x14ac:dyDescent="0.25">
      <c r="A362" s="30" t="str">
        <f t="shared" si="247"/>
        <v>Fuel Economy</v>
      </c>
      <c r="B362" s="62">
        <f t="shared" si="248"/>
        <v>27.1614</v>
      </c>
      <c r="C362" s="62">
        <f t="shared" si="249"/>
        <v>27.1614</v>
      </c>
      <c r="D362" s="62">
        <f t="shared" si="250"/>
        <v>27.1614</v>
      </c>
      <c r="E362" s="62">
        <f t="shared" si="251"/>
        <v>27.1614</v>
      </c>
      <c r="F362" s="62">
        <f t="shared" si="252"/>
        <v>27.1614</v>
      </c>
      <c r="G362" s="62">
        <f t="shared" si="253"/>
        <v>27.1614</v>
      </c>
      <c r="H362" s="62">
        <f t="shared" si="254"/>
        <v>27.1614</v>
      </c>
      <c r="I362" s="62">
        <f t="shared" si="255"/>
        <v>27.1614</v>
      </c>
      <c r="J362" s="62">
        <f t="shared" si="256"/>
        <v>27.1614</v>
      </c>
      <c r="K362" s="62">
        <f t="shared" si="257"/>
        <v>27.1614</v>
      </c>
      <c r="L362" s="62">
        <f t="shared" si="258"/>
        <v>27.1614</v>
      </c>
      <c r="M362" s="62">
        <f t="shared" si="259"/>
        <v>27.1614</v>
      </c>
      <c r="N362" s="62">
        <f t="shared" si="260"/>
        <v>27.1614</v>
      </c>
      <c r="O362" s="62">
        <f t="shared" si="261"/>
        <v>27.1614</v>
      </c>
      <c r="P362" s="62">
        <f t="shared" si="262"/>
        <v>27.1614</v>
      </c>
      <c r="Q362" s="62">
        <f t="shared" si="263"/>
        <v>27.1614</v>
      </c>
      <c r="R362" s="62">
        <f t="shared" si="264"/>
        <v>27.1614</v>
      </c>
      <c r="S362" s="62">
        <f t="shared" si="265"/>
        <v>27.1614</v>
      </c>
      <c r="T362" s="62">
        <f t="shared" si="266"/>
        <v>27.1614</v>
      </c>
      <c r="U362" s="62">
        <f t="shared" si="267"/>
        <v>27.1614</v>
      </c>
      <c r="V362" s="62">
        <f t="shared" si="268"/>
        <v>27.1614</v>
      </c>
      <c r="W362" s="62">
        <f t="shared" si="269"/>
        <v>27.1614</v>
      </c>
      <c r="X362" s="62">
        <f t="shared" si="270"/>
        <v>27.1614</v>
      </c>
      <c r="Y362" s="62">
        <f t="shared" si="271"/>
        <v>27.1614</v>
      </c>
      <c r="Z362" s="62">
        <f t="shared" si="272"/>
        <v>27.1614</v>
      </c>
      <c r="AA362" s="62">
        <f t="shared" si="273"/>
        <v>27.1614</v>
      </c>
      <c r="AB362" s="62">
        <f t="shared" si="274"/>
        <v>27.1614</v>
      </c>
      <c r="AC362" s="62">
        <f t="shared" si="275"/>
        <v>27.1614</v>
      </c>
    </row>
    <row r="363" spans="1:29" x14ac:dyDescent="0.25">
      <c r="A363" s="30" t="str">
        <f t="shared" si="247"/>
        <v>Fuel Cost</v>
      </c>
      <c r="B363" s="62">
        <f t="shared" si="248"/>
        <v>9.2331951136741086E-2</v>
      </c>
      <c r="C363" s="62">
        <f t="shared" si="249"/>
        <v>9.2222956120974545E-2</v>
      </c>
      <c r="D363" s="62">
        <f t="shared" si="250"/>
        <v>9.2068198823216471E-2</v>
      </c>
      <c r="E363" s="62">
        <f t="shared" si="251"/>
        <v>9.1849464254062249E-2</v>
      </c>
      <c r="F363" s="62">
        <f t="shared" si="252"/>
        <v>9.1542364865268247E-2</v>
      </c>
      <c r="G363" s="62">
        <f t="shared" si="253"/>
        <v>9.1115385234314353E-2</v>
      </c>
      <c r="H363" s="62">
        <f t="shared" si="254"/>
        <v>9.0530012133616333E-2</v>
      </c>
      <c r="I363" s="62">
        <f t="shared" si="255"/>
        <v>8.9743333412323725E-2</v>
      </c>
      <c r="J363" s="62">
        <f t="shared" si="256"/>
        <v>8.8714992348442129E-2</v>
      </c>
      <c r="K363" s="62">
        <f t="shared" si="257"/>
        <v>8.7419970590682711E-2</v>
      </c>
      <c r="L363" s="62">
        <f t="shared" si="258"/>
        <v>8.5865981654976761E-2</v>
      </c>
      <c r="M363" s="62">
        <f t="shared" si="259"/>
        <v>8.4108771907851612E-2</v>
      </c>
      <c r="N363" s="62">
        <f t="shared" si="260"/>
        <v>8.2253692787461766E-2</v>
      </c>
      <c r="O363" s="62">
        <f t="shared" si="261"/>
        <v>8.0435118154333018E-2</v>
      </c>
      <c r="P363" s="62">
        <f t="shared" si="262"/>
        <v>7.8779632233065888E-2</v>
      </c>
      <c r="Q363" s="62">
        <f t="shared" si="263"/>
        <v>7.7372704945717463E-2</v>
      </c>
      <c r="R363" s="62">
        <f t="shared" si="264"/>
        <v>7.6246008154952791E-2</v>
      </c>
      <c r="S363" s="62">
        <f t="shared" si="265"/>
        <v>7.5386288497227227E-2</v>
      </c>
      <c r="T363" s="62">
        <f t="shared" si="266"/>
        <v>7.4754325599182742E-2</v>
      </c>
      <c r="U363" s="62">
        <f t="shared" si="267"/>
        <v>7.4302481269476042E-2</v>
      </c>
      <c r="V363" s="62">
        <f t="shared" si="268"/>
        <v>7.3985805122564349E-2</v>
      </c>
      <c r="W363" s="62">
        <f t="shared" si="269"/>
        <v>7.3766962440611206E-2</v>
      </c>
      <c r="X363" s="62">
        <f t="shared" si="270"/>
        <v>7.3617197488001537E-2</v>
      </c>
      <c r="Y363" s="62">
        <f t="shared" si="271"/>
        <v>7.3515389944810147E-2</v>
      </c>
      <c r="Z363" s="62">
        <f t="shared" si="272"/>
        <v>7.3446497913186276E-2</v>
      </c>
      <c r="AA363" s="62">
        <f t="shared" si="273"/>
        <v>7.3400023276728135E-2</v>
      </c>
      <c r="AB363" s="62">
        <f t="shared" si="274"/>
        <v>7.3368736782330912E-2</v>
      </c>
      <c r="AC363" s="62">
        <f t="shared" si="275"/>
        <v>7.3347704448441492E-2</v>
      </c>
    </row>
    <row r="364" spans="1:29" x14ac:dyDescent="0.25">
      <c r="A364" s="30" t="str">
        <f t="shared" ref="A364" si="276">A344</f>
        <v>Emission Cost</v>
      </c>
      <c r="B364" s="66">
        <f>$B344+($C344-$B344)*(1-Q344)</f>
        <v>0</v>
      </c>
      <c r="C364" s="66">
        <f t="shared" ref="C364:AC364" si="277">$B344+($C344-$B344)*(1-R344)</f>
        <v>0</v>
      </c>
      <c r="D364" s="66">
        <f t="shared" si="277"/>
        <v>0</v>
      </c>
      <c r="E364" s="66">
        <f t="shared" si="277"/>
        <v>0</v>
      </c>
      <c r="F364" s="66">
        <f t="shared" si="277"/>
        <v>0</v>
      </c>
      <c r="G364" s="66">
        <f t="shared" si="277"/>
        <v>0</v>
      </c>
      <c r="H364" s="66">
        <f t="shared" si="277"/>
        <v>0</v>
      </c>
      <c r="I364" s="66">
        <f t="shared" si="277"/>
        <v>0</v>
      </c>
      <c r="J364" s="66">
        <f t="shared" si="277"/>
        <v>0</v>
      </c>
      <c r="K364" s="66">
        <f t="shared" si="277"/>
        <v>0</v>
      </c>
      <c r="L364" s="66">
        <f t="shared" si="277"/>
        <v>0</v>
      </c>
      <c r="M364" s="66">
        <f t="shared" si="277"/>
        <v>0</v>
      </c>
      <c r="N364" s="66">
        <f t="shared" si="277"/>
        <v>0</v>
      </c>
      <c r="O364" s="66">
        <f t="shared" si="277"/>
        <v>0</v>
      </c>
      <c r="P364" s="66">
        <f t="shared" si="277"/>
        <v>0</v>
      </c>
      <c r="Q364" s="66">
        <f t="shared" si="277"/>
        <v>0</v>
      </c>
      <c r="R364" s="66">
        <f t="shared" si="277"/>
        <v>0</v>
      </c>
      <c r="S364" s="66">
        <f t="shared" si="277"/>
        <v>0</v>
      </c>
      <c r="T364" s="66">
        <f t="shared" si="277"/>
        <v>0</v>
      </c>
      <c r="U364" s="66">
        <f t="shared" si="277"/>
        <v>0</v>
      </c>
      <c r="V364" s="66">
        <f t="shared" si="277"/>
        <v>0</v>
      </c>
      <c r="W364" s="66">
        <f t="shared" si="277"/>
        <v>0</v>
      </c>
      <c r="X364" s="66">
        <f t="shared" si="277"/>
        <v>0</v>
      </c>
      <c r="Y364" s="66">
        <f t="shared" si="277"/>
        <v>0</v>
      </c>
      <c r="Z364" s="66">
        <f t="shared" si="277"/>
        <v>0</v>
      </c>
      <c r="AA364" s="66">
        <f t="shared" si="277"/>
        <v>0</v>
      </c>
      <c r="AB364" s="66">
        <f t="shared" si="277"/>
        <v>0</v>
      </c>
      <c r="AC364" s="66">
        <f t="shared" si="277"/>
        <v>0</v>
      </c>
    </row>
    <row r="365" spans="1:29" x14ac:dyDescent="0.25">
      <c r="A365" s="30" t="str">
        <f>A345</f>
        <v>Lifetime vehicle</v>
      </c>
      <c r="B365" s="62">
        <f>$B345+($C345-$B345)*(1-Q345)</f>
        <v>20</v>
      </c>
      <c r="C365" s="62">
        <f t="shared" ref="C365:L367" si="278">$B345+($C345-$B345)*(1-R345)</f>
        <v>20</v>
      </c>
      <c r="D365" s="62">
        <f t="shared" si="278"/>
        <v>20</v>
      </c>
      <c r="E365" s="62">
        <f t="shared" si="278"/>
        <v>20</v>
      </c>
      <c r="F365" s="62">
        <f t="shared" si="278"/>
        <v>20</v>
      </c>
      <c r="G365" s="62">
        <f t="shared" si="278"/>
        <v>20</v>
      </c>
      <c r="H365" s="62">
        <f t="shared" si="278"/>
        <v>20</v>
      </c>
      <c r="I365" s="62">
        <f t="shared" si="278"/>
        <v>20</v>
      </c>
      <c r="J365" s="62">
        <f t="shared" si="278"/>
        <v>20</v>
      </c>
      <c r="K365" s="62">
        <f t="shared" si="278"/>
        <v>20</v>
      </c>
      <c r="L365" s="62">
        <f t="shared" si="278"/>
        <v>20</v>
      </c>
      <c r="M365" s="62">
        <f t="shared" ref="M365:V367" si="279">$B345+($C345-$B345)*(1-AB345)</f>
        <v>20</v>
      </c>
      <c r="N365" s="62">
        <f t="shared" si="279"/>
        <v>20</v>
      </c>
      <c r="O365" s="62">
        <f t="shared" si="279"/>
        <v>20</v>
      </c>
      <c r="P365" s="62">
        <f t="shared" si="279"/>
        <v>20</v>
      </c>
      <c r="Q365" s="62">
        <f t="shared" si="279"/>
        <v>20</v>
      </c>
      <c r="R365" s="62">
        <f t="shared" si="279"/>
        <v>20</v>
      </c>
      <c r="S365" s="62">
        <f t="shared" si="279"/>
        <v>20</v>
      </c>
      <c r="T365" s="62">
        <f t="shared" si="279"/>
        <v>20</v>
      </c>
      <c r="U365" s="62">
        <f t="shared" si="279"/>
        <v>20</v>
      </c>
      <c r="V365" s="62">
        <f t="shared" si="279"/>
        <v>20</v>
      </c>
      <c r="W365" s="62">
        <f t="shared" ref="W365:AC367" si="280">$B345+($C345-$B345)*(1-AL345)</f>
        <v>20</v>
      </c>
      <c r="X365" s="62">
        <f t="shared" si="280"/>
        <v>20</v>
      </c>
      <c r="Y365" s="62">
        <f t="shared" si="280"/>
        <v>20</v>
      </c>
      <c r="Z365" s="62">
        <f t="shared" si="280"/>
        <v>20</v>
      </c>
      <c r="AA365" s="62">
        <f t="shared" si="280"/>
        <v>20</v>
      </c>
      <c r="AB365" s="62">
        <f t="shared" si="280"/>
        <v>20</v>
      </c>
      <c r="AC365" s="62">
        <f t="shared" si="280"/>
        <v>20</v>
      </c>
    </row>
    <row r="366" spans="1:29" x14ac:dyDescent="0.25">
      <c r="A366" s="30" t="str">
        <f>A346</f>
        <v>Lifetime costumization</v>
      </c>
      <c r="B366" s="62">
        <f>$B346+($C346-$B346)*(1-Q346)</f>
        <v>30</v>
      </c>
      <c r="C366" s="62">
        <f t="shared" si="278"/>
        <v>30</v>
      </c>
      <c r="D366" s="62">
        <f t="shared" si="278"/>
        <v>30</v>
      </c>
      <c r="E366" s="62">
        <f t="shared" si="278"/>
        <v>30</v>
      </c>
      <c r="F366" s="62">
        <f t="shared" si="278"/>
        <v>30</v>
      </c>
      <c r="G366" s="62">
        <f t="shared" si="278"/>
        <v>30</v>
      </c>
      <c r="H366" s="62">
        <f t="shared" si="278"/>
        <v>30</v>
      </c>
      <c r="I366" s="62">
        <f t="shared" si="278"/>
        <v>30</v>
      </c>
      <c r="J366" s="62">
        <f t="shared" si="278"/>
        <v>30</v>
      </c>
      <c r="K366" s="62">
        <f t="shared" si="278"/>
        <v>30</v>
      </c>
      <c r="L366" s="62">
        <f t="shared" si="278"/>
        <v>30</v>
      </c>
      <c r="M366" s="62">
        <f t="shared" si="279"/>
        <v>30</v>
      </c>
      <c r="N366" s="62">
        <f t="shared" si="279"/>
        <v>30</v>
      </c>
      <c r="O366" s="62">
        <f t="shared" si="279"/>
        <v>30</v>
      </c>
      <c r="P366" s="62">
        <f t="shared" si="279"/>
        <v>30</v>
      </c>
      <c r="Q366" s="62">
        <f t="shared" si="279"/>
        <v>30</v>
      </c>
      <c r="R366" s="62">
        <f t="shared" si="279"/>
        <v>30</v>
      </c>
      <c r="S366" s="62">
        <f t="shared" si="279"/>
        <v>30</v>
      </c>
      <c r="T366" s="62">
        <f t="shared" si="279"/>
        <v>30</v>
      </c>
      <c r="U366" s="62">
        <f t="shared" si="279"/>
        <v>30</v>
      </c>
      <c r="V366" s="62">
        <f t="shared" si="279"/>
        <v>30</v>
      </c>
      <c r="W366" s="62">
        <f t="shared" si="280"/>
        <v>30</v>
      </c>
      <c r="X366" s="62">
        <f t="shared" si="280"/>
        <v>30</v>
      </c>
      <c r="Y366" s="62">
        <f t="shared" si="280"/>
        <v>30</v>
      </c>
      <c r="Z366" s="62">
        <f t="shared" si="280"/>
        <v>30</v>
      </c>
      <c r="AA366" s="62">
        <f t="shared" si="280"/>
        <v>30</v>
      </c>
      <c r="AB366" s="62">
        <f t="shared" si="280"/>
        <v>30</v>
      </c>
      <c r="AC366" s="62">
        <f t="shared" si="280"/>
        <v>30</v>
      </c>
    </row>
    <row r="367" spans="1:29" x14ac:dyDescent="0.25">
      <c r="A367" s="30" t="str">
        <f>A347</f>
        <v>Tonnage .</v>
      </c>
      <c r="B367" s="62">
        <f>$B347+($C347-$B347)*(1-Q347)</f>
        <v>2240</v>
      </c>
      <c r="C367" s="62">
        <f t="shared" si="278"/>
        <v>2240</v>
      </c>
      <c r="D367" s="62">
        <f t="shared" si="278"/>
        <v>2240</v>
      </c>
      <c r="E367" s="62">
        <f t="shared" si="278"/>
        <v>2240</v>
      </c>
      <c r="F367" s="62">
        <f t="shared" si="278"/>
        <v>2240</v>
      </c>
      <c r="G367" s="62">
        <f t="shared" si="278"/>
        <v>2240</v>
      </c>
      <c r="H367" s="62">
        <f t="shared" si="278"/>
        <v>2240</v>
      </c>
      <c r="I367" s="62">
        <f t="shared" si="278"/>
        <v>2240</v>
      </c>
      <c r="J367" s="62">
        <f t="shared" si="278"/>
        <v>2240</v>
      </c>
      <c r="K367" s="62">
        <f t="shared" si="278"/>
        <v>2240</v>
      </c>
      <c r="L367" s="62">
        <f t="shared" si="278"/>
        <v>2240</v>
      </c>
      <c r="M367" s="62">
        <f t="shared" si="279"/>
        <v>2240</v>
      </c>
      <c r="N367" s="62">
        <f t="shared" si="279"/>
        <v>2240</v>
      </c>
      <c r="O367" s="62">
        <f t="shared" si="279"/>
        <v>2240</v>
      </c>
      <c r="P367" s="62">
        <f t="shared" si="279"/>
        <v>2240</v>
      </c>
      <c r="Q367" s="62">
        <f t="shared" si="279"/>
        <v>2240</v>
      </c>
      <c r="R367" s="62">
        <f t="shared" si="279"/>
        <v>2240</v>
      </c>
      <c r="S367" s="62">
        <f t="shared" si="279"/>
        <v>2240</v>
      </c>
      <c r="T367" s="62">
        <f t="shared" si="279"/>
        <v>2240</v>
      </c>
      <c r="U367" s="62">
        <f t="shared" si="279"/>
        <v>2240</v>
      </c>
      <c r="V367" s="62">
        <f t="shared" si="279"/>
        <v>2240</v>
      </c>
      <c r="W367" s="62">
        <f t="shared" si="280"/>
        <v>2240</v>
      </c>
      <c r="X367" s="62">
        <f t="shared" si="280"/>
        <v>2240</v>
      </c>
      <c r="Y367" s="62">
        <f t="shared" si="280"/>
        <v>2240</v>
      </c>
      <c r="Z367" s="62">
        <f t="shared" si="280"/>
        <v>2240</v>
      </c>
      <c r="AA367" s="62">
        <f t="shared" si="280"/>
        <v>2240</v>
      </c>
      <c r="AB367" s="62">
        <f t="shared" si="280"/>
        <v>2240</v>
      </c>
      <c r="AC367" s="62">
        <f t="shared" si="280"/>
        <v>2240</v>
      </c>
    </row>
    <row r="368" spans="1:29" x14ac:dyDescent="0.25">
      <c r="A368" s="30" t="str">
        <f>A348</f>
        <v>Market failure (av. utilization)</v>
      </c>
      <c r="B368" s="62">
        <f t="shared" ref="B368:K369" si="281">($B348+($C348-$B348)*(1-Q348))*B$44</f>
        <v>1209.6000000000001</v>
      </c>
      <c r="C368" s="62">
        <f t="shared" si="281"/>
        <v>1209.6000000000001</v>
      </c>
      <c r="D368" s="62">
        <f t="shared" si="281"/>
        <v>1209.6000000000001</v>
      </c>
      <c r="E368" s="62">
        <f t="shared" si="281"/>
        <v>1209.6000000000001</v>
      </c>
      <c r="F368" s="62">
        <f t="shared" si="281"/>
        <v>1209.6000000000001</v>
      </c>
      <c r="G368" s="62">
        <f t="shared" si="281"/>
        <v>1209.6000000000001</v>
      </c>
      <c r="H368" s="62">
        <f t="shared" si="281"/>
        <v>1209.6000000000001</v>
      </c>
      <c r="I368" s="62">
        <f t="shared" si="281"/>
        <v>1209.6000000000001</v>
      </c>
      <c r="J368" s="62">
        <f t="shared" si="281"/>
        <v>1209.6000000000001</v>
      </c>
      <c r="K368" s="62">
        <f t="shared" si="281"/>
        <v>1209.6000000000001</v>
      </c>
      <c r="L368" s="62">
        <f t="shared" ref="L368:U369" si="282">($B348+($C348-$B348)*(1-AA348))*L$44</f>
        <v>1209.6000000000001</v>
      </c>
      <c r="M368" s="62">
        <f t="shared" si="282"/>
        <v>1209.6000000000001</v>
      </c>
      <c r="N368" s="62">
        <f t="shared" si="282"/>
        <v>1209.6000000000001</v>
      </c>
      <c r="O368" s="62">
        <f t="shared" si="282"/>
        <v>1209.6000000000001</v>
      </c>
      <c r="P368" s="62">
        <f t="shared" si="282"/>
        <v>1209.6000000000001</v>
      </c>
      <c r="Q368" s="62">
        <f t="shared" si="282"/>
        <v>1209.6000000000001</v>
      </c>
      <c r="R368" s="62">
        <f t="shared" si="282"/>
        <v>1209.6000000000001</v>
      </c>
      <c r="S368" s="62">
        <f t="shared" si="282"/>
        <v>1209.6000000000001</v>
      </c>
      <c r="T368" s="62">
        <f t="shared" si="282"/>
        <v>1209.6000000000001</v>
      </c>
      <c r="U368" s="62">
        <f t="shared" si="282"/>
        <v>1209.6000000000001</v>
      </c>
      <c r="V368" s="62">
        <f t="shared" ref="V368:AC369" si="283">($B348+($C348-$B348)*(1-AK348))*V$44</f>
        <v>1209.6000000000001</v>
      </c>
      <c r="W368" s="62">
        <f t="shared" si="283"/>
        <v>1209.6000000000001</v>
      </c>
      <c r="X368" s="62">
        <f t="shared" si="283"/>
        <v>1209.6000000000001</v>
      </c>
      <c r="Y368" s="62">
        <f t="shared" si="283"/>
        <v>1209.6000000000001</v>
      </c>
      <c r="Z368" s="62">
        <f t="shared" si="283"/>
        <v>1209.6000000000001</v>
      </c>
      <c r="AA368" s="62">
        <f t="shared" si="283"/>
        <v>1209.6000000000001</v>
      </c>
      <c r="AB368" s="62">
        <f t="shared" si="283"/>
        <v>1209.6000000000001</v>
      </c>
      <c r="AC368" s="62">
        <f t="shared" si="283"/>
        <v>1209.6000000000001</v>
      </c>
    </row>
    <row r="369" spans="1:29" x14ac:dyDescent="0.25">
      <c r="A369" s="30" t="s">
        <v>73</v>
      </c>
      <c r="B369" s="62">
        <f t="shared" si="281"/>
        <v>79.471914462993496</v>
      </c>
      <c r="C369" s="62">
        <f t="shared" si="281"/>
        <v>79.245803905143291</v>
      </c>
      <c r="D369" s="62">
        <f t="shared" si="281"/>
        <v>78.924759326348806</v>
      </c>
      <c r="E369" s="62">
        <f t="shared" si="281"/>
        <v>78.470993664637106</v>
      </c>
      <c r="F369" s="62">
        <f t="shared" si="281"/>
        <v>77.833914862204551</v>
      </c>
      <c r="G369" s="62">
        <f t="shared" si="281"/>
        <v>76.948144060056592</v>
      </c>
      <c r="H369" s="62">
        <f t="shared" si="281"/>
        <v>75.733785427063381</v>
      </c>
      <c r="I369" s="62">
        <f t="shared" si="281"/>
        <v>74.101817549730796</v>
      </c>
      <c r="J369" s="62">
        <f t="shared" si="281"/>
        <v>71.968520261049548</v>
      </c>
      <c r="K369" s="62">
        <f t="shared" si="281"/>
        <v>69.281992899997348</v>
      </c>
      <c r="L369" s="62">
        <f t="shared" si="282"/>
        <v>66.058237183514677</v>
      </c>
      <c r="M369" s="62">
        <f t="shared" si="282"/>
        <v>62.412899152339826</v>
      </c>
      <c r="N369" s="62">
        <f t="shared" si="282"/>
        <v>58.564530749274141</v>
      </c>
      <c r="O369" s="62">
        <f t="shared" si="282"/>
        <v>54.79189103820957</v>
      </c>
      <c r="P369" s="62">
        <f t="shared" si="282"/>
        <v>51.357579454892473</v>
      </c>
      <c r="Q369" s="62">
        <f t="shared" si="282"/>
        <v>48.438903664447089</v>
      </c>
      <c r="R369" s="62">
        <f t="shared" si="282"/>
        <v>46.101567061519283</v>
      </c>
      <c r="S369" s="62">
        <f t="shared" si="282"/>
        <v>44.318075495083995</v>
      </c>
      <c r="T369" s="62">
        <f t="shared" si="282"/>
        <v>43.007066157523667</v>
      </c>
      <c r="U369" s="62">
        <f t="shared" si="282"/>
        <v>42.069713447100085</v>
      </c>
      <c r="V369" s="62">
        <f t="shared" si="283"/>
        <v>41.412767625013835</v>
      </c>
      <c r="W369" s="62">
        <f t="shared" si="283"/>
        <v>40.958777682906323</v>
      </c>
      <c r="X369" s="62">
        <f t="shared" si="283"/>
        <v>40.648089742335586</v>
      </c>
      <c r="Y369" s="62">
        <f t="shared" si="283"/>
        <v>40.43688962256433</v>
      </c>
      <c r="Z369" s="62">
        <f t="shared" si="283"/>
        <v>40.29397285162436</v>
      </c>
      <c r="AA369" s="62">
        <f t="shared" si="283"/>
        <v>40.197561048740226</v>
      </c>
      <c r="AB369" s="62">
        <f t="shared" si="283"/>
        <v>40.132657101971823</v>
      </c>
      <c r="AC369" s="62">
        <f t="shared" si="283"/>
        <v>40.08902544858671</v>
      </c>
    </row>
    <row r="370" spans="1:29" x14ac:dyDescent="0.25">
      <c r="A370" s="30" t="str">
        <f>A350</f>
        <v>Annual Mileage</v>
      </c>
      <c r="B370" s="62">
        <f t="shared" ref="B370:AC370" si="284">$B350+($C350-$B350)*(1-Q350)</f>
        <v>178500</v>
      </c>
      <c r="C370" s="62">
        <f t="shared" si="284"/>
        <v>178500</v>
      </c>
      <c r="D370" s="62">
        <f t="shared" si="284"/>
        <v>178500</v>
      </c>
      <c r="E370" s="62">
        <f t="shared" si="284"/>
        <v>178500</v>
      </c>
      <c r="F370" s="62">
        <f t="shared" si="284"/>
        <v>178500</v>
      </c>
      <c r="G370" s="62">
        <f t="shared" si="284"/>
        <v>178500</v>
      </c>
      <c r="H370" s="62">
        <f t="shared" si="284"/>
        <v>178500</v>
      </c>
      <c r="I370" s="62">
        <f t="shared" si="284"/>
        <v>178500</v>
      </c>
      <c r="J370" s="62">
        <f t="shared" si="284"/>
        <v>178500</v>
      </c>
      <c r="K370" s="62">
        <f t="shared" si="284"/>
        <v>178500</v>
      </c>
      <c r="L370" s="62">
        <f t="shared" si="284"/>
        <v>178500</v>
      </c>
      <c r="M370" s="62">
        <f t="shared" si="284"/>
        <v>178500</v>
      </c>
      <c r="N370" s="62">
        <f t="shared" si="284"/>
        <v>178500</v>
      </c>
      <c r="O370" s="62">
        <f t="shared" si="284"/>
        <v>178500</v>
      </c>
      <c r="P370" s="62">
        <f t="shared" si="284"/>
        <v>178500</v>
      </c>
      <c r="Q370" s="62">
        <f t="shared" si="284"/>
        <v>178500</v>
      </c>
      <c r="R370" s="62">
        <f t="shared" si="284"/>
        <v>178500</v>
      </c>
      <c r="S370" s="62">
        <f t="shared" si="284"/>
        <v>178500</v>
      </c>
      <c r="T370" s="62">
        <f t="shared" si="284"/>
        <v>178500</v>
      </c>
      <c r="U370" s="62">
        <f t="shared" si="284"/>
        <v>178500</v>
      </c>
      <c r="V370" s="62">
        <f t="shared" si="284"/>
        <v>178500</v>
      </c>
      <c r="W370" s="62">
        <f t="shared" si="284"/>
        <v>178500</v>
      </c>
      <c r="X370" s="62">
        <f t="shared" si="284"/>
        <v>178500</v>
      </c>
      <c r="Y370" s="62">
        <f t="shared" si="284"/>
        <v>178500</v>
      </c>
      <c r="Z370" s="62">
        <f t="shared" si="284"/>
        <v>178500</v>
      </c>
      <c r="AA370" s="62">
        <f t="shared" si="284"/>
        <v>178500</v>
      </c>
      <c r="AB370" s="62">
        <f t="shared" si="284"/>
        <v>178500</v>
      </c>
      <c r="AC370" s="62">
        <f t="shared" si="284"/>
        <v>178500</v>
      </c>
    </row>
    <row r="371" spans="1:29" ht="15.75" thickBot="1" x14ac:dyDescent="0.3">
      <c r="AC371" s="32"/>
    </row>
    <row r="372" spans="1:29" ht="15.75" thickBot="1" x14ac:dyDescent="0.3">
      <c r="A372" s="26" t="s">
        <v>208</v>
      </c>
      <c r="B372" s="27">
        <v>2023</v>
      </c>
      <c r="C372" s="27">
        <v>2024</v>
      </c>
      <c r="D372" s="27">
        <v>2025</v>
      </c>
      <c r="E372" s="27">
        <v>2026</v>
      </c>
      <c r="F372" s="27">
        <v>2027</v>
      </c>
      <c r="G372" s="27">
        <v>2028</v>
      </c>
      <c r="H372" s="27">
        <v>2029</v>
      </c>
      <c r="I372" s="27">
        <v>2030</v>
      </c>
      <c r="J372" s="27">
        <v>2031</v>
      </c>
      <c r="K372" s="27">
        <v>2032</v>
      </c>
      <c r="L372" s="27">
        <v>2033</v>
      </c>
      <c r="M372" s="27">
        <v>2034</v>
      </c>
      <c r="N372" s="27">
        <v>2035</v>
      </c>
      <c r="O372" s="27">
        <v>2036</v>
      </c>
      <c r="P372" s="27">
        <v>2037</v>
      </c>
      <c r="Q372" s="27">
        <v>2038</v>
      </c>
      <c r="R372" s="27">
        <v>2039</v>
      </c>
      <c r="S372" s="27">
        <v>2040</v>
      </c>
      <c r="T372" s="27">
        <v>2041</v>
      </c>
      <c r="U372" s="27">
        <v>2042</v>
      </c>
      <c r="V372" s="27">
        <v>2043</v>
      </c>
      <c r="W372" s="27">
        <v>2044</v>
      </c>
      <c r="X372" s="27">
        <v>2045</v>
      </c>
      <c r="Y372" s="27">
        <v>2046</v>
      </c>
      <c r="Z372" s="27">
        <v>2047</v>
      </c>
      <c r="AA372" s="27">
        <v>2048</v>
      </c>
      <c r="AB372" s="27">
        <v>2049</v>
      </c>
      <c r="AC372" s="28">
        <v>2050</v>
      </c>
    </row>
    <row r="373" spans="1:29" x14ac:dyDescent="0.25">
      <c r="A373" s="29" t="str">
        <f>A354</f>
        <v>Capex vehicle</v>
      </c>
      <c r="B373" s="63">
        <f>((1+B358)^B365)*B358/(((1+B358)^B365)-1)*(B354)</f>
        <v>867529.23505697085</v>
      </c>
      <c r="C373" s="63">
        <f t="shared" ref="C373:AC373" si="285">((1+C358)^C365)*C358/(((1+C358)^C365)-1)*(C354)</f>
        <v>865681.10860566224</v>
      </c>
      <c r="D373" s="63">
        <f t="shared" si="285"/>
        <v>863057.03397703567</v>
      </c>
      <c r="E373" s="63">
        <f t="shared" si="285"/>
        <v>859348.15664694412</v>
      </c>
      <c r="F373" s="63">
        <f t="shared" si="285"/>
        <v>854140.95978918544</v>
      </c>
      <c r="G373" s="63">
        <f t="shared" si="285"/>
        <v>846901.06588590739</v>
      </c>
      <c r="H373" s="63">
        <f t="shared" si="285"/>
        <v>836975.44218948286</v>
      </c>
      <c r="I373" s="63">
        <f t="shared" si="285"/>
        <v>823636.46752832399</v>
      </c>
      <c r="J373" s="63">
        <f t="shared" si="285"/>
        <v>806199.8507457996</v>
      </c>
      <c r="K373" s="63">
        <f t="shared" si="285"/>
        <v>784241.37907896913</v>
      </c>
      <c r="L373" s="63">
        <f t="shared" si="285"/>
        <v>757891.84339680034</v>
      </c>
      <c r="M373" s="63">
        <f t="shared" si="285"/>
        <v>728096.48265190842</v>
      </c>
      <c r="N373" s="63">
        <f t="shared" si="285"/>
        <v>696641.64256081509</v>
      </c>
      <c r="O373" s="63">
        <f t="shared" si="285"/>
        <v>665805.77488808637</v>
      </c>
      <c r="P373" s="63">
        <f t="shared" si="285"/>
        <v>637735.24983383913</v>
      </c>
      <c r="Q373" s="63">
        <f t="shared" si="285"/>
        <v>613879.3008573663</v>
      </c>
      <c r="R373" s="63">
        <f t="shared" si="285"/>
        <v>594774.95808561263</v>
      </c>
      <c r="S373" s="63">
        <f t="shared" si="285"/>
        <v>580197.49663952412</v>
      </c>
      <c r="T373" s="63">
        <f t="shared" si="285"/>
        <v>569481.893362551</v>
      </c>
      <c r="U373" s="63">
        <f t="shared" si="285"/>
        <v>561820.39203855116</v>
      </c>
      <c r="V373" s="63">
        <f t="shared" si="285"/>
        <v>556450.81105826527</v>
      </c>
      <c r="W373" s="63">
        <f t="shared" si="285"/>
        <v>552740.10056064755</v>
      </c>
      <c r="X373" s="63">
        <f t="shared" si="285"/>
        <v>550200.67645533092</v>
      </c>
      <c r="Y373" s="63">
        <f t="shared" si="285"/>
        <v>548474.42124823271</v>
      </c>
      <c r="Z373" s="63">
        <f t="shared" si="285"/>
        <v>547306.28355832992</v>
      </c>
      <c r="AA373" s="63">
        <f t="shared" si="285"/>
        <v>546518.25665316184</v>
      </c>
      <c r="AB373" s="63">
        <f t="shared" si="285"/>
        <v>545987.76085518813</v>
      </c>
      <c r="AC373" s="63">
        <f t="shared" si="285"/>
        <v>545631.13525794924</v>
      </c>
    </row>
    <row r="374" spans="1:29" x14ac:dyDescent="0.25">
      <c r="A374" s="30" t="str">
        <f>A355</f>
        <v>Residual value (vehicle)</v>
      </c>
      <c r="B374" s="62">
        <f>((1+B358)^B365)*B358/(((1+B358)^B365)-1)*(B355)</f>
        <v>-44095.850871439077</v>
      </c>
      <c r="C374" s="62">
        <f t="shared" ref="C374:AC374" si="286">((1+C358)^C365)*C358/(((1+C358)^C365)-1)*(C355)</f>
        <v>-44311.465624091747</v>
      </c>
      <c r="D374" s="62">
        <f t="shared" si="286"/>
        <v>-44617.607664098185</v>
      </c>
      <c r="E374" s="62">
        <f t="shared" si="286"/>
        <v>-45050.310019275523</v>
      </c>
      <c r="F374" s="62">
        <f t="shared" si="286"/>
        <v>-45657.816319347374</v>
      </c>
      <c r="G374" s="62">
        <f t="shared" si="286"/>
        <v>-46502.470608063151</v>
      </c>
      <c r="H374" s="62">
        <f t="shared" si="286"/>
        <v>-47660.460039312675</v>
      </c>
      <c r="I374" s="62">
        <f t="shared" si="286"/>
        <v>-49216.673749781199</v>
      </c>
      <c r="J374" s="62">
        <f t="shared" si="286"/>
        <v>-51250.945707742365</v>
      </c>
      <c r="K374" s="62">
        <f t="shared" si="286"/>
        <v>-53812.767402205936</v>
      </c>
      <c r="L374" s="62">
        <f t="shared" si="286"/>
        <v>-56886.879898458967</v>
      </c>
      <c r="M374" s="62">
        <f t="shared" si="286"/>
        <v>-60363.005318696356</v>
      </c>
      <c r="N374" s="62">
        <f t="shared" si="286"/>
        <v>-64032.73666265724</v>
      </c>
      <c r="O374" s="62">
        <f t="shared" si="286"/>
        <v>-67630.254557808934</v>
      </c>
      <c r="P374" s="62">
        <f t="shared" si="286"/>
        <v>-70905.149147471107</v>
      </c>
      <c r="Q374" s="62">
        <f t="shared" si="286"/>
        <v>-73688.343194726258</v>
      </c>
      <c r="R374" s="62">
        <f t="shared" si="286"/>
        <v>-75917.183184764202</v>
      </c>
      <c r="S374" s="62">
        <f t="shared" si="286"/>
        <v>-77617.887020141206</v>
      </c>
      <c r="T374" s="62">
        <f t="shared" si="286"/>
        <v>-78868.040735788047</v>
      </c>
      <c r="U374" s="62">
        <f t="shared" si="286"/>
        <v>-79761.882556921351</v>
      </c>
      <c r="V374" s="62">
        <f t="shared" si="286"/>
        <v>-80388.333671288041</v>
      </c>
      <c r="W374" s="62">
        <f t="shared" si="286"/>
        <v>-80821.249896010122</v>
      </c>
      <c r="X374" s="62">
        <f t="shared" si="286"/>
        <v>-81117.516041630384</v>
      </c>
      <c r="Y374" s="62">
        <f t="shared" si="286"/>
        <v>-81318.912482458516</v>
      </c>
      <c r="Z374" s="62">
        <f t="shared" si="286"/>
        <v>-81455.19521294719</v>
      </c>
      <c r="AA374" s="62">
        <f t="shared" si="286"/>
        <v>-81547.131685216795</v>
      </c>
      <c r="AB374" s="62">
        <f t="shared" si="286"/>
        <v>-81609.022861647056</v>
      </c>
      <c r="AC374" s="62">
        <f t="shared" si="286"/>
        <v>-81650.629181324926</v>
      </c>
    </row>
    <row r="375" spans="1:29" x14ac:dyDescent="0.25">
      <c r="A375" s="30" t="str">
        <f>A356</f>
        <v>Capex costumization</v>
      </c>
      <c r="B375" s="62">
        <f>((1+B358)^B366)*B358/(((1+B358)^B366)-1)*(B356)</f>
        <v>305125.4282581982</v>
      </c>
      <c r="C375" s="62">
        <f t="shared" ref="C375:AC375" si="287">((1+C358)^C366)*C358/(((1+C358)^C366)-1)*(C356)</f>
        <v>305125.4282581982</v>
      </c>
      <c r="D375" s="62">
        <f t="shared" si="287"/>
        <v>305125.4282581982</v>
      </c>
      <c r="E375" s="62">
        <f t="shared" si="287"/>
        <v>305125.4282581982</v>
      </c>
      <c r="F375" s="62">
        <f t="shared" si="287"/>
        <v>305125.4282581982</v>
      </c>
      <c r="G375" s="62">
        <f t="shared" si="287"/>
        <v>305125.4282581982</v>
      </c>
      <c r="H375" s="62">
        <f t="shared" si="287"/>
        <v>305125.4282581982</v>
      </c>
      <c r="I375" s="62">
        <f t="shared" si="287"/>
        <v>305125.4282581982</v>
      </c>
      <c r="J375" s="62">
        <f t="shared" si="287"/>
        <v>305125.4282581982</v>
      </c>
      <c r="K375" s="62">
        <f t="shared" si="287"/>
        <v>305125.4282581982</v>
      </c>
      <c r="L375" s="62">
        <f t="shared" si="287"/>
        <v>305125.4282581982</v>
      </c>
      <c r="M375" s="62">
        <f t="shared" si="287"/>
        <v>305125.4282581982</v>
      </c>
      <c r="N375" s="62">
        <f t="shared" si="287"/>
        <v>305125.4282581982</v>
      </c>
      <c r="O375" s="62">
        <f t="shared" si="287"/>
        <v>305125.4282581982</v>
      </c>
      <c r="P375" s="62">
        <f t="shared" si="287"/>
        <v>305125.4282581982</v>
      </c>
      <c r="Q375" s="62">
        <f t="shared" si="287"/>
        <v>305125.4282581982</v>
      </c>
      <c r="R375" s="62">
        <f t="shared" si="287"/>
        <v>305125.4282581982</v>
      </c>
      <c r="S375" s="62">
        <f t="shared" si="287"/>
        <v>305125.4282581982</v>
      </c>
      <c r="T375" s="62">
        <f t="shared" si="287"/>
        <v>305125.4282581982</v>
      </c>
      <c r="U375" s="62">
        <f t="shared" si="287"/>
        <v>305125.4282581982</v>
      </c>
      <c r="V375" s="62">
        <f t="shared" si="287"/>
        <v>305125.4282581982</v>
      </c>
      <c r="W375" s="62">
        <f t="shared" si="287"/>
        <v>305125.4282581982</v>
      </c>
      <c r="X375" s="62">
        <f t="shared" si="287"/>
        <v>305125.4282581982</v>
      </c>
      <c r="Y375" s="62">
        <f t="shared" si="287"/>
        <v>305125.4282581982</v>
      </c>
      <c r="Z375" s="62">
        <f t="shared" si="287"/>
        <v>305125.4282581982</v>
      </c>
      <c r="AA375" s="62">
        <f t="shared" si="287"/>
        <v>305125.4282581982</v>
      </c>
      <c r="AB375" s="62">
        <f t="shared" si="287"/>
        <v>305125.4282581982</v>
      </c>
      <c r="AC375" s="62">
        <f t="shared" si="287"/>
        <v>305125.4282581982</v>
      </c>
    </row>
    <row r="376" spans="1:29" x14ac:dyDescent="0.25">
      <c r="A376" s="30" t="str">
        <f>A357</f>
        <v>Residual value (costumization)</v>
      </c>
      <c r="B376" s="62">
        <f>((1+B358)^B366)*B358/(((1+B358)^B366)-1)*(B357)</f>
        <v>-15256.271412909911</v>
      </c>
      <c r="C376" s="62">
        <f t="shared" ref="C376:AC376" si="288">((1+C358)^C366)*C358/(((1+C358)^C366)-1)*(C357)</f>
        <v>-15256.271412909911</v>
      </c>
      <c r="D376" s="62">
        <f t="shared" si="288"/>
        <v>-15256.271412909911</v>
      </c>
      <c r="E376" s="62">
        <f t="shared" si="288"/>
        <v>-15256.271412909911</v>
      </c>
      <c r="F376" s="62">
        <f t="shared" si="288"/>
        <v>-15256.271412909911</v>
      </c>
      <c r="G376" s="62">
        <f t="shared" si="288"/>
        <v>-15256.271412909911</v>
      </c>
      <c r="H376" s="62">
        <f t="shared" si="288"/>
        <v>-15256.271412909911</v>
      </c>
      <c r="I376" s="62">
        <f t="shared" si="288"/>
        <v>-15256.271412909911</v>
      </c>
      <c r="J376" s="62">
        <f t="shared" si="288"/>
        <v>-15256.271412909911</v>
      </c>
      <c r="K376" s="62">
        <f t="shared" si="288"/>
        <v>-15256.271412909911</v>
      </c>
      <c r="L376" s="62">
        <f t="shared" si="288"/>
        <v>-15256.271412909911</v>
      </c>
      <c r="M376" s="62">
        <f t="shared" si="288"/>
        <v>-15256.271412909911</v>
      </c>
      <c r="N376" s="62">
        <f t="shared" si="288"/>
        <v>-15256.271412909911</v>
      </c>
      <c r="O376" s="62">
        <f t="shared" si="288"/>
        <v>-15256.271412909911</v>
      </c>
      <c r="P376" s="62">
        <f t="shared" si="288"/>
        <v>-15256.271412909911</v>
      </c>
      <c r="Q376" s="62">
        <f t="shared" si="288"/>
        <v>-15256.271412909911</v>
      </c>
      <c r="R376" s="62">
        <f t="shared" si="288"/>
        <v>-15256.271412909911</v>
      </c>
      <c r="S376" s="62">
        <f t="shared" si="288"/>
        <v>-15256.271412909911</v>
      </c>
      <c r="T376" s="62">
        <f t="shared" si="288"/>
        <v>-15256.271412909911</v>
      </c>
      <c r="U376" s="62">
        <f t="shared" si="288"/>
        <v>-15256.271412909911</v>
      </c>
      <c r="V376" s="62">
        <f t="shared" si="288"/>
        <v>-15256.271412909911</v>
      </c>
      <c r="W376" s="62">
        <f t="shared" si="288"/>
        <v>-15256.271412909911</v>
      </c>
      <c r="X376" s="62">
        <f t="shared" si="288"/>
        <v>-15256.271412909911</v>
      </c>
      <c r="Y376" s="62">
        <f t="shared" si="288"/>
        <v>-15256.271412909911</v>
      </c>
      <c r="Z376" s="62">
        <f t="shared" si="288"/>
        <v>-15256.271412909911</v>
      </c>
      <c r="AA376" s="62">
        <f t="shared" si="288"/>
        <v>-15256.271412909911</v>
      </c>
      <c r="AB376" s="62">
        <f t="shared" si="288"/>
        <v>-15256.271412909911</v>
      </c>
      <c r="AC376" s="62">
        <f t="shared" si="288"/>
        <v>-15256.271412909911</v>
      </c>
    </row>
    <row r="377" spans="1:29" x14ac:dyDescent="0.25">
      <c r="A377" s="30" t="str">
        <f t="shared" ref="A377:AC377" si="289">A359</f>
        <v>Opex fix (admin, crew, insurance)</v>
      </c>
      <c r="B377" s="62">
        <f t="shared" si="289"/>
        <v>1450000</v>
      </c>
      <c r="C377" s="62">
        <f t="shared" si="289"/>
        <v>1450000</v>
      </c>
      <c r="D377" s="62">
        <f t="shared" si="289"/>
        <v>1450000</v>
      </c>
      <c r="E377" s="62">
        <f t="shared" si="289"/>
        <v>1450000</v>
      </c>
      <c r="F377" s="62">
        <f t="shared" si="289"/>
        <v>1450000</v>
      </c>
      <c r="G377" s="62">
        <f t="shared" si="289"/>
        <v>1450000</v>
      </c>
      <c r="H377" s="62">
        <f t="shared" si="289"/>
        <v>1450000</v>
      </c>
      <c r="I377" s="62">
        <f t="shared" si="289"/>
        <v>1450000</v>
      </c>
      <c r="J377" s="62">
        <f t="shared" si="289"/>
        <v>1450000</v>
      </c>
      <c r="K377" s="62">
        <f t="shared" si="289"/>
        <v>1450000</v>
      </c>
      <c r="L377" s="62">
        <f t="shared" si="289"/>
        <v>1450000</v>
      </c>
      <c r="M377" s="62">
        <f t="shared" si="289"/>
        <v>1450000</v>
      </c>
      <c r="N377" s="62">
        <f t="shared" si="289"/>
        <v>1450000</v>
      </c>
      <c r="O377" s="62">
        <f t="shared" si="289"/>
        <v>1450000</v>
      </c>
      <c r="P377" s="62">
        <f t="shared" si="289"/>
        <v>1450000</v>
      </c>
      <c r="Q377" s="62">
        <f t="shared" si="289"/>
        <v>1450000</v>
      </c>
      <c r="R377" s="62">
        <f t="shared" si="289"/>
        <v>1450000</v>
      </c>
      <c r="S377" s="62">
        <f t="shared" si="289"/>
        <v>1450000</v>
      </c>
      <c r="T377" s="62">
        <f t="shared" si="289"/>
        <v>1450000</v>
      </c>
      <c r="U377" s="62">
        <f t="shared" si="289"/>
        <v>1450000</v>
      </c>
      <c r="V377" s="62">
        <f t="shared" si="289"/>
        <v>1450000</v>
      </c>
      <c r="W377" s="62">
        <f t="shared" si="289"/>
        <v>1450000</v>
      </c>
      <c r="X377" s="62">
        <f t="shared" si="289"/>
        <v>1450000</v>
      </c>
      <c r="Y377" s="62">
        <f t="shared" si="289"/>
        <v>1450000</v>
      </c>
      <c r="Z377" s="62">
        <f t="shared" si="289"/>
        <v>1450000</v>
      </c>
      <c r="AA377" s="62">
        <f t="shared" si="289"/>
        <v>1450000</v>
      </c>
      <c r="AB377" s="62">
        <f t="shared" si="289"/>
        <v>1450000</v>
      </c>
      <c r="AC377" s="62">
        <f t="shared" si="289"/>
        <v>1450000</v>
      </c>
    </row>
    <row r="378" spans="1:29" x14ac:dyDescent="0.25">
      <c r="A378" s="30" t="str">
        <f t="shared" ref="A378:AC378" si="290">A360</f>
        <v>Opex maintenance &amp; repair</v>
      </c>
      <c r="B378" s="62">
        <f t="shared" si="290"/>
        <v>1293563.9575177333</v>
      </c>
      <c r="C378" s="62">
        <f t="shared" si="290"/>
        <v>1290808.235093934</v>
      </c>
      <c r="D378" s="62">
        <f t="shared" si="290"/>
        <v>1286895.5042898762</v>
      </c>
      <c r="E378" s="62">
        <f t="shared" si="290"/>
        <v>1281365.2352877648</v>
      </c>
      <c r="F378" s="62">
        <f t="shared" si="290"/>
        <v>1273600.837383118</v>
      </c>
      <c r="G378" s="62">
        <f t="shared" si="290"/>
        <v>1262805.5057319398</v>
      </c>
      <c r="H378" s="62">
        <f t="shared" si="290"/>
        <v>1248005.5098923349</v>
      </c>
      <c r="I378" s="62">
        <f t="shared" si="290"/>
        <v>1228115.9013873441</v>
      </c>
      <c r="J378" s="62">
        <f t="shared" si="290"/>
        <v>1202116.3406815415</v>
      </c>
      <c r="K378" s="62">
        <f t="shared" si="290"/>
        <v>1169374.2884687176</v>
      </c>
      <c r="L378" s="62">
        <f t="shared" si="290"/>
        <v>1130084.7656740851</v>
      </c>
      <c r="M378" s="62">
        <f t="shared" si="290"/>
        <v>1085657.2084191416</v>
      </c>
      <c r="N378" s="62">
        <f t="shared" si="290"/>
        <v>1038755.2185067786</v>
      </c>
      <c r="O378" s="62">
        <f t="shared" si="290"/>
        <v>992776.17202817916</v>
      </c>
      <c r="P378" s="62">
        <f t="shared" si="290"/>
        <v>950920.49960650213</v>
      </c>
      <c r="Q378" s="62">
        <f t="shared" si="290"/>
        <v>915349.13841044903</v>
      </c>
      <c r="R378" s="62">
        <f t="shared" si="290"/>
        <v>886862.84856226621</v>
      </c>
      <c r="S378" s="62">
        <f t="shared" si="290"/>
        <v>865126.54509633617</v>
      </c>
      <c r="T378" s="62">
        <f t="shared" si="290"/>
        <v>849148.61879481981</v>
      </c>
      <c r="U378" s="62">
        <f t="shared" si="290"/>
        <v>837724.6326365323</v>
      </c>
      <c r="V378" s="62">
        <f t="shared" si="290"/>
        <v>829718.10542985611</v>
      </c>
      <c r="W378" s="62">
        <f t="shared" si="290"/>
        <v>824185.10301042092</v>
      </c>
      <c r="X378" s="62">
        <f t="shared" si="290"/>
        <v>820398.59373471502</v>
      </c>
      <c r="Y378" s="62">
        <f t="shared" si="290"/>
        <v>817824.59227500285</v>
      </c>
      <c r="Z378" s="62">
        <f t="shared" si="290"/>
        <v>816082.79412917187</v>
      </c>
      <c r="AA378" s="62">
        <f t="shared" si="290"/>
        <v>814907.77528152149</v>
      </c>
      <c r="AB378" s="62">
        <f t="shared" si="290"/>
        <v>814116.75843028165</v>
      </c>
      <c r="AC378" s="62">
        <f t="shared" si="290"/>
        <v>813584.99765465059</v>
      </c>
    </row>
    <row r="379" spans="1:29" x14ac:dyDescent="0.25">
      <c r="A379" s="30" t="str">
        <f>A361</f>
        <v>Opex var (mode-fees, shunting)</v>
      </c>
      <c r="B379" s="62">
        <f>B361*B370</f>
        <v>1600000</v>
      </c>
      <c r="C379" s="62">
        <f t="shared" ref="C379:AC379" si="291">C361*C370</f>
        <v>1600000</v>
      </c>
      <c r="D379" s="62">
        <f t="shared" si="291"/>
        <v>1600000</v>
      </c>
      <c r="E379" s="62">
        <f t="shared" si="291"/>
        <v>1600000</v>
      </c>
      <c r="F379" s="62">
        <f t="shared" si="291"/>
        <v>1600000</v>
      </c>
      <c r="G379" s="62">
        <f t="shared" si="291"/>
        <v>1600000</v>
      </c>
      <c r="H379" s="62">
        <f t="shared" si="291"/>
        <v>1600000</v>
      </c>
      <c r="I379" s="62">
        <f t="shared" si="291"/>
        <v>1600000</v>
      </c>
      <c r="J379" s="62">
        <f t="shared" si="291"/>
        <v>1600000</v>
      </c>
      <c r="K379" s="62">
        <f t="shared" si="291"/>
        <v>1600000</v>
      </c>
      <c r="L379" s="62">
        <f t="shared" si="291"/>
        <v>1600000</v>
      </c>
      <c r="M379" s="62">
        <f t="shared" si="291"/>
        <v>1600000</v>
      </c>
      <c r="N379" s="62">
        <f t="shared" si="291"/>
        <v>1600000</v>
      </c>
      <c r="O379" s="62">
        <f t="shared" si="291"/>
        <v>1600000</v>
      </c>
      <c r="P379" s="62">
        <f t="shared" si="291"/>
        <v>1600000</v>
      </c>
      <c r="Q379" s="62">
        <f t="shared" si="291"/>
        <v>1600000</v>
      </c>
      <c r="R379" s="62">
        <f t="shared" si="291"/>
        <v>1600000</v>
      </c>
      <c r="S379" s="62">
        <f t="shared" si="291"/>
        <v>1600000</v>
      </c>
      <c r="T379" s="62">
        <f t="shared" si="291"/>
        <v>1600000</v>
      </c>
      <c r="U379" s="62">
        <f t="shared" si="291"/>
        <v>1600000</v>
      </c>
      <c r="V379" s="62">
        <f t="shared" si="291"/>
        <v>1600000</v>
      </c>
      <c r="W379" s="62">
        <f t="shared" si="291"/>
        <v>1600000</v>
      </c>
      <c r="X379" s="62">
        <f t="shared" si="291"/>
        <v>1600000</v>
      </c>
      <c r="Y379" s="62">
        <f t="shared" si="291"/>
        <v>1600000</v>
      </c>
      <c r="Z379" s="62">
        <f t="shared" si="291"/>
        <v>1600000</v>
      </c>
      <c r="AA379" s="62">
        <f t="shared" si="291"/>
        <v>1600000</v>
      </c>
      <c r="AB379" s="62">
        <f t="shared" si="291"/>
        <v>1600000</v>
      </c>
      <c r="AC379" s="62">
        <f t="shared" si="291"/>
        <v>1600000</v>
      </c>
    </row>
    <row r="380" spans="1:29" x14ac:dyDescent="0.25">
      <c r="A380" s="30" t="str">
        <f>A363</f>
        <v>Fuel Cost</v>
      </c>
      <c r="B380" s="62">
        <f>B362*B363*B370</f>
        <v>447653.91278257803</v>
      </c>
      <c r="C380" s="62">
        <f t="shared" ref="C380:AC380" si="292">C362*C363*C370</f>
        <v>447125.47116858652</v>
      </c>
      <c r="D380" s="62">
        <f t="shared" si="292"/>
        <v>446375.15982976876</v>
      </c>
      <c r="E380" s="62">
        <f t="shared" si="292"/>
        <v>445314.66685266612</v>
      </c>
      <c r="F380" s="62">
        <f t="shared" si="292"/>
        <v>443825.7538456922</v>
      </c>
      <c r="G380" s="62">
        <f t="shared" si="292"/>
        <v>441755.62427384011</v>
      </c>
      <c r="H380" s="62">
        <f t="shared" si="292"/>
        <v>438917.55407453218</v>
      </c>
      <c r="I380" s="62">
        <f t="shared" si="292"/>
        <v>435103.4918419699</v>
      </c>
      <c r="J380" s="62">
        <f t="shared" si="292"/>
        <v>430117.77568137628</v>
      </c>
      <c r="K380" s="62">
        <f t="shared" si="292"/>
        <v>423839.10887251585</v>
      </c>
      <c r="L380" s="62">
        <f t="shared" si="292"/>
        <v>416304.88893104222</v>
      </c>
      <c r="M380" s="62">
        <f t="shared" si="292"/>
        <v>407785.39151767886</v>
      </c>
      <c r="N380" s="62">
        <f t="shared" si="292"/>
        <v>398791.39305300947</v>
      </c>
      <c r="O380" s="62">
        <f t="shared" si="292"/>
        <v>389974.37965532253</v>
      </c>
      <c r="P380" s="62">
        <f t="shared" si="292"/>
        <v>381948.07087393251</v>
      </c>
      <c r="Q380" s="62">
        <f t="shared" si="292"/>
        <v>375126.85137810098</v>
      </c>
      <c r="R380" s="62">
        <f t="shared" si="292"/>
        <v>369664.27617313835</v>
      </c>
      <c r="S380" s="62">
        <f t="shared" si="292"/>
        <v>365496.08884536289</v>
      </c>
      <c r="T380" s="62">
        <f t="shared" si="292"/>
        <v>362432.13687034114</v>
      </c>
      <c r="U380" s="62">
        <f t="shared" si="292"/>
        <v>360241.45553336525</v>
      </c>
      <c r="V380" s="62">
        <f t="shared" si="292"/>
        <v>358706.11143519945</v>
      </c>
      <c r="W380" s="62">
        <f t="shared" si="292"/>
        <v>357645.09429374349</v>
      </c>
      <c r="X380" s="62">
        <f t="shared" si="292"/>
        <v>356918.98739133298</v>
      </c>
      <c r="Y380" s="62">
        <f t="shared" si="292"/>
        <v>356425.39287178352</v>
      </c>
      <c r="Z380" s="62">
        <f t="shared" si="292"/>
        <v>356091.38295283035</v>
      </c>
      <c r="AA380" s="62">
        <f t="shared" si="292"/>
        <v>355866.05951279146</v>
      </c>
      <c r="AB380" s="62">
        <f t="shared" si="292"/>
        <v>355714.37289226911</v>
      </c>
      <c r="AC380" s="62">
        <f t="shared" si="292"/>
        <v>355612.40161965293</v>
      </c>
    </row>
    <row r="381" spans="1:29" ht="15.75" thickBot="1" x14ac:dyDescent="0.3">
      <c r="A381" s="59" t="str">
        <f>A344</f>
        <v>Emission Cost</v>
      </c>
      <c r="B381" s="62">
        <f>B364*B370</f>
        <v>0</v>
      </c>
      <c r="C381" s="62">
        <f t="shared" ref="C381:AC381" si="293">C364*C370</f>
        <v>0</v>
      </c>
      <c r="D381" s="62">
        <f t="shared" si="293"/>
        <v>0</v>
      </c>
      <c r="E381" s="62">
        <f t="shared" si="293"/>
        <v>0</v>
      </c>
      <c r="F381" s="62">
        <f t="shared" si="293"/>
        <v>0</v>
      </c>
      <c r="G381" s="62">
        <f t="shared" si="293"/>
        <v>0</v>
      </c>
      <c r="H381" s="62">
        <f t="shared" si="293"/>
        <v>0</v>
      </c>
      <c r="I381" s="62">
        <f t="shared" si="293"/>
        <v>0</v>
      </c>
      <c r="J381" s="62">
        <f t="shared" si="293"/>
        <v>0</v>
      </c>
      <c r="K381" s="62">
        <f t="shared" si="293"/>
        <v>0</v>
      </c>
      <c r="L381" s="62">
        <f t="shared" si="293"/>
        <v>0</v>
      </c>
      <c r="M381" s="62">
        <f t="shared" si="293"/>
        <v>0</v>
      </c>
      <c r="N381" s="62">
        <f t="shared" si="293"/>
        <v>0</v>
      </c>
      <c r="O381" s="62">
        <f t="shared" si="293"/>
        <v>0</v>
      </c>
      <c r="P381" s="62">
        <f t="shared" si="293"/>
        <v>0</v>
      </c>
      <c r="Q381" s="62">
        <f t="shared" si="293"/>
        <v>0</v>
      </c>
      <c r="R381" s="62">
        <f t="shared" si="293"/>
        <v>0</v>
      </c>
      <c r="S381" s="62">
        <f t="shared" si="293"/>
        <v>0</v>
      </c>
      <c r="T381" s="62">
        <f t="shared" si="293"/>
        <v>0</v>
      </c>
      <c r="U381" s="62">
        <f t="shared" si="293"/>
        <v>0</v>
      </c>
      <c r="V381" s="62">
        <f t="shared" si="293"/>
        <v>0</v>
      </c>
      <c r="W381" s="62">
        <f t="shared" si="293"/>
        <v>0</v>
      </c>
      <c r="X381" s="62">
        <f t="shared" si="293"/>
        <v>0</v>
      </c>
      <c r="Y381" s="62">
        <f t="shared" si="293"/>
        <v>0</v>
      </c>
      <c r="Z381" s="62">
        <f t="shared" si="293"/>
        <v>0</v>
      </c>
      <c r="AA381" s="62">
        <f t="shared" si="293"/>
        <v>0</v>
      </c>
      <c r="AB381" s="62">
        <f t="shared" si="293"/>
        <v>0</v>
      </c>
      <c r="AC381" s="62">
        <f t="shared" si="293"/>
        <v>0</v>
      </c>
    </row>
    <row r="382" spans="1:29" ht="15.75" thickBot="1" x14ac:dyDescent="0.3">
      <c r="A382" s="31" t="s">
        <v>209</v>
      </c>
      <c r="B382" s="64">
        <f>B373+B374+B375+B376+B377+B378+B379+B380+B381</f>
        <v>5904520.4113311311</v>
      </c>
      <c r="C382" s="64">
        <f t="shared" ref="C382:AC382" si="294">C373+C374+C375+C376+C377+C378+C379+C380+C381</f>
        <v>5899172.50608938</v>
      </c>
      <c r="D382" s="64">
        <f t="shared" si="294"/>
        <v>5891579.2472778698</v>
      </c>
      <c r="E382" s="64">
        <f t="shared" si="294"/>
        <v>5880846.9056133879</v>
      </c>
      <c r="F382" s="64">
        <f t="shared" si="294"/>
        <v>5865778.8915439369</v>
      </c>
      <c r="G382" s="64">
        <f t="shared" si="294"/>
        <v>5844828.882128913</v>
      </c>
      <c r="H382" s="64">
        <f t="shared" si="294"/>
        <v>5816107.2029623259</v>
      </c>
      <c r="I382" s="64">
        <f t="shared" si="294"/>
        <v>5777508.3438531449</v>
      </c>
      <c r="J382" s="64">
        <f t="shared" si="294"/>
        <v>5727052.1782462634</v>
      </c>
      <c r="K382" s="64">
        <f t="shared" si="294"/>
        <v>5663511.1658632848</v>
      </c>
      <c r="L382" s="64">
        <f t="shared" si="294"/>
        <v>5587263.7749487571</v>
      </c>
      <c r="M382" s="64">
        <f t="shared" si="294"/>
        <v>5501045.2341153212</v>
      </c>
      <c r="N382" s="64">
        <f t="shared" si="294"/>
        <v>5410024.6743032336</v>
      </c>
      <c r="O382" s="64">
        <f t="shared" si="294"/>
        <v>5320795.228859067</v>
      </c>
      <c r="P382" s="64">
        <f t="shared" si="294"/>
        <v>5239567.828012092</v>
      </c>
      <c r="Q382" s="64">
        <f t="shared" si="294"/>
        <v>5170536.1042964784</v>
      </c>
      <c r="R382" s="64">
        <f t="shared" si="294"/>
        <v>5115254.0564815411</v>
      </c>
      <c r="S382" s="64">
        <f t="shared" si="294"/>
        <v>5073071.4004063699</v>
      </c>
      <c r="T382" s="64">
        <f t="shared" si="294"/>
        <v>5042063.7651372124</v>
      </c>
      <c r="U382" s="64">
        <f t="shared" si="294"/>
        <v>5019893.7544968147</v>
      </c>
      <c r="V382" s="64">
        <f t="shared" si="294"/>
        <v>5004355.8510973211</v>
      </c>
      <c r="W382" s="64">
        <f t="shared" si="294"/>
        <v>4993618.2048140895</v>
      </c>
      <c r="X382" s="64">
        <f t="shared" si="294"/>
        <v>4986269.8983850367</v>
      </c>
      <c r="Y382" s="64">
        <f t="shared" si="294"/>
        <v>4981274.6507578483</v>
      </c>
      <c r="Z382" s="64">
        <f t="shared" si="294"/>
        <v>4977894.4222726738</v>
      </c>
      <c r="AA382" s="64">
        <f t="shared" si="294"/>
        <v>4975614.1166075459</v>
      </c>
      <c r="AB382" s="64">
        <f t="shared" si="294"/>
        <v>4974079.0261613801</v>
      </c>
      <c r="AC382" s="64">
        <f t="shared" si="294"/>
        <v>4973047.0621962165</v>
      </c>
    </row>
    <row r="383" spans="1:29" ht="15.75" thickBot="1" x14ac:dyDescent="0.3">
      <c r="AC383" s="32"/>
    </row>
    <row r="384" spans="1:29" ht="15.75" thickBot="1" x14ac:dyDescent="0.3">
      <c r="A384" s="26" t="s">
        <v>208</v>
      </c>
      <c r="B384" s="27">
        <v>2023</v>
      </c>
      <c r="C384" s="27">
        <v>2024</v>
      </c>
      <c r="D384" s="27">
        <v>2025</v>
      </c>
      <c r="E384" s="27">
        <v>2026</v>
      </c>
      <c r="F384" s="27">
        <v>2027</v>
      </c>
      <c r="G384" s="27">
        <v>2028</v>
      </c>
      <c r="H384" s="27">
        <v>2029</v>
      </c>
      <c r="I384" s="27">
        <v>2030</v>
      </c>
      <c r="J384" s="27">
        <v>2031</v>
      </c>
      <c r="K384" s="27">
        <v>2032</v>
      </c>
      <c r="L384" s="27">
        <v>2033</v>
      </c>
      <c r="M384" s="27">
        <v>2034</v>
      </c>
      <c r="N384" s="27">
        <v>2035</v>
      </c>
      <c r="O384" s="27">
        <v>2036</v>
      </c>
      <c r="P384" s="27">
        <v>2037</v>
      </c>
      <c r="Q384" s="27">
        <v>2038</v>
      </c>
      <c r="R384" s="27">
        <v>2039</v>
      </c>
      <c r="S384" s="27">
        <v>2040</v>
      </c>
      <c r="T384" s="27">
        <v>2041</v>
      </c>
      <c r="U384" s="27">
        <v>2042</v>
      </c>
      <c r="V384" s="27">
        <v>2043</v>
      </c>
      <c r="W384" s="27">
        <v>2044</v>
      </c>
      <c r="X384" s="27">
        <v>2045</v>
      </c>
      <c r="Y384" s="27">
        <v>2046</v>
      </c>
      <c r="Z384" s="27">
        <v>2047</v>
      </c>
      <c r="AA384" s="27">
        <v>2048</v>
      </c>
      <c r="AB384" s="27">
        <v>2049</v>
      </c>
      <c r="AC384" s="28">
        <v>2050</v>
      </c>
    </row>
    <row r="385" spans="1:29" x14ac:dyDescent="0.25">
      <c r="A385" s="29" t="str">
        <f t="shared" ref="A385:A392" si="295">A373</f>
        <v>Capex vehicle</v>
      </c>
      <c r="B385" s="65">
        <f>((1+B358)^B365)*B358/(((1+B358)^B365)-1)*(B354)/B370</f>
        <v>4.8601077594228057</v>
      </c>
      <c r="C385" s="65">
        <f t="shared" ref="C385:AC385" si="296">((1+C358)^C365)*C358/(((1+C358)^C365)-1)*(C354)/C370</f>
        <v>4.8497541098356427</v>
      </c>
      <c r="D385" s="65">
        <f t="shared" si="296"/>
        <v>4.8350534116360544</v>
      </c>
      <c r="E385" s="65">
        <f t="shared" si="296"/>
        <v>4.8142753873778386</v>
      </c>
      <c r="F385" s="65">
        <f t="shared" si="296"/>
        <v>4.7851034161859127</v>
      </c>
      <c r="G385" s="65">
        <f t="shared" si="296"/>
        <v>4.7445437864756714</v>
      </c>
      <c r="H385" s="65">
        <f t="shared" si="296"/>
        <v>4.6889380514816965</v>
      </c>
      <c r="I385" s="65">
        <f t="shared" si="296"/>
        <v>4.6142099021194625</v>
      </c>
      <c r="J385" s="65">
        <f t="shared" si="296"/>
        <v>4.5165257744862721</v>
      </c>
      <c r="K385" s="65">
        <f t="shared" si="296"/>
        <v>4.3935091264928241</v>
      </c>
      <c r="L385" s="65">
        <f t="shared" si="296"/>
        <v>4.2458926800941192</v>
      </c>
      <c r="M385" s="65">
        <f t="shared" si="296"/>
        <v>4.0789718916073303</v>
      </c>
      <c r="N385" s="65">
        <f t="shared" si="296"/>
        <v>3.9027543000605887</v>
      </c>
      <c r="O385" s="65">
        <f t="shared" si="296"/>
        <v>3.7300043411097277</v>
      </c>
      <c r="P385" s="65">
        <f t="shared" si="296"/>
        <v>3.5727464976685668</v>
      </c>
      <c r="Q385" s="65">
        <f t="shared" si="296"/>
        <v>3.4390997246911277</v>
      </c>
      <c r="R385" s="65">
        <f t="shared" si="296"/>
        <v>3.3320725943171574</v>
      </c>
      <c r="S385" s="65">
        <f t="shared" si="296"/>
        <v>3.2504061436387905</v>
      </c>
      <c r="T385" s="65">
        <f t="shared" si="296"/>
        <v>3.1903747527313779</v>
      </c>
      <c r="U385" s="65">
        <f t="shared" si="296"/>
        <v>3.147453176686561</v>
      </c>
      <c r="V385" s="65">
        <f t="shared" si="296"/>
        <v>3.1173714905224945</v>
      </c>
      <c r="W385" s="65">
        <f t="shared" si="296"/>
        <v>3.0965831964181936</v>
      </c>
      <c r="X385" s="65">
        <f t="shared" si="296"/>
        <v>3.0823567308421902</v>
      </c>
      <c r="Y385" s="65">
        <f t="shared" si="296"/>
        <v>3.0726858333234324</v>
      </c>
      <c r="Z385" s="65">
        <f t="shared" si="296"/>
        <v>3.0661416445844814</v>
      </c>
      <c r="AA385" s="65">
        <f t="shared" si="296"/>
        <v>3.0617269280289179</v>
      </c>
      <c r="AB385" s="65">
        <f t="shared" si="296"/>
        <v>3.058754962774163</v>
      </c>
      <c r="AC385" s="65">
        <f t="shared" si="296"/>
        <v>3.0567570602686231</v>
      </c>
    </row>
    <row r="386" spans="1:29" x14ac:dyDescent="0.25">
      <c r="A386" s="30" t="str">
        <f t="shared" si="295"/>
        <v>Residual value (vehicle)</v>
      </c>
      <c r="B386" s="66">
        <f>((1+B358)^B365)*B358/(((1+B358)^B365)-1)*(B355)/B370</f>
        <v>-0.24703557911170351</v>
      </c>
      <c r="C386" s="66">
        <f t="shared" ref="C386:AC386" si="297">((1+C358)^C365)*C358/(((1+C358)^C365)-1)*(C355)/C370</f>
        <v>-0.24824350489687252</v>
      </c>
      <c r="D386" s="66">
        <f t="shared" si="297"/>
        <v>-0.24995858635349122</v>
      </c>
      <c r="E386" s="66">
        <f t="shared" si="297"/>
        <v>-0.25238268918361639</v>
      </c>
      <c r="F386" s="66">
        <f t="shared" si="297"/>
        <v>-0.25578608582267437</v>
      </c>
      <c r="G386" s="66">
        <f t="shared" si="297"/>
        <v>-0.26051804262220252</v>
      </c>
      <c r="H386" s="66">
        <f t="shared" si="297"/>
        <v>-0.26700537837149957</v>
      </c>
      <c r="I386" s="66">
        <f t="shared" si="297"/>
        <v>-0.27572366246376023</v>
      </c>
      <c r="J386" s="66">
        <f t="shared" si="297"/>
        <v>-0.28712014402096564</v>
      </c>
      <c r="K386" s="66">
        <f t="shared" si="297"/>
        <v>-0.301472086286868</v>
      </c>
      <c r="L386" s="66">
        <f t="shared" si="297"/>
        <v>-0.31869400503338358</v>
      </c>
      <c r="M386" s="66">
        <f t="shared" si="297"/>
        <v>-0.33816809702350897</v>
      </c>
      <c r="N386" s="66">
        <f t="shared" si="297"/>
        <v>-0.35872681603729545</v>
      </c>
      <c r="O386" s="66">
        <f t="shared" si="297"/>
        <v>-0.378880977914896</v>
      </c>
      <c r="P386" s="66">
        <f t="shared" si="297"/>
        <v>-0.39722772631636477</v>
      </c>
      <c r="Q386" s="66">
        <f t="shared" si="297"/>
        <v>-0.41281984983039921</v>
      </c>
      <c r="R386" s="66">
        <f t="shared" si="297"/>
        <v>-0.42530634837402914</v>
      </c>
      <c r="S386" s="66">
        <f t="shared" si="297"/>
        <v>-0.43483410095317204</v>
      </c>
      <c r="T386" s="66">
        <f t="shared" si="297"/>
        <v>-0.44183776322570334</v>
      </c>
      <c r="U386" s="66">
        <f t="shared" si="297"/>
        <v>-0.44684528043093191</v>
      </c>
      <c r="V386" s="66">
        <f t="shared" si="297"/>
        <v>-0.45035481048340636</v>
      </c>
      <c r="W386" s="66">
        <f t="shared" si="297"/>
        <v>-0.45278011146224156</v>
      </c>
      <c r="X386" s="66">
        <f t="shared" si="297"/>
        <v>-0.45443986577944195</v>
      </c>
      <c r="Y386" s="66">
        <f t="shared" si="297"/>
        <v>-0.45556813715663036</v>
      </c>
      <c r="Z386" s="66">
        <f t="shared" si="297"/>
        <v>-0.45633162584284143</v>
      </c>
      <c r="AA386" s="66">
        <f t="shared" si="297"/>
        <v>-0.45684667610765711</v>
      </c>
      <c r="AB386" s="66">
        <f t="shared" si="297"/>
        <v>-0.45719340538737846</v>
      </c>
      <c r="AC386" s="66">
        <f t="shared" si="297"/>
        <v>-0.45742649401302482</v>
      </c>
    </row>
    <row r="387" spans="1:29" x14ac:dyDescent="0.25">
      <c r="A387" s="30" t="str">
        <f t="shared" si="295"/>
        <v>Capex costumization</v>
      </c>
      <c r="B387" s="66">
        <f>((1+B358)^B366)*B358/(((1+B358)^B366)-1)*(B356)/B370</f>
        <v>1.7093861527069927</v>
      </c>
      <c r="C387" s="66">
        <f t="shared" ref="C387:AC387" si="298">((1+C358)^C366)*C358/(((1+C358)^C366)-1)*(C356)/C370</f>
        <v>1.7093861527069927</v>
      </c>
      <c r="D387" s="66">
        <f t="shared" si="298"/>
        <v>1.7093861527069927</v>
      </c>
      <c r="E387" s="66">
        <f t="shared" si="298"/>
        <v>1.7093861527069927</v>
      </c>
      <c r="F387" s="66">
        <f t="shared" si="298"/>
        <v>1.7093861527069927</v>
      </c>
      <c r="G387" s="66">
        <f t="shared" si="298"/>
        <v>1.7093861527069927</v>
      </c>
      <c r="H387" s="66">
        <f t="shared" si="298"/>
        <v>1.7093861527069927</v>
      </c>
      <c r="I387" s="66">
        <f t="shared" si="298"/>
        <v>1.7093861527069927</v>
      </c>
      <c r="J387" s="66">
        <f t="shared" si="298"/>
        <v>1.7093861527069927</v>
      </c>
      <c r="K387" s="66">
        <f t="shared" si="298"/>
        <v>1.7093861527069927</v>
      </c>
      <c r="L387" s="66">
        <f t="shared" si="298"/>
        <v>1.7093861527069927</v>
      </c>
      <c r="M387" s="66">
        <f t="shared" si="298"/>
        <v>1.7093861527069927</v>
      </c>
      <c r="N387" s="66">
        <f t="shared" si="298"/>
        <v>1.7093861527069927</v>
      </c>
      <c r="O387" s="66">
        <f t="shared" si="298"/>
        <v>1.7093861527069927</v>
      </c>
      <c r="P387" s="66">
        <f t="shared" si="298"/>
        <v>1.7093861527069927</v>
      </c>
      <c r="Q387" s="66">
        <f t="shared" si="298"/>
        <v>1.7093861527069927</v>
      </c>
      <c r="R387" s="66">
        <f t="shared" si="298"/>
        <v>1.7093861527069927</v>
      </c>
      <c r="S387" s="66">
        <f t="shared" si="298"/>
        <v>1.7093861527069927</v>
      </c>
      <c r="T387" s="66">
        <f t="shared" si="298"/>
        <v>1.7093861527069927</v>
      </c>
      <c r="U387" s="66">
        <f t="shared" si="298"/>
        <v>1.7093861527069927</v>
      </c>
      <c r="V387" s="66">
        <f t="shared" si="298"/>
        <v>1.7093861527069927</v>
      </c>
      <c r="W387" s="66">
        <f t="shared" si="298"/>
        <v>1.7093861527069927</v>
      </c>
      <c r="X387" s="66">
        <f t="shared" si="298"/>
        <v>1.7093861527069927</v>
      </c>
      <c r="Y387" s="66">
        <f t="shared" si="298"/>
        <v>1.7093861527069927</v>
      </c>
      <c r="Z387" s="66">
        <f t="shared" si="298"/>
        <v>1.7093861527069927</v>
      </c>
      <c r="AA387" s="66">
        <f t="shared" si="298"/>
        <v>1.7093861527069927</v>
      </c>
      <c r="AB387" s="66">
        <f t="shared" si="298"/>
        <v>1.7093861527069927</v>
      </c>
      <c r="AC387" s="66">
        <f t="shared" si="298"/>
        <v>1.7093861527069927</v>
      </c>
    </row>
    <row r="388" spans="1:29" x14ac:dyDescent="0.25">
      <c r="A388" s="30" t="str">
        <f t="shared" si="295"/>
        <v>Residual value (costumization)</v>
      </c>
      <c r="B388" s="66">
        <f>((1+B358)^B366)*B358/(((1+B358)^B366)-1)*(B357)/B370</f>
        <v>-8.5469307635349642E-2</v>
      </c>
      <c r="C388" s="66">
        <f t="shared" ref="C388:AC388" si="299">((1+C358)^C366)*C358/(((1+C358)^C366)-1)*(C357)/C370</f>
        <v>-8.5469307635349642E-2</v>
      </c>
      <c r="D388" s="66">
        <f t="shared" si="299"/>
        <v>-8.5469307635349642E-2</v>
      </c>
      <c r="E388" s="66">
        <f t="shared" si="299"/>
        <v>-8.5469307635349642E-2</v>
      </c>
      <c r="F388" s="66">
        <f t="shared" si="299"/>
        <v>-8.5469307635349642E-2</v>
      </c>
      <c r="G388" s="66">
        <f t="shared" si="299"/>
        <v>-8.5469307635349642E-2</v>
      </c>
      <c r="H388" s="66">
        <f t="shared" si="299"/>
        <v>-8.5469307635349642E-2</v>
      </c>
      <c r="I388" s="66">
        <f t="shared" si="299"/>
        <v>-8.5469307635349642E-2</v>
      </c>
      <c r="J388" s="66">
        <f t="shared" si="299"/>
        <v>-8.5469307635349642E-2</v>
      </c>
      <c r="K388" s="66">
        <f t="shared" si="299"/>
        <v>-8.5469307635349642E-2</v>
      </c>
      <c r="L388" s="66">
        <f t="shared" si="299"/>
        <v>-8.5469307635349642E-2</v>
      </c>
      <c r="M388" s="66">
        <f t="shared" si="299"/>
        <v>-8.5469307635349642E-2</v>
      </c>
      <c r="N388" s="66">
        <f t="shared" si="299"/>
        <v>-8.5469307635349642E-2</v>
      </c>
      <c r="O388" s="66">
        <f t="shared" si="299"/>
        <v>-8.5469307635349642E-2</v>
      </c>
      <c r="P388" s="66">
        <f t="shared" si="299"/>
        <v>-8.5469307635349642E-2</v>
      </c>
      <c r="Q388" s="66">
        <f t="shared" si="299"/>
        <v>-8.5469307635349642E-2</v>
      </c>
      <c r="R388" s="66">
        <f t="shared" si="299"/>
        <v>-8.5469307635349642E-2</v>
      </c>
      <c r="S388" s="66">
        <f t="shared" si="299"/>
        <v>-8.5469307635349642E-2</v>
      </c>
      <c r="T388" s="66">
        <f t="shared" si="299"/>
        <v>-8.5469307635349642E-2</v>
      </c>
      <c r="U388" s="66">
        <f t="shared" si="299"/>
        <v>-8.5469307635349642E-2</v>
      </c>
      <c r="V388" s="66">
        <f t="shared" si="299"/>
        <v>-8.5469307635349642E-2</v>
      </c>
      <c r="W388" s="66">
        <f t="shared" si="299"/>
        <v>-8.5469307635349642E-2</v>
      </c>
      <c r="X388" s="66">
        <f t="shared" si="299"/>
        <v>-8.5469307635349642E-2</v>
      </c>
      <c r="Y388" s="66">
        <f t="shared" si="299"/>
        <v>-8.5469307635349642E-2</v>
      </c>
      <c r="Z388" s="66">
        <f t="shared" si="299"/>
        <v>-8.5469307635349642E-2</v>
      </c>
      <c r="AA388" s="66">
        <f t="shared" si="299"/>
        <v>-8.5469307635349642E-2</v>
      </c>
      <c r="AB388" s="66">
        <f t="shared" si="299"/>
        <v>-8.5469307635349642E-2</v>
      </c>
      <c r="AC388" s="66">
        <f t="shared" si="299"/>
        <v>-8.5469307635349642E-2</v>
      </c>
    </row>
    <row r="389" spans="1:29" x14ac:dyDescent="0.25">
      <c r="A389" s="30" t="str">
        <f t="shared" si="295"/>
        <v>Opex fix (admin, crew, insurance)</v>
      </c>
      <c r="B389" s="66">
        <f>B359/B370</f>
        <v>8.1232492997198875</v>
      </c>
      <c r="C389" s="66">
        <f t="shared" ref="C389:AC389" si="300">C359/C370</f>
        <v>8.1232492997198875</v>
      </c>
      <c r="D389" s="66">
        <f t="shared" si="300"/>
        <v>8.1232492997198875</v>
      </c>
      <c r="E389" s="66">
        <f t="shared" si="300"/>
        <v>8.1232492997198875</v>
      </c>
      <c r="F389" s="66">
        <f t="shared" si="300"/>
        <v>8.1232492997198875</v>
      </c>
      <c r="G389" s="66">
        <f t="shared" si="300"/>
        <v>8.1232492997198875</v>
      </c>
      <c r="H389" s="66">
        <f t="shared" si="300"/>
        <v>8.1232492997198875</v>
      </c>
      <c r="I389" s="66">
        <f t="shared" si="300"/>
        <v>8.1232492997198875</v>
      </c>
      <c r="J389" s="66">
        <f t="shared" si="300"/>
        <v>8.1232492997198875</v>
      </c>
      <c r="K389" s="66">
        <f t="shared" si="300"/>
        <v>8.1232492997198875</v>
      </c>
      <c r="L389" s="66">
        <f t="shared" si="300"/>
        <v>8.1232492997198875</v>
      </c>
      <c r="M389" s="66">
        <f t="shared" si="300"/>
        <v>8.1232492997198875</v>
      </c>
      <c r="N389" s="66">
        <f t="shared" si="300"/>
        <v>8.1232492997198875</v>
      </c>
      <c r="O389" s="66">
        <f t="shared" si="300"/>
        <v>8.1232492997198875</v>
      </c>
      <c r="P389" s="66">
        <f t="shared" si="300"/>
        <v>8.1232492997198875</v>
      </c>
      <c r="Q389" s="66">
        <f t="shared" si="300"/>
        <v>8.1232492997198875</v>
      </c>
      <c r="R389" s="66">
        <f t="shared" si="300"/>
        <v>8.1232492997198875</v>
      </c>
      <c r="S389" s="66">
        <f t="shared" si="300"/>
        <v>8.1232492997198875</v>
      </c>
      <c r="T389" s="66">
        <f t="shared" si="300"/>
        <v>8.1232492997198875</v>
      </c>
      <c r="U389" s="66">
        <f t="shared" si="300"/>
        <v>8.1232492997198875</v>
      </c>
      <c r="V389" s="66">
        <f t="shared" si="300"/>
        <v>8.1232492997198875</v>
      </c>
      <c r="W389" s="66">
        <f t="shared" si="300"/>
        <v>8.1232492997198875</v>
      </c>
      <c r="X389" s="66">
        <f t="shared" si="300"/>
        <v>8.1232492997198875</v>
      </c>
      <c r="Y389" s="66">
        <f t="shared" si="300"/>
        <v>8.1232492997198875</v>
      </c>
      <c r="Z389" s="66">
        <f t="shared" si="300"/>
        <v>8.1232492997198875</v>
      </c>
      <c r="AA389" s="66">
        <f t="shared" si="300"/>
        <v>8.1232492997198875</v>
      </c>
      <c r="AB389" s="66">
        <f t="shared" si="300"/>
        <v>8.1232492997198875</v>
      </c>
      <c r="AC389" s="66">
        <f t="shared" si="300"/>
        <v>8.1232492997198875</v>
      </c>
    </row>
    <row r="390" spans="1:29" x14ac:dyDescent="0.25">
      <c r="A390" s="30" t="str">
        <f t="shared" si="295"/>
        <v>Opex maintenance &amp; repair</v>
      </c>
      <c r="B390" s="66">
        <f>B360/B370</f>
        <v>7.246856904861251</v>
      </c>
      <c r="C390" s="66">
        <f t="shared" ref="C390:AC390" si="301">C360/C370</f>
        <v>7.2314186839996299</v>
      </c>
      <c r="D390" s="66">
        <f t="shared" si="301"/>
        <v>7.2094986234726957</v>
      </c>
      <c r="E390" s="66">
        <f t="shared" si="301"/>
        <v>7.1785167243012031</v>
      </c>
      <c r="F390" s="66">
        <f t="shared" si="301"/>
        <v>7.1350186968241909</v>
      </c>
      <c r="G390" s="66">
        <f t="shared" si="301"/>
        <v>7.0745406483582061</v>
      </c>
      <c r="H390" s="66">
        <f t="shared" si="301"/>
        <v>6.9916275063996354</v>
      </c>
      <c r="I390" s="66">
        <f t="shared" si="301"/>
        <v>6.8802011282204152</v>
      </c>
      <c r="J390" s="66">
        <f t="shared" si="301"/>
        <v>6.7345453259470114</v>
      </c>
      <c r="K390" s="66">
        <f t="shared" si="301"/>
        <v>6.5511164620096221</v>
      </c>
      <c r="L390" s="66">
        <f t="shared" si="301"/>
        <v>6.3310070906111209</v>
      </c>
      <c r="M390" s="66">
        <f t="shared" si="301"/>
        <v>6.0821132124321657</v>
      </c>
      <c r="N390" s="66">
        <f t="shared" si="301"/>
        <v>5.8193569664245297</v>
      </c>
      <c r="O390" s="66">
        <f t="shared" si="301"/>
        <v>5.56177127186655</v>
      </c>
      <c r="P390" s="66">
        <f t="shared" si="301"/>
        <v>5.3272857120812445</v>
      </c>
      <c r="Q390" s="66">
        <f t="shared" si="301"/>
        <v>5.1280063776495748</v>
      </c>
      <c r="R390" s="66">
        <f t="shared" si="301"/>
        <v>4.9684193196765616</v>
      </c>
      <c r="S390" s="66">
        <f t="shared" si="301"/>
        <v>4.8466473114640678</v>
      </c>
      <c r="T390" s="66">
        <f t="shared" si="301"/>
        <v>4.7571351192987104</v>
      </c>
      <c r="U390" s="66">
        <f t="shared" si="301"/>
        <v>4.6931351968433184</v>
      </c>
      <c r="V390" s="66">
        <f t="shared" si="301"/>
        <v>4.6482807026882691</v>
      </c>
      <c r="W390" s="66">
        <f t="shared" si="301"/>
        <v>4.6172834902544588</v>
      </c>
      <c r="X390" s="66">
        <f t="shared" si="301"/>
        <v>4.5960705531356583</v>
      </c>
      <c r="Y390" s="66">
        <f t="shared" si="301"/>
        <v>4.5816503768907726</v>
      </c>
      <c r="Z390" s="66">
        <f t="shared" si="301"/>
        <v>4.5718924040849966</v>
      </c>
      <c r="AA390" s="66">
        <f t="shared" si="301"/>
        <v>4.5653096654426975</v>
      </c>
      <c r="AB390" s="66">
        <f t="shared" si="301"/>
        <v>4.5608781984889726</v>
      </c>
      <c r="AC390" s="66">
        <f t="shared" si="301"/>
        <v>4.5578991465246528</v>
      </c>
    </row>
    <row r="391" spans="1:29" x14ac:dyDescent="0.25">
      <c r="A391" s="30" t="str">
        <f t="shared" si="295"/>
        <v>Opex var (mode-fees, shunting)</v>
      </c>
      <c r="B391" s="66">
        <f>B361*B370/B370</f>
        <v>8.9635854341736696</v>
      </c>
      <c r="C391" s="66">
        <f t="shared" ref="C391:AC391" si="302">C361*C370/C370</f>
        <v>8.9635854341736696</v>
      </c>
      <c r="D391" s="66">
        <f t="shared" si="302"/>
        <v>8.9635854341736696</v>
      </c>
      <c r="E391" s="66">
        <f t="shared" si="302"/>
        <v>8.9635854341736696</v>
      </c>
      <c r="F391" s="66">
        <f t="shared" si="302"/>
        <v>8.9635854341736696</v>
      </c>
      <c r="G391" s="66">
        <f t="shared" si="302"/>
        <v>8.9635854341736696</v>
      </c>
      <c r="H391" s="66">
        <f t="shared" si="302"/>
        <v>8.9635854341736696</v>
      </c>
      <c r="I391" s="66">
        <f t="shared" si="302"/>
        <v>8.9635854341736696</v>
      </c>
      <c r="J391" s="66">
        <f t="shared" si="302"/>
        <v>8.9635854341736696</v>
      </c>
      <c r="K391" s="66">
        <f t="shared" si="302"/>
        <v>8.9635854341736696</v>
      </c>
      <c r="L391" s="66">
        <f t="shared" si="302"/>
        <v>8.9635854341736696</v>
      </c>
      <c r="M391" s="66">
        <f t="shared" si="302"/>
        <v>8.9635854341736696</v>
      </c>
      <c r="N391" s="66">
        <f t="shared" si="302"/>
        <v>8.9635854341736696</v>
      </c>
      <c r="O391" s="66">
        <f t="shared" si="302"/>
        <v>8.9635854341736696</v>
      </c>
      <c r="P391" s="66">
        <f t="shared" si="302"/>
        <v>8.9635854341736696</v>
      </c>
      <c r="Q391" s="66">
        <f t="shared" si="302"/>
        <v>8.9635854341736696</v>
      </c>
      <c r="R391" s="66">
        <f t="shared" si="302"/>
        <v>8.9635854341736696</v>
      </c>
      <c r="S391" s="66">
        <f t="shared" si="302"/>
        <v>8.9635854341736696</v>
      </c>
      <c r="T391" s="66">
        <f t="shared" si="302"/>
        <v>8.9635854341736696</v>
      </c>
      <c r="U391" s="66">
        <f t="shared" si="302"/>
        <v>8.9635854341736696</v>
      </c>
      <c r="V391" s="66">
        <f t="shared" si="302"/>
        <v>8.9635854341736696</v>
      </c>
      <c r="W391" s="66">
        <f t="shared" si="302"/>
        <v>8.9635854341736696</v>
      </c>
      <c r="X391" s="66">
        <f t="shared" si="302"/>
        <v>8.9635854341736696</v>
      </c>
      <c r="Y391" s="66">
        <f t="shared" si="302"/>
        <v>8.9635854341736696</v>
      </c>
      <c r="Z391" s="66">
        <f t="shared" si="302"/>
        <v>8.9635854341736696</v>
      </c>
      <c r="AA391" s="66">
        <f t="shared" si="302"/>
        <v>8.9635854341736696</v>
      </c>
      <c r="AB391" s="66">
        <f t="shared" si="302"/>
        <v>8.9635854341736696</v>
      </c>
      <c r="AC391" s="66">
        <f t="shared" si="302"/>
        <v>8.9635854341736696</v>
      </c>
    </row>
    <row r="392" spans="1:29" x14ac:dyDescent="0.25">
      <c r="A392" s="30" t="str">
        <f t="shared" si="295"/>
        <v>Fuel Cost</v>
      </c>
      <c r="B392" s="66">
        <f>B362*B363*B370/B370</f>
        <v>2.5078650576054793</v>
      </c>
      <c r="C392" s="66">
        <f t="shared" ref="C392:AC392" si="303">C362*C363*C370/C370</f>
        <v>2.5049046003842381</v>
      </c>
      <c r="D392" s="66">
        <f t="shared" si="303"/>
        <v>2.500701175516912</v>
      </c>
      <c r="E392" s="66">
        <f t="shared" si="303"/>
        <v>2.4947600383902864</v>
      </c>
      <c r="F392" s="66">
        <f t="shared" si="303"/>
        <v>2.486418789051497</v>
      </c>
      <c r="G392" s="66">
        <f t="shared" si="303"/>
        <v>2.4748214245033058</v>
      </c>
      <c r="H392" s="66">
        <f t="shared" si="303"/>
        <v>2.4589218715660066</v>
      </c>
      <c r="I392" s="66">
        <f t="shared" si="303"/>
        <v>2.4375545761454895</v>
      </c>
      <c r="J392" s="66">
        <f t="shared" si="303"/>
        <v>2.4096233931729762</v>
      </c>
      <c r="K392" s="66">
        <f t="shared" si="303"/>
        <v>2.3744487892017694</v>
      </c>
      <c r="L392" s="66">
        <f t="shared" si="303"/>
        <v>2.3322402741234858</v>
      </c>
      <c r="M392" s="66">
        <f t="shared" si="303"/>
        <v>2.2845119972979209</v>
      </c>
      <c r="N392" s="66">
        <f t="shared" si="303"/>
        <v>2.2341254512773641</v>
      </c>
      <c r="O392" s="66">
        <f t="shared" si="303"/>
        <v>2.184730418237101</v>
      </c>
      <c r="P392" s="66">
        <f t="shared" si="303"/>
        <v>2.1397651029351961</v>
      </c>
      <c r="Q392" s="66">
        <f t="shared" si="303"/>
        <v>2.1015509881126104</v>
      </c>
      <c r="R392" s="66">
        <f t="shared" si="303"/>
        <v>2.0709483258999346</v>
      </c>
      <c r="S392" s="66">
        <f t="shared" si="303"/>
        <v>2.0475971363885876</v>
      </c>
      <c r="T392" s="66">
        <f t="shared" si="303"/>
        <v>2.0304321393296423</v>
      </c>
      <c r="U392" s="66">
        <f t="shared" si="303"/>
        <v>2.0181594147527466</v>
      </c>
      <c r="V392" s="66">
        <f t="shared" si="303"/>
        <v>2.0095580472560193</v>
      </c>
      <c r="W392" s="66">
        <f t="shared" si="303"/>
        <v>2.0036139736344172</v>
      </c>
      <c r="X392" s="66">
        <f t="shared" si="303"/>
        <v>1.9995461478506049</v>
      </c>
      <c r="Y392" s="66">
        <f t="shared" si="303"/>
        <v>1.9967809124469664</v>
      </c>
      <c r="Z392" s="66">
        <f t="shared" si="303"/>
        <v>1.9949097084192176</v>
      </c>
      <c r="AA392" s="66">
        <f t="shared" si="303"/>
        <v>1.9936473922285236</v>
      </c>
      <c r="AB392" s="66">
        <f t="shared" si="303"/>
        <v>1.9927976072396028</v>
      </c>
      <c r="AC392" s="66">
        <f t="shared" si="303"/>
        <v>1.9922263396058988</v>
      </c>
    </row>
    <row r="393" spans="1:29" ht="15.75" thickBot="1" x14ac:dyDescent="0.3">
      <c r="A393" s="59" t="str">
        <f t="shared" ref="A393" si="304">A381</f>
        <v>Emission Cost</v>
      </c>
      <c r="B393" s="66">
        <f>B364</f>
        <v>0</v>
      </c>
      <c r="C393" s="66">
        <f t="shared" ref="C393:AC393" si="305">C364</f>
        <v>0</v>
      </c>
      <c r="D393" s="66">
        <f t="shared" si="305"/>
        <v>0</v>
      </c>
      <c r="E393" s="66">
        <f t="shared" si="305"/>
        <v>0</v>
      </c>
      <c r="F393" s="66">
        <f t="shared" si="305"/>
        <v>0</v>
      </c>
      <c r="G393" s="66">
        <f t="shared" si="305"/>
        <v>0</v>
      </c>
      <c r="H393" s="66">
        <f t="shared" si="305"/>
        <v>0</v>
      </c>
      <c r="I393" s="66">
        <f t="shared" si="305"/>
        <v>0</v>
      </c>
      <c r="J393" s="66">
        <f t="shared" si="305"/>
        <v>0</v>
      </c>
      <c r="K393" s="66">
        <f t="shared" si="305"/>
        <v>0</v>
      </c>
      <c r="L393" s="66">
        <f t="shared" si="305"/>
        <v>0</v>
      </c>
      <c r="M393" s="66">
        <f t="shared" si="305"/>
        <v>0</v>
      </c>
      <c r="N393" s="66">
        <f t="shared" si="305"/>
        <v>0</v>
      </c>
      <c r="O393" s="66">
        <f t="shared" si="305"/>
        <v>0</v>
      </c>
      <c r="P393" s="66">
        <f t="shared" si="305"/>
        <v>0</v>
      </c>
      <c r="Q393" s="66">
        <f t="shared" si="305"/>
        <v>0</v>
      </c>
      <c r="R393" s="66">
        <f t="shared" si="305"/>
        <v>0</v>
      </c>
      <c r="S393" s="66">
        <f t="shared" si="305"/>
        <v>0</v>
      </c>
      <c r="T393" s="66">
        <f t="shared" si="305"/>
        <v>0</v>
      </c>
      <c r="U393" s="66">
        <f t="shared" si="305"/>
        <v>0</v>
      </c>
      <c r="V393" s="66">
        <f t="shared" si="305"/>
        <v>0</v>
      </c>
      <c r="W393" s="66">
        <f t="shared" si="305"/>
        <v>0</v>
      </c>
      <c r="X393" s="66">
        <f t="shared" si="305"/>
        <v>0</v>
      </c>
      <c r="Y393" s="66">
        <f t="shared" si="305"/>
        <v>0</v>
      </c>
      <c r="Z393" s="66">
        <f t="shared" si="305"/>
        <v>0</v>
      </c>
      <c r="AA393" s="66">
        <f t="shared" si="305"/>
        <v>0</v>
      </c>
      <c r="AB393" s="66">
        <f t="shared" si="305"/>
        <v>0</v>
      </c>
      <c r="AC393" s="66">
        <f t="shared" si="305"/>
        <v>0</v>
      </c>
    </row>
    <row r="394" spans="1:29" ht="15.75" thickBot="1" x14ac:dyDescent="0.3">
      <c r="A394" s="31" t="s">
        <v>63</v>
      </c>
      <c r="B394" s="76">
        <f>B385+B386+B387-B388+B389+B390+B391+B392+B393</f>
        <v>33.249484337013733</v>
      </c>
      <c r="C394" s="76">
        <f t="shared" ref="C394:AC394" si="306">C385+C386+C387-C388+C389+C390+C391+C392+C393</f>
        <v>33.219524083558539</v>
      </c>
      <c r="D394" s="76">
        <f t="shared" si="306"/>
        <v>33.176984818508068</v>
      </c>
      <c r="E394" s="76">
        <f t="shared" si="306"/>
        <v>33.116859655121615</v>
      </c>
      <c r="F394" s="76">
        <f t="shared" si="306"/>
        <v>33.032445010474824</v>
      </c>
      <c r="G394" s="76">
        <f t="shared" si="306"/>
        <v>32.915078010950879</v>
      </c>
      <c r="H394" s="76">
        <f t="shared" si="306"/>
        <v>32.754172245311736</v>
      </c>
      <c r="I394" s="76">
        <f t="shared" si="306"/>
        <v>32.53793213825751</v>
      </c>
      <c r="J394" s="76">
        <f t="shared" si="306"/>
        <v>32.255264543821191</v>
      </c>
      <c r="K394" s="76">
        <f t="shared" si="306"/>
        <v>31.899292485653248</v>
      </c>
      <c r="L394" s="76">
        <f t="shared" si="306"/>
        <v>31.47213623403124</v>
      </c>
      <c r="M394" s="76">
        <f t="shared" si="306"/>
        <v>30.989119198549808</v>
      </c>
      <c r="N394" s="76">
        <f t="shared" si="306"/>
        <v>30.479200095961087</v>
      </c>
      <c r="O394" s="76">
        <f t="shared" si="306"/>
        <v>29.979315247534384</v>
      </c>
      <c r="P394" s="76">
        <f t="shared" si="306"/>
        <v>29.524259780604542</v>
      </c>
      <c r="Q394" s="76">
        <f t="shared" si="306"/>
        <v>29.137527434858811</v>
      </c>
      <c r="R394" s="76">
        <f t="shared" si="306"/>
        <v>28.827824085755523</v>
      </c>
      <c r="S394" s="76">
        <f t="shared" si="306"/>
        <v>28.591506684774174</v>
      </c>
      <c r="T394" s="76">
        <f t="shared" si="306"/>
        <v>28.417794442369924</v>
      </c>
      <c r="U394" s="76">
        <f t="shared" si="306"/>
        <v>28.293592702087594</v>
      </c>
      <c r="V394" s="76">
        <f t="shared" si="306"/>
        <v>28.206545624219274</v>
      </c>
      <c r="W394" s="76">
        <f t="shared" si="306"/>
        <v>28.14639074308073</v>
      </c>
      <c r="X394" s="76">
        <f t="shared" si="306"/>
        <v>28.105223760284911</v>
      </c>
      <c r="Y394" s="76">
        <f t="shared" si="306"/>
        <v>28.077239179740442</v>
      </c>
      <c r="Z394" s="76">
        <f t="shared" si="306"/>
        <v>28.058302325481755</v>
      </c>
      <c r="AA394" s="76">
        <f t="shared" si="306"/>
        <v>28.045527503828382</v>
      </c>
      <c r="AB394" s="76">
        <f t="shared" si="306"/>
        <v>28.036927557351259</v>
      </c>
      <c r="AC394" s="76">
        <f t="shared" si="306"/>
        <v>28.03114624662205</v>
      </c>
    </row>
    <row r="395" spans="1:29" ht="15.75" thickBot="1" x14ac:dyDescent="0.3"/>
    <row r="396" spans="1:29" ht="15.75" thickBot="1" x14ac:dyDescent="0.3">
      <c r="A396" s="26" t="s">
        <v>208</v>
      </c>
      <c r="B396" s="27">
        <v>2023</v>
      </c>
      <c r="C396" s="27">
        <v>2024</v>
      </c>
      <c r="D396" s="27">
        <v>2025</v>
      </c>
      <c r="E396" s="27">
        <v>2026</v>
      </c>
      <c r="F396" s="27">
        <v>2027</v>
      </c>
      <c r="G396" s="27">
        <v>2028</v>
      </c>
      <c r="H396" s="27">
        <v>2029</v>
      </c>
      <c r="I396" s="27">
        <v>2030</v>
      </c>
      <c r="J396" s="27">
        <v>2031</v>
      </c>
      <c r="K396" s="27">
        <v>2032</v>
      </c>
      <c r="L396" s="27">
        <v>2033</v>
      </c>
      <c r="M396" s="27">
        <v>2034</v>
      </c>
      <c r="N396" s="27">
        <v>2035</v>
      </c>
      <c r="O396" s="27">
        <v>2036</v>
      </c>
      <c r="P396" s="27">
        <v>2037</v>
      </c>
      <c r="Q396" s="27">
        <v>2038</v>
      </c>
      <c r="R396" s="27">
        <v>2039</v>
      </c>
      <c r="S396" s="27">
        <v>2040</v>
      </c>
      <c r="T396" s="27">
        <v>2041</v>
      </c>
      <c r="U396" s="27">
        <v>2042</v>
      </c>
      <c r="V396" s="27">
        <v>2043</v>
      </c>
      <c r="W396" s="27">
        <v>2044</v>
      </c>
      <c r="X396" s="27">
        <v>2045</v>
      </c>
      <c r="Y396" s="27">
        <v>2046</v>
      </c>
      <c r="Z396" s="27">
        <v>2047</v>
      </c>
      <c r="AA396" s="27">
        <v>2048</v>
      </c>
      <c r="AB396" s="27">
        <v>2049</v>
      </c>
      <c r="AC396" s="28">
        <v>2050</v>
      </c>
    </row>
    <row r="397" spans="1:29" x14ac:dyDescent="0.25">
      <c r="A397" s="29" t="str">
        <f t="shared" ref="A397:A404" si="307">A373</f>
        <v>Capex vehicle</v>
      </c>
      <c r="B397" s="65">
        <f>((1+B358)^B365)*B358/(((1+B358)^B365)-1)*(B354)/B370/(B367)</f>
        <v>2.1696909640280381E-3</v>
      </c>
      <c r="C397" s="65">
        <f t="shared" ref="C397:AC397" si="308">((1+C358)^C365)*C358/(((1+C358)^C365)-1)*(C354)/C370/(C367)</f>
        <v>2.1650687990337689E-3</v>
      </c>
      <c r="D397" s="65">
        <f t="shared" si="308"/>
        <v>2.1585059873375245E-3</v>
      </c>
      <c r="E397" s="65">
        <f t="shared" si="308"/>
        <v>2.1492300836508209E-3</v>
      </c>
      <c r="F397" s="65">
        <f t="shared" si="308"/>
        <v>2.1362068822258539E-3</v>
      </c>
      <c r="G397" s="65">
        <f t="shared" si="308"/>
        <v>2.1180999046766392E-3</v>
      </c>
      <c r="H397" s="65">
        <f t="shared" si="308"/>
        <v>2.093275915840043E-3</v>
      </c>
      <c r="I397" s="65">
        <f t="shared" si="308"/>
        <v>2.0599151348747601E-3</v>
      </c>
      <c r="J397" s="65">
        <f t="shared" si="308"/>
        <v>2.0163061493242286E-3</v>
      </c>
      <c r="K397" s="65">
        <f t="shared" si="308"/>
        <v>1.9613880028985821E-3</v>
      </c>
      <c r="L397" s="65">
        <f t="shared" si="308"/>
        <v>1.8954878036134461E-3</v>
      </c>
      <c r="M397" s="65">
        <f t="shared" si="308"/>
        <v>1.8209695944675583E-3</v>
      </c>
      <c r="N397" s="65">
        <f t="shared" si="308"/>
        <v>1.7423010268127629E-3</v>
      </c>
      <c r="O397" s="65">
        <f t="shared" si="308"/>
        <v>1.6651805094239855E-3</v>
      </c>
      <c r="P397" s="65">
        <f t="shared" si="308"/>
        <v>1.5949761150306102E-3</v>
      </c>
      <c r="Q397" s="65">
        <f t="shared" si="308"/>
        <v>1.5353123770942534E-3</v>
      </c>
      <c r="R397" s="65">
        <f t="shared" si="308"/>
        <v>1.4875324081773025E-3</v>
      </c>
      <c r="S397" s="65">
        <f t="shared" si="308"/>
        <v>1.4510741712673173E-3</v>
      </c>
      <c r="T397" s="65">
        <f t="shared" si="308"/>
        <v>1.4242744431836509E-3</v>
      </c>
      <c r="U397" s="65">
        <f t="shared" si="308"/>
        <v>1.4051130253065005E-3</v>
      </c>
      <c r="V397" s="65">
        <f t="shared" si="308"/>
        <v>1.3916837011261137E-3</v>
      </c>
      <c r="W397" s="65">
        <f t="shared" si="308"/>
        <v>1.3824032126866935E-3</v>
      </c>
      <c r="X397" s="65">
        <f t="shared" si="308"/>
        <v>1.3760521119831207E-3</v>
      </c>
      <c r="Y397" s="65">
        <f t="shared" si="308"/>
        <v>1.3717347470193894E-3</v>
      </c>
      <c r="Z397" s="65">
        <f t="shared" si="308"/>
        <v>1.3688132341895007E-3</v>
      </c>
      <c r="AA397" s="65">
        <f t="shared" si="308"/>
        <v>1.3668423785843384E-3</v>
      </c>
      <c r="AB397" s="65">
        <f t="shared" si="308"/>
        <v>1.3655156083813228E-3</v>
      </c>
      <c r="AC397" s="65">
        <f t="shared" si="308"/>
        <v>1.364623687619921E-3</v>
      </c>
    </row>
    <row r="398" spans="1:29" x14ac:dyDescent="0.25">
      <c r="A398" s="30" t="str">
        <f t="shared" si="307"/>
        <v>Residual value (vehicle)</v>
      </c>
      <c r="B398" s="68">
        <f>((1+B358)^B365)*B358/(((1+B358)^B365)-1)*(B355)/B370/(B367)</f>
        <v>-1.1028374067486764E-4</v>
      </c>
      <c r="C398" s="68">
        <f t="shared" ref="C398:AC398" si="309">((1+C358)^C365)*C358/(((1+C358)^C365)-1)*(C355)/C370/(C367)</f>
        <v>-1.1082299325753238E-4</v>
      </c>
      <c r="D398" s="68">
        <f t="shared" si="309"/>
        <v>-1.115886546220943E-4</v>
      </c>
      <c r="E398" s="68">
        <f t="shared" si="309"/>
        <v>-1.1267084338554303E-4</v>
      </c>
      <c r="F398" s="68">
        <f t="shared" si="309"/>
        <v>-1.1419021688512248E-4</v>
      </c>
      <c r="G398" s="68">
        <f t="shared" si="309"/>
        <v>-1.1630269759919755E-4</v>
      </c>
      <c r="H398" s="68">
        <f t="shared" si="309"/>
        <v>-1.1919882963013374E-4</v>
      </c>
      <c r="I398" s="68">
        <f t="shared" si="309"/>
        <v>-1.230909207427501E-4</v>
      </c>
      <c r="J398" s="68">
        <f t="shared" si="309"/>
        <v>-1.2817863572364536E-4</v>
      </c>
      <c r="K398" s="68">
        <f t="shared" si="309"/>
        <v>-1.345857528066375E-4</v>
      </c>
      <c r="L398" s="68">
        <f t="shared" si="309"/>
        <v>-1.4227410938990337E-4</v>
      </c>
      <c r="M398" s="68">
        <f t="shared" si="309"/>
        <v>-1.5096790045692366E-4</v>
      </c>
      <c r="N398" s="68">
        <f t="shared" si="309"/>
        <v>-1.6014590001664974E-4</v>
      </c>
      <c r="O398" s="68">
        <f t="shared" si="309"/>
        <v>-1.6914329371200715E-4</v>
      </c>
      <c r="P398" s="68">
        <f t="shared" si="309"/>
        <v>-1.7733380639123428E-4</v>
      </c>
      <c r="Q398" s="68">
        <f t="shared" si="309"/>
        <v>-1.842945758171425E-4</v>
      </c>
      <c r="R398" s="68">
        <f t="shared" si="309"/>
        <v>-1.8986890552412014E-4</v>
      </c>
      <c r="S398" s="68">
        <f t="shared" si="309"/>
        <v>-1.9412236649695181E-4</v>
      </c>
      <c r="T398" s="68">
        <f t="shared" si="309"/>
        <v>-1.9724900144004614E-4</v>
      </c>
      <c r="U398" s="68">
        <f t="shared" si="309"/>
        <v>-1.9948450019238032E-4</v>
      </c>
      <c r="V398" s="68">
        <f t="shared" si="309"/>
        <v>-2.0105125468009212E-4</v>
      </c>
      <c r="W398" s="68">
        <f t="shared" si="309"/>
        <v>-2.0213397833135783E-4</v>
      </c>
      <c r="X398" s="68">
        <f t="shared" si="309"/>
        <v>-2.0287494008010802E-4</v>
      </c>
      <c r="Y398" s="68">
        <f t="shared" si="309"/>
        <v>-2.0337863265920998E-4</v>
      </c>
      <c r="Z398" s="68">
        <f t="shared" si="309"/>
        <v>-2.0371947582269707E-4</v>
      </c>
      <c r="AA398" s="68">
        <f t="shared" si="309"/>
        <v>-2.0394940897663265E-4</v>
      </c>
      <c r="AB398" s="68">
        <f t="shared" si="309"/>
        <v>-2.0410419883365111E-4</v>
      </c>
      <c r="AC398" s="68">
        <f t="shared" si="309"/>
        <v>-2.0420825625581466E-4</v>
      </c>
    </row>
    <row r="399" spans="1:29" x14ac:dyDescent="0.25">
      <c r="A399" s="30" t="str">
        <f t="shared" si="307"/>
        <v>Capex costumization</v>
      </c>
      <c r="B399" s="66">
        <f>((1+B358)^B366)*B358/(((1+B358)^B366)-1)*(B356)/B370/(B367)</f>
        <v>7.6311881817276459E-4</v>
      </c>
      <c r="C399" s="66">
        <f t="shared" ref="C399:AC399" si="310">((1+C358)^C366)*C358/(((1+C358)^C366)-1)*(C356)/C370/(C367)</f>
        <v>7.6311881817276459E-4</v>
      </c>
      <c r="D399" s="66">
        <f t="shared" si="310"/>
        <v>7.6311881817276459E-4</v>
      </c>
      <c r="E399" s="66">
        <f t="shared" si="310"/>
        <v>7.6311881817276459E-4</v>
      </c>
      <c r="F399" s="66">
        <f t="shared" si="310"/>
        <v>7.6311881817276459E-4</v>
      </c>
      <c r="G399" s="66">
        <f t="shared" si="310"/>
        <v>7.6311881817276459E-4</v>
      </c>
      <c r="H399" s="66">
        <f t="shared" si="310"/>
        <v>7.6311881817276459E-4</v>
      </c>
      <c r="I399" s="66">
        <f t="shared" si="310"/>
        <v>7.6311881817276459E-4</v>
      </c>
      <c r="J399" s="66">
        <f t="shared" si="310"/>
        <v>7.6311881817276459E-4</v>
      </c>
      <c r="K399" s="66">
        <f t="shared" si="310"/>
        <v>7.6311881817276459E-4</v>
      </c>
      <c r="L399" s="66">
        <f t="shared" si="310"/>
        <v>7.6311881817276459E-4</v>
      </c>
      <c r="M399" s="66">
        <f t="shared" si="310"/>
        <v>7.6311881817276459E-4</v>
      </c>
      <c r="N399" s="66">
        <f t="shared" si="310"/>
        <v>7.6311881817276459E-4</v>
      </c>
      <c r="O399" s="66">
        <f t="shared" si="310"/>
        <v>7.6311881817276459E-4</v>
      </c>
      <c r="P399" s="66">
        <f t="shared" si="310"/>
        <v>7.6311881817276459E-4</v>
      </c>
      <c r="Q399" s="66">
        <f t="shared" si="310"/>
        <v>7.6311881817276459E-4</v>
      </c>
      <c r="R399" s="66">
        <f t="shared" si="310"/>
        <v>7.6311881817276459E-4</v>
      </c>
      <c r="S399" s="66">
        <f t="shared" si="310"/>
        <v>7.6311881817276459E-4</v>
      </c>
      <c r="T399" s="66">
        <f t="shared" si="310"/>
        <v>7.6311881817276459E-4</v>
      </c>
      <c r="U399" s="66">
        <f t="shared" si="310"/>
        <v>7.6311881817276459E-4</v>
      </c>
      <c r="V399" s="66">
        <f t="shared" si="310"/>
        <v>7.6311881817276459E-4</v>
      </c>
      <c r="W399" s="66">
        <f t="shared" si="310"/>
        <v>7.6311881817276459E-4</v>
      </c>
      <c r="X399" s="66">
        <f t="shared" si="310"/>
        <v>7.6311881817276459E-4</v>
      </c>
      <c r="Y399" s="66">
        <f t="shared" si="310"/>
        <v>7.6311881817276459E-4</v>
      </c>
      <c r="Z399" s="66">
        <f t="shared" si="310"/>
        <v>7.6311881817276459E-4</v>
      </c>
      <c r="AA399" s="66">
        <f t="shared" si="310"/>
        <v>7.6311881817276459E-4</v>
      </c>
      <c r="AB399" s="66">
        <f t="shared" si="310"/>
        <v>7.6311881817276459E-4</v>
      </c>
      <c r="AC399" s="66">
        <f t="shared" si="310"/>
        <v>7.6311881817276459E-4</v>
      </c>
    </row>
    <row r="400" spans="1:29" x14ac:dyDescent="0.25">
      <c r="A400" s="30" t="str">
        <f t="shared" si="307"/>
        <v>Residual value (costumization)</v>
      </c>
      <c r="B400" s="69">
        <f>((1+B358)^B366)*B358/(((1+B358)^B366)-1)*(B357)/B370/(B367)</f>
        <v>-3.8155940908638231E-5</v>
      </c>
      <c r="C400" s="69">
        <f t="shared" ref="C400:AC400" si="311">((1+C358)^C366)*C358/(((1+C358)^C366)-1)*(C357)/C370/(C367)</f>
        <v>-3.8155940908638231E-5</v>
      </c>
      <c r="D400" s="69">
        <f t="shared" si="311"/>
        <v>-3.8155940908638231E-5</v>
      </c>
      <c r="E400" s="69">
        <f t="shared" si="311"/>
        <v>-3.8155940908638231E-5</v>
      </c>
      <c r="F400" s="69">
        <f t="shared" si="311"/>
        <v>-3.8155940908638231E-5</v>
      </c>
      <c r="G400" s="69">
        <f t="shared" si="311"/>
        <v>-3.8155940908638231E-5</v>
      </c>
      <c r="H400" s="69">
        <f t="shared" si="311"/>
        <v>-3.8155940908638231E-5</v>
      </c>
      <c r="I400" s="69">
        <f t="shared" si="311"/>
        <v>-3.8155940908638231E-5</v>
      </c>
      <c r="J400" s="69">
        <f t="shared" si="311"/>
        <v>-3.8155940908638231E-5</v>
      </c>
      <c r="K400" s="69">
        <f t="shared" si="311"/>
        <v>-3.8155940908638231E-5</v>
      </c>
      <c r="L400" s="69">
        <f t="shared" si="311"/>
        <v>-3.8155940908638231E-5</v>
      </c>
      <c r="M400" s="69">
        <f t="shared" si="311"/>
        <v>-3.8155940908638231E-5</v>
      </c>
      <c r="N400" s="69">
        <f t="shared" si="311"/>
        <v>-3.8155940908638231E-5</v>
      </c>
      <c r="O400" s="69">
        <f t="shared" si="311"/>
        <v>-3.8155940908638231E-5</v>
      </c>
      <c r="P400" s="69">
        <f t="shared" si="311"/>
        <v>-3.8155940908638231E-5</v>
      </c>
      <c r="Q400" s="69">
        <f t="shared" si="311"/>
        <v>-3.8155940908638231E-5</v>
      </c>
      <c r="R400" s="69">
        <f t="shared" si="311"/>
        <v>-3.8155940908638231E-5</v>
      </c>
      <c r="S400" s="69">
        <f t="shared" si="311"/>
        <v>-3.8155940908638231E-5</v>
      </c>
      <c r="T400" s="69">
        <f t="shared" si="311"/>
        <v>-3.8155940908638231E-5</v>
      </c>
      <c r="U400" s="69">
        <f t="shared" si="311"/>
        <v>-3.8155940908638231E-5</v>
      </c>
      <c r="V400" s="69">
        <f t="shared" si="311"/>
        <v>-3.8155940908638231E-5</v>
      </c>
      <c r="W400" s="69">
        <f t="shared" si="311"/>
        <v>-3.8155940908638231E-5</v>
      </c>
      <c r="X400" s="69">
        <f t="shared" si="311"/>
        <v>-3.8155940908638231E-5</v>
      </c>
      <c r="Y400" s="69">
        <f t="shared" si="311"/>
        <v>-3.8155940908638231E-5</v>
      </c>
      <c r="Z400" s="69">
        <f t="shared" si="311"/>
        <v>-3.8155940908638231E-5</v>
      </c>
      <c r="AA400" s="69">
        <f t="shared" si="311"/>
        <v>-3.8155940908638231E-5</v>
      </c>
      <c r="AB400" s="69">
        <f t="shared" si="311"/>
        <v>-3.8155940908638231E-5</v>
      </c>
      <c r="AC400" s="69">
        <f t="shared" si="311"/>
        <v>-3.8155940908638231E-5</v>
      </c>
    </row>
    <row r="401" spans="1:29" x14ac:dyDescent="0.25">
      <c r="A401" s="30" t="str">
        <f t="shared" si="307"/>
        <v>Opex fix (admin, crew, insurance)</v>
      </c>
      <c r="B401" s="66">
        <f>B359/B370/(B367)</f>
        <v>3.6264505802320927E-3</v>
      </c>
      <c r="C401" s="66">
        <f t="shared" ref="C401:AC401" si="312">C359/C370/(C367)</f>
        <v>3.6264505802320927E-3</v>
      </c>
      <c r="D401" s="66">
        <f t="shared" si="312"/>
        <v>3.6264505802320927E-3</v>
      </c>
      <c r="E401" s="66">
        <f t="shared" si="312"/>
        <v>3.6264505802320927E-3</v>
      </c>
      <c r="F401" s="66">
        <f t="shared" si="312"/>
        <v>3.6264505802320927E-3</v>
      </c>
      <c r="G401" s="66">
        <f t="shared" si="312"/>
        <v>3.6264505802320927E-3</v>
      </c>
      <c r="H401" s="66">
        <f t="shared" si="312"/>
        <v>3.6264505802320927E-3</v>
      </c>
      <c r="I401" s="66">
        <f t="shared" si="312"/>
        <v>3.6264505802320927E-3</v>
      </c>
      <c r="J401" s="66">
        <f t="shared" si="312"/>
        <v>3.6264505802320927E-3</v>
      </c>
      <c r="K401" s="66">
        <f t="shared" si="312"/>
        <v>3.6264505802320927E-3</v>
      </c>
      <c r="L401" s="66">
        <f t="shared" si="312"/>
        <v>3.6264505802320927E-3</v>
      </c>
      <c r="M401" s="66">
        <f t="shared" si="312"/>
        <v>3.6264505802320927E-3</v>
      </c>
      <c r="N401" s="66">
        <f t="shared" si="312"/>
        <v>3.6264505802320927E-3</v>
      </c>
      <c r="O401" s="66">
        <f t="shared" si="312"/>
        <v>3.6264505802320927E-3</v>
      </c>
      <c r="P401" s="66">
        <f t="shared" si="312"/>
        <v>3.6264505802320927E-3</v>
      </c>
      <c r="Q401" s="66">
        <f t="shared" si="312"/>
        <v>3.6264505802320927E-3</v>
      </c>
      <c r="R401" s="66">
        <f t="shared" si="312"/>
        <v>3.6264505802320927E-3</v>
      </c>
      <c r="S401" s="66">
        <f t="shared" si="312"/>
        <v>3.6264505802320927E-3</v>
      </c>
      <c r="T401" s="66">
        <f t="shared" si="312"/>
        <v>3.6264505802320927E-3</v>
      </c>
      <c r="U401" s="66">
        <f t="shared" si="312"/>
        <v>3.6264505802320927E-3</v>
      </c>
      <c r="V401" s="66">
        <f t="shared" si="312"/>
        <v>3.6264505802320927E-3</v>
      </c>
      <c r="W401" s="66">
        <f t="shared" si="312"/>
        <v>3.6264505802320927E-3</v>
      </c>
      <c r="X401" s="66">
        <f t="shared" si="312"/>
        <v>3.6264505802320927E-3</v>
      </c>
      <c r="Y401" s="66">
        <f t="shared" si="312"/>
        <v>3.6264505802320927E-3</v>
      </c>
      <c r="Z401" s="66">
        <f t="shared" si="312"/>
        <v>3.6264505802320927E-3</v>
      </c>
      <c r="AA401" s="66">
        <f t="shared" si="312"/>
        <v>3.6264505802320927E-3</v>
      </c>
      <c r="AB401" s="66">
        <f t="shared" si="312"/>
        <v>3.6264505802320927E-3</v>
      </c>
      <c r="AC401" s="66">
        <f t="shared" si="312"/>
        <v>3.6264505802320927E-3</v>
      </c>
    </row>
    <row r="402" spans="1:29" x14ac:dyDescent="0.25">
      <c r="A402" s="30" t="str">
        <f t="shared" si="307"/>
        <v>Opex maintenance &amp; repair</v>
      </c>
      <c r="B402" s="66">
        <f>B360/B370/(B367)</f>
        <v>3.235203975384487E-3</v>
      </c>
      <c r="C402" s="66">
        <f t="shared" ref="C402:AC402" si="313">C360/C370/(C367)</f>
        <v>3.228311912499835E-3</v>
      </c>
      <c r="D402" s="66">
        <f t="shared" si="313"/>
        <v>3.2185261711931679E-3</v>
      </c>
      <c r="E402" s="66">
        <f t="shared" si="313"/>
        <v>3.2046949662058941E-3</v>
      </c>
      <c r="F402" s="66">
        <f t="shared" si="313"/>
        <v>3.1852762039393709E-3</v>
      </c>
      <c r="G402" s="66">
        <f t="shared" si="313"/>
        <v>3.1582770751599136E-3</v>
      </c>
      <c r="H402" s="66">
        <f t="shared" si="313"/>
        <v>3.1212622796426945E-3</v>
      </c>
      <c r="I402" s="66">
        <f t="shared" si="313"/>
        <v>3.0715183608126854E-3</v>
      </c>
      <c r="J402" s="66">
        <f t="shared" si="313"/>
        <v>3.0064934490834873E-3</v>
      </c>
      <c r="K402" s="66">
        <f t="shared" si="313"/>
        <v>2.9246055633971525E-3</v>
      </c>
      <c r="L402" s="66">
        <f t="shared" si="313"/>
        <v>2.826342451165679E-3</v>
      </c>
      <c r="M402" s="66">
        <f t="shared" si="313"/>
        <v>2.7152291126929309E-3</v>
      </c>
      <c r="N402" s="66">
        <f t="shared" si="313"/>
        <v>2.5979272171538078E-3</v>
      </c>
      <c r="O402" s="66">
        <f t="shared" si="313"/>
        <v>2.4829336035118526E-3</v>
      </c>
      <c r="P402" s="66">
        <f t="shared" si="313"/>
        <v>2.37825255003627E-3</v>
      </c>
      <c r="Q402" s="66">
        <f t="shared" si="313"/>
        <v>2.2892885614507032E-3</v>
      </c>
      <c r="R402" s="66">
        <f t="shared" si="313"/>
        <v>2.218044339141322E-3</v>
      </c>
      <c r="S402" s="66">
        <f t="shared" si="313"/>
        <v>2.1636818354750301E-3</v>
      </c>
      <c r="T402" s="66">
        <f t="shared" si="313"/>
        <v>2.12372103540121E-3</v>
      </c>
      <c r="U402" s="66">
        <f t="shared" si="313"/>
        <v>2.0951496414479101E-3</v>
      </c>
      <c r="V402" s="66">
        <f t="shared" si="313"/>
        <v>2.0751253137001203E-3</v>
      </c>
      <c r="W402" s="66">
        <f t="shared" si="313"/>
        <v>2.0612872724350261E-3</v>
      </c>
      <c r="X402" s="66">
        <f t="shared" si="313"/>
        <v>2.0518172112212762E-3</v>
      </c>
      <c r="Y402" s="66">
        <f t="shared" si="313"/>
        <v>2.0453796325405234E-3</v>
      </c>
      <c r="Z402" s="66">
        <f t="shared" si="313"/>
        <v>2.0410233946808022E-3</v>
      </c>
      <c r="AA402" s="66">
        <f t="shared" si="313"/>
        <v>2.0380846720726327E-3</v>
      </c>
      <c r="AB402" s="66">
        <f t="shared" si="313"/>
        <v>2.0361063386111484E-3</v>
      </c>
      <c r="AC402" s="66">
        <f t="shared" si="313"/>
        <v>2.0347764046985059E-3</v>
      </c>
    </row>
    <row r="403" spans="1:29" x14ac:dyDescent="0.25">
      <c r="A403" s="30" t="str">
        <f t="shared" si="307"/>
        <v>Opex var (mode-fees, shunting)</v>
      </c>
      <c r="B403" s="66">
        <f>B361*B370/B370/(B367)</f>
        <v>4.0016006402561026E-3</v>
      </c>
      <c r="C403" s="66">
        <f t="shared" ref="C403:AC403" si="314">C361*C370/C370/(C367)</f>
        <v>4.0016006402561026E-3</v>
      </c>
      <c r="D403" s="66">
        <f t="shared" si="314"/>
        <v>4.0016006402561026E-3</v>
      </c>
      <c r="E403" s="66">
        <f t="shared" si="314"/>
        <v>4.0016006402561026E-3</v>
      </c>
      <c r="F403" s="66">
        <f t="shared" si="314"/>
        <v>4.0016006402561026E-3</v>
      </c>
      <c r="G403" s="66">
        <f t="shared" si="314"/>
        <v>4.0016006402561026E-3</v>
      </c>
      <c r="H403" s="66">
        <f t="shared" si="314"/>
        <v>4.0016006402561026E-3</v>
      </c>
      <c r="I403" s="66">
        <f t="shared" si="314"/>
        <v>4.0016006402561026E-3</v>
      </c>
      <c r="J403" s="66">
        <f t="shared" si="314"/>
        <v>4.0016006402561026E-3</v>
      </c>
      <c r="K403" s="66">
        <f t="shared" si="314"/>
        <v>4.0016006402561026E-3</v>
      </c>
      <c r="L403" s="66">
        <f t="shared" si="314"/>
        <v>4.0016006402561026E-3</v>
      </c>
      <c r="M403" s="66">
        <f t="shared" si="314"/>
        <v>4.0016006402561026E-3</v>
      </c>
      <c r="N403" s="66">
        <f t="shared" si="314"/>
        <v>4.0016006402561026E-3</v>
      </c>
      <c r="O403" s="66">
        <f t="shared" si="314"/>
        <v>4.0016006402561026E-3</v>
      </c>
      <c r="P403" s="66">
        <f t="shared" si="314"/>
        <v>4.0016006402561026E-3</v>
      </c>
      <c r="Q403" s="66">
        <f t="shared" si="314"/>
        <v>4.0016006402561026E-3</v>
      </c>
      <c r="R403" s="66">
        <f t="shared" si="314"/>
        <v>4.0016006402561026E-3</v>
      </c>
      <c r="S403" s="66">
        <f t="shared" si="314"/>
        <v>4.0016006402561026E-3</v>
      </c>
      <c r="T403" s="66">
        <f t="shared" si="314"/>
        <v>4.0016006402561026E-3</v>
      </c>
      <c r="U403" s="66">
        <f t="shared" si="314"/>
        <v>4.0016006402561026E-3</v>
      </c>
      <c r="V403" s="66">
        <f t="shared" si="314"/>
        <v>4.0016006402561026E-3</v>
      </c>
      <c r="W403" s="66">
        <f t="shared" si="314"/>
        <v>4.0016006402561026E-3</v>
      </c>
      <c r="X403" s="66">
        <f t="shared" si="314"/>
        <v>4.0016006402561026E-3</v>
      </c>
      <c r="Y403" s="66">
        <f t="shared" si="314"/>
        <v>4.0016006402561026E-3</v>
      </c>
      <c r="Z403" s="66">
        <f t="shared" si="314"/>
        <v>4.0016006402561026E-3</v>
      </c>
      <c r="AA403" s="66">
        <f t="shared" si="314"/>
        <v>4.0016006402561026E-3</v>
      </c>
      <c r="AB403" s="66">
        <f t="shared" si="314"/>
        <v>4.0016006402561026E-3</v>
      </c>
      <c r="AC403" s="66">
        <f t="shared" si="314"/>
        <v>4.0016006402561026E-3</v>
      </c>
    </row>
    <row r="404" spans="1:29" x14ac:dyDescent="0.25">
      <c r="A404" s="30" t="str">
        <f t="shared" si="307"/>
        <v>Fuel Cost</v>
      </c>
      <c r="B404" s="66">
        <f>B362*B363*B370/B370/(B367)</f>
        <v>1.1195826150024461E-3</v>
      </c>
      <c r="C404" s="66">
        <f t="shared" ref="C404:AC404" si="315">C362*C363*C370/C370/(C367)</f>
        <v>1.118260982314392E-3</v>
      </c>
      <c r="D404" s="66">
        <f t="shared" si="315"/>
        <v>1.1163844533557642E-3</v>
      </c>
      <c r="E404" s="66">
        <f t="shared" si="315"/>
        <v>1.1137321599956635E-3</v>
      </c>
      <c r="F404" s="66">
        <f t="shared" si="315"/>
        <v>1.1100083879694183E-3</v>
      </c>
      <c r="G404" s="66">
        <f t="shared" si="315"/>
        <v>1.1048309930818329E-3</v>
      </c>
      <c r="H404" s="66">
        <f t="shared" si="315"/>
        <v>1.0977329783776815E-3</v>
      </c>
      <c r="I404" s="66">
        <f t="shared" si="315"/>
        <v>1.0881940072078079E-3</v>
      </c>
      <c r="J404" s="66">
        <f t="shared" si="315"/>
        <v>1.0757247290950787E-3</v>
      </c>
      <c r="K404" s="66">
        <f t="shared" si="315"/>
        <v>1.060021780893647E-3</v>
      </c>
      <c r="L404" s="66">
        <f t="shared" si="315"/>
        <v>1.0411786938051275E-3</v>
      </c>
      <c r="M404" s="66">
        <f t="shared" si="315"/>
        <v>1.0198714273651432E-3</v>
      </c>
      <c r="N404" s="66">
        <f t="shared" si="315"/>
        <v>9.9737743360596605E-4</v>
      </c>
      <c r="O404" s="66">
        <f t="shared" si="315"/>
        <v>9.7532607957013433E-4</v>
      </c>
      <c r="P404" s="66">
        <f t="shared" si="315"/>
        <v>9.5525227809606969E-4</v>
      </c>
      <c r="Q404" s="66">
        <f t="shared" si="315"/>
        <v>9.3819240540741534E-4</v>
      </c>
      <c r="R404" s="66">
        <f t="shared" si="315"/>
        <v>9.2453050263389936E-4</v>
      </c>
      <c r="S404" s="66">
        <f t="shared" si="315"/>
        <v>9.1410586445919088E-4</v>
      </c>
      <c r="T404" s="66">
        <f t="shared" si="315"/>
        <v>9.0644291934359033E-4</v>
      </c>
      <c r="U404" s="66">
        <f t="shared" si="315"/>
        <v>9.009640244431905E-4</v>
      </c>
      <c r="V404" s="66">
        <f t="shared" si="315"/>
        <v>8.971241282392943E-4</v>
      </c>
      <c r="W404" s="66">
        <f t="shared" si="315"/>
        <v>8.9447052394393627E-4</v>
      </c>
      <c r="X404" s="66">
        <f t="shared" si="315"/>
        <v>8.9265453029044859E-4</v>
      </c>
      <c r="Y404" s="66">
        <f t="shared" si="315"/>
        <v>8.9142005019953862E-4</v>
      </c>
      <c r="Z404" s="66">
        <f t="shared" si="315"/>
        <v>8.9058469125857928E-4</v>
      </c>
      <c r="AA404" s="66">
        <f t="shared" si="315"/>
        <v>8.9002115724487658E-4</v>
      </c>
      <c r="AB404" s="66">
        <f t="shared" si="315"/>
        <v>8.8964178894625125E-4</v>
      </c>
      <c r="AC404" s="66">
        <f t="shared" si="315"/>
        <v>8.8938675875263335E-4</v>
      </c>
    </row>
    <row r="405" spans="1:29" x14ac:dyDescent="0.25">
      <c r="A405" s="59" t="str">
        <f>A368</f>
        <v>Market failure (av. utilization)</v>
      </c>
      <c r="B405" s="66">
        <f t="shared" ref="B405:AC405" si="316">B394/B368-B394/B367</f>
        <v>1.2644479823930483E-2</v>
      </c>
      <c r="C405" s="66">
        <f t="shared" si="316"/>
        <v>1.2633086209025235E-2</v>
      </c>
      <c r="D405" s="66">
        <f t="shared" si="316"/>
        <v>1.2616908909154852E-2</v>
      </c>
      <c r="E405" s="66">
        <f t="shared" si="316"/>
        <v>1.259404385032733E-2</v>
      </c>
      <c r="F405" s="66">
        <f t="shared" si="316"/>
        <v>1.2561941720253319E-2</v>
      </c>
      <c r="G405" s="66">
        <f t="shared" si="316"/>
        <v>1.2517308106016371E-2</v>
      </c>
      <c r="H405" s="66">
        <f t="shared" si="316"/>
        <v>1.245611709064434E-2</v>
      </c>
      <c r="I405" s="66">
        <f t="shared" si="316"/>
        <v>1.2373882922948453E-2</v>
      </c>
      <c r="J405" s="66">
        <f t="shared" si="316"/>
        <v>1.2266386979297075E-2</v>
      </c>
      <c r="K405" s="66">
        <f t="shared" si="316"/>
        <v>1.2131014007440882E-2</v>
      </c>
      <c r="L405" s="66">
        <f t="shared" si="316"/>
        <v>1.1968570327095212E-2</v>
      </c>
      <c r="M405" s="66">
        <f t="shared" si="316"/>
        <v>1.1784883293099294E-2</v>
      </c>
      <c r="N405" s="66">
        <f t="shared" si="316"/>
        <v>1.1590965644958743E-2</v>
      </c>
      <c r="O405" s="66">
        <f t="shared" si="316"/>
        <v>1.140086393342081E-2</v>
      </c>
      <c r="P405" s="66">
        <f t="shared" si="316"/>
        <v>1.1227810432438895E-2</v>
      </c>
      <c r="Q405" s="66">
        <f t="shared" si="316"/>
        <v>1.1080739599896701E-2</v>
      </c>
      <c r="R405" s="66">
        <f t="shared" si="316"/>
        <v>1.096296220192422E-2</v>
      </c>
      <c r="S405" s="66">
        <f t="shared" si="316"/>
        <v>1.0873092819937265E-2</v>
      </c>
      <c r="T405" s="66">
        <f t="shared" si="316"/>
        <v>1.0807031616642001E-2</v>
      </c>
      <c r="U405" s="66">
        <f t="shared" si="316"/>
        <v>1.0759798811971139E-2</v>
      </c>
      <c r="V405" s="66">
        <f t="shared" si="316"/>
        <v>1.072669559122095E-2</v>
      </c>
      <c r="W405" s="66">
        <f t="shared" si="316"/>
        <v>1.0703819230999612E-2</v>
      </c>
      <c r="X405" s="66">
        <f t="shared" si="316"/>
        <v>1.0688163797727395E-2</v>
      </c>
      <c r="Y405" s="66">
        <f t="shared" si="316"/>
        <v>1.0677521513459493E-2</v>
      </c>
      <c r="Z405" s="66">
        <f t="shared" si="316"/>
        <v>1.0670319998116405E-2</v>
      </c>
      <c r="AA405" s="66">
        <f t="shared" si="316"/>
        <v>1.0665461848347432E-2</v>
      </c>
      <c r="AB405" s="66">
        <f t="shared" si="316"/>
        <v>1.0662191366056197E-2</v>
      </c>
      <c r="AC405" s="66">
        <f t="shared" si="316"/>
        <v>1.0659992785587085E-2</v>
      </c>
    </row>
    <row r="406" spans="1:29" x14ac:dyDescent="0.25">
      <c r="A406" s="59" t="str">
        <f>A369</f>
        <v>Payload loss (fuel)</v>
      </c>
      <c r="B406" s="66">
        <f>B394/(B367-B369)-B394/B367</f>
        <v>5.4599750090749549E-4</v>
      </c>
      <c r="C406" s="66">
        <f t="shared" ref="C406:AC406" si="317">C394/(C367-C369)-C394/C367</f>
        <v>5.4389654285196681E-4</v>
      </c>
      <c r="D406" s="66">
        <f t="shared" si="317"/>
        <v>5.4091904705998867E-4</v>
      </c>
      <c r="E406" s="66">
        <f t="shared" si="317"/>
        <v>5.3672177289387259E-4</v>
      </c>
      <c r="F406" s="66">
        <f t="shared" si="317"/>
        <v>5.3085086143236579E-4</v>
      </c>
      <c r="G406" s="66">
        <f t="shared" si="317"/>
        <v>5.2273079831534168E-4</v>
      </c>
      <c r="H406" s="66">
        <f t="shared" si="317"/>
        <v>5.116790021611247E-4</v>
      </c>
      <c r="I406" s="66">
        <f t="shared" si="317"/>
        <v>4.9697295377175779E-4</v>
      </c>
      <c r="J406" s="66">
        <f t="shared" si="317"/>
        <v>4.7800185196420798E-4</v>
      </c>
      <c r="K406" s="66">
        <f t="shared" si="317"/>
        <v>4.5451685725096322E-4</v>
      </c>
      <c r="L406" s="66">
        <f t="shared" si="317"/>
        <v>4.2693059486849892E-4</v>
      </c>
      <c r="M406" s="66">
        <f t="shared" si="317"/>
        <v>3.9651537823308207E-4</v>
      </c>
      <c r="N406" s="66">
        <f t="shared" si="317"/>
        <v>3.6529846245952381E-4</v>
      </c>
      <c r="O406" s="66">
        <f t="shared" si="317"/>
        <v>3.3558085540703365E-4</v>
      </c>
      <c r="P406" s="66">
        <f t="shared" si="317"/>
        <v>3.0928633611925459E-4</v>
      </c>
      <c r="Q406" s="66">
        <f t="shared" si="317"/>
        <v>2.8750499855633924E-4</v>
      </c>
      <c r="R406" s="66">
        <f t="shared" si="317"/>
        <v>2.7043507294030079E-4</v>
      </c>
      <c r="S406" s="66">
        <f t="shared" si="317"/>
        <v>2.5763240633490565E-4</v>
      </c>
      <c r="T406" s="66">
        <f t="shared" si="317"/>
        <v>2.4834390574589305E-4</v>
      </c>
      <c r="U406" s="66">
        <f t="shared" si="317"/>
        <v>2.4176627517165893E-4</v>
      </c>
      <c r="V406" s="66">
        <f t="shared" si="317"/>
        <v>2.3718784983490192E-4</v>
      </c>
      <c r="W406" s="66">
        <f t="shared" si="317"/>
        <v>2.3403904175747087E-4</v>
      </c>
      <c r="X406" s="66">
        <f t="shared" si="317"/>
        <v>2.3189129446097266E-4</v>
      </c>
      <c r="Y406" s="66">
        <f t="shared" si="317"/>
        <v>2.3043460480307205E-4</v>
      </c>
      <c r="Z406" s="66">
        <f t="shared" si="317"/>
        <v>2.2945039875544096E-4</v>
      </c>
      <c r="AA406" s="66">
        <f t="shared" si="317"/>
        <v>2.2878714502814167E-4</v>
      </c>
      <c r="AB406" s="66">
        <f t="shared" si="317"/>
        <v>2.2834096018751852E-4</v>
      </c>
      <c r="AC406" s="66">
        <f t="shared" si="317"/>
        <v>2.2804115473172397E-4</v>
      </c>
    </row>
    <row r="407" spans="1:29" ht="15.75" thickBot="1" x14ac:dyDescent="0.3">
      <c r="A407" s="59" t="str">
        <f>A344</f>
        <v>Emission Cost</v>
      </c>
      <c r="B407" s="68">
        <f>B364*B370/B370/(B367)</f>
        <v>0</v>
      </c>
      <c r="C407" s="68">
        <f t="shared" ref="C407:AC407" si="318">C364*C370/C370/(C367)</f>
        <v>0</v>
      </c>
      <c r="D407" s="68">
        <f t="shared" si="318"/>
        <v>0</v>
      </c>
      <c r="E407" s="68">
        <f t="shared" si="318"/>
        <v>0</v>
      </c>
      <c r="F407" s="68">
        <f t="shared" si="318"/>
        <v>0</v>
      </c>
      <c r="G407" s="68">
        <f t="shared" si="318"/>
        <v>0</v>
      </c>
      <c r="H407" s="68">
        <f t="shared" si="318"/>
        <v>0</v>
      </c>
      <c r="I407" s="68">
        <f t="shared" si="318"/>
        <v>0</v>
      </c>
      <c r="J407" s="68">
        <f t="shared" si="318"/>
        <v>0</v>
      </c>
      <c r="K407" s="68">
        <f t="shared" si="318"/>
        <v>0</v>
      </c>
      <c r="L407" s="68">
        <f t="shared" si="318"/>
        <v>0</v>
      </c>
      <c r="M407" s="68">
        <f t="shared" si="318"/>
        <v>0</v>
      </c>
      <c r="N407" s="68">
        <f t="shared" si="318"/>
        <v>0</v>
      </c>
      <c r="O407" s="68">
        <f t="shared" si="318"/>
        <v>0</v>
      </c>
      <c r="P407" s="68">
        <f t="shared" si="318"/>
        <v>0</v>
      </c>
      <c r="Q407" s="68">
        <f t="shared" si="318"/>
        <v>0</v>
      </c>
      <c r="R407" s="68">
        <f t="shared" si="318"/>
        <v>0</v>
      </c>
      <c r="S407" s="68">
        <f t="shared" si="318"/>
        <v>0</v>
      </c>
      <c r="T407" s="68">
        <f t="shared" si="318"/>
        <v>0</v>
      </c>
      <c r="U407" s="68">
        <f t="shared" si="318"/>
        <v>0</v>
      </c>
      <c r="V407" s="68">
        <f t="shared" si="318"/>
        <v>0</v>
      </c>
      <c r="W407" s="68">
        <f t="shared" si="318"/>
        <v>0</v>
      </c>
      <c r="X407" s="68">
        <f t="shared" si="318"/>
        <v>0</v>
      </c>
      <c r="Y407" s="68">
        <f t="shared" si="318"/>
        <v>0</v>
      </c>
      <c r="Z407" s="68">
        <f t="shared" si="318"/>
        <v>0</v>
      </c>
      <c r="AA407" s="68">
        <f t="shared" si="318"/>
        <v>0</v>
      </c>
      <c r="AB407" s="68">
        <f t="shared" si="318"/>
        <v>0</v>
      </c>
      <c r="AC407" s="68">
        <f t="shared" si="318"/>
        <v>0</v>
      </c>
    </row>
    <row r="408" spans="1:29" ht="15.75" thickBot="1" x14ac:dyDescent="0.3">
      <c r="A408" s="31" t="s">
        <v>210</v>
      </c>
      <c r="B408" s="67">
        <f>B397+B398+B399+B400+B401+B402+B403+B404+B405+B406+B407</f>
        <v>2.7957685236330403E-2</v>
      </c>
      <c r="C408" s="67">
        <f t="shared" ref="C408:AC408" si="319">C397+C398+C399+C400+C401+C402+C403+C404+C405+C406+C407</f>
        <v>2.7930815550219985E-2</v>
      </c>
      <c r="D408" s="67">
        <f t="shared" si="319"/>
        <v>2.7892670011231524E-2</v>
      </c>
      <c r="E408" s="67">
        <f t="shared" si="319"/>
        <v>2.7838766087440361E-2</v>
      </c>
      <c r="F408" s="67">
        <f t="shared" si="319"/>
        <v>2.7763107936687525E-2</v>
      </c>
      <c r="G408" s="67">
        <f t="shared" si="319"/>
        <v>2.7657958277403222E-2</v>
      </c>
      <c r="H408" s="67">
        <f t="shared" si="319"/>
        <v>2.7513882534788071E-2</v>
      </c>
      <c r="I408" s="67">
        <f t="shared" si="319"/>
        <v>2.7320406556625036E-2</v>
      </c>
      <c r="J408" s="67">
        <f t="shared" si="319"/>
        <v>2.7067748620792753E-2</v>
      </c>
      <c r="K408" s="67">
        <f t="shared" si="319"/>
        <v>2.674997455682691E-2</v>
      </c>
      <c r="L408" s="67">
        <f t="shared" si="319"/>
        <v>2.6369249858910385E-2</v>
      </c>
      <c r="M408" s="67">
        <f t="shared" si="319"/>
        <v>2.5939515003153411E-2</v>
      </c>
      <c r="N408" s="67">
        <f t="shared" si="319"/>
        <v>2.5486737982726472E-2</v>
      </c>
      <c r="O408" s="67">
        <f t="shared" si="319"/>
        <v>2.5043755785374128E-2</v>
      </c>
      <c r="P408" s="67">
        <f t="shared" si="319"/>
        <v>2.4641258003082187E-2</v>
      </c>
      <c r="Q408" s="67">
        <f t="shared" si="319"/>
        <v>2.4299757464340589E-2</v>
      </c>
      <c r="R408" s="67">
        <f t="shared" si="319"/>
        <v>2.4026649717045247E-2</v>
      </c>
      <c r="S408" s="67">
        <f t="shared" si="319"/>
        <v>2.3818478828729076E-2</v>
      </c>
      <c r="T408" s="67">
        <f t="shared" si="319"/>
        <v>2.3665579016628621E-2</v>
      </c>
      <c r="U408" s="67">
        <f t="shared" si="319"/>
        <v>2.3556321375900344E-2</v>
      </c>
      <c r="V408" s="67">
        <f t="shared" si="319"/>
        <v>2.3479779427193613E-2</v>
      </c>
      <c r="W408" s="67">
        <f t="shared" si="319"/>
        <v>2.3426899401243702E-2</v>
      </c>
      <c r="X408" s="67">
        <f t="shared" si="319"/>
        <v>2.3390718103355426E-2</v>
      </c>
      <c r="Y408" s="67">
        <f t="shared" si="319"/>
        <v>2.3366126013115128E-2</v>
      </c>
      <c r="Z408" s="67">
        <f t="shared" si="319"/>
        <v>2.3349486338930352E-2</v>
      </c>
      <c r="AA408" s="67">
        <f t="shared" si="319"/>
        <v>2.3338261890053114E-2</v>
      </c>
      <c r="AB408" s="67">
        <f t="shared" si="319"/>
        <v>2.3330705961101109E-2</v>
      </c>
      <c r="AC408" s="67">
        <f t="shared" si="319"/>
        <v>2.3325626632886377E-2</v>
      </c>
    </row>
    <row r="410" spans="1:29" x14ac:dyDescent="0.25">
      <c r="B410" s="40"/>
    </row>
    <row r="429" spans="1:1" s="3" customFormat="1" ht="21" x14ac:dyDescent="0.35">
      <c r="A429" s="2" t="str">
        <f>'Parameter Input'!A123</f>
        <v>Railway long-haul:  Neo bulk</v>
      </c>
    </row>
    <row r="430" spans="1:1" s="3" customFormat="1" ht="21" x14ac:dyDescent="0.35">
      <c r="A430" s="2" t="s">
        <v>87</v>
      </c>
    </row>
    <row r="431" spans="1:1" x14ac:dyDescent="0.25">
      <c r="A431" s="33" t="s">
        <v>195</v>
      </c>
    </row>
    <row r="432" spans="1:1" x14ac:dyDescent="0.25">
      <c r="A432" s="33" t="s">
        <v>196</v>
      </c>
    </row>
    <row r="433" spans="1:44" ht="15.75" thickBot="1" x14ac:dyDescent="0.3">
      <c r="A433" s="34" t="s">
        <v>197</v>
      </c>
      <c r="B433" s="34"/>
    </row>
    <row r="434" spans="1:44" ht="15.75" thickBot="1" x14ac:dyDescent="0.3">
      <c r="A434" s="39" t="s">
        <v>198</v>
      </c>
      <c r="B434" s="35"/>
    </row>
    <row r="435" spans="1:44" ht="15.75" thickBot="1" x14ac:dyDescent="0.3">
      <c r="A435" s="38" t="s">
        <v>199</v>
      </c>
      <c r="B435" s="36"/>
    </row>
    <row r="436" spans="1:44" ht="15.75" thickBot="1" x14ac:dyDescent="0.3"/>
    <row r="437" spans="1:44" x14ac:dyDescent="0.25">
      <c r="A437" s="5" t="s">
        <v>200</v>
      </c>
      <c r="B437" s="6">
        <v>2023</v>
      </c>
      <c r="C437" s="6">
        <v>2050</v>
      </c>
      <c r="D437" s="7"/>
      <c r="E437" s="5" t="s">
        <v>201</v>
      </c>
      <c r="F437" s="8"/>
      <c r="G437" s="8"/>
      <c r="H437" s="8"/>
      <c r="I437" s="8"/>
      <c r="J437" s="8"/>
      <c r="K437" s="9"/>
      <c r="L437" s="10" t="s">
        <v>2</v>
      </c>
      <c r="M437" s="11"/>
      <c r="N437" s="11"/>
      <c r="O437" s="11"/>
      <c r="P437" s="12"/>
      <c r="Q437" s="13">
        <v>0</v>
      </c>
      <c r="R437" s="13">
        <v>1</v>
      </c>
      <c r="S437" s="13">
        <v>2</v>
      </c>
      <c r="T437" s="13">
        <v>3</v>
      </c>
      <c r="U437" s="13">
        <v>4</v>
      </c>
      <c r="V437" s="13">
        <v>5</v>
      </c>
      <c r="W437" s="13">
        <v>6</v>
      </c>
      <c r="X437" s="13">
        <v>7</v>
      </c>
      <c r="Y437" s="13">
        <v>8</v>
      </c>
      <c r="Z437" s="13">
        <v>9</v>
      </c>
      <c r="AA437" s="13">
        <v>10</v>
      </c>
      <c r="AB437" s="13">
        <v>11</v>
      </c>
      <c r="AC437" s="13">
        <v>12</v>
      </c>
      <c r="AD437" s="13">
        <v>13</v>
      </c>
      <c r="AE437" s="13">
        <v>14</v>
      </c>
      <c r="AF437" s="13">
        <v>15</v>
      </c>
      <c r="AG437" s="13">
        <v>16</v>
      </c>
      <c r="AH437" s="13">
        <v>17</v>
      </c>
      <c r="AI437" s="13">
        <v>18</v>
      </c>
      <c r="AJ437" s="13">
        <v>19</v>
      </c>
      <c r="AK437" s="13">
        <v>20</v>
      </c>
      <c r="AL437" s="13">
        <v>21</v>
      </c>
      <c r="AM437" s="13">
        <v>22</v>
      </c>
      <c r="AN437" s="13">
        <v>23</v>
      </c>
      <c r="AO437" s="13">
        <v>24</v>
      </c>
      <c r="AP437" s="13">
        <v>25</v>
      </c>
      <c r="AQ437" s="13">
        <v>26</v>
      </c>
      <c r="AR437" s="14">
        <v>27</v>
      </c>
    </row>
    <row r="438" spans="1:44" ht="15.75" thickBot="1" x14ac:dyDescent="0.3">
      <c r="A438" s="15"/>
      <c r="B438" s="3" t="s">
        <v>202</v>
      </c>
      <c r="C438" s="3" t="s">
        <v>203</v>
      </c>
      <c r="D438" s="16" t="s">
        <v>5</v>
      </c>
      <c r="E438" s="17"/>
      <c r="F438" s="18"/>
      <c r="G438" s="18"/>
      <c r="H438" s="18"/>
      <c r="I438" s="18"/>
      <c r="J438" s="18"/>
      <c r="K438" s="19"/>
      <c r="L438" s="20" t="s">
        <v>8</v>
      </c>
      <c r="M438" s="20" t="s">
        <v>204</v>
      </c>
      <c r="N438" s="20" t="s">
        <v>205</v>
      </c>
      <c r="O438" s="20" t="s">
        <v>9</v>
      </c>
      <c r="P438" s="21" t="s">
        <v>10</v>
      </c>
      <c r="Q438" s="22">
        <v>2023</v>
      </c>
      <c r="R438" s="22">
        <v>2024</v>
      </c>
      <c r="S438" s="22">
        <v>2025</v>
      </c>
      <c r="T438" s="22">
        <v>2026</v>
      </c>
      <c r="U438" s="22">
        <v>2027</v>
      </c>
      <c r="V438" s="22">
        <v>2028</v>
      </c>
      <c r="W438" s="22">
        <v>2029</v>
      </c>
      <c r="X438" s="22">
        <v>2030</v>
      </c>
      <c r="Y438" s="22">
        <v>2031</v>
      </c>
      <c r="Z438" s="22">
        <v>2032</v>
      </c>
      <c r="AA438" s="22">
        <v>2033</v>
      </c>
      <c r="AB438" s="22">
        <v>2034</v>
      </c>
      <c r="AC438" s="22">
        <v>2035</v>
      </c>
      <c r="AD438" s="22">
        <v>2036</v>
      </c>
      <c r="AE438" s="22">
        <v>2037</v>
      </c>
      <c r="AF438" s="22">
        <v>2038</v>
      </c>
      <c r="AG438" s="22">
        <v>2039</v>
      </c>
      <c r="AH438" s="22">
        <v>2040</v>
      </c>
      <c r="AI438" s="22">
        <v>2041</v>
      </c>
      <c r="AJ438" s="22">
        <v>2042</v>
      </c>
      <c r="AK438" s="22">
        <v>2043</v>
      </c>
      <c r="AL438" s="22">
        <v>2044</v>
      </c>
      <c r="AM438" s="22">
        <v>2045</v>
      </c>
      <c r="AN438" s="22">
        <v>2046</v>
      </c>
      <c r="AO438" s="22">
        <v>2047</v>
      </c>
      <c r="AP438" s="22">
        <v>2048</v>
      </c>
      <c r="AQ438" s="22">
        <v>2049</v>
      </c>
      <c r="AR438" s="23">
        <v>2050</v>
      </c>
    </row>
    <row r="439" spans="1:44" x14ac:dyDescent="0.25">
      <c r="A439" s="24" t="s">
        <v>18</v>
      </c>
      <c r="B439" s="41">
        <f>'Parameter Input'!$L$101</f>
        <v>10000000</v>
      </c>
      <c r="C439" s="42">
        <f>'Parameter Input'!$M$101</f>
        <v>6250000</v>
      </c>
      <c r="D439" s="1" t="s">
        <v>15</v>
      </c>
      <c r="L439" s="51">
        <f>'Parameter Input'!$O$101</f>
        <v>12</v>
      </c>
      <c r="M439" s="52">
        <v>0</v>
      </c>
      <c r="N439" s="52">
        <v>1</v>
      </c>
      <c r="O439" s="52">
        <f>'Parameter Input'!$P$101</f>
        <v>0.9</v>
      </c>
      <c r="P439" s="53">
        <f>'Parameter Input'!$Q$101</f>
        <v>0.4</v>
      </c>
      <c r="Q439" s="4">
        <f t="shared" ref="Q439:AR448" si="320">$N439+($M439-$N439)*((1/(1+EXP(-$P439*(Q$9-$L439)))^$O439))</f>
        <v>0.9867978615748374</v>
      </c>
      <c r="R439" s="4">
        <f t="shared" si="320"/>
        <v>0.98114509762858249</v>
      </c>
      <c r="S439" s="4">
        <f t="shared" si="320"/>
        <v>0.97311898315872036</v>
      </c>
      <c r="T439" s="4">
        <f t="shared" si="320"/>
        <v>0.96177484161592774</v>
      </c>
      <c r="U439" s="4">
        <f t="shared" si="320"/>
        <v>0.94584787155511363</v>
      </c>
      <c r="V439" s="4">
        <f t="shared" si="320"/>
        <v>0.92370360150141495</v>
      </c>
      <c r="W439" s="4">
        <f t="shared" si="320"/>
        <v>0.89334463567658451</v>
      </c>
      <c r="X439" s="4">
        <f t="shared" si="320"/>
        <v>0.85254543874327005</v>
      </c>
      <c r="Y439" s="4">
        <f t="shared" si="320"/>
        <v>0.79921300652623883</v>
      </c>
      <c r="Z439" s="4">
        <f t="shared" si="320"/>
        <v>0.73204982249993378</v>
      </c>
      <c r="AA439" s="4">
        <f t="shared" si="320"/>
        <v>0.65145592958786691</v>
      </c>
      <c r="AB439" s="4">
        <f t="shared" si="320"/>
        <v>0.56032247880849573</v>
      </c>
      <c r="AC439" s="4">
        <f t="shared" si="320"/>
        <v>0.46411326873185343</v>
      </c>
      <c r="AD439" s="4">
        <f t="shared" si="320"/>
        <v>0.36979727595523937</v>
      </c>
      <c r="AE439" s="4">
        <f t="shared" si="320"/>
        <v>0.28393948637231203</v>
      </c>
      <c r="AF439" s="4">
        <f t="shared" si="320"/>
        <v>0.21097259161117732</v>
      </c>
      <c r="AG439" s="4">
        <f t="shared" si="320"/>
        <v>0.15253917653798199</v>
      </c>
      <c r="AH439" s="4">
        <f t="shared" si="320"/>
        <v>0.10795188737709993</v>
      </c>
      <c r="AI439" s="4">
        <f t="shared" si="320"/>
        <v>7.5176653938091809E-2</v>
      </c>
      <c r="AJ439" s="4">
        <f t="shared" si="320"/>
        <v>5.1742836177502194E-2</v>
      </c>
      <c r="AK439" s="4">
        <f t="shared" si="320"/>
        <v>3.5319190625345942E-2</v>
      </c>
      <c r="AL439" s="4">
        <f t="shared" si="320"/>
        <v>2.3969442072658165E-2</v>
      </c>
      <c r="AM439" s="4">
        <f t="shared" si="320"/>
        <v>1.6202243558389728E-2</v>
      </c>
      <c r="AN439" s="4">
        <f t="shared" si="320"/>
        <v>1.0922240564108399E-2</v>
      </c>
      <c r="AO439" s="4">
        <f t="shared" si="320"/>
        <v>7.3493212906090566E-3</v>
      </c>
      <c r="AP439" s="4">
        <f t="shared" si="320"/>
        <v>4.9390262185057265E-3</v>
      </c>
      <c r="AQ439" s="4">
        <f t="shared" si="320"/>
        <v>3.3164275492956197E-3</v>
      </c>
      <c r="AR439" s="4">
        <f t="shared" si="320"/>
        <v>2.2256362146679809E-3</v>
      </c>
    </row>
    <row r="440" spans="1:44" x14ac:dyDescent="0.25">
      <c r="A440" s="24" t="s">
        <v>28</v>
      </c>
      <c r="B440" s="60">
        <f>'Parameter Input'!$L$102</f>
        <v>-500000</v>
      </c>
      <c r="C440" s="61">
        <f>'Parameter Input'!$M$102</f>
        <v>-937500</v>
      </c>
      <c r="D440" s="1" t="s">
        <v>15</v>
      </c>
      <c r="L440" s="54">
        <f>'Parameter Input'!$O$102</f>
        <v>12</v>
      </c>
      <c r="M440" s="37">
        <v>0</v>
      </c>
      <c r="N440" s="37">
        <v>1</v>
      </c>
      <c r="O440" s="37">
        <f>'Parameter Input'!$P$102</f>
        <v>0.9</v>
      </c>
      <c r="P440" s="55">
        <f>'Parameter Input'!$Q$102</f>
        <v>0.4</v>
      </c>
      <c r="Q440" s="4">
        <f t="shared" si="320"/>
        <v>0.9867978615748374</v>
      </c>
      <c r="R440" s="4">
        <f t="shared" si="320"/>
        <v>0.98114509762858249</v>
      </c>
      <c r="S440" s="4">
        <f t="shared" si="320"/>
        <v>0.97311898315872036</v>
      </c>
      <c r="T440" s="4">
        <f t="shared" si="320"/>
        <v>0.96177484161592774</v>
      </c>
      <c r="U440" s="4">
        <f t="shared" si="320"/>
        <v>0.94584787155511363</v>
      </c>
      <c r="V440" s="4">
        <f t="shared" si="320"/>
        <v>0.92370360150141495</v>
      </c>
      <c r="W440" s="4">
        <f t="shared" si="320"/>
        <v>0.89334463567658451</v>
      </c>
      <c r="X440" s="4">
        <f t="shared" si="320"/>
        <v>0.85254543874327005</v>
      </c>
      <c r="Y440" s="4">
        <f t="shared" si="320"/>
        <v>0.79921300652623883</v>
      </c>
      <c r="Z440" s="4">
        <f t="shared" si="320"/>
        <v>0.73204982249993378</v>
      </c>
      <c r="AA440" s="4">
        <f t="shared" si="320"/>
        <v>0.65145592958786691</v>
      </c>
      <c r="AB440" s="4">
        <f t="shared" si="320"/>
        <v>0.56032247880849573</v>
      </c>
      <c r="AC440" s="4">
        <f t="shared" si="320"/>
        <v>0.46411326873185343</v>
      </c>
      <c r="AD440" s="4">
        <f t="shared" si="320"/>
        <v>0.36979727595523937</v>
      </c>
      <c r="AE440" s="4">
        <f t="shared" si="320"/>
        <v>0.28393948637231203</v>
      </c>
      <c r="AF440" s="4">
        <f t="shared" si="320"/>
        <v>0.21097259161117732</v>
      </c>
      <c r="AG440" s="4">
        <f t="shared" si="320"/>
        <v>0.15253917653798199</v>
      </c>
      <c r="AH440" s="4">
        <f t="shared" si="320"/>
        <v>0.10795188737709993</v>
      </c>
      <c r="AI440" s="4">
        <f t="shared" si="320"/>
        <v>7.5176653938091809E-2</v>
      </c>
      <c r="AJ440" s="4">
        <f t="shared" si="320"/>
        <v>5.1742836177502194E-2</v>
      </c>
      <c r="AK440" s="4">
        <f t="shared" si="320"/>
        <v>3.5319190625345942E-2</v>
      </c>
      <c r="AL440" s="4">
        <f t="shared" si="320"/>
        <v>2.3969442072658165E-2</v>
      </c>
      <c r="AM440" s="4">
        <f t="shared" si="320"/>
        <v>1.6202243558389728E-2</v>
      </c>
      <c r="AN440" s="4">
        <f t="shared" si="320"/>
        <v>1.0922240564108399E-2</v>
      </c>
      <c r="AO440" s="4">
        <f t="shared" si="320"/>
        <v>7.3493212906090566E-3</v>
      </c>
      <c r="AP440" s="4">
        <f t="shared" si="320"/>
        <v>4.9390262185057265E-3</v>
      </c>
      <c r="AQ440" s="4">
        <f t="shared" si="320"/>
        <v>3.3164275492956197E-3</v>
      </c>
      <c r="AR440" s="4">
        <f t="shared" si="320"/>
        <v>2.2256362146679809E-3</v>
      </c>
    </row>
    <row r="441" spans="1:44" x14ac:dyDescent="0.25">
      <c r="A441" s="24" t="s">
        <v>14</v>
      </c>
      <c r="B441" s="43">
        <f>'Parameter Input'!B124</f>
        <v>3500000</v>
      </c>
      <c r="C441" s="44">
        <f>'Parameter Input'!C124</f>
        <v>3500000</v>
      </c>
      <c r="D441" s="1" t="s">
        <v>15</v>
      </c>
      <c r="L441" s="54">
        <f>'Parameter Input'!E124</f>
        <v>12</v>
      </c>
      <c r="M441" s="37">
        <v>0</v>
      </c>
      <c r="N441" s="37">
        <v>1</v>
      </c>
      <c r="O441" s="37">
        <f>'Parameter Input'!F124</f>
        <v>0.9</v>
      </c>
      <c r="P441" s="55">
        <f>'Parameter Input'!G124</f>
        <v>0.4</v>
      </c>
      <c r="Q441" s="4">
        <f t="shared" si="320"/>
        <v>0.9867978615748374</v>
      </c>
      <c r="R441" s="4">
        <f t="shared" si="320"/>
        <v>0.98114509762858249</v>
      </c>
      <c r="S441" s="4">
        <f t="shared" si="320"/>
        <v>0.97311898315872036</v>
      </c>
      <c r="T441" s="4">
        <f t="shared" si="320"/>
        <v>0.96177484161592774</v>
      </c>
      <c r="U441" s="4">
        <f t="shared" si="320"/>
        <v>0.94584787155511363</v>
      </c>
      <c r="V441" s="4">
        <f t="shared" si="320"/>
        <v>0.92370360150141495</v>
      </c>
      <c r="W441" s="4">
        <f t="shared" si="320"/>
        <v>0.89334463567658451</v>
      </c>
      <c r="X441" s="4">
        <f t="shared" si="320"/>
        <v>0.85254543874327005</v>
      </c>
      <c r="Y441" s="4">
        <f t="shared" si="320"/>
        <v>0.79921300652623883</v>
      </c>
      <c r="Z441" s="4">
        <f t="shared" si="320"/>
        <v>0.73204982249993378</v>
      </c>
      <c r="AA441" s="4">
        <f t="shared" si="320"/>
        <v>0.65145592958786691</v>
      </c>
      <c r="AB441" s="4">
        <f t="shared" si="320"/>
        <v>0.56032247880849573</v>
      </c>
      <c r="AC441" s="4">
        <f t="shared" si="320"/>
        <v>0.46411326873185343</v>
      </c>
      <c r="AD441" s="4">
        <f t="shared" si="320"/>
        <v>0.36979727595523937</v>
      </c>
      <c r="AE441" s="4">
        <f t="shared" si="320"/>
        <v>0.28393948637231203</v>
      </c>
      <c r="AF441" s="4">
        <f t="shared" si="320"/>
        <v>0.21097259161117732</v>
      </c>
      <c r="AG441" s="4">
        <f t="shared" si="320"/>
        <v>0.15253917653798199</v>
      </c>
      <c r="AH441" s="4">
        <f t="shared" si="320"/>
        <v>0.10795188737709993</v>
      </c>
      <c r="AI441" s="4">
        <f t="shared" si="320"/>
        <v>7.5176653938091809E-2</v>
      </c>
      <c r="AJ441" s="4">
        <f t="shared" si="320"/>
        <v>5.1742836177502194E-2</v>
      </c>
      <c r="AK441" s="4">
        <f t="shared" si="320"/>
        <v>3.5319190625345942E-2</v>
      </c>
      <c r="AL441" s="4">
        <f t="shared" si="320"/>
        <v>2.3969442072658165E-2</v>
      </c>
      <c r="AM441" s="4">
        <f t="shared" si="320"/>
        <v>1.6202243558389728E-2</v>
      </c>
      <c r="AN441" s="4">
        <f t="shared" si="320"/>
        <v>1.0922240564108399E-2</v>
      </c>
      <c r="AO441" s="4">
        <f t="shared" si="320"/>
        <v>7.3493212906090566E-3</v>
      </c>
      <c r="AP441" s="4">
        <f t="shared" si="320"/>
        <v>4.9390262185057265E-3</v>
      </c>
      <c r="AQ441" s="4">
        <f t="shared" si="320"/>
        <v>3.3164275492956197E-3</v>
      </c>
      <c r="AR441" s="4">
        <f t="shared" si="320"/>
        <v>2.2256362146679809E-3</v>
      </c>
    </row>
    <row r="442" spans="1:44" x14ac:dyDescent="0.25">
      <c r="A442" s="24" t="s">
        <v>25</v>
      </c>
      <c r="B442" s="60">
        <f>'Parameter Input'!B125</f>
        <v>-175000</v>
      </c>
      <c r="C442" s="61">
        <f>'Parameter Input'!C125</f>
        <v>-175000</v>
      </c>
      <c r="D442" s="1" t="s">
        <v>15</v>
      </c>
      <c r="L442" s="54">
        <f>'Parameter Input'!E125</f>
        <v>12</v>
      </c>
      <c r="M442" s="37">
        <v>0</v>
      </c>
      <c r="N442" s="37">
        <v>1</v>
      </c>
      <c r="O442" s="37">
        <f>'Parameter Input'!F125</f>
        <v>0.9</v>
      </c>
      <c r="P442" s="55">
        <f>'Parameter Input'!G125</f>
        <v>0.4</v>
      </c>
      <c r="Q442" s="4">
        <f t="shared" si="320"/>
        <v>0.9867978615748374</v>
      </c>
      <c r="R442" s="4">
        <f t="shared" si="320"/>
        <v>0.98114509762858249</v>
      </c>
      <c r="S442" s="4">
        <f t="shared" si="320"/>
        <v>0.97311898315872036</v>
      </c>
      <c r="T442" s="4">
        <f t="shared" si="320"/>
        <v>0.96177484161592774</v>
      </c>
      <c r="U442" s="4">
        <f t="shared" si="320"/>
        <v>0.94584787155511363</v>
      </c>
      <c r="V442" s="4">
        <f t="shared" si="320"/>
        <v>0.92370360150141495</v>
      </c>
      <c r="W442" s="4">
        <f t="shared" si="320"/>
        <v>0.89334463567658451</v>
      </c>
      <c r="X442" s="4">
        <f t="shared" si="320"/>
        <v>0.85254543874327005</v>
      </c>
      <c r="Y442" s="4">
        <f t="shared" si="320"/>
        <v>0.79921300652623883</v>
      </c>
      <c r="Z442" s="4">
        <f t="shared" si="320"/>
        <v>0.73204982249993378</v>
      </c>
      <c r="AA442" s="4">
        <f t="shared" si="320"/>
        <v>0.65145592958786691</v>
      </c>
      <c r="AB442" s="4">
        <f t="shared" si="320"/>
        <v>0.56032247880849573</v>
      </c>
      <c r="AC442" s="4">
        <f t="shared" si="320"/>
        <v>0.46411326873185343</v>
      </c>
      <c r="AD442" s="4">
        <f t="shared" si="320"/>
        <v>0.36979727595523937</v>
      </c>
      <c r="AE442" s="4">
        <f t="shared" si="320"/>
        <v>0.28393948637231203</v>
      </c>
      <c r="AF442" s="4">
        <f t="shared" si="320"/>
        <v>0.21097259161117732</v>
      </c>
      <c r="AG442" s="4">
        <f t="shared" si="320"/>
        <v>0.15253917653798199</v>
      </c>
      <c r="AH442" s="4">
        <f t="shared" si="320"/>
        <v>0.10795188737709993</v>
      </c>
      <c r="AI442" s="4">
        <f t="shared" si="320"/>
        <v>7.5176653938091809E-2</v>
      </c>
      <c r="AJ442" s="4">
        <f t="shared" si="320"/>
        <v>5.1742836177502194E-2</v>
      </c>
      <c r="AK442" s="4">
        <f t="shared" si="320"/>
        <v>3.5319190625345942E-2</v>
      </c>
      <c r="AL442" s="4">
        <f t="shared" si="320"/>
        <v>2.3969442072658165E-2</v>
      </c>
      <c r="AM442" s="4">
        <f t="shared" si="320"/>
        <v>1.6202243558389728E-2</v>
      </c>
      <c r="AN442" s="4">
        <f t="shared" si="320"/>
        <v>1.0922240564108399E-2</v>
      </c>
      <c r="AO442" s="4">
        <f t="shared" si="320"/>
        <v>7.3493212906090566E-3</v>
      </c>
      <c r="AP442" s="4">
        <f t="shared" si="320"/>
        <v>4.9390262185057265E-3</v>
      </c>
      <c r="AQ442" s="4">
        <f t="shared" si="320"/>
        <v>3.3164275492956197E-3</v>
      </c>
      <c r="AR442" s="4">
        <f t="shared" si="320"/>
        <v>2.2256362146679809E-3</v>
      </c>
    </row>
    <row r="443" spans="1:44" x14ac:dyDescent="0.25">
      <c r="A443" s="24" t="s">
        <v>79</v>
      </c>
      <c r="B443" s="45">
        <f>'Parameter Input'!$L$108</f>
        <v>0.06</v>
      </c>
      <c r="C443" s="46">
        <f>'Parameter Input'!$M$108</f>
        <v>0.06</v>
      </c>
      <c r="D443" s="1" t="s">
        <v>57</v>
      </c>
      <c r="L443" s="54">
        <f>'Parameter Input'!$O$108</f>
        <v>12</v>
      </c>
      <c r="M443" s="37">
        <v>0</v>
      </c>
      <c r="N443" s="37">
        <v>1</v>
      </c>
      <c r="O443" s="37">
        <f>'Parameter Input'!$P$108</f>
        <v>0.9</v>
      </c>
      <c r="P443" s="55">
        <f>'Parameter Input'!$Q$108</f>
        <v>0.4</v>
      </c>
      <c r="Q443" s="4">
        <f t="shared" si="320"/>
        <v>0.9867978615748374</v>
      </c>
      <c r="R443" s="4">
        <f t="shared" si="320"/>
        <v>0.98114509762858249</v>
      </c>
      <c r="S443" s="4">
        <f t="shared" si="320"/>
        <v>0.97311898315872036</v>
      </c>
      <c r="T443" s="4">
        <f t="shared" si="320"/>
        <v>0.96177484161592774</v>
      </c>
      <c r="U443" s="4">
        <f t="shared" si="320"/>
        <v>0.94584787155511363</v>
      </c>
      <c r="V443" s="4">
        <f t="shared" si="320"/>
        <v>0.92370360150141495</v>
      </c>
      <c r="W443" s="4">
        <f t="shared" si="320"/>
        <v>0.89334463567658451</v>
      </c>
      <c r="X443" s="4">
        <f t="shared" si="320"/>
        <v>0.85254543874327005</v>
      </c>
      <c r="Y443" s="4">
        <f t="shared" si="320"/>
        <v>0.79921300652623883</v>
      </c>
      <c r="Z443" s="4">
        <f t="shared" si="320"/>
        <v>0.73204982249993378</v>
      </c>
      <c r="AA443" s="4">
        <f t="shared" si="320"/>
        <v>0.65145592958786691</v>
      </c>
      <c r="AB443" s="4">
        <f t="shared" si="320"/>
        <v>0.56032247880849573</v>
      </c>
      <c r="AC443" s="4">
        <f t="shared" si="320"/>
        <v>0.46411326873185343</v>
      </c>
      <c r="AD443" s="4">
        <f t="shared" si="320"/>
        <v>0.36979727595523937</v>
      </c>
      <c r="AE443" s="4">
        <f t="shared" si="320"/>
        <v>0.28393948637231203</v>
      </c>
      <c r="AF443" s="4">
        <f t="shared" si="320"/>
        <v>0.21097259161117732</v>
      </c>
      <c r="AG443" s="4">
        <f t="shared" si="320"/>
        <v>0.15253917653798199</v>
      </c>
      <c r="AH443" s="4">
        <f t="shared" si="320"/>
        <v>0.10795188737709993</v>
      </c>
      <c r="AI443" s="4">
        <f t="shared" si="320"/>
        <v>7.5176653938091809E-2</v>
      </c>
      <c r="AJ443" s="4">
        <f t="shared" si="320"/>
        <v>5.1742836177502194E-2</v>
      </c>
      <c r="AK443" s="4">
        <f t="shared" si="320"/>
        <v>3.5319190625345942E-2</v>
      </c>
      <c r="AL443" s="4">
        <f t="shared" si="320"/>
        <v>2.3969442072658165E-2</v>
      </c>
      <c r="AM443" s="4">
        <f t="shared" si="320"/>
        <v>1.6202243558389728E-2</v>
      </c>
      <c r="AN443" s="4">
        <f t="shared" si="320"/>
        <v>1.0922240564108399E-2</v>
      </c>
      <c r="AO443" s="4">
        <f t="shared" si="320"/>
        <v>7.3493212906090566E-3</v>
      </c>
      <c r="AP443" s="4">
        <f t="shared" si="320"/>
        <v>4.9390262185057265E-3</v>
      </c>
      <c r="AQ443" s="4">
        <f t="shared" si="320"/>
        <v>3.3164275492956197E-3</v>
      </c>
      <c r="AR443" s="4">
        <f t="shared" si="320"/>
        <v>2.2256362146679809E-3</v>
      </c>
    </row>
    <row r="444" spans="1:44" x14ac:dyDescent="0.25">
      <c r="A444" s="24" t="s">
        <v>37</v>
      </c>
      <c r="B444" s="43">
        <f>'Parameter Input'!B126</f>
        <v>650000</v>
      </c>
      <c r="C444" s="44">
        <f>'Parameter Input'!C126</f>
        <v>650000</v>
      </c>
      <c r="D444" s="1" t="s">
        <v>38</v>
      </c>
      <c r="L444" s="54">
        <f>'Parameter Input'!E126</f>
        <v>12</v>
      </c>
      <c r="M444" s="37">
        <v>0</v>
      </c>
      <c r="N444" s="37">
        <v>1</v>
      </c>
      <c r="O444" s="37">
        <f>'Parameter Input'!F126</f>
        <v>0.9</v>
      </c>
      <c r="P444" s="55">
        <f>'Parameter Input'!G126</f>
        <v>0.4</v>
      </c>
      <c r="Q444" s="4">
        <f t="shared" si="320"/>
        <v>0.9867978615748374</v>
      </c>
      <c r="R444" s="4">
        <f t="shared" si="320"/>
        <v>0.98114509762858249</v>
      </c>
      <c r="S444" s="4">
        <f t="shared" si="320"/>
        <v>0.97311898315872036</v>
      </c>
      <c r="T444" s="4">
        <f t="shared" si="320"/>
        <v>0.96177484161592774</v>
      </c>
      <c r="U444" s="4">
        <f t="shared" si="320"/>
        <v>0.94584787155511363</v>
      </c>
      <c r="V444" s="4">
        <f t="shared" si="320"/>
        <v>0.92370360150141495</v>
      </c>
      <c r="W444" s="4">
        <f t="shared" si="320"/>
        <v>0.89334463567658451</v>
      </c>
      <c r="X444" s="4">
        <f t="shared" si="320"/>
        <v>0.85254543874327005</v>
      </c>
      <c r="Y444" s="4">
        <f t="shared" si="320"/>
        <v>0.79921300652623883</v>
      </c>
      <c r="Z444" s="4">
        <f t="shared" si="320"/>
        <v>0.73204982249993378</v>
      </c>
      <c r="AA444" s="4">
        <f t="shared" si="320"/>
        <v>0.65145592958786691</v>
      </c>
      <c r="AB444" s="4">
        <f t="shared" si="320"/>
        <v>0.56032247880849573</v>
      </c>
      <c r="AC444" s="4">
        <f t="shared" si="320"/>
        <v>0.46411326873185343</v>
      </c>
      <c r="AD444" s="4">
        <f t="shared" si="320"/>
        <v>0.36979727595523937</v>
      </c>
      <c r="AE444" s="4">
        <f t="shared" si="320"/>
        <v>0.28393948637231203</v>
      </c>
      <c r="AF444" s="4">
        <f t="shared" si="320"/>
        <v>0.21097259161117732</v>
      </c>
      <c r="AG444" s="4">
        <f t="shared" si="320"/>
        <v>0.15253917653798199</v>
      </c>
      <c r="AH444" s="4">
        <f t="shared" si="320"/>
        <v>0.10795188737709993</v>
      </c>
      <c r="AI444" s="4">
        <f t="shared" si="320"/>
        <v>7.5176653938091809E-2</v>
      </c>
      <c r="AJ444" s="4">
        <f t="shared" si="320"/>
        <v>5.1742836177502194E-2</v>
      </c>
      <c r="AK444" s="4">
        <f t="shared" si="320"/>
        <v>3.5319190625345942E-2</v>
      </c>
      <c r="AL444" s="4">
        <f t="shared" si="320"/>
        <v>2.3969442072658165E-2</v>
      </c>
      <c r="AM444" s="4">
        <f t="shared" si="320"/>
        <v>1.6202243558389728E-2</v>
      </c>
      <c r="AN444" s="4">
        <f t="shared" si="320"/>
        <v>1.0922240564108399E-2</v>
      </c>
      <c r="AO444" s="4">
        <f t="shared" si="320"/>
        <v>7.3493212906090566E-3</v>
      </c>
      <c r="AP444" s="4">
        <f t="shared" si="320"/>
        <v>4.9390262185057265E-3</v>
      </c>
      <c r="AQ444" s="4">
        <f t="shared" si="320"/>
        <v>3.3164275492956197E-3</v>
      </c>
      <c r="AR444" s="4">
        <f t="shared" si="320"/>
        <v>2.2256362146679809E-3</v>
      </c>
    </row>
    <row r="445" spans="1:44" x14ac:dyDescent="0.25">
      <c r="A445" s="24" t="s">
        <v>52</v>
      </c>
      <c r="B445" s="43">
        <f>'Parameter Input'!$L$104</f>
        <v>1300000</v>
      </c>
      <c r="C445" s="44">
        <f>'Parameter Input'!$M$104</f>
        <v>812500</v>
      </c>
      <c r="D445" s="1" t="s">
        <v>38</v>
      </c>
      <c r="L445" s="54">
        <f>'Parameter Input'!$O$104</f>
        <v>12</v>
      </c>
      <c r="M445" s="37">
        <v>0</v>
      </c>
      <c r="N445" s="37">
        <v>1</v>
      </c>
      <c r="O445" s="37">
        <f>'Parameter Input'!$P$104</f>
        <v>0.9</v>
      </c>
      <c r="P445" s="55">
        <f>'Parameter Input'!$Q$104</f>
        <v>0.4</v>
      </c>
      <c r="Q445" s="4">
        <f t="shared" si="320"/>
        <v>0.9867978615748374</v>
      </c>
      <c r="R445" s="4">
        <f t="shared" si="320"/>
        <v>0.98114509762858249</v>
      </c>
      <c r="S445" s="4">
        <f t="shared" si="320"/>
        <v>0.97311898315872036</v>
      </c>
      <c r="T445" s="4">
        <f t="shared" si="320"/>
        <v>0.96177484161592774</v>
      </c>
      <c r="U445" s="4">
        <f t="shared" si="320"/>
        <v>0.94584787155511363</v>
      </c>
      <c r="V445" s="4">
        <f t="shared" si="320"/>
        <v>0.92370360150141495</v>
      </c>
      <c r="W445" s="4">
        <f t="shared" si="320"/>
        <v>0.89334463567658451</v>
      </c>
      <c r="X445" s="4">
        <f t="shared" si="320"/>
        <v>0.85254543874327005</v>
      </c>
      <c r="Y445" s="4">
        <f t="shared" si="320"/>
        <v>0.79921300652623883</v>
      </c>
      <c r="Z445" s="4">
        <f t="shared" si="320"/>
        <v>0.73204982249993378</v>
      </c>
      <c r="AA445" s="4">
        <f t="shared" si="320"/>
        <v>0.65145592958786691</v>
      </c>
      <c r="AB445" s="4">
        <f t="shared" si="320"/>
        <v>0.56032247880849573</v>
      </c>
      <c r="AC445" s="4">
        <f t="shared" si="320"/>
        <v>0.46411326873185343</v>
      </c>
      <c r="AD445" s="4">
        <f t="shared" si="320"/>
        <v>0.36979727595523937</v>
      </c>
      <c r="AE445" s="4">
        <f t="shared" si="320"/>
        <v>0.28393948637231203</v>
      </c>
      <c r="AF445" s="4">
        <f t="shared" si="320"/>
        <v>0.21097259161117732</v>
      </c>
      <c r="AG445" s="4">
        <f t="shared" si="320"/>
        <v>0.15253917653798199</v>
      </c>
      <c r="AH445" s="4">
        <f t="shared" si="320"/>
        <v>0.10795188737709993</v>
      </c>
      <c r="AI445" s="4">
        <f t="shared" si="320"/>
        <v>7.5176653938091809E-2</v>
      </c>
      <c r="AJ445" s="4">
        <f t="shared" si="320"/>
        <v>5.1742836177502194E-2</v>
      </c>
      <c r="AK445" s="4">
        <f t="shared" si="320"/>
        <v>3.5319190625345942E-2</v>
      </c>
      <c r="AL445" s="4">
        <f t="shared" si="320"/>
        <v>2.3969442072658165E-2</v>
      </c>
      <c r="AM445" s="4">
        <f t="shared" si="320"/>
        <v>1.6202243558389728E-2</v>
      </c>
      <c r="AN445" s="4">
        <f t="shared" si="320"/>
        <v>1.0922240564108399E-2</v>
      </c>
      <c r="AO445" s="4">
        <f t="shared" si="320"/>
        <v>7.3493212906090566E-3</v>
      </c>
      <c r="AP445" s="4">
        <f t="shared" si="320"/>
        <v>4.9390262185057265E-3</v>
      </c>
      <c r="AQ445" s="4">
        <f t="shared" si="320"/>
        <v>3.3164275492956197E-3</v>
      </c>
      <c r="AR445" s="4">
        <f t="shared" si="320"/>
        <v>2.2256362146679809E-3</v>
      </c>
    </row>
    <row r="446" spans="1:44" x14ac:dyDescent="0.25">
      <c r="A446" s="24" t="s">
        <v>288</v>
      </c>
      <c r="B446" s="45">
        <f>'Parameter Input'!B131</f>
        <v>3.9215686274509802</v>
      </c>
      <c r="C446" s="46">
        <f>'Parameter Input'!C131</f>
        <v>3.9215686274509802</v>
      </c>
      <c r="D446" s="1" t="s">
        <v>76</v>
      </c>
      <c r="L446" s="54">
        <f>'Parameter Input'!E131</f>
        <v>12</v>
      </c>
      <c r="M446" s="37">
        <v>0</v>
      </c>
      <c r="N446" s="37">
        <v>1</v>
      </c>
      <c r="O446" s="37">
        <f>'Parameter Input'!F131</f>
        <v>0.9</v>
      </c>
      <c r="P446" s="55">
        <f>'Parameter Input'!G131</f>
        <v>0.4</v>
      </c>
      <c r="Q446" s="4">
        <f t="shared" si="320"/>
        <v>0.9867978615748374</v>
      </c>
      <c r="R446" s="4">
        <f t="shared" si="320"/>
        <v>0.98114509762858249</v>
      </c>
      <c r="S446" s="4">
        <f t="shared" si="320"/>
        <v>0.97311898315872036</v>
      </c>
      <c r="T446" s="4">
        <f t="shared" si="320"/>
        <v>0.96177484161592774</v>
      </c>
      <c r="U446" s="4">
        <f t="shared" si="320"/>
        <v>0.94584787155511363</v>
      </c>
      <c r="V446" s="4">
        <f t="shared" si="320"/>
        <v>0.92370360150141495</v>
      </c>
      <c r="W446" s="4">
        <f t="shared" si="320"/>
        <v>0.89334463567658451</v>
      </c>
      <c r="X446" s="4">
        <f t="shared" si="320"/>
        <v>0.85254543874327005</v>
      </c>
      <c r="Y446" s="4">
        <f t="shared" si="320"/>
        <v>0.79921300652623883</v>
      </c>
      <c r="Z446" s="4">
        <f t="shared" si="320"/>
        <v>0.73204982249993378</v>
      </c>
      <c r="AA446" s="4">
        <f t="shared" si="320"/>
        <v>0.65145592958786691</v>
      </c>
      <c r="AB446" s="4">
        <f t="shared" si="320"/>
        <v>0.56032247880849573</v>
      </c>
      <c r="AC446" s="4">
        <f t="shared" si="320"/>
        <v>0.46411326873185343</v>
      </c>
      <c r="AD446" s="4">
        <f t="shared" si="320"/>
        <v>0.36979727595523937</v>
      </c>
      <c r="AE446" s="4">
        <f t="shared" si="320"/>
        <v>0.28393948637231203</v>
      </c>
      <c r="AF446" s="4">
        <f t="shared" si="320"/>
        <v>0.21097259161117732</v>
      </c>
      <c r="AG446" s="4">
        <f t="shared" si="320"/>
        <v>0.15253917653798199</v>
      </c>
      <c r="AH446" s="4">
        <f t="shared" si="320"/>
        <v>0.10795188737709993</v>
      </c>
      <c r="AI446" s="4">
        <f t="shared" si="320"/>
        <v>7.5176653938091809E-2</v>
      </c>
      <c r="AJ446" s="4">
        <f t="shared" si="320"/>
        <v>5.1742836177502194E-2</v>
      </c>
      <c r="AK446" s="4">
        <f t="shared" si="320"/>
        <v>3.5319190625345942E-2</v>
      </c>
      <c r="AL446" s="4">
        <f t="shared" si="320"/>
        <v>2.3969442072658165E-2</v>
      </c>
      <c r="AM446" s="4">
        <f t="shared" si="320"/>
        <v>1.6202243558389728E-2</v>
      </c>
      <c r="AN446" s="4">
        <f t="shared" si="320"/>
        <v>1.0922240564108399E-2</v>
      </c>
      <c r="AO446" s="4">
        <f t="shared" si="320"/>
        <v>7.3493212906090566E-3</v>
      </c>
      <c r="AP446" s="4">
        <f t="shared" si="320"/>
        <v>4.9390262185057265E-3</v>
      </c>
      <c r="AQ446" s="4">
        <f t="shared" si="320"/>
        <v>3.3164275492956197E-3</v>
      </c>
      <c r="AR446" s="4">
        <f t="shared" si="320"/>
        <v>2.2256362146679809E-3</v>
      </c>
    </row>
    <row r="447" spans="1:44" x14ac:dyDescent="0.25">
      <c r="A447" s="24" t="s">
        <v>59</v>
      </c>
      <c r="B447" s="47">
        <f>'Parameter Input'!$L$105</f>
        <v>27.1614</v>
      </c>
      <c r="C447" s="48">
        <f>'Parameter Input'!$M$105</f>
        <v>27.1614</v>
      </c>
      <c r="D447" s="1" t="s">
        <v>60</v>
      </c>
      <c r="L447" s="54">
        <f>'Parameter Input'!$O$105</f>
        <v>12</v>
      </c>
      <c r="M447" s="37">
        <v>0</v>
      </c>
      <c r="N447" s="37">
        <v>1</v>
      </c>
      <c r="O447" s="37">
        <f>'Parameter Input'!$P$105</f>
        <v>0.9</v>
      </c>
      <c r="P447" s="55">
        <f>'Parameter Input'!$Q$105</f>
        <v>0.4</v>
      </c>
      <c r="Q447" s="4">
        <f t="shared" si="320"/>
        <v>0.9867978615748374</v>
      </c>
      <c r="R447" s="4">
        <f t="shared" si="320"/>
        <v>0.98114509762858249</v>
      </c>
      <c r="S447" s="4">
        <f t="shared" si="320"/>
        <v>0.97311898315872036</v>
      </c>
      <c r="T447" s="4">
        <f t="shared" si="320"/>
        <v>0.96177484161592774</v>
      </c>
      <c r="U447" s="4">
        <f t="shared" si="320"/>
        <v>0.94584787155511363</v>
      </c>
      <c r="V447" s="4">
        <f t="shared" si="320"/>
        <v>0.92370360150141495</v>
      </c>
      <c r="W447" s="4">
        <f t="shared" si="320"/>
        <v>0.89334463567658451</v>
      </c>
      <c r="X447" s="4">
        <f t="shared" si="320"/>
        <v>0.85254543874327005</v>
      </c>
      <c r="Y447" s="4">
        <f t="shared" si="320"/>
        <v>0.79921300652623883</v>
      </c>
      <c r="Z447" s="4">
        <f t="shared" si="320"/>
        <v>0.73204982249993378</v>
      </c>
      <c r="AA447" s="4">
        <f t="shared" si="320"/>
        <v>0.65145592958786691</v>
      </c>
      <c r="AB447" s="4">
        <f t="shared" si="320"/>
        <v>0.56032247880849573</v>
      </c>
      <c r="AC447" s="4">
        <f t="shared" si="320"/>
        <v>0.46411326873185343</v>
      </c>
      <c r="AD447" s="4">
        <f t="shared" si="320"/>
        <v>0.36979727595523937</v>
      </c>
      <c r="AE447" s="4">
        <f t="shared" si="320"/>
        <v>0.28393948637231203</v>
      </c>
      <c r="AF447" s="4">
        <f t="shared" si="320"/>
        <v>0.21097259161117732</v>
      </c>
      <c r="AG447" s="4">
        <f t="shared" si="320"/>
        <v>0.15253917653798199</v>
      </c>
      <c r="AH447" s="4">
        <f t="shared" si="320"/>
        <v>0.10795188737709993</v>
      </c>
      <c r="AI447" s="4">
        <f t="shared" si="320"/>
        <v>7.5176653938091809E-2</v>
      </c>
      <c r="AJ447" s="4">
        <f t="shared" si="320"/>
        <v>5.1742836177502194E-2</v>
      </c>
      <c r="AK447" s="4">
        <f t="shared" si="320"/>
        <v>3.5319190625345942E-2</v>
      </c>
      <c r="AL447" s="4">
        <f t="shared" si="320"/>
        <v>2.3969442072658165E-2</v>
      </c>
      <c r="AM447" s="4">
        <f t="shared" si="320"/>
        <v>1.6202243558389728E-2</v>
      </c>
      <c r="AN447" s="4">
        <f t="shared" si="320"/>
        <v>1.0922240564108399E-2</v>
      </c>
      <c r="AO447" s="4">
        <f t="shared" si="320"/>
        <v>7.3493212906090566E-3</v>
      </c>
      <c r="AP447" s="4">
        <f t="shared" si="320"/>
        <v>4.9390262185057265E-3</v>
      </c>
      <c r="AQ447" s="4">
        <f t="shared" si="320"/>
        <v>3.3164275492956197E-3</v>
      </c>
      <c r="AR447" s="4">
        <f t="shared" si="320"/>
        <v>2.2256362146679809E-3</v>
      </c>
    </row>
    <row r="448" spans="1:44" x14ac:dyDescent="0.25">
      <c r="A448" s="24" t="s">
        <v>67</v>
      </c>
      <c r="B448" s="45">
        <f>'Parameter Input'!$L$106</f>
        <v>9.2586511082899101E-2</v>
      </c>
      <c r="C448" s="46">
        <f>'Parameter Input'!$M$106</f>
        <v>7.3304790352502799E-2</v>
      </c>
      <c r="D448" s="1" t="s">
        <v>68</v>
      </c>
      <c r="L448" s="54">
        <f>'Parameter Input'!$O$106</f>
        <v>12</v>
      </c>
      <c r="M448" s="37">
        <v>0</v>
      </c>
      <c r="N448" s="37">
        <v>1</v>
      </c>
      <c r="O448" s="37">
        <f>'Parameter Input'!$P$106</f>
        <v>0.9</v>
      </c>
      <c r="P448" s="55">
        <f>'Parameter Input'!$Q$106</f>
        <v>0.4</v>
      </c>
      <c r="Q448" s="4">
        <f t="shared" si="320"/>
        <v>0.9867978615748374</v>
      </c>
      <c r="R448" s="4">
        <f t="shared" si="320"/>
        <v>0.98114509762858249</v>
      </c>
      <c r="S448" s="4">
        <f t="shared" si="320"/>
        <v>0.97311898315872036</v>
      </c>
      <c r="T448" s="4">
        <f t="shared" ref="T448:AI455" si="321">$N448+($M448-$N448)*((1/(1+EXP(-$P448*(T$9-$L448)))^$O448))</f>
        <v>0.96177484161592774</v>
      </c>
      <c r="U448" s="4">
        <f t="shared" si="321"/>
        <v>0.94584787155511363</v>
      </c>
      <c r="V448" s="4">
        <f t="shared" si="321"/>
        <v>0.92370360150141495</v>
      </c>
      <c r="W448" s="4">
        <f t="shared" si="321"/>
        <v>0.89334463567658451</v>
      </c>
      <c r="X448" s="4">
        <f t="shared" si="321"/>
        <v>0.85254543874327005</v>
      </c>
      <c r="Y448" s="4">
        <f t="shared" si="321"/>
        <v>0.79921300652623883</v>
      </c>
      <c r="Z448" s="4">
        <f t="shared" si="321"/>
        <v>0.73204982249993378</v>
      </c>
      <c r="AA448" s="4">
        <f t="shared" si="321"/>
        <v>0.65145592958786691</v>
      </c>
      <c r="AB448" s="4">
        <f t="shared" si="321"/>
        <v>0.56032247880849573</v>
      </c>
      <c r="AC448" s="4">
        <f t="shared" si="321"/>
        <v>0.46411326873185343</v>
      </c>
      <c r="AD448" s="4">
        <f t="shared" si="321"/>
        <v>0.36979727595523937</v>
      </c>
      <c r="AE448" s="4">
        <f t="shared" si="321"/>
        <v>0.28393948637231203</v>
      </c>
      <c r="AF448" s="4">
        <f t="shared" si="321"/>
        <v>0.21097259161117732</v>
      </c>
      <c r="AG448" s="4">
        <f t="shared" si="321"/>
        <v>0.15253917653798199</v>
      </c>
      <c r="AH448" s="4">
        <f t="shared" si="321"/>
        <v>0.10795188737709993</v>
      </c>
      <c r="AI448" s="4">
        <f t="shared" si="321"/>
        <v>7.5176653938091809E-2</v>
      </c>
      <c r="AJ448" s="4">
        <f t="shared" ref="AJ448:AR455" si="322">$N448+($M448-$N448)*((1/(1+EXP(-$P448*(AJ$9-$L448)))^$O448))</f>
        <v>5.1742836177502194E-2</v>
      </c>
      <c r="AK448" s="4">
        <f t="shared" si="322"/>
        <v>3.5319190625345942E-2</v>
      </c>
      <c r="AL448" s="4">
        <f t="shared" si="322"/>
        <v>2.3969442072658165E-2</v>
      </c>
      <c r="AM448" s="4">
        <f t="shared" si="322"/>
        <v>1.6202243558389728E-2</v>
      </c>
      <c r="AN448" s="4">
        <f t="shared" si="322"/>
        <v>1.0922240564108399E-2</v>
      </c>
      <c r="AO448" s="4">
        <f t="shared" si="322"/>
        <v>7.3493212906090566E-3</v>
      </c>
      <c r="AP448" s="4">
        <f t="shared" si="322"/>
        <v>4.9390262185057265E-3</v>
      </c>
      <c r="AQ448" s="4">
        <f t="shared" si="322"/>
        <v>3.3164275492956197E-3</v>
      </c>
      <c r="AR448" s="4">
        <f t="shared" si="322"/>
        <v>2.2256362146679809E-3</v>
      </c>
    </row>
    <row r="449" spans="1:44" x14ac:dyDescent="0.25">
      <c r="A449" s="24" t="s">
        <v>206</v>
      </c>
      <c r="B449" s="115">
        <f>'Parameter Input'!$L$109</f>
        <v>0</v>
      </c>
      <c r="C449" s="116">
        <f>'Parameter Input'!$M$109</f>
        <v>0</v>
      </c>
      <c r="D449" s="1" t="s">
        <v>76</v>
      </c>
      <c r="L449" s="54">
        <f>'Parameter Input'!$O$109</f>
        <v>17</v>
      </c>
      <c r="M449" s="37">
        <v>0</v>
      </c>
      <c r="N449" s="37">
        <v>1</v>
      </c>
      <c r="O449" s="37">
        <f>'Parameter Input'!$P$109</f>
        <v>0.9</v>
      </c>
      <c r="P449" s="55">
        <f>'Parameter Input'!$Q$109</f>
        <v>0.4</v>
      </c>
      <c r="Q449" s="4">
        <f t="shared" ref="Q449:AR449" si="323">$N449+($M449-$N449)*((1/(1+EXP(-$P449*(Q$9-$L449)))^$O449))</f>
        <v>0.99780374543478534</v>
      </c>
      <c r="R449" s="4">
        <f t="shared" si="323"/>
        <v>0.99685359315256394</v>
      </c>
      <c r="S449" s="4">
        <f t="shared" si="323"/>
        <v>0.99549347132349975</v>
      </c>
      <c r="T449" s="4">
        <f t="shared" si="323"/>
        <v>0.99354772139898062</v>
      </c>
      <c r="U449" s="4">
        <f t="shared" si="323"/>
        <v>0.99076681540580536</v>
      </c>
      <c r="V449" s="4">
        <f t="shared" si="323"/>
        <v>0.9867978615748374</v>
      </c>
      <c r="W449" s="4">
        <f t="shared" si="323"/>
        <v>0.98114509762858249</v>
      </c>
      <c r="X449" s="4">
        <f t="shared" si="323"/>
        <v>0.97311898315872036</v>
      </c>
      <c r="Y449" s="4">
        <f t="shared" si="323"/>
        <v>0.96177484161592774</v>
      </c>
      <c r="Z449" s="4">
        <f t="shared" si="323"/>
        <v>0.94584787155511363</v>
      </c>
      <c r="AA449" s="4">
        <f t="shared" si="323"/>
        <v>0.92370360150141495</v>
      </c>
      <c r="AB449" s="4">
        <f t="shared" si="323"/>
        <v>0.89334463567658451</v>
      </c>
      <c r="AC449" s="4">
        <f t="shared" si="323"/>
        <v>0.85254543874327005</v>
      </c>
      <c r="AD449" s="4">
        <f t="shared" si="323"/>
        <v>0.79921300652623883</v>
      </c>
      <c r="AE449" s="4">
        <f t="shared" si="323"/>
        <v>0.73204982249993378</v>
      </c>
      <c r="AF449" s="4">
        <f t="shared" si="323"/>
        <v>0.65145592958786691</v>
      </c>
      <c r="AG449" s="4">
        <f t="shared" si="323"/>
        <v>0.56032247880849573</v>
      </c>
      <c r="AH449" s="4">
        <f t="shared" si="323"/>
        <v>0.46411326873185343</v>
      </c>
      <c r="AI449" s="4">
        <f t="shared" si="323"/>
        <v>0.36979727595523937</v>
      </c>
      <c r="AJ449" s="4">
        <f t="shared" si="323"/>
        <v>0.28393948637231203</v>
      </c>
      <c r="AK449" s="4">
        <f t="shared" si="323"/>
        <v>0.21097259161117732</v>
      </c>
      <c r="AL449" s="4">
        <f t="shared" si="323"/>
        <v>0.15253917653798199</v>
      </c>
      <c r="AM449" s="4">
        <f t="shared" si="323"/>
        <v>0.10795188737709993</v>
      </c>
      <c r="AN449" s="4">
        <f t="shared" si="323"/>
        <v>7.5176653938091809E-2</v>
      </c>
      <c r="AO449" s="4">
        <f t="shared" si="323"/>
        <v>5.1742836177502194E-2</v>
      </c>
      <c r="AP449" s="4">
        <f t="shared" si="323"/>
        <v>3.5319190625345942E-2</v>
      </c>
      <c r="AQ449" s="4">
        <f t="shared" si="323"/>
        <v>2.3969442072658165E-2</v>
      </c>
      <c r="AR449" s="4">
        <f t="shared" si="323"/>
        <v>1.6202243558389728E-2</v>
      </c>
    </row>
    <row r="450" spans="1:44" x14ac:dyDescent="0.25">
      <c r="A450" s="24" t="s">
        <v>41</v>
      </c>
      <c r="B450" s="43">
        <f>'Parameter Input'!$L$103</f>
        <v>20</v>
      </c>
      <c r="C450" s="44">
        <f>'Parameter Input'!$M$103</f>
        <v>20</v>
      </c>
      <c r="D450" s="1" t="s">
        <v>42</v>
      </c>
      <c r="L450" s="54">
        <f>'Parameter Input'!$O$103</f>
        <v>12</v>
      </c>
      <c r="M450" s="37">
        <v>0</v>
      </c>
      <c r="N450" s="37">
        <v>1</v>
      </c>
      <c r="O450" s="37">
        <f>'Parameter Input'!$P$103</f>
        <v>0.9</v>
      </c>
      <c r="P450" s="55">
        <f>'Parameter Input'!$Q$103</f>
        <v>0.4</v>
      </c>
      <c r="Q450" s="4">
        <f t="shared" ref="Q450:AF455" si="324">$N450+($M450-$N450)*((1/(1+EXP(-$P450*(Q$9-$L450)))^$O450))</f>
        <v>0.9867978615748374</v>
      </c>
      <c r="R450" s="4">
        <f t="shared" si="324"/>
        <v>0.98114509762858249</v>
      </c>
      <c r="S450" s="4">
        <f t="shared" si="324"/>
        <v>0.97311898315872036</v>
      </c>
      <c r="T450" s="4">
        <f t="shared" si="324"/>
        <v>0.96177484161592774</v>
      </c>
      <c r="U450" s="4">
        <f t="shared" si="324"/>
        <v>0.94584787155511363</v>
      </c>
      <c r="V450" s="4">
        <f t="shared" si="324"/>
        <v>0.92370360150141495</v>
      </c>
      <c r="W450" s="4">
        <f t="shared" si="324"/>
        <v>0.89334463567658451</v>
      </c>
      <c r="X450" s="4">
        <f t="shared" si="324"/>
        <v>0.85254543874327005</v>
      </c>
      <c r="Y450" s="4">
        <f t="shared" si="324"/>
        <v>0.79921300652623883</v>
      </c>
      <c r="Z450" s="4">
        <f t="shared" si="324"/>
        <v>0.73204982249993378</v>
      </c>
      <c r="AA450" s="4">
        <f t="shared" si="324"/>
        <v>0.65145592958786691</v>
      </c>
      <c r="AB450" s="4">
        <f t="shared" si="324"/>
        <v>0.56032247880849573</v>
      </c>
      <c r="AC450" s="4">
        <f t="shared" si="324"/>
        <v>0.46411326873185343</v>
      </c>
      <c r="AD450" s="4">
        <f t="shared" si="324"/>
        <v>0.36979727595523937</v>
      </c>
      <c r="AE450" s="4">
        <f t="shared" si="324"/>
        <v>0.28393948637231203</v>
      </c>
      <c r="AF450" s="4">
        <f t="shared" si="324"/>
        <v>0.21097259161117732</v>
      </c>
      <c r="AG450" s="4">
        <f t="shared" si="321"/>
        <v>0.15253917653798199</v>
      </c>
      <c r="AH450" s="4">
        <f t="shared" si="321"/>
        <v>0.10795188737709993</v>
      </c>
      <c r="AI450" s="4">
        <f t="shared" si="321"/>
        <v>7.5176653938091809E-2</v>
      </c>
      <c r="AJ450" s="4">
        <f t="shared" si="322"/>
        <v>5.1742836177502194E-2</v>
      </c>
      <c r="AK450" s="4">
        <f t="shared" si="322"/>
        <v>3.5319190625345942E-2</v>
      </c>
      <c r="AL450" s="4">
        <f t="shared" si="322"/>
        <v>2.3969442072658165E-2</v>
      </c>
      <c r="AM450" s="4">
        <f t="shared" si="322"/>
        <v>1.6202243558389728E-2</v>
      </c>
      <c r="AN450" s="4">
        <f t="shared" si="322"/>
        <v>1.0922240564108399E-2</v>
      </c>
      <c r="AO450" s="4">
        <f t="shared" si="322"/>
        <v>7.3493212906090566E-3</v>
      </c>
      <c r="AP450" s="4">
        <f t="shared" si="322"/>
        <v>4.9390262185057265E-3</v>
      </c>
      <c r="AQ450" s="4">
        <f t="shared" si="322"/>
        <v>3.3164275492956197E-3</v>
      </c>
      <c r="AR450" s="4">
        <f t="shared" si="322"/>
        <v>2.2256362146679809E-3</v>
      </c>
    </row>
    <row r="451" spans="1:44" x14ac:dyDescent="0.25">
      <c r="A451" s="24" t="s">
        <v>70</v>
      </c>
      <c r="B451" s="43">
        <f>'Parameter Input'!B130</f>
        <v>30</v>
      </c>
      <c r="C451" s="44">
        <f>'Parameter Input'!C130</f>
        <v>30</v>
      </c>
      <c r="D451" s="1" t="s">
        <v>42</v>
      </c>
      <c r="L451" s="54">
        <f>'Parameter Input'!E130</f>
        <v>12</v>
      </c>
      <c r="M451" s="37">
        <v>0</v>
      </c>
      <c r="N451" s="37">
        <v>1</v>
      </c>
      <c r="O451" s="37">
        <f>'Parameter Input'!F130</f>
        <v>0.9</v>
      </c>
      <c r="P451" s="55">
        <f>'Parameter Input'!G130</f>
        <v>0.4</v>
      </c>
      <c r="Q451" s="4">
        <f t="shared" si="324"/>
        <v>0.9867978615748374</v>
      </c>
      <c r="R451" s="4">
        <f t="shared" si="324"/>
        <v>0.98114509762858249</v>
      </c>
      <c r="S451" s="4">
        <f t="shared" si="324"/>
        <v>0.97311898315872036</v>
      </c>
      <c r="T451" s="4">
        <f t="shared" si="324"/>
        <v>0.96177484161592774</v>
      </c>
      <c r="U451" s="4">
        <f t="shared" si="324"/>
        <v>0.94584787155511363</v>
      </c>
      <c r="V451" s="4">
        <f t="shared" si="324"/>
        <v>0.92370360150141495</v>
      </c>
      <c r="W451" s="4">
        <f t="shared" si="324"/>
        <v>0.89334463567658451</v>
      </c>
      <c r="X451" s="4">
        <f t="shared" si="324"/>
        <v>0.85254543874327005</v>
      </c>
      <c r="Y451" s="4">
        <f t="shared" si="324"/>
        <v>0.79921300652623883</v>
      </c>
      <c r="Z451" s="4">
        <f t="shared" si="324"/>
        <v>0.73204982249993378</v>
      </c>
      <c r="AA451" s="4">
        <f t="shared" si="324"/>
        <v>0.65145592958786691</v>
      </c>
      <c r="AB451" s="4">
        <f t="shared" si="324"/>
        <v>0.56032247880849573</v>
      </c>
      <c r="AC451" s="4">
        <f t="shared" si="324"/>
        <v>0.46411326873185343</v>
      </c>
      <c r="AD451" s="4">
        <f t="shared" si="324"/>
        <v>0.36979727595523937</v>
      </c>
      <c r="AE451" s="4">
        <f t="shared" si="324"/>
        <v>0.28393948637231203</v>
      </c>
      <c r="AF451" s="4">
        <f t="shared" si="324"/>
        <v>0.21097259161117732</v>
      </c>
      <c r="AG451" s="4">
        <f t="shared" si="321"/>
        <v>0.15253917653798199</v>
      </c>
      <c r="AH451" s="4">
        <f t="shared" si="321"/>
        <v>0.10795188737709993</v>
      </c>
      <c r="AI451" s="4">
        <f t="shared" si="321"/>
        <v>7.5176653938091809E-2</v>
      </c>
      <c r="AJ451" s="4">
        <f t="shared" si="322"/>
        <v>5.1742836177502194E-2</v>
      </c>
      <c r="AK451" s="4">
        <f t="shared" si="322"/>
        <v>3.5319190625345942E-2</v>
      </c>
      <c r="AL451" s="4">
        <f t="shared" si="322"/>
        <v>2.3969442072658165E-2</v>
      </c>
      <c r="AM451" s="4">
        <f t="shared" si="322"/>
        <v>1.6202243558389728E-2</v>
      </c>
      <c r="AN451" s="4">
        <f t="shared" si="322"/>
        <v>1.0922240564108399E-2</v>
      </c>
      <c r="AO451" s="4">
        <f t="shared" si="322"/>
        <v>7.3493212906090566E-3</v>
      </c>
      <c r="AP451" s="4">
        <f t="shared" si="322"/>
        <v>4.9390262185057265E-3</v>
      </c>
      <c r="AQ451" s="4">
        <f t="shared" si="322"/>
        <v>3.3164275492956197E-3</v>
      </c>
      <c r="AR451" s="4">
        <f t="shared" si="322"/>
        <v>2.2256362146679809E-3</v>
      </c>
    </row>
    <row r="452" spans="1:44" x14ac:dyDescent="0.25">
      <c r="A452" s="24" t="s">
        <v>207</v>
      </c>
      <c r="B452" s="70">
        <f>'Parameter Input'!B127</f>
        <v>2800</v>
      </c>
      <c r="C452" s="71">
        <f>'Parameter Input'!C127</f>
        <v>2800</v>
      </c>
      <c r="D452" s="1" t="s">
        <v>49</v>
      </c>
      <c r="L452" s="54">
        <f>'Parameter Input'!E127</f>
        <v>12</v>
      </c>
      <c r="M452" s="37">
        <v>0</v>
      </c>
      <c r="N452" s="37">
        <v>1</v>
      </c>
      <c r="O452" s="37">
        <f>'Parameter Input'!F127</f>
        <v>0.9</v>
      </c>
      <c r="P452" s="55">
        <f>'Parameter Input'!G127</f>
        <v>0.4</v>
      </c>
      <c r="Q452" s="4">
        <f t="shared" si="324"/>
        <v>0.9867978615748374</v>
      </c>
      <c r="R452" s="4">
        <f t="shared" si="324"/>
        <v>0.98114509762858249</v>
      </c>
      <c r="S452" s="4">
        <f t="shared" si="324"/>
        <v>0.97311898315872036</v>
      </c>
      <c r="T452" s="4">
        <f t="shared" si="324"/>
        <v>0.96177484161592774</v>
      </c>
      <c r="U452" s="4">
        <f t="shared" si="324"/>
        <v>0.94584787155511363</v>
      </c>
      <c r="V452" s="4">
        <f t="shared" si="324"/>
        <v>0.92370360150141495</v>
      </c>
      <c r="W452" s="4">
        <f t="shared" si="324"/>
        <v>0.89334463567658451</v>
      </c>
      <c r="X452" s="4">
        <f t="shared" si="324"/>
        <v>0.85254543874327005</v>
      </c>
      <c r="Y452" s="4">
        <f t="shared" si="324"/>
        <v>0.79921300652623883</v>
      </c>
      <c r="Z452" s="4">
        <f t="shared" si="324"/>
        <v>0.73204982249993378</v>
      </c>
      <c r="AA452" s="4">
        <f t="shared" si="324"/>
        <v>0.65145592958786691</v>
      </c>
      <c r="AB452" s="4">
        <f t="shared" si="324"/>
        <v>0.56032247880849573</v>
      </c>
      <c r="AC452" s="4">
        <f t="shared" si="324"/>
        <v>0.46411326873185343</v>
      </c>
      <c r="AD452" s="4">
        <f t="shared" si="324"/>
        <v>0.36979727595523937</v>
      </c>
      <c r="AE452" s="4">
        <f t="shared" si="324"/>
        <v>0.28393948637231203</v>
      </c>
      <c r="AF452" s="4">
        <f t="shared" si="324"/>
        <v>0.21097259161117732</v>
      </c>
      <c r="AG452" s="4">
        <f t="shared" si="321"/>
        <v>0.15253917653798199</v>
      </c>
      <c r="AH452" s="4">
        <f t="shared" si="321"/>
        <v>0.10795188737709993</v>
      </c>
      <c r="AI452" s="4">
        <f t="shared" si="321"/>
        <v>7.5176653938091809E-2</v>
      </c>
      <c r="AJ452" s="4">
        <f t="shared" si="322"/>
        <v>5.1742836177502194E-2</v>
      </c>
      <c r="AK452" s="4">
        <f t="shared" si="322"/>
        <v>3.5319190625345942E-2</v>
      </c>
      <c r="AL452" s="4">
        <f t="shared" si="322"/>
        <v>2.3969442072658165E-2</v>
      </c>
      <c r="AM452" s="4">
        <f t="shared" si="322"/>
        <v>1.6202243558389728E-2</v>
      </c>
      <c r="AN452" s="4">
        <f t="shared" si="322"/>
        <v>1.0922240564108399E-2</v>
      </c>
      <c r="AO452" s="4">
        <f t="shared" si="322"/>
        <v>7.3493212906090566E-3</v>
      </c>
      <c r="AP452" s="4">
        <f t="shared" si="322"/>
        <v>4.9390262185057265E-3</v>
      </c>
      <c r="AQ452" s="4">
        <f t="shared" si="322"/>
        <v>3.3164275492956197E-3</v>
      </c>
      <c r="AR452" s="4">
        <f t="shared" si="322"/>
        <v>2.2256362146679809E-3</v>
      </c>
    </row>
    <row r="453" spans="1:44" x14ac:dyDescent="0.25">
      <c r="A453" s="24" t="s">
        <v>56</v>
      </c>
      <c r="B453" s="72">
        <f>'Parameter Input'!B128</f>
        <v>0.32</v>
      </c>
      <c r="C453" s="73">
        <f>'Parameter Input'!C128</f>
        <v>0.32</v>
      </c>
      <c r="D453" s="1" t="s">
        <v>57</v>
      </c>
      <c r="L453" s="54">
        <f>'Parameter Input'!E128</f>
        <v>12</v>
      </c>
      <c r="M453" s="37">
        <v>0</v>
      </c>
      <c r="N453" s="37">
        <v>1</v>
      </c>
      <c r="O453" s="37">
        <f>'Parameter Input'!F128</f>
        <v>0.9</v>
      </c>
      <c r="P453" s="55">
        <f>'Parameter Input'!G128</f>
        <v>0.4</v>
      </c>
      <c r="Q453" s="4">
        <f t="shared" si="324"/>
        <v>0.9867978615748374</v>
      </c>
      <c r="R453" s="4">
        <f t="shared" si="324"/>
        <v>0.98114509762858249</v>
      </c>
      <c r="S453" s="4">
        <f t="shared" si="324"/>
        <v>0.97311898315872036</v>
      </c>
      <c r="T453" s="4">
        <f t="shared" si="324"/>
        <v>0.96177484161592774</v>
      </c>
      <c r="U453" s="4">
        <f t="shared" si="324"/>
        <v>0.94584787155511363</v>
      </c>
      <c r="V453" s="4">
        <f t="shared" si="324"/>
        <v>0.92370360150141495</v>
      </c>
      <c r="W453" s="4">
        <f t="shared" si="324"/>
        <v>0.89334463567658451</v>
      </c>
      <c r="X453" s="4">
        <f t="shared" si="324"/>
        <v>0.85254543874327005</v>
      </c>
      <c r="Y453" s="4">
        <f t="shared" si="324"/>
        <v>0.79921300652623883</v>
      </c>
      <c r="Z453" s="4">
        <f t="shared" si="324"/>
        <v>0.73204982249993378</v>
      </c>
      <c r="AA453" s="4">
        <f t="shared" si="324"/>
        <v>0.65145592958786691</v>
      </c>
      <c r="AB453" s="4">
        <f t="shared" si="324"/>
        <v>0.56032247880849573</v>
      </c>
      <c r="AC453" s="4">
        <f t="shared" si="324"/>
        <v>0.46411326873185343</v>
      </c>
      <c r="AD453" s="4">
        <f t="shared" si="324"/>
        <v>0.36979727595523937</v>
      </c>
      <c r="AE453" s="4">
        <f t="shared" si="324"/>
        <v>0.28393948637231203</v>
      </c>
      <c r="AF453" s="4">
        <f t="shared" si="324"/>
        <v>0.21097259161117732</v>
      </c>
      <c r="AG453" s="4">
        <f t="shared" si="321"/>
        <v>0.15253917653798199</v>
      </c>
      <c r="AH453" s="4">
        <f t="shared" si="321"/>
        <v>0.10795188737709993</v>
      </c>
      <c r="AI453" s="4">
        <f t="shared" si="321"/>
        <v>7.5176653938091809E-2</v>
      </c>
      <c r="AJ453" s="4">
        <f t="shared" si="322"/>
        <v>5.1742836177502194E-2</v>
      </c>
      <c r="AK453" s="4">
        <f t="shared" si="322"/>
        <v>3.5319190625345942E-2</v>
      </c>
      <c r="AL453" s="4">
        <f t="shared" si="322"/>
        <v>2.3969442072658165E-2</v>
      </c>
      <c r="AM453" s="4">
        <f t="shared" si="322"/>
        <v>1.6202243558389728E-2</v>
      </c>
      <c r="AN453" s="4">
        <f t="shared" si="322"/>
        <v>1.0922240564108399E-2</v>
      </c>
      <c r="AO453" s="4">
        <f t="shared" si="322"/>
        <v>7.3493212906090566E-3</v>
      </c>
      <c r="AP453" s="4">
        <f t="shared" si="322"/>
        <v>4.9390262185057265E-3</v>
      </c>
      <c r="AQ453" s="4">
        <f t="shared" si="322"/>
        <v>3.3164275492956197E-3</v>
      </c>
      <c r="AR453" s="4">
        <f t="shared" si="322"/>
        <v>2.2256362146679809E-3</v>
      </c>
    </row>
    <row r="454" spans="1:44" x14ac:dyDescent="0.25">
      <c r="A454" s="24" t="s">
        <v>73</v>
      </c>
      <c r="B454" s="72">
        <f>'Parameter Input'!$L$107</f>
        <v>3.5714285714285712E-2</v>
      </c>
      <c r="C454" s="73">
        <f>'Parameter Input'!$M$107</f>
        <v>1.7857142857142856E-2</v>
      </c>
      <c r="D454" s="1" t="s">
        <v>57</v>
      </c>
      <c r="L454" s="54">
        <f>'Parameter Input'!$O$107</f>
        <v>12</v>
      </c>
      <c r="M454" s="37">
        <v>0</v>
      </c>
      <c r="N454" s="37">
        <v>1</v>
      </c>
      <c r="O454" s="37">
        <f>'Parameter Input'!$P$107</f>
        <v>0.9</v>
      </c>
      <c r="P454" s="55">
        <f>'Parameter Input'!$Q$107</f>
        <v>0.4</v>
      </c>
      <c r="Q454" s="4">
        <f t="shared" si="324"/>
        <v>0.9867978615748374</v>
      </c>
      <c r="R454" s="4">
        <f t="shared" si="324"/>
        <v>0.98114509762858249</v>
      </c>
      <c r="S454" s="4">
        <f t="shared" si="324"/>
        <v>0.97311898315872036</v>
      </c>
      <c r="T454" s="4">
        <f t="shared" si="324"/>
        <v>0.96177484161592774</v>
      </c>
      <c r="U454" s="4">
        <f t="shared" si="324"/>
        <v>0.94584787155511363</v>
      </c>
      <c r="V454" s="4">
        <f t="shared" si="324"/>
        <v>0.92370360150141495</v>
      </c>
      <c r="W454" s="4">
        <f t="shared" si="324"/>
        <v>0.89334463567658451</v>
      </c>
      <c r="X454" s="4">
        <f t="shared" si="324"/>
        <v>0.85254543874327005</v>
      </c>
      <c r="Y454" s="4">
        <f t="shared" si="324"/>
        <v>0.79921300652623883</v>
      </c>
      <c r="Z454" s="4">
        <f t="shared" si="324"/>
        <v>0.73204982249993378</v>
      </c>
      <c r="AA454" s="4">
        <f t="shared" si="324"/>
        <v>0.65145592958786691</v>
      </c>
      <c r="AB454" s="4">
        <f t="shared" si="324"/>
        <v>0.56032247880849573</v>
      </c>
      <c r="AC454" s="4">
        <f t="shared" si="324"/>
        <v>0.46411326873185343</v>
      </c>
      <c r="AD454" s="4">
        <f t="shared" si="324"/>
        <v>0.36979727595523937</v>
      </c>
      <c r="AE454" s="4">
        <f t="shared" si="324"/>
        <v>0.28393948637231203</v>
      </c>
      <c r="AF454" s="4">
        <f t="shared" si="324"/>
        <v>0.21097259161117732</v>
      </c>
      <c r="AG454" s="4">
        <f t="shared" si="321"/>
        <v>0.15253917653798199</v>
      </c>
      <c r="AH454" s="4">
        <f t="shared" si="321"/>
        <v>0.10795188737709993</v>
      </c>
      <c r="AI454" s="4">
        <f t="shared" si="321"/>
        <v>7.5176653938091809E-2</v>
      </c>
      <c r="AJ454" s="4">
        <f t="shared" si="322"/>
        <v>5.1742836177502194E-2</v>
      </c>
      <c r="AK454" s="4">
        <f t="shared" si="322"/>
        <v>3.5319190625345942E-2</v>
      </c>
      <c r="AL454" s="4">
        <f t="shared" si="322"/>
        <v>2.3969442072658165E-2</v>
      </c>
      <c r="AM454" s="4">
        <f t="shared" si="322"/>
        <v>1.6202243558389728E-2</v>
      </c>
      <c r="AN454" s="4">
        <f t="shared" si="322"/>
        <v>1.0922240564108399E-2</v>
      </c>
      <c r="AO454" s="4">
        <f t="shared" si="322"/>
        <v>7.3493212906090566E-3</v>
      </c>
      <c r="AP454" s="4">
        <f t="shared" si="322"/>
        <v>4.9390262185057265E-3</v>
      </c>
      <c r="AQ454" s="4">
        <f t="shared" si="322"/>
        <v>3.3164275492956197E-3</v>
      </c>
      <c r="AR454" s="4">
        <f t="shared" si="322"/>
        <v>2.2256362146679809E-3</v>
      </c>
    </row>
    <row r="455" spans="1:44" ht="15.75" thickBot="1" x14ac:dyDescent="0.3">
      <c r="A455" s="24" t="s">
        <v>64</v>
      </c>
      <c r="B455" s="74">
        <f>'Parameter Input'!B129</f>
        <v>178500</v>
      </c>
      <c r="C455" s="75">
        <f>'Parameter Input'!C129</f>
        <v>178500</v>
      </c>
      <c r="D455" s="1" t="s">
        <v>65</v>
      </c>
      <c r="L455" s="56">
        <f>'Parameter Input'!E129</f>
        <v>12</v>
      </c>
      <c r="M455" s="57">
        <v>0</v>
      </c>
      <c r="N455" s="57">
        <v>1</v>
      </c>
      <c r="O455" s="57">
        <f>'Parameter Input'!F129</f>
        <v>0.9</v>
      </c>
      <c r="P455" s="58">
        <f>'Parameter Input'!G129</f>
        <v>0.4</v>
      </c>
      <c r="Q455" s="4">
        <f t="shared" si="324"/>
        <v>0.9867978615748374</v>
      </c>
      <c r="R455" s="4">
        <f t="shared" si="324"/>
        <v>0.98114509762858249</v>
      </c>
      <c r="S455" s="4">
        <f t="shared" si="324"/>
        <v>0.97311898315872036</v>
      </c>
      <c r="T455" s="4">
        <f t="shared" si="324"/>
        <v>0.96177484161592774</v>
      </c>
      <c r="U455" s="4">
        <f t="shared" si="324"/>
        <v>0.94584787155511363</v>
      </c>
      <c r="V455" s="4">
        <f t="shared" si="324"/>
        <v>0.92370360150141495</v>
      </c>
      <c r="W455" s="4">
        <f t="shared" si="324"/>
        <v>0.89334463567658451</v>
      </c>
      <c r="X455" s="4">
        <f t="shared" si="324"/>
        <v>0.85254543874327005</v>
      </c>
      <c r="Y455" s="4">
        <f t="shared" si="324"/>
        <v>0.79921300652623883</v>
      </c>
      <c r="Z455" s="4">
        <f t="shared" si="324"/>
        <v>0.73204982249993378</v>
      </c>
      <c r="AA455" s="4">
        <f t="shared" si="324"/>
        <v>0.65145592958786691</v>
      </c>
      <c r="AB455" s="4">
        <f t="shared" si="324"/>
        <v>0.56032247880849573</v>
      </c>
      <c r="AC455" s="4">
        <f t="shared" si="324"/>
        <v>0.46411326873185343</v>
      </c>
      <c r="AD455" s="4">
        <f t="shared" si="324"/>
        <v>0.36979727595523937</v>
      </c>
      <c r="AE455" s="4">
        <f t="shared" si="324"/>
        <v>0.28393948637231203</v>
      </c>
      <c r="AF455" s="4">
        <f t="shared" si="324"/>
        <v>0.21097259161117732</v>
      </c>
      <c r="AG455" s="4">
        <f t="shared" si="321"/>
        <v>0.15253917653798199</v>
      </c>
      <c r="AH455" s="4">
        <f t="shared" si="321"/>
        <v>0.10795188737709993</v>
      </c>
      <c r="AI455" s="4">
        <f t="shared" si="321"/>
        <v>7.5176653938091809E-2</v>
      </c>
      <c r="AJ455" s="4">
        <f t="shared" si="322"/>
        <v>5.1742836177502194E-2</v>
      </c>
      <c r="AK455" s="4">
        <f t="shared" si="322"/>
        <v>3.5319190625345942E-2</v>
      </c>
      <c r="AL455" s="4">
        <f t="shared" si="322"/>
        <v>2.3969442072658165E-2</v>
      </c>
      <c r="AM455" s="4">
        <f t="shared" si="322"/>
        <v>1.6202243558389728E-2</v>
      </c>
      <c r="AN455" s="4">
        <f t="shared" si="322"/>
        <v>1.0922240564108399E-2</v>
      </c>
      <c r="AO455" s="4">
        <f t="shared" si="322"/>
        <v>7.3493212906090566E-3</v>
      </c>
      <c r="AP455" s="4">
        <f t="shared" si="322"/>
        <v>4.9390262185057265E-3</v>
      </c>
      <c r="AQ455" s="4">
        <f t="shared" si="322"/>
        <v>3.3164275492956197E-3</v>
      </c>
      <c r="AR455" s="4">
        <f t="shared" si="322"/>
        <v>2.2256362146679809E-3</v>
      </c>
    </row>
    <row r="456" spans="1:44" x14ac:dyDescent="0.25">
      <c r="A456" s="25"/>
      <c r="B456" s="40"/>
    </row>
    <row r="457" spans="1:44" ht="15.75" thickBot="1" x14ac:dyDescent="0.3"/>
    <row r="458" spans="1:44" ht="15.75" thickBot="1" x14ac:dyDescent="0.3">
      <c r="A458" s="26" t="s">
        <v>208</v>
      </c>
      <c r="B458" s="27">
        <v>2023</v>
      </c>
      <c r="C458" s="27">
        <v>2024</v>
      </c>
      <c r="D458" s="27">
        <v>2025</v>
      </c>
      <c r="E458" s="27">
        <v>2026</v>
      </c>
      <c r="F458" s="27">
        <v>2027</v>
      </c>
      <c r="G458" s="27">
        <v>2028</v>
      </c>
      <c r="H458" s="27">
        <v>2029</v>
      </c>
      <c r="I458" s="27">
        <v>2030</v>
      </c>
      <c r="J458" s="27">
        <v>2031</v>
      </c>
      <c r="K458" s="27">
        <v>2032</v>
      </c>
      <c r="L458" s="27">
        <v>2033</v>
      </c>
      <c r="M458" s="27">
        <v>2034</v>
      </c>
      <c r="N458" s="27">
        <v>2035</v>
      </c>
      <c r="O458" s="27">
        <v>2036</v>
      </c>
      <c r="P458" s="27">
        <v>2037</v>
      </c>
      <c r="Q458" s="27">
        <v>2038</v>
      </c>
      <c r="R458" s="27">
        <v>2039</v>
      </c>
      <c r="S458" s="27">
        <v>2040</v>
      </c>
      <c r="T458" s="27">
        <v>2041</v>
      </c>
      <c r="U458" s="27">
        <v>2042</v>
      </c>
      <c r="V458" s="27">
        <v>2043</v>
      </c>
      <c r="W458" s="27">
        <v>2044</v>
      </c>
      <c r="X458" s="27">
        <v>2045</v>
      </c>
      <c r="Y458" s="27">
        <v>2046</v>
      </c>
      <c r="Z458" s="27">
        <v>2047</v>
      </c>
      <c r="AA458" s="27">
        <v>2048</v>
      </c>
      <c r="AB458" s="27">
        <v>2049</v>
      </c>
      <c r="AC458" s="28">
        <v>2050</v>
      </c>
    </row>
    <row r="459" spans="1:44" x14ac:dyDescent="0.25">
      <c r="A459" s="29" t="str">
        <f t="shared" ref="A459:A468" si="325">A439</f>
        <v>Capex vehicle</v>
      </c>
      <c r="B459" s="62">
        <f t="shared" ref="B459:B468" si="326">$B439+($C439-$B439)*(1-Q439)</f>
        <v>9950491.9809056409</v>
      </c>
      <c r="C459" s="62">
        <f t="shared" ref="C459:C468" si="327">$B439+($C439-$B439)*(1-R439)</f>
        <v>9929294.1161071844</v>
      </c>
      <c r="D459" s="62">
        <f t="shared" ref="D459:D468" si="328">$B439+($C439-$B439)*(1-S439)</f>
        <v>9899196.186845202</v>
      </c>
      <c r="E459" s="62">
        <f t="shared" ref="E459:E468" si="329">$B439+($C439-$B439)*(1-T439)</f>
        <v>9856655.6560597289</v>
      </c>
      <c r="F459" s="62">
        <f t="shared" ref="F459:F468" si="330">$B439+($C439-$B439)*(1-U439)</f>
        <v>9796929.5183316767</v>
      </c>
      <c r="G459" s="62">
        <f t="shared" ref="G459:G468" si="331">$B439+($C439-$B439)*(1-V439)</f>
        <v>9713888.5056303069</v>
      </c>
      <c r="H459" s="62">
        <f t="shared" ref="H459:H468" si="332">$B439+($C439-$B439)*(1-W439)</f>
        <v>9600042.3837871924</v>
      </c>
      <c r="I459" s="62">
        <f t="shared" ref="I459:I468" si="333">$B439+($C439-$B439)*(1-X439)</f>
        <v>9447045.3952872623</v>
      </c>
      <c r="J459" s="62">
        <f t="shared" ref="J459:J468" si="334">$B439+($C439-$B439)*(1-Y439)</f>
        <v>9247048.7744733952</v>
      </c>
      <c r="K459" s="62">
        <f t="shared" ref="K459:K468" si="335">$B439+($C439-$B439)*(1-Z439)</f>
        <v>8995186.8343747519</v>
      </c>
      <c r="L459" s="62">
        <f t="shared" ref="L459:L468" si="336">$B439+($C439-$B439)*(1-AA439)</f>
        <v>8692959.7359545007</v>
      </c>
      <c r="M459" s="62">
        <f t="shared" ref="M459:M468" si="337">$B439+($C439-$B439)*(1-AB439)</f>
        <v>8351209.2955318587</v>
      </c>
      <c r="N459" s="62">
        <f t="shared" ref="N459:N468" si="338">$B439+($C439-$B439)*(1-AC439)</f>
        <v>7990424.7577444501</v>
      </c>
      <c r="O459" s="62">
        <f t="shared" ref="O459:O468" si="339">$B439+($C439-$B439)*(1-AD439)</f>
        <v>7636739.7848321479</v>
      </c>
      <c r="P459" s="62">
        <f t="shared" ref="P459:P468" si="340">$B439+($C439-$B439)*(1-AE439)</f>
        <v>7314773.0738961697</v>
      </c>
      <c r="Q459" s="62">
        <f t="shared" ref="Q459:Q468" si="341">$B439+($C439-$B439)*(1-AF439)</f>
        <v>7041147.2185419146</v>
      </c>
      <c r="R459" s="62">
        <f t="shared" ref="R459:R468" si="342">$B439+($C439-$B439)*(1-AG439)</f>
        <v>6822021.912017433</v>
      </c>
      <c r="S459" s="62">
        <f t="shared" ref="S459:S468" si="343">$B439+($C439-$B439)*(1-AH439)</f>
        <v>6654819.5776641248</v>
      </c>
      <c r="T459" s="62">
        <f t="shared" ref="T459:T468" si="344">$B439+($C439-$B439)*(1-AI439)</f>
        <v>6531912.4522678442</v>
      </c>
      <c r="U459" s="62">
        <f t="shared" ref="U459:U468" si="345">$B439+($C439-$B439)*(1-AJ439)</f>
        <v>6444035.6356656328</v>
      </c>
      <c r="V459" s="62">
        <f t="shared" ref="V459:V468" si="346">$B439+($C439-$B439)*(1-AK439)</f>
        <v>6382446.9648450473</v>
      </c>
      <c r="W459" s="62">
        <f t="shared" ref="W459:W468" si="347">$B439+($C439-$B439)*(1-AL439)</f>
        <v>6339885.4077724684</v>
      </c>
      <c r="X459" s="62">
        <f t="shared" ref="X459:X468" si="348">$B439+($C439-$B439)*(1-AM439)</f>
        <v>6310758.4133439614</v>
      </c>
      <c r="Y459" s="62">
        <f t="shared" ref="Y459:Y468" si="349">$B439+($C439-$B439)*(1-AN439)</f>
        <v>6290958.4021154065</v>
      </c>
      <c r="Z459" s="62">
        <f t="shared" ref="Z459:Z468" si="350">$B439+($C439-$B439)*(1-AO439)</f>
        <v>6277559.9548397847</v>
      </c>
      <c r="AA459" s="62">
        <f t="shared" ref="AA459:AA468" si="351">$B439+($C439-$B439)*(1-AP439)</f>
        <v>6268521.3483193964</v>
      </c>
      <c r="AB459" s="62">
        <f t="shared" ref="AB459:AB468" si="352">$B439+($C439-$B439)*(1-AQ439)</f>
        <v>6262436.6033098586</v>
      </c>
      <c r="AC459" s="62">
        <f t="shared" ref="AC459:AC468" si="353">$B439+($C439-$B439)*(1-AR439)</f>
        <v>6258346.1358050052</v>
      </c>
    </row>
    <row r="460" spans="1:44" x14ac:dyDescent="0.25">
      <c r="A460" s="30" t="str">
        <f t="shared" si="325"/>
        <v>Residual value (vehicle)</v>
      </c>
      <c r="B460" s="62">
        <f t="shared" si="326"/>
        <v>-505775.93556100863</v>
      </c>
      <c r="C460" s="62">
        <f t="shared" si="327"/>
        <v>-508249.01978749514</v>
      </c>
      <c r="D460" s="62">
        <f t="shared" si="328"/>
        <v>-511760.44486805983</v>
      </c>
      <c r="E460" s="62">
        <f t="shared" si="329"/>
        <v>-516723.50679303159</v>
      </c>
      <c r="F460" s="62">
        <f t="shared" si="330"/>
        <v>-523691.55619463779</v>
      </c>
      <c r="G460" s="62">
        <f t="shared" si="331"/>
        <v>-533379.67434313102</v>
      </c>
      <c r="H460" s="62">
        <f t="shared" si="332"/>
        <v>-546661.72189149424</v>
      </c>
      <c r="I460" s="62">
        <f t="shared" si="333"/>
        <v>-564511.37054981932</v>
      </c>
      <c r="J460" s="62">
        <f t="shared" si="334"/>
        <v>-587844.30964477046</v>
      </c>
      <c r="K460" s="62">
        <f t="shared" si="335"/>
        <v>-617228.20265627897</v>
      </c>
      <c r="L460" s="62">
        <f t="shared" si="336"/>
        <v>-652488.03080530826</v>
      </c>
      <c r="M460" s="62">
        <f t="shared" si="337"/>
        <v>-692358.91552128317</v>
      </c>
      <c r="N460" s="62">
        <f t="shared" si="338"/>
        <v>-734450.44492981408</v>
      </c>
      <c r="O460" s="62">
        <f t="shared" si="339"/>
        <v>-775713.6917695828</v>
      </c>
      <c r="P460" s="62">
        <f t="shared" si="340"/>
        <v>-813276.4747121135</v>
      </c>
      <c r="Q460" s="62">
        <f t="shared" si="341"/>
        <v>-845199.49117010995</v>
      </c>
      <c r="R460" s="62">
        <f t="shared" si="342"/>
        <v>-870764.11026463285</v>
      </c>
      <c r="S460" s="62">
        <f t="shared" si="343"/>
        <v>-890271.04927251884</v>
      </c>
      <c r="T460" s="62">
        <f t="shared" si="344"/>
        <v>-904610.21390208486</v>
      </c>
      <c r="U460" s="62">
        <f t="shared" si="345"/>
        <v>-914862.50917234272</v>
      </c>
      <c r="V460" s="62">
        <f t="shared" si="346"/>
        <v>-922047.85410141107</v>
      </c>
      <c r="W460" s="62">
        <f t="shared" si="347"/>
        <v>-927013.36909321207</v>
      </c>
      <c r="X460" s="62">
        <f t="shared" si="348"/>
        <v>-930411.51844320446</v>
      </c>
      <c r="Y460" s="62">
        <f t="shared" si="349"/>
        <v>-932721.51975320256</v>
      </c>
      <c r="Z460" s="62">
        <f t="shared" si="350"/>
        <v>-934284.67193535855</v>
      </c>
      <c r="AA460" s="62">
        <f t="shared" si="351"/>
        <v>-935339.17602940369</v>
      </c>
      <c r="AB460" s="62">
        <f t="shared" si="352"/>
        <v>-936049.06294718315</v>
      </c>
      <c r="AC460" s="62">
        <f t="shared" si="353"/>
        <v>-936526.28415608278</v>
      </c>
    </row>
    <row r="461" spans="1:44" x14ac:dyDescent="0.25">
      <c r="A461" s="30" t="str">
        <f t="shared" si="325"/>
        <v>Capex costumization</v>
      </c>
      <c r="B461" s="62">
        <f t="shared" si="326"/>
        <v>3500000</v>
      </c>
      <c r="C461" s="62">
        <f t="shared" si="327"/>
        <v>3500000</v>
      </c>
      <c r="D461" s="62">
        <f t="shared" si="328"/>
        <v>3500000</v>
      </c>
      <c r="E461" s="62">
        <f t="shared" si="329"/>
        <v>3500000</v>
      </c>
      <c r="F461" s="62">
        <f t="shared" si="330"/>
        <v>3500000</v>
      </c>
      <c r="G461" s="62">
        <f t="shared" si="331"/>
        <v>3500000</v>
      </c>
      <c r="H461" s="62">
        <f t="shared" si="332"/>
        <v>3500000</v>
      </c>
      <c r="I461" s="62">
        <f t="shared" si="333"/>
        <v>3500000</v>
      </c>
      <c r="J461" s="62">
        <f t="shared" si="334"/>
        <v>3500000</v>
      </c>
      <c r="K461" s="62">
        <f t="shared" si="335"/>
        <v>3500000</v>
      </c>
      <c r="L461" s="62">
        <f t="shared" si="336"/>
        <v>3500000</v>
      </c>
      <c r="M461" s="62">
        <f t="shared" si="337"/>
        <v>3500000</v>
      </c>
      <c r="N461" s="62">
        <f t="shared" si="338"/>
        <v>3500000</v>
      </c>
      <c r="O461" s="62">
        <f t="shared" si="339"/>
        <v>3500000</v>
      </c>
      <c r="P461" s="62">
        <f t="shared" si="340"/>
        <v>3500000</v>
      </c>
      <c r="Q461" s="62">
        <f t="shared" si="341"/>
        <v>3500000</v>
      </c>
      <c r="R461" s="62">
        <f t="shared" si="342"/>
        <v>3500000</v>
      </c>
      <c r="S461" s="62">
        <f t="shared" si="343"/>
        <v>3500000</v>
      </c>
      <c r="T461" s="62">
        <f t="shared" si="344"/>
        <v>3500000</v>
      </c>
      <c r="U461" s="62">
        <f t="shared" si="345"/>
        <v>3500000</v>
      </c>
      <c r="V461" s="62">
        <f t="shared" si="346"/>
        <v>3500000</v>
      </c>
      <c r="W461" s="62">
        <f t="shared" si="347"/>
        <v>3500000</v>
      </c>
      <c r="X461" s="62">
        <f t="shared" si="348"/>
        <v>3500000</v>
      </c>
      <c r="Y461" s="62">
        <f t="shared" si="349"/>
        <v>3500000</v>
      </c>
      <c r="Z461" s="62">
        <f t="shared" si="350"/>
        <v>3500000</v>
      </c>
      <c r="AA461" s="62">
        <f t="shared" si="351"/>
        <v>3500000</v>
      </c>
      <c r="AB461" s="62">
        <f t="shared" si="352"/>
        <v>3500000</v>
      </c>
      <c r="AC461" s="62">
        <f t="shared" si="353"/>
        <v>3500000</v>
      </c>
    </row>
    <row r="462" spans="1:44" x14ac:dyDescent="0.25">
      <c r="A462" s="30" t="str">
        <f t="shared" si="325"/>
        <v>Residual value (costumization)</v>
      </c>
      <c r="B462" s="62">
        <f t="shared" si="326"/>
        <v>-175000</v>
      </c>
      <c r="C462" s="62">
        <f t="shared" si="327"/>
        <v>-175000</v>
      </c>
      <c r="D462" s="62">
        <f t="shared" si="328"/>
        <v>-175000</v>
      </c>
      <c r="E462" s="62">
        <f t="shared" si="329"/>
        <v>-175000</v>
      </c>
      <c r="F462" s="62">
        <f t="shared" si="330"/>
        <v>-175000</v>
      </c>
      <c r="G462" s="62">
        <f t="shared" si="331"/>
        <v>-175000</v>
      </c>
      <c r="H462" s="62">
        <f t="shared" si="332"/>
        <v>-175000</v>
      </c>
      <c r="I462" s="62">
        <f t="shared" si="333"/>
        <v>-175000</v>
      </c>
      <c r="J462" s="62">
        <f t="shared" si="334"/>
        <v>-175000</v>
      </c>
      <c r="K462" s="62">
        <f t="shared" si="335"/>
        <v>-175000</v>
      </c>
      <c r="L462" s="62">
        <f t="shared" si="336"/>
        <v>-175000</v>
      </c>
      <c r="M462" s="62">
        <f t="shared" si="337"/>
        <v>-175000</v>
      </c>
      <c r="N462" s="62">
        <f t="shared" si="338"/>
        <v>-175000</v>
      </c>
      <c r="O462" s="62">
        <f t="shared" si="339"/>
        <v>-175000</v>
      </c>
      <c r="P462" s="62">
        <f t="shared" si="340"/>
        <v>-175000</v>
      </c>
      <c r="Q462" s="62">
        <f t="shared" si="341"/>
        <v>-175000</v>
      </c>
      <c r="R462" s="62">
        <f t="shared" si="342"/>
        <v>-175000</v>
      </c>
      <c r="S462" s="62">
        <f t="shared" si="343"/>
        <v>-175000</v>
      </c>
      <c r="T462" s="62">
        <f t="shared" si="344"/>
        <v>-175000</v>
      </c>
      <c r="U462" s="62">
        <f t="shared" si="345"/>
        <v>-175000</v>
      </c>
      <c r="V462" s="62">
        <f t="shared" si="346"/>
        <v>-175000</v>
      </c>
      <c r="W462" s="62">
        <f t="shared" si="347"/>
        <v>-175000</v>
      </c>
      <c r="X462" s="62">
        <f t="shared" si="348"/>
        <v>-175000</v>
      </c>
      <c r="Y462" s="62">
        <f t="shared" si="349"/>
        <v>-175000</v>
      </c>
      <c r="Z462" s="62">
        <f t="shared" si="350"/>
        <v>-175000</v>
      </c>
      <c r="AA462" s="62">
        <f t="shared" si="351"/>
        <v>-175000</v>
      </c>
      <c r="AB462" s="62">
        <f t="shared" si="352"/>
        <v>-175000</v>
      </c>
      <c r="AC462" s="62">
        <f t="shared" si="353"/>
        <v>-175000</v>
      </c>
    </row>
    <row r="463" spans="1:44" x14ac:dyDescent="0.25">
      <c r="A463" s="30" t="str">
        <f t="shared" si="325"/>
        <v>WACC</v>
      </c>
      <c r="B463" s="62">
        <f t="shared" si="326"/>
        <v>0.06</v>
      </c>
      <c r="C463" s="62">
        <f t="shared" si="327"/>
        <v>0.06</v>
      </c>
      <c r="D463" s="62">
        <f t="shared" si="328"/>
        <v>0.06</v>
      </c>
      <c r="E463" s="62">
        <f t="shared" si="329"/>
        <v>0.06</v>
      </c>
      <c r="F463" s="62">
        <f t="shared" si="330"/>
        <v>0.06</v>
      </c>
      <c r="G463" s="62">
        <f t="shared" si="331"/>
        <v>0.06</v>
      </c>
      <c r="H463" s="62">
        <f t="shared" si="332"/>
        <v>0.06</v>
      </c>
      <c r="I463" s="62">
        <f t="shared" si="333"/>
        <v>0.06</v>
      </c>
      <c r="J463" s="62">
        <f t="shared" si="334"/>
        <v>0.06</v>
      </c>
      <c r="K463" s="62">
        <f t="shared" si="335"/>
        <v>0.06</v>
      </c>
      <c r="L463" s="62">
        <f t="shared" si="336"/>
        <v>0.06</v>
      </c>
      <c r="M463" s="62">
        <f t="shared" si="337"/>
        <v>0.06</v>
      </c>
      <c r="N463" s="62">
        <f t="shared" si="338"/>
        <v>0.06</v>
      </c>
      <c r="O463" s="62">
        <f t="shared" si="339"/>
        <v>0.06</v>
      </c>
      <c r="P463" s="62">
        <f t="shared" si="340"/>
        <v>0.06</v>
      </c>
      <c r="Q463" s="62">
        <f t="shared" si="341"/>
        <v>0.06</v>
      </c>
      <c r="R463" s="62">
        <f t="shared" si="342"/>
        <v>0.06</v>
      </c>
      <c r="S463" s="62">
        <f t="shared" si="343"/>
        <v>0.06</v>
      </c>
      <c r="T463" s="62">
        <f t="shared" si="344"/>
        <v>0.06</v>
      </c>
      <c r="U463" s="62">
        <f t="shared" si="345"/>
        <v>0.06</v>
      </c>
      <c r="V463" s="62">
        <f t="shared" si="346"/>
        <v>0.06</v>
      </c>
      <c r="W463" s="62">
        <f t="shared" si="347"/>
        <v>0.06</v>
      </c>
      <c r="X463" s="62">
        <f t="shared" si="348"/>
        <v>0.06</v>
      </c>
      <c r="Y463" s="62">
        <f t="shared" si="349"/>
        <v>0.06</v>
      </c>
      <c r="Z463" s="62">
        <f t="shared" si="350"/>
        <v>0.06</v>
      </c>
      <c r="AA463" s="62">
        <f t="shared" si="351"/>
        <v>0.06</v>
      </c>
      <c r="AB463" s="62">
        <f t="shared" si="352"/>
        <v>0.06</v>
      </c>
      <c r="AC463" s="62">
        <f t="shared" si="353"/>
        <v>0.06</v>
      </c>
    </row>
    <row r="464" spans="1:44" x14ac:dyDescent="0.25">
      <c r="A464" s="30" t="str">
        <f t="shared" si="325"/>
        <v>Opex fix (admin, crew, insurance)</v>
      </c>
      <c r="B464" s="62">
        <f t="shared" si="326"/>
        <v>650000</v>
      </c>
      <c r="C464" s="62">
        <f t="shared" si="327"/>
        <v>650000</v>
      </c>
      <c r="D464" s="62">
        <f t="shared" si="328"/>
        <v>650000</v>
      </c>
      <c r="E464" s="62">
        <f t="shared" si="329"/>
        <v>650000</v>
      </c>
      <c r="F464" s="62">
        <f t="shared" si="330"/>
        <v>650000</v>
      </c>
      <c r="G464" s="62">
        <f t="shared" si="331"/>
        <v>650000</v>
      </c>
      <c r="H464" s="62">
        <f t="shared" si="332"/>
        <v>650000</v>
      </c>
      <c r="I464" s="62">
        <f t="shared" si="333"/>
        <v>650000</v>
      </c>
      <c r="J464" s="62">
        <f t="shared" si="334"/>
        <v>650000</v>
      </c>
      <c r="K464" s="62">
        <f t="shared" si="335"/>
        <v>650000</v>
      </c>
      <c r="L464" s="62">
        <f t="shared" si="336"/>
        <v>650000</v>
      </c>
      <c r="M464" s="62">
        <f t="shared" si="337"/>
        <v>650000</v>
      </c>
      <c r="N464" s="62">
        <f t="shared" si="338"/>
        <v>650000</v>
      </c>
      <c r="O464" s="62">
        <f t="shared" si="339"/>
        <v>650000</v>
      </c>
      <c r="P464" s="62">
        <f t="shared" si="340"/>
        <v>650000</v>
      </c>
      <c r="Q464" s="62">
        <f t="shared" si="341"/>
        <v>650000</v>
      </c>
      <c r="R464" s="62">
        <f t="shared" si="342"/>
        <v>650000</v>
      </c>
      <c r="S464" s="62">
        <f t="shared" si="343"/>
        <v>650000</v>
      </c>
      <c r="T464" s="62">
        <f t="shared" si="344"/>
        <v>650000</v>
      </c>
      <c r="U464" s="62">
        <f t="shared" si="345"/>
        <v>650000</v>
      </c>
      <c r="V464" s="62">
        <f t="shared" si="346"/>
        <v>650000</v>
      </c>
      <c r="W464" s="62">
        <f t="shared" si="347"/>
        <v>650000</v>
      </c>
      <c r="X464" s="62">
        <f t="shared" si="348"/>
        <v>650000</v>
      </c>
      <c r="Y464" s="62">
        <f t="shared" si="349"/>
        <v>650000</v>
      </c>
      <c r="Z464" s="62">
        <f t="shared" si="350"/>
        <v>650000</v>
      </c>
      <c r="AA464" s="62">
        <f t="shared" si="351"/>
        <v>650000</v>
      </c>
      <c r="AB464" s="62">
        <f t="shared" si="352"/>
        <v>650000</v>
      </c>
      <c r="AC464" s="62">
        <f t="shared" si="353"/>
        <v>650000</v>
      </c>
    </row>
    <row r="465" spans="1:29" x14ac:dyDescent="0.25">
      <c r="A465" s="30" t="str">
        <f t="shared" si="325"/>
        <v>Opex maintenance &amp; repair</v>
      </c>
      <c r="B465" s="62">
        <f t="shared" si="326"/>
        <v>1293563.9575177333</v>
      </c>
      <c r="C465" s="62">
        <f t="shared" si="327"/>
        <v>1290808.235093934</v>
      </c>
      <c r="D465" s="62">
        <f t="shared" si="328"/>
        <v>1286895.5042898762</v>
      </c>
      <c r="E465" s="62">
        <f t="shared" si="329"/>
        <v>1281365.2352877648</v>
      </c>
      <c r="F465" s="62">
        <f t="shared" si="330"/>
        <v>1273600.837383118</v>
      </c>
      <c r="G465" s="62">
        <f t="shared" si="331"/>
        <v>1262805.5057319398</v>
      </c>
      <c r="H465" s="62">
        <f t="shared" si="332"/>
        <v>1248005.5098923349</v>
      </c>
      <c r="I465" s="62">
        <f t="shared" si="333"/>
        <v>1228115.9013873441</v>
      </c>
      <c r="J465" s="62">
        <f t="shared" si="334"/>
        <v>1202116.3406815415</v>
      </c>
      <c r="K465" s="62">
        <f t="shared" si="335"/>
        <v>1169374.2884687176</v>
      </c>
      <c r="L465" s="62">
        <f t="shared" si="336"/>
        <v>1130084.7656740851</v>
      </c>
      <c r="M465" s="62">
        <f t="shared" si="337"/>
        <v>1085657.2084191416</v>
      </c>
      <c r="N465" s="62">
        <f t="shared" si="338"/>
        <v>1038755.2185067786</v>
      </c>
      <c r="O465" s="62">
        <f t="shared" si="339"/>
        <v>992776.17202817916</v>
      </c>
      <c r="P465" s="62">
        <f t="shared" si="340"/>
        <v>950920.49960650213</v>
      </c>
      <c r="Q465" s="62">
        <f t="shared" si="341"/>
        <v>915349.13841044903</v>
      </c>
      <c r="R465" s="62">
        <f t="shared" si="342"/>
        <v>886862.84856226621</v>
      </c>
      <c r="S465" s="62">
        <f t="shared" si="343"/>
        <v>865126.54509633617</v>
      </c>
      <c r="T465" s="62">
        <f t="shared" si="344"/>
        <v>849148.61879481981</v>
      </c>
      <c r="U465" s="62">
        <f t="shared" si="345"/>
        <v>837724.6326365323</v>
      </c>
      <c r="V465" s="62">
        <f t="shared" si="346"/>
        <v>829718.10542985611</v>
      </c>
      <c r="W465" s="62">
        <f t="shared" si="347"/>
        <v>824185.10301042092</v>
      </c>
      <c r="X465" s="62">
        <f t="shared" si="348"/>
        <v>820398.59373471502</v>
      </c>
      <c r="Y465" s="62">
        <f t="shared" si="349"/>
        <v>817824.59227500285</v>
      </c>
      <c r="Z465" s="62">
        <f t="shared" si="350"/>
        <v>816082.79412917187</v>
      </c>
      <c r="AA465" s="62">
        <f t="shared" si="351"/>
        <v>814907.77528152149</v>
      </c>
      <c r="AB465" s="62">
        <f t="shared" si="352"/>
        <v>814116.75843028165</v>
      </c>
      <c r="AC465" s="62">
        <f t="shared" si="353"/>
        <v>813584.99765465059</v>
      </c>
    </row>
    <row r="466" spans="1:29" x14ac:dyDescent="0.25">
      <c r="A466" s="30" t="str">
        <f t="shared" si="325"/>
        <v>Opex var (mode-fees, shunting)</v>
      </c>
      <c r="B466" s="62">
        <f t="shared" si="326"/>
        <v>3.9215686274509802</v>
      </c>
      <c r="C466" s="62">
        <f t="shared" si="327"/>
        <v>3.9215686274509802</v>
      </c>
      <c r="D466" s="62">
        <f t="shared" si="328"/>
        <v>3.9215686274509802</v>
      </c>
      <c r="E466" s="62">
        <f t="shared" si="329"/>
        <v>3.9215686274509802</v>
      </c>
      <c r="F466" s="62">
        <f t="shared" si="330"/>
        <v>3.9215686274509802</v>
      </c>
      <c r="G466" s="62">
        <f t="shared" si="331"/>
        <v>3.9215686274509802</v>
      </c>
      <c r="H466" s="62">
        <f t="shared" si="332"/>
        <v>3.9215686274509802</v>
      </c>
      <c r="I466" s="62">
        <f t="shared" si="333"/>
        <v>3.9215686274509802</v>
      </c>
      <c r="J466" s="62">
        <f t="shared" si="334"/>
        <v>3.9215686274509802</v>
      </c>
      <c r="K466" s="62">
        <f t="shared" si="335"/>
        <v>3.9215686274509802</v>
      </c>
      <c r="L466" s="62">
        <f t="shared" si="336"/>
        <v>3.9215686274509802</v>
      </c>
      <c r="M466" s="62">
        <f t="shared" si="337"/>
        <v>3.9215686274509802</v>
      </c>
      <c r="N466" s="62">
        <f t="shared" si="338"/>
        <v>3.9215686274509802</v>
      </c>
      <c r="O466" s="62">
        <f t="shared" si="339"/>
        <v>3.9215686274509802</v>
      </c>
      <c r="P466" s="62">
        <f t="shared" si="340"/>
        <v>3.9215686274509802</v>
      </c>
      <c r="Q466" s="62">
        <f t="shared" si="341"/>
        <v>3.9215686274509802</v>
      </c>
      <c r="R466" s="62">
        <f t="shared" si="342"/>
        <v>3.9215686274509802</v>
      </c>
      <c r="S466" s="62">
        <f t="shared" si="343"/>
        <v>3.9215686274509802</v>
      </c>
      <c r="T466" s="62">
        <f t="shared" si="344"/>
        <v>3.9215686274509802</v>
      </c>
      <c r="U466" s="62">
        <f t="shared" si="345"/>
        <v>3.9215686274509802</v>
      </c>
      <c r="V466" s="62">
        <f t="shared" si="346"/>
        <v>3.9215686274509802</v>
      </c>
      <c r="W466" s="62">
        <f t="shared" si="347"/>
        <v>3.9215686274509802</v>
      </c>
      <c r="X466" s="62">
        <f t="shared" si="348"/>
        <v>3.9215686274509802</v>
      </c>
      <c r="Y466" s="62">
        <f t="shared" si="349"/>
        <v>3.9215686274509802</v>
      </c>
      <c r="Z466" s="62">
        <f t="shared" si="350"/>
        <v>3.9215686274509802</v>
      </c>
      <c r="AA466" s="62">
        <f t="shared" si="351"/>
        <v>3.9215686274509802</v>
      </c>
      <c r="AB466" s="62">
        <f t="shared" si="352"/>
        <v>3.9215686274509802</v>
      </c>
      <c r="AC466" s="62">
        <f t="shared" si="353"/>
        <v>3.9215686274509802</v>
      </c>
    </row>
    <row r="467" spans="1:29" x14ac:dyDescent="0.25">
      <c r="A467" s="30" t="str">
        <f t="shared" si="325"/>
        <v>Fuel Economy</v>
      </c>
      <c r="B467" s="62">
        <f t="shared" si="326"/>
        <v>27.1614</v>
      </c>
      <c r="C467" s="62">
        <f t="shared" si="327"/>
        <v>27.1614</v>
      </c>
      <c r="D467" s="62">
        <f t="shared" si="328"/>
        <v>27.1614</v>
      </c>
      <c r="E467" s="62">
        <f t="shared" si="329"/>
        <v>27.1614</v>
      </c>
      <c r="F467" s="62">
        <f t="shared" si="330"/>
        <v>27.1614</v>
      </c>
      <c r="G467" s="62">
        <f t="shared" si="331"/>
        <v>27.1614</v>
      </c>
      <c r="H467" s="62">
        <f t="shared" si="332"/>
        <v>27.1614</v>
      </c>
      <c r="I467" s="62">
        <f t="shared" si="333"/>
        <v>27.1614</v>
      </c>
      <c r="J467" s="62">
        <f t="shared" si="334"/>
        <v>27.1614</v>
      </c>
      <c r="K467" s="62">
        <f t="shared" si="335"/>
        <v>27.1614</v>
      </c>
      <c r="L467" s="62">
        <f t="shared" si="336"/>
        <v>27.1614</v>
      </c>
      <c r="M467" s="62">
        <f t="shared" si="337"/>
        <v>27.1614</v>
      </c>
      <c r="N467" s="62">
        <f t="shared" si="338"/>
        <v>27.1614</v>
      </c>
      <c r="O467" s="62">
        <f t="shared" si="339"/>
        <v>27.1614</v>
      </c>
      <c r="P467" s="62">
        <f t="shared" si="340"/>
        <v>27.1614</v>
      </c>
      <c r="Q467" s="62">
        <f t="shared" si="341"/>
        <v>27.1614</v>
      </c>
      <c r="R467" s="62">
        <f t="shared" si="342"/>
        <v>27.1614</v>
      </c>
      <c r="S467" s="62">
        <f t="shared" si="343"/>
        <v>27.1614</v>
      </c>
      <c r="T467" s="62">
        <f t="shared" si="344"/>
        <v>27.1614</v>
      </c>
      <c r="U467" s="62">
        <f t="shared" si="345"/>
        <v>27.1614</v>
      </c>
      <c r="V467" s="62">
        <f t="shared" si="346"/>
        <v>27.1614</v>
      </c>
      <c r="W467" s="62">
        <f t="shared" si="347"/>
        <v>27.1614</v>
      </c>
      <c r="X467" s="62">
        <f t="shared" si="348"/>
        <v>27.1614</v>
      </c>
      <c r="Y467" s="62">
        <f t="shared" si="349"/>
        <v>27.1614</v>
      </c>
      <c r="Z467" s="62">
        <f t="shared" si="350"/>
        <v>27.1614</v>
      </c>
      <c r="AA467" s="62">
        <f t="shared" si="351"/>
        <v>27.1614</v>
      </c>
      <c r="AB467" s="62">
        <f t="shared" si="352"/>
        <v>27.1614</v>
      </c>
      <c r="AC467" s="62">
        <f t="shared" si="353"/>
        <v>27.1614</v>
      </c>
    </row>
    <row r="468" spans="1:29" x14ac:dyDescent="0.25">
      <c r="A468" s="30" t="str">
        <f t="shared" si="325"/>
        <v>Fuel Cost</v>
      </c>
      <c r="B468" s="62">
        <f t="shared" si="326"/>
        <v>9.2331951136741086E-2</v>
      </c>
      <c r="C468" s="62">
        <f t="shared" si="327"/>
        <v>9.2222956120974545E-2</v>
      </c>
      <c r="D468" s="62">
        <f t="shared" si="328"/>
        <v>9.2068198823216471E-2</v>
      </c>
      <c r="E468" s="62">
        <f t="shared" si="329"/>
        <v>9.1849464254062249E-2</v>
      </c>
      <c r="F468" s="62">
        <f t="shared" si="330"/>
        <v>9.1542364865268247E-2</v>
      </c>
      <c r="G468" s="62">
        <f t="shared" si="331"/>
        <v>9.1115385234314353E-2</v>
      </c>
      <c r="H468" s="62">
        <f t="shared" si="332"/>
        <v>9.0530012133616333E-2</v>
      </c>
      <c r="I468" s="62">
        <f t="shared" si="333"/>
        <v>8.9743333412323725E-2</v>
      </c>
      <c r="J468" s="62">
        <f t="shared" si="334"/>
        <v>8.8714992348442129E-2</v>
      </c>
      <c r="K468" s="62">
        <f t="shared" si="335"/>
        <v>8.7419970590682711E-2</v>
      </c>
      <c r="L468" s="62">
        <f t="shared" si="336"/>
        <v>8.5865981654976761E-2</v>
      </c>
      <c r="M468" s="62">
        <f t="shared" si="337"/>
        <v>8.4108771907851612E-2</v>
      </c>
      <c r="N468" s="62">
        <f t="shared" si="338"/>
        <v>8.2253692787461766E-2</v>
      </c>
      <c r="O468" s="62">
        <f t="shared" si="339"/>
        <v>8.0435118154333018E-2</v>
      </c>
      <c r="P468" s="62">
        <f t="shared" si="340"/>
        <v>7.8779632233065888E-2</v>
      </c>
      <c r="Q468" s="62">
        <f t="shared" si="341"/>
        <v>7.7372704945717463E-2</v>
      </c>
      <c r="R468" s="62">
        <f t="shared" si="342"/>
        <v>7.6246008154952791E-2</v>
      </c>
      <c r="S468" s="62">
        <f t="shared" si="343"/>
        <v>7.5386288497227227E-2</v>
      </c>
      <c r="T468" s="62">
        <f t="shared" si="344"/>
        <v>7.4754325599182742E-2</v>
      </c>
      <c r="U468" s="62">
        <f t="shared" si="345"/>
        <v>7.4302481269476042E-2</v>
      </c>
      <c r="V468" s="62">
        <f t="shared" si="346"/>
        <v>7.3985805122564349E-2</v>
      </c>
      <c r="W468" s="62">
        <f t="shared" si="347"/>
        <v>7.3766962440611206E-2</v>
      </c>
      <c r="X468" s="62">
        <f t="shared" si="348"/>
        <v>7.3617197488001537E-2</v>
      </c>
      <c r="Y468" s="62">
        <f t="shared" si="349"/>
        <v>7.3515389944810147E-2</v>
      </c>
      <c r="Z468" s="62">
        <f t="shared" si="350"/>
        <v>7.3446497913186276E-2</v>
      </c>
      <c r="AA468" s="62">
        <f t="shared" si="351"/>
        <v>7.3400023276728135E-2</v>
      </c>
      <c r="AB468" s="62">
        <f t="shared" si="352"/>
        <v>7.3368736782330912E-2</v>
      </c>
      <c r="AC468" s="62">
        <f t="shared" si="353"/>
        <v>7.3347704448441492E-2</v>
      </c>
    </row>
    <row r="469" spans="1:29" x14ac:dyDescent="0.25">
      <c r="A469" s="30" t="str">
        <f t="shared" ref="A469" si="354">A449</f>
        <v>Emission Cost</v>
      </c>
      <c r="B469" s="66">
        <f>$B449+($C449-$B449)*(1-Q449)</f>
        <v>0</v>
      </c>
      <c r="C469" s="66">
        <f t="shared" ref="C469:AC469" si="355">$B449+($C449-$B449)*(1-R449)</f>
        <v>0</v>
      </c>
      <c r="D469" s="66">
        <f t="shared" si="355"/>
        <v>0</v>
      </c>
      <c r="E469" s="66">
        <f t="shared" si="355"/>
        <v>0</v>
      </c>
      <c r="F469" s="66">
        <f t="shared" si="355"/>
        <v>0</v>
      </c>
      <c r="G469" s="66">
        <f t="shared" si="355"/>
        <v>0</v>
      </c>
      <c r="H469" s="66">
        <f t="shared" si="355"/>
        <v>0</v>
      </c>
      <c r="I469" s="66">
        <f t="shared" si="355"/>
        <v>0</v>
      </c>
      <c r="J469" s="66">
        <f t="shared" si="355"/>
        <v>0</v>
      </c>
      <c r="K469" s="66">
        <f t="shared" si="355"/>
        <v>0</v>
      </c>
      <c r="L469" s="66">
        <f t="shared" si="355"/>
        <v>0</v>
      </c>
      <c r="M469" s="66">
        <f t="shared" si="355"/>
        <v>0</v>
      </c>
      <c r="N469" s="66">
        <f t="shared" si="355"/>
        <v>0</v>
      </c>
      <c r="O469" s="66">
        <f t="shared" si="355"/>
        <v>0</v>
      </c>
      <c r="P469" s="66">
        <f t="shared" si="355"/>
        <v>0</v>
      </c>
      <c r="Q469" s="66">
        <f t="shared" si="355"/>
        <v>0</v>
      </c>
      <c r="R469" s="66">
        <f t="shared" si="355"/>
        <v>0</v>
      </c>
      <c r="S469" s="66">
        <f t="shared" si="355"/>
        <v>0</v>
      </c>
      <c r="T469" s="66">
        <f t="shared" si="355"/>
        <v>0</v>
      </c>
      <c r="U469" s="66">
        <f t="shared" si="355"/>
        <v>0</v>
      </c>
      <c r="V469" s="66">
        <f t="shared" si="355"/>
        <v>0</v>
      </c>
      <c r="W469" s="66">
        <f t="shared" si="355"/>
        <v>0</v>
      </c>
      <c r="X469" s="66">
        <f t="shared" si="355"/>
        <v>0</v>
      </c>
      <c r="Y469" s="66">
        <f t="shared" si="355"/>
        <v>0</v>
      </c>
      <c r="Z469" s="66">
        <f t="shared" si="355"/>
        <v>0</v>
      </c>
      <c r="AA469" s="66">
        <f t="shared" si="355"/>
        <v>0</v>
      </c>
      <c r="AB469" s="66">
        <f t="shared" si="355"/>
        <v>0</v>
      </c>
      <c r="AC469" s="66">
        <f t="shared" si="355"/>
        <v>0</v>
      </c>
    </row>
    <row r="470" spans="1:29" x14ac:dyDescent="0.25">
      <c r="A470" s="30" t="str">
        <f>A450</f>
        <v>Lifetime vehicle</v>
      </c>
      <c r="B470" s="62">
        <f>$B450+($C450-$B450)*(1-Q450)</f>
        <v>20</v>
      </c>
      <c r="C470" s="62">
        <f t="shared" ref="C470:L472" si="356">$B450+($C450-$B450)*(1-R450)</f>
        <v>20</v>
      </c>
      <c r="D470" s="62">
        <f t="shared" si="356"/>
        <v>20</v>
      </c>
      <c r="E470" s="62">
        <f t="shared" si="356"/>
        <v>20</v>
      </c>
      <c r="F470" s="62">
        <f t="shared" si="356"/>
        <v>20</v>
      </c>
      <c r="G470" s="62">
        <f t="shared" si="356"/>
        <v>20</v>
      </c>
      <c r="H470" s="62">
        <f t="shared" si="356"/>
        <v>20</v>
      </c>
      <c r="I470" s="62">
        <f t="shared" si="356"/>
        <v>20</v>
      </c>
      <c r="J470" s="62">
        <f t="shared" si="356"/>
        <v>20</v>
      </c>
      <c r="K470" s="62">
        <f t="shared" si="356"/>
        <v>20</v>
      </c>
      <c r="L470" s="62">
        <f t="shared" si="356"/>
        <v>20</v>
      </c>
      <c r="M470" s="62">
        <f t="shared" ref="M470:V472" si="357">$B450+($C450-$B450)*(1-AB450)</f>
        <v>20</v>
      </c>
      <c r="N470" s="62">
        <f t="shared" si="357"/>
        <v>20</v>
      </c>
      <c r="O470" s="62">
        <f t="shared" si="357"/>
        <v>20</v>
      </c>
      <c r="P470" s="62">
        <f t="shared" si="357"/>
        <v>20</v>
      </c>
      <c r="Q470" s="62">
        <f t="shared" si="357"/>
        <v>20</v>
      </c>
      <c r="R470" s="62">
        <f t="shared" si="357"/>
        <v>20</v>
      </c>
      <c r="S470" s="62">
        <f t="shared" si="357"/>
        <v>20</v>
      </c>
      <c r="T470" s="62">
        <f t="shared" si="357"/>
        <v>20</v>
      </c>
      <c r="U470" s="62">
        <f t="shared" si="357"/>
        <v>20</v>
      </c>
      <c r="V470" s="62">
        <f t="shared" si="357"/>
        <v>20</v>
      </c>
      <c r="W470" s="62">
        <f t="shared" ref="W470:AC472" si="358">$B450+($C450-$B450)*(1-AL450)</f>
        <v>20</v>
      </c>
      <c r="X470" s="62">
        <f t="shared" si="358"/>
        <v>20</v>
      </c>
      <c r="Y470" s="62">
        <f t="shared" si="358"/>
        <v>20</v>
      </c>
      <c r="Z470" s="62">
        <f t="shared" si="358"/>
        <v>20</v>
      </c>
      <c r="AA470" s="62">
        <f t="shared" si="358"/>
        <v>20</v>
      </c>
      <c r="AB470" s="62">
        <f t="shared" si="358"/>
        <v>20</v>
      </c>
      <c r="AC470" s="62">
        <f t="shared" si="358"/>
        <v>20</v>
      </c>
    </row>
    <row r="471" spans="1:29" x14ac:dyDescent="0.25">
      <c r="A471" s="30" t="str">
        <f>A451</f>
        <v>Lifetime costumization</v>
      </c>
      <c r="B471" s="62">
        <f>$B451+($C451-$B451)*(1-Q451)</f>
        <v>30</v>
      </c>
      <c r="C471" s="62">
        <f t="shared" si="356"/>
        <v>30</v>
      </c>
      <c r="D471" s="62">
        <f t="shared" si="356"/>
        <v>30</v>
      </c>
      <c r="E471" s="62">
        <f t="shared" si="356"/>
        <v>30</v>
      </c>
      <c r="F471" s="62">
        <f t="shared" si="356"/>
        <v>30</v>
      </c>
      <c r="G471" s="62">
        <f t="shared" si="356"/>
        <v>30</v>
      </c>
      <c r="H471" s="62">
        <f t="shared" si="356"/>
        <v>30</v>
      </c>
      <c r="I471" s="62">
        <f t="shared" si="356"/>
        <v>30</v>
      </c>
      <c r="J471" s="62">
        <f t="shared" si="356"/>
        <v>30</v>
      </c>
      <c r="K471" s="62">
        <f t="shared" si="356"/>
        <v>30</v>
      </c>
      <c r="L471" s="62">
        <f t="shared" si="356"/>
        <v>30</v>
      </c>
      <c r="M471" s="62">
        <f t="shared" si="357"/>
        <v>30</v>
      </c>
      <c r="N471" s="62">
        <f t="shared" si="357"/>
        <v>30</v>
      </c>
      <c r="O471" s="62">
        <f t="shared" si="357"/>
        <v>30</v>
      </c>
      <c r="P471" s="62">
        <f t="shared" si="357"/>
        <v>30</v>
      </c>
      <c r="Q471" s="62">
        <f t="shared" si="357"/>
        <v>30</v>
      </c>
      <c r="R471" s="62">
        <f t="shared" si="357"/>
        <v>30</v>
      </c>
      <c r="S471" s="62">
        <f t="shared" si="357"/>
        <v>30</v>
      </c>
      <c r="T471" s="62">
        <f t="shared" si="357"/>
        <v>30</v>
      </c>
      <c r="U471" s="62">
        <f t="shared" si="357"/>
        <v>30</v>
      </c>
      <c r="V471" s="62">
        <f t="shared" si="357"/>
        <v>30</v>
      </c>
      <c r="W471" s="62">
        <f t="shared" si="358"/>
        <v>30</v>
      </c>
      <c r="X471" s="62">
        <f t="shared" si="358"/>
        <v>30</v>
      </c>
      <c r="Y471" s="62">
        <f t="shared" si="358"/>
        <v>30</v>
      </c>
      <c r="Z471" s="62">
        <f t="shared" si="358"/>
        <v>30</v>
      </c>
      <c r="AA471" s="62">
        <f t="shared" si="358"/>
        <v>30</v>
      </c>
      <c r="AB471" s="62">
        <f t="shared" si="358"/>
        <v>30</v>
      </c>
      <c r="AC471" s="62">
        <f t="shared" si="358"/>
        <v>30</v>
      </c>
    </row>
    <row r="472" spans="1:29" x14ac:dyDescent="0.25">
      <c r="A472" s="30" t="str">
        <f>A452</f>
        <v>Tonnage .</v>
      </c>
      <c r="B472" s="62">
        <f>$B452+($C452-$B452)*(1-Q452)</f>
        <v>2800</v>
      </c>
      <c r="C472" s="62">
        <f t="shared" si="356"/>
        <v>2800</v>
      </c>
      <c r="D472" s="62">
        <f t="shared" si="356"/>
        <v>2800</v>
      </c>
      <c r="E472" s="62">
        <f t="shared" si="356"/>
        <v>2800</v>
      </c>
      <c r="F472" s="62">
        <f t="shared" si="356"/>
        <v>2800</v>
      </c>
      <c r="G472" s="62">
        <f t="shared" si="356"/>
        <v>2800</v>
      </c>
      <c r="H472" s="62">
        <f t="shared" si="356"/>
        <v>2800</v>
      </c>
      <c r="I472" s="62">
        <f t="shared" si="356"/>
        <v>2800</v>
      </c>
      <c r="J472" s="62">
        <f t="shared" si="356"/>
        <v>2800</v>
      </c>
      <c r="K472" s="62">
        <f t="shared" si="356"/>
        <v>2800</v>
      </c>
      <c r="L472" s="62">
        <f t="shared" si="356"/>
        <v>2800</v>
      </c>
      <c r="M472" s="62">
        <f t="shared" si="357"/>
        <v>2800</v>
      </c>
      <c r="N472" s="62">
        <f t="shared" si="357"/>
        <v>2800</v>
      </c>
      <c r="O472" s="62">
        <f t="shared" si="357"/>
        <v>2800</v>
      </c>
      <c r="P472" s="62">
        <f t="shared" si="357"/>
        <v>2800</v>
      </c>
      <c r="Q472" s="62">
        <f t="shared" si="357"/>
        <v>2800</v>
      </c>
      <c r="R472" s="62">
        <f t="shared" si="357"/>
        <v>2800</v>
      </c>
      <c r="S472" s="62">
        <f t="shared" si="357"/>
        <v>2800</v>
      </c>
      <c r="T472" s="62">
        <f t="shared" si="357"/>
        <v>2800</v>
      </c>
      <c r="U472" s="62">
        <f t="shared" si="357"/>
        <v>2800</v>
      </c>
      <c r="V472" s="62">
        <f t="shared" si="357"/>
        <v>2800</v>
      </c>
      <c r="W472" s="62">
        <f t="shared" si="358"/>
        <v>2800</v>
      </c>
      <c r="X472" s="62">
        <f t="shared" si="358"/>
        <v>2800</v>
      </c>
      <c r="Y472" s="62">
        <f t="shared" si="358"/>
        <v>2800</v>
      </c>
      <c r="Z472" s="62">
        <f t="shared" si="358"/>
        <v>2800</v>
      </c>
      <c r="AA472" s="62">
        <f t="shared" si="358"/>
        <v>2800</v>
      </c>
      <c r="AB472" s="62">
        <f t="shared" si="358"/>
        <v>2800</v>
      </c>
      <c r="AC472" s="62">
        <f t="shared" si="358"/>
        <v>2800</v>
      </c>
    </row>
    <row r="473" spans="1:29" x14ac:dyDescent="0.25">
      <c r="A473" s="30" t="str">
        <f>A453</f>
        <v>Market failure (av. utilization)</v>
      </c>
      <c r="B473" s="62">
        <f t="shared" ref="B473:K474" si="359">($B453+($C453-$B453)*(1-Q453))*B$44</f>
        <v>716.80000000000007</v>
      </c>
      <c r="C473" s="62">
        <f t="shared" si="359"/>
        <v>716.80000000000007</v>
      </c>
      <c r="D473" s="62">
        <f t="shared" si="359"/>
        <v>716.80000000000007</v>
      </c>
      <c r="E473" s="62">
        <f t="shared" si="359"/>
        <v>716.80000000000007</v>
      </c>
      <c r="F473" s="62">
        <f t="shared" si="359"/>
        <v>716.80000000000007</v>
      </c>
      <c r="G473" s="62">
        <f t="shared" si="359"/>
        <v>716.80000000000007</v>
      </c>
      <c r="H473" s="62">
        <f t="shared" si="359"/>
        <v>716.80000000000007</v>
      </c>
      <c r="I473" s="62">
        <f t="shared" si="359"/>
        <v>716.80000000000007</v>
      </c>
      <c r="J473" s="62">
        <f t="shared" si="359"/>
        <v>716.80000000000007</v>
      </c>
      <c r="K473" s="62">
        <f t="shared" si="359"/>
        <v>716.80000000000007</v>
      </c>
      <c r="L473" s="62">
        <f t="shared" ref="L473:U474" si="360">($B453+($C453-$B453)*(1-AA453))*L$44</f>
        <v>716.80000000000007</v>
      </c>
      <c r="M473" s="62">
        <f t="shared" si="360"/>
        <v>716.80000000000007</v>
      </c>
      <c r="N473" s="62">
        <f t="shared" si="360"/>
        <v>716.80000000000007</v>
      </c>
      <c r="O473" s="62">
        <f t="shared" si="360"/>
        <v>716.80000000000007</v>
      </c>
      <c r="P473" s="62">
        <f t="shared" si="360"/>
        <v>716.80000000000007</v>
      </c>
      <c r="Q473" s="62">
        <f t="shared" si="360"/>
        <v>716.80000000000007</v>
      </c>
      <c r="R473" s="62">
        <f t="shared" si="360"/>
        <v>716.80000000000007</v>
      </c>
      <c r="S473" s="62">
        <f t="shared" si="360"/>
        <v>716.80000000000007</v>
      </c>
      <c r="T473" s="62">
        <f t="shared" si="360"/>
        <v>716.80000000000007</v>
      </c>
      <c r="U473" s="62">
        <f t="shared" si="360"/>
        <v>716.80000000000007</v>
      </c>
      <c r="V473" s="62">
        <f t="shared" ref="V473:AC474" si="361">($B453+($C453-$B453)*(1-AK453))*V$44</f>
        <v>716.80000000000007</v>
      </c>
      <c r="W473" s="62">
        <f t="shared" si="361"/>
        <v>716.80000000000007</v>
      </c>
      <c r="X473" s="62">
        <f t="shared" si="361"/>
        <v>716.80000000000007</v>
      </c>
      <c r="Y473" s="62">
        <f t="shared" si="361"/>
        <v>716.80000000000007</v>
      </c>
      <c r="Z473" s="62">
        <f t="shared" si="361"/>
        <v>716.80000000000007</v>
      </c>
      <c r="AA473" s="62">
        <f t="shared" si="361"/>
        <v>716.80000000000007</v>
      </c>
      <c r="AB473" s="62">
        <f t="shared" si="361"/>
        <v>716.80000000000007</v>
      </c>
      <c r="AC473" s="62">
        <f t="shared" si="361"/>
        <v>716.80000000000007</v>
      </c>
    </row>
    <row r="474" spans="1:29" x14ac:dyDescent="0.25">
      <c r="A474" s="30" t="s">
        <v>73</v>
      </c>
      <c r="B474" s="62">
        <f t="shared" si="359"/>
        <v>79.471914462993496</v>
      </c>
      <c r="C474" s="62">
        <f t="shared" si="359"/>
        <v>79.245803905143291</v>
      </c>
      <c r="D474" s="62">
        <f t="shared" si="359"/>
        <v>78.924759326348806</v>
      </c>
      <c r="E474" s="62">
        <f t="shared" si="359"/>
        <v>78.470993664637106</v>
      </c>
      <c r="F474" s="62">
        <f t="shared" si="359"/>
        <v>77.833914862204551</v>
      </c>
      <c r="G474" s="62">
        <f t="shared" si="359"/>
        <v>76.948144060056592</v>
      </c>
      <c r="H474" s="62">
        <f t="shared" si="359"/>
        <v>75.733785427063381</v>
      </c>
      <c r="I474" s="62">
        <f t="shared" si="359"/>
        <v>74.101817549730796</v>
      </c>
      <c r="J474" s="62">
        <f t="shared" si="359"/>
        <v>71.968520261049548</v>
      </c>
      <c r="K474" s="62">
        <f t="shared" si="359"/>
        <v>69.281992899997348</v>
      </c>
      <c r="L474" s="62">
        <f t="shared" si="360"/>
        <v>66.058237183514677</v>
      </c>
      <c r="M474" s="62">
        <f t="shared" si="360"/>
        <v>62.412899152339826</v>
      </c>
      <c r="N474" s="62">
        <f t="shared" si="360"/>
        <v>58.564530749274141</v>
      </c>
      <c r="O474" s="62">
        <f t="shared" si="360"/>
        <v>54.79189103820957</v>
      </c>
      <c r="P474" s="62">
        <f t="shared" si="360"/>
        <v>51.357579454892473</v>
      </c>
      <c r="Q474" s="62">
        <f t="shared" si="360"/>
        <v>48.438903664447089</v>
      </c>
      <c r="R474" s="62">
        <f t="shared" si="360"/>
        <v>46.101567061519283</v>
      </c>
      <c r="S474" s="62">
        <f t="shared" si="360"/>
        <v>44.318075495083995</v>
      </c>
      <c r="T474" s="62">
        <f t="shared" si="360"/>
        <v>43.007066157523667</v>
      </c>
      <c r="U474" s="62">
        <f t="shared" si="360"/>
        <v>42.069713447100085</v>
      </c>
      <c r="V474" s="62">
        <f t="shared" si="361"/>
        <v>41.412767625013835</v>
      </c>
      <c r="W474" s="62">
        <f t="shared" si="361"/>
        <v>40.958777682906323</v>
      </c>
      <c r="X474" s="62">
        <f t="shared" si="361"/>
        <v>40.648089742335586</v>
      </c>
      <c r="Y474" s="62">
        <f t="shared" si="361"/>
        <v>40.43688962256433</v>
      </c>
      <c r="Z474" s="62">
        <f t="shared" si="361"/>
        <v>40.29397285162436</v>
      </c>
      <c r="AA474" s="62">
        <f t="shared" si="361"/>
        <v>40.197561048740226</v>
      </c>
      <c r="AB474" s="62">
        <f t="shared" si="361"/>
        <v>40.132657101971823</v>
      </c>
      <c r="AC474" s="62">
        <f t="shared" si="361"/>
        <v>40.08902544858671</v>
      </c>
    </row>
    <row r="475" spans="1:29" x14ac:dyDescent="0.25">
      <c r="A475" s="30" t="str">
        <f>A455</f>
        <v>Annual Mileage</v>
      </c>
      <c r="B475" s="62">
        <f t="shared" ref="B475:AC475" si="362">$B455+($C455-$B455)*(1-Q455)</f>
        <v>178500</v>
      </c>
      <c r="C475" s="62">
        <f t="shared" si="362"/>
        <v>178500</v>
      </c>
      <c r="D475" s="62">
        <f t="shared" si="362"/>
        <v>178500</v>
      </c>
      <c r="E475" s="62">
        <f t="shared" si="362"/>
        <v>178500</v>
      </c>
      <c r="F475" s="62">
        <f t="shared" si="362"/>
        <v>178500</v>
      </c>
      <c r="G475" s="62">
        <f t="shared" si="362"/>
        <v>178500</v>
      </c>
      <c r="H475" s="62">
        <f t="shared" si="362"/>
        <v>178500</v>
      </c>
      <c r="I475" s="62">
        <f t="shared" si="362"/>
        <v>178500</v>
      </c>
      <c r="J475" s="62">
        <f t="shared" si="362"/>
        <v>178500</v>
      </c>
      <c r="K475" s="62">
        <f t="shared" si="362"/>
        <v>178500</v>
      </c>
      <c r="L475" s="62">
        <f t="shared" si="362"/>
        <v>178500</v>
      </c>
      <c r="M475" s="62">
        <f t="shared" si="362"/>
        <v>178500</v>
      </c>
      <c r="N475" s="62">
        <f t="shared" si="362"/>
        <v>178500</v>
      </c>
      <c r="O475" s="62">
        <f t="shared" si="362"/>
        <v>178500</v>
      </c>
      <c r="P475" s="62">
        <f t="shared" si="362"/>
        <v>178500</v>
      </c>
      <c r="Q475" s="62">
        <f t="shared" si="362"/>
        <v>178500</v>
      </c>
      <c r="R475" s="62">
        <f t="shared" si="362"/>
        <v>178500</v>
      </c>
      <c r="S475" s="62">
        <f t="shared" si="362"/>
        <v>178500</v>
      </c>
      <c r="T475" s="62">
        <f t="shared" si="362"/>
        <v>178500</v>
      </c>
      <c r="U475" s="62">
        <f t="shared" si="362"/>
        <v>178500</v>
      </c>
      <c r="V475" s="62">
        <f t="shared" si="362"/>
        <v>178500</v>
      </c>
      <c r="W475" s="62">
        <f t="shared" si="362"/>
        <v>178500</v>
      </c>
      <c r="X475" s="62">
        <f t="shared" si="362"/>
        <v>178500</v>
      </c>
      <c r="Y475" s="62">
        <f t="shared" si="362"/>
        <v>178500</v>
      </c>
      <c r="Z475" s="62">
        <f t="shared" si="362"/>
        <v>178500</v>
      </c>
      <c r="AA475" s="62">
        <f t="shared" si="362"/>
        <v>178500</v>
      </c>
      <c r="AB475" s="62">
        <f t="shared" si="362"/>
        <v>178500</v>
      </c>
      <c r="AC475" s="62">
        <f t="shared" si="362"/>
        <v>178500</v>
      </c>
    </row>
    <row r="476" spans="1:29" ht="15.75" thickBot="1" x14ac:dyDescent="0.3">
      <c r="AC476" s="32"/>
    </row>
    <row r="477" spans="1:29" ht="15.75" thickBot="1" x14ac:dyDescent="0.3">
      <c r="A477" s="26" t="s">
        <v>208</v>
      </c>
      <c r="B477" s="27">
        <v>2023</v>
      </c>
      <c r="C477" s="27">
        <v>2024</v>
      </c>
      <c r="D477" s="27">
        <v>2025</v>
      </c>
      <c r="E477" s="27">
        <v>2026</v>
      </c>
      <c r="F477" s="27">
        <v>2027</v>
      </c>
      <c r="G477" s="27">
        <v>2028</v>
      </c>
      <c r="H477" s="27">
        <v>2029</v>
      </c>
      <c r="I477" s="27">
        <v>2030</v>
      </c>
      <c r="J477" s="27">
        <v>2031</v>
      </c>
      <c r="K477" s="27">
        <v>2032</v>
      </c>
      <c r="L477" s="27">
        <v>2033</v>
      </c>
      <c r="M477" s="27">
        <v>2034</v>
      </c>
      <c r="N477" s="27">
        <v>2035</v>
      </c>
      <c r="O477" s="27">
        <v>2036</v>
      </c>
      <c r="P477" s="27">
        <v>2037</v>
      </c>
      <c r="Q477" s="27">
        <v>2038</v>
      </c>
      <c r="R477" s="27">
        <v>2039</v>
      </c>
      <c r="S477" s="27">
        <v>2040</v>
      </c>
      <c r="T477" s="27">
        <v>2041</v>
      </c>
      <c r="U477" s="27">
        <v>2042</v>
      </c>
      <c r="V477" s="27">
        <v>2043</v>
      </c>
      <c r="W477" s="27">
        <v>2044</v>
      </c>
      <c r="X477" s="27">
        <v>2045</v>
      </c>
      <c r="Y477" s="27">
        <v>2046</v>
      </c>
      <c r="Z477" s="27">
        <v>2047</v>
      </c>
      <c r="AA477" s="27">
        <v>2048</v>
      </c>
      <c r="AB477" s="27">
        <v>2049</v>
      </c>
      <c r="AC477" s="28">
        <v>2050</v>
      </c>
    </row>
    <row r="478" spans="1:29" x14ac:dyDescent="0.25">
      <c r="A478" s="29" t="str">
        <f>A459</f>
        <v>Capex vehicle</v>
      </c>
      <c r="B478" s="63">
        <f>((1+B463)^B470)*B463/(((1+B463)^B470)-1)*(B459)</f>
        <v>867529.23505697085</v>
      </c>
      <c r="C478" s="63">
        <f t="shared" ref="C478:AC478" si="363">((1+C463)^C470)*C463/(((1+C463)^C470)-1)*(C459)</f>
        <v>865681.10860566224</v>
      </c>
      <c r="D478" s="63">
        <f t="shared" si="363"/>
        <v>863057.03397703567</v>
      </c>
      <c r="E478" s="63">
        <f t="shared" si="363"/>
        <v>859348.15664694412</v>
      </c>
      <c r="F478" s="63">
        <f t="shared" si="363"/>
        <v>854140.95978918544</v>
      </c>
      <c r="G478" s="63">
        <f t="shared" si="363"/>
        <v>846901.06588590739</v>
      </c>
      <c r="H478" s="63">
        <f t="shared" si="363"/>
        <v>836975.44218948286</v>
      </c>
      <c r="I478" s="63">
        <f t="shared" si="363"/>
        <v>823636.46752832399</v>
      </c>
      <c r="J478" s="63">
        <f t="shared" si="363"/>
        <v>806199.8507457996</v>
      </c>
      <c r="K478" s="63">
        <f t="shared" si="363"/>
        <v>784241.37907896913</v>
      </c>
      <c r="L478" s="63">
        <f t="shared" si="363"/>
        <v>757891.84339680034</v>
      </c>
      <c r="M478" s="63">
        <f t="shared" si="363"/>
        <v>728096.48265190842</v>
      </c>
      <c r="N478" s="63">
        <f t="shared" si="363"/>
        <v>696641.64256081509</v>
      </c>
      <c r="O478" s="63">
        <f t="shared" si="363"/>
        <v>665805.77488808637</v>
      </c>
      <c r="P478" s="63">
        <f t="shared" si="363"/>
        <v>637735.24983383913</v>
      </c>
      <c r="Q478" s="63">
        <f t="shared" si="363"/>
        <v>613879.3008573663</v>
      </c>
      <c r="R478" s="63">
        <f t="shared" si="363"/>
        <v>594774.95808561263</v>
      </c>
      <c r="S478" s="63">
        <f t="shared" si="363"/>
        <v>580197.49663952412</v>
      </c>
      <c r="T478" s="63">
        <f t="shared" si="363"/>
        <v>569481.893362551</v>
      </c>
      <c r="U478" s="63">
        <f t="shared" si="363"/>
        <v>561820.39203855116</v>
      </c>
      <c r="V478" s="63">
        <f t="shared" si="363"/>
        <v>556450.81105826527</v>
      </c>
      <c r="W478" s="63">
        <f t="shared" si="363"/>
        <v>552740.10056064755</v>
      </c>
      <c r="X478" s="63">
        <f t="shared" si="363"/>
        <v>550200.67645533092</v>
      </c>
      <c r="Y478" s="63">
        <f t="shared" si="363"/>
        <v>548474.42124823271</v>
      </c>
      <c r="Z478" s="63">
        <f t="shared" si="363"/>
        <v>547306.28355832992</v>
      </c>
      <c r="AA478" s="63">
        <f t="shared" si="363"/>
        <v>546518.25665316184</v>
      </c>
      <c r="AB478" s="63">
        <f t="shared" si="363"/>
        <v>545987.76085518813</v>
      </c>
      <c r="AC478" s="63">
        <f t="shared" si="363"/>
        <v>545631.13525794924</v>
      </c>
    </row>
    <row r="479" spans="1:29" x14ac:dyDescent="0.25">
      <c r="A479" s="30" t="str">
        <f>A460</f>
        <v>Residual value (vehicle)</v>
      </c>
      <c r="B479" s="62">
        <f>((1+B463)^B470)*B463/(((1+B463)^B470)-1)*(B460)</f>
        <v>-44095.850871439077</v>
      </c>
      <c r="C479" s="62">
        <f t="shared" ref="C479:AC479" si="364">((1+C463)^C470)*C463/(((1+C463)^C470)-1)*(C460)</f>
        <v>-44311.465624091747</v>
      </c>
      <c r="D479" s="62">
        <f t="shared" si="364"/>
        <v>-44617.607664098185</v>
      </c>
      <c r="E479" s="62">
        <f t="shared" si="364"/>
        <v>-45050.310019275523</v>
      </c>
      <c r="F479" s="62">
        <f t="shared" si="364"/>
        <v>-45657.816319347374</v>
      </c>
      <c r="G479" s="62">
        <f t="shared" si="364"/>
        <v>-46502.470608063151</v>
      </c>
      <c r="H479" s="62">
        <f t="shared" si="364"/>
        <v>-47660.460039312675</v>
      </c>
      <c r="I479" s="62">
        <f t="shared" si="364"/>
        <v>-49216.673749781199</v>
      </c>
      <c r="J479" s="62">
        <f t="shared" si="364"/>
        <v>-51250.945707742365</v>
      </c>
      <c r="K479" s="62">
        <f t="shared" si="364"/>
        <v>-53812.767402205936</v>
      </c>
      <c r="L479" s="62">
        <f t="shared" si="364"/>
        <v>-56886.879898458967</v>
      </c>
      <c r="M479" s="62">
        <f t="shared" si="364"/>
        <v>-60363.005318696356</v>
      </c>
      <c r="N479" s="62">
        <f t="shared" si="364"/>
        <v>-64032.73666265724</v>
      </c>
      <c r="O479" s="62">
        <f t="shared" si="364"/>
        <v>-67630.254557808934</v>
      </c>
      <c r="P479" s="62">
        <f t="shared" si="364"/>
        <v>-70905.149147471107</v>
      </c>
      <c r="Q479" s="62">
        <f t="shared" si="364"/>
        <v>-73688.343194726258</v>
      </c>
      <c r="R479" s="62">
        <f t="shared" si="364"/>
        <v>-75917.183184764202</v>
      </c>
      <c r="S479" s="62">
        <f t="shared" si="364"/>
        <v>-77617.887020141206</v>
      </c>
      <c r="T479" s="62">
        <f t="shared" si="364"/>
        <v>-78868.040735788047</v>
      </c>
      <c r="U479" s="62">
        <f t="shared" si="364"/>
        <v>-79761.882556921351</v>
      </c>
      <c r="V479" s="62">
        <f t="shared" si="364"/>
        <v>-80388.333671288041</v>
      </c>
      <c r="W479" s="62">
        <f t="shared" si="364"/>
        <v>-80821.249896010122</v>
      </c>
      <c r="X479" s="62">
        <f t="shared" si="364"/>
        <v>-81117.516041630384</v>
      </c>
      <c r="Y479" s="62">
        <f t="shared" si="364"/>
        <v>-81318.912482458516</v>
      </c>
      <c r="Z479" s="62">
        <f t="shared" si="364"/>
        <v>-81455.19521294719</v>
      </c>
      <c r="AA479" s="62">
        <f t="shared" si="364"/>
        <v>-81547.131685216795</v>
      </c>
      <c r="AB479" s="62">
        <f t="shared" si="364"/>
        <v>-81609.022861647056</v>
      </c>
      <c r="AC479" s="62">
        <f t="shared" si="364"/>
        <v>-81650.629181324926</v>
      </c>
    </row>
    <row r="480" spans="1:29" x14ac:dyDescent="0.25">
      <c r="A480" s="30" t="str">
        <f>A461</f>
        <v>Capex costumization</v>
      </c>
      <c r="B480" s="62">
        <f>((1+B463)^B471)*B463/(((1+B463)^B471)-1)*(B461)</f>
        <v>254271.19021516517</v>
      </c>
      <c r="C480" s="62">
        <f t="shared" ref="C480:AC480" si="365">((1+C463)^C471)*C463/(((1+C463)^C471)-1)*(C461)</f>
        <v>254271.19021516517</v>
      </c>
      <c r="D480" s="62">
        <f t="shared" si="365"/>
        <v>254271.19021516517</v>
      </c>
      <c r="E480" s="62">
        <f t="shared" si="365"/>
        <v>254271.19021516517</v>
      </c>
      <c r="F480" s="62">
        <f t="shared" si="365"/>
        <v>254271.19021516517</v>
      </c>
      <c r="G480" s="62">
        <f t="shared" si="365"/>
        <v>254271.19021516517</v>
      </c>
      <c r="H480" s="62">
        <f t="shared" si="365"/>
        <v>254271.19021516517</v>
      </c>
      <c r="I480" s="62">
        <f t="shared" si="365"/>
        <v>254271.19021516517</v>
      </c>
      <c r="J480" s="62">
        <f t="shared" si="365"/>
        <v>254271.19021516517</v>
      </c>
      <c r="K480" s="62">
        <f t="shared" si="365"/>
        <v>254271.19021516517</v>
      </c>
      <c r="L480" s="62">
        <f t="shared" si="365"/>
        <v>254271.19021516517</v>
      </c>
      <c r="M480" s="62">
        <f t="shared" si="365"/>
        <v>254271.19021516517</v>
      </c>
      <c r="N480" s="62">
        <f t="shared" si="365"/>
        <v>254271.19021516517</v>
      </c>
      <c r="O480" s="62">
        <f t="shared" si="365"/>
        <v>254271.19021516517</v>
      </c>
      <c r="P480" s="62">
        <f t="shared" si="365"/>
        <v>254271.19021516517</v>
      </c>
      <c r="Q480" s="62">
        <f t="shared" si="365"/>
        <v>254271.19021516517</v>
      </c>
      <c r="R480" s="62">
        <f t="shared" si="365"/>
        <v>254271.19021516517</v>
      </c>
      <c r="S480" s="62">
        <f t="shared" si="365"/>
        <v>254271.19021516517</v>
      </c>
      <c r="T480" s="62">
        <f t="shared" si="365"/>
        <v>254271.19021516517</v>
      </c>
      <c r="U480" s="62">
        <f t="shared" si="365"/>
        <v>254271.19021516517</v>
      </c>
      <c r="V480" s="62">
        <f t="shared" si="365"/>
        <v>254271.19021516517</v>
      </c>
      <c r="W480" s="62">
        <f t="shared" si="365"/>
        <v>254271.19021516517</v>
      </c>
      <c r="X480" s="62">
        <f t="shared" si="365"/>
        <v>254271.19021516517</v>
      </c>
      <c r="Y480" s="62">
        <f t="shared" si="365"/>
        <v>254271.19021516517</v>
      </c>
      <c r="Z480" s="62">
        <f t="shared" si="365"/>
        <v>254271.19021516517</v>
      </c>
      <c r="AA480" s="62">
        <f t="shared" si="365"/>
        <v>254271.19021516517</v>
      </c>
      <c r="AB480" s="62">
        <f t="shared" si="365"/>
        <v>254271.19021516517</v>
      </c>
      <c r="AC480" s="62">
        <f t="shared" si="365"/>
        <v>254271.19021516517</v>
      </c>
    </row>
    <row r="481" spans="1:29" x14ac:dyDescent="0.25">
      <c r="A481" s="30" t="str">
        <f>A462</f>
        <v>Residual value (costumization)</v>
      </c>
      <c r="B481" s="62">
        <f>((1+B463)^B471)*B463/(((1+B463)^B471)-1)*(B462)</f>
        <v>-12713.559510758259</v>
      </c>
      <c r="C481" s="62">
        <f t="shared" ref="C481:AC481" si="366">((1+C463)^C471)*C463/(((1+C463)^C471)-1)*(C462)</f>
        <v>-12713.559510758259</v>
      </c>
      <c r="D481" s="62">
        <f t="shared" si="366"/>
        <v>-12713.559510758259</v>
      </c>
      <c r="E481" s="62">
        <f t="shared" si="366"/>
        <v>-12713.559510758259</v>
      </c>
      <c r="F481" s="62">
        <f t="shared" si="366"/>
        <v>-12713.559510758259</v>
      </c>
      <c r="G481" s="62">
        <f t="shared" si="366"/>
        <v>-12713.559510758259</v>
      </c>
      <c r="H481" s="62">
        <f t="shared" si="366"/>
        <v>-12713.559510758259</v>
      </c>
      <c r="I481" s="62">
        <f t="shared" si="366"/>
        <v>-12713.559510758259</v>
      </c>
      <c r="J481" s="62">
        <f t="shared" si="366"/>
        <v>-12713.559510758259</v>
      </c>
      <c r="K481" s="62">
        <f t="shared" si="366"/>
        <v>-12713.559510758259</v>
      </c>
      <c r="L481" s="62">
        <f t="shared" si="366"/>
        <v>-12713.559510758259</v>
      </c>
      <c r="M481" s="62">
        <f t="shared" si="366"/>
        <v>-12713.559510758259</v>
      </c>
      <c r="N481" s="62">
        <f t="shared" si="366"/>
        <v>-12713.559510758259</v>
      </c>
      <c r="O481" s="62">
        <f t="shared" si="366"/>
        <v>-12713.559510758259</v>
      </c>
      <c r="P481" s="62">
        <f t="shared" si="366"/>
        <v>-12713.559510758259</v>
      </c>
      <c r="Q481" s="62">
        <f t="shared" si="366"/>
        <v>-12713.559510758259</v>
      </c>
      <c r="R481" s="62">
        <f t="shared" si="366"/>
        <v>-12713.559510758259</v>
      </c>
      <c r="S481" s="62">
        <f t="shared" si="366"/>
        <v>-12713.559510758259</v>
      </c>
      <c r="T481" s="62">
        <f t="shared" si="366"/>
        <v>-12713.559510758259</v>
      </c>
      <c r="U481" s="62">
        <f t="shared" si="366"/>
        <v>-12713.559510758259</v>
      </c>
      <c r="V481" s="62">
        <f t="shared" si="366"/>
        <v>-12713.559510758259</v>
      </c>
      <c r="W481" s="62">
        <f t="shared" si="366"/>
        <v>-12713.559510758259</v>
      </c>
      <c r="X481" s="62">
        <f t="shared" si="366"/>
        <v>-12713.559510758259</v>
      </c>
      <c r="Y481" s="62">
        <f t="shared" si="366"/>
        <v>-12713.559510758259</v>
      </c>
      <c r="Z481" s="62">
        <f t="shared" si="366"/>
        <v>-12713.559510758259</v>
      </c>
      <c r="AA481" s="62">
        <f t="shared" si="366"/>
        <v>-12713.559510758259</v>
      </c>
      <c r="AB481" s="62">
        <f t="shared" si="366"/>
        <v>-12713.559510758259</v>
      </c>
      <c r="AC481" s="62">
        <f t="shared" si="366"/>
        <v>-12713.559510758259</v>
      </c>
    </row>
    <row r="482" spans="1:29" x14ac:dyDescent="0.25">
      <c r="A482" s="30" t="str">
        <f t="shared" ref="A482:AC482" si="367">A464</f>
        <v>Opex fix (admin, crew, insurance)</v>
      </c>
      <c r="B482" s="62">
        <f t="shared" si="367"/>
        <v>650000</v>
      </c>
      <c r="C482" s="62">
        <f t="shared" si="367"/>
        <v>650000</v>
      </c>
      <c r="D482" s="62">
        <f t="shared" si="367"/>
        <v>650000</v>
      </c>
      <c r="E482" s="62">
        <f t="shared" si="367"/>
        <v>650000</v>
      </c>
      <c r="F482" s="62">
        <f t="shared" si="367"/>
        <v>650000</v>
      </c>
      <c r="G482" s="62">
        <f t="shared" si="367"/>
        <v>650000</v>
      </c>
      <c r="H482" s="62">
        <f t="shared" si="367"/>
        <v>650000</v>
      </c>
      <c r="I482" s="62">
        <f t="shared" si="367"/>
        <v>650000</v>
      </c>
      <c r="J482" s="62">
        <f t="shared" si="367"/>
        <v>650000</v>
      </c>
      <c r="K482" s="62">
        <f t="shared" si="367"/>
        <v>650000</v>
      </c>
      <c r="L482" s="62">
        <f t="shared" si="367"/>
        <v>650000</v>
      </c>
      <c r="M482" s="62">
        <f t="shared" si="367"/>
        <v>650000</v>
      </c>
      <c r="N482" s="62">
        <f t="shared" si="367"/>
        <v>650000</v>
      </c>
      <c r="O482" s="62">
        <f t="shared" si="367"/>
        <v>650000</v>
      </c>
      <c r="P482" s="62">
        <f t="shared" si="367"/>
        <v>650000</v>
      </c>
      <c r="Q482" s="62">
        <f t="shared" si="367"/>
        <v>650000</v>
      </c>
      <c r="R482" s="62">
        <f t="shared" si="367"/>
        <v>650000</v>
      </c>
      <c r="S482" s="62">
        <f t="shared" si="367"/>
        <v>650000</v>
      </c>
      <c r="T482" s="62">
        <f t="shared" si="367"/>
        <v>650000</v>
      </c>
      <c r="U482" s="62">
        <f t="shared" si="367"/>
        <v>650000</v>
      </c>
      <c r="V482" s="62">
        <f t="shared" si="367"/>
        <v>650000</v>
      </c>
      <c r="W482" s="62">
        <f t="shared" si="367"/>
        <v>650000</v>
      </c>
      <c r="X482" s="62">
        <f t="shared" si="367"/>
        <v>650000</v>
      </c>
      <c r="Y482" s="62">
        <f t="shared" si="367"/>
        <v>650000</v>
      </c>
      <c r="Z482" s="62">
        <f t="shared" si="367"/>
        <v>650000</v>
      </c>
      <c r="AA482" s="62">
        <f t="shared" si="367"/>
        <v>650000</v>
      </c>
      <c r="AB482" s="62">
        <f t="shared" si="367"/>
        <v>650000</v>
      </c>
      <c r="AC482" s="62">
        <f t="shared" si="367"/>
        <v>650000</v>
      </c>
    </row>
    <row r="483" spans="1:29" x14ac:dyDescent="0.25">
      <c r="A483" s="30" t="str">
        <f t="shared" ref="A483:AC483" si="368">A465</f>
        <v>Opex maintenance &amp; repair</v>
      </c>
      <c r="B483" s="62">
        <f t="shared" si="368"/>
        <v>1293563.9575177333</v>
      </c>
      <c r="C483" s="62">
        <f t="shared" si="368"/>
        <v>1290808.235093934</v>
      </c>
      <c r="D483" s="62">
        <f t="shared" si="368"/>
        <v>1286895.5042898762</v>
      </c>
      <c r="E483" s="62">
        <f t="shared" si="368"/>
        <v>1281365.2352877648</v>
      </c>
      <c r="F483" s="62">
        <f t="shared" si="368"/>
        <v>1273600.837383118</v>
      </c>
      <c r="G483" s="62">
        <f t="shared" si="368"/>
        <v>1262805.5057319398</v>
      </c>
      <c r="H483" s="62">
        <f t="shared" si="368"/>
        <v>1248005.5098923349</v>
      </c>
      <c r="I483" s="62">
        <f t="shared" si="368"/>
        <v>1228115.9013873441</v>
      </c>
      <c r="J483" s="62">
        <f t="shared" si="368"/>
        <v>1202116.3406815415</v>
      </c>
      <c r="K483" s="62">
        <f t="shared" si="368"/>
        <v>1169374.2884687176</v>
      </c>
      <c r="L483" s="62">
        <f t="shared" si="368"/>
        <v>1130084.7656740851</v>
      </c>
      <c r="M483" s="62">
        <f t="shared" si="368"/>
        <v>1085657.2084191416</v>
      </c>
      <c r="N483" s="62">
        <f t="shared" si="368"/>
        <v>1038755.2185067786</v>
      </c>
      <c r="O483" s="62">
        <f t="shared" si="368"/>
        <v>992776.17202817916</v>
      </c>
      <c r="P483" s="62">
        <f t="shared" si="368"/>
        <v>950920.49960650213</v>
      </c>
      <c r="Q483" s="62">
        <f t="shared" si="368"/>
        <v>915349.13841044903</v>
      </c>
      <c r="R483" s="62">
        <f t="shared" si="368"/>
        <v>886862.84856226621</v>
      </c>
      <c r="S483" s="62">
        <f t="shared" si="368"/>
        <v>865126.54509633617</v>
      </c>
      <c r="T483" s="62">
        <f t="shared" si="368"/>
        <v>849148.61879481981</v>
      </c>
      <c r="U483" s="62">
        <f t="shared" si="368"/>
        <v>837724.6326365323</v>
      </c>
      <c r="V483" s="62">
        <f t="shared" si="368"/>
        <v>829718.10542985611</v>
      </c>
      <c r="W483" s="62">
        <f t="shared" si="368"/>
        <v>824185.10301042092</v>
      </c>
      <c r="X483" s="62">
        <f t="shared" si="368"/>
        <v>820398.59373471502</v>
      </c>
      <c r="Y483" s="62">
        <f t="shared" si="368"/>
        <v>817824.59227500285</v>
      </c>
      <c r="Z483" s="62">
        <f t="shared" si="368"/>
        <v>816082.79412917187</v>
      </c>
      <c r="AA483" s="62">
        <f t="shared" si="368"/>
        <v>814907.77528152149</v>
      </c>
      <c r="AB483" s="62">
        <f t="shared" si="368"/>
        <v>814116.75843028165</v>
      </c>
      <c r="AC483" s="62">
        <f t="shared" si="368"/>
        <v>813584.99765465059</v>
      </c>
    </row>
    <row r="484" spans="1:29" x14ac:dyDescent="0.25">
      <c r="A484" s="30" t="str">
        <f>A466</f>
        <v>Opex var (mode-fees, shunting)</v>
      </c>
      <c r="B484" s="62">
        <f>B466*B475</f>
        <v>700000</v>
      </c>
      <c r="C484" s="62">
        <f t="shared" ref="C484:AC484" si="369">C466*C475</f>
        <v>700000</v>
      </c>
      <c r="D484" s="62">
        <f t="shared" si="369"/>
        <v>700000</v>
      </c>
      <c r="E484" s="62">
        <f t="shared" si="369"/>
        <v>700000</v>
      </c>
      <c r="F484" s="62">
        <f t="shared" si="369"/>
        <v>700000</v>
      </c>
      <c r="G484" s="62">
        <f t="shared" si="369"/>
        <v>700000</v>
      </c>
      <c r="H484" s="62">
        <f t="shared" si="369"/>
        <v>700000</v>
      </c>
      <c r="I484" s="62">
        <f t="shared" si="369"/>
        <v>700000</v>
      </c>
      <c r="J484" s="62">
        <f t="shared" si="369"/>
        <v>700000</v>
      </c>
      <c r="K484" s="62">
        <f t="shared" si="369"/>
        <v>700000</v>
      </c>
      <c r="L484" s="62">
        <f t="shared" si="369"/>
        <v>700000</v>
      </c>
      <c r="M484" s="62">
        <f t="shared" si="369"/>
        <v>700000</v>
      </c>
      <c r="N484" s="62">
        <f t="shared" si="369"/>
        <v>700000</v>
      </c>
      <c r="O484" s="62">
        <f t="shared" si="369"/>
        <v>700000</v>
      </c>
      <c r="P484" s="62">
        <f t="shared" si="369"/>
        <v>700000</v>
      </c>
      <c r="Q484" s="62">
        <f t="shared" si="369"/>
        <v>700000</v>
      </c>
      <c r="R484" s="62">
        <f t="shared" si="369"/>
        <v>700000</v>
      </c>
      <c r="S484" s="62">
        <f t="shared" si="369"/>
        <v>700000</v>
      </c>
      <c r="T484" s="62">
        <f t="shared" si="369"/>
        <v>700000</v>
      </c>
      <c r="U484" s="62">
        <f t="shared" si="369"/>
        <v>700000</v>
      </c>
      <c r="V484" s="62">
        <f t="shared" si="369"/>
        <v>700000</v>
      </c>
      <c r="W484" s="62">
        <f t="shared" si="369"/>
        <v>700000</v>
      </c>
      <c r="X484" s="62">
        <f t="shared" si="369"/>
        <v>700000</v>
      </c>
      <c r="Y484" s="62">
        <f t="shared" si="369"/>
        <v>700000</v>
      </c>
      <c r="Z484" s="62">
        <f t="shared" si="369"/>
        <v>700000</v>
      </c>
      <c r="AA484" s="62">
        <f t="shared" si="369"/>
        <v>700000</v>
      </c>
      <c r="AB484" s="62">
        <f t="shared" si="369"/>
        <v>700000</v>
      </c>
      <c r="AC484" s="62">
        <f t="shared" si="369"/>
        <v>700000</v>
      </c>
    </row>
    <row r="485" spans="1:29" x14ac:dyDescent="0.25">
      <c r="A485" s="30" t="str">
        <f>A468</f>
        <v>Fuel Cost</v>
      </c>
      <c r="B485" s="62">
        <f>B467*B468*B475</f>
        <v>447653.91278257803</v>
      </c>
      <c r="C485" s="62">
        <f t="shared" ref="C485:AC485" si="370">C467*C468*C475</f>
        <v>447125.47116858652</v>
      </c>
      <c r="D485" s="62">
        <f t="shared" si="370"/>
        <v>446375.15982976876</v>
      </c>
      <c r="E485" s="62">
        <f t="shared" si="370"/>
        <v>445314.66685266612</v>
      </c>
      <c r="F485" s="62">
        <f t="shared" si="370"/>
        <v>443825.7538456922</v>
      </c>
      <c r="G485" s="62">
        <f t="shared" si="370"/>
        <v>441755.62427384011</v>
      </c>
      <c r="H485" s="62">
        <f t="shared" si="370"/>
        <v>438917.55407453218</v>
      </c>
      <c r="I485" s="62">
        <f t="shared" si="370"/>
        <v>435103.4918419699</v>
      </c>
      <c r="J485" s="62">
        <f t="shared" si="370"/>
        <v>430117.77568137628</v>
      </c>
      <c r="K485" s="62">
        <f t="shared" si="370"/>
        <v>423839.10887251585</v>
      </c>
      <c r="L485" s="62">
        <f t="shared" si="370"/>
        <v>416304.88893104222</v>
      </c>
      <c r="M485" s="62">
        <f t="shared" si="370"/>
        <v>407785.39151767886</v>
      </c>
      <c r="N485" s="62">
        <f t="shared" si="370"/>
        <v>398791.39305300947</v>
      </c>
      <c r="O485" s="62">
        <f t="shared" si="370"/>
        <v>389974.37965532253</v>
      </c>
      <c r="P485" s="62">
        <f t="shared" si="370"/>
        <v>381948.07087393251</v>
      </c>
      <c r="Q485" s="62">
        <f t="shared" si="370"/>
        <v>375126.85137810098</v>
      </c>
      <c r="R485" s="62">
        <f t="shared" si="370"/>
        <v>369664.27617313835</v>
      </c>
      <c r="S485" s="62">
        <f t="shared" si="370"/>
        <v>365496.08884536289</v>
      </c>
      <c r="T485" s="62">
        <f t="shared" si="370"/>
        <v>362432.13687034114</v>
      </c>
      <c r="U485" s="62">
        <f t="shared" si="370"/>
        <v>360241.45553336525</v>
      </c>
      <c r="V485" s="62">
        <f t="shared" si="370"/>
        <v>358706.11143519945</v>
      </c>
      <c r="W485" s="62">
        <f t="shared" si="370"/>
        <v>357645.09429374349</v>
      </c>
      <c r="X485" s="62">
        <f t="shared" si="370"/>
        <v>356918.98739133298</v>
      </c>
      <c r="Y485" s="62">
        <f t="shared" si="370"/>
        <v>356425.39287178352</v>
      </c>
      <c r="Z485" s="62">
        <f t="shared" si="370"/>
        <v>356091.38295283035</v>
      </c>
      <c r="AA485" s="62">
        <f t="shared" si="370"/>
        <v>355866.05951279146</v>
      </c>
      <c r="AB485" s="62">
        <f t="shared" si="370"/>
        <v>355714.37289226911</v>
      </c>
      <c r="AC485" s="62">
        <f t="shared" si="370"/>
        <v>355612.40161965293</v>
      </c>
    </row>
    <row r="486" spans="1:29" ht="15.75" thickBot="1" x14ac:dyDescent="0.3">
      <c r="A486" s="59" t="str">
        <f>A449</f>
        <v>Emission Cost</v>
      </c>
      <c r="B486" s="62">
        <f>B469*B475</f>
        <v>0</v>
      </c>
      <c r="C486" s="62">
        <f t="shared" ref="C486:AC486" si="371">C469*C475</f>
        <v>0</v>
      </c>
      <c r="D486" s="62">
        <f t="shared" si="371"/>
        <v>0</v>
      </c>
      <c r="E486" s="62">
        <f t="shared" si="371"/>
        <v>0</v>
      </c>
      <c r="F486" s="62">
        <f t="shared" si="371"/>
        <v>0</v>
      </c>
      <c r="G486" s="62">
        <f t="shared" si="371"/>
        <v>0</v>
      </c>
      <c r="H486" s="62">
        <f t="shared" si="371"/>
        <v>0</v>
      </c>
      <c r="I486" s="62">
        <f t="shared" si="371"/>
        <v>0</v>
      </c>
      <c r="J486" s="62">
        <f t="shared" si="371"/>
        <v>0</v>
      </c>
      <c r="K486" s="62">
        <f t="shared" si="371"/>
        <v>0</v>
      </c>
      <c r="L486" s="62">
        <f t="shared" si="371"/>
        <v>0</v>
      </c>
      <c r="M486" s="62">
        <f t="shared" si="371"/>
        <v>0</v>
      </c>
      <c r="N486" s="62">
        <f t="shared" si="371"/>
        <v>0</v>
      </c>
      <c r="O486" s="62">
        <f t="shared" si="371"/>
        <v>0</v>
      </c>
      <c r="P486" s="62">
        <f t="shared" si="371"/>
        <v>0</v>
      </c>
      <c r="Q486" s="62">
        <f t="shared" si="371"/>
        <v>0</v>
      </c>
      <c r="R486" s="62">
        <f t="shared" si="371"/>
        <v>0</v>
      </c>
      <c r="S486" s="62">
        <f t="shared" si="371"/>
        <v>0</v>
      </c>
      <c r="T486" s="62">
        <f t="shared" si="371"/>
        <v>0</v>
      </c>
      <c r="U486" s="62">
        <f t="shared" si="371"/>
        <v>0</v>
      </c>
      <c r="V486" s="62">
        <f t="shared" si="371"/>
        <v>0</v>
      </c>
      <c r="W486" s="62">
        <f t="shared" si="371"/>
        <v>0</v>
      </c>
      <c r="X486" s="62">
        <f t="shared" si="371"/>
        <v>0</v>
      </c>
      <c r="Y486" s="62">
        <f t="shared" si="371"/>
        <v>0</v>
      </c>
      <c r="Z486" s="62">
        <f t="shared" si="371"/>
        <v>0</v>
      </c>
      <c r="AA486" s="62">
        <f t="shared" si="371"/>
        <v>0</v>
      </c>
      <c r="AB486" s="62">
        <f t="shared" si="371"/>
        <v>0</v>
      </c>
      <c r="AC486" s="62">
        <f t="shared" si="371"/>
        <v>0</v>
      </c>
    </row>
    <row r="487" spans="1:29" ht="15.75" thickBot="1" x14ac:dyDescent="0.3">
      <c r="A487" s="31" t="s">
        <v>209</v>
      </c>
      <c r="B487" s="64">
        <f>B478+B479+B480+B481+B482+B483+B484+B485+B486</f>
        <v>4156208.8851902504</v>
      </c>
      <c r="C487" s="64">
        <f t="shared" ref="C487:AC487" si="372">C478+C479+C480+C481+C482+C483+C484+C485+C486</f>
        <v>4150860.9799484978</v>
      </c>
      <c r="D487" s="64">
        <f t="shared" si="372"/>
        <v>4143267.7211369895</v>
      </c>
      <c r="E487" s="64">
        <f t="shared" si="372"/>
        <v>4132535.3794725062</v>
      </c>
      <c r="F487" s="64">
        <f t="shared" si="372"/>
        <v>4117467.3654030552</v>
      </c>
      <c r="G487" s="64">
        <f t="shared" si="372"/>
        <v>4096517.3559880313</v>
      </c>
      <c r="H487" s="64">
        <f t="shared" si="372"/>
        <v>4067795.6768214442</v>
      </c>
      <c r="I487" s="64">
        <f t="shared" si="372"/>
        <v>4029196.8177122637</v>
      </c>
      <c r="J487" s="64">
        <f t="shared" si="372"/>
        <v>3978740.6521053817</v>
      </c>
      <c r="K487" s="64">
        <f t="shared" si="372"/>
        <v>3915199.6397224031</v>
      </c>
      <c r="L487" s="64">
        <f t="shared" si="372"/>
        <v>3838952.2488078754</v>
      </c>
      <c r="M487" s="64">
        <f t="shared" si="372"/>
        <v>3752733.707974439</v>
      </c>
      <c r="N487" s="64">
        <f t="shared" si="372"/>
        <v>3661713.1481623529</v>
      </c>
      <c r="O487" s="64">
        <f t="shared" si="372"/>
        <v>3572483.7027181862</v>
      </c>
      <c r="P487" s="64">
        <f t="shared" si="372"/>
        <v>3491256.3018712094</v>
      </c>
      <c r="Q487" s="64">
        <f t="shared" si="372"/>
        <v>3422224.5781555967</v>
      </c>
      <c r="R487" s="64">
        <f t="shared" si="372"/>
        <v>3366942.5303406599</v>
      </c>
      <c r="S487" s="64">
        <f t="shared" si="372"/>
        <v>3324759.8742654892</v>
      </c>
      <c r="T487" s="64">
        <f t="shared" si="372"/>
        <v>3293752.2389963306</v>
      </c>
      <c r="U487" s="64">
        <f t="shared" si="372"/>
        <v>3271582.2283559344</v>
      </c>
      <c r="V487" s="64">
        <f t="shared" si="372"/>
        <v>3256044.3249564399</v>
      </c>
      <c r="W487" s="64">
        <f t="shared" si="372"/>
        <v>3245306.6786732087</v>
      </c>
      <c r="X487" s="64">
        <f t="shared" si="372"/>
        <v>3237958.3722441555</v>
      </c>
      <c r="Y487" s="64">
        <f t="shared" si="372"/>
        <v>3232963.1246169675</v>
      </c>
      <c r="Z487" s="64">
        <f t="shared" si="372"/>
        <v>3229582.8961317916</v>
      </c>
      <c r="AA487" s="64">
        <f t="shared" si="372"/>
        <v>3227302.5904666651</v>
      </c>
      <c r="AB487" s="64">
        <f t="shared" si="372"/>
        <v>3225767.5000204984</v>
      </c>
      <c r="AC487" s="64">
        <f t="shared" si="372"/>
        <v>3224735.5360553344</v>
      </c>
    </row>
    <row r="488" spans="1:29" ht="15.75" thickBot="1" x14ac:dyDescent="0.3">
      <c r="AC488" s="32"/>
    </row>
    <row r="489" spans="1:29" ht="15.75" thickBot="1" x14ac:dyDescent="0.3">
      <c r="A489" s="26" t="s">
        <v>208</v>
      </c>
      <c r="B489" s="27">
        <v>2023</v>
      </c>
      <c r="C489" s="27">
        <v>2024</v>
      </c>
      <c r="D489" s="27">
        <v>2025</v>
      </c>
      <c r="E489" s="27">
        <v>2026</v>
      </c>
      <c r="F489" s="27">
        <v>2027</v>
      </c>
      <c r="G489" s="27">
        <v>2028</v>
      </c>
      <c r="H489" s="27">
        <v>2029</v>
      </c>
      <c r="I489" s="27">
        <v>2030</v>
      </c>
      <c r="J489" s="27">
        <v>2031</v>
      </c>
      <c r="K489" s="27">
        <v>2032</v>
      </c>
      <c r="L489" s="27">
        <v>2033</v>
      </c>
      <c r="M489" s="27">
        <v>2034</v>
      </c>
      <c r="N489" s="27">
        <v>2035</v>
      </c>
      <c r="O489" s="27">
        <v>2036</v>
      </c>
      <c r="P489" s="27">
        <v>2037</v>
      </c>
      <c r="Q489" s="27">
        <v>2038</v>
      </c>
      <c r="R489" s="27">
        <v>2039</v>
      </c>
      <c r="S489" s="27">
        <v>2040</v>
      </c>
      <c r="T489" s="27">
        <v>2041</v>
      </c>
      <c r="U489" s="27">
        <v>2042</v>
      </c>
      <c r="V489" s="27">
        <v>2043</v>
      </c>
      <c r="W489" s="27">
        <v>2044</v>
      </c>
      <c r="X489" s="27">
        <v>2045</v>
      </c>
      <c r="Y489" s="27">
        <v>2046</v>
      </c>
      <c r="Z489" s="27">
        <v>2047</v>
      </c>
      <c r="AA489" s="27">
        <v>2048</v>
      </c>
      <c r="AB489" s="27">
        <v>2049</v>
      </c>
      <c r="AC489" s="28">
        <v>2050</v>
      </c>
    </row>
    <row r="490" spans="1:29" x14ac:dyDescent="0.25">
      <c r="A490" s="29" t="str">
        <f t="shared" ref="A490:A497" si="373">A478</f>
        <v>Capex vehicle</v>
      </c>
      <c r="B490" s="65">
        <f>((1+B463)^B470)*B463/(((1+B463)^B470)-1)*(B459)/B475</f>
        <v>4.8601077594228057</v>
      </c>
      <c r="C490" s="65">
        <f t="shared" ref="C490:AC490" si="374">((1+C463)^C470)*C463/(((1+C463)^C470)-1)*(C459)/C475</f>
        <v>4.8497541098356427</v>
      </c>
      <c r="D490" s="65">
        <f t="shared" si="374"/>
        <v>4.8350534116360544</v>
      </c>
      <c r="E490" s="65">
        <f t="shared" si="374"/>
        <v>4.8142753873778386</v>
      </c>
      <c r="F490" s="65">
        <f t="shared" si="374"/>
        <v>4.7851034161859127</v>
      </c>
      <c r="G490" s="65">
        <f t="shared" si="374"/>
        <v>4.7445437864756714</v>
      </c>
      <c r="H490" s="65">
        <f t="shared" si="374"/>
        <v>4.6889380514816965</v>
      </c>
      <c r="I490" s="65">
        <f t="shared" si="374"/>
        <v>4.6142099021194625</v>
      </c>
      <c r="J490" s="65">
        <f t="shared" si="374"/>
        <v>4.5165257744862721</v>
      </c>
      <c r="K490" s="65">
        <f t="shared" si="374"/>
        <v>4.3935091264928241</v>
      </c>
      <c r="L490" s="65">
        <f t="shared" si="374"/>
        <v>4.2458926800941192</v>
      </c>
      <c r="M490" s="65">
        <f t="shared" si="374"/>
        <v>4.0789718916073303</v>
      </c>
      <c r="N490" s="65">
        <f t="shared" si="374"/>
        <v>3.9027543000605887</v>
      </c>
      <c r="O490" s="65">
        <f t="shared" si="374"/>
        <v>3.7300043411097277</v>
      </c>
      <c r="P490" s="65">
        <f t="shared" si="374"/>
        <v>3.5727464976685668</v>
      </c>
      <c r="Q490" s="65">
        <f t="shared" si="374"/>
        <v>3.4390997246911277</v>
      </c>
      <c r="R490" s="65">
        <f t="shared" si="374"/>
        <v>3.3320725943171574</v>
      </c>
      <c r="S490" s="65">
        <f t="shared" si="374"/>
        <v>3.2504061436387905</v>
      </c>
      <c r="T490" s="65">
        <f t="shared" si="374"/>
        <v>3.1903747527313779</v>
      </c>
      <c r="U490" s="65">
        <f t="shared" si="374"/>
        <v>3.147453176686561</v>
      </c>
      <c r="V490" s="65">
        <f t="shared" si="374"/>
        <v>3.1173714905224945</v>
      </c>
      <c r="W490" s="65">
        <f t="shared" si="374"/>
        <v>3.0965831964181936</v>
      </c>
      <c r="X490" s="65">
        <f t="shared" si="374"/>
        <v>3.0823567308421902</v>
      </c>
      <c r="Y490" s="65">
        <f t="shared" si="374"/>
        <v>3.0726858333234324</v>
      </c>
      <c r="Z490" s="65">
        <f t="shared" si="374"/>
        <v>3.0661416445844814</v>
      </c>
      <c r="AA490" s="65">
        <f t="shared" si="374"/>
        <v>3.0617269280289179</v>
      </c>
      <c r="AB490" s="65">
        <f t="shared" si="374"/>
        <v>3.058754962774163</v>
      </c>
      <c r="AC490" s="65">
        <f t="shared" si="374"/>
        <v>3.0567570602686231</v>
      </c>
    </row>
    <row r="491" spans="1:29" x14ac:dyDescent="0.25">
      <c r="A491" s="30" t="str">
        <f t="shared" si="373"/>
        <v>Residual value (vehicle)</v>
      </c>
      <c r="B491" s="66">
        <f>((1+B463)^B470)*B463/(((1+B463)^B470)-1)*(B460)/B475</f>
        <v>-0.24703557911170351</v>
      </c>
      <c r="C491" s="66">
        <f t="shared" ref="C491:AC491" si="375">((1+C463)^C470)*C463/(((1+C463)^C470)-1)*(C460)/C475</f>
        <v>-0.24824350489687252</v>
      </c>
      <c r="D491" s="66">
        <f t="shared" si="375"/>
        <v>-0.24995858635349122</v>
      </c>
      <c r="E491" s="66">
        <f t="shared" si="375"/>
        <v>-0.25238268918361639</v>
      </c>
      <c r="F491" s="66">
        <f t="shared" si="375"/>
        <v>-0.25578608582267437</v>
      </c>
      <c r="G491" s="66">
        <f t="shared" si="375"/>
        <v>-0.26051804262220252</v>
      </c>
      <c r="H491" s="66">
        <f t="shared" si="375"/>
        <v>-0.26700537837149957</v>
      </c>
      <c r="I491" s="66">
        <f t="shared" si="375"/>
        <v>-0.27572366246376023</v>
      </c>
      <c r="J491" s="66">
        <f t="shared" si="375"/>
        <v>-0.28712014402096564</v>
      </c>
      <c r="K491" s="66">
        <f t="shared" si="375"/>
        <v>-0.301472086286868</v>
      </c>
      <c r="L491" s="66">
        <f t="shared" si="375"/>
        <v>-0.31869400503338358</v>
      </c>
      <c r="M491" s="66">
        <f t="shared" si="375"/>
        <v>-0.33816809702350897</v>
      </c>
      <c r="N491" s="66">
        <f t="shared" si="375"/>
        <v>-0.35872681603729545</v>
      </c>
      <c r="O491" s="66">
        <f t="shared" si="375"/>
        <v>-0.378880977914896</v>
      </c>
      <c r="P491" s="66">
        <f t="shared" si="375"/>
        <v>-0.39722772631636477</v>
      </c>
      <c r="Q491" s="66">
        <f t="shared" si="375"/>
        <v>-0.41281984983039921</v>
      </c>
      <c r="R491" s="66">
        <f t="shared" si="375"/>
        <v>-0.42530634837402914</v>
      </c>
      <c r="S491" s="66">
        <f t="shared" si="375"/>
        <v>-0.43483410095317204</v>
      </c>
      <c r="T491" s="66">
        <f t="shared" si="375"/>
        <v>-0.44183776322570334</v>
      </c>
      <c r="U491" s="66">
        <f t="shared" si="375"/>
        <v>-0.44684528043093191</v>
      </c>
      <c r="V491" s="66">
        <f t="shared" si="375"/>
        <v>-0.45035481048340636</v>
      </c>
      <c r="W491" s="66">
        <f t="shared" si="375"/>
        <v>-0.45278011146224156</v>
      </c>
      <c r="X491" s="66">
        <f t="shared" si="375"/>
        <v>-0.45443986577944195</v>
      </c>
      <c r="Y491" s="66">
        <f t="shared" si="375"/>
        <v>-0.45556813715663036</v>
      </c>
      <c r="Z491" s="66">
        <f t="shared" si="375"/>
        <v>-0.45633162584284143</v>
      </c>
      <c r="AA491" s="66">
        <f t="shared" si="375"/>
        <v>-0.45684667610765711</v>
      </c>
      <c r="AB491" s="66">
        <f t="shared" si="375"/>
        <v>-0.45719340538737846</v>
      </c>
      <c r="AC491" s="66">
        <f t="shared" si="375"/>
        <v>-0.45742649401302482</v>
      </c>
    </row>
    <row r="492" spans="1:29" x14ac:dyDescent="0.25">
      <c r="A492" s="30" t="str">
        <f t="shared" si="373"/>
        <v>Capex costumization</v>
      </c>
      <c r="B492" s="66">
        <f>((1+B463)^B471)*B463/(((1+B463)^B471)-1)*(B461)/B475</f>
        <v>1.4244884605891606</v>
      </c>
      <c r="C492" s="66">
        <f t="shared" ref="C492:AC492" si="376">((1+C463)^C471)*C463/(((1+C463)^C471)-1)*(C461)/C475</f>
        <v>1.4244884605891606</v>
      </c>
      <c r="D492" s="66">
        <f t="shared" si="376"/>
        <v>1.4244884605891606</v>
      </c>
      <c r="E492" s="66">
        <f t="shared" si="376"/>
        <v>1.4244884605891606</v>
      </c>
      <c r="F492" s="66">
        <f t="shared" si="376"/>
        <v>1.4244884605891606</v>
      </c>
      <c r="G492" s="66">
        <f t="shared" si="376"/>
        <v>1.4244884605891606</v>
      </c>
      <c r="H492" s="66">
        <f t="shared" si="376"/>
        <v>1.4244884605891606</v>
      </c>
      <c r="I492" s="66">
        <f t="shared" si="376"/>
        <v>1.4244884605891606</v>
      </c>
      <c r="J492" s="66">
        <f t="shared" si="376"/>
        <v>1.4244884605891606</v>
      </c>
      <c r="K492" s="66">
        <f t="shared" si="376"/>
        <v>1.4244884605891606</v>
      </c>
      <c r="L492" s="66">
        <f t="shared" si="376"/>
        <v>1.4244884605891606</v>
      </c>
      <c r="M492" s="66">
        <f t="shared" si="376"/>
        <v>1.4244884605891606</v>
      </c>
      <c r="N492" s="66">
        <f t="shared" si="376"/>
        <v>1.4244884605891606</v>
      </c>
      <c r="O492" s="66">
        <f t="shared" si="376"/>
        <v>1.4244884605891606</v>
      </c>
      <c r="P492" s="66">
        <f t="shared" si="376"/>
        <v>1.4244884605891606</v>
      </c>
      <c r="Q492" s="66">
        <f t="shared" si="376"/>
        <v>1.4244884605891606</v>
      </c>
      <c r="R492" s="66">
        <f t="shared" si="376"/>
        <v>1.4244884605891606</v>
      </c>
      <c r="S492" s="66">
        <f t="shared" si="376"/>
        <v>1.4244884605891606</v>
      </c>
      <c r="T492" s="66">
        <f t="shared" si="376"/>
        <v>1.4244884605891606</v>
      </c>
      <c r="U492" s="66">
        <f t="shared" si="376"/>
        <v>1.4244884605891606</v>
      </c>
      <c r="V492" s="66">
        <f t="shared" si="376"/>
        <v>1.4244884605891606</v>
      </c>
      <c r="W492" s="66">
        <f t="shared" si="376"/>
        <v>1.4244884605891606</v>
      </c>
      <c r="X492" s="66">
        <f t="shared" si="376"/>
        <v>1.4244884605891606</v>
      </c>
      <c r="Y492" s="66">
        <f t="shared" si="376"/>
        <v>1.4244884605891606</v>
      </c>
      <c r="Z492" s="66">
        <f t="shared" si="376"/>
        <v>1.4244884605891606</v>
      </c>
      <c r="AA492" s="66">
        <f t="shared" si="376"/>
        <v>1.4244884605891606</v>
      </c>
      <c r="AB492" s="66">
        <f t="shared" si="376"/>
        <v>1.4244884605891606</v>
      </c>
      <c r="AC492" s="66">
        <f t="shared" si="376"/>
        <v>1.4244884605891606</v>
      </c>
    </row>
    <row r="493" spans="1:29" x14ac:dyDescent="0.25">
      <c r="A493" s="30" t="str">
        <f t="shared" si="373"/>
        <v>Residual value (costumization)</v>
      </c>
      <c r="B493" s="66">
        <f>((1+B463)^B471)*B463/(((1+B463)^B471)-1)*(B462)/B475</f>
        <v>-7.1224423029458042E-2</v>
      </c>
      <c r="C493" s="66">
        <f t="shared" ref="C493:AC493" si="377">((1+C463)^C471)*C463/(((1+C463)^C471)-1)*(C462)/C475</f>
        <v>-7.1224423029458042E-2</v>
      </c>
      <c r="D493" s="66">
        <f t="shared" si="377"/>
        <v>-7.1224423029458042E-2</v>
      </c>
      <c r="E493" s="66">
        <f t="shared" si="377"/>
        <v>-7.1224423029458042E-2</v>
      </c>
      <c r="F493" s="66">
        <f t="shared" si="377"/>
        <v>-7.1224423029458042E-2</v>
      </c>
      <c r="G493" s="66">
        <f t="shared" si="377"/>
        <v>-7.1224423029458042E-2</v>
      </c>
      <c r="H493" s="66">
        <f t="shared" si="377"/>
        <v>-7.1224423029458042E-2</v>
      </c>
      <c r="I493" s="66">
        <f t="shared" si="377"/>
        <v>-7.1224423029458042E-2</v>
      </c>
      <c r="J493" s="66">
        <f t="shared" si="377"/>
        <v>-7.1224423029458042E-2</v>
      </c>
      <c r="K493" s="66">
        <f t="shared" si="377"/>
        <v>-7.1224423029458042E-2</v>
      </c>
      <c r="L493" s="66">
        <f t="shared" si="377"/>
        <v>-7.1224423029458042E-2</v>
      </c>
      <c r="M493" s="66">
        <f t="shared" si="377"/>
        <v>-7.1224423029458042E-2</v>
      </c>
      <c r="N493" s="66">
        <f t="shared" si="377"/>
        <v>-7.1224423029458042E-2</v>
      </c>
      <c r="O493" s="66">
        <f t="shared" si="377"/>
        <v>-7.1224423029458042E-2</v>
      </c>
      <c r="P493" s="66">
        <f t="shared" si="377"/>
        <v>-7.1224423029458042E-2</v>
      </c>
      <c r="Q493" s="66">
        <f t="shared" si="377"/>
        <v>-7.1224423029458042E-2</v>
      </c>
      <c r="R493" s="66">
        <f t="shared" si="377"/>
        <v>-7.1224423029458042E-2</v>
      </c>
      <c r="S493" s="66">
        <f t="shared" si="377"/>
        <v>-7.1224423029458042E-2</v>
      </c>
      <c r="T493" s="66">
        <f t="shared" si="377"/>
        <v>-7.1224423029458042E-2</v>
      </c>
      <c r="U493" s="66">
        <f t="shared" si="377"/>
        <v>-7.1224423029458042E-2</v>
      </c>
      <c r="V493" s="66">
        <f t="shared" si="377"/>
        <v>-7.1224423029458042E-2</v>
      </c>
      <c r="W493" s="66">
        <f t="shared" si="377"/>
        <v>-7.1224423029458042E-2</v>
      </c>
      <c r="X493" s="66">
        <f t="shared" si="377"/>
        <v>-7.1224423029458042E-2</v>
      </c>
      <c r="Y493" s="66">
        <f t="shared" si="377"/>
        <v>-7.1224423029458042E-2</v>
      </c>
      <c r="Z493" s="66">
        <f t="shared" si="377"/>
        <v>-7.1224423029458042E-2</v>
      </c>
      <c r="AA493" s="66">
        <f t="shared" si="377"/>
        <v>-7.1224423029458042E-2</v>
      </c>
      <c r="AB493" s="66">
        <f t="shared" si="377"/>
        <v>-7.1224423029458042E-2</v>
      </c>
      <c r="AC493" s="66">
        <f t="shared" si="377"/>
        <v>-7.1224423029458042E-2</v>
      </c>
    </row>
    <row r="494" spans="1:29" x14ac:dyDescent="0.25">
      <c r="A494" s="30" t="str">
        <f t="shared" si="373"/>
        <v>Opex fix (admin, crew, insurance)</v>
      </c>
      <c r="B494" s="66">
        <f>B464/B475</f>
        <v>3.6414565826330532</v>
      </c>
      <c r="C494" s="66">
        <f t="shared" ref="C494:AC494" si="378">C464/C475</f>
        <v>3.6414565826330532</v>
      </c>
      <c r="D494" s="66">
        <f t="shared" si="378"/>
        <v>3.6414565826330532</v>
      </c>
      <c r="E494" s="66">
        <f t="shared" si="378"/>
        <v>3.6414565826330532</v>
      </c>
      <c r="F494" s="66">
        <f t="shared" si="378"/>
        <v>3.6414565826330532</v>
      </c>
      <c r="G494" s="66">
        <f t="shared" si="378"/>
        <v>3.6414565826330532</v>
      </c>
      <c r="H494" s="66">
        <f t="shared" si="378"/>
        <v>3.6414565826330532</v>
      </c>
      <c r="I494" s="66">
        <f t="shared" si="378"/>
        <v>3.6414565826330532</v>
      </c>
      <c r="J494" s="66">
        <f t="shared" si="378"/>
        <v>3.6414565826330532</v>
      </c>
      <c r="K494" s="66">
        <f t="shared" si="378"/>
        <v>3.6414565826330532</v>
      </c>
      <c r="L494" s="66">
        <f t="shared" si="378"/>
        <v>3.6414565826330532</v>
      </c>
      <c r="M494" s="66">
        <f t="shared" si="378"/>
        <v>3.6414565826330532</v>
      </c>
      <c r="N494" s="66">
        <f t="shared" si="378"/>
        <v>3.6414565826330532</v>
      </c>
      <c r="O494" s="66">
        <f t="shared" si="378"/>
        <v>3.6414565826330532</v>
      </c>
      <c r="P494" s="66">
        <f t="shared" si="378"/>
        <v>3.6414565826330532</v>
      </c>
      <c r="Q494" s="66">
        <f t="shared" si="378"/>
        <v>3.6414565826330532</v>
      </c>
      <c r="R494" s="66">
        <f t="shared" si="378"/>
        <v>3.6414565826330532</v>
      </c>
      <c r="S494" s="66">
        <f t="shared" si="378"/>
        <v>3.6414565826330532</v>
      </c>
      <c r="T494" s="66">
        <f t="shared" si="378"/>
        <v>3.6414565826330532</v>
      </c>
      <c r="U494" s="66">
        <f t="shared" si="378"/>
        <v>3.6414565826330532</v>
      </c>
      <c r="V494" s="66">
        <f t="shared" si="378"/>
        <v>3.6414565826330532</v>
      </c>
      <c r="W494" s="66">
        <f t="shared" si="378"/>
        <v>3.6414565826330532</v>
      </c>
      <c r="X494" s="66">
        <f t="shared" si="378"/>
        <v>3.6414565826330532</v>
      </c>
      <c r="Y494" s="66">
        <f t="shared" si="378"/>
        <v>3.6414565826330532</v>
      </c>
      <c r="Z494" s="66">
        <f t="shared" si="378"/>
        <v>3.6414565826330532</v>
      </c>
      <c r="AA494" s="66">
        <f t="shared" si="378"/>
        <v>3.6414565826330532</v>
      </c>
      <c r="AB494" s="66">
        <f t="shared" si="378"/>
        <v>3.6414565826330532</v>
      </c>
      <c r="AC494" s="66">
        <f t="shared" si="378"/>
        <v>3.6414565826330532</v>
      </c>
    </row>
    <row r="495" spans="1:29" x14ac:dyDescent="0.25">
      <c r="A495" s="30" t="str">
        <f t="shared" si="373"/>
        <v>Opex maintenance &amp; repair</v>
      </c>
      <c r="B495" s="66">
        <f>B465/B475</f>
        <v>7.246856904861251</v>
      </c>
      <c r="C495" s="66">
        <f t="shared" ref="C495:AC495" si="379">C465/C475</f>
        <v>7.2314186839996299</v>
      </c>
      <c r="D495" s="66">
        <f t="shared" si="379"/>
        <v>7.2094986234726957</v>
      </c>
      <c r="E495" s="66">
        <f t="shared" si="379"/>
        <v>7.1785167243012031</v>
      </c>
      <c r="F495" s="66">
        <f t="shared" si="379"/>
        <v>7.1350186968241909</v>
      </c>
      <c r="G495" s="66">
        <f t="shared" si="379"/>
        <v>7.0745406483582061</v>
      </c>
      <c r="H495" s="66">
        <f t="shared" si="379"/>
        <v>6.9916275063996354</v>
      </c>
      <c r="I495" s="66">
        <f t="shared" si="379"/>
        <v>6.8802011282204152</v>
      </c>
      <c r="J495" s="66">
        <f t="shared" si="379"/>
        <v>6.7345453259470114</v>
      </c>
      <c r="K495" s="66">
        <f t="shared" si="379"/>
        <v>6.5511164620096221</v>
      </c>
      <c r="L495" s="66">
        <f t="shared" si="379"/>
        <v>6.3310070906111209</v>
      </c>
      <c r="M495" s="66">
        <f t="shared" si="379"/>
        <v>6.0821132124321657</v>
      </c>
      <c r="N495" s="66">
        <f t="shared" si="379"/>
        <v>5.8193569664245297</v>
      </c>
      <c r="O495" s="66">
        <f t="shared" si="379"/>
        <v>5.56177127186655</v>
      </c>
      <c r="P495" s="66">
        <f t="shared" si="379"/>
        <v>5.3272857120812445</v>
      </c>
      <c r="Q495" s="66">
        <f t="shared" si="379"/>
        <v>5.1280063776495748</v>
      </c>
      <c r="R495" s="66">
        <f t="shared" si="379"/>
        <v>4.9684193196765616</v>
      </c>
      <c r="S495" s="66">
        <f t="shared" si="379"/>
        <v>4.8466473114640678</v>
      </c>
      <c r="T495" s="66">
        <f t="shared" si="379"/>
        <v>4.7571351192987104</v>
      </c>
      <c r="U495" s="66">
        <f t="shared" si="379"/>
        <v>4.6931351968433184</v>
      </c>
      <c r="V495" s="66">
        <f t="shared" si="379"/>
        <v>4.6482807026882691</v>
      </c>
      <c r="W495" s="66">
        <f t="shared" si="379"/>
        <v>4.6172834902544588</v>
      </c>
      <c r="X495" s="66">
        <f t="shared" si="379"/>
        <v>4.5960705531356583</v>
      </c>
      <c r="Y495" s="66">
        <f t="shared" si="379"/>
        <v>4.5816503768907726</v>
      </c>
      <c r="Z495" s="66">
        <f t="shared" si="379"/>
        <v>4.5718924040849966</v>
      </c>
      <c r="AA495" s="66">
        <f t="shared" si="379"/>
        <v>4.5653096654426975</v>
      </c>
      <c r="AB495" s="66">
        <f t="shared" si="379"/>
        <v>4.5608781984889726</v>
      </c>
      <c r="AC495" s="66">
        <f t="shared" si="379"/>
        <v>4.5578991465246528</v>
      </c>
    </row>
    <row r="496" spans="1:29" x14ac:dyDescent="0.25">
      <c r="A496" s="30" t="str">
        <f t="shared" si="373"/>
        <v>Opex var (mode-fees, shunting)</v>
      </c>
      <c r="B496" s="66">
        <f>B466*B475/B475</f>
        <v>3.9215686274509802</v>
      </c>
      <c r="C496" s="66">
        <f t="shared" ref="C496:AC496" si="380">C466*C475/C475</f>
        <v>3.9215686274509802</v>
      </c>
      <c r="D496" s="66">
        <f t="shared" si="380"/>
        <v>3.9215686274509802</v>
      </c>
      <c r="E496" s="66">
        <f t="shared" si="380"/>
        <v>3.9215686274509802</v>
      </c>
      <c r="F496" s="66">
        <f t="shared" si="380"/>
        <v>3.9215686274509802</v>
      </c>
      <c r="G496" s="66">
        <f t="shared" si="380"/>
        <v>3.9215686274509802</v>
      </c>
      <c r="H496" s="66">
        <f t="shared" si="380"/>
        <v>3.9215686274509802</v>
      </c>
      <c r="I496" s="66">
        <f t="shared" si="380"/>
        <v>3.9215686274509802</v>
      </c>
      <c r="J496" s="66">
        <f t="shared" si="380"/>
        <v>3.9215686274509802</v>
      </c>
      <c r="K496" s="66">
        <f t="shared" si="380"/>
        <v>3.9215686274509802</v>
      </c>
      <c r="L496" s="66">
        <f t="shared" si="380"/>
        <v>3.9215686274509802</v>
      </c>
      <c r="M496" s="66">
        <f t="shared" si="380"/>
        <v>3.9215686274509802</v>
      </c>
      <c r="N496" s="66">
        <f t="shared" si="380"/>
        <v>3.9215686274509802</v>
      </c>
      <c r="O496" s="66">
        <f t="shared" si="380"/>
        <v>3.9215686274509802</v>
      </c>
      <c r="P496" s="66">
        <f t="shared" si="380"/>
        <v>3.9215686274509802</v>
      </c>
      <c r="Q496" s="66">
        <f t="shared" si="380"/>
        <v>3.9215686274509802</v>
      </c>
      <c r="R496" s="66">
        <f t="shared" si="380"/>
        <v>3.9215686274509802</v>
      </c>
      <c r="S496" s="66">
        <f t="shared" si="380"/>
        <v>3.9215686274509802</v>
      </c>
      <c r="T496" s="66">
        <f t="shared" si="380"/>
        <v>3.9215686274509802</v>
      </c>
      <c r="U496" s="66">
        <f t="shared" si="380"/>
        <v>3.9215686274509802</v>
      </c>
      <c r="V496" s="66">
        <f t="shared" si="380"/>
        <v>3.9215686274509802</v>
      </c>
      <c r="W496" s="66">
        <f t="shared" si="380"/>
        <v>3.9215686274509802</v>
      </c>
      <c r="X496" s="66">
        <f t="shared" si="380"/>
        <v>3.9215686274509802</v>
      </c>
      <c r="Y496" s="66">
        <f t="shared" si="380"/>
        <v>3.9215686274509802</v>
      </c>
      <c r="Z496" s="66">
        <f t="shared" si="380"/>
        <v>3.9215686274509802</v>
      </c>
      <c r="AA496" s="66">
        <f t="shared" si="380"/>
        <v>3.9215686274509802</v>
      </c>
      <c r="AB496" s="66">
        <f t="shared" si="380"/>
        <v>3.9215686274509802</v>
      </c>
      <c r="AC496" s="66">
        <f t="shared" si="380"/>
        <v>3.9215686274509802</v>
      </c>
    </row>
    <row r="497" spans="1:29" x14ac:dyDescent="0.25">
      <c r="A497" s="30" t="str">
        <f t="shared" si="373"/>
        <v>Fuel Cost</v>
      </c>
      <c r="B497" s="66">
        <f>B467*B468*B475/B475</f>
        <v>2.5078650576054793</v>
      </c>
      <c r="C497" s="66">
        <f t="shared" ref="C497:AC497" si="381">C467*C468*C475/C475</f>
        <v>2.5049046003842381</v>
      </c>
      <c r="D497" s="66">
        <f t="shared" si="381"/>
        <v>2.500701175516912</v>
      </c>
      <c r="E497" s="66">
        <f t="shared" si="381"/>
        <v>2.4947600383902864</v>
      </c>
      <c r="F497" s="66">
        <f t="shared" si="381"/>
        <v>2.486418789051497</v>
      </c>
      <c r="G497" s="66">
        <f t="shared" si="381"/>
        <v>2.4748214245033058</v>
      </c>
      <c r="H497" s="66">
        <f t="shared" si="381"/>
        <v>2.4589218715660066</v>
      </c>
      <c r="I497" s="66">
        <f t="shared" si="381"/>
        <v>2.4375545761454895</v>
      </c>
      <c r="J497" s="66">
        <f t="shared" si="381"/>
        <v>2.4096233931729762</v>
      </c>
      <c r="K497" s="66">
        <f t="shared" si="381"/>
        <v>2.3744487892017694</v>
      </c>
      <c r="L497" s="66">
        <f t="shared" si="381"/>
        <v>2.3322402741234858</v>
      </c>
      <c r="M497" s="66">
        <f t="shared" si="381"/>
        <v>2.2845119972979209</v>
      </c>
      <c r="N497" s="66">
        <f t="shared" si="381"/>
        <v>2.2341254512773641</v>
      </c>
      <c r="O497" s="66">
        <f t="shared" si="381"/>
        <v>2.184730418237101</v>
      </c>
      <c r="P497" s="66">
        <f t="shared" si="381"/>
        <v>2.1397651029351961</v>
      </c>
      <c r="Q497" s="66">
        <f t="shared" si="381"/>
        <v>2.1015509881126104</v>
      </c>
      <c r="R497" s="66">
        <f t="shared" si="381"/>
        <v>2.0709483258999346</v>
      </c>
      <c r="S497" s="66">
        <f t="shared" si="381"/>
        <v>2.0475971363885876</v>
      </c>
      <c r="T497" s="66">
        <f t="shared" si="381"/>
        <v>2.0304321393296423</v>
      </c>
      <c r="U497" s="66">
        <f t="shared" si="381"/>
        <v>2.0181594147527466</v>
      </c>
      <c r="V497" s="66">
        <f t="shared" si="381"/>
        <v>2.0095580472560193</v>
      </c>
      <c r="W497" s="66">
        <f t="shared" si="381"/>
        <v>2.0036139736344172</v>
      </c>
      <c r="X497" s="66">
        <f t="shared" si="381"/>
        <v>1.9995461478506049</v>
      </c>
      <c r="Y497" s="66">
        <f t="shared" si="381"/>
        <v>1.9967809124469664</v>
      </c>
      <c r="Z497" s="66">
        <f t="shared" si="381"/>
        <v>1.9949097084192176</v>
      </c>
      <c r="AA497" s="66">
        <f t="shared" si="381"/>
        <v>1.9936473922285236</v>
      </c>
      <c r="AB497" s="66">
        <f t="shared" si="381"/>
        <v>1.9927976072396028</v>
      </c>
      <c r="AC497" s="66">
        <f t="shared" si="381"/>
        <v>1.9922263396058988</v>
      </c>
    </row>
    <row r="498" spans="1:29" ht="15.75" thickBot="1" x14ac:dyDescent="0.3">
      <c r="A498" s="59" t="str">
        <f t="shared" ref="A498" si="382">A486</f>
        <v>Emission Cost</v>
      </c>
      <c r="B498" s="66">
        <f>B469</f>
        <v>0</v>
      </c>
      <c r="C498" s="66">
        <f t="shared" ref="C498:AC498" si="383">C469</f>
        <v>0</v>
      </c>
      <c r="D498" s="66">
        <f t="shared" si="383"/>
        <v>0</v>
      </c>
      <c r="E498" s="66">
        <f t="shared" si="383"/>
        <v>0</v>
      </c>
      <c r="F498" s="66">
        <f t="shared" si="383"/>
        <v>0</v>
      </c>
      <c r="G498" s="66">
        <f t="shared" si="383"/>
        <v>0</v>
      </c>
      <c r="H498" s="66">
        <f t="shared" si="383"/>
        <v>0</v>
      </c>
      <c r="I498" s="66">
        <f t="shared" si="383"/>
        <v>0</v>
      </c>
      <c r="J498" s="66">
        <f t="shared" si="383"/>
        <v>0</v>
      </c>
      <c r="K498" s="66">
        <f t="shared" si="383"/>
        <v>0</v>
      </c>
      <c r="L498" s="66">
        <f t="shared" si="383"/>
        <v>0</v>
      </c>
      <c r="M498" s="66">
        <f t="shared" si="383"/>
        <v>0</v>
      </c>
      <c r="N498" s="66">
        <f t="shared" si="383"/>
        <v>0</v>
      </c>
      <c r="O498" s="66">
        <f t="shared" si="383"/>
        <v>0</v>
      </c>
      <c r="P498" s="66">
        <f t="shared" si="383"/>
        <v>0</v>
      </c>
      <c r="Q498" s="66">
        <f t="shared" si="383"/>
        <v>0</v>
      </c>
      <c r="R498" s="66">
        <f t="shared" si="383"/>
        <v>0</v>
      </c>
      <c r="S498" s="66">
        <f t="shared" si="383"/>
        <v>0</v>
      </c>
      <c r="T498" s="66">
        <f t="shared" si="383"/>
        <v>0</v>
      </c>
      <c r="U498" s="66">
        <f t="shared" si="383"/>
        <v>0</v>
      </c>
      <c r="V498" s="66">
        <f t="shared" si="383"/>
        <v>0</v>
      </c>
      <c r="W498" s="66">
        <f t="shared" si="383"/>
        <v>0</v>
      </c>
      <c r="X498" s="66">
        <f t="shared" si="383"/>
        <v>0</v>
      </c>
      <c r="Y498" s="66">
        <f t="shared" si="383"/>
        <v>0</v>
      </c>
      <c r="Z498" s="66">
        <f t="shared" si="383"/>
        <v>0</v>
      </c>
      <c r="AA498" s="66">
        <f t="shared" si="383"/>
        <v>0</v>
      </c>
      <c r="AB498" s="66">
        <f t="shared" si="383"/>
        <v>0</v>
      </c>
      <c r="AC498" s="66">
        <f t="shared" si="383"/>
        <v>0</v>
      </c>
    </row>
    <row r="499" spans="1:29" ht="15.75" thickBot="1" x14ac:dyDescent="0.3">
      <c r="A499" s="31" t="s">
        <v>63</v>
      </c>
      <c r="B499" s="76">
        <f>B490+B491+B492-B493+B494+B495+B496+B497+B498</f>
        <v>23.426532236480483</v>
      </c>
      <c r="C499" s="76">
        <f t="shared" ref="C499:AC499" si="384">C490+C491+C492-C493+C494+C495+C496+C497+C498</f>
        <v>23.396571983025289</v>
      </c>
      <c r="D499" s="76">
        <f t="shared" si="384"/>
        <v>23.354032717974821</v>
      </c>
      <c r="E499" s="76">
        <f t="shared" si="384"/>
        <v>23.293907554588362</v>
      </c>
      <c r="F499" s="76">
        <f t="shared" si="384"/>
        <v>23.209492909941581</v>
      </c>
      <c r="G499" s="76">
        <f t="shared" si="384"/>
        <v>23.092125910417636</v>
      </c>
      <c r="H499" s="76">
        <f t="shared" si="384"/>
        <v>22.931220144778489</v>
      </c>
      <c r="I499" s="76">
        <f t="shared" si="384"/>
        <v>22.71498003772426</v>
      </c>
      <c r="J499" s="76">
        <f t="shared" si="384"/>
        <v>22.432312443287945</v>
      </c>
      <c r="K499" s="76">
        <f t="shared" si="384"/>
        <v>22.076340385119998</v>
      </c>
      <c r="L499" s="76">
        <f t="shared" si="384"/>
        <v>21.649184133497993</v>
      </c>
      <c r="M499" s="76">
        <f t="shared" si="384"/>
        <v>21.166167098016558</v>
      </c>
      <c r="N499" s="76">
        <f t="shared" si="384"/>
        <v>20.65624799542784</v>
      </c>
      <c r="O499" s="76">
        <f t="shared" si="384"/>
        <v>20.156363147001137</v>
      </c>
      <c r="P499" s="76">
        <f t="shared" si="384"/>
        <v>19.701307680071295</v>
      </c>
      <c r="Q499" s="76">
        <f t="shared" si="384"/>
        <v>19.314575334325564</v>
      </c>
      <c r="R499" s="76">
        <f t="shared" si="384"/>
        <v>19.004871985222277</v>
      </c>
      <c r="S499" s="76">
        <f t="shared" si="384"/>
        <v>18.768554584240928</v>
      </c>
      <c r="T499" s="76">
        <f t="shared" si="384"/>
        <v>18.594842341836681</v>
      </c>
      <c r="U499" s="76">
        <f t="shared" si="384"/>
        <v>18.470640601554344</v>
      </c>
      <c r="V499" s="76">
        <f t="shared" si="384"/>
        <v>18.383593523686027</v>
      </c>
      <c r="W499" s="76">
        <f t="shared" si="384"/>
        <v>18.32343864254748</v>
      </c>
      <c r="X499" s="76">
        <f t="shared" si="384"/>
        <v>18.282271659751665</v>
      </c>
      <c r="Y499" s="76">
        <f t="shared" si="384"/>
        <v>18.254287079207192</v>
      </c>
      <c r="Z499" s="76">
        <f t="shared" si="384"/>
        <v>18.235350224948505</v>
      </c>
      <c r="AA499" s="76">
        <f t="shared" si="384"/>
        <v>18.222575403295135</v>
      </c>
      <c r="AB499" s="76">
        <f t="shared" si="384"/>
        <v>18.213975456818012</v>
      </c>
      <c r="AC499" s="76">
        <f t="shared" si="384"/>
        <v>18.2081941460888</v>
      </c>
    </row>
    <row r="500" spans="1:29" ht="15.75" thickBot="1" x14ac:dyDescent="0.3"/>
    <row r="501" spans="1:29" ht="15.75" thickBot="1" x14ac:dyDescent="0.3">
      <c r="A501" s="26" t="s">
        <v>208</v>
      </c>
      <c r="B501" s="27">
        <v>2023</v>
      </c>
      <c r="C501" s="27">
        <v>2024</v>
      </c>
      <c r="D501" s="27">
        <v>2025</v>
      </c>
      <c r="E501" s="27">
        <v>2026</v>
      </c>
      <c r="F501" s="27">
        <v>2027</v>
      </c>
      <c r="G501" s="27">
        <v>2028</v>
      </c>
      <c r="H501" s="27">
        <v>2029</v>
      </c>
      <c r="I501" s="27">
        <v>2030</v>
      </c>
      <c r="J501" s="27">
        <v>2031</v>
      </c>
      <c r="K501" s="27">
        <v>2032</v>
      </c>
      <c r="L501" s="27">
        <v>2033</v>
      </c>
      <c r="M501" s="27">
        <v>2034</v>
      </c>
      <c r="N501" s="27">
        <v>2035</v>
      </c>
      <c r="O501" s="27">
        <v>2036</v>
      </c>
      <c r="P501" s="27">
        <v>2037</v>
      </c>
      <c r="Q501" s="27">
        <v>2038</v>
      </c>
      <c r="R501" s="27">
        <v>2039</v>
      </c>
      <c r="S501" s="27">
        <v>2040</v>
      </c>
      <c r="T501" s="27">
        <v>2041</v>
      </c>
      <c r="U501" s="27">
        <v>2042</v>
      </c>
      <c r="V501" s="27">
        <v>2043</v>
      </c>
      <c r="W501" s="27">
        <v>2044</v>
      </c>
      <c r="X501" s="27">
        <v>2045</v>
      </c>
      <c r="Y501" s="27">
        <v>2046</v>
      </c>
      <c r="Z501" s="27">
        <v>2047</v>
      </c>
      <c r="AA501" s="27">
        <v>2048</v>
      </c>
      <c r="AB501" s="27">
        <v>2049</v>
      </c>
      <c r="AC501" s="28">
        <v>2050</v>
      </c>
    </row>
    <row r="502" spans="1:29" x14ac:dyDescent="0.25">
      <c r="A502" s="29" t="str">
        <f t="shared" ref="A502:A509" si="385">A478</f>
        <v>Capex vehicle</v>
      </c>
      <c r="B502" s="65">
        <f>((1+B463)^B470)*B463/(((1+B463)^B470)-1)*(B459)/B475/(B472)</f>
        <v>1.7357527712224307E-3</v>
      </c>
      <c r="C502" s="65">
        <f t="shared" ref="C502:AC502" si="386">((1+C463)^C470)*C463/(((1+C463)^C470)-1)*(C459)/C475/(C472)</f>
        <v>1.7320550392270152E-3</v>
      </c>
      <c r="D502" s="65">
        <f t="shared" si="386"/>
        <v>1.7268047898700194E-3</v>
      </c>
      <c r="E502" s="65">
        <f t="shared" si="386"/>
        <v>1.7193840669206565E-3</v>
      </c>
      <c r="F502" s="65">
        <f t="shared" si="386"/>
        <v>1.7089655057806832E-3</v>
      </c>
      <c r="G502" s="65">
        <f t="shared" si="386"/>
        <v>1.6944799237413111E-3</v>
      </c>
      <c r="H502" s="65">
        <f t="shared" si="386"/>
        <v>1.6746207326720345E-3</v>
      </c>
      <c r="I502" s="65">
        <f t="shared" si="386"/>
        <v>1.647932107899808E-3</v>
      </c>
      <c r="J502" s="65">
        <f t="shared" si="386"/>
        <v>1.6130449194593829E-3</v>
      </c>
      <c r="K502" s="65">
        <f t="shared" si="386"/>
        <v>1.5691104023188658E-3</v>
      </c>
      <c r="L502" s="65">
        <f t="shared" si="386"/>
        <v>1.5163902428907568E-3</v>
      </c>
      <c r="M502" s="65">
        <f t="shared" si="386"/>
        <v>1.4567756755740466E-3</v>
      </c>
      <c r="N502" s="65">
        <f t="shared" si="386"/>
        <v>1.3938408214502103E-3</v>
      </c>
      <c r="O502" s="65">
        <f t="shared" si="386"/>
        <v>1.3321444075391885E-3</v>
      </c>
      <c r="P502" s="65">
        <f t="shared" si="386"/>
        <v>1.275980892024488E-3</v>
      </c>
      <c r="Q502" s="65">
        <f t="shared" si="386"/>
        <v>1.2282499016754028E-3</v>
      </c>
      <c r="R502" s="65">
        <f t="shared" si="386"/>
        <v>1.1900259265418419E-3</v>
      </c>
      <c r="S502" s="65">
        <f t="shared" si="386"/>
        <v>1.1608593370138539E-3</v>
      </c>
      <c r="T502" s="65">
        <f t="shared" si="386"/>
        <v>1.1394195545469208E-3</v>
      </c>
      <c r="U502" s="65">
        <f t="shared" si="386"/>
        <v>1.1240904202452003E-3</v>
      </c>
      <c r="V502" s="65">
        <f t="shared" si="386"/>
        <v>1.1133469609008908E-3</v>
      </c>
      <c r="W502" s="65">
        <f t="shared" si="386"/>
        <v>1.1059225701493549E-3</v>
      </c>
      <c r="X502" s="65">
        <f t="shared" si="386"/>
        <v>1.1008416895864966E-3</v>
      </c>
      <c r="Y502" s="65">
        <f t="shared" si="386"/>
        <v>1.0973877976155116E-3</v>
      </c>
      <c r="Z502" s="65">
        <f t="shared" si="386"/>
        <v>1.0950505873516005E-3</v>
      </c>
      <c r="AA502" s="65">
        <f t="shared" si="386"/>
        <v>1.0934739028674706E-3</v>
      </c>
      <c r="AB502" s="65">
        <f t="shared" si="386"/>
        <v>1.0924124867050583E-3</v>
      </c>
      <c r="AC502" s="65">
        <f t="shared" si="386"/>
        <v>1.0916989500959369E-3</v>
      </c>
    </row>
    <row r="503" spans="1:29" x14ac:dyDescent="0.25">
      <c r="A503" s="30" t="str">
        <f t="shared" si="385"/>
        <v>Residual value (vehicle)</v>
      </c>
      <c r="B503" s="68">
        <f>((1+B463)^B470)*B463/(((1+B463)^B470)-1)*(B460)/B475/(B472)</f>
        <v>-8.822699253989411E-5</v>
      </c>
      <c r="C503" s="68">
        <f t="shared" ref="C503:AC503" si="387">((1+C463)^C470)*C463/(((1+C463)^C470)-1)*(C460)/C475/(C472)</f>
        <v>-8.8658394606025906E-5</v>
      </c>
      <c r="D503" s="68">
        <f t="shared" si="387"/>
        <v>-8.927092369767544E-5</v>
      </c>
      <c r="E503" s="68">
        <f t="shared" si="387"/>
        <v>-9.0136674708434433E-5</v>
      </c>
      <c r="F503" s="68">
        <f t="shared" si="387"/>
        <v>-9.1352173508097987E-5</v>
      </c>
      <c r="G503" s="68">
        <f t="shared" si="387"/>
        <v>-9.3042158079358043E-5</v>
      </c>
      <c r="H503" s="68">
        <f t="shared" si="387"/>
        <v>-9.5359063704106992E-5</v>
      </c>
      <c r="I503" s="68">
        <f t="shared" si="387"/>
        <v>-9.8472736594200079E-5</v>
      </c>
      <c r="J503" s="68">
        <f t="shared" si="387"/>
        <v>-1.0254290857891629E-4</v>
      </c>
      <c r="K503" s="68">
        <f t="shared" si="387"/>
        <v>-1.0766860224531E-4</v>
      </c>
      <c r="L503" s="68">
        <f t="shared" si="387"/>
        <v>-1.1381928751192271E-4</v>
      </c>
      <c r="M503" s="68">
        <f t="shared" si="387"/>
        <v>-1.2077432036553891E-4</v>
      </c>
      <c r="N503" s="68">
        <f t="shared" si="387"/>
        <v>-1.281167200133198E-4</v>
      </c>
      <c r="O503" s="68">
        <f t="shared" si="387"/>
        <v>-1.3531463496960572E-4</v>
      </c>
      <c r="P503" s="68">
        <f t="shared" si="387"/>
        <v>-1.4186704511298743E-4</v>
      </c>
      <c r="Q503" s="68">
        <f t="shared" si="387"/>
        <v>-1.4743566065371401E-4</v>
      </c>
      <c r="R503" s="68">
        <f t="shared" si="387"/>
        <v>-1.5189512441929611E-4</v>
      </c>
      <c r="S503" s="68">
        <f t="shared" si="387"/>
        <v>-1.5529789319756145E-4</v>
      </c>
      <c r="T503" s="68">
        <f t="shared" si="387"/>
        <v>-1.5779920115203692E-4</v>
      </c>
      <c r="U503" s="68">
        <f t="shared" si="387"/>
        <v>-1.5958760015390426E-4</v>
      </c>
      <c r="V503" s="68">
        <f t="shared" si="387"/>
        <v>-1.6084100374407371E-4</v>
      </c>
      <c r="W503" s="68">
        <f t="shared" si="387"/>
        <v>-1.6170718266508627E-4</v>
      </c>
      <c r="X503" s="68">
        <f t="shared" si="387"/>
        <v>-1.6229995206408642E-4</v>
      </c>
      <c r="Y503" s="68">
        <f t="shared" si="387"/>
        <v>-1.6270290612736799E-4</v>
      </c>
      <c r="Z503" s="68">
        <f t="shared" si="387"/>
        <v>-1.6297558065815764E-4</v>
      </c>
      <c r="AA503" s="68">
        <f t="shared" si="387"/>
        <v>-1.6315952718130611E-4</v>
      </c>
      <c r="AB503" s="68">
        <f t="shared" si="387"/>
        <v>-1.6328335906692088E-4</v>
      </c>
      <c r="AC503" s="68">
        <f t="shared" si="387"/>
        <v>-1.6336660500465173E-4</v>
      </c>
    </row>
    <row r="504" spans="1:29" x14ac:dyDescent="0.25">
      <c r="A504" s="30" t="str">
        <f t="shared" si="385"/>
        <v>Capex costumization</v>
      </c>
      <c r="B504" s="66">
        <f>((1+B463)^B471)*B463/(((1+B463)^B471)-1)*(B461)/B475/(B472)</f>
        <v>5.0874587878184309E-4</v>
      </c>
      <c r="C504" s="66">
        <f t="shared" ref="C504:AC504" si="388">((1+C463)^C471)*C463/(((1+C463)^C471)-1)*(C461)/C475/(C472)</f>
        <v>5.0874587878184309E-4</v>
      </c>
      <c r="D504" s="66">
        <f t="shared" si="388"/>
        <v>5.0874587878184309E-4</v>
      </c>
      <c r="E504" s="66">
        <f t="shared" si="388"/>
        <v>5.0874587878184309E-4</v>
      </c>
      <c r="F504" s="66">
        <f t="shared" si="388"/>
        <v>5.0874587878184309E-4</v>
      </c>
      <c r="G504" s="66">
        <f t="shared" si="388"/>
        <v>5.0874587878184309E-4</v>
      </c>
      <c r="H504" s="66">
        <f t="shared" si="388"/>
        <v>5.0874587878184309E-4</v>
      </c>
      <c r="I504" s="66">
        <f t="shared" si="388"/>
        <v>5.0874587878184309E-4</v>
      </c>
      <c r="J504" s="66">
        <f t="shared" si="388"/>
        <v>5.0874587878184309E-4</v>
      </c>
      <c r="K504" s="66">
        <f t="shared" si="388"/>
        <v>5.0874587878184309E-4</v>
      </c>
      <c r="L504" s="66">
        <f t="shared" si="388"/>
        <v>5.0874587878184309E-4</v>
      </c>
      <c r="M504" s="66">
        <f t="shared" si="388"/>
        <v>5.0874587878184309E-4</v>
      </c>
      <c r="N504" s="66">
        <f t="shared" si="388"/>
        <v>5.0874587878184309E-4</v>
      </c>
      <c r="O504" s="66">
        <f t="shared" si="388"/>
        <v>5.0874587878184309E-4</v>
      </c>
      <c r="P504" s="66">
        <f t="shared" si="388"/>
        <v>5.0874587878184309E-4</v>
      </c>
      <c r="Q504" s="66">
        <f t="shared" si="388"/>
        <v>5.0874587878184309E-4</v>
      </c>
      <c r="R504" s="66">
        <f t="shared" si="388"/>
        <v>5.0874587878184309E-4</v>
      </c>
      <c r="S504" s="66">
        <f t="shared" si="388"/>
        <v>5.0874587878184309E-4</v>
      </c>
      <c r="T504" s="66">
        <f t="shared" si="388"/>
        <v>5.0874587878184309E-4</v>
      </c>
      <c r="U504" s="66">
        <f t="shared" si="388"/>
        <v>5.0874587878184309E-4</v>
      </c>
      <c r="V504" s="66">
        <f t="shared" si="388"/>
        <v>5.0874587878184309E-4</v>
      </c>
      <c r="W504" s="66">
        <f t="shared" si="388"/>
        <v>5.0874587878184309E-4</v>
      </c>
      <c r="X504" s="66">
        <f t="shared" si="388"/>
        <v>5.0874587878184309E-4</v>
      </c>
      <c r="Y504" s="66">
        <f t="shared" si="388"/>
        <v>5.0874587878184309E-4</v>
      </c>
      <c r="Z504" s="66">
        <f t="shared" si="388"/>
        <v>5.0874587878184309E-4</v>
      </c>
      <c r="AA504" s="66">
        <f t="shared" si="388"/>
        <v>5.0874587878184309E-4</v>
      </c>
      <c r="AB504" s="66">
        <f t="shared" si="388"/>
        <v>5.0874587878184309E-4</v>
      </c>
      <c r="AC504" s="66">
        <f t="shared" si="388"/>
        <v>5.0874587878184309E-4</v>
      </c>
    </row>
    <row r="505" spans="1:29" x14ac:dyDescent="0.25">
      <c r="A505" s="30" t="str">
        <f t="shared" si="385"/>
        <v>Residual value (costumization)</v>
      </c>
      <c r="B505" s="69">
        <f>((1+B463)^B471)*B463/(((1+B463)^B471)-1)*(B462)/B475/(B472)</f>
        <v>-2.5437293939092159E-5</v>
      </c>
      <c r="C505" s="69">
        <f t="shared" ref="C505:AC505" si="389">((1+C463)^C471)*C463/(((1+C463)^C471)-1)*(C462)/C475/(C472)</f>
        <v>-2.5437293939092159E-5</v>
      </c>
      <c r="D505" s="69">
        <f t="shared" si="389"/>
        <v>-2.5437293939092159E-5</v>
      </c>
      <c r="E505" s="69">
        <f t="shared" si="389"/>
        <v>-2.5437293939092159E-5</v>
      </c>
      <c r="F505" s="69">
        <f t="shared" si="389"/>
        <v>-2.5437293939092159E-5</v>
      </c>
      <c r="G505" s="69">
        <f t="shared" si="389"/>
        <v>-2.5437293939092159E-5</v>
      </c>
      <c r="H505" s="69">
        <f t="shared" si="389"/>
        <v>-2.5437293939092159E-5</v>
      </c>
      <c r="I505" s="69">
        <f t="shared" si="389"/>
        <v>-2.5437293939092159E-5</v>
      </c>
      <c r="J505" s="69">
        <f t="shared" si="389"/>
        <v>-2.5437293939092159E-5</v>
      </c>
      <c r="K505" s="69">
        <f t="shared" si="389"/>
        <v>-2.5437293939092159E-5</v>
      </c>
      <c r="L505" s="69">
        <f t="shared" si="389"/>
        <v>-2.5437293939092159E-5</v>
      </c>
      <c r="M505" s="69">
        <f t="shared" si="389"/>
        <v>-2.5437293939092159E-5</v>
      </c>
      <c r="N505" s="69">
        <f t="shared" si="389"/>
        <v>-2.5437293939092159E-5</v>
      </c>
      <c r="O505" s="69">
        <f t="shared" si="389"/>
        <v>-2.5437293939092159E-5</v>
      </c>
      <c r="P505" s="69">
        <f t="shared" si="389"/>
        <v>-2.5437293939092159E-5</v>
      </c>
      <c r="Q505" s="69">
        <f t="shared" si="389"/>
        <v>-2.5437293939092159E-5</v>
      </c>
      <c r="R505" s="69">
        <f t="shared" si="389"/>
        <v>-2.5437293939092159E-5</v>
      </c>
      <c r="S505" s="69">
        <f t="shared" si="389"/>
        <v>-2.5437293939092159E-5</v>
      </c>
      <c r="T505" s="69">
        <f t="shared" si="389"/>
        <v>-2.5437293939092159E-5</v>
      </c>
      <c r="U505" s="69">
        <f t="shared" si="389"/>
        <v>-2.5437293939092159E-5</v>
      </c>
      <c r="V505" s="69">
        <f t="shared" si="389"/>
        <v>-2.5437293939092159E-5</v>
      </c>
      <c r="W505" s="69">
        <f t="shared" si="389"/>
        <v>-2.5437293939092159E-5</v>
      </c>
      <c r="X505" s="69">
        <f t="shared" si="389"/>
        <v>-2.5437293939092159E-5</v>
      </c>
      <c r="Y505" s="69">
        <f t="shared" si="389"/>
        <v>-2.5437293939092159E-5</v>
      </c>
      <c r="Z505" s="69">
        <f t="shared" si="389"/>
        <v>-2.5437293939092159E-5</v>
      </c>
      <c r="AA505" s="69">
        <f t="shared" si="389"/>
        <v>-2.5437293939092159E-5</v>
      </c>
      <c r="AB505" s="69">
        <f t="shared" si="389"/>
        <v>-2.5437293939092159E-5</v>
      </c>
      <c r="AC505" s="69">
        <f t="shared" si="389"/>
        <v>-2.5437293939092159E-5</v>
      </c>
    </row>
    <row r="506" spans="1:29" x14ac:dyDescent="0.25">
      <c r="A506" s="30" t="str">
        <f t="shared" si="385"/>
        <v>Opex fix (admin, crew, insurance)</v>
      </c>
      <c r="B506" s="66">
        <f>B464/B475/(B472)</f>
        <v>1.3005202080832333E-3</v>
      </c>
      <c r="C506" s="66">
        <f t="shared" ref="C506:AC506" si="390">C464/C475/(C472)</f>
        <v>1.3005202080832333E-3</v>
      </c>
      <c r="D506" s="66">
        <f t="shared" si="390"/>
        <v>1.3005202080832333E-3</v>
      </c>
      <c r="E506" s="66">
        <f t="shared" si="390"/>
        <v>1.3005202080832333E-3</v>
      </c>
      <c r="F506" s="66">
        <f t="shared" si="390"/>
        <v>1.3005202080832333E-3</v>
      </c>
      <c r="G506" s="66">
        <f t="shared" si="390"/>
        <v>1.3005202080832333E-3</v>
      </c>
      <c r="H506" s="66">
        <f t="shared" si="390"/>
        <v>1.3005202080832333E-3</v>
      </c>
      <c r="I506" s="66">
        <f t="shared" si="390"/>
        <v>1.3005202080832333E-3</v>
      </c>
      <c r="J506" s="66">
        <f t="shared" si="390"/>
        <v>1.3005202080832333E-3</v>
      </c>
      <c r="K506" s="66">
        <f t="shared" si="390"/>
        <v>1.3005202080832333E-3</v>
      </c>
      <c r="L506" s="66">
        <f t="shared" si="390"/>
        <v>1.3005202080832333E-3</v>
      </c>
      <c r="M506" s="66">
        <f t="shared" si="390"/>
        <v>1.3005202080832333E-3</v>
      </c>
      <c r="N506" s="66">
        <f t="shared" si="390"/>
        <v>1.3005202080832333E-3</v>
      </c>
      <c r="O506" s="66">
        <f t="shared" si="390"/>
        <v>1.3005202080832333E-3</v>
      </c>
      <c r="P506" s="66">
        <f t="shared" si="390"/>
        <v>1.3005202080832333E-3</v>
      </c>
      <c r="Q506" s="66">
        <f t="shared" si="390"/>
        <v>1.3005202080832333E-3</v>
      </c>
      <c r="R506" s="66">
        <f t="shared" si="390"/>
        <v>1.3005202080832333E-3</v>
      </c>
      <c r="S506" s="66">
        <f t="shared" si="390"/>
        <v>1.3005202080832333E-3</v>
      </c>
      <c r="T506" s="66">
        <f t="shared" si="390"/>
        <v>1.3005202080832333E-3</v>
      </c>
      <c r="U506" s="66">
        <f t="shared" si="390"/>
        <v>1.3005202080832333E-3</v>
      </c>
      <c r="V506" s="66">
        <f t="shared" si="390"/>
        <v>1.3005202080832333E-3</v>
      </c>
      <c r="W506" s="66">
        <f t="shared" si="390"/>
        <v>1.3005202080832333E-3</v>
      </c>
      <c r="X506" s="66">
        <f t="shared" si="390"/>
        <v>1.3005202080832333E-3</v>
      </c>
      <c r="Y506" s="66">
        <f t="shared" si="390"/>
        <v>1.3005202080832333E-3</v>
      </c>
      <c r="Z506" s="66">
        <f t="shared" si="390"/>
        <v>1.3005202080832333E-3</v>
      </c>
      <c r="AA506" s="66">
        <f t="shared" si="390"/>
        <v>1.3005202080832333E-3</v>
      </c>
      <c r="AB506" s="66">
        <f t="shared" si="390"/>
        <v>1.3005202080832333E-3</v>
      </c>
      <c r="AC506" s="66">
        <f t="shared" si="390"/>
        <v>1.3005202080832333E-3</v>
      </c>
    </row>
    <row r="507" spans="1:29" x14ac:dyDescent="0.25">
      <c r="A507" s="30" t="str">
        <f t="shared" si="385"/>
        <v>Opex maintenance &amp; repair</v>
      </c>
      <c r="B507" s="66">
        <f>B465/B475/(B472)</f>
        <v>2.5881631803075897E-3</v>
      </c>
      <c r="C507" s="66">
        <f t="shared" ref="C507:AC507" si="391">C465/C475/(C472)</f>
        <v>2.582649529999868E-3</v>
      </c>
      <c r="D507" s="66">
        <f t="shared" si="391"/>
        <v>2.5748209369545342E-3</v>
      </c>
      <c r="E507" s="66">
        <f t="shared" si="391"/>
        <v>2.5637559729647153E-3</v>
      </c>
      <c r="F507" s="66">
        <f t="shared" si="391"/>
        <v>2.5482209631514968E-3</v>
      </c>
      <c r="G507" s="66">
        <f t="shared" si="391"/>
        <v>2.5266216601279308E-3</v>
      </c>
      <c r="H507" s="66">
        <f t="shared" si="391"/>
        <v>2.4970098237141556E-3</v>
      </c>
      <c r="I507" s="66">
        <f t="shared" si="391"/>
        <v>2.4572146886501483E-3</v>
      </c>
      <c r="J507" s="66">
        <f t="shared" si="391"/>
        <v>2.4051947592667899E-3</v>
      </c>
      <c r="K507" s="66">
        <f t="shared" si="391"/>
        <v>2.3396844507177221E-3</v>
      </c>
      <c r="L507" s="66">
        <f t="shared" si="391"/>
        <v>2.2610739609325433E-3</v>
      </c>
      <c r="M507" s="66">
        <f t="shared" si="391"/>
        <v>2.1721832901543448E-3</v>
      </c>
      <c r="N507" s="66">
        <f t="shared" si="391"/>
        <v>2.0783417737230462E-3</v>
      </c>
      <c r="O507" s="66">
        <f t="shared" si="391"/>
        <v>1.9863468828094821E-3</v>
      </c>
      <c r="P507" s="66">
        <f t="shared" si="391"/>
        <v>1.9026020400290159E-3</v>
      </c>
      <c r="Q507" s="66">
        <f t="shared" si="391"/>
        <v>1.8314308491605624E-3</v>
      </c>
      <c r="R507" s="66">
        <f t="shared" si="391"/>
        <v>1.7744354713130578E-3</v>
      </c>
      <c r="S507" s="66">
        <f t="shared" si="391"/>
        <v>1.7309454683800242E-3</v>
      </c>
      <c r="T507" s="66">
        <f t="shared" si="391"/>
        <v>1.6989768283209681E-3</v>
      </c>
      <c r="U507" s="66">
        <f t="shared" si="391"/>
        <v>1.676119713158328E-3</v>
      </c>
      <c r="V507" s="66">
        <f t="shared" si="391"/>
        <v>1.6601002509600961E-3</v>
      </c>
      <c r="W507" s="66">
        <f t="shared" si="391"/>
        <v>1.6490298179480209E-3</v>
      </c>
      <c r="X507" s="66">
        <f t="shared" si="391"/>
        <v>1.6414537689770209E-3</v>
      </c>
      <c r="Y507" s="66">
        <f t="shared" si="391"/>
        <v>1.6363037060324187E-3</v>
      </c>
      <c r="Z507" s="66">
        <f t="shared" si="391"/>
        <v>1.6328187157446416E-3</v>
      </c>
      <c r="AA507" s="66">
        <f t="shared" si="391"/>
        <v>1.6304677376581063E-3</v>
      </c>
      <c r="AB507" s="66">
        <f t="shared" si="391"/>
        <v>1.6288850708889187E-3</v>
      </c>
      <c r="AC507" s="66">
        <f t="shared" si="391"/>
        <v>1.6278211237588046E-3</v>
      </c>
    </row>
    <row r="508" spans="1:29" x14ac:dyDescent="0.25">
      <c r="A508" s="30" t="str">
        <f t="shared" si="385"/>
        <v>Opex var (mode-fees, shunting)</v>
      </c>
      <c r="B508" s="66">
        <f>B466*B475/B475/(B472)</f>
        <v>1.4005602240896359E-3</v>
      </c>
      <c r="C508" s="66">
        <f t="shared" ref="C508:AC508" si="392">C466*C475/C475/(C472)</f>
        <v>1.4005602240896359E-3</v>
      </c>
      <c r="D508" s="66">
        <f t="shared" si="392"/>
        <v>1.4005602240896359E-3</v>
      </c>
      <c r="E508" s="66">
        <f t="shared" si="392"/>
        <v>1.4005602240896359E-3</v>
      </c>
      <c r="F508" s="66">
        <f t="shared" si="392"/>
        <v>1.4005602240896359E-3</v>
      </c>
      <c r="G508" s="66">
        <f t="shared" si="392"/>
        <v>1.4005602240896359E-3</v>
      </c>
      <c r="H508" s="66">
        <f t="shared" si="392"/>
        <v>1.4005602240896359E-3</v>
      </c>
      <c r="I508" s="66">
        <f t="shared" si="392"/>
        <v>1.4005602240896359E-3</v>
      </c>
      <c r="J508" s="66">
        <f t="shared" si="392"/>
        <v>1.4005602240896359E-3</v>
      </c>
      <c r="K508" s="66">
        <f t="shared" si="392"/>
        <v>1.4005602240896359E-3</v>
      </c>
      <c r="L508" s="66">
        <f t="shared" si="392"/>
        <v>1.4005602240896359E-3</v>
      </c>
      <c r="M508" s="66">
        <f t="shared" si="392"/>
        <v>1.4005602240896359E-3</v>
      </c>
      <c r="N508" s="66">
        <f t="shared" si="392"/>
        <v>1.4005602240896359E-3</v>
      </c>
      <c r="O508" s="66">
        <f t="shared" si="392"/>
        <v>1.4005602240896359E-3</v>
      </c>
      <c r="P508" s="66">
        <f t="shared" si="392"/>
        <v>1.4005602240896359E-3</v>
      </c>
      <c r="Q508" s="66">
        <f t="shared" si="392"/>
        <v>1.4005602240896359E-3</v>
      </c>
      <c r="R508" s="66">
        <f t="shared" si="392"/>
        <v>1.4005602240896359E-3</v>
      </c>
      <c r="S508" s="66">
        <f t="shared" si="392"/>
        <v>1.4005602240896359E-3</v>
      </c>
      <c r="T508" s="66">
        <f t="shared" si="392"/>
        <v>1.4005602240896359E-3</v>
      </c>
      <c r="U508" s="66">
        <f t="shared" si="392"/>
        <v>1.4005602240896359E-3</v>
      </c>
      <c r="V508" s="66">
        <f t="shared" si="392"/>
        <v>1.4005602240896359E-3</v>
      </c>
      <c r="W508" s="66">
        <f t="shared" si="392"/>
        <v>1.4005602240896359E-3</v>
      </c>
      <c r="X508" s="66">
        <f t="shared" si="392"/>
        <v>1.4005602240896359E-3</v>
      </c>
      <c r="Y508" s="66">
        <f t="shared" si="392"/>
        <v>1.4005602240896359E-3</v>
      </c>
      <c r="Z508" s="66">
        <f t="shared" si="392"/>
        <v>1.4005602240896359E-3</v>
      </c>
      <c r="AA508" s="66">
        <f t="shared" si="392"/>
        <v>1.4005602240896359E-3</v>
      </c>
      <c r="AB508" s="66">
        <f t="shared" si="392"/>
        <v>1.4005602240896359E-3</v>
      </c>
      <c r="AC508" s="66">
        <f t="shared" si="392"/>
        <v>1.4005602240896359E-3</v>
      </c>
    </row>
    <row r="509" spans="1:29" x14ac:dyDescent="0.25">
      <c r="A509" s="30" t="str">
        <f t="shared" si="385"/>
        <v>Fuel Cost</v>
      </c>
      <c r="B509" s="66">
        <f>B467*B468*B475/B475/(B472)</f>
        <v>8.9566609200195687E-4</v>
      </c>
      <c r="C509" s="66">
        <f t="shared" ref="C509:AC509" si="393">C467*C468*C475/C475/(C472)</f>
        <v>8.9460878585151361E-4</v>
      </c>
      <c r="D509" s="66">
        <f t="shared" si="393"/>
        <v>8.9310756268461144E-4</v>
      </c>
      <c r="E509" s="66">
        <f t="shared" si="393"/>
        <v>8.9098572799653085E-4</v>
      </c>
      <c r="F509" s="66">
        <f t="shared" si="393"/>
        <v>8.8800671037553465E-4</v>
      </c>
      <c r="G509" s="66">
        <f t="shared" si="393"/>
        <v>8.8386479446546633E-4</v>
      </c>
      <c r="H509" s="66">
        <f t="shared" si="393"/>
        <v>8.7818638270214524E-4</v>
      </c>
      <c r="I509" s="66">
        <f t="shared" si="393"/>
        <v>8.7055520576624623E-4</v>
      </c>
      <c r="J509" s="66">
        <f t="shared" si="393"/>
        <v>8.6057978327606292E-4</v>
      </c>
      <c r="K509" s="66">
        <f t="shared" si="393"/>
        <v>8.480174247149176E-4</v>
      </c>
      <c r="L509" s="66">
        <f t="shared" si="393"/>
        <v>8.3294295504410211E-4</v>
      </c>
      <c r="M509" s="66">
        <f t="shared" si="393"/>
        <v>8.1589714189211459E-4</v>
      </c>
      <c r="N509" s="66">
        <f t="shared" si="393"/>
        <v>7.979019468847729E-4</v>
      </c>
      <c r="O509" s="66">
        <f t="shared" si="393"/>
        <v>7.8026086365610753E-4</v>
      </c>
      <c r="P509" s="66">
        <f t="shared" si="393"/>
        <v>7.6420182247685577E-4</v>
      </c>
      <c r="Q509" s="66">
        <f t="shared" si="393"/>
        <v>7.5055392432593225E-4</v>
      </c>
      <c r="R509" s="66">
        <f t="shared" si="393"/>
        <v>7.3962440210711955E-4</v>
      </c>
      <c r="S509" s="66">
        <f t="shared" si="393"/>
        <v>7.3128469156735277E-4</v>
      </c>
      <c r="T509" s="66">
        <f t="shared" si="393"/>
        <v>7.2515433547487226E-4</v>
      </c>
      <c r="U509" s="66">
        <f t="shared" si="393"/>
        <v>7.2077121955455231E-4</v>
      </c>
      <c r="V509" s="66">
        <f t="shared" si="393"/>
        <v>7.1769930259143544E-4</v>
      </c>
      <c r="W509" s="66">
        <f t="shared" si="393"/>
        <v>7.1557641915514895E-4</v>
      </c>
      <c r="X509" s="66">
        <f t="shared" si="393"/>
        <v>7.1412362423235894E-4</v>
      </c>
      <c r="Y509" s="66">
        <f t="shared" si="393"/>
        <v>7.1313604015963089E-4</v>
      </c>
      <c r="Z509" s="66">
        <f t="shared" si="393"/>
        <v>7.124677530068634E-4</v>
      </c>
      <c r="AA509" s="66">
        <f t="shared" si="393"/>
        <v>7.1201692579590131E-4</v>
      </c>
      <c r="AB509" s="66">
        <f t="shared" si="393"/>
        <v>7.1171343115700094E-4</v>
      </c>
      <c r="AC509" s="66">
        <f t="shared" si="393"/>
        <v>7.1150940700210675E-4</v>
      </c>
    </row>
    <row r="510" spans="1:29" x14ac:dyDescent="0.25">
      <c r="A510" s="59" t="str">
        <f>A473</f>
        <v>Market failure (av. utilization)</v>
      </c>
      <c r="B510" s="66">
        <f t="shared" ref="B510:AC510" si="394">B499/B473-B499/B472</f>
        <v>2.4315485468668359E-2</v>
      </c>
      <c r="C510" s="66">
        <f t="shared" si="394"/>
        <v>2.4284388330595444E-2</v>
      </c>
      <c r="D510" s="66">
        <f t="shared" si="394"/>
        <v>2.4240234852362257E-2</v>
      </c>
      <c r="E510" s="66">
        <f t="shared" si="394"/>
        <v>2.4177828153758012E-2</v>
      </c>
      <c r="F510" s="66">
        <f t="shared" si="394"/>
        <v>2.4090210274827755E-2</v>
      </c>
      <c r="G510" s="66">
        <f t="shared" si="394"/>
        <v>2.3968389616839732E-2</v>
      </c>
      <c r="H510" s="66">
        <f t="shared" si="394"/>
        <v>2.380137805205803E-2</v>
      </c>
      <c r="I510" s="66">
        <f t="shared" si="394"/>
        <v>2.3576932405227187E-2</v>
      </c>
      <c r="J510" s="66">
        <f t="shared" si="394"/>
        <v>2.3283538585109141E-2</v>
      </c>
      <c r="K510" s="66">
        <f t="shared" si="394"/>
        <v>2.2914058658662494E-2</v>
      </c>
      <c r="L510" s="66">
        <f t="shared" si="394"/>
        <v>2.2470693352849475E-2</v>
      </c>
      <c r="M510" s="66">
        <f t="shared" si="394"/>
        <v>2.1969347545932362E-2</v>
      </c>
      <c r="N510" s="66">
        <f t="shared" si="394"/>
        <v>2.1440078834540056E-2</v>
      </c>
      <c r="O510" s="66">
        <f t="shared" si="394"/>
        <v>2.092122514141859E-2</v>
      </c>
      <c r="P510" s="66">
        <f t="shared" si="394"/>
        <v>2.0448901944716855E-2</v>
      </c>
      <c r="Q510" s="66">
        <f t="shared" si="394"/>
        <v>2.0047494487637024E-2</v>
      </c>
      <c r="R510" s="66">
        <f t="shared" si="394"/>
        <v>1.9726039002518656E-2</v>
      </c>
      <c r="S510" s="66">
        <f t="shared" si="394"/>
        <v>1.948075420016078E-2</v>
      </c>
      <c r="T510" s="66">
        <f t="shared" si="394"/>
        <v>1.930045019855816E-2</v>
      </c>
      <c r="U510" s="66">
        <f t="shared" si="394"/>
        <v>1.9171535445809754E-2</v>
      </c>
      <c r="V510" s="66">
        <f t="shared" si="394"/>
        <v>1.9081185242218753E-2</v>
      </c>
      <c r="W510" s="66">
        <f t="shared" si="394"/>
        <v>1.9018747698179857E-2</v>
      </c>
      <c r="X510" s="66">
        <f t="shared" si="394"/>
        <v>1.8976018575411882E-2</v>
      </c>
      <c r="Y510" s="66">
        <f t="shared" si="394"/>
        <v>1.8946972079980678E-2</v>
      </c>
      <c r="Z510" s="66">
        <f t="shared" si="394"/>
        <v>1.8927316639734494E-2</v>
      </c>
      <c r="AA510" s="66">
        <f t="shared" si="394"/>
        <v>1.8914057059223742E-2</v>
      </c>
      <c r="AB510" s="66">
        <f t="shared" si="394"/>
        <v>1.8905130775491906E-2</v>
      </c>
      <c r="AC510" s="66">
        <f t="shared" si="394"/>
        <v>1.8899130084668061E-2</v>
      </c>
    </row>
    <row r="511" spans="1:29" x14ac:dyDescent="0.25">
      <c r="A511" s="59" t="str">
        <f>A474</f>
        <v>Payload loss (fuel)</v>
      </c>
      <c r="B511" s="66">
        <f>B499/(B472-B474)-B499/B472</f>
        <v>2.4440519680715006E-4</v>
      </c>
      <c r="C511" s="66">
        <f t="shared" ref="C511:AC511" si="395">C499/(C472-C474)-C499/C472</f>
        <v>2.4337791522247194E-4</v>
      </c>
      <c r="D511" s="66">
        <f t="shared" si="395"/>
        <v>2.4192267086373294E-4</v>
      </c>
      <c r="E511" s="66">
        <f t="shared" si="395"/>
        <v>2.398725217496768E-4</v>
      </c>
      <c r="F511" s="66">
        <f t="shared" si="395"/>
        <v>2.3700738396347995E-4</v>
      </c>
      <c r="G511" s="66">
        <f t="shared" si="395"/>
        <v>2.3304947185475919E-4</v>
      </c>
      <c r="H511" s="66">
        <f t="shared" si="395"/>
        <v>2.2767180607274895E-4</v>
      </c>
      <c r="I511" s="66">
        <f t="shared" si="395"/>
        <v>2.2053298631700795E-4</v>
      </c>
      <c r="J511" s="66">
        <f t="shared" si="395"/>
        <v>2.1135338594451686E-4</v>
      </c>
      <c r="K511" s="66">
        <f t="shared" si="395"/>
        <v>2.0003802948568433E-4</v>
      </c>
      <c r="L511" s="66">
        <f t="shared" si="395"/>
        <v>1.8681907772593199E-4</v>
      </c>
      <c r="M511" s="66">
        <f t="shared" si="395"/>
        <v>1.7234179013767264E-4</v>
      </c>
      <c r="N511" s="66">
        <f t="shared" si="395"/>
        <v>1.5759776277554909E-4</v>
      </c>
      <c r="O511" s="66">
        <f t="shared" si="395"/>
        <v>1.436796162415984E-4</v>
      </c>
      <c r="P511" s="66">
        <f t="shared" si="395"/>
        <v>1.3146898927547668E-4</v>
      </c>
      <c r="Q511" s="66">
        <f t="shared" si="395"/>
        <v>1.2143455260271198E-4</v>
      </c>
      <c r="R511" s="66">
        <f t="shared" si="395"/>
        <v>1.1362520670475662E-4</v>
      </c>
      <c r="S511" s="66">
        <f t="shared" si="395"/>
        <v>1.0780144984924838E-4</v>
      </c>
      <c r="T511" s="66">
        <f t="shared" si="395"/>
        <v>1.0359496145336249E-4</v>
      </c>
      <c r="U511" s="66">
        <f t="shared" si="395"/>
        <v>1.0062599700224033E-4</v>
      </c>
      <c r="V511" s="66">
        <f t="shared" si="395"/>
        <v>9.8564361104619067E-5</v>
      </c>
      <c r="W511" s="66">
        <f t="shared" si="395"/>
        <v>9.7148868195310809E-5</v>
      </c>
      <c r="X511" s="66">
        <f t="shared" si="395"/>
        <v>9.6184518695544875E-5</v>
      </c>
      <c r="Y511" s="66">
        <f t="shared" si="395"/>
        <v>9.5530985241917485E-5</v>
      </c>
      <c r="Z511" s="66">
        <f t="shared" si="395"/>
        <v>9.5089671000624446E-5</v>
      </c>
      <c r="AA511" s="66">
        <f t="shared" si="395"/>
        <v>9.4792381422053457E-5</v>
      </c>
      <c r="AB511" s="66">
        <f t="shared" si="395"/>
        <v>9.4592438778059139E-5</v>
      </c>
      <c r="AC511" s="66">
        <f t="shared" si="395"/>
        <v>9.4458113895969434E-5</v>
      </c>
    </row>
    <row r="512" spans="1:29" ht="15.75" thickBot="1" x14ac:dyDescent="0.3">
      <c r="A512" s="59" t="str">
        <f>A449</f>
        <v>Emission Cost</v>
      </c>
      <c r="B512" s="68">
        <f>B469*B475/B475/(B472)</f>
        <v>0</v>
      </c>
      <c r="C512" s="68">
        <f t="shared" ref="C512:AC512" si="396">C469*C475/C475/(C472)</f>
        <v>0</v>
      </c>
      <c r="D512" s="68">
        <f t="shared" si="396"/>
        <v>0</v>
      </c>
      <c r="E512" s="68">
        <f t="shared" si="396"/>
        <v>0</v>
      </c>
      <c r="F512" s="68">
        <f t="shared" si="396"/>
        <v>0</v>
      </c>
      <c r="G512" s="68">
        <f t="shared" si="396"/>
        <v>0</v>
      </c>
      <c r="H512" s="68">
        <f t="shared" si="396"/>
        <v>0</v>
      </c>
      <c r="I512" s="68">
        <f t="shared" si="396"/>
        <v>0</v>
      </c>
      <c r="J512" s="68">
        <f t="shared" si="396"/>
        <v>0</v>
      </c>
      <c r="K512" s="68">
        <f t="shared" si="396"/>
        <v>0</v>
      </c>
      <c r="L512" s="68">
        <f t="shared" si="396"/>
        <v>0</v>
      </c>
      <c r="M512" s="68">
        <f t="shared" si="396"/>
        <v>0</v>
      </c>
      <c r="N512" s="68">
        <f t="shared" si="396"/>
        <v>0</v>
      </c>
      <c r="O512" s="68">
        <f t="shared" si="396"/>
        <v>0</v>
      </c>
      <c r="P512" s="68">
        <f t="shared" si="396"/>
        <v>0</v>
      </c>
      <c r="Q512" s="68">
        <f t="shared" si="396"/>
        <v>0</v>
      </c>
      <c r="R512" s="68">
        <f t="shared" si="396"/>
        <v>0</v>
      </c>
      <c r="S512" s="68">
        <f t="shared" si="396"/>
        <v>0</v>
      </c>
      <c r="T512" s="68">
        <f t="shared" si="396"/>
        <v>0</v>
      </c>
      <c r="U512" s="68">
        <f t="shared" si="396"/>
        <v>0</v>
      </c>
      <c r="V512" s="68">
        <f t="shared" si="396"/>
        <v>0</v>
      </c>
      <c r="W512" s="68">
        <f t="shared" si="396"/>
        <v>0</v>
      </c>
      <c r="X512" s="68">
        <f t="shared" si="396"/>
        <v>0</v>
      </c>
      <c r="Y512" s="68">
        <f t="shared" si="396"/>
        <v>0</v>
      </c>
      <c r="Z512" s="68">
        <f t="shared" si="396"/>
        <v>0</v>
      </c>
      <c r="AA512" s="68">
        <f t="shared" si="396"/>
        <v>0</v>
      </c>
      <c r="AB512" s="68">
        <f t="shared" si="396"/>
        <v>0</v>
      </c>
      <c r="AC512" s="68">
        <f t="shared" si="396"/>
        <v>0</v>
      </c>
    </row>
    <row r="513" spans="1:29" ht="15.75" thickBot="1" x14ac:dyDescent="0.3">
      <c r="A513" s="31" t="s">
        <v>210</v>
      </c>
      <c r="B513" s="67">
        <f>B502+B503+B504+B505+B506+B507+B508+B509+B510+B511+B512</f>
        <v>3.2875634733483212E-2</v>
      </c>
      <c r="C513" s="67">
        <f t="shared" ref="C513:AC513" si="397">C502+C503+C504+C505+C506+C507+C508+C509+C510+C511+C512</f>
        <v>3.2832810223305905E-2</v>
      </c>
      <c r="D513" s="67">
        <f t="shared" si="397"/>
        <v>3.2772008906053099E-2</v>
      </c>
      <c r="E513" s="67">
        <f t="shared" si="397"/>
        <v>3.2686078785696779E-2</v>
      </c>
      <c r="F513" s="67">
        <f t="shared" si="397"/>
        <v>3.2565447681606477E-2</v>
      </c>
      <c r="G513" s="67">
        <f t="shared" si="397"/>
        <v>3.2397752325965465E-2</v>
      </c>
      <c r="H513" s="67">
        <f t="shared" si="397"/>
        <v>3.2167896750530625E-2</v>
      </c>
      <c r="I513" s="67">
        <f t="shared" si="397"/>
        <v>3.1859083674281821E-2</v>
      </c>
      <c r="J513" s="67">
        <f t="shared" si="397"/>
        <v>3.1455557541492596E-2</v>
      </c>
      <c r="K513" s="67">
        <f t="shared" si="397"/>
        <v>3.0947629380669993E-2</v>
      </c>
      <c r="L513" s="67">
        <f t="shared" si="397"/>
        <v>3.0338489318946508E-2</v>
      </c>
      <c r="M513" s="67">
        <f t="shared" si="397"/>
        <v>2.9650160140340623E-2</v>
      </c>
      <c r="N513" s="67">
        <f t="shared" si="397"/>
        <v>2.8924033436375937E-2</v>
      </c>
      <c r="O513" s="67">
        <f t="shared" si="397"/>
        <v>2.8212731293710984E-2</v>
      </c>
      <c r="P513" s="67">
        <f t="shared" si="397"/>
        <v>2.7565677660425326E-2</v>
      </c>
      <c r="Q513" s="67">
        <f t="shared" si="397"/>
        <v>2.7016117071763539E-2</v>
      </c>
      <c r="R513" s="67">
        <f t="shared" si="397"/>
        <v>2.6576243901781756E-2</v>
      </c>
      <c r="S513" s="67">
        <f t="shared" si="397"/>
        <v>2.6240736270789319E-2</v>
      </c>
      <c r="T513" s="67">
        <f t="shared" si="397"/>
        <v>2.5994185694217867E-2</v>
      </c>
      <c r="U513" s="67">
        <f t="shared" si="397"/>
        <v>2.5817944212631793E-2</v>
      </c>
      <c r="V513" s="67">
        <f t="shared" si="397"/>
        <v>2.5694444131047343E-2</v>
      </c>
      <c r="W513" s="67">
        <f t="shared" si="397"/>
        <v>2.5609107207978224E-2</v>
      </c>
      <c r="X513" s="67">
        <f t="shared" si="397"/>
        <v>2.5550711241854838E-2</v>
      </c>
      <c r="Y513" s="67">
        <f t="shared" si="397"/>
        <v>2.5511016719918407E-2</v>
      </c>
      <c r="Z513" s="67">
        <f t="shared" si="397"/>
        <v>2.5484156803195684E-2</v>
      </c>
      <c r="AA513" s="67">
        <f t="shared" si="397"/>
        <v>2.5466037496801586E-2</v>
      </c>
      <c r="AB513" s="67">
        <f t="shared" si="397"/>
        <v>2.5453839860969642E-2</v>
      </c>
      <c r="AC513" s="67">
        <f t="shared" si="397"/>
        <v>2.5445640091431847E-2</v>
      </c>
    </row>
    <row r="515" spans="1:29" x14ac:dyDescent="0.25">
      <c r="B515" s="40"/>
    </row>
  </sheetData>
  <conditionalFormatting sqref="Q11:AR20 Q22:AR27">
    <cfRule type="colorScale" priority="50">
      <colorScale>
        <cfvo type="min"/>
        <cfvo type="max"/>
        <color rgb="FFFF7128"/>
        <color rgb="FFFFEF9C"/>
      </colorScale>
    </cfRule>
    <cfRule type="colorScale" priority="46">
      <colorScale>
        <cfvo type="min"/>
        <cfvo type="max"/>
        <color rgb="FFFF7128"/>
        <color rgb="FFFFEF9C"/>
      </colorScale>
    </cfRule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1:AR21">
    <cfRule type="colorScale" priority="21">
      <colorScale>
        <cfvo type="min"/>
        <cfvo type="max"/>
        <color rgb="FFFF7128"/>
        <color rgb="FFFFEF9C"/>
      </colorScale>
    </cfRule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5">
      <colorScale>
        <cfvo type="min"/>
        <cfvo type="max"/>
        <color rgb="FFFF7128"/>
        <color rgb="FFFFEF9C"/>
      </colorScale>
    </cfRule>
  </conditionalFormatting>
  <conditionalFormatting sqref="Q117:AR126 Q128:AR133">
    <cfRule type="colorScale" priority="45">
      <colorScale>
        <cfvo type="min"/>
        <cfvo type="max"/>
        <color rgb="FFFF7128"/>
        <color rgb="FFFFEF9C"/>
      </colorScale>
    </cfRule>
    <cfRule type="colorScale" priority="4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1">
      <colorScale>
        <cfvo type="min"/>
        <cfvo type="max"/>
        <color rgb="FFFF7128"/>
        <color rgb="FFFFEF9C"/>
      </colorScale>
    </cfRule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7:AR127">
    <cfRule type="colorScale" priority="16">
      <colorScale>
        <cfvo type="min"/>
        <cfvo type="max"/>
        <color rgb="FFFF7128"/>
        <color rgb="FFFFEF9C"/>
      </colorScale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0">
      <colorScale>
        <cfvo type="min"/>
        <cfvo type="max"/>
        <color rgb="FFFF7128"/>
        <color rgb="FFFFEF9C"/>
      </colorScale>
    </cfRule>
  </conditionalFormatting>
  <conditionalFormatting sqref="Q225:AR234 Q236:AR241">
    <cfRule type="colorScale" priority="40">
      <colorScale>
        <cfvo type="min"/>
        <cfvo type="max"/>
        <color rgb="FFFF7128"/>
        <color rgb="FFFFEF9C"/>
      </colorScale>
    </cfRule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6">
      <colorScale>
        <cfvo type="min"/>
        <cfvo type="max"/>
        <color rgb="FFFF7128"/>
        <color rgb="FFFFEF9C"/>
      </colorScale>
    </cfRule>
    <cfRule type="colorScale" priority="3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</conditionalFormatting>
  <conditionalFormatting sqref="Q235:AR235">
    <cfRule type="colorScale" priority="1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1">
      <colorScale>
        <cfvo type="min"/>
        <cfvo type="max"/>
        <color rgb="FFFF7128"/>
        <color rgb="FFFFEF9C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">
      <colorScale>
        <cfvo type="min"/>
        <cfvo type="max"/>
        <color rgb="FFFF7128"/>
        <color rgb="FFFFEF9C"/>
      </colorScale>
    </cfRule>
  </conditionalFormatting>
  <conditionalFormatting sqref="Q334:AR343 Q345:AR350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1">
      <colorScale>
        <cfvo type="min"/>
        <cfvo type="max"/>
        <color rgb="FFFF7128"/>
        <color rgb="FFFFEF9C"/>
      </colorScale>
    </cfRule>
    <cfRule type="colorScale" priority="3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5">
      <colorScale>
        <cfvo type="min"/>
        <cfvo type="max"/>
        <color rgb="FFFF7128"/>
        <color rgb="FFFFEF9C"/>
      </colorScale>
    </cfRule>
  </conditionalFormatting>
  <conditionalFormatting sqref="Q344:AR344">
    <cfRule type="colorScale" priority="10">
      <colorScale>
        <cfvo type="min"/>
        <cfvo type="max"/>
        <color rgb="FFFF7128"/>
        <color rgb="FFFFEF9C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6">
      <colorScale>
        <cfvo type="min"/>
        <cfvo type="max"/>
        <color rgb="FFFF7128"/>
        <color rgb="FFFFEF9C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439:AR448 Q450:AR45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6">
      <colorScale>
        <cfvo type="min"/>
        <cfvo type="max"/>
        <color rgb="FFFF7128"/>
        <color rgb="FFFFEF9C"/>
      </colorScale>
    </cfRule>
    <cfRule type="colorScale" priority="2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0">
      <colorScale>
        <cfvo type="min"/>
        <cfvo type="max"/>
        <color rgb="FFFF7128"/>
        <color rgb="FFFFEF9C"/>
      </colorScale>
    </cfRule>
  </conditionalFormatting>
  <conditionalFormatting sqref="Q449:AR449">
    <cfRule type="colorScale" priority="1">
      <colorScale>
        <cfvo type="min"/>
        <cfvo type="max"/>
        <color rgb="FFFF7128"/>
        <color rgb="FFFFEF9C"/>
      </colorScale>
    </cfRule>
    <cfRule type="colorScale" priority="5">
      <colorScale>
        <cfvo type="min"/>
        <cfvo type="max"/>
        <color rgb="FFFF7128"/>
        <color rgb="FFFFEF9C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3FE2A-6500-43FA-8912-F10895FFEF20}">
  <sheetPr>
    <tabColor rgb="FFC00000"/>
  </sheetPr>
  <dimension ref="A1:BA515"/>
  <sheetViews>
    <sheetView topLeftCell="A405" zoomScale="80" zoomScaleNormal="80" workbookViewId="0">
      <selection activeCell="A446" sqref="A446"/>
    </sheetView>
  </sheetViews>
  <sheetFormatPr defaultColWidth="9.140625" defaultRowHeight="15" x14ac:dyDescent="0.25"/>
  <cols>
    <col min="1" max="1" width="38.7109375" style="4" customWidth="1"/>
    <col min="2" max="4" width="14.85546875" style="4" bestFit="1" customWidth="1"/>
    <col min="5" max="5" width="28" style="4" bestFit="1" customWidth="1"/>
    <col min="6" max="11" width="14.85546875" style="4" bestFit="1" customWidth="1"/>
    <col min="12" max="12" width="24.42578125" style="4" bestFit="1" customWidth="1"/>
    <col min="13" max="29" width="14.85546875" style="4" bestFit="1" customWidth="1"/>
    <col min="30" max="44" width="13.7109375" style="4" bestFit="1" customWidth="1"/>
    <col min="45" max="45" width="9.140625" style="4"/>
    <col min="46" max="46" width="35.140625" style="4" bestFit="1" customWidth="1"/>
    <col min="47" max="48" width="11.28515625" style="4" bestFit="1" customWidth="1"/>
    <col min="49" max="49" width="8.5703125" style="4" bestFit="1" customWidth="1"/>
    <col min="50" max="50" width="21.28515625" style="4" bestFit="1" customWidth="1"/>
    <col min="51" max="52" width="4.42578125" style="4" bestFit="1" customWidth="1"/>
    <col min="53" max="53" width="7" style="4" bestFit="1" customWidth="1"/>
    <col min="54" max="54" width="9.140625" style="4"/>
    <col min="55" max="55" width="31.5703125" style="4" bestFit="1" customWidth="1"/>
    <col min="56" max="57" width="9.5703125" style="4" bestFit="1" customWidth="1"/>
    <col min="58" max="58" width="11.42578125" style="4" bestFit="1" customWidth="1"/>
    <col min="59" max="59" width="8" style="4" bestFit="1" customWidth="1"/>
    <col min="60" max="61" width="4.42578125" style="4" bestFit="1" customWidth="1"/>
    <col min="62" max="62" width="7" style="4" bestFit="1" customWidth="1"/>
    <col min="63" max="63" width="9.140625" style="4"/>
    <col min="64" max="64" width="31.5703125" style="4" bestFit="1" customWidth="1"/>
    <col min="65" max="66" width="9.5703125" style="4" bestFit="1" customWidth="1"/>
    <col min="67" max="67" width="8.5703125" style="4" bestFit="1" customWidth="1"/>
    <col min="68" max="68" width="3.42578125" style="4" bestFit="1" customWidth="1"/>
    <col min="69" max="70" width="4.42578125" style="4" bestFit="1" customWidth="1"/>
    <col min="71" max="16384" width="9.140625" style="4"/>
  </cols>
  <sheetData>
    <row r="1" spans="1:53" s="3" customFormat="1" ht="21" x14ac:dyDescent="0.35">
      <c r="A1" s="2" t="str">
        <f>'Parameter Input'!A76</f>
        <v>Railway long-haul: Dry bulk</v>
      </c>
    </row>
    <row r="2" spans="1:53" s="3" customFormat="1" ht="21" x14ac:dyDescent="0.35">
      <c r="A2" s="2" t="s">
        <v>103</v>
      </c>
    </row>
    <row r="3" spans="1:53" x14ac:dyDescent="0.25">
      <c r="A3" s="33" t="s">
        <v>195</v>
      </c>
    </row>
    <row r="4" spans="1:53" x14ac:dyDescent="0.25">
      <c r="A4" s="33" t="s">
        <v>196</v>
      </c>
    </row>
    <row r="5" spans="1:53" ht="15.75" thickBot="1" x14ac:dyDescent="0.3">
      <c r="A5" s="34" t="s">
        <v>197</v>
      </c>
      <c r="B5" s="34"/>
    </row>
    <row r="6" spans="1:53" ht="15.75" thickBot="1" x14ac:dyDescent="0.3">
      <c r="A6" s="39" t="s">
        <v>198</v>
      </c>
      <c r="B6" s="35"/>
    </row>
    <row r="7" spans="1:53" ht="15.75" thickBot="1" x14ac:dyDescent="0.3">
      <c r="A7" s="38" t="s">
        <v>199</v>
      </c>
      <c r="B7" s="36"/>
    </row>
    <row r="8" spans="1:53" ht="15.75" thickBot="1" x14ac:dyDescent="0.3"/>
    <row r="9" spans="1:53" x14ac:dyDescent="0.25">
      <c r="A9" s="5" t="s">
        <v>200</v>
      </c>
      <c r="B9" s="6">
        <v>2023</v>
      </c>
      <c r="C9" s="6">
        <v>2050</v>
      </c>
      <c r="D9" s="7"/>
      <c r="E9" s="5" t="s">
        <v>201</v>
      </c>
      <c r="F9" s="8"/>
      <c r="G9" s="8"/>
      <c r="H9" s="8"/>
      <c r="I9" s="8"/>
      <c r="J9" s="8"/>
      <c r="K9" s="9"/>
      <c r="L9" s="10" t="s">
        <v>2</v>
      </c>
      <c r="M9" s="11"/>
      <c r="N9" s="11"/>
      <c r="O9" s="11"/>
      <c r="P9" s="12"/>
      <c r="Q9" s="13">
        <v>0</v>
      </c>
      <c r="R9" s="13">
        <v>1</v>
      </c>
      <c r="S9" s="13">
        <v>2</v>
      </c>
      <c r="T9" s="13">
        <v>3</v>
      </c>
      <c r="U9" s="13">
        <v>4</v>
      </c>
      <c r="V9" s="13">
        <v>5</v>
      </c>
      <c r="W9" s="13">
        <v>6</v>
      </c>
      <c r="X9" s="13">
        <v>7</v>
      </c>
      <c r="Y9" s="13">
        <v>8</v>
      </c>
      <c r="Z9" s="13">
        <v>9</v>
      </c>
      <c r="AA9" s="13">
        <v>10</v>
      </c>
      <c r="AB9" s="13">
        <v>11</v>
      </c>
      <c r="AC9" s="13">
        <v>12</v>
      </c>
      <c r="AD9" s="13">
        <v>13</v>
      </c>
      <c r="AE9" s="13">
        <v>14</v>
      </c>
      <c r="AF9" s="13">
        <v>15</v>
      </c>
      <c r="AG9" s="13">
        <v>16</v>
      </c>
      <c r="AH9" s="13">
        <v>17</v>
      </c>
      <c r="AI9" s="13">
        <v>18</v>
      </c>
      <c r="AJ9" s="13">
        <v>19</v>
      </c>
      <c r="AK9" s="13">
        <v>20</v>
      </c>
      <c r="AL9" s="13">
        <v>21</v>
      </c>
      <c r="AM9" s="13">
        <v>22</v>
      </c>
      <c r="AN9" s="13">
        <v>23</v>
      </c>
      <c r="AO9" s="13">
        <v>24</v>
      </c>
      <c r="AP9" s="13">
        <v>25</v>
      </c>
      <c r="AQ9" s="13">
        <v>26</v>
      </c>
      <c r="AR9" s="14">
        <v>27</v>
      </c>
      <c r="AT9" s="82"/>
      <c r="AU9" s="83"/>
      <c r="AV9" s="83"/>
      <c r="AW9" s="83"/>
      <c r="AX9" s="83" t="str">
        <f>L9</f>
        <v>Input Sigmoid function</v>
      </c>
      <c r="AY9" s="83"/>
      <c r="AZ9" s="83"/>
      <c r="BA9" s="84" t="s">
        <v>3</v>
      </c>
    </row>
    <row r="10" spans="1:53" ht="15.75" thickBot="1" x14ac:dyDescent="0.3">
      <c r="A10" s="15"/>
      <c r="B10" s="3" t="s">
        <v>202</v>
      </c>
      <c r="C10" s="3" t="s">
        <v>203</v>
      </c>
      <c r="D10" s="16" t="s">
        <v>5</v>
      </c>
      <c r="E10" s="17"/>
      <c r="F10" s="18"/>
      <c r="G10" s="18"/>
      <c r="H10" s="18"/>
      <c r="I10" s="18"/>
      <c r="J10" s="18"/>
      <c r="K10" s="19"/>
      <c r="L10" s="20" t="s">
        <v>8</v>
      </c>
      <c r="M10" s="20" t="s">
        <v>204</v>
      </c>
      <c r="N10" s="20" t="s">
        <v>205</v>
      </c>
      <c r="O10" s="20" t="s">
        <v>9</v>
      </c>
      <c r="P10" s="21" t="s">
        <v>10</v>
      </c>
      <c r="Q10" s="22">
        <v>2023</v>
      </c>
      <c r="R10" s="22">
        <v>2024</v>
      </c>
      <c r="S10" s="22">
        <v>2025</v>
      </c>
      <c r="T10" s="22">
        <v>2026</v>
      </c>
      <c r="U10" s="22">
        <v>2027</v>
      </c>
      <c r="V10" s="22">
        <v>2028</v>
      </c>
      <c r="W10" s="22">
        <v>2029</v>
      </c>
      <c r="X10" s="22">
        <v>2030</v>
      </c>
      <c r="Y10" s="22">
        <v>2031</v>
      </c>
      <c r="Z10" s="22">
        <v>2032</v>
      </c>
      <c r="AA10" s="22">
        <v>2033</v>
      </c>
      <c r="AB10" s="22">
        <v>2034</v>
      </c>
      <c r="AC10" s="22">
        <v>2035</v>
      </c>
      <c r="AD10" s="22">
        <v>2036</v>
      </c>
      <c r="AE10" s="22">
        <v>2037</v>
      </c>
      <c r="AF10" s="22">
        <v>2038</v>
      </c>
      <c r="AG10" s="22">
        <v>2039</v>
      </c>
      <c r="AH10" s="22">
        <v>2040</v>
      </c>
      <c r="AI10" s="22">
        <v>2041</v>
      </c>
      <c r="AJ10" s="22">
        <v>2042</v>
      </c>
      <c r="AK10" s="22">
        <v>2043</v>
      </c>
      <c r="AL10" s="22">
        <v>2044</v>
      </c>
      <c r="AM10" s="22">
        <v>2045</v>
      </c>
      <c r="AN10" s="22">
        <v>2046</v>
      </c>
      <c r="AO10" s="22">
        <v>2047</v>
      </c>
      <c r="AP10" s="22">
        <v>2048</v>
      </c>
      <c r="AQ10" s="22">
        <v>2049</v>
      </c>
      <c r="AR10" s="23">
        <v>2050</v>
      </c>
      <c r="AT10" s="85"/>
      <c r="AU10" s="80">
        <f>B9</f>
        <v>2023</v>
      </c>
      <c r="AV10" s="80">
        <f>C9</f>
        <v>2050</v>
      </c>
      <c r="AW10" s="80" t="str">
        <f>D10</f>
        <v>Unit</v>
      </c>
      <c r="AX10" s="80" t="str">
        <f>L10</f>
        <v>midway</v>
      </c>
      <c r="AY10" s="80" t="str">
        <f t="shared" ref="AY10:AZ12" si="0">O10</f>
        <v>a</v>
      </c>
      <c r="AZ10" s="80" t="str">
        <f t="shared" si="0"/>
        <v>k</v>
      </c>
      <c r="BA10" s="86"/>
    </row>
    <row r="11" spans="1:53" x14ac:dyDescent="0.25">
      <c r="A11" s="24" t="s">
        <v>18</v>
      </c>
      <c r="B11" s="41">
        <f>'Parameter Input'!$L$113</f>
        <v>10000000</v>
      </c>
      <c r="C11" s="42">
        <f>'Parameter Input'!$M$113</f>
        <v>4000000</v>
      </c>
      <c r="D11" s="1" t="s">
        <v>15</v>
      </c>
      <c r="L11" s="51">
        <f>'Parameter Input'!$O$113</f>
        <v>12</v>
      </c>
      <c r="M11" s="52">
        <v>0</v>
      </c>
      <c r="N11" s="52">
        <v>1</v>
      </c>
      <c r="O11" s="52">
        <f>'Parameter Input'!$P$113</f>
        <v>0.9</v>
      </c>
      <c r="P11" s="53">
        <f>'Parameter Input'!$Q$113</f>
        <v>0.4</v>
      </c>
      <c r="Q11" s="4">
        <f t="shared" ref="Q11:AR20" si="1">$N11+($M11-$N11)*((1/(1+EXP(-$P11*(Q$9-$L11)))^$O11))</f>
        <v>0.9867978615748374</v>
      </c>
      <c r="R11" s="4">
        <f t="shared" si="1"/>
        <v>0.98114509762858249</v>
      </c>
      <c r="S11" s="4">
        <f t="shared" si="1"/>
        <v>0.97311898315872036</v>
      </c>
      <c r="T11" s="4">
        <f t="shared" si="1"/>
        <v>0.96177484161592774</v>
      </c>
      <c r="U11" s="4">
        <f t="shared" si="1"/>
        <v>0.94584787155511363</v>
      </c>
      <c r="V11" s="4">
        <f t="shared" si="1"/>
        <v>0.92370360150141495</v>
      </c>
      <c r="W11" s="4">
        <f t="shared" si="1"/>
        <v>0.89334463567658451</v>
      </c>
      <c r="X11" s="4">
        <f t="shared" si="1"/>
        <v>0.85254543874327005</v>
      </c>
      <c r="Y11" s="4">
        <f t="shared" si="1"/>
        <v>0.79921300652623883</v>
      </c>
      <c r="Z11" s="4">
        <f t="shared" si="1"/>
        <v>0.73204982249993378</v>
      </c>
      <c r="AA11" s="4">
        <f t="shared" si="1"/>
        <v>0.65145592958786691</v>
      </c>
      <c r="AB11" s="4">
        <f t="shared" si="1"/>
        <v>0.56032247880849573</v>
      </c>
      <c r="AC11" s="4">
        <f t="shared" si="1"/>
        <v>0.46411326873185343</v>
      </c>
      <c r="AD11" s="4">
        <f t="shared" si="1"/>
        <v>0.36979727595523937</v>
      </c>
      <c r="AE11" s="4">
        <f t="shared" si="1"/>
        <v>0.28393948637231203</v>
      </c>
      <c r="AF11" s="4">
        <f t="shared" si="1"/>
        <v>0.21097259161117732</v>
      </c>
      <c r="AG11" s="4">
        <f t="shared" si="1"/>
        <v>0.15253917653798199</v>
      </c>
      <c r="AH11" s="4">
        <f t="shared" si="1"/>
        <v>0.10795188737709993</v>
      </c>
      <c r="AI11" s="4">
        <f t="shared" si="1"/>
        <v>7.5176653938091809E-2</v>
      </c>
      <c r="AJ11" s="4">
        <f t="shared" si="1"/>
        <v>5.1742836177502194E-2</v>
      </c>
      <c r="AK11" s="4">
        <f t="shared" si="1"/>
        <v>3.5319190625345942E-2</v>
      </c>
      <c r="AL11" s="4">
        <f t="shared" si="1"/>
        <v>2.3969442072658165E-2</v>
      </c>
      <c r="AM11" s="4">
        <f t="shared" si="1"/>
        <v>1.6202243558389728E-2</v>
      </c>
      <c r="AN11" s="4">
        <f t="shared" si="1"/>
        <v>1.0922240564108399E-2</v>
      </c>
      <c r="AO11" s="4">
        <f t="shared" si="1"/>
        <v>7.3493212906090566E-3</v>
      </c>
      <c r="AP11" s="4">
        <f t="shared" si="1"/>
        <v>4.9390262185057265E-3</v>
      </c>
      <c r="AQ11" s="4">
        <f t="shared" si="1"/>
        <v>3.3164275492956197E-3</v>
      </c>
      <c r="AR11" s="4">
        <f t="shared" si="1"/>
        <v>2.2256362146679809E-3</v>
      </c>
      <c r="AT11" s="85" t="str">
        <f t="shared" ref="AT11:AV12" si="2">A11</f>
        <v>Capex vehicle</v>
      </c>
      <c r="AU11" s="81">
        <f t="shared" si="2"/>
        <v>10000000</v>
      </c>
      <c r="AV11" s="81">
        <f t="shared" si="2"/>
        <v>4000000</v>
      </c>
      <c r="AW11" s="81" t="str">
        <f>D11</f>
        <v>[€]</v>
      </c>
      <c r="AX11" s="80">
        <f>L11</f>
        <v>12</v>
      </c>
      <c r="AY11" s="80">
        <f t="shared" si="0"/>
        <v>0.9</v>
      </c>
      <c r="AZ11" s="80">
        <f t="shared" si="0"/>
        <v>0.4</v>
      </c>
      <c r="BA11" s="86"/>
    </row>
    <row r="12" spans="1:53" x14ac:dyDescent="0.25">
      <c r="A12" s="24" t="s">
        <v>28</v>
      </c>
      <c r="B12" s="60">
        <f>'Parameter Input'!$L$114</f>
        <v>-500000</v>
      </c>
      <c r="C12" s="61">
        <f>'Parameter Input'!$M$114</f>
        <v>-600000</v>
      </c>
      <c r="D12" s="1" t="s">
        <v>15</v>
      </c>
      <c r="L12" s="54">
        <f>'Parameter Input'!$O$114</f>
        <v>12</v>
      </c>
      <c r="M12" s="37">
        <v>0</v>
      </c>
      <c r="N12" s="37">
        <v>1</v>
      </c>
      <c r="O12" s="37">
        <f>'Parameter Input'!$P$114</f>
        <v>0.9</v>
      </c>
      <c r="P12" s="55">
        <f>'Parameter Input'!$Q$114</f>
        <v>0.4</v>
      </c>
      <c r="Q12" s="4">
        <f t="shared" si="1"/>
        <v>0.9867978615748374</v>
      </c>
      <c r="R12" s="4">
        <f t="shared" si="1"/>
        <v>0.98114509762858249</v>
      </c>
      <c r="S12" s="4">
        <f t="shared" si="1"/>
        <v>0.97311898315872036</v>
      </c>
      <c r="T12" s="4">
        <f t="shared" si="1"/>
        <v>0.96177484161592774</v>
      </c>
      <c r="U12" s="4">
        <f t="shared" si="1"/>
        <v>0.94584787155511363</v>
      </c>
      <c r="V12" s="4">
        <f t="shared" si="1"/>
        <v>0.92370360150141495</v>
      </c>
      <c r="W12" s="4">
        <f t="shared" si="1"/>
        <v>0.89334463567658451</v>
      </c>
      <c r="X12" s="4">
        <f t="shared" si="1"/>
        <v>0.85254543874327005</v>
      </c>
      <c r="Y12" s="4">
        <f t="shared" si="1"/>
        <v>0.79921300652623883</v>
      </c>
      <c r="Z12" s="4">
        <f t="shared" si="1"/>
        <v>0.73204982249993378</v>
      </c>
      <c r="AA12" s="4">
        <f t="shared" si="1"/>
        <v>0.65145592958786691</v>
      </c>
      <c r="AB12" s="4">
        <f t="shared" si="1"/>
        <v>0.56032247880849573</v>
      </c>
      <c r="AC12" s="4">
        <f t="shared" si="1"/>
        <v>0.46411326873185343</v>
      </c>
      <c r="AD12" s="4">
        <f t="shared" si="1"/>
        <v>0.36979727595523937</v>
      </c>
      <c r="AE12" s="4">
        <f t="shared" si="1"/>
        <v>0.28393948637231203</v>
      </c>
      <c r="AF12" s="4">
        <f t="shared" si="1"/>
        <v>0.21097259161117732</v>
      </c>
      <c r="AG12" s="4">
        <f t="shared" si="1"/>
        <v>0.15253917653798199</v>
      </c>
      <c r="AH12" s="4">
        <f t="shared" si="1"/>
        <v>0.10795188737709993</v>
      </c>
      <c r="AI12" s="4">
        <f t="shared" si="1"/>
        <v>7.5176653938091809E-2</v>
      </c>
      <c r="AJ12" s="4">
        <f t="shared" si="1"/>
        <v>5.1742836177502194E-2</v>
      </c>
      <c r="AK12" s="4">
        <f t="shared" si="1"/>
        <v>3.5319190625345942E-2</v>
      </c>
      <c r="AL12" s="4">
        <f t="shared" si="1"/>
        <v>2.3969442072658165E-2</v>
      </c>
      <c r="AM12" s="4">
        <f t="shared" si="1"/>
        <v>1.6202243558389728E-2</v>
      </c>
      <c r="AN12" s="4">
        <f t="shared" si="1"/>
        <v>1.0922240564108399E-2</v>
      </c>
      <c r="AO12" s="4">
        <f t="shared" si="1"/>
        <v>7.3493212906090566E-3</v>
      </c>
      <c r="AP12" s="4">
        <f t="shared" si="1"/>
        <v>4.9390262185057265E-3</v>
      </c>
      <c r="AQ12" s="4">
        <f t="shared" si="1"/>
        <v>3.3164275492956197E-3</v>
      </c>
      <c r="AR12" s="4">
        <f t="shared" si="1"/>
        <v>2.2256362146679809E-3</v>
      </c>
      <c r="AT12" s="85" t="str">
        <f t="shared" si="2"/>
        <v>Residual value (vehicle)</v>
      </c>
      <c r="AU12" s="81">
        <f t="shared" si="2"/>
        <v>-500000</v>
      </c>
      <c r="AV12" s="81">
        <f t="shared" si="2"/>
        <v>-600000</v>
      </c>
      <c r="AW12" s="81" t="str">
        <f>D12</f>
        <v>[€]</v>
      </c>
      <c r="AX12" s="80">
        <f>L12</f>
        <v>12</v>
      </c>
      <c r="AY12" s="80">
        <f t="shared" si="0"/>
        <v>0.9</v>
      </c>
      <c r="AZ12" s="80">
        <f t="shared" si="0"/>
        <v>0.4</v>
      </c>
      <c r="BA12" s="86"/>
    </row>
    <row r="13" spans="1:53" x14ac:dyDescent="0.25">
      <c r="A13" s="24" t="s">
        <v>14</v>
      </c>
      <c r="B13" s="43">
        <f>'Parameter Input'!B77</f>
        <v>4200000</v>
      </c>
      <c r="C13" s="44">
        <f>'Parameter Input'!C77</f>
        <v>4200000</v>
      </c>
      <c r="D13" s="1" t="s">
        <v>15</v>
      </c>
      <c r="L13" s="54">
        <f>'Parameter Input'!E77</f>
        <v>12</v>
      </c>
      <c r="M13" s="37">
        <v>0</v>
      </c>
      <c r="N13" s="37">
        <v>1</v>
      </c>
      <c r="O13" s="37">
        <f>'Parameter Input'!F77</f>
        <v>0.9</v>
      </c>
      <c r="P13" s="55">
        <f>'Parameter Input'!G77</f>
        <v>0.4</v>
      </c>
      <c r="Q13" s="4">
        <f t="shared" si="1"/>
        <v>0.9867978615748374</v>
      </c>
      <c r="R13" s="4">
        <f t="shared" si="1"/>
        <v>0.98114509762858249</v>
      </c>
      <c r="S13" s="4">
        <f t="shared" si="1"/>
        <v>0.97311898315872036</v>
      </c>
      <c r="T13" s="4">
        <f t="shared" si="1"/>
        <v>0.96177484161592774</v>
      </c>
      <c r="U13" s="4">
        <f t="shared" si="1"/>
        <v>0.94584787155511363</v>
      </c>
      <c r="V13" s="4">
        <f t="shared" si="1"/>
        <v>0.92370360150141495</v>
      </c>
      <c r="W13" s="4">
        <f t="shared" si="1"/>
        <v>0.89334463567658451</v>
      </c>
      <c r="X13" s="4">
        <f t="shared" si="1"/>
        <v>0.85254543874327005</v>
      </c>
      <c r="Y13" s="4">
        <f t="shared" si="1"/>
        <v>0.79921300652623883</v>
      </c>
      <c r="Z13" s="4">
        <f t="shared" si="1"/>
        <v>0.73204982249993378</v>
      </c>
      <c r="AA13" s="4">
        <f t="shared" si="1"/>
        <v>0.65145592958786691</v>
      </c>
      <c r="AB13" s="4">
        <f t="shared" si="1"/>
        <v>0.56032247880849573</v>
      </c>
      <c r="AC13" s="4">
        <f t="shared" si="1"/>
        <v>0.46411326873185343</v>
      </c>
      <c r="AD13" s="4">
        <f t="shared" si="1"/>
        <v>0.36979727595523937</v>
      </c>
      <c r="AE13" s="4">
        <f t="shared" si="1"/>
        <v>0.28393948637231203</v>
      </c>
      <c r="AF13" s="4">
        <f t="shared" si="1"/>
        <v>0.21097259161117732</v>
      </c>
      <c r="AG13" s="4">
        <f t="shared" si="1"/>
        <v>0.15253917653798199</v>
      </c>
      <c r="AH13" s="4">
        <f t="shared" si="1"/>
        <v>0.10795188737709993</v>
      </c>
      <c r="AI13" s="4">
        <f t="shared" si="1"/>
        <v>7.5176653938091809E-2</v>
      </c>
      <c r="AJ13" s="4">
        <f t="shared" si="1"/>
        <v>5.1742836177502194E-2</v>
      </c>
      <c r="AK13" s="4">
        <f t="shared" si="1"/>
        <v>3.5319190625345942E-2</v>
      </c>
      <c r="AL13" s="4">
        <f t="shared" si="1"/>
        <v>2.3969442072658165E-2</v>
      </c>
      <c r="AM13" s="4">
        <f t="shared" si="1"/>
        <v>1.6202243558389728E-2</v>
      </c>
      <c r="AN13" s="4">
        <f t="shared" si="1"/>
        <v>1.0922240564108399E-2</v>
      </c>
      <c r="AO13" s="4">
        <f t="shared" si="1"/>
        <v>7.3493212906090566E-3</v>
      </c>
      <c r="AP13" s="4">
        <f t="shared" si="1"/>
        <v>4.9390262185057265E-3</v>
      </c>
      <c r="AQ13" s="4">
        <f t="shared" si="1"/>
        <v>3.3164275492956197E-3</v>
      </c>
      <c r="AR13" s="4">
        <f t="shared" si="1"/>
        <v>2.2256362146679809E-3</v>
      </c>
      <c r="AT13" s="85" t="str">
        <f t="shared" ref="AT13:AW14" si="3">A15</f>
        <v>WACC</v>
      </c>
      <c r="AU13" s="81">
        <f t="shared" si="3"/>
        <v>0.06</v>
      </c>
      <c r="AV13" s="81">
        <f t="shared" si="3"/>
        <v>0.06</v>
      </c>
      <c r="AW13" s="81" t="str">
        <f t="shared" si="3"/>
        <v>[%]</v>
      </c>
      <c r="AX13" s="80">
        <f>L15</f>
        <v>12</v>
      </c>
      <c r="AY13" s="80">
        <f>O15</f>
        <v>0.9</v>
      </c>
      <c r="AZ13" s="80">
        <f>P15</f>
        <v>0.4</v>
      </c>
      <c r="BA13" s="86"/>
    </row>
    <row r="14" spans="1:53" x14ac:dyDescent="0.25">
      <c r="A14" s="24" t="s">
        <v>25</v>
      </c>
      <c r="B14" s="60">
        <f>'Parameter Input'!B78</f>
        <v>-210000</v>
      </c>
      <c r="C14" s="61">
        <f>'Parameter Input'!C78</f>
        <v>-210000</v>
      </c>
      <c r="D14" s="1" t="s">
        <v>15</v>
      </c>
      <c r="L14" s="54">
        <f>'Parameter Input'!E78</f>
        <v>12</v>
      </c>
      <c r="M14" s="37">
        <v>0</v>
      </c>
      <c r="N14" s="37">
        <v>1</v>
      </c>
      <c r="O14" s="37">
        <f>'Parameter Input'!F78</f>
        <v>0.9</v>
      </c>
      <c r="P14" s="55">
        <f>'Parameter Input'!G78</f>
        <v>0.4</v>
      </c>
      <c r="Q14" s="4">
        <f t="shared" si="1"/>
        <v>0.9867978615748374</v>
      </c>
      <c r="R14" s="4">
        <f t="shared" si="1"/>
        <v>0.98114509762858249</v>
      </c>
      <c r="S14" s="4">
        <f t="shared" si="1"/>
        <v>0.97311898315872036</v>
      </c>
      <c r="T14" s="4">
        <f t="shared" si="1"/>
        <v>0.96177484161592774</v>
      </c>
      <c r="U14" s="4">
        <f t="shared" si="1"/>
        <v>0.94584787155511363</v>
      </c>
      <c r="V14" s="4">
        <f t="shared" si="1"/>
        <v>0.92370360150141495</v>
      </c>
      <c r="W14" s="4">
        <f t="shared" si="1"/>
        <v>0.89334463567658451</v>
      </c>
      <c r="X14" s="4">
        <f t="shared" si="1"/>
        <v>0.85254543874327005</v>
      </c>
      <c r="Y14" s="4">
        <f t="shared" si="1"/>
        <v>0.79921300652623883</v>
      </c>
      <c r="Z14" s="4">
        <f t="shared" si="1"/>
        <v>0.73204982249993378</v>
      </c>
      <c r="AA14" s="4">
        <f t="shared" si="1"/>
        <v>0.65145592958786691</v>
      </c>
      <c r="AB14" s="4">
        <f t="shared" si="1"/>
        <v>0.56032247880849573</v>
      </c>
      <c r="AC14" s="4">
        <f t="shared" si="1"/>
        <v>0.46411326873185343</v>
      </c>
      <c r="AD14" s="4">
        <f t="shared" si="1"/>
        <v>0.36979727595523937</v>
      </c>
      <c r="AE14" s="4">
        <f t="shared" si="1"/>
        <v>0.28393948637231203</v>
      </c>
      <c r="AF14" s="4">
        <f t="shared" si="1"/>
        <v>0.21097259161117732</v>
      </c>
      <c r="AG14" s="4">
        <f t="shared" si="1"/>
        <v>0.15253917653798199</v>
      </c>
      <c r="AH14" s="4">
        <f t="shared" si="1"/>
        <v>0.10795188737709993</v>
      </c>
      <c r="AI14" s="4">
        <f t="shared" si="1"/>
        <v>7.5176653938091809E-2</v>
      </c>
      <c r="AJ14" s="4">
        <f t="shared" si="1"/>
        <v>5.1742836177502194E-2</v>
      </c>
      <c r="AK14" s="4">
        <f t="shared" si="1"/>
        <v>3.5319190625345942E-2</v>
      </c>
      <c r="AL14" s="4">
        <f t="shared" si="1"/>
        <v>2.3969442072658165E-2</v>
      </c>
      <c r="AM14" s="4">
        <f t="shared" si="1"/>
        <v>1.6202243558389728E-2</v>
      </c>
      <c r="AN14" s="4">
        <f t="shared" si="1"/>
        <v>1.0922240564108399E-2</v>
      </c>
      <c r="AO14" s="4">
        <f t="shared" si="1"/>
        <v>7.3493212906090566E-3</v>
      </c>
      <c r="AP14" s="4">
        <f t="shared" si="1"/>
        <v>4.9390262185057265E-3</v>
      </c>
      <c r="AQ14" s="4">
        <f t="shared" si="1"/>
        <v>3.3164275492956197E-3</v>
      </c>
      <c r="AR14" s="4">
        <f t="shared" si="1"/>
        <v>2.2256362146679809E-3</v>
      </c>
      <c r="AT14" s="85" t="str">
        <f t="shared" si="3"/>
        <v>Opex fix (admin, crew, insurance)</v>
      </c>
      <c r="AU14" s="81">
        <f t="shared" si="3"/>
        <v>650000</v>
      </c>
      <c r="AV14" s="81">
        <f t="shared" si="3"/>
        <v>650000</v>
      </c>
      <c r="AW14" s="81" t="str">
        <f t="shared" si="3"/>
        <v>[€/a]</v>
      </c>
      <c r="AX14" s="80">
        <f>L16</f>
        <v>12</v>
      </c>
      <c r="AY14" s="80">
        <f>O16</f>
        <v>0.9</v>
      </c>
      <c r="AZ14" s="80">
        <f>P16</f>
        <v>0.4</v>
      </c>
      <c r="BA14" s="86"/>
    </row>
    <row r="15" spans="1:53" x14ac:dyDescent="0.25">
      <c r="A15" s="24" t="s">
        <v>79</v>
      </c>
      <c r="B15" s="45">
        <f>'Parameter Input'!$L$120</f>
        <v>0.06</v>
      </c>
      <c r="C15" s="46">
        <f>'Parameter Input'!$M$120</f>
        <v>0.06</v>
      </c>
      <c r="D15" s="1" t="s">
        <v>57</v>
      </c>
      <c r="L15" s="54">
        <f>'Parameter Input'!$O$120</f>
        <v>12</v>
      </c>
      <c r="M15" s="37">
        <v>0</v>
      </c>
      <c r="N15" s="37">
        <v>1</v>
      </c>
      <c r="O15" s="37">
        <f>'Parameter Input'!$P$120</f>
        <v>0.9</v>
      </c>
      <c r="P15" s="55">
        <f>'Parameter Input'!$Q$120</f>
        <v>0.4</v>
      </c>
      <c r="Q15" s="4">
        <f t="shared" si="1"/>
        <v>0.9867978615748374</v>
      </c>
      <c r="R15" s="4">
        <f t="shared" si="1"/>
        <v>0.98114509762858249</v>
      </c>
      <c r="S15" s="4">
        <f t="shared" si="1"/>
        <v>0.97311898315872036</v>
      </c>
      <c r="T15" s="4">
        <f t="shared" si="1"/>
        <v>0.96177484161592774</v>
      </c>
      <c r="U15" s="4">
        <f t="shared" si="1"/>
        <v>0.94584787155511363</v>
      </c>
      <c r="V15" s="4">
        <f t="shared" si="1"/>
        <v>0.92370360150141495</v>
      </c>
      <c r="W15" s="4">
        <f t="shared" si="1"/>
        <v>0.89334463567658451</v>
      </c>
      <c r="X15" s="4">
        <f t="shared" si="1"/>
        <v>0.85254543874327005</v>
      </c>
      <c r="Y15" s="4">
        <f t="shared" si="1"/>
        <v>0.79921300652623883</v>
      </c>
      <c r="Z15" s="4">
        <f t="shared" si="1"/>
        <v>0.73204982249993378</v>
      </c>
      <c r="AA15" s="4">
        <f t="shared" si="1"/>
        <v>0.65145592958786691</v>
      </c>
      <c r="AB15" s="4">
        <f t="shared" si="1"/>
        <v>0.56032247880849573</v>
      </c>
      <c r="AC15" s="4">
        <f t="shared" si="1"/>
        <v>0.46411326873185343</v>
      </c>
      <c r="AD15" s="4">
        <f t="shared" si="1"/>
        <v>0.36979727595523937</v>
      </c>
      <c r="AE15" s="4">
        <f t="shared" si="1"/>
        <v>0.28393948637231203</v>
      </c>
      <c r="AF15" s="4">
        <f t="shared" si="1"/>
        <v>0.21097259161117732</v>
      </c>
      <c r="AG15" s="4">
        <f t="shared" si="1"/>
        <v>0.15253917653798199</v>
      </c>
      <c r="AH15" s="4">
        <f t="shared" si="1"/>
        <v>0.10795188737709993</v>
      </c>
      <c r="AI15" s="4">
        <f t="shared" si="1"/>
        <v>7.5176653938091809E-2</v>
      </c>
      <c r="AJ15" s="4">
        <f t="shared" si="1"/>
        <v>5.1742836177502194E-2</v>
      </c>
      <c r="AK15" s="4">
        <f t="shared" si="1"/>
        <v>3.5319190625345942E-2</v>
      </c>
      <c r="AL15" s="4">
        <f t="shared" si="1"/>
        <v>2.3969442072658165E-2</v>
      </c>
      <c r="AM15" s="4">
        <f t="shared" si="1"/>
        <v>1.6202243558389728E-2</v>
      </c>
      <c r="AN15" s="4">
        <f t="shared" si="1"/>
        <v>1.0922240564108399E-2</v>
      </c>
      <c r="AO15" s="4">
        <f t="shared" si="1"/>
        <v>7.3493212906090566E-3</v>
      </c>
      <c r="AP15" s="4">
        <f t="shared" si="1"/>
        <v>4.9390262185057265E-3</v>
      </c>
      <c r="AQ15" s="4">
        <f t="shared" si="1"/>
        <v>3.3164275492956197E-3</v>
      </c>
      <c r="AR15" s="4">
        <f t="shared" si="1"/>
        <v>2.2256362146679809E-3</v>
      </c>
      <c r="AT15" s="85" t="str">
        <f>A18</f>
        <v>Opex var (mode-fees, shunting)</v>
      </c>
      <c r="AU15" s="81">
        <f>B18</f>
        <v>3.9215686274509802</v>
      </c>
      <c r="AV15" s="81">
        <f>C18</f>
        <v>3.9215686274509802</v>
      </c>
      <c r="AW15" s="81" t="str">
        <f>D18</f>
        <v>[€/km]</v>
      </c>
      <c r="AX15" s="80">
        <f>L18</f>
        <v>12</v>
      </c>
      <c r="AY15" s="80">
        <f>O18</f>
        <v>0.9</v>
      </c>
      <c r="AZ15" s="80">
        <f>P18</f>
        <v>0.4</v>
      </c>
      <c r="BA15" s="86"/>
    </row>
    <row r="16" spans="1:53" x14ac:dyDescent="0.25">
      <c r="A16" s="24" t="s">
        <v>37</v>
      </c>
      <c r="B16" s="43">
        <f>'Parameter Input'!B79</f>
        <v>650000</v>
      </c>
      <c r="C16" s="44">
        <f>'Parameter Input'!C79</f>
        <v>650000</v>
      </c>
      <c r="D16" s="1" t="s">
        <v>38</v>
      </c>
      <c r="L16" s="54">
        <f>'Parameter Input'!E79</f>
        <v>12</v>
      </c>
      <c r="M16" s="37">
        <v>0</v>
      </c>
      <c r="N16" s="37">
        <v>1</v>
      </c>
      <c r="O16" s="37">
        <f>'Parameter Input'!F79</f>
        <v>0.9</v>
      </c>
      <c r="P16" s="55">
        <f>'Parameter Input'!G79</f>
        <v>0.4</v>
      </c>
      <c r="Q16" s="4">
        <f t="shared" si="1"/>
        <v>0.9867978615748374</v>
      </c>
      <c r="R16" s="4">
        <f t="shared" si="1"/>
        <v>0.98114509762858249</v>
      </c>
      <c r="S16" s="4">
        <f t="shared" si="1"/>
        <v>0.97311898315872036</v>
      </c>
      <c r="T16" s="4">
        <f t="shared" si="1"/>
        <v>0.96177484161592774</v>
      </c>
      <c r="U16" s="4">
        <f t="shared" si="1"/>
        <v>0.94584787155511363</v>
      </c>
      <c r="V16" s="4">
        <f t="shared" si="1"/>
        <v>0.92370360150141495</v>
      </c>
      <c r="W16" s="4">
        <f t="shared" si="1"/>
        <v>0.89334463567658451</v>
      </c>
      <c r="X16" s="4">
        <f t="shared" si="1"/>
        <v>0.85254543874327005</v>
      </c>
      <c r="Y16" s="4">
        <f t="shared" si="1"/>
        <v>0.79921300652623883</v>
      </c>
      <c r="Z16" s="4">
        <f t="shared" si="1"/>
        <v>0.73204982249993378</v>
      </c>
      <c r="AA16" s="4">
        <f t="shared" si="1"/>
        <v>0.65145592958786691</v>
      </c>
      <c r="AB16" s="4">
        <f t="shared" si="1"/>
        <v>0.56032247880849573</v>
      </c>
      <c r="AC16" s="4">
        <f t="shared" si="1"/>
        <v>0.46411326873185343</v>
      </c>
      <c r="AD16" s="4">
        <f t="shared" si="1"/>
        <v>0.36979727595523937</v>
      </c>
      <c r="AE16" s="4">
        <f t="shared" si="1"/>
        <v>0.28393948637231203</v>
      </c>
      <c r="AF16" s="4">
        <f t="shared" si="1"/>
        <v>0.21097259161117732</v>
      </c>
      <c r="AG16" s="4">
        <f t="shared" si="1"/>
        <v>0.15253917653798199</v>
      </c>
      <c r="AH16" s="4">
        <f t="shared" si="1"/>
        <v>0.10795188737709993</v>
      </c>
      <c r="AI16" s="4">
        <f t="shared" si="1"/>
        <v>7.5176653938091809E-2</v>
      </c>
      <c r="AJ16" s="4">
        <f t="shared" si="1"/>
        <v>5.1742836177502194E-2</v>
      </c>
      <c r="AK16" s="4">
        <f t="shared" si="1"/>
        <v>3.5319190625345942E-2</v>
      </c>
      <c r="AL16" s="4">
        <f t="shared" si="1"/>
        <v>2.3969442072658165E-2</v>
      </c>
      <c r="AM16" s="4">
        <f t="shared" si="1"/>
        <v>1.6202243558389728E-2</v>
      </c>
      <c r="AN16" s="4">
        <f t="shared" si="1"/>
        <v>1.0922240564108399E-2</v>
      </c>
      <c r="AO16" s="4">
        <f t="shared" si="1"/>
        <v>7.3493212906090566E-3</v>
      </c>
      <c r="AP16" s="4">
        <f t="shared" si="1"/>
        <v>4.9390262185057265E-3</v>
      </c>
      <c r="AQ16" s="4">
        <f t="shared" si="1"/>
        <v>3.3164275492956197E-3</v>
      </c>
      <c r="AR16" s="4">
        <f t="shared" si="1"/>
        <v>2.2256362146679809E-3</v>
      </c>
      <c r="AT16" s="85" t="str">
        <f t="shared" ref="AT16:AW17" si="4">A22</f>
        <v>Lifetime vehicle</v>
      </c>
      <c r="AU16" s="81">
        <f t="shared" si="4"/>
        <v>20</v>
      </c>
      <c r="AV16" s="81">
        <f t="shared" si="4"/>
        <v>20</v>
      </c>
      <c r="AW16" s="81" t="str">
        <f t="shared" si="4"/>
        <v>[a]</v>
      </c>
      <c r="AX16" s="80">
        <f>L22</f>
        <v>12</v>
      </c>
      <c r="AY16" s="80">
        <f>O22</f>
        <v>0.9</v>
      </c>
      <c r="AZ16" s="80">
        <f>P22</f>
        <v>0.4</v>
      </c>
      <c r="BA16" s="86"/>
    </row>
    <row r="17" spans="1:53" x14ac:dyDescent="0.25">
      <c r="A17" s="24" t="s">
        <v>52</v>
      </c>
      <c r="B17" s="43">
        <f>'Parameter Input'!$L$116</f>
        <v>1400000.0000000002</v>
      </c>
      <c r="C17" s="44">
        <f>'Parameter Input'!$M$116</f>
        <v>560000</v>
      </c>
      <c r="D17" s="1" t="s">
        <v>38</v>
      </c>
      <c r="L17" s="54">
        <f>'Parameter Input'!$O$116</f>
        <v>12</v>
      </c>
      <c r="M17" s="37">
        <v>0</v>
      </c>
      <c r="N17" s="37">
        <v>1</v>
      </c>
      <c r="O17" s="37">
        <f>'Parameter Input'!$P$116</f>
        <v>0.9</v>
      </c>
      <c r="P17" s="55">
        <f>'Parameter Input'!$Q$116</f>
        <v>0.4</v>
      </c>
      <c r="Q17" s="4">
        <f t="shared" si="1"/>
        <v>0.9867978615748374</v>
      </c>
      <c r="R17" s="4">
        <f t="shared" si="1"/>
        <v>0.98114509762858249</v>
      </c>
      <c r="S17" s="4">
        <f t="shared" si="1"/>
        <v>0.97311898315872036</v>
      </c>
      <c r="T17" s="4">
        <f t="shared" si="1"/>
        <v>0.96177484161592774</v>
      </c>
      <c r="U17" s="4">
        <f t="shared" si="1"/>
        <v>0.94584787155511363</v>
      </c>
      <c r="V17" s="4">
        <f t="shared" si="1"/>
        <v>0.92370360150141495</v>
      </c>
      <c r="W17" s="4">
        <f t="shared" si="1"/>
        <v>0.89334463567658451</v>
      </c>
      <c r="X17" s="4">
        <f t="shared" si="1"/>
        <v>0.85254543874327005</v>
      </c>
      <c r="Y17" s="4">
        <f t="shared" si="1"/>
        <v>0.79921300652623883</v>
      </c>
      <c r="Z17" s="4">
        <f t="shared" si="1"/>
        <v>0.73204982249993378</v>
      </c>
      <c r="AA17" s="4">
        <f t="shared" si="1"/>
        <v>0.65145592958786691</v>
      </c>
      <c r="AB17" s="4">
        <f t="shared" si="1"/>
        <v>0.56032247880849573</v>
      </c>
      <c r="AC17" s="4">
        <f t="shared" si="1"/>
        <v>0.46411326873185343</v>
      </c>
      <c r="AD17" s="4">
        <f t="shared" si="1"/>
        <v>0.36979727595523937</v>
      </c>
      <c r="AE17" s="4">
        <f t="shared" si="1"/>
        <v>0.28393948637231203</v>
      </c>
      <c r="AF17" s="4">
        <f t="shared" si="1"/>
        <v>0.21097259161117732</v>
      </c>
      <c r="AG17" s="4">
        <f t="shared" si="1"/>
        <v>0.15253917653798199</v>
      </c>
      <c r="AH17" s="4">
        <f t="shared" si="1"/>
        <v>0.10795188737709993</v>
      </c>
      <c r="AI17" s="4">
        <f t="shared" si="1"/>
        <v>7.5176653938091809E-2</v>
      </c>
      <c r="AJ17" s="4">
        <f t="shared" si="1"/>
        <v>5.1742836177502194E-2</v>
      </c>
      <c r="AK17" s="4">
        <f t="shared" si="1"/>
        <v>3.5319190625345942E-2</v>
      </c>
      <c r="AL17" s="4">
        <f t="shared" si="1"/>
        <v>2.3969442072658165E-2</v>
      </c>
      <c r="AM17" s="4">
        <f t="shared" si="1"/>
        <v>1.6202243558389728E-2</v>
      </c>
      <c r="AN17" s="4">
        <f t="shared" si="1"/>
        <v>1.0922240564108399E-2</v>
      </c>
      <c r="AO17" s="4">
        <f t="shared" si="1"/>
        <v>7.3493212906090566E-3</v>
      </c>
      <c r="AP17" s="4">
        <f t="shared" si="1"/>
        <v>4.9390262185057265E-3</v>
      </c>
      <c r="AQ17" s="4">
        <f t="shared" si="1"/>
        <v>3.3164275492956197E-3</v>
      </c>
      <c r="AR17" s="4">
        <f t="shared" si="1"/>
        <v>2.2256362146679809E-3</v>
      </c>
      <c r="AT17" s="85" t="str">
        <f t="shared" si="4"/>
        <v>Lifetime costumization</v>
      </c>
      <c r="AU17" s="81">
        <f t="shared" si="4"/>
        <v>30</v>
      </c>
      <c r="AV17" s="81">
        <f t="shared" si="4"/>
        <v>30</v>
      </c>
      <c r="AW17" s="81" t="str">
        <f t="shared" si="4"/>
        <v>[a]</v>
      </c>
      <c r="AX17" s="80">
        <f>L23</f>
        <v>12</v>
      </c>
      <c r="AY17" s="80">
        <f>O23</f>
        <v>0.9</v>
      </c>
      <c r="AZ17" s="80">
        <f>P23</f>
        <v>0.4</v>
      </c>
      <c r="BA17" s="86"/>
    </row>
    <row r="18" spans="1:53" ht="15.75" thickBot="1" x14ac:dyDescent="0.3">
      <c r="A18" s="24" t="s">
        <v>288</v>
      </c>
      <c r="B18" s="45">
        <f>'Parameter Input'!B84</f>
        <v>3.9215686274509802</v>
      </c>
      <c r="C18" s="46">
        <f>'Parameter Input'!C84</f>
        <v>3.9215686274509802</v>
      </c>
      <c r="D18" s="1" t="s">
        <v>76</v>
      </c>
      <c r="L18" s="54">
        <f>'Parameter Input'!E84</f>
        <v>12</v>
      </c>
      <c r="M18" s="37">
        <v>0</v>
      </c>
      <c r="N18" s="37">
        <v>1</v>
      </c>
      <c r="O18" s="37">
        <f>'Parameter Input'!F84</f>
        <v>0.9</v>
      </c>
      <c r="P18" s="55">
        <f>'Parameter Input'!G84</f>
        <v>0.4</v>
      </c>
      <c r="Q18" s="4">
        <f t="shared" si="1"/>
        <v>0.9867978615748374</v>
      </c>
      <c r="R18" s="4">
        <f t="shared" si="1"/>
        <v>0.98114509762858249</v>
      </c>
      <c r="S18" s="4">
        <f t="shared" si="1"/>
        <v>0.97311898315872036</v>
      </c>
      <c r="T18" s="4">
        <f t="shared" si="1"/>
        <v>0.96177484161592774</v>
      </c>
      <c r="U18" s="4">
        <f t="shared" si="1"/>
        <v>0.94584787155511363</v>
      </c>
      <c r="V18" s="4">
        <f t="shared" si="1"/>
        <v>0.92370360150141495</v>
      </c>
      <c r="W18" s="4">
        <f t="shared" si="1"/>
        <v>0.89334463567658451</v>
      </c>
      <c r="X18" s="4">
        <f t="shared" si="1"/>
        <v>0.85254543874327005</v>
      </c>
      <c r="Y18" s="4">
        <f t="shared" si="1"/>
        <v>0.79921300652623883</v>
      </c>
      <c r="Z18" s="4">
        <f t="shared" si="1"/>
        <v>0.73204982249993378</v>
      </c>
      <c r="AA18" s="4">
        <f t="shared" si="1"/>
        <v>0.65145592958786691</v>
      </c>
      <c r="AB18" s="4">
        <f t="shared" si="1"/>
        <v>0.56032247880849573</v>
      </c>
      <c r="AC18" s="4">
        <f t="shared" si="1"/>
        <v>0.46411326873185343</v>
      </c>
      <c r="AD18" s="4">
        <f t="shared" si="1"/>
        <v>0.36979727595523937</v>
      </c>
      <c r="AE18" s="4">
        <f t="shared" si="1"/>
        <v>0.28393948637231203</v>
      </c>
      <c r="AF18" s="4">
        <f t="shared" si="1"/>
        <v>0.21097259161117732</v>
      </c>
      <c r="AG18" s="4">
        <f t="shared" si="1"/>
        <v>0.15253917653798199</v>
      </c>
      <c r="AH18" s="4">
        <f t="shared" si="1"/>
        <v>0.10795188737709993</v>
      </c>
      <c r="AI18" s="4">
        <f t="shared" si="1"/>
        <v>7.5176653938091809E-2</v>
      </c>
      <c r="AJ18" s="4">
        <f t="shared" si="1"/>
        <v>5.1742836177502194E-2</v>
      </c>
      <c r="AK18" s="4">
        <f t="shared" si="1"/>
        <v>3.5319190625345942E-2</v>
      </c>
      <c r="AL18" s="4">
        <f t="shared" si="1"/>
        <v>2.3969442072658165E-2</v>
      </c>
      <c r="AM18" s="4">
        <f t="shared" si="1"/>
        <v>1.6202243558389728E-2</v>
      </c>
      <c r="AN18" s="4">
        <f t="shared" si="1"/>
        <v>1.0922240564108399E-2</v>
      </c>
      <c r="AO18" s="4">
        <f t="shared" si="1"/>
        <v>7.3493212906090566E-3</v>
      </c>
      <c r="AP18" s="4">
        <f t="shared" si="1"/>
        <v>4.9390262185057265E-3</v>
      </c>
      <c r="AQ18" s="4">
        <f t="shared" si="1"/>
        <v>3.3164275492956197E-3</v>
      </c>
      <c r="AR18" s="4">
        <f t="shared" si="1"/>
        <v>2.2256362146679809E-3</v>
      </c>
    </row>
    <row r="19" spans="1:53" x14ac:dyDescent="0.25">
      <c r="A19" s="24" t="s">
        <v>59</v>
      </c>
      <c r="B19" s="47">
        <f>'Parameter Input'!$L$117</f>
        <v>39.507490909090912</v>
      </c>
      <c r="C19" s="48">
        <f>'Parameter Input'!$M$117</f>
        <v>33.429415384615389</v>
      </c>
      <c r="D19" s="1" t="s">
        <v>60</v>
      </c>
      <c r="L19" s="54">
        <f>'Parameter Input'!$O$117</f>
        <v>12</v>
      </c>
      <c r="M19" s="37">
        <v>0</v>
      </c>
      <c r="N19" s="37">
        <v>1</v>
      </c>
      <c r="O19" s="37">
        <f>'Parameter Input'!$P$117</f>
        <v>0.9</v>
      </c>
      <c r="P19" s="55">
        <f>'Parameter Input'!$Q$117</f>
        <v>0.4</v>
      </c>
      <c r="Q19" s="4">
        <f t="shared" si="1"/>
        <v>0.9867978615748374</v>
      </c>
      <c r="R19" s="4">
        <f t="shared" si="1"/>
        <v>0.98114509762858249</v>
      </c>
      <c r="S19" s="4">
        <f t="shared" si="1"/>
        <v>0.97311898315872036</v>
      </c>
      <c r="T19" s="4">
        <f t="shared" si="1"/>
        <v>0.96177484161592774</v>
      </c>
      <c r="U19" s="4">
        <f t="shared" si="1"/>
        <v>0.94584787155511363</v>
      </c>
      <c r="V19" s="4">
        <f t="shared" si="1"/>
        <v>0.92370360150141495</v>
      </c>
      <c r="W19" s="4">
        <f t="shared" si="1"/>
        <v>0.89334463567658451</v>
      </c>
      <c r="X19" s="4">
        <f t="shared" si="1"/>
        <v>0.85254543874327005</v>
      </c>
      <c r="Y19" s="4">
        <f t="shared" si="1"/>
        <v>0.79921300652623883</v>
      </c>
      <c r="Z19" s="4">
        <f t="shared" si="1"/>
        <v>0.73204982249993378</v>
      </c>
      <c r="AA19" s="4">
        <f t="shared" si="1"/>
        <v>0.65145592958786691</v>
      </c>
      <c r="AB19" s="4">
        <f t="shared" si="1"/>
        <v>0.56032247880849573</v>
      </c>
      <c r="AC19" s="4">
        <f t="shared" si="1"/>
        <v>0.46411326873185343</v>
      </c>
      <c r="AD19" s="4">
        <f t="shared" si="1"/>
        <v>0.36979727595523937</v>
      </c>
      <c r="AE19" s="4">
        <f t="shared" si="1"/>
        <v>0.28393948637231203</v>
      </c>
      <c r="AF19" s="4">
        <f t="shared" si="1"/>
        <v>0.21097259161117732</v>
      </c>
      <c r="AG19" s="4">
        <f t="shared" si="1"/>
        <v>0.15253917653798199</v>
      </c>
      <c r="AH19" s="4">
        <f t="shared" si="1"/>
        <v>0.10795188737709993</v>
      </c>
      <c r="AI19" s="4">
        <f t="shared" si="1"/>
        <v>7.5176653938091809E-2</v>
      </c>
      <c r="AJ19" s="4">
        <f t="shared" si="1"/>
        <v>5.1742836177502194E-2</v>
      </c>
      <c r="AK19" s="4">
        <f t="shared" si="1"/>
        <v>3.5319190625345942E-2</v>
      </c>
      <c r="AL19" s="4">
        <f t="shared" si="1"/>
        <v>2.3969442072658165E-2</v>
      </c>
      <c r="AM19" s="4">
        <f t="shared" si="1"/>
        <v>1.6202243558389728E-2</v>
      </c>
      <c r="AN19" s="4">
        <f t="shared" si="1"/>
        <v>1.0922240564108399E-2</v>
      </c>
      <c r="AO19" s="4">
        <f t="shared" si="1"/>
        <v>7.3493212906090566E-3</v>
      </c>
      <c r="AP19" s="4">
        <f t="shared" si="1"/>
        <v>4.9390262185057265E-3</v>
      </c>
      <c r="AQ19" s="4">
        <f t="shared" si="1"/>
        <v>3.3164275492956197E-3</v>
      </c>
      <c r="AR19" s="4">
        <f t="shared" si="1"/>
        <v>2.2256362146679809E-3</v>
      </c>
      <c r="AT19" s="82" t="str">
        <f>A1</f>
        <v>Railway long-haul: Dry bulk</v>
      </c>
      <c r="AU19" s="83"/>
      <c r="AV19" s="83"/>
      <c r="AW19" s="83"/>
      <c r="AX19" s="83"/>
      <c r="AY19" s="83"/>
      <c r="AZ19" s="83"/>
      <c r="BA19" s="84"/>
    </row>
    <row r="20" spans="1:53" x14ac:dyDescent="0.25">
      <c r="A20" s="24" t="s">
        <v>67</v>
      </c>
      <c r="B20" s="45">
        <f>'Parameter Input'!$L$118</f>
        <v>0.21633448448114301</v>
      </c>
      <c r="C20" s="46">
        <f>'Parameter Input'!$M$118</f>
        <v>0.101814693285632</v>
      </c>
      <c r="D20" s="1" t="s">
        <v>68</v>
      </c>
      <c r="L20" s="54">
        <f>'Parameter Input'!$O$118</f>
        <v>12</v>
      </c>
      <c r="M20" s="37">
        <v>0</v>
      </c>
      <c r="N20" s="37">
        <v>1</v>
      </c>
      <c r="O20" s="37">
        <f>'Parameter Input'!$P$118</f>
        <v>0.9</v>
      </c>
      <c r="P20" s="55">
        <f>'Parameter Input'!$Q$118</f>
        <v>0.4</v>
      </c>
      <c r="Q20" s="4">
        <f t="shared" si="1"/>
        <v>0.9867978615748374</v>
      </c>
      <c r="R20" s="4">
        <f t="shared" si="1"/>
        <v>0.98114509762858249</v>
      </c>
      <c r="S20" s="4">
        <f t="shared" si="1"/>
        <v>0.97311898315872036</v>
      </c>
      <c r="T20" s="4">
        <f t="shared" ref="T20:AR27" si="5">$N20+($M20-$N20)*((1/(1+EXP(-$P20*(T$9-$L20)))^$O20))</f>
        <v>0.96177484161592774</v>
      </c>
      <c r="U20" s="4">
        <f t="shared" si="5"/>
        <v>0.94584787155511363</v>
      </c>
      <c r="V20" s="4">
        <f t="shared" si="5"/>
        <v>0.92370360150141495</v>
      </c>
      <c r="W20" s="4">
        <f t="shared" si="5"/>
        <v>0.89334463567658451</v>
      </c>
      <c r="X20" s="4">
        <f t="shared" si="5"/>
        <v>0.85254543874327005</v>
      </c>
      <c r="Y20" s="4">
        <f t="shared" si="5"/>
        <v>0.79921300652623883</v>
      </c>
      <c r="Z20" s="4">
        <f t="shared" si="5"/>
        <v>0.73204982249993378</v>
      </c>
      <c r="AA20" s="4">
        <f t="shared" si="5"/>
        <v>0.65145592958786691</v>
      </c>
      <c r="AB20" s="4">
        <f t="shared" si="5"/>
        <v>0.56032247880849573</v>
      </c>
      <c r="AC20" s="4">
        <f t="shared" si="5"/>
        <v>0.46411326873185343</v>
      </c>
      <c r="AD20" s="4">
        <f t="shared" si="5"/>
        <v>0.36979727595523937</v>
      </c>
      <c r="AE20" s="4">
        <f t="shared" si="5"/>
        <v>0.28393948637231203</v>
      </c>
      <c r="AF20" s="4">
        <f t="shared" si="5"/>
        <v>0.21097259161117732</v>
      </c>
      <c r="AG20" s="4">
        <f t="shared" si="5"/>
        <v>0.15253917653798199</v>
      </c>
      <c r="AH20" s="4">
        <f t="shared" si="5"/>
        <v>0.10795188737709993</v>
      </c>
      <c r="AI20" s="4">
        <f t="shared" si="5"/>
        <v>7.5176653938091809E-2</v>
      </c>
      <c r="AJ20" s="4">
        <f t="shared" si="5"/>
        <v>5.1742836177502194E-2</v>
      </c>
      <c r="AK20" s="4">
        <f t="shared" si="5"/>
        <v>3.5319190625345942E-2</v>
      </c>
      <c r="AL20" s="4">
        <f t="shared" si="5"/>
        <v>2.3969442072658165E-2</v>
      </c>
      <c r="AM20" s="4">
        <f t="shared" si="5"/>
        <v>1.6202243558389728E-2</v>
      </c>
      <c r="AN20" s="4">
        <f t="shared" si="5"/>
        <v>1.0922240564108399E-2</v>
      </c>
      <c r="AO20" s="4">
        <f t="shared" si="5"/>
        <v>7.3493212906090566E-3</v>
      </c>
      <c r="AP20" s="4">
        <f t="shared" si="5"/>
        <v>4.9390262185057265E-3</v>
      </c>
      <c r="AQ20" s="4">
        <f t="shared" si="5"/>
        <v>3.3164275492956197E-3</v>
      </c>
      <c r="AR20" s="4">
        <f t="shared" si="5"/>
        <v>2.2256362146679809E-3</v>
      </c>
      <c r="AT20" s="85" t="str">
        <f>A2</f>
        <v>Hydrogen</v>
      </c>
      <c r="AU20" s="80"/>
      <c r="AV20" s="80"/>
      <c r="AW20" s="80"/>
      <c r="AX20" s="80"/>
      <c r="AY20" s="80"/>
      <c r="AZ20" s="80"/>
      <c r="BA20" s="86"/>
    </row>
    <row r="21" spans="1:53" x14ac:dyDescent="0.25">
      <c r="A21" s="24" t="s">
        <v>206</v>
      </c>
      <c r="B21" s="115">
        <f>'Parameter Input'!$L$121</f>
        <v>0</v>
      </c>
      <c r="C21" s="116">
        <f>'Parameter Input'!$M$121</f>
        <v>0</v>
      </c>
      <c r="D21" s="1" t="s">
        <v>76</v>
      </c>
      <c r="L21" s="54">
        <f>'Parameter Input'!$O$121</f>
        <v>17</v>
      </c>
      <c r="M21" s="37">
        <v>0</v>
      </c>
      <c r="N21" s="37">
        <v>1</v>
      </c>
      <c r="O21" s="37">
        <f>'Parameter Input'!$P$121</f>
        <v>0.9</v>
      </c>
      <c r="P21" s="55">
        <f>'Parameter Input'!$Q$121</f>
        <v>0.4</v>
      </c>
      <c r="Q21" s="4">
        <f t="shared" ref="Q21:AR21" si="6">$N21+($M21-$N21)*((1/(1+EXP(-$P21*(Q$9-$L21)))^$O21))</f>
        <v>0.99780374543478534</v>
      </c>
      <c r="R21" s="4">
        <f t="shared" si="6"/>
        <v>0.99685359315256394</v>
      </c>
      <c r="S21" s="4">
        <f t="shared" si="6"/>
        <v>0.99549347132349975</v>
      </c>
      <c r="T21" s="4">
        <f t="shared" si="6"/>
        <v>0.99354772139898062</v>
      </c>
      <c r="U21" s="4">
        <f t="shared" si="6"/>
        <v>0.99076681540580536</v>
      </c>
      <c r="V21" s="4">
        <f t="shared" si="6"/>
        <v>0.9867978615748374</v>
      </c>
      <c r="W21" s="4">
        <f t="shared" si="6"/>
        <v>0.98114509762858249</v>
      </c>
      <c r="X21" s="4">
        <f t="shared" si="6"/>
        <v>0.97311898315872036</v>
      </c>
      <c r="Y21" s="4">
        <f t="shared" si="6"/>
        <v>0.96177484161592774</v>
      </c>
      <c r="Z21" s="4">
        <f t="shared" si="6"/>
        <v>0.94584787155511363</v>
      </c>
      <c r="AA21" s="4">
        <f t="shared" si="6"/>
        <v>0.92370360150141495</v>
      </c>
      <c r="AB21" s="4">
        <f t="shared" si="6"/>
        <v>0.89334463567658451</v>
      </c>
      <c r="AC21" s="4">
        <f t="shared" si="6"/>
        <v>0.85254543874327005</v>
      </c>
      <c r="AD21" s="4">
        <f t="shared" si="6"/>
        <v>0.79921300652623883</v>
      </c>
      <c r="AE21" s="4">
        <f t="shared" si="6"/>
        <v>0.73204982249993378</v>
      </c>
      <c r="AF21" s="4">
        <f t="shared" si="6"/>
        <v>0.65145592958786691</v>
      </c>
      <c r="AG21" s="4">
        <f t="shared" si="6"/>
        <v>0.56032247880849573</v>
      </c>
      <c r="AH21" s="4">
        <f t="shared" si="6"/>
        <v>0.46411326873185343</v>
      </c>
      <c r="AI21" s="4">
        <f t="shared" si="6"/>
        <v>0.36979727595523937</v>
      </c>
      <c r="AJ21" s="4">
        <f t="shared" si="6"/>
        <v>0.28393948637231203</v>
      </c>
      <c r="AK21" s="4">
        <f t="shared" si="6"/>
        <v>0.21097259161117732</v>
      </c>
      <c r="AL21" s="4">
        <f t="shared" si="6"/>
        <v>0.15253917653798199</v>
      </c>
      <c r="AM21" s="4">
        <f t="shared" si="6"/>
        <v>0.10795188737709993</v>
      </c>
      <c r="AN21" s="4">
        <f t="shared" si="6"/>
        <v>7.5176653938091809E-2</v>
      </c>
      <c r="AO21" s="4">
        <f t="shared" si="6"/>
        <v>5.1742836177502194E-2</v>
      </c>
      <c r="AP21" s="4">
        <f t="shared" si="6"/>
        <v>3.5319190625345942E-2</v>
      </c>
      <c r="AQ21" s="4">
        <f t="shared" si="6"/>
        <v>2.3969442072658165E-2</v>
      </c>
      <c r="AR21" s="4">
        <f t="shared" si="6"/>
        <v>1.6202243558389728E-2</v>
      </c>
    </row>
    <row r="22" spans="1:53" x14ac:dyDescent="0.25">
      <c r="A22" s="24" t="s">
        <v>41</v>
      </c>
      <c r="B22" s="43">
        <f>'Parameter Input'!$L$115</f>
        <v>20</v>
      </c>
      <c r="C22" s="44">
        <f>'Parameter Input'!$M$115</f>
        <v>20</v>
      </c>
      <c r="D22" s="1" t="s">
        <v>42</v>
      </c>
      <c r="L22" s="54">
        <f>'Parameter Input'!$O$115</f>
        <v>12</v>
      </c>
      <c r="M22" s="37">
        <v>0</v>
      </c>
      <c r="N22" s="37">
        <v>1</v>
      </c>
      <c r="O22" s="37">
        <f>'Parameter Input'!$P$115</f>
        <v>0.9</v>
      </c>
      <c r="P22" s="55">
        <f>'Parameter Input'!$Q$115</f>
        <v>0.4</v>
      </c>
      <c r="Q22" s="4">
        <f t="shared" ref="Q22:AF27" si="7">$N22+($M22-$N22)*((1/(1+EXP(-$P22*(Q$9-$L22)))^$O22))</f>
        <v>0.9867978615748374</v>
      </c>
      <c r="R22" s="4">
        <f t="shared" si="7"/>
        <v>0.98114509762858249</v>
      </c>
      <c r="S22" s="4">
        <f t="shared" si="7"/>
        <v>0.97311898315872036</v>
      </c>
      <c r="T22" s="4">
        <f t="shared" si="7"/>
        <v>0.96177484161592774</v>
      </c>
      <c r="U22" s="4">
        <f t="shared" si="7"/>
        <v>0.94584787155511363</v>
      </c>
      <c r="V22" s="4">
        <f t="shared" si="7"/>
        <v>0.92370360150141495</v>
      </c>
      <c r="W22" s="4">
        <f t="shared" si="7"/>
        <v>0.89334463567658451</v>
      </c>
      <c r="X22" s="4">
        <f t="shared" si="7"/>
        <v>0.85254543874327005</v>
      </c>
      <c r="Y22" s="4">
        <f t="shared" si="7"/>
        <v>0.79921300652623883</v>
      </c>
      <c r="Z22" s="4">
        <f t="shared" si="7"/>
        <v>0.73204982249993378</v>
      </c>
      <c r="AA22" s="4">
        <f t="shared" si="7"/>
        <v>0.65145592958786691</v>
      </c>
      <c r="AB22" s="4">
        <f t="shared" si="7"/>
        <v>0.56032247880849573</v>
      </c>
      <c r="AC22" s="4">
        <f t="shared" si="7"/>
        <v>0.46411326873185343</v>
      </c>
      <c r="AD22" s="4">
        <f t="shared" si="7"/>
        <v>0.36979727595523937</v>
      </c>
      <c r="AE22" s="4">
        <f t="shared" si="7"/>
        <v>0.28393948637231203</v>
      </c>
      <c r="AF22" s="4">
        <f t="shared" si="7"/>
        <v>0.21097259161117732</v>
      </c>
      <c r="AG22" s="4">
        <f t="shared" si="5"/>
        <v>0.15253917653798199</v>
      </c>
      <c r="AH22" s="4">
        <f t="shared" si="5"/>
        <v>0.10795188737709993</v>
      </c>
      <c r="AI22" s="4">
        <f t="shared" si="5"/>
        <v>7.5176653938091809E-2</v>
      </c>
      <c r="AJ22" s="4">
        <f t="shared" si="5"/>
        <v>5.1742836177502194E-2</v>
      </c>
      <c r="AK22" s="4">
        <f t="shared" si="5"/>
        <v>3.5319190625345942E-2</v>
      </c>
      <c r="AL22" s="4">
        <f t="shared" si="5"/>
        <v>2.3969442072658165E-2</v>
      </c>
      <c r="AM22" s="4">
        <f t="shared" si="5"/>
        <v>1.6202243558389728E-2</v>
      </c>
      <c r="AN22" s="4">
        <f t="shared" si="5"/>
        <v>1.0922240564108399E-2</v>
      </c>
      <c r="AO22" s="4">
        <f t="shared" si="5"/>
        <v>7.3493212906090566E-3</v>
      </c>
      <c r="AP22" s="4">
        <f t="shared" si="5"/>
        <v>4.9390262185057265E-3</v>
      </c>
      <c r="AQ22" s="4">
        <f t="shared" si="5"/>
        <v>3.3164275492956197E-3</v>
      </c>
      <c r="AR22" s="4">
        <f t="shared" si="5"/>
        <v>2.2256362146679809E-3</v>
      </c>
      <c r="AT22" s="85" t="str">
        <f t="shared" ref="AT22:AW23" si="8">A13</f>
        <v>Capex costumization</v>
      </c>
      <c r="AU22" s="81">
        <f t="shared" si="8"/>
        <v>4200000</v>
      </c>
      <c r="AV22" s="81">
        <f t="shared" si="8"/>
        <v>4200000</v>
      </c>
      <c r="AW22" s="81" t="str">
        <f t="shared" si="8"/>
        <v>[€]</v>
      </c>
      <c r="AX22" s="80">
        <f>L13</f>
        <v>12</v>
      </c>
      <c r="AY22" s="80">
        <f>O13</f>
        <v>0.9</v>
      </c>
      <c r="AZ22" s="80">
        <f>P13</f>
        <v>0.4</v>
      </c>
      <c r="BA22" s="86"/>
    </row>
    <row r="23" spans="1:53" x14ac:dyDescent="0.25">
      <c r="A23" s="24" t="s">
        <v>70</v>
      </c>
      <c r="B23" s="43">
        <f>'Parameter Input'!B83</f>
        <v>30</v>
      </c>
      <c r="C23" s="44">
        <f>'Parameter Input'!C83</f>
        <v>30</v>
      </c>
      <c r="D23" s="1" t="s">
        <v>42</v>
      </c>
      <c r="L23" s="54">
        <f>'Parameter Input'!E83</f>
        <v>12</v>
      </c>
      <c r="M23" s="37">
        <v>0</v>
      </c>
      <c r="N23" s="37">
        <v>1</v>
      </c>
      <c r="O23" s="37">
        <f>'Parameter Input'!F83</f>
        <v>0.9</v>
      </c>
      <c r="P23" s="55">
        <f>'Parameter Input'!G83</f>
        <v>0.4</v>
      </c>
      <c r="Q23" s="4">
        <f t="shared" si="7"/>
        <v>0.9867978615748374</v>
      </c>
      <c r="R23" s="4">
        <f t="shared" si="7"/>
        <v>0.98114509762858249</v>
      </c>
      <c r="S23" s="4">
        <f t="shared" si="7"/>
        <v>0.97311898315872036</v>
      </c>
      <c r="T23" s="4">
        <f t="shared" si="7"/>
        <v>0.96177484161592774</v>
      </c>
      <c r="U23" s="4">
        <f t="shared" si="7"/>
        <v>0.94584787155511363</v>
      </c>
      <c r="V23" s="4">
        <f t="shared" si="7"/>
        <v>0.92370360150141495</v>
      </c>
      <c r="W23" s="4">
        <f t="shared" si="7"/>
        <v>0.89334463567658451</v>
      </c>
      <c r="X23" s="4">
        <f t="shared" si="7"/>
        <v>0.85254543874327005</v>
      </c>
      <c r="Y23" s="4">
        <f t="shared" si="7"/>
        <v>0.79921300652623883</v>
      </c>
      <c r="Z23" s="4">
        <f t="shared" si="7"/>
        <v>0.73204982249993378</v>
      </c>
      <c r="AA23" s="4">
        <f t="shared" si="7"/>
        <v>0.65145592958786691</v>
      </c>
      <c r="AB23" s="4">
        <f t="shared" si="7"/>
        <v>0.56032247880849573</v>
      </c>
      <c r="AC23" s="4">
        <f t="shared" si="7"/>
        <v>0.46411326873185343</v>
      </c>
      <c r="AD23" s="4">
        <f t="shared" si="7"/>
        <v>0.36979727595523937</v>
      </c>
      <c r="AE23" s="4">
        <f t="shared" si="7"/>
        <v>0.28393948637231203</v>
      </c>
      <c r="AF23" s="4">
        <f t="shared" si="7"/>
        <v>0.21097259161117732</v>
      </c>
      <c r="AG23" s="4">
        <f t="shared" si="5"/>
        <v>0.15253917653798199</v>
      </c>
      <c r="AH23" s="4">
        <f t="shared" si="5"/>
        <v>0.10795188737709993</v>
      </c>
      <c r="AI23" s="4">
        <f t="shared" si="5"/>
        <v>7.5176653938091809E-2</v>
      </c>
      <c r="AJ23" s="4">
        <f t="shared" si="5"/>
        <v>5.1742836177502194E-2</v>
      </c>
      <c r="AK23" s="4">
        <f t="shared" si="5"/>
        <v>3.5319190625345942E-2</v>
      </c>
      <c r="AL23" s="4">
        <f t="shared" si="5"/>
        <v>2.3969442072658165E-2</v>
      </c>
      <c r="AM23" s="4">
        <f t="shared" si="5"/>
        <v>1.6202243558389728E-2</v>
      </c>
      <c r="AN23" s="4">
        <f t="shared" si="5"/>
        <v>1.0922240564108399E-2</v>
      </c>
      <c r="AO23" s="4">
        <f t="shared" si="5"/>
        <v>7.3493212906090566E-3</v>
      </c>
      <c r="AP23" s="4">
        <f t="shared" si="5"/>
        <v>4.9390262185057265E-3</v>
      </c>
      <c r="AQ23" s="4">
        <f t="shared" si="5"/>
        <v>3.3164275492956197E-3</v>
      </c>
      <c r="AR23" s="4">
        <f t="shared" si="5"/>
        <v>2.2256362146679809E-3</v>
      </c>
      <c r="AT23" s="85" t="str">
        <f t="shared" si="8"/>
        <v>Residual value (costumization)</v>
      </c>
      <c r="AU23" s="81">
        <f t="shared" si="8"/>
        <v>-210000</v>
      </c>
      <c r="AV23" s="81">
        <f t="shared" si="8"/>
        <v>-210000</v>
      </c>
      <c r="AW23" s="81" t="str">
        <f t="shared" si="8"/>
        <v>[€]</v>
      </c>
      <c r="AX23" s="80">
        <f>L14</f>
        <v>12</v>
      </c>
      <c r="AY23" s="80">
        <f>O14</f>
        <v>0.9</v>
      </c>
      <c r="AZ23" s="80">
        <f>P14</f>
        <v>0.4</v>
      </c>
      <c r="BA23" s="86"/>
    </row>
    <row r="24" spans="1:53" x14ac:dyDescent="0.25">
      <c r="A24" s="24" t="s">
        <v>48</v>
      </c>
      <c r="B24" s="70">
        <f>'Parameter Input'!B80</f>
        <v>2240</v>
      </c>
      <c r="C24" s="71">
        <f>'Parameter Input'!C80</f>
        <v>2240</v>
      </c>
      <c r="D24" s="1" t="s">
        <v>49</v>
      </c>
      <c r="L24" s="54">
        <f>'Parameter Input'!E80</f>
        <v>12</v>
      </c>
      <c r="M24" s="37">
        <v>0</v>
      </c>
      <c r="N24" s="37">
        <v>1</v>
      </c>
      <c r="O24" s="37">
        <f>'Parameter Input'!F80</f>
        <v>0.9</v>
      </c>
      <c r="P24" s="55">
        <f>'Parameter Input'!G80</f>
        <v>0.4</v>
      </c>
      <c r="Q24" s="4">
        <f t="shared" si="7"/>
        <v>0.9867978615748374</v>
      </c>
      <c r="R24" s="4">
        <f t="shared" si="7"/>
        <v>0.98114509762858249</v>
      </c>
      <c r="S24" s="4">
        <f t="shared" si="7"/>
        <v>0.97311898315872036</v>
      </c>
      <c r="T24" s="4">
        <f t="shared" si="7"/>
        <v>0.96177484161592774</v>
      </c>
      <c r="U24" s="4">
        <f t="shared" si="7"/>
        <v>0.94584787155511363</v>
      </c>
      <c r="V24" s="4">
        <f t="shared" si="7"/>
        <v>0.92370360150141495</v>
      </c>
      <c r="W24" s="4">
        <f t="shared" si="7"/>
        <v>0.89334463567658451</v>
      </c>
      <c r="X24" s="4">
        <f t="shared" si="7"/>
        <v>0.85254543874327005</v>
      </c>
      <c r="Y24" s="4">
        <f t="shared" si="7"/>
        <v>0.79921300652623883</v>
      </c>
      <c r="Z24" s="4">
        <f t="shared" si="7"/>
        <v>0.73204982249993378</v>
      </c>
      <c r="AA24" s="4">
        <f t="shared" si="7"/>
        <v>0.65145592958786691</v>
      </c>
      <c r="AB24" s="4">
        <f t="shared" si="7"/>
        <v>0.56032247880849573</v>
      </c>
      <c r="AC24" s="4">
        <f t="shared" si="7"/>
        <v>0.46411326873185343</v>
      </c>
      <c r="AD24" s="4">
        <f t="shared" si="7"/>
        <v>0.36979727595523937</v>
      </c>
      <c r="AE24" s="4">
        <f t="shared" si="7"/>
        <v>0.28393948637231203</v>
      </c>
      <c r="AF24" s="4">
        <f t="shared" si="7"/>
        <v>0.21097259161117732</v>
      </c>
      <c r="AG24" s="4">
        <f t="shared" si="5"/>
        <v>0.15253917653798199</v>
      </c>
      <c r="AH24" s="4">
        <f t="shared" si="5"/>
        <v>0.10795188737709993</v>
      </c>
      <c r="AI24" s="4">
        <f t="shared" si="5"/>
        <v>7.5176653938091809E-2</v>
      </c>
      <c r="AJ24" s="4">
        <f t="shared" si="5"/>
        <v>5.1742836177502194E-2</v>
      </c>
      <c r="AK24" s="4">
        <f t="shared" si="5"/>
        <v>3.5319190625345942E-2</v>
      </c>
      <c r="AL24" s="4">
        <f t="shared" si="5"/>
        <v>2.3969442072658165E-2</v>
      </c>
      <c r="AM24" s="4">
        <f t="shared" si="5"/>
        <v>1.6202243558389728E-2</v>
      </c>
      <c r="AN24" s="4">
        <f t="shared" si="5"/>
        <v>1.0922240564108399E-2</v>
      </c>
      <c r="AO24" s="4">
        <f t="shared" si="5"/>
        <v>7.3493212906090566E-3</v>
      </c>
      <c r="AP24" s="4">
        <f t="shared" si="5"/>
        <v>4.9390262185057265E-3</v>
      </c>
      <c r="AQ24" s="4">
        <f t="shared" si="5"/>
        <v>3.3164275492956197E-3</v>
      </c>
      <c r="AR24" s="4">
        <f t="shared" si="5"/>
        <v>2.2256362146679809E-3</v>
      </c>
      <c r="AT24" s="85" t="str">
        <f t="shared" ref="AT24:AW27" si="9">A24</f>
        <v xml:space="preserve">Tonnage </v>
      </c>
      <c r="AU24" s="81">
        <f t="shared" si="9"/>
        <v>2240</v>
      </c>
      <c r="AV24" s="81">
        <f t="shared" si="9"/>
        <v>2240</v>
      </c>
      <c r="AW24" s="81" t="str">
        <f t="shared" si="9"/>
        <v>[t]</v>
      </c>
      <c r="AX24" s="80">
        <f>L24</f>
        <v>12</v>
      </c>
      <c r="AY24" s="80">
        <f t="shared" ref="AY24:AZ27" si="10">O24</f>
        <v>0.9</v>
      </c>
      <c r="AZ24" s="80">
        <f t="shared" si="10"/>
        <v>0.4</v>
      </c>
      <c r="BA24" s="86"/>
    </row>
    <row r="25" spans="1:53" x14ac:dyDescent="0.25">
      <c r="A25" s="24" t="s">
        <v>56</v>
      </c>
      <c r="B25" s="72">
        <f>'Parameter Input'!B81</f>
        <v>0.48</v>
      </c>
      <c r="C25" s="73">
        <f>'Parameter Input'!C81</f>
        <v>0.48</v>
      </c>
      <c r="D25" s="1" t="s">
        <v>57</v>
      </c>
      <c r="L25" s="54">
        <f>'Parameter Input'!E81</f>
        <v>12</v>
      </c>
      <c r="M25" s="37">
        <v>0</v>
      </c>
      <c r="N25" s="37">
        <v>1</v>
      </c>
      <c r="O25" s="37">
        <f>'Parameter Input'!F81</f>
        <v>0.9</v>
      </c>
      <c r="P25" s="55">
        <f>'Parameter Input'!G81</f>
        <v>0.4</v>
      </c>
      <c r="Q25" s="4">
        <f t="shared" si="7"/>
        <v>0.9867978615748374</v>
      </c>
      <c r="R25" s="4">
        <f t="shared" si="7"/>
        <v>0.98114509762858249</v>
      </c>
      <c r="S25" s="4">
        <f t="shared" si="7"/>
        <v>0.97311898315872036</v>
      </c>
      <c r="T25" s="4">
        <f t="shared" si="7"/>
        <v>0.96177484161592774</v>
      </c>
      <c r="U25" s="4">
        <f t="shared" si="7"/>
        <v>0.94584787155511363</v>
      </c>
      <c r="V25" s="4">
        <f t="shared" si="7"/>
        <v>0.92370360150141495</v>
      </c>
      <c r="W25" s="4">
        <f t="shared" si="7"/>
        <v>0.89334463567658451</v>
      </c>
      <c r="X25" s="4">
        <f t="shared" si="7"/>
        <v>0.85254543874327005</v>
      </c>
      <c r="Y25" s="4">
        <f t="shared" si="7"/>
        <v>0.79921300652623883</v>
      </c>
      <c r="Z25" s="4">
        <f t="shared" si="7"/>
        <v>0.73204982249993378</v>
      </c>
      <c r="AA25" s="4">
        <f t="shared" si="7"/>
        <v>0.65145592958786691</v>
      </c>
      <c r="AB25" s="4">
        <f t="shared" si="7"/>
        <v>0.56032247880849573</v>
      </c>
      <c r="AC25" s="4">
        <f t="shared" si="7"/>
        <v>0.46411326873185343</v>
      </c>
      <c r="AD25" s="4">
        <f t="shared" si="7"/>
        <v>0.36979727595523937</v>
      </c>
      <c r="AE25" s="4">
        <f t="shared" si="7"/>
        <v>0.28393948637231203</v>
      </c>
      <c r="AF25" s="4">
        <f t="shared" si="7"/>
        <v>0.21097259161117732</v>
      </c>
      <c r="AG25" s="4">
        <f t="shared" si="5"/>
        <v>0.15253917653798199</v>
      </c>
      <c r="AH25" s="4">
        <f t="shared" si="5"/>
        <v>0.10795188737709993</v>
      </c>
      <c r="AI25" s="4">
        <f t="shared" si="5"/>
        <v>7.5176653938091809E-2</v>
      </c>
      <c r="AJ25" s="4">
        <f t="shared" si="5"/>
        <v>5.1742836177502194E-2</v>
      </c>
      <c r="AK25" s="4">
        <f t="shared" si="5"/>
        <v>3.5319190625345942E-2</v>
      </c>
      <c r="AL25" s="4">
        <f t="shared" si="5"/>
        <v>2.3969442072658165E-2</v>
      </c>
      <c r="AM25" s="4">
        <f t="shared" si="5"/>
        <v>1.6202243558389728E-2</v>
      </c>
      <c r="AN25" s="4">
        <f t="shared" si="5"/>
        <v>1.0922240564108399E-2</v>
      </c>
      <c r="AO25" s="4">
        <f t="shared" si="5"/>
        <v>7.3493212906090566E-3</v>
      </c>
      <c r="AP25" s="4">
        <f t="shared" si="5"/>
        <v>4.9390262185057265E-3</v>
      </c>
      <c r="AQ25" s="4">
        <f t="shared" si="5"/>
        <v>3.3164275492956197E-3</v>
      </c>
      <c r="AR25" s="4">
        <f t="shared" si="5"/>
        <v>2.2256362146679809E-3</v>
      </c>
      <c r="AT25" s="85" t="str">
        <f t="shared" si="9"/>
        <v>Market failure (av. utilization)</v>
      </c>
      <c r="AU25" s="81">
        <f t="shared" si="9"/>
        <v>0.48</v>
      </c>
      <c r="AV25" s="81">
        <f t="shared" si="9"/>
        <v>0.48</v>
      </c>
      <c r="AW25" s="81" t="str">
        <f t="shared" si="9"/>
        <v>[%]</v>
      </c>
      <c r="AX25" s="80">
        <f>L25</f>
        <v>12</v>
      </c>
      <c r="AY25" s="80">
        <f t="shared" si="10"/>
        <v>0.9</v>
      </c>
      <c r="AZ25" s="80">
        <f t="shared" si="10"/>
        <v>0.4</v>
      </c>
      <c r="BA25" s="86"/>
    </row>
    <row r="26" spans="1:53" x14ac:dyDescent="0.25">
      <c r="A26" s="24" t="s">
        <v>73</v>
      </c>
      <c r="B26" s="72">
        <f>'Parameter Input'!$L$119</f>
        <v>1.7857142857142856E-2</v>
      </c>
      <c r="C26" s="73">
        <f>'Parameter Input'!$M$119</f>
        <v>1.7857142857142856E-2</v>
      </c>
      <c r="D26" s="1" t="s">
        <v>57</v>
      </c>
      <c r="L26" s="54">
        <f>'Parameter Input'!$O$119</f>
        <v>12</v>
      </c>
      <c r="M26" s="37">
        <v>0</v>
      </c>
      <c r="N26" s="37">
        <v>1</v>
      </c>
      <c r="O26" s="37">
        <f>'Parameter Input'!$P$119</f>
        <v>0.9</v>
      </c>
      <c r="P26" s="55">
        <f>'Parameter Input'!$Q$119</f>
        <v>0.4</v>
      </c>
      <c r="Q26" s="4">
        <f t="shared" si="7"/>
        <v>0.9867978615748374</v>
      </c>
      <c r="R26" s="4">
        <f t="shared" si="7"/>
        <v>0.98114509762858249</v>
      </c>
      <c r="S26" s="4">
        <f t="shared" si="7"/>
        <v>0.97311898315872036</v>
      </c>
      <c r="T26" s="4">
        <f t="shared" si="7"/>
        <v>0.96177484161592774</v>
      </c>
      <c r="U26" s="4">
        <f t="shared" si="7"/>
        <v>0.94584787155511363</v>
      </c>
      <c r="V26" s="4">
        <f t="shared" si="7"/>
        <v>0.92370360150141495</v>
      </c>
      <c r="W26" s="4">
        <f t="shared" si="7"/>
        <v>0.89334463567658451</v>
      </c>
      <c r="X26" s="4">
        <f t="shared" si="7"/>
        <v>0.85254543874327005</v>
      </c>
      <c r="Y26" s="4">
        <f t="shared" si="7"/>
        <v>0.79921300652623883</v>
      </c>
      <c r="Z26" s="4">
        <f t="shared" si="7"/>
        <v>0.73204982249993378</v>
      </c>
      <c r="AA26" s="4">
        <f t="shared" si="7"/>
        <v>0.65145592958786691</v>
      </c>
      <c r="AB26" s="4">
        <f t="shared" si="7"/>
        <v>0.56032247880849573</v>
      </c>
      <c r="AC26" s="4">
        <f t="shared" si="7"/>
        <v>0.46411326873185343</v>
      </c>
      <c r="AD26" s="4">
        <f t="shared" si="7"/>
        <v>0.36979727595523937</v>
      </c>
      <c r="AE26" s="4">
        <f t="shared" si="7"/>
        <v>0.28393948637231203</v>
      </c>
      <c r="AF26" s="4">
        <f t="shared" si="7"/>
        <v>0.21097259161117732</v>
      </c>
      <c r="AG26" s="4">
        <f t="shared" si="5"/>
        <v>0.15253917653798199</v>
      </c>
      <c r="AH26" s="4">
        <f t="shared" si="5"/>
        <v>0.10795188737709993</v>
      </c>
      <c r="AI26" s="4">
        <f t="shared" si="5"/>
        <v>7.5176653938091809E-2</v>
      </c>
      <c r="AJ26" s="4">
        <f t="shared" si="5"/>
        <v>5.1742836177502194E-2</v>
      </c>
      <c r="AK26" s="4">
        <f t="shared" si="5"/>
        <v>3.5319190625345942E-2</v>
      </c>
      <c r="AL26" s="4">
        <f t="shared" si="5"/>
        <v>2.3969442072658165E-2</v>
      </c>
      <c r="AM26" s="4">
        <f t="shared" si="5"/>
        <v>1.6202243558389728E-2</v>
      </c>
      <c r="AN26" s="4">
        <f t="shared" si="5"/>
        <v>1.0922240564108399E-2</v>
      </c>
      <c r="AO26" s="4">
        <f t="shared" si="5"/>
        <v>7.3493212906090566E-3</v>
      </c>
      <c r="AP26" s="4">
        <f t="shared" si="5"/>
        <v>4.9390262185057265E-3</v>
      </c>
      <c r="AQ26" s="4">
        <f t="shared" si="5"/>
        <v>3.3164275492956197E-3</v>
      </c>
      <c r="AR26" s="4">
        <f t="shared" si="5"/>
        <v>2.2256362146679809E-3</v>
      </c>
      <c r="AT26" s="85" t="str">
        <f t="shared" si="9"/>
        <v>Payload loss (fuel)</v>
      </c>
      <c r="AU26" s="81">
        <f t="shared" si="9"/>
        <v>1.7857142857142856E-2</v>
      </c>
      <c r="AV26" s="81">
        <f t="shared" si="9"/>
        <v>1.7857142857142856E-2</v>
      </c>
      <c r="AW26" s="81" t="str">
        <f t="shared" si="9"/>
        <v>[%]</v>
      </c>
      <c r="AX26" s="80">
        <f>L26</f>
        <v>12</v>
      </c>
      <c r="AY26" s="80">
        <f t="shared" si="10"/>
        <v>0.9</v>
      </c>
      <c r="AZ26" s="80">
        <f t="shared" si="10"/>
        <v>0.4</v>
      </c>
      <c r="BA26" s="86"/>
    </row>
    <row r="27" spans="1:53" ht="15.75" thickBot="1" x14ac:dyDescent="0.3">
      <c r="A27" s="24" t="s">
        <v>64</v>
      </c>
      <c r="B27" s="74">
        <f>'Parameter Input'!B82</f>
        <v>178500</v>
      </c>
      <c r="C27" s="75">
        <f>'Parameter Input'!C82</f>
        <v>178500</v>
      </c>
      <c r="D27" s="1" t="s">
        <v>65</v>
      </c>
      <c r="L27" s="56">
        <f>'Parameter Input'!E82</f>
        <v>12</v>
      </c>
      <c r="M27" s="57">
        <v>0</v>
      </c>
      <c r="N27" s="57">
        <v>1</v>
      </c>
      <c r="O27" s="57">
        <f>'Parameter Input'!F82</f>
        <v>0.9</v>
      </c>
      <c r="P27" s="58">
        <f>'Parameter Input'!G82</f>
        <v>0.4</v>
      </c>
      <c r="Q27" s="4">
        <f t="shared" si="7"/>
        <v>0.9867978615748374</v>
      </c>
      <c r="R27" s="4">
        <f t="shared" si="7"/>
        <v>0.98114509762858249</v>
      </c>
      <c r="S27" s="4">
        <f t="shared" si="7"/>
        <v>0.97311898315872036</v>
      </c>
      <c r="T27" s="4">
        <f t="shared" si="7"/>
        <v>0.96177484161592774</v>
      </c>
      <c r="U27" s="4">
        <f t="shared" si="7"/>
        <v>0.94584787155511363</v>
      </c>
      <c r="V27" s="4">
        <f t="shared" si="7"/>
        <v>0.92370360150141495</v>
      </c>
      <c r="W27" s="4">
        <f t="shared" si="7"/>
        <v>0.89334463567658451</v>
      </c>
      <c r="X27" s="4">
        <f t="shared" si="7"/>
        <v>0.85254543874327005</v>
      </c>
      <c r="Y27" s="4">
        <f t="shared" si="7"/>
        <v>0.79921300652623883</v>
      </c>
      <c r="Z27" s="4">
        <f t="shared" si="7"/>
        <v>0.73204982249993378</v>
      </c>
      <c r="AA27" s="4">
        <f t="shared" si="7"/>
        <v>0.65145592958786691</v>
      </c>
      <c r="AB27" s="4">
        <f t="shared" si="7"/>
        <v>0.56032247880849573</v>
      </c>
      <c r="AC27" s="4">
        <f t="shared" si="7"/>
        <v>0.46411326873185343</v>
      </c>
      <c r="AD27" s="4">
        <f t="shared" si="7"/>
        <v>0.36979727595523937</v>
      </c>
      <c r="AE27" s="4">
        <f t="shared" si="7"/>
        <v>0.28393948637231203</v>
      </c>
      <c r="AF27" s="4">
        <f t="shared" si="7"/>
        <v>0.21097259161117732</v>
      </c>
      <c r="AG27" s="4">
        <f t="shared" si="5"/>
        <v>0.15253917653798199</v>
      </c>
      <c r="AH27" s="4">
        <f t="shared" si="5"/>
        <v>0.10795188737709993</v>
      </c>
      <c r="AI27" s="4">
        <f t="shared" si="5"/>
        <v>7.5176653938091809E-2</v>
      </c>
      <c r="AJ27" s="4">
        <f t="shared" si="5"/>
        <v>5.1742836177502194E-2</v>
      </c>
      <c r="AK27" s="4">
        <f t="shared" si="5"/>
        <v>3.5319190625345942E-2</v>
      </c>
      <c r="AL27" s="4">
        <f t="shared" si="5"/>
        <v>2.3969442072658165E-2</v>
      </c>
      <c r="AM27" s="4">
        <f t="shared" si="5"/>
        <v>1.6202243558389728E-2</v>
      </c>
      <c r="AN27" s="4">
        <f t="shared" si="5"/>
        <v>1.0922240564108399E-2</v>
      </c>
      <c r="AO27" s="4">
        <f t="shared" si="5"/>
        <v>7.3493212906090566E-3</v>
      </c>
      <c r="AP27" s="4">
        <f t="shared" si="5"/>
        <v>4.9390262185057265E-3</v>
      </c>
      <c r="AQ27" s="4">
        <f t="shared" si="5"/>
        <v>3.3164275492956197E-3</v>
      </c>
      <c r="AR27" s="4">
        <f t="shared" si="5"/>
        <v>2.2256362146679809E-3</v>
      </c>
      <c r="AT27" s="87" t="str">
        <f t="shared" si="9"/>
        <v>Annual Mileage</v>
      </c>
      <c r="AU27" s="88">
        <f t="shared" si="9"/>
        <v>178500</v>
      </c>
      <c r="AV27" s="88">
        <f t="shared" si="9"/>
        <v>178500</v>
      </c>
      <c r="AW27" s="88" t="str">
        <f t="shared" si="9"/>
        <v>[km/a]</v>
      </c>
      <c r="AX27" s="89">
        <f>L27</f>
        <v>12</v>
      </c>
      <c r="AY27" s="89">
        <f t="shared" si="10"/>
        <v>0.9</v>
      </c>
      <c r="AZ27" s="89">
        <f t="shared" si="10"/>
        <v>0.4</v>
      </c>
      <c r="BA27" s="90"/>
    </row>
    <row r="28" spans="1:53" ht="15.75" thickBot="1" x14ac:dyDescent="0.3">
      <c r="A28" s="25"/>
      <c r="B28" s="40"/>
    </row>
    <row r="29" spans="1:53" ht="15.75" thickBot="1" x14ac:dyDescent="0.3">
      <c r="AT29" s="82" t="str">
        <f>A1</f>
        <v>Railway long-haul: Dry bulk</v>
      </c>
      <c r="AU29" s="83"/>
      <c r="AV29" s="83"/>
      <c r="AW29" s="83"/>
      <c r="AX29" s="83">
        <f>U9</f>
        <v>4</v>
      </c>
      <c r="AY29" s="83"/>
      <c r="AZ29" s="83"/>
      <c r="BA29" s="84" t="s">
        <v>3</v>
      </c>
    </row>
    <row r="30" spans="1:53" ht="15.75" thickBot="1" x14ac:dyDescent="0.3">
      <c r="A30" s="26" t="s">
        <v>208</v>
      </c>
      <c r="B30" s="27">
        <v>2023</v>
      </c>
      <c r="C30" s="27">
        <v>2024</v>
      </c>
      <c r="D30" s="27">
        <v>2025</v>
      </c>
      <c r="E30" s="27">
        <v>2026</v>
      </c>
      <c r="F30" s="27">
        <v>2027</v>
      </c>
      <c r="G30" s="27">
        <v>2028</v>
      </c>
      <c r="H30" s="27">
        <v>2029</v>
      </c>
      <c r="I30" s="27">
        <v>2030</v>
      </c>
      <c r="J30" s="27">
        <v>2031</v>
      </c>
      <c r="K30" s="27">
        <v>2032</v>
      </c>
      <c r="L30" s="27">
        <v>2033</v>
      </c>
      <c r="M30" s="27">
        <v>2034</v>
      </c>
      <c r="N30" s="27">
        <v>2035</v>
      </c>
      <c r="O30" s="27">
        <v>2036</v>
      </c>
      <c r="P30" s="27">
        <v>2037</v>
      </c>
      <c r="Q30" s="27">
        <v>2038</v>
      </c>
      <c r="R30" s="27">
        <v>2039</v>
      </c>
      <c r="S30" s="27">
        <v>2040</v>
      </c>
      <c r="T30" s="27">
        <v>2041</v>
      </c>
      <c r="U30" s="27">
        <v>2042</v>
      </c>
      <c r="V30" s="27">
        <v>2043</v>
      </c>
      <c r="W30" s="27">
        <v>2044</v>
      </c>
      <c r="X30" s="27">
        <v>2045</v>
      </c>
      <c r="Y30" s="27">
        <v>2046</v>
      </c>
      <c r="Z30" s="27">
        <v>2047</v>
      </c>
      <c r="AA30" s="27">
        <v>2048</v>
      </c>
      <c r="AB30" s="27">
        <v>2049</v>
      </c>
      <c r="AC30" s="28">
        <v>2050</v>
      </c>
      <c r="AT30" s="85" t="str">
        <f>A2</f>
        <v>Hydrogen</v>
      </c>
      <c r="AU30" s="80">
        <f>B9</f>
        <v>2023</v>
      </c>
      <c r="AV30" s="80">
        <f>C9</f>
        <v>2050</v>
      </c>
      <c r="AW30" s="80" t="str">
        <f>D10</f>
        <v>Unit</v>
      </c>
      <c r="AX30" s="80" t="str">
        <f>L10</f>
        <v>midway</v>
      </c>
      <c r="AY30" s="80" t="str">
        <f>O10</f>
        <v>a</v>
      </c>
      <c r="AZ30" s="80" t="str">
        <f>P10</f>
        <v>k</v>
      </c>
      <c r="BA30" s="86"/>
    </row>
    <row r="31" spans="1:53" x14ac:dyDescent="0.25">
      <c r="A31" s="29" t="str">
        <f t="shared" ref="A31:A40" si="11">A11</f>
        <v>Capex vehicle</v>
      </c>
      <c r="B31" s="62">
        <f t="shared" ref="B31:B39" si="12">$B11+($C11-$B11)*(1-Q11)</f>
        <v>9920787.1694490239</v>
      </c>
      <c r="C31" s="62">
        <f t="shared" ref="C31:C39" si="13">$B11+($C11-$B11)*(1-R11)</f>
        <v>9886870.5857714955</v>
      </c>
      <c r="D31" s="62">
        <f t="shared" ref="D31:D39" si="14">$B11+($C11-$B11)*(1-S11)</f>
        <v>9838713.8989523221</v>
      </c>
      <c r="E31" s="62">
        <f t="shared" ref="E31:E39" si="15">$B11+($C11-$B11)*(1-T11)</f>
        <v>9770649.0496955663</v>
      </c>
      <c r="F31" s="62">
        <f t="shared" ref="F31:F39" si="16">$B11+($C11-$B11)*(1-U11)</f>
        <v>9675087.2293306813</v>
      </c>
      <c r="G31" s="62">
        <f t="shared" ref="G31:G39" si="17">$B11+($C11-$B11)*(1-V11)</f>
        <v>9542221.6090084892</v>
      </c>
      <c r="H31" s="62">
        <f t="shared" ref="H31:H39" si="18">$B11+($C11-$B11)*(1-W11)</f>
        <v>9360067.8140595071</v>
      </c>
      <c r="I31" s="62">
        <f t="shared" ref="I31:I39" si="19">$B11+($C11-$B11)*(1-X11)</f>
        <v>9115272.63245962</v>
      </c>
      <c r="J31" s="62">
        <f t="shared" ref="J31:J39" si="20">$B11+($C11-$B11)*(1-Y11)</f>
        <v>8795278.0391574334</v>
      </c>
      <c r="K31" s="62">
        <f t="shared" ref="K31:K39" si="21">$B11+($C11-$B11)*(1-Z11)</f>
        <v>8392298.9349996019</v>
      </c>
      <c r="L31" s="62">
        <f t="shared" ref="L31:L39" si="22">$B11+($C11-$B11)*(1-AA11)</f>
        <v>7908735.5775272017</v>
      </c>
      <c r="M31" s="62">
        <f t="shared" ref="M31:M39" si="23">$B11+($C11-$B11)*(1-AB11)</f>
        <v>7361934.872850975</v>
      </c>
      <c r="N31" s="62">
        <f t="shared" ref="N31:N39" si="24">$B11+($C11-$B11)*(1-AC11)</f>
        <v>6784679.6123911208</v>
      </c>
      <c r="O31" s="62">
        <f t="shared" ref="O31:O39" si="25">$B11+($C11-$B11)*(1-AD11)</f>
        <v>6218783.6557314359</v>
      </c>
      <c r="P31" s="62">
        <f t="shared" ref="P31:P39" si="26">$B11+($C11-$B11)*(1-AE11)</f>
        <v>5703636.9182338724</v>
      </c>
      <c r="Q31" s="62">
        <f t="shared" ref="Q31:Q39" si="27">$B11+($C11-$B11)*(1-AF11)</f>
        <v>5265835.5496670641</v>
      </c>
      <c r="R31" s="62">
        <f t="shared" ref="R31:R39" si="28">$B11+($C11-$B11)*(1-AG11)</f>
        <v>4915235.0592278922</v>
      </c>
      <c r="S31" s="62">
        <f t="shared" ref="S31:S39" si="29">$B11+($C11-$B11)*(1-AH11)</f>
        <v>4647711.3242625995</v>
      </c>
      <c r="T31" s="62">
        <f t="shared" ref="T31:T39" si="30">$B11+($C11-$B11)*(1-AI11)</f>
        <v>4451059.923628551</v>
      </c>
      <c r="U31" s="62">
        <f t="shared" ref="U31:U39" si="31">$B11+($C11-$B11)*(1-AJ11)</f>
        <v>4310457.0170650128</v>
      </c>
      <c r="V31" s="62">
        <f t="shared" ref="V31:V39" si="32">$B11+($C11-$B11)*(1-AK11)</f>
        <v>4211915.1437520757</v>
      </c>
      <c r="W31" s="62">
        <f t="shared" ref="W31:W39" si="33">$B11+($C11-$B11)*(1-AL11)</f>
        <v>4143816.6524359491</v>
      </c>
      <c r="X31" s="62">
        <f t="shared" ref="X31:X39" si="34">$B11+($C11-$B11)*(1-AM11)</f>
        <v>4097213.4613503385</v>
      </c>
      <c r="Y31" s="62">
        <f t="shared" ref="Y31:Y39" si="35">$B11+($C11-$B11)*(1-AN11)</f>
        <v>4065533.4433846502</v>
      </c>
      <c r="Z31" s="62">
        <f t="shared" ref="Z31:Z39" si="36">$B11+($C11-$B11)*(1-AO11)</f>
        <v>4044095.9277436547</v>
      </c>
      <c r="AA31" s="62">
        <f t="shared" ref="AA31:AA39" si="37">$B11+($C11-$B11)*(1-AP11)</f>
        <v>4029634.1573110344</v>
      </c>
      <c r="AB31" s="62">
        <f t="shared" ref="AB31:AB39" si="38">$B11+($C11-$B11)*(1-AQ11)</f>
        <v>4019898.5652957736</v>
      </c>
      <c r="AC31" s="62">
        <f t="shared" ref="AC31:AC39" si="39">$B11+($C11-$B11)*(1-AR11)</f>
        <v>4013353.8172880076</v>
      </c>
      <c r="AT31" s="85" t="str">
        <f>A17</f>
        <v>Opex maintenance &amp; repair</v>
      </c>
      <c r="AU31" s="81">
        <f>B17</f>
        <v>1400000.0000000002</v>
      </c>
      <c r="AV31" s="81">
        <f>C17</f>
        <v>560000</v>
      </c>
      <c r="AW31" s="81" t="str">
        <f>D17</f>
        <v>[€/a]</v>
      </c>
      <c r="AX31" s="80">
        <f>L17</f>
        <v>12</v>
      </c>
      <c r="AY31" s="80">
        <f>O17</f>
        <v>0.9</v>
      </c>
      <c r="AZ31" s="80">
        <f>P17</f>
        <v>0.4</v>
      </c>
      <c r="BA31" s="86"/>
    </row>
    <row r="32" spans="1:53" x14ac:dyDescent="0.25">
      <c r="A32" s="30" t="str">
        <f t="shared" si="11"/>
        <v>Residual value (vehicle)</v>
      </c>
      <c r="B32" s="62">
        <f t="shared" si="12"/>
        <v>-501320.21384251624</v>
      </c>
      <c r="C32" s="62">
        <f t="shared" si="13"/>
        <v>-501885.49023714173</v>
      </c>
      <c r="D32" s="62">
        <f t="shared" si="14"/>
        <v>-502688.10168412799</v>
      </c>
      <c r="E32" s="62">
        <f t="shared" si="15"/>
        <v>-503822.51583840721</v>
      </c>
      <c r="F32" s="62">
        <f t="shared" si="16"/>
        <v>-505415.21284448862</v>
      </c>
      <c r="G32" s="62">
        <f t="shared" si="17"/>
        <v>-507629.63984985853</v>
      </c>
      <c r="H32" s="62">
        <f t="shared" si="18"/>
        <v>-510665.53643234156</v>
      </c>
      <c r="I32" s="62">
        <f t="shared" si="19"/>
        <v>-514745.45612567302</v>
      </c>
      <c r="J32" s="62">
        <f t="shared" si="20"/>
        <v>-520078.69934737612</v>
      </c>
      <c r="K32" s="62">
        <f t="shared" si="21"/>
        <v>-526795.01775000663</v>
      </c>
      <c r="L32" s="62">
        <f t="shared" si="22"/>
        <v>-534854.40704121336</v>
      </c>
      <c r="M32" s="62">
        <f t="shared" si="23"/>
        <v>-543967.75211915048</v>
      </c>
      <c r="N32" s="62">
        <f t="shared" si="24"/>
        <v>-553588.67312681465</v>
      </c>
      <c r="O32" s="62">
        <f t="shared" si="25"/>
        <v>-563020.27240447607</v>
      </c>
      <c r="P32" s="62">
        <f t="shared" si="26"/>
        <v>-571606.05136276875</v>
      </c>
      <c r="Q32" s="62">
        <f t="shared" si="27"/>
        <v>-578902.74083888228</v>
      </c>
      <c r="R32" s="62">
        <f t="shared" si="28"/>
        <v>-584746.08234620176</v>
      </c>
      <c r="S32" s="62">
        <f t="shared" si="29"/>
        <v>-589204.81126228999</v>
      </c>
      <c r="T32" s="62">
        <f t="shared" si="30"/>
        <v>-592482.33460619079</v>
      </c>
      <c r="U32" s="62">
        <f t="shared" si="31"/>
        <v>-594825.71638224972</v>
      </c>
      <c r="V32" s="62">
        <f t="shared" si="32"/>
        <v>-596468.08093746542</v>
      </c>
      <c r="W32" s="62">
        <f t="shared" si="33"/>
        <v>-597603.05579273414</v>
      </c>
      <c r="X32" s="62">
        <f t="shared" si="34"/>
        <v>-598379.77564416104</v>
      </c>
      <c r="Y32" s="62">
        <f t="shared" si="35"/>
        <v>-598907.77594358916</v>
      </c>
      <c r="Z32" s="62">
        <f t="shared" si="36"/>
        <v>-599265.06787093915</v>
      </c>
      <c r="AA32" s="62">
        <f t="shared" si="37"/>
        <v>-599506.0973781494</v>
      </c>
      <c r="AB32" s="62">
        <f t="shared" si="38"/>
        <v>-599668.35724507039</v>
      </c>
      <c r="AC32" s="62">
        <f t="shared" si="39"/>
        <v>-599777.43637853325</v>
      </c>
      <c r="AT32" s="85" t="str">
        <f t="shared" ref="AT32:AW33" si="40">A19</f>
        <v>Fuel Economy</v>
      </c>
      <c r="AU32" s="81">
        <f t="shared" si="40"/>
        <v>39.507490909090912</v>
      </c>
      <c r="AV32" s="81">
        <f t="shared" si="40"/>
        <v>33.429415384615389</v>
      </c>
      <c r="AW32" s="81" t="str">
        <f t="shared" si="40"/>
        <v>[kWh/km]</v>
      </c>
      <c r="AX32" s="80">
        <f>L19</f>
        <v>12</v>
      </c>
      <c r="AY32" s="80">
        <f>O19</f>
        <v>0.9</v>
      </c>
      <c r="AZ32" s="80">
        <f>P19</f>
        <v>0.4</v>
      </c>
      <c r="BA32" s="86"/>
    </row>
    <row r="33" spans="1:53" x14ac:dyDescent="0.25">
      <c r="A33" s="30" t="str">
        <f t="shared" si="11"/>
        <v>Capex costumization</v>
      </c>
      <c r="B33" s="62">
        <f t="shared" si="12"/>
        <v>4200000</v>
      </c>
      <c r="C33" s="62">
        <f t="shared" si="13"/>
        <v>4200000</v>
      </c>
      <c r="D33" s="62">
        <f t="shared" si="14"/>
        <v>4200000</v>
      </c>
      <c r="E33" s="62">
        <f t="shared" si="15"/>
        <v>4200000</v>
      </c>
      <c r="F33" s="62">
        <f t="shared" si="16"/>
        <v>4200000</v>
      </c>
      <c r="G33" s="62">
        <f t="shared" si="17"/>
        <v>4200000</v>
      </c>
      <c r="H33" s="62">
        <f t="shared" si="18"/>
        <v>4200000</v>
      </c>
      <c r="I33" s="62">
        <f t="shared" si="19"/>
        <v>4200000</v>
      </c>
      <c r="J33" s="62">
        <f t="shared" si="20"/>
        <v>4200000</v>
      </c>
      <c r="K33" s="62">
        <f t="shared" si="21"/>
        <v>4200000</v>
      </c>
      <c r="L33" s="62">
        <f t="shared" si="22"/>
        <v>4200000</v>
      </c>
      <c r="M33" s="62">
        <f t="shared" si="23"/>
        <v>4200000</v>
      </c>
      <c r="N33" s="62">
        <f t="shared" si="24"/>
        <v>4200000</v>
      </c>
      <c r="O33" s="62">
        <f t="shared" si="25"/>
        <v>4200000</v>
      </c>
      <c r="P33" s="62">
        <f t="shared" si="26"/>
        <v>4200000</v>
      </c>
      <c r="Q33" s="62">
        <f t="shared" si="27"/>
        <v>4200000</v>
      </c>
      <c r="R33" s="62">
        <f t="shared" si="28"/>
        <v>4200000</v>
      </c>
      <c r="S33" s="62">
        <f t="shared" si="29"/>
        <v>4200000</v>
      </c>
      <c r="T33" s="62">
        <f t="shared" si="30"/>
        <v>4200000</v>
      </c>
      <c r="U33" s="62">
        <f t="shared" si="31"/>
        <v>4200000</v>
      </c>
      <c r="V33" s="62">
        <f t="shared" si="32"/>
        <v>4200000</v>
      </c>
      <c r="W33" s="62">
        <f t="shared" si="33"/>
        <v>4200000</v>
      </c>
      <c r="X33" s="62">
        <f t="shared" si="34"/>
        <v>4200000</v>
      </c>
      <c r="Y33" s="62">
        <f t="shared" si="35"/>
        <v>4200000</v>
      </c>
      <c r="Z33" s="62">
        <f t="shared" si="36"/>
        <v>4200000</v>
      </c>
      <c r="AA33" s="62">
        <f t="shared" si="37"/>
        <v>4200000</v>
      </c>
      <c r="AB33" s="62">
        <f t="shared" si="38"/>
        <v>4200000</v>
      </c>
      <c r="AC33" s="62">
        <f t="shared" si="39"/>
        <v>4200000</v>
      </c>
      <c r="AT33" s="85" t="str">
        <f t="shared" si="40"/>
        <v>Fuel Cost</v>
      </c>
      <c r="AU33" s="81">
        <f t="shared" si="40"/>
        <v>0.21633448448114301</v>
      </c>
      <c r="AV33" s="81">
        <f t="shared" si="40"/>
        <v>0.101814693285632</v>
      </c>
      <c r="AW33" s="81" t="str">
        <f t="shared" si="40"/>
        <v>[€/kWh]</v>
      </c>
      <c r="AX33" s="80">
        <f>L20</f>
        <v>12</v>
      </c>
      <c r="AY33" s="80">
        <f>O20</f>
        <v>0.9</v>
      </c>
      <c r="AZ33" s="80">
        <f>P20</f>
        <v>0.4</v>
      </c>
      <c r="BA33" s="86"/>
    </row>
    <row r="34" spans="1:53" x14ac:dyDescent="0.25">
      <c r="A34" s="30" t="str">
        <f t="shared" si="11"/>
        <v>Residual value (costumization)</v>
      </c>
      <c r="B34" s="62">
        <f t="shared" si="12"/>
        <v>-210000</v>
      </c>
      <c r="C34" s="62">
        <f t="shared" si="13"/>
        <v>-210000</v>
      </c>
      <c r="D34" s="62">
        <f t="shared" si="14"/>
        <v>-210000</v>
      </c>
      <c r="E34" s="62">
        <f t="shared" si="15"/>
        <v>-210000</v>
      </c>
      <c r="F34" s="62">
        <f t="shared" si="16"/>
        <v>-210000</v>
      </c>
      <c r="G34" s="62">
        <f t="shared" si="17"/>
        <v>-210000</v>
      </c>
      <c r="H34" s="62">
        <f t="shared" si="18"/>
        <v>-210000</v>
      </c>
      <c r="I34" s="62">
        <f t="shared" si="19"/>
        <v>-210000</v>
      </c>
      <c r="J34" s="62">
        <f t="shared" si="20"/>
        <v>-210000</v>
      </c>
      <c r="K34" s="62">
        <f t="shared" si="21"/>
        <v>-210000</v>
      </c>
      <c r="L34" s="62">
        <f t="shared" si="22"/>
        <v>-210000</v>
      </c>
      <c r="M34" s="62">
        <f t="shared" si="23"/>
        <v>-210000</v>
      </c>
      <c r="N34" s="62">
        <f t="shared" si="24"/>
        <v>-210000</v>
      </c>
      <c r="O34" s="62">
        <f t="shared" si="25"/>
        <v>-210000</v>
      </c>
      <c r="P34" s="62">
        <f t="shared" si="26"/>
        <v>-210000</v>
      </c>
      <c r="Q34" s="62">
        <f t="shared" si="27"/>
        <v>-210000</v>
      </c>
      <c r="R34" s="62">
        <f t="shared" si="28"/>
        <v>-210000</v>
      </c>
      <c r="S34" s="62">
        <f t="shared" si="29"/>
        <v>-210000</v>
      </c>
      <c r="T34" s="62">
        <f t="shared" si="30"/>
        <v>-210000</v>
      </c>
      <c r="U34" s="62">
        <f t="shared" si="31"/>
        <v>-210000</v>
      </c>
      <c r="V34" s="62">
        <f t="shared" si="32"/>
        <v>-210000</v>
      </c>
      <c r="W34" s="62">
        <f t="shared" si="33"/>
        <v>-210000</v>
      </c>
      <c r="X34" s="62">
        <f t="shared" si="34"/>
        <v>-210000</v>
      </c>
      <c r="Y34" s="62">
        <f t="shared" si="35"/>
        <v>-210000</v>
      </c>
      <c r="Z34" s="62">
        <f t="shared" si="36"/>
        <v>-210000</v>
      </c>
      <c r="AA34" s="62">
        <f t="shared" si="37"/>
        <v>-210000</v>
      </c>
      <c r="AB34" s="62">
        <f t="shared" si="38"/>
        <v>-210000</v>
      </c>
      <c r="AC34" s="62">
        <f t="shared" si="39"/>
        <v>-210000</v>
      </c>
    </row>
    <row r="35" spans="1:53" x14ac:dyDescent="0.25">
      <c r="A35" s="30" t="str">
        <f t="shared" si="11"/>
        <v>WACC</v>
      </c>
      <c r="B35" s="62">
        <f t="shared" si="12"/>
        <v>0.06</v>
      </c>
      <c r="C35" s="62">
        <f t="shared" si="13"/>
        <v>0.06</v>
      </c>
      <c r="D35" s="62">
        <f t="shared" si="14"/>
        <v>0.06</v>
      </c>
      <c r="E35" s="62">
        <f t="shared" si="15"/>
        <v>0.06</v>
      </c>
      <c r="F35" s="62">
        <f t="shared" si="16"/>
        <v>0.06</v>
      </c>
      <c r="G35" s="62">
        <f t="shared" si="17"/>
        <v>0.06</v>
      </c>
      <c r="H35" s="62">
        <f t="shared" si="18"/>
        <v>0.06</v>
      </c>
      <c r="I35" s="62">
        <f t="shared" si="19"/>
        <v>0.06</v>
      </c>
      <c r="J35" s="62">
        <f t="shared" si="20"/>
        <v>0.06</v>
      </c>
      <c r="K35" s="62">
        <f t="shared" si="21"/>
        <v>0.06</v>
      </c>
      <c r="L35" s="62">
        <f t="shared" si="22"/>
        <v>0.06</v>
      </c>
      <c r="M35" s="62">
        <f t="shared" si="23"/>
        <v>0.06</v>
      </c>
      <c r="N35" s="62">
        <f t="shared" si="24"/>
        <v>0.06</v>
      </c>
      <c r="O35" s="62">
        <f t="shared" si="25"/>
        <v>0.06</v>
      </c>
      <c r="P35" s="62">
        <f t="shared" si="26"/>
        <v>0.06</v>
      </c>
      <c r="Q35" s="62">
        <f t="shared" si="27"/>
        <v>0.06</v>
      </c>
      <c r="R35" s="62">
        <f t="shared" si="28"/>
        <v>0.06</v>
      </c>
      <c r="S35" s="62">
        <f t="shared" si="29"/>
        <v>0.06</v>
      </c>
      <c r="T35" s="62">
        <f t="shared" si="30"/>
        <v>0.06</v>
      </c>
      <c r="U35" s="62">
        <f t="shared" si="31"/>
        <v>0.06</v>
      </c>
      <c r="V35" s="62">
        <f t="shared" si="32"/>
        <v>0.06</v>
      </c>
      <c r="W35" s="62">
        <f t="shared" si="33"/>
        <v>0.06</v>
      </c>
      <c r="X35" s="62">
        <f t="shared" si="34"/>
        <v>0.06</v>
      </c>
      <c r="Y35" s="62">
        <f t="shared" si="35"/>
        <v>0.06</v>
      </c>
      <c r="Z35" s="62">
        <f t="shared" si="36"/>
        <v>0.06</v>
      </c>
      <c r="AA35" s="62">
        <f t="shared" si="37"/>
        <v>0.06</v>
      </c>
      <c r="AB35" s="62">
        <f t="shared" si="38"/>
        <v>0.06</v>
      </c>
      <c r="AC35" s="62">
        <f t="shared" si="39"/>
        <v>0.06</v>
      </c>
    </row>
    <row r="36" spans="1:53" x14ac:dyDescent="0.25">
      <c r="A36" s="30" t="str">
        <f t="shared" si="11"/>
        <v>Opex fix (admin, crew, insurance)</v>
      </c>
      <c r="B36" s="62">
        <f t="shared" si="12"/>
        <v>650000</v>
      </c>
      <c r="C36" s="62">
        <f t="shared" si="13"/>
        <v>650000</v>
      </c>
      <c r="D36" s="62">
        <f t="shared" si="14"/>
        <v>650000</v>
      </c>
      <c r="E36" s="62">
        <f t="shared" si="15"/>
        <v>650000</v>
      </c>
      <c r="F36" s="62">
        <f t="shared" si="16"/>
        <v>650000</v>
      </c>
      <c r="G36" s="62">
        <f t="shared" si="17"/>
        <v>650000</v>
      </c>
      <c r="H36" s="62">
        <f t="shared" si="18"/>
        <v>650000</v>
      </c>
      <c r="I36" s="62">
        <f t="shared" si="19"/>
        <v>650000</v>
      </c>
      <c r="J36" s="62">
        <f t="shared" si="20"/>
        <v>650000</v>
      </c>
      <c r="K36" s="62">
        <f t="shared" si="21"/>
        <v>650000</v>
      </c>
      <c r="L36" s="62">
        <f t="shared" si="22"/>
        <v>650000</v>
      </c>
      <c r="M36" s="62">
        <f t="shared" si="23"/>
        <v>650000</v>
      </c>
      <c r="N36" s="62">
        <f t="shared" si="24"/>
        <v>650000</v>
      </c>
      <c r="O36" s="62">
        <f t="shared" si="25"/>
        <v>650000</v>
      </c>
      <c r="P36" s="62">
        <f t="shared" si="26"/>
        <v>650000</v>
      </c>
      <c r="Q36" s="62">
        <f t="shared" si="27"/>
        <v>650000</v>
      </c>
      <c r="R36" s="62">
        <f t="shared" si="28"/>
        <v>650000</v>
      </c>
      <c r="S36" s="62">
        <f t="shared" si="29"/>
        <v>650000</v>
      </c>
      <c r="T36" s="62">
        <f t="shared" si="30"/>
        <v>650000</v>
      </c>
      <c r="U36" s="62">
        <f t="shared" si="31"/>
        <v>650000</v>
      </c>
      <c r="V36" s="62">
        <f t="shared" si="32"/>
        <v>650000</v>
      </c>
      <c r="W36" s="62">
        <f t="shared" si="33"/>
        <v>650000</v>
      </c>
      <c r="X36" s="62">
        <f t="shared" si="34"/>
        <v>650000</v>
      </c>
      <c r="Y36" s="62">
        <f t="shared" si="35"/>
        <v>650000</v>
      </c>
      <c r="Z36" s="62">
        <f t="shared" si="36"/>
        <v>650000</v>
      </c>
      <c r="AA36" s="62">
        <f t="shared" si="37"/>
        <v>650000</v>
      </c>
      <c r="AB36" s="62">
        <f t="shared" si="38"/>
        <v>650000</v>
      </c>
      <c r="AC36" s="62">
        <f t="shared" si="39"/>
        <v>650000</v>
      </c>
    </row>
    <row r="37" spans="1:53" x14ac:dyDescent="0.25">
      <c r="A37" s="30" t="str">
        <f t="shared" si="11"/>
        <v>Opex maintenance &amp; repair</v>
      </c>
      <c r="B37" s="62">
        <f t="shared" si="12"/>
        <v>1388910.2037228637</v>
      </c>
      <c r="C37" s="62">
        <f t="shared" si="13"/>
        <v>1384161.8820080096</v>
      </c>
      <c r="D37" s="62">
        <f t="shared" si="14"/>
        <v>1377419.9458533253</v>
      </c>
      <c r="E37" s="62">
        <f t="shared" si="15"/>
        <v>1367890.8669573795</v>
      </c>
      <c r="F37" s="62">
        <f t="shared" si="16"/>
        <v>1354512.2121062956</v>
      </c>
      <c r="G37" s="62">
        <f t="shared" si="17"/>
        <v>1335911.0252611889</v>
      </c>
      <c r="H37" s="62">
        <f t="shared" si="18"/>
        <v>1310409.4939683313</v>
      </c>
      <c r="I37" s="62">
        <f t="shared" si="19"/>
        <v>1276138.1685443469</v>
      </c>
      <c r="J37" s="62">
        <f t="shared" si="20"/>
        <v>1231338.9254820407</v>
      </c>
      <c r="K37" s="62">
        <f t="shared" si="21"/>
        <v>1174921.8508999445</v>
      </c>
      <c r="L37" s="62">
        <f t="shared" si="22"/>
        <v>1107222.9808538083</v>
      </c>
      <c r="M37" s="62">
        <f t="shared" si="23"/>
        <v>1030670.8821991365</v>
      </c>
      <c r="N37" s="62">
        <f t="shared" si="24"/>
        <v>949855.14573475695</v>
      </c>
      <c r="O37" s="62">
        <f t="shared" si="25"/>
        <v>870629.71180240111</v>
      </c>
      <c r="P37" s="62">
        <f t="shared" si="26"/>
        <v>798509.16855274222</v>
      </c>
      <c r="Q37" s="62">
        <f t="shared" si="27"/>
        <v>737216.97695338901</v>
      </c>
      <c r="R37" s="62">
        <f t="shared" si="28"/>
        <v>688132.90829190495</v>
      </c>
      <c r="S37" s="62">
        <f t="shared" si="29"/>
        <v>650679.58539676399</v>
      </c>
      <c r="T37" s="62">
        <f t="shared" si="30"/>
        <v>623148.38930799719</v>
      </c>
      <c r="U37" s="62">
        <f t="shared" si="31"/>
        <v>603463.98238910188</v>
      </c>
      <c r="V37" s="62">
        <f t="shared" si="32"/>
        <v>589668.12012529059</v>
      </c>
      <c r="W37" s="62">
        <f t="shared" si="33"/>
        <v>580134.33134103287</v>
      </c>
      <c r="X37" s="62">
        <f t="shared" si="34"/>
        <v>573609.8845890474</v>
      </c>
      <c r="Y37" s="62">
        <f t="shared" si="35"/>
        <v>569174.682073851</v>
      </c>
      <c r="Z37" s="62">
        <f t="shared" si="36"/>
        <v>566173.42988411163</v>
      </c>
      <c r="AA37" s="62">
        <f t="shared" si="37"/>
        <v>564148.78202354477</v>
      </c>
      <c r="AB37" s="62">
        <f t="shared" si="38"/>
        <v>562785.79914140829</v>
      </c>
      <c r="AC37" s="62">
        <f t="shared" si="39"/>
        <v>561869.53442032111</v>
      </c>
    </row>
    <row r="38" spans="1:53" x14ac:dyDescent="0.25">
      <c r="A38" s="30" t="str">
        <f t="shared" si="11"/>
        <v>Opex var (mode-fees, shunting)</v>
      </c>
      <c r="B38" s="62">
        <f t="shared" si="12"/>
        <v>3.9215686274509802</v>
      </c>
      <c r="C38" s="62">
        <f t="shared" si="13"/>
        <v>3.9215686274509802</v>
      </c>
      <c r="D38" s="62">
        <f t="shared" si="14"/>
        <v>3.9215686274509802</v>
      </c>
      <c r="E38" s="62">
        <f t="shared" si="15"/>
        <v>3.9215686274509802</v>
      </c>
      <c r="F38" s="62">
        <f t="shared" si="16"/>
        <v>3.9215686274509802</v>
      </c>
      <c r="G38" s="62">
        <f t="shared" si="17"/>
        <v>3.9215686274509802</v>
      </c>
      <c r="H38" s="62">
        <f t="shared" si="18"/>
        <v>3.9215686274509802</v>
      </c>
      <c r="I38" s="62">
        <f t="shared" si="19"/>
        <v>3.9215686274509802</v>
      </c>
      <c r="J38" s="62">
        <f t="shared" si="20"/>
        <v>3.9215686274509802</v>
      </c>
      <c r="K38" s="62">
        <f t="shared" si="21"/>
        <v>3.9215686274509802</v>
      </c>
      <c r="L38" s="62">
        <f t="shared" si="22"/>
        <v>3.9215686274509802</v>
      </c>
      <c r="M38" s="62">
        <f t="shared" si="23"/>
        <v>3.9215686274509802</v>
      </c>
      <c r="N38" s="62">
        <f t="shared" si="24"/>
        <v>3.9215686274509802</v>
      </c>
      <c r="O38" s="62">
        <f t="shared" si="25"/>
        <v>3.9215686274509802</v>
      </c>
      <c r="P38" s="62">
        <f t="shared" si="26"/>
        <v>3.9215686274509802</v>
      </c>
      <c r="Q38" s="62">
        <f t="shared" si="27"/>
        <v>3.9215686274509802</v>
      </c>
      <c r="R38" s="62">
        <f t="shared" si="28"/>
        <v>3.9215686274509802</v>
      </c>
      <c r="S38" s="62">
        <f t="shared" si="29"/>
        <v>3.9215686274509802</v>
      </c>
      <c r="T38" s="62">
        <f t="shared" si="30"/>
        <v>3.9215686274509802</v>
      </c>
      <c r="U38" s="62">
        <f t="shared" si="31"/>
        <v>3.9215686274509802</v>
      </c>
      <c r="V38" s="62">
        <f t="shared" si="32"/>
        <v>3.9215686274509802</v>
      </c>
      <c r="W38" s="62">
        <f t="shared" si="33"/>
        <v>3.9215686274509802</v>
      </c>
      <c r="X38" s="62">
        <f t="shared" si="34"/>
        <v>3.9215686274509802</v>
      </c>
      <c r="Y38" s="62">
        <f t="shared" si="35"/>
        <v>3.9215686274509802</v>
      </c>
      <c r="Z38" s="62">
        <f t="shared" si="36"/>
        <v>3.9215686274509802</v>
      </c>
      <c r="AA38" s="62">
        <f t="shared" si="37"/>
        <v>3.9215686274509802</v>
      </c>
      <c r="AB38" s="62">
        <f t="shared" si="38"/>
        <v>3.9215686274509802</v>
      </c>
      <c r="AC38" s="62">
        <f t="shared" si="39"/>
        <v>3.9215686274509802</v>
      </c>
    </row>
    <row r="39" spans="1:53" x14ac:dyDescent="0.25">
      <c r="A39" s="30" t="str">
        <f t="shared" si="11"/>
        <v>Fuel Economy</v>
      </c>
      <c r="B39" s="62">
        <f t="shared" si="12"/>
        <v>39.427247314658196</v>
      </c>
      <c r="C39" s="62">
        <f t="shared" si="13"/>
        <v>39.39288938847082</v>
      </c>
      <c r="D39" s="62">
        <f t="shared" si="14"/>
        <v>39.344106058554914</v>
      </c>
      <c r="E39" s="62">
        <f t="shared" si="15"/>
        <v>39.27515550949748</v>
      </c>
      <c r="F39" s="62">
        <f t="shared" si="16"/>
        <v>39.178350182591792</v>
      </c>
      <c r="G39" s="62">
        <f t="shared" si="17"/>
        <v>39.043755636771031</v>
      </c>
      <c r="H39" s="62">
        <f t="shared" si="18"/>
        <v>38.859231549642743</v>
      </c>
      <c r="I39" s="62">
        <f t="shared" si="19"/>
        <v>38.611250949344104</v>
      </c>
      <c r="J39" s="62">
        <f t="shared" si="20"/>
        <v>38.287092398425017</v>
      </c>
      <c r="K39" s="62">
        <f t="shared" si="21"/>
        <v>37.878869493448889</v>
      </c>
      <c r="L39" s="62">
        <f t="shared" si="22"/>
        <v>37.389013725517856</v>
      </c>
      <c r="M39" s="62">
        <f t="shared" si="23"/>
        <v>36.835097728874764</v>
      </c>
      <c r="N39" s="62">
        <f t="shared" si="24"/>
        <v>36.250330883878796</v>
      </c>
      <c r="O39" s="62">
        <f t="shared" si="25"/>
        <v>35.677071156616648</v>
      </c>
      <c r="P39" s="62">
        <f t="shared" si="26"/>
        <v>35.155221027167087</v>
      </c>
      <c r="Q39" s="62">
        <f t="shared" si="27"/>
        <v>34.711722730022458</v>
      </c>
      <c r="R39" s="62">
        <f t="shared" si="28"/>
        <v>34.356560020054545</v>
      </c>
      <c r="S39" s="62">
        <f t="shared" si="29"/>
        <v>34.085555109103076</v>
      </c>
      <c r="T39" s="62">
        <f t="shared" si="30"/>
        <v>33.886344764928474</v>
      </c>
      <c r="U39" s="62">
        <f t="shared" si="31"/>
        <v>33.743912250752814</v>
      </c>
      <c r="V39" s="62">
        <f t="shared" si="32"/>
        <v>33.64408809269959</v>
      </c>
      <c r="W39" s="62">
        <f t="shared" si="33"/>
        <v>33.575103463812546</v>
      </c>
      <c r="X39" s="62">
        <f t="shared" si="34"/>
        <v>33.527893844629226</v>
      </c>
      <c r="Y39" s="62">
        <f t="shared" si="35"/>
        <v>33.49580158766053</v>
      </c>
      <c r="Z39" s="62">
        <f t="shared" si="36"/>
        <v>33.474085114473347</v>
      </c>
      <c r="AA39" s="62">
        <f t="shared" si="37"/>
        <v>33.459435158988832</v>
      </c>
      <c r="AB39" s="62">
        <f t="shared" si="38"/>
        <v>33.449572881731456</v>
      </c>
      <c r="AC39" s="62">
        <f t="shared" si="39"/>
        <v>33.442942969618151</v>
      </c>
    </row>
    <row r="40" spans="1:53" x14ac:dyDescent="0.25">
      <c r="A40" s="30" t="str">
        <f t="shared" si="11"/>
        <v>Fuel Cost</v>
      </c>
      <c r="B40" s="62">
        <f>$B20+($C20-$B20)*(1-Q20)</f>
        <v>0.21482257834535914</v>
      </c>
      <c r="C40" s="62">
        <f>$B20+($C20-$B20)*(1-R20)</f>
        <v>0.21417522499855654</v>
      </c>
      <c r="D40" s="62">
        <f>$B20+($C20-$B20)*(1-S20)</f>
        <v>0.21325607604535665</v>
      </c>
      <c r="E40" s="62">
        <f t="shared" ref="E40:AC41" si="41">$B20+($C20-$B20)*(1-T20)</f>
        <v>0.21195694732458373</v>
      </c>
      <c r="F40" s="62">
        <f t="shared" si="41"/>
        <v>0.21013299403884214</v>
      </c>
      <c r="G40" s="62">
        <f t="shared" si="41"/>
        <v>0.20759703685611555</v>
      </c>
      <c r="H40" s="62">
        <f t="shared" si="41"/>
        <v>0.20412033442894431</v>
      </c>
      <c r="I40" s="62">
        <f t="shared" si="41"/>
        <v>0.19944801891519662</v>
      </c>
      <c r="J40" s="62">
        <f t="shared" si="41"/>
        <v>0.19334039991375346</v>
      </c>
      <c r="K40" s="62">
        <f t="shared" si="41"/>
        <v>0.18564888610303532</v>
      </c>
      <c r="L40" s="62">
        <f t="shared" si="41"/>
        <v>0.17641929031511205</v>
      </c>
      <c r="M40" s="62">
        <f t="shared" si="41"/>
        <v>0.16598270656093206</v>
      </c>
      <c r="N40" s="62">
        <f t="shared" si="41"/>
        <v>0.15496484791186993</v>
      </c>
      <c r="O40" s="62">
        <f t="shared" si="41"/>
        <v>0.14416380011269478</v>
      </c>
      <c r="P40" s="62">
        <f t="shared" si="41"/>
        <v>0.13433138397714983</v>
      </c>
      <c r="Q40" s="62">
        <f t="shared" si="41"/>
        <v>0.12597523042491984</v>
      </c>
      <c r="R40" s="62">
        <f t="shared" si="41"/>
        <v>0.11928344793189689</v>
      </c>
      <c r="S40" s="62">
        <f t="shared" si="41"/>
        <v>0.11417732088721881</v>
      </c>
      <c r="T40" s="62">
        <f t="shared" si="41"/>
        <v>0.11042390799739947</v>
      </c>
      <c r="U40" s="62">
        <f t="shared" si="41"/>
        <v>0.10774027208054308</v>
      </c>
      <c r="V40" s="62">
        <f t="shared" si="41"/>
        <v>0.10585943962124107</v>
      </c>
      <c r="W40" s="62">
        <f t="shared" si="41"/>
        <v>0.10455966878686571</v>
      </c>
      <c r="X40" s="62">
        <f t="shared" si="41"/>
        <v>0.10367017083483761</v>
      </c>
      <c r="Y40" s="62">
        <f t="shared" si="41"/>
        <v>0.10306550599442084</v>
      </c>
      <c r="Z40" s="62">
        <f t="shared" si="41"/>
        <v>0.10265633602526128</v>
      </c>
      <c r="AA40" s="62">
        <f t="shared" si="41"/>
        <v>0.10238030953688443</v>
      </c>
      <c r="AB40" s="62">
        <f t="shared" si="41"/>
        <v>0.10219448987609238</v>
      </c>
      <c r="AC40" s="62">
        <f t="shared" si="41"/>
        <v>0.10206957268021295</v>
      </c>
    </row>
    <row r="41" spans="1:53" x14ac:dyDescent="0.25">
      <c r="A41" s="30" t="str">
        <f t="shared" ref="A41" si="42">A21</f>
        <v>Emission Cost</v>
      </c>
      <c r="B41" s="66">
        <f>$B21+($C21-$B21)*(1-Q21)</f>
        <v>0</v>
      </c>
      <c r="C41" s="66">
        <f t="shared" ref="C41" si="43">$B21+($C21-$B21)*(1-R21)</f>
        <v>0</v>
      </c>
      <c r="D41" s="66">
        <f t="shared" ref="D41" si="44">$B21+($C21-$B21)*(1-S21)</f>
        <v>0</v>
      </c>
      <c r="E41" s="66">
        <f t="shared" si="41"/>
        <v>0</v>
      </c>
      <c r="F41" s="66">
        <f t="shared" si="41"/>
        <v>0</v>
      </c>
      <c r="G41" s="66">
        <f t="shared" si="41"/>
        <v>0</v>
      </c>
      <c r="H41" s="66">
        <f t="shared" si="41"/>
        <v>0</v>
      </c>
      <c r="I41" s="66">
        <f t="shared" si="41"/>
        <v>0</v>
      </c>
      <c r="J41" s="66">
        <f t="shared" si="41"/>
        <v>0</v>
      </c>
      <c r="K41" s="66">
        <f t="shared" si="41"/>
        <v>0</v>
      </c>
      <c r="L41" s="66">
        <f t="shared" si="41"/>
        <v>0</v>
      </c>
      <c r="M41" s="66">
        <f t="shared" si="41"/>
        <v>0</v>
      </c>
      <c r="N41" s="66">
        <f t="shared" si="41"/>
        <v>0</v>
      </c>
      <c r="O41" s="66">
        <f t="shared" si="41"/>
        <v>0</v>
      </c>
      <c r="P41" s="66">
        <f t="shared" si="41"/>
        <v>0</v>
      </c>
      <c r="Q41" s="66">
        <f t="shared" si="41"/>
        <v>0</v>
      </c>
      <c r="R41" s="66">
        <f t="shared" si="41"/>
        <v>0</v>
      </c>
      <c r="S41" s="66">
        <f t="shared" si="41"/>
        <v>0</v>
      </c>
      <c r="T41" s="66">
        <f t="shared" si="41"/>
        <v>0</v>
      </c>
      <c r="U41" s="66">
        <f t="shared" si="41"/>
        <v>0</v>
      </c>
      <c r="V41" s="66">
        <f t="shared" si="41"/>
        <v>0</v>
      </c>
      <c r="W41" s="66">
        <f t="shared" si="41"/>
        <v>0</v>
      </c>
      <c r="X41" s="66">
        <f t="shared" si="41"/>
        <v>0</v>
      </c>
      <c r="Y41" s="66">
        <f t="shared" si="41"/>
        <v>0</v>
      </c>
      <c r="Z41" s="66">
        <f t="shared" si="41"/>
        <v>0</v>
      </c>
      <c r="AA41" s="66">
        <f t="shared" si="41"/>
        <v>0</v>
      </c>
      <c r="AB41" s="66">
        <f t="shared" si="41"/>
        <v>0</v>
      </c>
      <c r="AC41" s="66">
        <f t="shared" si="41"/>
        <v>0</v>
      </c>
    </row>
    <row r="42" spans="1:53" x14ac:dyDescent="0.25">
      <c r="A42" s="30" t="str">
        <f>A22</f>
        <v>Lifetime vehicle</v>
      </c>
      <c r="B42" s="62">
        <f>$B22+($C22-$B22)*(1-Q22)</f>
        <v>20</v>
      </c>
      <c r="C42" s="62">
        <f t="shared" ref="C42:L44" si="45">$B22+($C22-$B22)*(1-R22)</f>
        <v>20</v>
      </c>
      <c r="D42" s="62">
        <f t="shared" si="45"/>
        <v>20</v>
      </c>
      <c r="E42" s="62">
        <f t="shared" si="45"/>
        <v>20</v>
      </c>
      <c r="F42" s="62">
        <f t="shared" si="45"/>
        <v>20</v>
      </c>
      <c r="G42" s="62">
        <f t="shared" si="45"/>
        <v>20</v>
      </c>
      <c r="H42" s="62">
        <f t="shared" si="45"/>
        <v>20</v>
      </c>
      <c r="I42" s="62">
        <f t="shared" si="45"/>
        <v>20</v>
      </c>
      <c r="J42" s="62">
        <f t="shared" si="45"/>
        <v>20</v>
      </c>
      <c r="K42" s="62">
        <f t="shared" si="45"/>
        <v>20</v>
      </c>
      <c r="L42" s="62">
        <f t="shared" si="45"/>
        <v>20</v>
      </c>
      <c r="M42" s="62">
        <f t="shared" ref="M42:V44" si="46">$B22+($C22-$B22)*(1-AB22)</f>
        <v>20</v>
      </c>
      <c r="N42" s="62">
        <f t="shared" si="46"/>
        <v>20</v>
      </c>
      <c r="O42" s="62">
        <f t="shared" si="46"/>
        <v>20</v>
      </c>
      <c r="P42" s="62">
        <f t="shared" si="46"/>
        <v>20</v>
      </c>
      <c r="Q42" s="62">
        <f t="shared" si="46"/>
        <v>20</v>
      </c>
      <c r="R42" s="62">
        <f t="shared" si="46"/>
        <v>20</v>
      </c>
      <c r="S42" s="62">
        <f t="shared" si="46"/>
        <v>20</v>
      </c>
      <c r="T42" s="62">
        <f t="shared" si="46"/>
        <v>20</v>
      </c>
      <c r="U42" s="62">
        <f t="shared" si="46"/>
        <v>20</v>
      </c>
      <c r="V42" s="62">
        <f t="shared" si="46"/>
        <v>20</v>
      </c>
      <c r="W42" s="62">
        <f t="shared" ref="W42:AC44" si="47">$B22+($C22-$B22)*(1-AL22)</f>
        <v>20</v>
      </c>
      <c r="X42" s="62">
        <f t="shared" si="47"/>
        <v>20</v>
      </c>
      <c r="Y42" s="62">
        <f t="shared" si="47"/>
        <v>20</v>
      </c>
      <c r="Z42" s="62">
        <f t="shared" si="47"/>
        <v>20</v>
      </c>
      <c r="AA42" s="62">
        <f t="shared" si="47"/>
        <v>20</v>
      </c>
      <c r="AB42" s="62">
        <f t="shared" si="47"/>
        <v>20</v>
      </c>
      <c r="AC42" s="62">
        <f t="shared" si="47"/>
        <v>20</v>
      </c>
    </row>
    <row r="43" spans="1:53" x14ac:dyDescent="0.25">
      <c r="A43" s="30" t="str">
        <f>A23</f>
        <v>Lifetime costumization</v>
      </c>
      <c r="B43" s="62">
        <f>$B23+($C23-$B23)*(1-Q23)</f>
        <v>30</v>
      </c>
      <c r="C43" s="62">
        <f t="shared" si="45"/>
        <v>30</v>
      </c>
      <c r="D43" s="62">
        <f t="shared" si="45"/>
        <v>30</v>
      </c>
      <c r="E43" s="62">
        <f t="shared" si="45"/>
        <v>30</v>
      </c>
      <c r="F43" s="62">
        <f t="shared" si="45"/>
        <v>30</v>
      </c>
      <c r="G43" s="62">
        <f t="shared" si="45"/>
        <v>30</v>
      </c>
      <c r="H43" s="62">
        <f t="shared" si="45"/>
        <v>30</v>
      </c>
      <c r="I43" s="62">
        <f t="shared" si="45"/>
        <v>30</v>
      </c>
      <c r="J43" s="62">
        <f t="shared" si="45"/>
        <v>30</v>
      </c>
      <c r="K43" s="62">
        <f t="shared" si="45"/>
        <v>30</v>
      </c>
      <c r="L43" s="62">
        <f t="shared" si="45"/>
        <v>30</v>
      </c>
      <c r="M43" s="62">
        <f t="shared" si="46"/>
        <v>30</v>
      </c>
      <c r="N43" s="62">
        <f t="shared" si="46"/>
        <v>30</v>
      </c>
      <c r="O43" s="62">
        <f t="shared" si="46"/>
        <v>30</v>
      </c>
      <c r="P43" s="62">
        <f t="shared" si="46"/>
        <v>30</v>
      </c>
      <c r="Q43" s="62">
        <f t="shared" si="46"/>
        <v>30</v>
      </c>
      <c r="R43" s="62">
        <f t="shared" si="46"/>
        <v>30</v>
      </c>
      <c r="S43" s="62">
        <f t="shared" si="46"/>
        <v>30</v>
      </c>
      <c r="T43" s="62">
        <f t="shared" si="46"/>
        <v>30</v>
      </c>
      <c r="U43" s="62">
        <f t="shared" si="46"/>
        <v>30</v>
      </c>
      <c r="V43" s="62">
        <f t="shared" si="46"/>
        <v>30</v>
      </c>
      <c r="W43" s="62">
        <f t="shared" si="47"/>
        <v>30</v>
      </c>
      <c r="X43" s="62">
        <f t="shared" si="47"/>
        <v>30</v>
      </c>
      <c r="Y43" s="62">
        <f t="shared" si="47"/>
        <v>30</v>
      </c>
      <c r="Z43" s="62">
        <f t="shared" si="47"/>
        <v>30</v>
      </c>
      <c r="AA43" s="62">
        <f t="shared" si="47"/>
        <v>30</v>
      </c>
      <c r="AB43" s="62">
        <f t="shared" si="47"/>
        <v>30</v>
      </c>
      <c r="AC43" s="62">
        <f t="shared" si="47"/>
        <v>30</v>
      </c>
    </row>
    <row r="44" spans="1:53" x14ac:dyDescent="0.25">
      <c r="A44" s="30" t="str">
        <f>A24</f>
        <v xml:space="preserve">Tonnage </v>
      </c>
      <c r="B44" s="62">
        <f>$B24+($C24-$B24)*(1-Q24)</f>
        <v>2240</v>
      </c>
      <c r="C44" s="62">
        <f t="shared" si="45"/>
        <v>2240</v>
      </c>
      <c r="D44" s="62">
        <f t="shared" si="45"/>
        <v>2240</v>
      </c>
      <c r="E44" s="62">
        <f t="shared" si="45"/>
        <v>2240</v>
      </c>
      <c r="F44" s="62">
        <f t="shared" si="45"/>
        <v>2240</v>
      </c>
      <c r="G44" s="62">
        <f t="shared" si="45"/>
        <v>2240</v>
      </c>
      <c r="H44" s="62">
        <f t="shared" si="45"/>
        <v>2240</v>
      </c>
      <c r="I44" s="62">
        <f t="shared" si="45"/>
        <v>2240</v>
      </c>
      <c r="J44" s="62">
        <f t="shared" si="45"/>
        <v>2240</v>
      </c>
      <c r="K44" s="62">
        <f t="shared" si="45"/>
        <v>2240</v>
      </c>
      <c r="L44" s="62">
        <f t="shared" si="45"/>
        <v>2240</v>
      </c>
      <c r="M44" s="62">
        <f t="shared" si="46"/>
        <v>2240</v>
      </c>
      <c r="N44" s="62">
        <f t="shared" si="46"/>
        <v>2240</v>
      </c>
      <c r="O44" s="62">
        <f t="shared" si="46"/>
        <v>2240</v>
      </c>
      <c r="P44" s="62">
        <f t="shared" si="46"/>
        <v>2240</v>
      </c>
      <c r="Q44" s="62">
        <f t="shared" si="46"/>
        <v>2240</v>
      </c>
      <c r="R44" s="62">
        <f t="shared" si="46"/>
        <v>2240</v>
      </c>
      <c r="S44" s="62">
        <f t="shared" si="46"/>
        <v>2240</v>
      </c>
      <c r="T44" s="62">
        <f t="shared" si="46"/>
        <v>2240</v>
      </c>
      <c r="U44" s="62">
        <f t="shared" si="46"/>
        <v>2240</v>
      </c>
      <c r="V44" s="62">
        <f t="shared" si="46"/>
        <v>2240</v>
      </c>
      <c r="W44" s="62">
        <f t="shared" si="47"/>
        <v>2240</v>
      </c>
      <c r="X44" s="62">
        <f t="shared" si="47"/>
        <v>2240</v>
      </c>
      <c r="Y44" s="62">
        <f t="shared" si="47"/>
        <v>2240</v>
      </c>
      <c r="Z44" s="62">
        <f t="shared" si="47"/>
        <v>2240</v>
      </c>
      <c r="AA44" s="62">
        <f t="shared" si="47"/>
        <v>2240</v>
      </c>
      <c r="AB44" s="62">
        <f t="shared" si="47"/>
        <v>2240</v>
      </c>
      <c r="AC44" s="62">
        <f t="shared" si="47"/>
        <v>2240</v>
      </c>
    </row>
    <row r="45" spans="1:53" x14ac:dyDescent="0.25">
      <c r="A45" s="30" t="str">
        <f>A25</f>
        <v>Market failure (av. utilization)</v>
      </c>
      <c r="B45" s="62">
        <f t="shared" ref="B45:K46" si="48">($B25+($C25-$B25)*(1-Q25))*B$44</f>
        <v>1075.2</v>
      </c>
      <c r="C45" s="62">
        <f t="shared" si="48"/>
        <v>1075.2</v>
      </c>
      <c r="D45" s="62">
        <f t="shared" si="48"/>
        <v>1075.2</v>
      </c>
      <c r="E45" s="62">
        <f t="shared" si="48"/>
        <v>1075.2</v>
      </c>
      <c r="F45" s="62">
        <f t="shared" si="48"/>
        <v>1075.2</v>
      </c>
      <c r="G45" s="62">
        <f t="shared" si="48"/>
        <v>1075.2</v>
      </c>
      <c r="H45" s="62">
        <f t="shared" si="48"/>
        <v>1075.2</v>
      </c>
      <c r="I45" s="62">
        <f t="shared" si="48"/>
        <v>1075.2</v>
      </c>
      <c r="J45" s="62">
        <f t="shared" si="48"/>
        <v>1075.2</v>
      </c>
      <c r="K45" s="62">
        <f t="shared" si="48"/>
        <v>1075.2</v>
      </c>
      <c r="L45" s="62">
        <f t="shared" ref="L45:U46" si="49">($B25+($C25-$B25)*(1-AA25))*L$44</f>
        <v>1075.2</v>
      </c>
      <c r="M45" s="62">
        <f t="shared" si="49"/>
        <v>1075.2</v>
      </c>
      <c r="N45" s="62">
        <f t="shared" si="49"/>
        <v>1075.2</v>
      </c>
      <c r="O45" s="62">
        <f t="shared" si="49"/>
        <v>1075.2</v>
      </c>
      <c r="P45" s="62">
        <f t="shared" si="49"/>
        <v>1075.2</v>
      </c>
      <c r="Q45" s="62">
        <f t="shared" si="49"/>
        <v>1075.2</v>
      </c>
      <c r="R45" s="62">
        <f t="shared" si="49"/>
        <v>1075.2</v>
      </c>
      <c r="S45" s="62">
        <f t="shared" si="49"/>
        <v>1075.2</v>
      </c>
      <c r="T45" s="62">
        <f t="shared" si="49"/>
        <v>1075.2</v>
      </c>
      <c r="U45" s="62">
        <f t="shared" si="49"/>
        <v>1075.2</v>
      </c>
      <c r="V45" s="62">
        <f t="shared" ref="V45:AC46" si="50">($B25+($C25-$B25)*(1-AK25))*V$44</f>
        <v>1075.2</v>
      </c>
      <c r="W45" s="62">
        <f t="shared" si="50"/>
        <v>1075.2</v>
      </c>
      <c r="X45" s="62">
        <f t="shared" si="50"/>
        <v>1075.2</v>
      </c>
      <c r="Y45" s="62">
        <f t="shared" si="50"/>
        <v>1075.2</v>
      </c>
      <c r="Z45" s="62">
        <f t="shared" si="50"/>
        <v>1075.2</v>
      </c>
      <c r="AA45" s="62">
        <f t="shared" si="50"/>
        <v>1075.2</v>
      </c>
      <c r="AB45" s="62">
        <f t="shared" si="50"/>
        <v>1075.2</v>
      </c>
      <c r="AC45" s="62">
        <f t="shared" si="50"/>
        <v>1075.2</v>
      </c>
    </row>
    <row r="46" spans="1:53" x14ac:dyDescent="0.25">
      <c r="A46" s="30" t="s">
        <v>73</v>
      </c>
      <c r="B46" s="62">
        <f t="shared" si="48"/>
        <v>40</v>
      </c>
      <c r="C46" s="62">
        <f t="shared" si="48"/>
        <v>40</v>
      </c>
      <c r="D46" s="62">
        <f t="shared" si="48"/>
        <v>40</v>
      </c>
      <c r="E46" s="62">
        <f t="shared" si="48"/>
        <v>40</v>
      </c>
      <c r="F46" s="62">
        <f t="shared" si="48"/>
        <v>40</v>
      </c>
      <c r="G46" s="62">
        <f t="shared" si="48"/>
        <v>40</v>
      </c>
      <c r="H46" s="62">
        <f t="shared" si="48"/>
        <v>40</v>
      </c>
      <c r="I46" s="62">
        <f t="shared" si="48"/>
        <v>40</v>
      </c>
      <c r="J46" s="62">
        <f t="shared" si="48"/>
        <v>40</v>
      </c>
      <c r="K46" s="62">
        <f t="shared" si="48"/>
        <v>40</v>
      </c>
      <c r="L46" s="62">
        <f t="shared" si="49"/>
        <v>40</v>
      </c>
      <c r="M46" s="62">
        <f t="shared" si="49"/>
        <v>40</v>
      </c>
      <c r="N46" s="62">
        <f t="shared" si="49"/>
        <v>40</v>
      </c>
      <c r="O46" s="62">
        <f t="shared" si="49"/>
        <v>40</v>
      </c>
      <c r="P46" s="62">
        <f t="shared" si="49"/>
        <v>40</v>
      </c>
      <c r="Q46" s="62">
        <f t="shared" si="49"/>
        <v>40</v>
      </c>
      <c r="R46" s="62">
        <f t="shared" si="49"/>
        <v>40</v>
      </c>
      <c r="S46" s="62">
        <f t="shared" si="49"/>
        <v>40</v>
      </c>
      <c r="T46" s="62">
        <f t="shared" si="49"/>
        <v>40</v>
      </c>
      <c r="U46" s="62">
        <f t="shared" si="49"/>
        <v>40</v>
      </c>
      <c r="V46" s="62">
        <f t="shared" si="50"/>
        <v>40</v>
      </c>
      <c r="W46" s="62">
        <f t="shared" si="50"/>
        <v>40</v>
      </c>
      <c r="X46" s="62">
        <f t="shared" si="50"/>
        <v>40</v>
      </c>
      <c r="Y46" s="62">
        <f t="shared" si="50"/>
        <v>40</v>
      </c>
      <c r="Z46" s="62">
        <f t="shared" si="50"/>
        <v>40</v>
      </c>
      <c r="AA46" s="62">
        <f t="shared" si="50"/>
        <v>40</v>
      </c>
      <c r="AB46" s="62">
        <f t="shared" si="50"/>
        <v>40</v>
      </c>
      <c r="AC46" s="62">
        <f t="shared" si="50"/>
        <v>40</v>
      </c>
    </row>
    <row r="47" spans="1:53" x14ac:dyDescent="0.25">
      <c r="A47" s="30" t="str">
        <f>A27</f>
        <v>Annual Mileage</v>
      </c>
      <c r="B47" s="62">
        <f t="shared" ref="B47:AC47" si="51">$B27+($C27-$B27)*(1-Q27)</f>
        <v>178500</v>
      </c>
      <c r="C47" s="62">
        <f t="shared" si="51"/>
        <v>178500</v>
      </c>
      <c r="D47" s="62">
        <f t="shared" si="51"/>
        <v>178500</v>
      </c>
      <c r="E47" s="62">
        <f t="shared" si="51"/>
        <v>178500</v>
      </c>
      <c r="F47" s="62">
        <f t="shared" si="51"/>
        <v>178500</v>
      </c>
      <c r="G47" s="62">
        <f t="shared" si="51"/>
        <v>178500</v>
      </c>
      <c r="H47" s="62">
        <f t="shared" si="51"/>
        <v>178500</v>
      </c>
      <c r="I47" s="62">
        <f t="shared" si="51"/>
        <v>178500</v>
      </c>
      <c r="J47" s="62">
        <f t="shared" si="51"/>
        <v>178500</v>
      </c>
      <c r="K47" s="62">
        <f t="shared" si="51"/>
        <v>178500</v>
      </c>
      <c r="L47" s="62">
        <f t="shared" si="51"/>
        <v>178500</v>
      </c>
      <c r="M47" s="62">
        <f t="shared" si="51"/>
        <v>178500</v>
      </c>
      <c r="N47" s="62">
        <f t="shared" si="51"/>
        <v>178500</v>
      </c>
      <c r="O47" s="62">
        <f t="shared" si="51"/>
        <v>178500</v>
      </c>
      <c r="P47" s="62">
        <f t="shared" si="51"/>
        <v>178500</v>
      </c>
      <c r="Q47" s="62">
        <f t="shared" si="51"/>
        <v>178500</v>
      </c>
      <c r="R47" s="62">
        <f t="shared" si="51"/>
        <v>178500</v>
      </c>
      <c r="S47" s="62">
        <f t="shared" si="51"/>
        <v>178500</v>
      </c>
      <c r="T47" s="62">
        <f t="shared" si="51"/>
        <v>178500</v>
      </c>
      <c r="U47" s="62">
        <f t="shared" si="51"/>
        <v>178500</v>
      </c>
      <c r="V47" s="62">
        <f t="shared" si="51"/>
        <v>178500</v>
      </c>
      <c r="W47" s="62">
        <f t="shared" si="51"/>
        <v>178500</v>
      </c>
      <c r="X47" s="62">
        <f t="shared" si="51"/>
        <v>178500</v>
      </c>
      <c r="Y47" s="62">
        <f t="shared" si="51"/>
        <v>178500</v>
      </c>
      <c r="Z47" s="62">
        <f t="shared" si="51"/>
        <v>178500</v>
      </c>
      <c r="AA47" s="62">
        <f t="shared" si="51"/>
        <v>178500</v>
      </c>
      <c r="AB47" s="62">
        <f t="shared" si="51"/>
        <v>178500</v>
      </c>
      <c r="AC47" s="62">
        <f t="shared" si="51"/>
        <v>178500</v>
      </c>
    </row>
    <row r="48" spans="1:53" ht="15.75" thickBot="1" x14ac:dyDescent="0.3">
      <c r="AC48" s="32"/>
    </row>
    <row r="49" spans="1:29" ht="15.75" thickBot="1" x14ac:dyDescent="0.3">
      <c r="A49" s="26" t="s">
        <v>208</v>
      </c>
      <c r="B49" s="27">
        <v>2023</v>
      </c>
      <c r="C49" s="27">
        <v>2024</v>
      </c>
      <c r="D49" s="27">
        <v>2025</v>
      </c>
      <c r="E49" s="27">
        <v>2026</v>
      </c>
      <c r="F49" s="27">
        <v>2027</v>
      </c>
      <c r="G49" s="27">
        <v>2028</v>
      </c>
      <c r="H49" s="27">
        <v>2029</v>
      </c>
      <c r="I49" s="27">
        <v>2030</v>
      </c>
      <c r="J49" s="27">
        <v>2031</v>
      </c>
      <c r="K49" s="27">
        <v>2032</v>
      </c>
      <c r="L49" s="27">
        <v>2033</v>
      </c>
      <c r="M49" s="27">
        <v>2034</v>
      </c>
      <c r="N49" s="27">
        <v>2035</v>
      </c>
      <c r="O49" s="27">
        <v>2036</v>
      </c>
      <c r="P49" s="27">
        <v>2037</v>
      </c>
      <c r="Q49" s="27">
        <v>2038</v>
      </c>
      <c r="R49" s="27">
        <v>2039</v>
      </c>
      <c r="S49" s="27">
        <v>2040</v>
      </c>
      <c r="T49" s="27">
        <v>2041</v>
      </c>
      <c r="U49" s="27">
        <v>2042</v>
      </c>
      <c r="V49" s="27">
        <v>2043</v>
      </c>
      <c r="W49" s="27">
        <v>2044</v>
      </c>
      <c r="X49" s="27">
        <v>2045</v>
      </c>
      <c r="Y49" s="27">
        <v>2046</v>
      </c>
      <c r="Z49" s="27">
        <v>2047</v>
      </c>
      <c r="AA49" s="27">
        <v>2048</v>
      </c>
      <c r="AB49" s="27">
        <v>2049</v>
      </c>
      <c r="AC49" s="28">
        <v>2050</v>
      </c>
    </row>
    <row r="50" spans="1:29" x14ac:dyDescent="0.25">
      <c r="A50" s="29" t="str">
        <f>A31</f>
        <v>Capex vehicle</v>
      </c>
      <c r="B50" s="63">
        <f>((1+B35)^B42)*B35/(((1+B35)^B42)-1)*(B31)</f>
        <v>864939.43423004472</v>
      </c>
      <c r="C50" s="63">
        <f t="shared" ref="C50:AC50" si="52">((1+C35)^C42)*C35/(((1+C35)^C42)-1)*(C31)</f>
        <v>861982.43190795113</v>
      </c>
      <c r="D50" s="63">
        <f t="shared" si="52"/>
        <v>857783.91250214854</v>
      </c>
      <c r="E50" s="63">
        <f t="shared" si="52"/>
        <v>851849.70877400215</v>
      </c>
      <c r="F50" s="63">
        <f t="shared" si="52"/>
        <v>843518.19380158815</v>
      </c>
      <c r="G50" s="63">
        <f t="shared" si="52"/>
        <v>831934.36355634325</v>
      </c>
      <c r="H50" s="63">
        <f t="shared" si="52"/>
        <v>816053.36564206402</v>
      </c>
      <c r="I50" s="63">
        <f t="shared" si="52"/>
        <v>794711.00618420995</v>
      </c>
      <c r="J50" s="63">
        <f t="shared" si="52"/>
        <v>766812.41933217109</v>
      </c>
      <c r="K50" s="63">
        <f t="shared" si="52"/>
        <v>731678.86466524214</v>
      </c>
      <c r="L50" s="63">
        <f t="shared" si="52"/>
        <v>689519.60757377208</v>
      </c>
      <c r="M50" s="63">
        <f t="shared" si="52"/>
        <v>641847.03038194508</v>
      </c>
      <c r="N50" s="63">
        <f t="shared" si="52"/>
        <v>591519.28623619571</v>
      </c>
      <c r="O50" s="63">
        <f t="shared" si="52"/>
        <v>542181.89795982966</v>
      </c>
      <c r="P50" s="63">
        <f t="shared" si="52"/>
        <v>497269.05787303421</v>
      </c>
      <c r="Q50" s="63">
        <f t="shared" si="52"/>
        <v>459099.53951067774</v>
      </c>
      <c r="R50" s="63">
        <f t="shared" si="52"/>
        <v>428532.59107587172</v>
      </c>
      <c r="S50" s="63">
        <f t="shared" si="52"/>
        <v>405208.65276213008</v>
      </c>
      <c r="T50" s="63">
        <f t="shared" si="52"/>
        <v>388063.68751897325</v>
      </c>
      <c r="U50" s="63">
        <f t="shared" si="52"/>
        <v>375805.28540057357</v>
      </c>
      <c r="V50" s="63">
        <f t="shared" si="52"/>
        <v>367213.95583211613</v>
      </c>
      <c r="W50" s="63">
        <f t="shared" si="52"/>
        <v>361276.81903592765</v>
      </c>
      <c r="X50" s="63">
        <f t="shared" si="52"/>
        <v>357213.74046742113</v>
      </c>
      <c r="Y50" s="63">
        <f t="shared" si="52"/>
        <v>354451.73213606392</v>
      </c>
      <c r="Z50" s="63">
        <f t="shared" si="52"/>
        <v>352582.71183221939</v>
      </c>
      <c r="AA50" s="63">
        <f t="shared" si="52"/>
        <v>351321.86878395046</v>
      </c>
      <c r="AB50" s="63">
        <f t="shared" si="52"/>
        <v>350473.07550719258</v>
      </c>
      <c r="AC50" s="63">
        <f t="shared" si="52"/>
        <v>349902.47455161036</v>
      </c>
    </row>
    <row r="51" spans="1:29" x14ac:dyDescent="0.25">
      <c r="A51" s="30" t="str">
        <f>A32</f>
        <v>Residual value (vehicle)</v>
      </c>
      <c r="B51" s="62">
        <f>((1+B35)^B42)*B35/(((1+B35)^B42)-1)*(B32)</f>
        <v>-43707.380747400188</v>
      </c>
      <c r="C51" s="62">
        <f t="shared" ref="C51:AC51" si="53">((1+C35)^C42)*C35/(((1+C35)^C42)-1)*(C32)</f>
        <v>-43756.664119435081</v>
      </c>
      <c r="D51" s="62">
        <f t="shared" si="53"/>
        <v>-43826.639442865126</v>
      </c>
      <c r="E51" s="62">
        <f t="shared" si="53"/>
        <v>-43925.54283833423</v>
      </c>
      <c r="F51" s="62">
        <f t="shared" si="53"/>
        <v>-44064.401421207796</v>
      </c>
      <c r="G51" s="62">
        <f t="shared" si="53"/>
        <v>-44257.465258628545</v>
      </c>
      <c r="H51" s="62">
        <f t="shared" si="53"/>
        <v>-44522.148557199871</v>
      </c>
      <c r="I51" s="62">
        <f t="shared" si="53"/>
        <v>-44877.854548164105</v>
      </c>
      <c r="J51" s="62">
        <f t="shared" si="53"/>
        <v>-45342.830995698081</v>
      </c>
      <c r="K51" s="62">
        <f t="shared" si="53"/>
        <v>-45928.390240146902</v>
      </c>
      <c r="L51" s="62">
        <f t="shared" si="53"/>
        <v>-46631.044525004734</v>
      </c>
      <c r="M51" s="62">
        <f t="shared" si="53"/>
        <v>-47425.587478201858</v>
      </c>
      <c r="N51" s="62">
        <f t="shared" si="53"/>
        <v>-48264.383213964342</v>
      </c>
      <c r="O51" s="62">
        <f t="shared" si="53"/>
        <v>-49086.673018570444</v>
      </c>
      <c r="P51" s="62">
        <f t="shared" si="53"/>
        <v>-49835.220353350363</v>
      </c>
      <c r="Q51" s="62">
        <f t="shared" si="53"/>
        <v>-50471.378992722974</v>
      </c>
      <c r="R51" s="62">
        <f t="shared" si="53"/>
        <v>-50980.828133303068</v>
      </c>
      <c r="S51" s="62">
        <f t="shared" si="53"/>
        <v>-51369.560438532098</v>
      </c>
      <c r="T51" s="62">
        <f t="shared" si="53"/>
        <v>-51655.309859251378</v>
      </c>
      <c r="U51" s="62">
        <f t="shared" si="53"/>
        <v>-51859.616561224706</v>
      </c>
      <c r="V51" s="62">
        <f t="shared" si="53"/>
        <v>-52002.805387365668</v>
      </c>
      <c r="W51" s="62">
        <f t="shared" si="53"/>
        <v>-52101.757667302139</v>
      </c>
      <c r="X51" s="62">
        <f t="shared" si="53"/>
        <v>-52169.475643443919</v>
      </c>
      <c r="Y51" s="62">
        <f t="shared" si="53"/>
        <v>-52215.509115633206</v>
      </c>
      <c r="Z51" s="62">
        <f t="shared" si="53"/>
        <v>-52246.659454030618</v>
      </c>
      <c r="AA51" s="62">
        <f t="shared" si="53"/>
        <v>-52267.673504835089</v>
      </c>
      <c r="AB51" s="62">
        <f t="shared" si="53"/>
        <v>-52281.820059447724</v>
      </c>
      <c r="AC51" s="62">
        <f t="shared" si="53"/>
        <v>-52291.330075374099</v>
      </c>
    </row>
    <row r="52" spans="1:29" x14ac:dyDescent="0.25">
      <c r="A52" s="30" t="str">
        <f>A33</f>
        <v>Capex costumization</v>
      </c>
      <c r="B52" s="62">
        <f>((1+B35)^B43)*B35/(((1+B35)^B43)-1)*(B33)</f>
        <v>305125.4282581982</v>
      </c>
      <c r="C52" s="62">
        <f t="shared" ref="C52:AC52" si="54">((1+C35)^C43)*C35/(((1+C35)^C43)-1)*(C33)</f>
        <v>305125.4282581982</v>
      </c>
      <c r="D52" s="62">
        <f t="shared" si="54"/>
        <v>305125.4282581982</v>
      </c>
      <c r="E52" s="62">
        <f t="shared" si="54"/>
        <v>305125.4282581982</v>
      </c>
      <c r="F52" s="62">
        <f t="shared" si="54"/>
        <v>305125.4282581982</v>
      </c>
      <c r="G52" s="62">
        <f t="shared" si="54"/>
        <v>305125.4282581982</v>
      </c>
      <c r="H52" s="62">
        <f t="shared" si="54"/>
        <v>305125.4282581982</v>
      </c>
      <c r="I52" s="62">
        <f t="shared" si="54"/>
        <v>305125.4282581982</v>
      </c>
      <c r="J52" s="62">
        <f t="shared" si="54"/>
        <v>305125.4282581982</v>
      </c>
      <c r="K52" s="62">
        <f t="shared" si="54"/>
        <v>305125.4282581982</v>
      </c>
      <c r="L52" s="62">
        <f t="shared" si="54"/>
        <v>305125.4282581982</v>
      </c>
      <c r="M52" s="62">
        <f t="shared" si="54"/>
        <v>305125.4282581982</v>
      </c>
      <c r="N52" s="62">
        <f t="shared" si="54"/>
        <v>305125.4282581982</v>
      </c>
      <c r="O52" s="62">
        <f t="shared" si="54"/>
        <v>305125.4282581982</v>
      </c>
      <c r="P52" s="62">
        <f t="shared" si="54"/>
        <v>305125.4282581982</v>
      </c>
      <c r="Q52" s="62">
        <f t="shared" si="54"/>
        <v>305125.4282581982</v>
      </c>
      <c r="R52" s="62">
        <f t="shared" si="54"/>
        <v>305125.4282581982</v>
      </c>
      <c r="S52" s="62">
        <f t="shared" si="54"/>
        <v>305125.4282581982</v>
      </c>
      <c r="T52" s="62">
        <f t="shared" si="54"/>
        <v>305125.4282581982</v>
      </c>
      <c r="U52" s="62">
        <f t="shared" si="54"/>
        <v>305125.4282581982</v>
      </c>
      <c r="V52" s="62">
        <f t="shared" si="54"/>
        <v>305125.4282581982</v>
      </c>
      <c r="W52" s="62">
        <f t="shared" si="54"/>
        <v>305125.4282581982</v>
      </c>
      <c r="X52" s="62">
        <f t="shared" si="54"/>
        <v>305125.4282581982</v>
      </c>
      <c r="Y52" s="62">
        <f t="shared" si="54"/>
        <v>305125.4282581982</v>
      </c>
      <c r="Z52" s="62">
        <f t="shared" si="54"/>
        <v>305125.4282581982</v>
      </c>
      <c r="AA52" s="62">
        <f t="shared" si="54"/>
        <v>305125.4282581982</v>
      </c>
      <c r="AB52" s="62">
        <f t="shared" si="54"/>
        <v>305125.4282581982</v>
      </c>
      <c r="AC52" s="62">
        <f t="shared" si="54"/>
        <v>305125.4282581982</v>
      </c>
    </row>
    <row r="53" spans="1:29" x14ac:dyDescent="0.25">
      <c r="A53" s="30" t="str">
        <f>A34</f>
        <v>Residual value (costumization)</v>
      </c>
      <c r="B53" s="62">
        <f>((1+B35)^B43)*B35/(((1+B35)^B43)-1)*(B34)</f>
        <v>-15256.271412909911</v>
      </c>
      <c r="C53" s="62">
        <f t="shared" ref="C53:AC53" si="55">((1+C35)^C43)*C35/(((1+C35)^C43)-1)*(C34)</f>
        <v>-15256.271412909911</v>
      </c>
      <c r="D53" s="62">
        <f t="shared" si="55"/>
        <v>-15256.271412909911</v>
      </c>
      <c r="E53" s="62">
        <f t="shared" si="55"/>
        <v>-15256.271412909911</v>
      </c>
      <c r="F53" s="62">
        <f t="shared" si="55"/>
        <v>-15256.271412909911</v>
      </c>
      <c r="G53" s="62">
        <f t="shared" si="55"/>
        <v>-15256.271412909911</v>
      </c>
      <c r="H53" s="62">
        <f t="shared" si="55"/>
        <v>-15256.271412909911</v>
      </c>
      <c r="I53" s="62">
        <f t="shared" si="55"/>
        <v>-15256.271412909911</v>
      </c>
      <c r="J53" s="62">
        <f t="shared" si="55"/>
        <v>-15256.271412909911</v>
      </c>
      <c r="K53" s="62">
        <f t="shared" si="55"/>
        <v>-15256.271412909911</v>
      </c>
      <c r="L53" s="62">
        <f t="shared" si="55"/>
        <v>-15256.271412909911</v>
      </c>
      <c r="M53" s="62">
        <f t="shared" si="55"/>
        <v>-15256.271412909911</v>
      </c>
      <c r="N53" s="62">
        <f t="shared" si="55"/>
        <v>-15256.271412909911</v>
      </c>
      <c r="O53" s="62">
        <f t="shared" si="55"/>
        <v>-15256.271412909911</v>
      </c>
      <c r="P53" s="62">
        <f t="shared" si="55"/>
        <v>-15256.271412909911</v>
      </c>
      <c r="Q53" s="62">
        <f t="shared" si="55"/>
        <v>-15256.271412909911</v>
      </c>
      <c r="R53" s="62">
        <f t="shared" si="55"/>
        <v>-15256.271412909911</v>
      </c>
      <c r="S53" s="62">
        <f t="shared" si="55"/>
        <v>-15256.271412909911</v>
      </c>
      <c r="T53" s="62">
        <f t="shared" si="55"/>
        <v>-15256.271412909911</v>
      </c>
      <c r="U53" s="62">
        <f t="shared" si="55"/>
        <v>-15256.271412909911</v>
      </c>
      <c r="V53" s="62">
        <f t="shared" si="55"/>
        <v>-15256.271412909911</v>
      </c>
      <c r="W53" s="62">
        <f t="shared" si="55"/>
        <v>-15256.271412909911</v>
      </c>
      <c r="X53" s="62">
        <f t="shared" si="55"/>
        <v>-15256.271412909911</v>
      </c>
      <c r="Y53" s="62">
        <f t="shared" si="55"/>
        <v>-15256.271412909911</v>
      </c>
      <c r="Z53" s="62">
        <f t="shared" si="55"/>
        <v>-15256.271412909911</v>
      </c>
      <c r="AA53" s="62">
        <f t="shared" si="55"/>
        <v>-15256.271412909911</v>
      </c>
      <c r="AB53" s="62">
        <f t="shared" si="55"/>
        <v>-15256.271412909911</v>
      </c>
      <c r="AC53" s="62">
        <f t="shared" si="55"/>
        <v>-15256.271412909911</v>
      </c>
    </row>
    <row r="54" spans="1:29" x14ac:dyDescent="0.25">
      <c r="A54" s="30" t="str">
        <f t="shared" ref="A54:AC54" si="56">A36</f>
        <v>Opex fix (admin, crew, insurance)</v>
      </c>
      <c r="B54" s="62">
        <f t="shared" si="56"/>
        <v>650000</v>
      </c>
      <c r="C54" s="62">
        <f t="shared" si="56"/>
        <v>650000</v>
      </c>
      <c r="D54" s="62">
        <f t="shared" si="56"/>
        <v>650000</v>
      </c>
      <c r="E54" s="62">
        <f t="shared" si="56"/>
        <v>650000</v>
      </c>
      <c r="F54" s="62">
        <f t="shared" si="56"/>
        <v>650000</v>
      </c>
      <c r="G54" s="62">
        <f t="shared" si="56"/>
        <v>650000</v>
      </c>
      <c r="H54" s="62">
        <f t="shared" si="56"/>
        <v>650000</v>
      </c>
      <c r="I54" s="62">
        <f t="shared" si="56"/>
        <v>650000</v>
      </c>
      <c r="J54" s="62">
        <f t="shared" si="56"/>
        <v>650000</v>
      </c>
      <c r="K54" s="62">
        <f t="shared" si="56"/>
        <v>650000</v>
      </c>
      <c r="L54" s="62">
        <f t="shared" si="56"/>
        <v>650000</v>
      </c>
      <c r="M54" s="62">
        <f t="shared" si="56"/>
        <v>650000</v>
      </c>
      <c r="N54" s="62">
        <f t="shared" si="56"/>
        <v>650000</v>
      </c>
      <c r="O54" s="62">
        <f t="shared" si="56"/>
        <v>650000</v>
      </c>
      <c r="P54" s="62">
        <f t="shared" si="56"/>
        <v>650000</v>
      </c>
      <c r="Q54" s="62">
        <f t="shared" si="56"/>
        <v>650000</v>
      </c>
      <c r="R54" s="62">
        <f t="shared" si="56"/>
        <v>650000</v>
      </c>
      <c r="S54" s="62">
        <f t="shared" si="56"/>
        <v>650000</v>
      </c>
      <c r="T54" s="62">
        <f t="shared" si="56"/>
        <v>650000</v>
      </c>
      <c r="U54" s="62">
        <f t="shared" si="56"/>
        <v>650000</v>
      </c>
      <c r="V54" s="62">
        <f t="shared" si="56"/>
        <v>650000</v>
      </c>
      <c r="W54" s="62">
        <f t="shared" si="56"/>
        <v>650000</v>
      </c>
      <c r="X54" s="62">
        <f t="shared" si="56"/>
        <v>650000</v>
      </c>
      <c r="Y54" s="62">
        <f t="shared" si="56"/>
        <v>650000</v>
      </c>
      <c r="Z54" s="62">
        <f t="shared" si="56"/>
        <v>650000</v>
      </c>
      <c r="AA54" s="62">
        <f t="shared" si="56"/>
        <v>650000</v>
      </c>
      <c r="AB54" s="62">
        <f t="shared" si="56"/>
        <v>650000</v>
      </c>
      <c r="AC54" s="62">
        <f t="shared" si="56"/>
        <v>650000</v>
      </c>
    </row>
    <row r="55" spans="1:29" x14ac:dyDescent="0.25">
      <c r="A55" s="30" t="str">
        <f t="shared" ref="A55:AC55" si="57">A37</f>
        <v>Opex maintenance &amp; repair</v>
      </c>
      <c r="B55" s="62">
        <f t="shared" si="57"/>
        <v>1388910.2037228637</v>
      </c>
      <c r="C55" s="62">
        <f t="shared" si="57"/>
        <v>1384161.8820080096</v>
      </c>
      <c r="D55" s="62">
        <f t="shared" si="57"/>
        <v>1377419.9458533253</v>
      </c>
      <c r="E55" s="62">
        <f t="shared" si="57"/>
        <v>1367890.8669573795</v>
      </c>
      <c r="F55" s="62">
        <f t="shared" si="57"/>
        <v>1354512.2121062956</v>
      </c>
      <c r="G55" s="62">
        <f t="shared" si="57"/>
        <v>1335911.0252611889</v>
      </c>
      <c r="H55" s="62">
        <f t="shared" si="57"/>
        <v>1310409.4939683313</v>
      </c>
      <c r="I55" s="62">
        <f t="shared" si="57"/>
        <v>1276138.1685443469</v>
      </c>
      <c r="J55" s="62">
        <f t="shared" si="57"/>
        <v>1231338.9254820407</v>
      </c>
      <c r="K55" s="62">
        <f t="shared" si="57"/>
        <v>1174921.8508999445</v>
      </c>
      <c r="L55" s="62">
        <f t="shared" si="57"/>
        <v>1107222.9808538083</v>
      </c>
      <c r="M55" s="62">
        <f t="shared" si="57"/>
        <v>1030670.8821991365</v>
      </c>
      <c r="N55" s="62">
        <f t="shared" si="57"/>
        <v>949855.14573475695</v>
      </c>
      <c r="O55" s="62">
        <f t="shared" si="57"/>
        <v>870629.71180240111</v>
      </c>
      <c r="P55" s="62">
        <f t="shared" si="57"/>
        <v>798509.16855274222</v>
      </c>
      <c r="Q55" s="62">
        <f t="shared" si="57"/>
        <v>737216.97695338901</v>
      </c>
      <c r="R55" s="62">
        <f t="shared" si="57"/>
        <v>688132.90829190495</v>
      </c>
      <c r="S55" s="62">
        <f t="shared" si="57"/>
        <v>650679.58539676399</v>
      </c>
      <c r="T55" s="62">
        <f t="shared" si="57"/>
        <v>623148.38930799719</v>
      </c>
      <c r="U55" s="62">
        <f t="shared" si="57"/>
        <v>603463.98238910188</v>
      </c>
      <c r="V55" s="62">
        <f t="shared" si="57"/>
        <v>589668.12012529059</v>
      </c>
      <c r="W55" s="62">
        <f t="shared" si="57"/>
        <v>580134.33134103287</v>
      </c>
      <c r="X55" s="62">
        <f t="shared" si="57"/>
        <v>573609.8845890474</v>
      </c>
      <c r="Y55" s="62">
        <f t="shared" si="57"/>
        <v>569174.682073851</v>
      </c>
      <c r="Z55" s="62">
        <f t="shared" si="57"/>
        <v>566173.42988411163</v>
      </c>
      <c r="AA55" s="62">
        <f t="shared" si="57"/>
        <v>564148.78202354477</v>
      </c>
      <c r="AB55" s="62">
        <f t="shared" si="57"/>
        <v>562785.79914140829</v>
      </c>
      <c r="AC55" s="62">
        <f t="shared" si="57"/>
        <v>561869.53442032111</v>
      </c>
    </row>
    <row r="56" spans="1:29" x14ac:dyDescent="0.25">
      <c r="A56" s="30" t="str">
        <f>A38</f>
        <v>Opex var (mode-fees, shunting)</v>
      </c>
      <c r="B56" s="62">
        <f>B38*B47</f>
        <v>700000</v>
      </c>
      <c r="C56" s="62">
        <f t="shared" ref="C56:AC56" si="58">C38*C47</f>
        <v>700000</v>
      </c>
      <c r="D56" s="62">
        <f t="shared" si="58"/>
        <v>700000</v>
      </c>
      <c r="E56" s="62">
        <f t="shared" si="58"/>
        <v>700000</v>
      </c>
      <c r="F56" s="62">
        <f t="shared" si="58"/>
        <v>700000</v>
      </c>
      <c r="G56" s="62">
        <f t="shared" si="58"/>
        <v>700000</v>
      </c>
      <c r="H56" s="62">
        <f t="shared" si="58"/>
        <v>700000</v>
      </c>
      <c r="I56" s="62">
        <f t="shared" si="58"/>
        <v>700000</v>
      </c>
      <c r="J56" s="62">
        <f t="shared" si="58"/>
        <v>700000</v>
      </c>
      <c r="K56" s="62">
        <f t="shared" si="58"/>
        <v>700000</v>
      </c>
      <c r="L56" s="62">
        <f t="shared" si="58"/>
        <v>700000</v>
      </c>
      <c r="M56" s="62">
        <f t="shared" si="58"/>
        <v>700000</v>
      </c>
      <c r="N56" s="62">
        <f t="shared" si="58"/>
        <v>700000</v>
      </c>
      <c r="O56" s="62">
        <f t="shared" si="58"/>
        <v>700000</v>
      </c>
      <c r="P56" s="62">
        <f t="shared" si="58"/>
        <v>700000</v>
      </c>
      <c r="Q56" s="62">
        <f t="shared" si="58"/>
        <v>700000</v>
      </c>
      <c r="R56" s="62">
        <f t="shared" si="58"/>
        <v>700000</v>
      </c>
      <c r="S56" s="62">
        <f t="shared" si="58"/>
        <v>700000</v>
      </c>
      <c r="T56" s="62">
        <f t="shared" si="58"/>
        <v>700000</v>
      </c>
      <c r="U56" s="62">
        <f t="shared" si="58"/>
        <v>700000</v>
      </c>
      <c r="V56" s="62">
        <f t="shared" si="58"/>
        <v>700000</v>
      </c>
      <c r="W56" s="62">
        <f t="shared" si="58"/>
        <v>700000</v>
      </c>
      <c r="X56" s="62">
        <f t="shared" si="58"/>
        <v>700000</v>
      </c>
      <c r="Y56" s="62">
        <f t="shared" si="58"/>
        <v>700000</v>
      </c>
      <c r="Z56" s="62">
        <f t="shared" si="58"/>
        <v>700000</v>
      </c>
      <c r="AA56" s="62">
        <f t="shared" si="58"/>
        <v>700000</v>
      </c>
      <c r="AB56" s="62">
        <f t="shared" si="58"/>
        <v>700000</v>
      </c>
      <c r="AC56" s="62">
        <f t="shared" si="58"/>
        <v>700000</v>
      </c>
    </row>
    <row r="57" spans="1:29" x14ac:dyDescent="0.25">
      <c r="A57" s="30" t="str">
        <f>A40</f>
        <v>Fuel Cost</v>
      </c>
      <c r="B57" s="62">
        <f>B39*B40*B47</f>
        <v>1511870.5321473095</v>
      </c>
      <c r="C57" s="62">
        <f t="shared" ref="C57:AC57" si="59">C39*C40*C47</f>
        <v>1506001.0992392392</v>
      </c>
      <c r="D57" s="62">
        <f t="shared" si="59"/>
        <v>1497680.9867304179</v>
      </c>
      <c r="E57" s="62">
        <f t="shared" si="59"/>
        <v>1485948.6090472133</v>
      </c>
      <c r="F57" s="62">
        <f t="shared" si="59"/>
        <v>1469530.5285285865</v>
      </c>
      <c r="G57" s="62">
        <f t="shared" si="59"/>
        <v>1446808.1840601345</v>
      </c>
      <c r="H57" s="62">
        <f t="shared" si="59"/>
        <v>1415854.7421123276</v>
      </c>
      <c r="I57" s="62">
        <f t="shared" si="59"/>
        <v>1374617.3454786271</v>
      </c>
      <c r="J57" s="62">
        <f t="shared" si="59"/>
        <v>1321335.8534185686</v>
      </c>
      <c r="K57" s="62">
        <f t="shared" si="59"/>
        <v>1255242.3322017342</v>
      </c>
      <c r="L57" s="62">
        <f t="shared" si="59"/>
        <v>1177411.5731662551</v>
      </c>
      <c r="M57" s="62">
        <f t="shared" si="59"/>
        <v>1091347.0753193009</v>
      </c>
      <c r="N57" s="62">
        <f t="shared" si="59"/>
        <v>1002728.5716732802</v>
      </c>
      <c r="O57" s="62">
        <f t="shared" si="59"/>
        <v>918086.57463695353</v>
      </c>
      <c r="P57" s="62">
        <f t="shared" si="59"/>
        <v>842957.23478644865</v>
      </c>
      <c r="Q57" s="62">
        <f t="shared" si="59"/>
        <v>780547.88258085051</v>
      </c>
      <c r="R57" s="62">
        <f t="shared" si="59"/>
        <v>731523.15548142116</v>
      </c>
      <c r="S57" s="62">
        <f t="shared" si="59"/>
        <v>694685.82935102109</v>
      </c>
      <c r="T57" s="62">
        <f t="shared" si="59"/>
        <v>667922.47707927588</v>
      </c>
      <c r="U57" s="62">
        <f t="shared" si="59"/>
        <v>648950.7242220171</v>
      </c>
      <c r="V57" s="62">
        <f t="shared" si="59"/>
        <v>635735.65970286133</v>
      </c>
      <c r="W57" s="62">
        <f t="shared" si="59"/>
        <v>626642.40303248633</v>
      </c>
      <c r="X57" s="62">
        <f t="shared" si="59"/>
        <v>620437.88314499462</v>
      </c>
      <c r="Y57" s="62">
        <f t="shared" si="59"/>
        <v>616228.72046879085</v>
      </c>
      <c r="Z57" s="62">
        <f t="shared" si="59"/>
        <v>613384.35694244877</v>
      </c>
      <c r="AA57" s="62">
        <f t="shared" si="59"/>
        <v>611467.33813842642</v>
      </c>
      <c r="AB57" s="62">
        <f t="shared" si="59"/>
        <v>610177.62364407699</v>
      </c>
      <c r="AC57" s="62">
        <f t="shared" si="59"/>
        <v>609310.98130686174</v>
      </c>
    </row>
    <row r="58" spans="1:29" ht="15.75" thickBot="1" x14ac:dyDescent="0.3">
      <c r="A58" s="59" t="str">
        <f>A21</f>
        <v>Emission Cost</v>
      </c>
      <c r="B58" s="62">
        <f>B41*B47</f>
        <v>0</v>
      </c>
      <c r="C58" s="62">
        <f t="shared" ref="C58:AC58" si="60">C41*C47</f>
        <v>0</v>
      </c>
      <c r="D58" s="62">
        <f t="shared" si="60"/>
        <v>0</v>
      </c>
      <c r="E58" s="62">
        <f t="shared" si="60"/>
        <v>0</v>
      </c>
      <c r="F58" s="62">
        <f t="shared" si="60"/>
        <v>0</v>
      </c>
      <c r="G58" s="62">
        <f t="shared" si="60"/>
        <v>0</v>
      </c>
      <c r="H58" s="62">
        <f t="shared" si="60"/>
        <v>0</v>
      </c>
      <c r="I58" s="62">
        <f t="shared" si="60"/>
        <v>0</v>
      </c>
      <c r="J58" s="62">
        <f t="shared" si="60"/>
        <v>0</v>
      </c>
      <c r="K58" s="62">
        <f t="shared" si="60"/>
        <v>0</v>
      </c>
      <c r="L58" s="62">
        <f t="shared" si="60"/>
        <v>0</v>
      </c>
      <c r="M58" s="62">
        <f t="shared" si="60"/>
        <v>0</v>
      </c>
      <c r="N58" s="62">
        <f t="shared" si="60"/>
        <v>0</v>
      </c>
      <c r="O58" s="62">
        <f t="shared" si="60"/>
        <v>0</v>
      </c>
      <c r="P58" s="62">
        <f t="shared" si="60"/>
        <v>0</v>
      </c>
      <c r="Q58" s="62">
        <f t="shared" si="60"/>
        <v>0</v>
      </c>
      <c r="R58" s="62">
        <f t="shared" si="60"/>
        <v>0</v>
      </c>
      <c r="S58" s="62">
        <f t="shared" si="60"/>
        <v>0</v>
      </c>
      <c r="T58" s="62">
        <f t="shared" si="60"/>
        <v>0</v>
      </c>
      <c r="U58" s="62">
        <f t="shared" si="60"/>
        <v>0</v>
      </c>
      <c r="V58" s="62">
        <f t="shared" si="60"/>
        <v>0</v>
      </c>
      <c r="W58" s="62">
        <f t="shared" si="60"/>
        <v>0</v>
      </c>
      <c r="X58" s="62">
        <f t="shared" si="60"/>
        <v>0</v>
      </c>
      <c r="Y58" s="62">
        <f t="shared" si="60"/>
        <v>0</v>
      </c>
      <c r="Z58" s="62">
        <f t="shared" si="60"/>
        <v>0</v>
      </c>
      <c r="AA58" s="62">
        <f t="shared" si="60"/>
        <v>0</v>
      </c>
      <c r="AB58" s="62">
        <f t="shared" si="60"/>
        <v>0</v>
      </c>
      <c r="AC58" s="62">
        <f t="shared" si="60"/>
        <v>0</v>
      </c>
    </row>
    <row r="59" spans="1:29" ht="15.75" thickBot="1" x14ac:dyDescent="0.3">
      <c r="A59" s="31" t="s">
        <v>209</v>
      </c>
      <c r="B59" s="64">
        <f>B50+B51+B52+B53+B54+B55+B56+B57+B58</f>
        <v>5361881.9461981058</v>
      </c>
      <c r="C59" s="64">
        <f t="shared" ref="C59:AC59" si="61">C50+C51+C52+C53+C54+C55+C56+C57+C58</f>
        <v>5348257.9058810528</v>
      </c>
      <c r="D59" s="64">
        <f t="shared" si="61"/>
        <v>5328927.3624883154</v>
      </c>
      <c r="E59" s="64">
        <f t="shared" si="61"/>
        <v>5301632.7987855487</v>
      </c>
      <c r="F59" s="64">
        <f t="shared" si="61"/>
        <v>5263365.6898605507</v>
      </c>
      <c r="G59" s="64">
        <f t="shared" si="61"/>
        <v>5210265.2644643262</v>
      </c>
      <c r="H59" s="64">
        <f t="shared" si="61"/>
        <v>5137664.6100108111</v>
      </c>
      <c r="I59" s="64">
        <f t="shared" si="61"/>
        <v>5040457.8225043081</v>
      </c>
      <c r="J59" s="64">
        <f t="shared" si="61"/>
        <v>4914013.5240823701</v>
      </c>
      <c r="K59" s="64">
        <f t="shared" si="61"/>
        <v>4755783.8143720627</v>
      </c>
      <c r="L59" s="64">
        <f t="shared" si="61"/>
        <v>4567392.2739141192</v>
      </c>
      <c r="M59" s="64">
        <f t="shared" si="61"/>
        <v>4356308.5572674684</v>
      </c>
      <c r="N59" s="64">
        <f t="shared" si="61"/>
        <v>4135707.7772755567</v>
      </c>
      <c r="O59" s="64">
        <f t="shared" si="61"/>
        <v>3921680.6682259017</v>
      </c>
      <c r="P59" s="64">
        <f t="shared" si="61"/>
        <v>3728769.3977041631</v>
      </c>
      <c r="Q59" s="64">
        <f t="shared" si="61"/>
        <v>3566262.1768974829</v>
      </c>
      <c r="R59" s="64">
        <f t="shared" si="61"/>
        <v>3437076.9835611833</v>
      </c>
      <c r="S59" s="64">
        <f t="shared" si="61"/>
        <v>3339073.6639166712</v>
      </c>
      <c r="T59" s="64">
        <f t="shared" si="61"/>
        <v>3267348.4008922833</v>
      </c>
      <c r="U59" s="64">
        <f t="shared" si="61"/>
        <v>3216229.532295756</v>
      </c>
      <c r="V59" s="64">
        <f t="shared" si="61"/>
        <v>3180484.0871181902</v>
      </c>
      <c r="W59" s="64">
        <f t="shared" si="61"/>
        <v>3155820.9525874332</v>
      </c>
      <c r="X59" s="64">
        <f t="shared" si="61"/>
        <v>3138961.1894033076</v>
      </c>
      <c r="Y59" s="64">
        <f t="shared" si="61"/>
        <v>3127508.7824083609</v>
      </c>
      <c r="Z59" s="64">
        <f t="shared" si="61"/>
        <v>3119762.9960500374</v>
      </c>
      <c r="AA59" s="64">
        <f t="shared" si="61"/>
        <v>3114539.4722863752</v>
      </c>
      <c r="AB59" s="64">
        <f t="shared" si="61"/>
        <v>3111023.8350785188</v>
      </c>
      <c r="AC59" s="64">
        <f t="shared" si="61"/>
        <v>3108660.817048707</v>
      </c>
    </row>
    <row r="60" spans="1:29" ht="15.75" thickBot="1" x14ac:dyDescent="0.3">
      <c r="AC60" s="32"/>
    </row>
    <row r="61" spans="1:29" ht="15.75" thickBot="1" x14ac:dyDescent="0.3">
      <c r="A61" s="26" t="s">
        <v>208</v>
      </c>
      <c r="B61" s="27">
        <v>2023</v>
      </c>
      <c r="C61" s="27">
        <v>2024</v>
      </c>
      <c r="D61" s="27">
        <v>2025</v>
      </c>
      <c r="E61" s="27">
        <v>2026</v>
      </c>
      <c r="F61" s="27">
        <v>2027</v>
      </c>
      <c r="G61" s="27">
        <v>2028</v>
      </c>
      <c r="H61" s="27">
        <v>2029</v>
      </c>
      <c r="I61" s="27">
        <v>2030</v>
      </c>
      <c r="J61" s="27">
        <v>2031</v>
      </c>
      <c r="K61" s="27">
        <v>2032</v>
      </c>
      <c r="L61" s="27">
        <v>2033</v>
      </c>
      <c r="M61" s="27">
        <v>2034</v>
      </c>
      <c r="N61" s="27">
        <v>2035</v>
      </c>
      <c r="O61" s="27">
        <v>2036</v>
      </c>
      <c r="P61" s="27">
        <v>2037</v>
      </c>
      <c r="Q61" s="27">
        <v>2038</v>
      </c>
      <c r="R61" s="27">
        <v>2039</v>
      </c>
      <c r="S61" s="27">
        <v>2040</v>
      </c>
      <c r="T61" s="27">
        <v>2041</v>
      </c>
      <c r="U61" s="27">
        <v>2042</v>
      </c>
      <c r="V61" s="27">
        <v>2043</v>
      </c>
      <c r="W61" s="27">
        <v>2044</v>
      </c>
      <c r="X61" s="27">
        <v>2045</v>
      </c>
      <c r="Y61" s="27">
        <v>2046</v>
      </c>
      <c r="Z61" s="27">
        <v>2047</v>
      </c>
      <c r="AA61" s="27">
        <v>2048</v>
      </c>
      <c r="AB61" s="27">
        <v>2049</v>
      </c>
      <c r="AC61" s="28">
        <v>2050</v>
      </c>
    </row>
    <row r="62" spans="1:29" x14ac:dyDescent="0.25">
      <c r="A62" s="29" t="str">
        <f t="shared" ref="A62:A69" si="62">A50</f>
        <v>Capex vehicle</v>
      </c>
      <c r="B62" s="65">
        <f>((1+B35)^B42)*B35/(((1+B35)^B42)-1)*(B31)/B47</f>
        <v>4.8455990713167774</v>
      </c>
      <c r="C62" s="65">
        <f t="shared" ref="C62:AC62" si="63">((1+C35)^C42)*C35/(((1+C35)^C42)-1)*(C31)/C47</f>
        <v>4.8290332319773173</v>
      </c>
      <c r="D62" s="65">
        <f t="shared" si="63"/>
        <v>4.8055121148579749</v>
      </c>
      <c r="E62" s="65">
        <f t="shared" si="63"/>
        <v>4.7722672760448299</v>
      </c>
      <c r="F62" s="65">
        <f t="shared" si="63"/>
        <v>4.7255921221377486</v>
      </c>
      <c r="G62" s="65">
        <f t="shared" si="63"/>
        <v>4.6606967146013627</v>
      </c>
      <c r="H62" s="65">
        <f t="shared" si="63"/>
        <v>4.571727538611003</v>
      </c>
      <c r="I62" s="65">
        <f t="shared" si="63"/>
        <v>4.4521624996314282</v>
      </c>
      <c r="J62" s="65">
        <f t="shared" si="63"/>
        <v>4.2958678954183256</v>
      </c>
      <c r="K62" s="65">
        <f t="shared" si="63"/>
        <v>4.0990412586288079</v>
      </c>
      <c r="L62" s="65">
        <f t="shared" si="63"/>
        <v>3.8628549443908802</v>
      </c>
      <c r="M62" s="65">
        <f t="shared" si="63"/>
        <v>3.5957816828120173</v>
      </c>
      <c r="N62" s="65">
        <f t="shared" si="63"/>
        <v>3.3138335363372309</v>
      </c>
      <c r="O62" s="65">
        <f t="shared" si="63"/>
        <v>3.0374336020158523</v>
      </c>
      <c r="P62" s="65">
        <f t="shared" si="63"/>
        <v>2.7858210525099958</v>
      </c>
      <c r="Q62" s="65">
        <f t="shared" si="63"/>
        <v>2.5719862157460938</v>
      </c>
      <c r="R62" s="65">
        <f t="shared" si="63"/>
        <v>2.4007428071477408</v>
      </c>
      <c r="S62" s="65">
        <f t="shared" si="63"/>
        <v>2.2700764860623535</v>
      </c>
      <c r="T62" s="65">
        <f t="shared" si="63"/>
        <v>2.1740262606104945</v>
      </c>
      <c r="U62" s="65">
        <f t="shared" si="63"/>
        <v>2.1053517389387877</v>
      </c>
      <c r="V62" s="65">
        <f t="shared" si="63"/>
        <v>2.0572210410762808</v>
      </c>
      <c r="W62" s="65">
        <f t="shared" si="63"/>
        <v>2.0239597705093986</v>
      </c>
      <c r="X62" s="65">
        <f t="shared" si="63"/>
        <v>2.0011974255877933</v>
      </c>
      <c r="Y62" s="65">
        <f t="shared" si="63"/>
        <v>1.985723989557781</v>
      </c>
      <c r="Z62" s="65">
        <f t="shared" si="63"/>
        <v>1.9752532875754587</v>
      </c>
      <c r="AA62" s="65">
        <f t="shared" si="63"/>
        <v>1.9681897410865572</v>
      </c>
      <c r="AB62" s="65">
        <f t="shared" si="63"/>
        <v>1.9634345966789499</v>
      </c>
      <c r="AC62" s="65">
        <f t="shared" si="63"/>
        <v>1.9602379526700859</v>
      </c>
    </row>
    <row r="63" spans="1:29" x14ac:dyDescent="0.25">
      <c r="A63" s="30" t="str">
        <f t="shared" si="62"/>
        <v>Residual value (vehicle)</v>
      </c>
      <c r="B63" s="66">
        <f>((1+B35)^B42)*B35/(((1+B35)^B42)-1)*(B32)/B47</f>
        <v>-0.24485927589579937</v>
      </c>
      <c r="C63" s="66">
        <f t="shared" ref="C63:AC63" si="64">((1+C35)^C42)*C35/(((1+C35)^C42)-1)*(C32)/C47</f>
        <v>-0.2451353732181237</v>
      </c>
      <c r="D63" s="66">
        <f t="shared" si="64"/>
        <v>-0.24552739183677941</v>
      </c>
      <c r="E63" s="66">
        <f t="shared" si="64"/>
        <v>-0.24608147248366516</v>
      </c>
      <c r="F63" s="66">
        <f t="shared" si="64"/>
        <v>-0.24685939171544985</v>
      </c>
      <c r="G63" s="66">
        <f t="shared" si="64"/>
        <v>-0.24794098184105628</v>
      </c>
      <c r="H63" s="66">
        <f t="shared" si="64"/>
        <v>-0.24942380144089563</v>
      </c>
      <c r="I63" s="66">
        <f t="shared" si="64"/>
        <v>-0.25141655209055519</v>
      </c>
      <c r="J63" s="66">
        <f t="shared" si="64"/>
        <v>-0.25402146216077354</v>
      </c>
      <c r="K63" s="66">
        <f t="shared" si="64"/>
        <v>-0.25730190610726555</v>
      </c>
      <c r="L63" s="66">
        <f t="shared" si="64"/>
        <v>-0.26123834467789769</v>
      </c>
      <c r="M63" s="66">
        <f t="shared" si="64"/>
        <v>-0.26568956570421209</v>
      </c>
      <c r="N63" s="66">
        <f t="shared" si="64"/>
        <v>-0.27038870147879185</v>
      </c>
      <c r="O63" s="66">
        <f t="shared" si="64"/>
        <v>-0.27499536705081479</v>
      </c>
      <c r="P63" s="66">
        <f t="shared" si="64"/>
        <v>-0.27918890954257908</v>
      </c>
      <c r="Q63" s="66">
        <f t="shared" si="64"/>
        <v>-0.28275282348864411</v>
      </c>
      <c r="R63" s="66">
        <f t="shared" si="64"/>
        <v>-0.28560688029861664</v>
      </c>
      <c r="S63" s="66">
        <f t="shared" si="64"/>
        <v>-0.28778465231670641</v>
      </c>
      <c r="T63" s="66">
        <f t="shared" si="64"/>
        <v>-0.28938548940757075</v>
      </c>
      <c r="U63" s="66">
        <f t="shared" si="64"/>
        <v>-0.29053006476876586</v>
      </c>
      <c r="V63" s="66">
        <f t="shared" si="64"/>
        <v>-0.29133224306647432</v>
      </c>
      <c r="W63" s="66">
        <f t="shared" si="64"/>
        <v>-0.29188659757592234</v>
      </c>
      <c r="X63" s="66">
        <f t="shared" si="64"/>
        <v>-0.29226596999128246</v>
      </c>
      <c r="Y63" s="66">
        <f t="shared" si="64"/>
        <v>-0.29252386059178265</v>
      </c>
      <c r="Z63" s="66">
        <f t="shared" si="64"/>
        <v>-0.29269837229148804</v>
      </c>
      <c r="AA63" s="66">
        <f t="shared" si="64"/>
        <v>-0.29281609806630304</v>
      </c>
      <c r="AB63" s="66">
        <f t="shared" si="64"/>
        <v>-0.29289535047309651</v>
      </c>
      <c r="AC63" s="66">
        <f t="shared" si="64"/>
        <v>-0.29294862787324427</v>
      </c>
    </row>
    <row r="64" spans="1:29" x14ac:dyDescent="0.25">
      <c r="A64" s="30" t="str">
        <f t="shared" si="62"/>
        <v>Capex costumization</v>
      </c>
      <c r="B64" s="66">
        <f>((1+B35)^B43)*B35/(((1+B35)^B43)-1)*(B33)/B47</f>
        <v>1.7093861527069927</v>
      </c>
      <c r="C64" s="66">
        <f t="shared" ref="C64:AC64" si="65">((1+C35)^C43)*C35/(((1+C35)^C43)-1)*(C33)/C47</f>
        <v>1.7093861527069927</v>
      </c>
      <c r="D64" s="66">
        <f t="shared" si="65"/>
        <v>1.7093861527069927</v>
      </c>
      <c r="E64" s="66">
        <f t="shared" si="65"/>
        <v>1.7093861527069927</v>
      </c>
      <c r="F64" s="66">
        <f t="shared" si="65"/>
        <v>1.7093861527069927</v>
      </c>
      <c r="G64" s="66">
        <f t="shared" si="65"/>
        <v>1.7093861527069927</v>
      </c>
      <c r="H64" s="66">
        <f t="shared" si="65"/>
        <v>1.7093861527069927</v>
      </c>
      <c r="I64" s="66">
        <f t="shared" si="65"/>
        <v>1.7093861527069927</v>
      </c>
      <c r="J64" s="66">
        <f t="shared" si="65"/>
        <v>1.7093861527069927</v>
      </c>
      <c r="K64" s="66">
        <f t="shared" si="65"/>
        <v>1.7093861527069927</v>
      </c>
      <c r="L64" s="66">
        <f t="shared" si="65"/>
        <v>1.7093861527069927</v>
      </c>
      <c r="M64" s="66">
        <f t="shared" si="65"/>
        <v>1.7093861527069927</v>
      </c>
      <c r="N64" s="66">
        <f t="shared" si="65"/>
        <v>1.7093861527069927</v>
      </c>
      <c r="O64" s="66">
        <f t="shared" si="65"/>
        <v>1.7093861527069927</v>
      </c>
      <c r="P64" s="66">
        <f t="shared" si="65"/>
        <v>1.7093861527069927</v>
      </c>
      <c r="Q64" s="66">
        <f t="shared" si="65"/>
        <v>1.7093861527069927</v>
      </c>
      <c r="R64" s="66">
        <f t="shared" si="65"/>
        <v>1.7093861527069927</v>
      </c>
      <c r="S64" s="66">
        <f t="shared" si="65"/>
        <v>1.7093861527069927</v>
      </c>
      <c r="T64" s="66">
        <f t="shared" si="65"/>
        <v>1.7093861527069927</v>
      </c>
      <c r="U64" s="66">
        <f t="shared" si="65"/>
        <v>1.7093861527069927</v>
      </c>
      <c r="V64" s="66">
        <f t="shared" si="65"/>
        <v>1.7093861527069927</v>
      </c>
      <c r="W64" s="66">
        <f t="shared" si="65"/>
        <v>1.7093861527069927</v>
      </c>
      <c r="X64" s="66">
        <f t="shared" si="65"/>
        <v>1.7093861527069927</v>
      </c>
      <c r="Y64" s="66">
        <f t="shared" si="65"/>
        <v>1.7093861527069927</v>
      </c>
      <c r="Z64" s="66">
        <f t="shared" si="65"/>
        <v>1.7093861527069927</v>
      </c>
      <c r="AA64" s="66">
        <f t="shared" si="65"/>
        <v>1.7093861527069927</v>
      </c>
      <c r="AB64" s="66">
        <f t="shared" si="65"/>
        <v>1.7093861527069927</v>
      </c>
      <c r="AC64" s="66">
        <f t="shared" si="65"/>
        <v>1.7093861527069927</v>
      </c>
    </row>
    <row r="65" spans="1:29" x14ac:dyDescent="0.25">
      <c r="A65" s="30" t="str">
        <f t="shared" si="62"/>
        <v>Residual value (costumization)</v>
      </c>
      <c r="B65" s="66">
        <f>((1+B35)^B43)*B35/(((1+B35)^B43)-1)*(B34)/B47</f>
        <v>-8.5469307635349642E-2</v>
      </c>
      <c r="C65" s="66">
        <f t="shared" ref="C65:AC65" si="66">((1+C35)^C43)*C35/(((1+C35)^C43)-1)*(C34)/C47</f>
        <v>-8.5469307635349642E-2</v>
      </c>
      <c r="D65" s="66">
        <f t="shared" si="66"/>
        <v>-8.5469307635349642E-2</v>
      </c>
      <c r="E65" s="66">
        <f t="shared" si="66"/>
        <v>-8.5469307635349642E-2</v>
      </c>
      <c r="F65" s="66">
        <f t="shared" si="66"/>
        <v>-8.5469307635349642E-2</v>
      </c>
      <c r="G65" s="66">
        <f t="shared" si="66"/>
        <v>-8.5469307635349642E-2</v>
      </c>
      <c r="H65" s="66">
        <f t="shared" si="66"/>
        <v>-8.5469307635349642E-2</v>
      </c>
      <c r="I65" s="66">
        <f t="shared" si="66"/>
        <v>-8.5469307635349642E-2</v>
      </c>
      <c r="J65" s="66">
        <f t="shared" si="66"/>
        <v>-8.5469307635349642E-2</v>
      </c>
      <c r="K65" s="66">
        <f t="shared" si="66"/>
        <v>-8.5469307635349642E-2</v>
      </c>
      <c r="L65" s="66">
        <f t="shared" si="66"/>
        <v>-8.5469307635349642E-2</v>
      </c>
      <c r="M65" s="66">
        <f t="shared" si="66"/>
        <v>-8.5469307635349642E-2</v>
      </c>
      <c r="N65" s="66">
        <f t="shared" si="66"/>
        <v>-8.5469307635349642E-2</v>
      </c>
      <c r="O65" s="66">
        <f t="shared" si="66"/>
        <v>-8.5469307635349642E-2</v>
      </c>
      <c r="P65" s="66">
        <f t="shared" si="66"/>
        <v>-8.5469307635349642E-2</v>
      </c>
      <c r="Q65" s="66">
        <f t="shared" si="66"/>
        <v>-8.5469307635349642E-2</v>
      </c>
      <c r="R65" s="66">
        <f t="shared" si="66"/>
        <v>-8.5469307635349642E-2</v>
      </c>
      <c r="S65" s="66">
        <f t="shared" si="66"/>
        <v>-8.5469307635349642E-2</v>
      </c>
      <c r="T65" s="66">
        <f t="shared" si="66"/>
        <v>-8.5469307635349642E-2</v>
      </c>
      <c r="U65" s="66">
        <f t="shared" si="66"/>
        <v>-8.5469307635349642E-2</v>
      </c>
      <c r="V65" s="66">
        <f t="shared" si="66"/>
        <v>-8.5469307635349642E-2</v>
      </c>
      <c r="W65" s="66">
        <f t="shared" si="66"/>
        <v>-8.5469307635349642E-2</v>
      </c>
      <c r="X65" s="66">
        <f t="shared" si="66"/>
        <v>-8.5469307635349642E-2</v>
      </c>
      <c r="Y65" s="66">
        <f t="shared" si="66"/>
        <v>-8.5469307635349642E-2</v>
      </c>
      <c r="Z65" s="66">
        <f t="shared" si="66"/>
        <v>-8.5469307635349642E-2</v>
      </c>
      <c r="AA65" s="66">
        <f t="shared" si="66"/>
        <v>-8.5469307635349642E-2</v>
      </c>
      <c r="AB65" s="66">
        <f t="shared" si="66"/>
        <v>-8.5469307635349642E-2</v>
      </c>
      <c r="AC65" s="66">
        <f t="shared" si="66"/>
        <v>-8.5469307635349642E-2</v>
      </c>
    </row>
    <row r="66" spans="1:29" x14ac:dyDescent="0.25">
      <c r="A66" s="30" t="str">
        <f t="shared" si="62"/>
        <v>Opex fix (admin, crew, insurance)</v>
      </c>
      <c r="B66" s="66">
        <f>B36/B47</f>
        <v>3.6414565826330532</v>
      </c>
      <c r="C66" s="66">
        <f t="shared" ref="C66:AC66" si="67">C36/C47</f>
        <v>3.6414565826330532</v>
      </c>
      <c r="D66" s="66">
        <f t="shared" si="67"/>
        <v>3.6414565826330532</v>
      </c>
      <c r="E66" s="66">
        <f t="shared" si="67"/>
        <v>3.6414565826330532</v>
      </c>
      <c r="F66" s="66">
        <f t="shared" si="67"/>
        <v>3.6414565826330532</v>
      </c>
      <c r="G66" s="66">
        <f t="shared" si="67"/>
        <v>3.6414565826330532</v>
      </c>
      <c r="H66" s="66">
        <f t="shared" si="67"/>
        <v>3.6414565826330532</v>
      </c>
      <c r="I66" s="66">
        <f t="shared" si="67"/>
        <v>3.6414565826330532</v>
      </c>
      <c r="J66" s="66">
        <f t="shared" si="67"/>
        <v>3.6414565826330532</v>
      </c>
      <c r="K66" s="66">
        <f t="shared" si="67"/>
        <v>3.6414565826330532</v>
      </c>
      <c r="L66" s="66">
        <f t="shared" si="67"/>
        <v>3.6414565826330532</v>
      </c>
      <c r="M66" s="66">
        <f t="shared" si="67"/>
        <v>3.6414565826330532</v>
      </c>
      <c r="N66" s="66">
        <f t="shared" si="67"/>
        <v>3.6414565826330532</v>
      </c>
      <c r="O66" s="66">
        <f t="shared" si="67"/>
        <v>3.6414565826330532</v>
      </c>
      <c r="P66" s="66">
        <f t="shared" si="67"/>
        <v>3.6414565826330532</v>
      </c>
      <c r="Q66" s="66">
        <f t="shared" si="67"/>
        <v>3.6414565826330532</v>
      </c>
      <c r="R66" s="66">
        <f t="shared" si="67"/>
        <v>3.6414565826330532</v>
      </c>
      <c r="S66" s="66">
        <f t="shared" si="67"/>
        <v>3.6414565826330532</v>
      </c>
      <c r="T66" s="66">
        <f t="shared" si="67"/>
        <v>3.6414565826330532</v>
      </c>
      <c r="U66" s="66">
        <f t="shared" si="67"/>
        <v>3.6414565826330532</v>
      </c>
      <c r="V66" s="66">
        <f t="shared" si="67"/>
        <v>3.6414565826330532</v>
      </c>
      <c r="W66" s="66">
        <f t="shared" si="67"/>
        <v>3.6414565826330532</v>
      </c>
      <c r="X66" s="66">
        <f t="shared" si="67"/>
        <v>3.6414565826330532</v>
      </c>
      <c r="Y66" s="66">
        <f t="shared" si="67"/>
        <v>3.6414565826330532</v>
      </c>
      <c r="Z66" s="66">
        <f t="shared" si="67"/>
        <v>3.6414565826330532</v>
      </c>
      <c r="AA66" s="66">
        <f t="shared" si="67"/>
        <v>3.6414565826330532</v>
      </c>
      <c r="AB66" s="66">
        <f t="shared" si="67"/>
        <v>3.6414565826330532</v>
      </c>
      <c r="AC66" s="66">
        <f t="shared" si="67"/>
        <v>3.6414565826330532</v>
      </c>
    </row>
    <row r="67" spans="1:29" x14ac:dyDescent="0.25">
      <c r="A67" s="30" t="str">
        <f t="shared" si="62"/>
        <v>Opex maintenance &amp; repair</v>
      </c>
      <c r="B67" s="66">
        <f>B37/B47</f>
        <v>7.7810095446659027</v>
      </c>
      <c r="C67" s="66">
        <f t="shared" ref="C67:AC67" si="68">C37/C47</f>
        <v>7.7544083025658797</v>
      </c>
      <c r="D67" s="66">
        <f t="shared" si="68"/>
        <v>7.7166383521194692</v>
      </c>
      <c r="E67" s="66">
        <f t="shared" si="68"/>
        <v>7.6632541566239745</v>
      </c>
      <c r="F67" s="66">
        <f t="shared" si="68"/>
        <v>7.5883037092789669</v>
      </c>
      <c r="G67" s="66">
        <f t="shared" si="68"/>
        <v>7.4840953796145033</v>
      </c>
      <c r="H67" s="66">
        <f t="shared" si="68"/>
        <v>7.3412296580858891</v>
      </c>
      <c r="I67" s="66">
        <f t="shared" si="68"/>
        <v>7.1492334372232325</v>
      </c>
      <c r="J67" s="66">
        <f t="shared" si="68"/>
        <v>6.8982572856136732</v>
      </c>
      <c r="K67" s="66">
        <f t="shared" si="68"/>
        <v>6.5821952431369439</v>
      </c>
      <c r="L67" s="66">
        <f t="shared" si="68"/>
        <v>6.202929864727218</v>
      </c>
      <c r="M67" s="66">
        <f t="shared" si="68"/>
        <v>5.7740665669419418</v>
      </c>
      <c r="N67" s="66">
        <f t="shared" si="68"/>
        <v>5.3213173430518594</v>
      </c>
      <c r="O67" s="66">
        <f t="shared" si="68"/>
        <v>4.8774773770442641</v>
      </c>
      <c r="P67" s="66">
        <f t="shared" si="68"/>
        <v>4.4734407201834294</v>
      </c>
      <c r="Q67" s="66">
        <f t="shared" si="68"/>
        <v>4.13006709777809</v>
      </c>
      <c r="R67" s="66">
        <f t="shared" si="68"/>
        <v>3.855086320963053</v>
      </c>
      <c r="S67" s="66">
        <f t="shared" si="68"/>
        <v>3.6452637837353725</v>
      </c>
      <c r="T67" s="66">
        <f t="shared" si="68"/>
        <v>3.4910273910812166</v>
      </c>
      <c r="U67" s="66">
        <f t="shared" si="68"/>
        <v>3.3807506016196185</v>
      </c>
      <c r="V67" s="66">
        <f t="shared" si="68"/>
        <v>3.3034628578447651</v>
      </c>
      <c r="W67" s="66">
        <f t="shared" si="68"/>
        <v>3.2500522764203521</v>
      </c>
      <c r="X67" s="66">
        <f t="shared" si="68"/>
        <v>3.2135007540002656</v>
      </c>
      <c r="Y67" s="66">
        <f t="shared" si="68"/>
        <v>3.188653681086</v>
      </c>
      <c r="Z67" s="66">
        <f t="shared" si="68"/>
        <v>3.1718399433283566</v>
      </c>
      <c r="AA67" s="66">
        <f t="shared" si="68"/>
        <v>3.1604973782831638</v>
      </c>
      <c r="AB67" s="66">
        <f t="shared" si="68"/>
        <v>3.1528616198398223</v>
      </c>
      <c r="AC67" s="66">
        <f t="shared" si="68"/>
        <v>3.1477284841474571</v>
      </c>
    </row>
    <row r="68" spans="1:29" x14ac:dyDescent="0.25">
      <c r="A68" s="30" t="str">
        <f t="shared" si="62"/>
        <v>Opex var (mode-fees, shunting)</v>
      </c>
      <c r="B68" s="66">
        <f>B38*B47/B47</f>
        <v>3.9215686274509802</v>
      </c>
      <c r="C68" s="66">
        <f t="shared" ref="C68:AC68" si="69">C38*C47/C47</f>
        <v>3.9215686274509802</v>
      </c>
      <c r="D68" s="66">
        <f t="shared" si="69"/>
        <v>3.9215686274509802</v>
      </c>
      <c r="E68" s="66">
        <f t="shared" si="69"/>
        <v>3.9215686274509802</v>
      </c>
      <c r="F68" s="66">
        <f t="shared" si="69"/>
        <v>3.9215686274509802</v>
      </c>
      <c r="G68" s="66">
        <f t="shared" si="69"/>
        <v>3.9215686274509802</v>
      </c>
      <c r="H68" s="66">
        <f t="shared" si="69"/>
        <v>3.9215686274509802</v>
      </c>
      <c r="I68" s="66">
        <f t="shared" si="69"/>
        <v>3.9215686274509802</v>
      </c>
      <c r="J68" s="66">
        <f t="shared" si="69"/>
        <v>3.9215686274509802</v>
      </c>
      <c r="K68" s="66">
        <f t="shared" si="69"/>
        <v>3.9215686274509802</v>
      </c>
      <c r="L68" s="66">
        <f t="shared" si="69"/>
        <v>3.9215686274509802</v>
      </c>
      <c r="M68" s="66">
        <f t="shared" si="69"/>
        <v>3.9215686274509802</v>
      </c>
      <c r="N68" s="66">
        <f t="shared" si="69"/>
        <v>3.9215686274509802</v>
      </c>
      <c r="O68" s="66">
        <f t="shared" si="69"/>
        <v>3.9215686274509802</v>
      </c>
      <c r="P68" s="66">
        <f t="shared" si="69"/>
        <v>3.9215686274509802</v>
      </c>
      <c r="Q68" s="66">
        <f t="shared" si="69"/>
        <v>3.9215686274509802</v>
      </c>
      <c r="R68" s="66">
        <f t="shared" si="69"/>
        <v>3.9215686274509802</v>
      </c>
      <c r="S68" s="66">
        <f t="shared" si="69"/>
        <v>3.9215686274509802</v>
      </c>
      <c r="T68" s="66">
        <f t="shared" si="69"/>
        <v>3.9215686274509802</v>
      </c>
      <c r="U68" s="66">
        <f t="shared" si="69"/>
        <v>3.9215686274509802</v>
      </c>
      <c r="V68" s="66">
        <f t="shared" si="69"/>
        <v>3.9215686274509802</v>
      </c>
      <c r="W68" s="66">
        <f t="shared" si="69"/>
        <v>3.9215686274509802</v>
      </c>
      <c r="X68" s="66">
        <f t="shared" si="69"/>
        <v>3.9215686274509802</v>
      </c>
      <c r="Y68" s="66">
        <f t="shared" si="69"/>
        <v>3.9215686274509802</v>
      </c>
      <c r="Z68" s="66">
        <f t="shared" si="69"/>
        <v>3.9215686274509802</v>
      </c>
      <c r="AA68" s="66">
        <f t="shared" si="69"/>
        <v>3.9215686274509802</v>
      </c>
      <c r="AB68" s="66">
        <f t="shared" si="69"/>
        <v>3.9215686274509802</v>
      </c>
      <c r="AC68" s="66">
        <f t="shared" si="69"/>
        <v>3.9215686274509802</v>
      </c>
    </row>
    <row r="69" spans="1:29" x14ac:dyDescent="0.25">
      <c r="A69" s="30" t="str">
        <f t="shared" si="62"/>
        <v>Fuel Cost</v>
      </c>
      <c r="B69" s="66">
        <f>B39*B40*B47/B47</f>
        <v>8.4698629251950113</v>
      </c>
      <c r="C69" s="66">
        <f t="shared" ref="C69:AC69" si="70">C39*C40*C47/C47</f>
        <v>8.4369809481189879</v>
      </c>
      <c r="D69" s="66">
        <f t="shared" si="70"/>
        <v>8.3903696735597642</v>
      </c>
      <c r="E69" s="66">
        <f t="shared" si="70"/>
        <v>8.324642067491391</v>
      </c>
      <c r="F69" s="66">
        <f t="shared" si="70"/>
        <v>8.2326640253702319</v>
      </c>
      <c r="G69" s="66">
        <f t="shared" si="70"/>
        <v>8.1053679779279246</v>
      </c>
      <c r="H69" s="66">
        <f t="shared" si="70"/>
        <v>7.9319593395648607</v>
      </c>
      <c r="I69" s="66">
        <f t="shared" si="70"/>
        <v>7.7009375096841852</v>
      </c>
      <c r="J69" s="66">
        <f t="shared" si="70"/>
        <v>7.4024417558463229</v>
      </c>
      <c r="K69" s="66">
        <f t="shared" si="70"/>
        <v>7.0321699283010322</v>
      </c>
      <c r="L69" s="66">
        <f t="shared" si="70"/>
        <v>6.5961432670378439</v>
      </c>
      <c r="M69" s="66">
        <f t="shared" si="70"/>
        <v>6.1139892174750745</v>
      </c>
      <c r="N69" s="66">
        <f t="shared" si="70"/>
        <v>5.6175270121752394</v>
      </c>
      <c r="O69" s="66">
        <f t="shared" si="70"/>
        <v>5.1433421548288711</v>
      </c>
      <c r="P69" s="66">
        <f t="shared" si="70"/>
        <v>4.7224494946019533</v>
      </c>
      <c r="Q69" s="66">
        <f t="shared" si="70"/>
        <v>4.3728172693605067</v>
      </c>
      <c r="R69" s="66">
        <f t="shared" si="70"/>
        <v>4.0981689382712672</v>
      </c>
      <c r="S69" s="66">
        <f t="shared" si="70"/>
        <v>3.8917973633110425</v>
      </c>
      <c r="T69" s="66">
        <f t="shared" si="70"/>
        <v>3.741862616690621</v>
      </c>
      <c r="U69" s="66">
        <f t="shared" si="70"/>
        <v>3.6355782869580788</v>
      </c>
      <c r="V69" s="66">
        <f t="shared" si="70"/>
        <v>3.5615443120608479</v>
      </c>
      <c r="W69" s="66">
        <f t="shared" si="70"/>
        <v>3.510601697660988</v>
      </c>
      <c r="X69" s="66">
        <f t="shared" si="70"/>
        <v>3.4758424826050121</v>
      </c>
      <c r="Y69" s="66">
        <f t="shared" si="70"/>
        <v>3.4522617393209574</v>
      </c>
      <c r="Z69" s="66">
        <f t="shared" si="70"/>
        <v>3.4363269296495731</v>
      </c>
      <c r="AA69" s="66">
        <f t="shared" si="70"/>
        <v>3.4255873285065905</v>
      </c>
      <c r="AB69" s="66">
        <f t="shared" si="70"/>
        <v>3.4183620372217196</v>
      </c>
      <c r="AC69" s="66">
        <f t="shared" si="70"/>
        <v>3.4135068980776566</v>
      </c>
    </row>
    <row r="70" spans="1:29" ht="15.75" thickBot="1" x14ac:dyDescent="0.3">
      <c r="A70" s="59" t="str">
        <f t="shared" ref="A70" si="71">A58</f>
        <v>Emission Cost</v>
      </c>
      <c r="B70" s="66">
        <f>B41</f>
        <v>0</v>
      </c>
      <c r="C70" s="66">
        <f t="shared" ref="C70:AC70" si="72">C41</f>
        <v>0</v>
      </c>
      <c r="D70" s="66">
        <f t="shared" si="72"/>
        <v>0</v>
      </c>
      <c r="E70" s="66">
        <f t="shared" si="72"/>
        <v>0</v>
      </c>
      <c r="F70" s="66">
        <f t="shared" si="72"/>
        <v>0</v>
      </c>
      <c r="G70" s="66">
        <f t="shared" si="72"/>
        <v>0</v>
      </c>
      <c r="H70" s="66">
        <f t="shared" si="72"/>
        <v>0</v>
      </c>
      <c r="I70" s="66">
        <f t="shared" si="72"/>
        <v>0</v>
      </c>
      <c r="J70" s="66">
        <f t="shared" si="72"/>
        <v>0</v>
      </c>
      <c r="K70" s="66">
        <f t="shared" si="72"/>
        <v>0</v>
      </c>
      <c r="L70" s="66">
        <f t="shared" si="72"/>
        <v>0</v>
      </c>
      <c r="M70" s="66">
        <f t="shared" si="72"/>
        <v>0</v>
      </c>
      <c r="N70" s="66">
        <f t="shared" si="72"/>
        <v>0</v>
      </c>
      <c r="O70" s="66">
        <f t="shared" si="72"/>
        <v>0</v>
      </c>
      <c r="P70" s="66">
        <f t="shared" si="72"/>
        <v>0</v>
      </c>
      <c r="Q70" s="66">
        <f t="shared" si="72"/>
        <v>0</v>
      </c>
      <c r="R70" s="66">
        <f t="shared" si="72"/>
        <v>0</v>
      </c>
      <c r="S70" s="66">
        <f t="shared" si="72"/>
        <v>0</v>
      </c>
      <c r="T70" s="66">
        <f t="shared" si="72"/>
        <v>0</v>
      </c>
      <c r="U70" s="66">
        <f t="shared" si="72"/>
        <v>0</v>
      </c>
      <c r="V70" s="66">
        <f t="shared" si="72"/>
        <v>0</v>
      </c>
      <c r="W70" s="66">
        <f t="shared" si="72"/>
        <v>0</v>
      </c>
      <c r="X70" s="66">
        <f t="shared" si="72"/>
        <v>0</v>
      </c>
      <c r="Y70" s="66">
        <f t="shared" si="72"/>
        <v>0</v>
      </c>
      <c r="Z70" s="66">
        <f t="shared" si="72"/>
        <v>0</v>
      </c>
      <c r="AA70" s="66">
        <f t="shared" si="72"/>
        <v>0</v>
      </c>
      <c r="AB70" s="66">
        <f t="shared" si="72"/>
        <v>0</v>
      </c>
      <c r="AC70" s="66">
        <f t="shared" si="72"/>
        <v>0</v>
      </c>
    </row>
    <row r="71" spans="1:29" ht="15.75" thickBot="1" x14ac:dyDescent="0.3">
      <c r="A71" s="31" t="s">
        <v>63</v>
      </c>
      <c r="B71" s="76">
        <f>B62+B63+B64-B65+B66+B67+B68+B69+B70</f>
        <v>30.209492935708269</v>
      </c>
      <c r="C71" s="76">
        <f t="shared" ref="C71:AC71" si="73">C62+C63+C64-C65+C66+C67+C68+C69+C70</f>
        <v>30.133167779870433</v>
      </c>
      <c r="D71" s="76">
        <f t="shared" si="73"/>
        <v>30.024873419126806</v>
      </c>
      <c r="E71" s="76">
        <f t="shared" si="73"/>
        <v>29.871962698102905</v>
      </c>
      <c r="F71" s="76">
        <f t="shared" si="73"/>
        <v>29.657581135497871</v>
      </c>
      <c r="G71" s="76">
        <f t="shared" si="73"/>
        <v>29.360099760729113</v>
      </c>
      <c r="H71" s="76">
        <f t="shared" si="73"/>
        <v>28.953373405247234</v>
      </c>
      <c r="I71" s="76">
        <f t="shared" si="73"/>
        <v>28.408797564874664</v>
      </c>
      <c r="J71" s="76">
        <f t="shared" si="73"/>
        <v>27.700426145143922</v>
      </c>
      <c r="K71" s="76">
        <f t="shared" si="73"/>
        <v>26.813985194385893</v>
      </c>
      <c r="L71" s="76">
        <f t="shared" si="73"/>
        <v>25.758570401904421</v>
      </c>
      <c r="M71" s="76">
        <f t="shared" si="73"/>
        <v>24.576028571951198</v>
      </c>
      <c r="N71" s="76">
        <f t="shared" si="73"/>
        <v>23.340169860511914</v>
      </c>
      <c r="O71" s="76">
        <f t="shared" si="73"/>
        <v>22.141138437264551</v>
      </c>
      <c r="P71" s="76">
        <f t="shared" si="73"/>
        <v>21.060403028179174</v>
      </c>
      <c r="Q71" s="76">
        <f t="shared" si="73"/>
        <v>20.149998429822425</v>
      </c>
      <c r="R71" s="76">
        <f t="shared" si="73"/>
        <v>19.426271856509821</v>
      </c>
      <c r="S71" s="76">
        <f t="shared" si="73"/>
        <v>18.87723365121844</v>
      </c>
      <c r="T71" s="76">
        <f t="shared" si="73"/>
        <v>18.475411449401136</v>
      </c>
      <c r="U71" s="76">
        <f t="shared" si="73"/>
        <v>18.189031233174095</v>
      </c>
      <c r="V71" s="76">
        <f t="shared" si="73"/>
        <v>17.988776638341797</v>
      </c>
      <c r="W71" s="76">
        <f t="shared" si="73"/>
        <v>17.850607817441194</v>
      </c>
      <c r="X71" s="76">
        <f t="shared" si="73"/>
        <v>17.756155362628164</v>
      </c>
      <c r="Y71" s="76">
        <f t="shared" si="73"/>
        <v>17.691996219799332</v>
      </c>
      <c r="Z71" s="76">
        <f t="shared" si="73"/>
        <v>17.648602458688277</v>
      </c>
      <c r="AA71" s="76">
        <f t="shared" si="73"/>
        <v>17.619339020236385</v>
      </c>
      <c r="AB71" s="76">
        <f t="shared" si="73"/>
        <v>17.599643573693772</v>
      </c>
      <c r="AC71" s="76">
        <f t="shared" si="73"/>
        <v>17.58640537744833</v>
      </c>
    </row>
    <row r="72" spans="1:29" ht="15.75" thickBot="1" x14ac:dyDescent="0.3"/>
    <row r="73" spans="1:29" ht="15.75" thickBot="1" x14ac:dyDescent="0.3">
      <c r="A73" s="26" t="s">
        <v>208</v>
      </c>
      <c r="B73" s="163">
        <v>2023</v>
      </c>
      <c r="C73" s="163">
        <v>2024</v>
      </c>
      <c r="D73" s="163">
        <v>2025</v>
      </c>
      <c r="E73" s="163">
        <v>2026</v>
      </c>
      <c r="F73" s="163">
        <v>2027</v>
      </c>
      <c r="G73" s="163">
        <v>2028</v>
      </c>
      <c r="H73" s="163">
        <v>2029</v>
      </c>
      <c r="I73" s="163">
        <v>2030</v>
      </c>
      <c r="J73" s="163">
        <v>2031</v>
      </c>
      <c r="K73" s="163">
        <v>2032</v>
      </c>
      <c r="L73" s="163">
        <v>2033</v>
      </c>
      <c r="M73" s="163">
        <v>2034</v>
      </c>
      <c r="N73" s="163">
        <v>2035</v>
      </c>
      <c r="O73" s="163">
        <v>2036</v>
      </c>
      <c r="P73" s="163">
        <v>2037</v>
      </c>
      <c r="Q73" s="163">
        <v>2038</v>
      </c>
      <c r="R73" s="163">
        <v>2039</v>
      </c>
      <c r="S73" s="163">
        <v>2040</v>
      </c>
      <c r="T73" s="163">
        <v>2041</v>
      </c>
      <c r="U73" s="163">
        <v>2042</v>
      </c>
      <c r="V73" s="163">
        <v>2043</v>
      </c>
      <c r="W73" s="163">
        <v>2044</v>
      </c>
      <c r="X73" s="163">
        <v>2045</v>
      </c>
      <c r="Y73" s="163">
        <v>2046</v>
      </c>
      <c r="Z73" s="163">
        <v>2047</v>
      </c>
      <c r="AA73" s="163">
        <v>2048</v>
      </c>
      <c r="AB73" s="163">
        <v>2049</v>
      </c>
      <c r="AC73" s="164">
        <v>2050</v>
      </c>
    </row>
    <row r="74" spans="1:29" x14ac:dyDescent="0.25">
      <c r="A74" s="29" t="str">
        <f t="shared" ref="A74:A81" si="74">A50</f>
        <v>Capex vehicle</v>
      </c>
      <c r="B74" s="65">
        <f>((1+B35)^B42)*B35/(((1+B35)^B42)-1)*(B31)/B47/(B44)</f>
        <v>2.1632138711235615E-3</v>
      </c>
      <c r="C74" s="65">
        <f t="shared" ref="C74:AC74" si="75">((1+C35)^C42)*C35/(((1+C35)^C42)-1)*(C31)/C47/(C44)</f>
        <v>2.1558184071327311E-3</v>
      </c>
      <c r="D74" s="65">
        <f t="shared" si="75"/>
        <v>2.145317908418739E-3</v>
      </c>
      <c r="E74" s="65">
        <f t="shared" si="75"/>
        <v>2.1304764625200132E-3</v>
      </c>
      <c r="F74" s="65">
        <f t="shared" si="75"/>
        <v>2.1096393402400665E-3</v>
      </c>
      <c r="G74" s="65">
        <f t="shared" si="75"/>
        <v>2.0806681761613224E-3</v>
      </c>
      <c r="H74" s="65">
        <f t="shared" si="75"/>
        <v>2.0409497940227692E-3</v>
      </c>
      <c r="I74" s="65">
        <f t="shared" si="75"/>
        <v>1.9875725444783161E-3</v>
      </c>
      <c r="J74" s="65">
        <f t="shared" si="75"/>
        <v>1.9177981675974668E-3</v>
      </c>
      <c r="K74" s="65">
        <f t="shared" si="75"/>
        <v>1.829929133316432E-3</v>
      </c>
      <c r="L74" s="65">
        <f t="shared" si="75"/>
        <v>1.7244888144602143E-3</v>
      </c>
      <c r="M74" s="65">
        <f t="shared" si="75"/>
        <v>1.6052596798267933E-3</v>
      </c>
      <c r="N74" s="65">
        <f t="shared" si="75"/>
        <v>1.479389971579121E-3</v>
      </c>
      <c r="O74" s="65">
        <f t="shared" si="75"/>
        <v>1.3559971437570768E-3</v>
      </c>
      <c r="P74" s="65">
        <f t="shared" si="75"/>
        <v>1.2436701127276767E-3</v>
      </c>
      <c r="Q74" s="65">
        <f t="shared" si="75"/>
        <v>1.1482081320295062E-3</v>
      </c>
      <c r="R74" s="65">
        <f t="shared" si="75"/>
        <v>1.0717601817623844E-3</v>
      </c>
      <c r="S74" s="65">
        <f t="shared" si="75"/>
        <v>1.0134270027064077E-3</v>
      </c>
      <c r="T74" s="65">
        <f t="shared" si="75"/>
        <v>9.7054743777254216E-4</v>
      </c>
      <c r="U74" s="65">
        <f t="shared" si="75"/>
        <v>9.3988916916910165E-4</v>
      </c>
      <c r="V74" s="65">
        <f t="shared" si="75"/>
        <v>9.1840225048048251E-4</v>
      </c>
      <c r="W74" s="65">
        <f t="shared" si="75"/>
        <v>9.0355346897741005E-4</v>
      </c>
      <c r="X74" s="65">
        <f t="shared" si="75"/>
        <v>8.9339170785169349E-4</v>
      </c>
      <c r="Y74" s="65">
        <f t="shared" si="75"/>
        <v>8.8648392390972366E-4</v>
      </c>
      <c r="Z74" s="65">
        <f t="shared" si="75"/>
        <v>8.8180950338190116E-4</v>
      </c>
      <c r="AA74" s="65">
        <f t="shared" si="75"/>
        <v>8.7865613441364158E-4</v>
      </c>
      <c r="AB74" s="65">
        <f t="shared" si="75"/>
        <v>8.7653330208881694E-4</v>
      </c>
      <c r="AC74" s="65">
        <f t="shared" si="75"/>
        <v>8.7510622887057403E-4</v>
      </c>
    </row>
    <row r="75" spans="1:29" x14ac:dyDescent="0.25">
      <c r="A75" s="30" t="str">
        <f t="shared" si="74"/>
        <v>Residual value (vehicle)</v>
      </c>
      <c r="B75" s="68">
        <f>((1+B35)^B42)*B35/(((1+B35)^B42)-1)*(B32)/B47/(B44)</f>
        <v>-1.0931217673919614E-4</v>
      </c>
      <c r="C75" s="68">
        <f t="shared" ref="C75:AC75" si="76">((1+C35)^C42)*C35/(((1+C35)^C42)-1)*(C32)/C47/(C44)</f>
        <v>-1.0943543447237665E-4</v>
      </c>
      <c r="D75" s="68">
        <f t="shared" si="76"/>
        <v>-1.0961044278427652E-4</v>
      </c>
      <c r="E75" s="68">
        <f t="shared" si="76"/>
        <v>-1.0985780021592194E-4</v>
      </c>
      <c r="F75" s="68">
        <f t="shared" si="76"/>
        <v>-1.102050855872544E-4</v>
      </c>
      <c r="G75" s="68">
        <f t="shared" si="76"/>
        <v>-1.1068793832190012E-4</v>
      </c>
      <c r="H75" s="68">
        <f t="shared" si="76"/>
        <v>-1.1134991135754269E-4</v>
      </c>
      <c r="I75" s="68">
        <f t="shared" si="76"/>
        <v>-1.1223953218328357E-4</v>
      </c>
      <c r="J75" s="68">
        <f t="shared" si="76"/>
        <v>-1.1340243846463104E-4</v>
      </c>
      <c r="K75" s="68">
        <f t="shared" si="76"/>
        <v>-1.1486692236931498E-4</v>
      </c>
      <c r="L75" s="68">
        <f t="shared" si="76"/>
        <v>-1.1662426101691861E-4</v>
      </c>
      <c r="M75" s="68">
        <f t="shared" si="76"/>
        <v>-1.1861141326080898E-4</v>
      </c>
      <c r="N75" s="68">
        <f t="shared" si="76"/>
        <v>-1.2070924173160351E-4</v>
      </c>
      <c r="O75" s="68">
        <f t="shared" si="76"/>
        <v>-1.2276578886197088E-4</v>
      </c>
      <c r="P75" s="68">
        <f t="shared" si="76"/>
        <v>-1.2463790604579422E-4</v>
      </c>
      <c r="Q75" s="68">
        <f t="shared" si="76"/>
        <v>-1.2622893905743041E-4</v>
      </c>
      <c r="R75" s="68">
        <f t="shared" si="76"/>
        <v>-1.2750307156188243E-4</v>
      </c>
      <c r="S75" s="68">
        <f t="shared" si="76"/>
        <v>-1.2847529121281536E-4</v>
      </c>
      <c r="T75" s="68">
        <f t="shared" si="76"/>
        <v>-1.2918995062837979E-4</v>
      </c>
      <c r="U75" s="68">
        <f t="shared" si="76"/>
        <v>-1.2970092177177047E-4</v>
      </c>
      <c r="V75" s="68">
        <f t="shared" si="76"/>
        <v>-1.3005903708324747E-4</v>
      </c>
      <c r="W75" s="68">
        <f t="shared" si="76"/>
        <v>-1.3030651677496533E-4</v>
      </c>
      <c r="X75" s="68">
        <f t="shared" si="76"/>
        <v>-1.3047587946039396E-4</v>
      </c>
      <c r="Y75" s="68">
        <f t="shared" si="76"/>
        <v>-1.305910091927601E-4</v>
      </c>
      <c r="Z75" s="68">
        <f t="shared" si="76"/>
        <v>-1.3066891620155716E-4</v>
      </c>
      <c r="AA75" s="68">
        <f t="shared" si="76"/>
        <v>-1.3072147235102815E-4</v>
      </c>
      <c r="AB75" s="68">
        <f t="shared" si="76"/>
        <v>-1.3075685288977524E-4</v>
      </c>
      <c r="AC75" s="68">
        <f t="shared" si="76"/>
        <v>-1.3078063744341263E-4</v>
      </c>
    </row>
    <row r="76" spans="1:29" x14ac:dyDescent="0.25">
      <c r="A76" s="30" t="str">
        <f t="shared" si="74"/>
        <v>Capex costumization</v>
      </c>
      <c r="B76" s="66">
        <f>((1+B35)^B43)*B35/(((1+B35)^B43)-1)*(B33)/B47/(B44)</f>
        <v>7.6311881817276459E-4</v>
      </c>
      <c r="C76" s="66">
        <f t="shared" ref="C76:AC76" si="77">((1+C35)^C43)*C35/(((1+C35)^C43)-1)*(C33)/C47/(C44)</f>
        <v>7.6311881817276459E-4</v>
      </c>
      <c r="D76" s="66">
        <f t="shared" si="77"/>
        <v>7.6311881817276459E-4</v>
      </c>
      <c r="E76" s="66">
        <f t="shared" si="77"/>
        <v>7.6311881817276459E-4</v>
      </c>
      <c r="F76" s="66">
        <f t="shared" si="77"/>
        <v>7.6311881817276459E-4</v>
      </c>
      <c r="G76" s="66">
        <f t="shared" si="77"/>
        <v>7.6311881817276459E-4</v>
      </c>
      <c r="H76" s="66">
        <f t="shared" si="77"/>
        <v>7.6311881817276459E-4</v>
      </c>
      <c r="I76" s="66">
        <f t="shared" si="77"/>
        <v>7.6311881817276459E-4</v>
      </c>
      <c r="J76" s="66">
        <f t="shared" si="77"/>
        <v>7.6311881817276459E-4</v>
      </c>
      <c r="K76" s="66">
        <f t="shared" si="77"/>
        <v>7.6311881817276459E-4</v>
      </c>
      <c r="L76" s="66">
        <f t="shared" si="77"/>
        <v>7.6311881817276459E-4</v>
      </c>
      <c r="M76" s="66">
        <f t="shared" si="77"/>
        <v>7.6311881817276459E-4</v>
      </c>
      <c r="N76" s="66">
        <f t="shared" si="77"/>
        <v>7.6311881817276459E-4</v>
      </c>
      <c r="O76" s="66">
        <f t="shared" si="77"/>
        <v>7.6311881817276459E-4</v>
      </c>
      <c r="P76" s="66">
        <f t="shared" si="77"/>
        <v>7.6311881817276459E-4</v>
      </c>
      <c r="Q76" s="66">
        <f t="shared" si="77"/>
        <v>7.6311881817276459E-4</v>
      </c>
      <c r="R76" s="66">
        <f t="shared" si="77"/>
        <v>7.6311881817276459E-4</v>
      </c>
      <c r="S76" s="66">
        <f t="shared" si="77"/>
        <v>7.6311881817276459E-4</v>
      </c>
      <c r="T76" s="66">
        <f t="shared" si="77"/>
        <v>7.6311881817276459E-4</v>
      </c>
      <c r="U76" s="66">
        <f t="shared" si="77"/>
        <v>7.6311881817276459E-4</v>
      </c>
      <c r="V76" s="66">
        <f t="shared" si="77"/>
        <v>7.6311881817276459E-4</v>
      </c>
      <c r="W76" s="66">
        <f t="shared" si="77"/>
        <v>7.6311881817276459E-4</v>
      </c>
      <c r="X76" s="66">
        <f t="shared" si="77"/>
        <v>7.6311881817276459E-4</v>
      </c>
      <c r="Y76" s="66">
        <f t="shared" si="77"/>
        <v>7.6311881817276459E-4</v>
      </c>
      <c r="Z76" s="66">
        <f t="shared" si="77"/>
        <v>7.6311881817276459E-4</v>
      </c>
      <c r="AA76" s="66">
        <f t="shared" si="77"/>
        <v>7.6311881817276459E-4</v>
      </c>
      <c r="AB76" s="66">
        <f t="shared" si="77"/>
        <v>7.6311881817276459E-4</v>
      </c>
      <c r="AC76" s="66">
        <f t="shared" si="77"/>
        <v>7.6311881817276459E-4</v>
      </c>
    </row>
    <row r="77" spans="1:29" x14ac:dyDescent="0.25">
      <c r="A77" s="30" t="str">
        <f t="shared" si="74"/>
        <v>Residual value (costumization)</v>
      </c>
      <c r="B77" s="69">
        <f>((1+B35)^B43)*B35/(((1+B35)^B43)-1)*(B34)/B47/(B44)</f>
        <v>-3.8155940908638231E-5</v>
      </c>
      <c r="C77" s="69">
        <f t="shared" ref="C77:AC77" si="78">((1+C35)^C43)*C35/(((1+C35)^C43)-1)*(C34)/C47/(C44)</f>
        <v>-3.8155940908638231E-5</v>
      </c>
      <c r="D77" s="69">
        <f t="shared" si="78"/>
        <v>-3.8155940908638231E-5</v>
      </c>
      <c r="E77" s="69">
        <f t="shared" si="78"/>
        <v>-3.8155940908638231E-5</v>
      </c>
      <c r="F77" s="69">
        <f t="shared" si="78"/>
        <v>-3.8155940908638231E-5</v>
      </c>
      <c r="G77" s="69">
        <f t="shared" si="78"/>
        <v>-3.8155940908638231E-5</v>
      </c>
      <c r="H77" s="69">
        <f t="shared" si="78"/>
        <v>-3.8155940908638231E-5</v>
      </c>
      <c r="I77" s="69">
        <f t="shared" si="78"/>
        <v>-3.8155940908638231E-5</v>
      </c>
      <c r="J77" s="69">
        <f t="shared" si="78"/>
        <v>-3.8155940908638231E-5</v>
      </c>
      <c r="K77" s="69">
        <f t="shared" si="78"/>
        <v>-3.8155940908638231E-5</v>
      </c>
      <c r="L77" s="69">
        <f t="shared" si="78"/>
        <v>-3.8155940908638231E-5</v>
      </c>
      <c r="M77" s="69">
        <f t="shared" si="78"/>
        <v>-3.8155940908638231E-5</v>
      </c>
      <c r="N77" s="69">
        <f t="shared" si="78"/>
        <v>-3.8155940908638231E-5</v>
      </c>
      <c r="O77" s="69">
        <f t="shared" si="78"/>
        <v>-3.8155940908638231E-5</v>
      </c>
      <c r="P77" s="69">
        <f t="shared" si="78"/>
        <v>-3.8155940908638231E-5</v>
      </c>
      <c r="Q77" s="69">
        <f t="shared" si="78"/>
        <v>-3.8155940908638231E-5</v>
      </c>
      <c r="R77" s="69">
        <f t="shared" si="78"/>
        <v>-3.8155940908638231E-5</v>
      </c>
      <c r="S77" s="69">
        <f t="shared" si="78"/>
        <v>-3.8155940908638231E-5</v>
      </c>
      <c r="T77" s="69">
        <f t="shared" si="78"/>
        <v>-3.8155940908638231E-5</v>
      </c>
      <c r="U77" s="69">
        <f t="shared" si="78"/>
        <v>-3.8155940908638231E-5</v>
      </c>
      <c r="V77" s="69">
        <f t="shared" si="78"/>
        <v>-3.8155940908638231E-5</v>
      </c>
      <c r="W77" s="69">
        <f t="shared" si="78"/>
        <v>-3.8155940908638231E-5</v>
      </c>
      <c r="X77" s="69">
        <f t="shared" si="78"/>
        <v>-3.8155940908638231E-5</v>
      </c>
      <c r="Y77" s="69">
        <f t="shared" si="78"/>
        <v>-3.8155940908638231E-5</v>
      </c>
      <c r="Z77" s="69">
        <f t="shared" si="78"/>
        <v>-3.8155940908638231E-5</v>
      </c>
      <c r="AA77" s="69">
        <f t="shared" si="78"/>
        <v>-3.8155940908638231E-5</v>
      </c>
      <c r="AB77" s="69">
        <f t="shared" si="78"/>
        <v>-3.8155940908638231E-5</v>
      </c>
      <c r="AC77" s="69">
        <f t="shared" si="78"/>
        <v>-3.8155940908638231E-5</v>
      </c>
    </row>
    <row r="78" spans="1:29" x14ac:dyDescent="0.25">
      <c r="A78" s="30" t="str">
        <f t="shared" si="74"/>
        <v>Opex fix (admin, crew, insurance)</v>
      </c>
      <c r="B78" s="66">
        <f>B36/B47/(B44)</f>
        <v>1.6256502601040416E-3</v>
      </c>
      <c r="C78" s="66">
        <f t="shared" ref="C78:AC78" si="79">C36/C47/(C44)</f>
        <v>1.6256502601040416E-3</v>
      </c>
      <c r="D78" s="66">
        <f t="shared" si="79"/>
        <v>1.6256502601040416E-3</v>
      </c>
      <c r="E78" s="66">
        <f t="shared" si="79"/>
        <v>1.6256502601040416E-3</v>
      </c>
      <c r="F78" s="66">
        <f t="shared" si="79"/>
        <v>1.6256502601040416E-3</v>
      </c>
      <c r="G78" s="66">
        <f t="shared" si="79"/>
        <v>1.6256502601040416E-3</v>
      </c>
      <c r="H78" s="66">
        <f t="shared" si="79"/>
        <v>1.6256502601040416E-3</v>
      </c>
      <c r="I78" s="66">
        <f t="shared" si="79"/>
        <v>1.6256502601040416E-3</v>
      </c>
      <c r="J78" s="66">
        <f t="shared" si="79"/>
        <v>1.6256502601040416E-3</v>
      </c>
      <c r="K78" s="66">
        <f t="shared" si="79"/>
        <v>1.6256502601040416E-3</v>
      </c>
      <c r="L78" s="66">
        <f t="shared" si="79"/>
        <v>1.6256502601040416E-3</v>
      </c>
      <c r="M78" s="66">
        <f t="shared" si="79"/>
        <v>1.6256502601040416E-3</v>
      </c>
      <c r="N78" s="66">
        <f t="shared" si="79"/>
        <v>1.6256502601040416E-3</v>
      </c>
      <c r="O78" s="66">
        <f t="shared" si="79"/>
        <v>1.6256502601040416E-3</v>
      </c>
      <c r="P78" s="66">
        <f t="shared" si="79"/>
        <v>1.6256502601040416E-3</v>
      </c>
      <c r="Q78" s="66">
        <f t="shared" si="79"/>
        <v>1.6256502601040416E-3</v>
      </c>
      <c r="R78" s="66">
        <f t="shared" si="79"/>
        <v>1.6256502601040416E-3</v>
      </c>
      <c r="S78" s="66">
        <f t="shared" si="79"/>
        <v>1.6256502601040416E-3</v>
      </c>
      <c r="T78" s="66">
        <f t="shared" si="79"/>
        <v>1.6256502601040416E-3</v>
      </c>
      <c r="U78" s="66">
        <f t="shared" si="79"/>
        <v>1.6256502601040416E-3</v>
      </c>
      <c r="V78" s="66">
        <f t="shared" si="79"/>
        <v>1.6256502601040416E-3</v>
      </c>
      <c r="W78" s="66">
        <f t="shared" si="79"/>
        <v>1.6256502601040416E-3</v>
      </c>
      <c r="X78" s="66">
        <f t="shared" si="79"/>
        <v>1.6256502601040416E-3</v>
      </c>
      <c r="Y78" s="66">
        <f t="shared" si="79"/>
        <v>1.6256502601040416E-3</v>
      </c>
      <c r="Z78" s="66">
        <f t="shared" si="79"/>
        <v>1.6256502601040416E-3</v>
      </c>
      <c r="AA78" s="66">
        <f t="shared" si="79"/>
        <v>1.6256502601040416E-3</v>
      </c>
      <c r="AB78" s="66">
        <f t="shared" si="79"/>
        <v>1.6256502601040416E-3</v>
      </c>
      <c r="AC78" s="66">
        <f t="shared" si="79"/>
        <v>1.6256502601040416E-3</v>
      </c>
    </row>
    <row r="79" spans="1:29" x14ac:dyDescent="0.25">
      <c r="A79" s="30" t="str">
        <f t="shared" si="74"/>
        <v>Opex maintenance &amp; repair</v>
      </c>
      <c r="B79" s="66">
        <f>B37/B47/(B44)</f>
        <v>3.4736649752972778E-3</v>
      </c>
      <c r="C79" s="66">
        <f t="shared" ref="C79:AC79" si="80">C37/C47/(C44)</f>
        <v>3.4617894207883393E-3</v>
      </c>
      <c r="D79" s="66">
        <f t="shared" si="80"/>
        <v>3.44492783576762E-3</v>
      </c>
      <c r="E79" s="66">
        <f t="shared" si="80"/>
        <v>3.4210956056357029E-3</v>
      </c>
      <c r="F79" s="66">
        <f t="shared" si="80"/>
        <v>3.387635584499539E-3</v>
      </c>
      <c r="G79" s="66">
        <f t="shared" si="80"/>
        <v>3.3411140087564748E-3</v>
      </c>
      <c r="H79" s="66">
        <f t="shared" si="80"/>
        <v>3.2773346687883435E-3</v>
      </c>
      <c r="I79" s="66">
        <f t="shared" si="80"/>
        <v>3.1916220701889431E-3</v>
      </c>
      <c r="J79" s="66">
        <f t="shared" si="80"/>
        <v>3.0795791453632469E-3</v>
      </c>
      <c r="K79" s="66">
        <f t="shared" si="80"/>
        <v>2.9384800192575641E-3</v>
      </c>
      <c r="L79" s="66">
        <f t="shared" si="80"/>
        <v>2.7691651181817939E-3</v>
      </c>
      <c r="M79" s="66">
        <f t="shared" si="80"/>
        <v>2.5777082888133671E-3</v>
      </c>
      <c r="N79" s="66">
        <f t="shared" si="80"/>
        <v>2.3755880995767228E-3</v>
      </c>
      <c r="O79" s="66">
        <f t="shared" si="80"/>
        <v>2.1774452576090466E-3</v>
      </c>
      <c r="P79" s="66">
        <f t="shared" si="80"/>
        <v>1.9970717500818881E-3</v>
      </c>
      <c r="Q79" s="66">
        <f t="shared" si="80"/>
        <v>1.8437799543652188E-3</v>
      </c>
      <c r="R79" s="66">
        <f t="shared" si="80"/>
        <v>1.7210206790013629E-3</v>
      </c>
      <c r="S79" s="66">
        <f t="shared" si="80"/>
        <v>1.6273499034532913E-3</v>
      </c>
      <c r="T79" s="66">
        <f t="shared" si="80"/>
        <v>1.5584943710184004E-3</v>
      </c>
      <c r="U79" s="66">
        <f t="shared" si="80"/>
        <v>1.5092636614373297E-3</v>
      </c>
      <c r="V79" s="66">
        <f t="shared" si="80"/>
        <v>1.4747602043949845E-3</v>
      </c>
      <c r="W79" s="66">
        <f t="shared" si="80"/>
        <v>1.4509161948305144E-3</v>
      </c>
      <c r="X79" s="66">
        <f t="shared" si="80"/>
        <v>1.4345985508929758E-3</v>
      </c>
      <c r="Y79" s="66">
        <f t="shared" si="80"/>
        <v>1.4235061076276786E-3</v>
      </c>
      <c r="Z79" s="66">
        <f t="shared" si="80"/>
        <v>1.4159999747001592E-3</v>
      </c>
      <c r="AA79" s="66">
        <f t="shared" si="80"/>
        <v>1.4109363295906981E-3</v>
      </c>
      <c r="AB79" s="66">
        <f t="shared" si="80"/>
        <v>1.4075275088570635E-3</v>
      </c>
      <c r="AC79" s="66">
        <f t="shared" si="80"/>
        <v>1.4052359304229719E-3</v>
      </c>
    </row>
    <row r="80" spans="1:29" x14ac:dyDescent="0.25">
      <c r="A80" s="30" t="str">
        <f t="shared" si="74"/>
        <v>Opex var (mode-fees, shunting)</v>
      </c>
      <c r="B80" s="66">
        <f>B38*B47/B47/(B44)</f>
        <v>1.7507002801120447E-3</v>
      </c>
      <c r="C80" s="66">
        <f t="shared" ref="C80:AC80" si="81">C38*C47/C47/(C44)</f>
        <v>1.7507002801120447E-3</v>
      </c>
      <c r="D80" s="66">
        <f t="shared" si="81"/>
        <v>1.7507002801120447E-3</v>
      </c>
      <c r="E80" s="66">
        <f t="shared" si="81"/>
        <v>1.7507002801120447E-3</v>
      </c>
      <c r="F80" s="66">
        <f t="shared" si="81"/>
        <v>1.7507002801120447E-3</v>
      </c>
      <c r="G80" s="66">
        <f t="shared" si="81"/>
        <v>1.7507002801120447E-3</v>
      </c>
      <c r="H80" s="66">
        <f t="shared" si="81"/>
        <v>1.7507002801120447E-3</v>
      </c>
      <c r="I80" s="66">
        <f t="shared" si="81"/>
        <v>1.7507002801120447E-3</v>
      </c>
      <c r="J80" s="66">
        <f t="shared" si="81"/>
        <v>1.7507002801120447E-3</v>
      </c>
      <c r="K80" s="66">
        <f t="shared" si="81"/>
        <v>1.7507002801120447E-3</v>
      </c>
      <c r="L80" s="66">
        <f t="shared" si="81"/>
        <v>1.7507002801120447E-3</v>
      </c>
      <c r="M80" s="66">
        <f t="shared" si="81"/>
        <v>1.7507002801120447E-3</v>
      </c>
      <c r="N80" s="66">
        <f t="shared" si="81"/>
        <v>1.7507002801120447E-3</v>
      </c>
      <c r="O80" s="66">
        <f t="shared" si="81"/>
        <v>1.7507002801120447E-3</v>
      </c>
      <c r="P80" s="66">
        <f t="shared" si="81"/>
        <v>1.7507002801120447E-3</v>
      </c>
      <c r="Q80" s="66">
        <f t="shared" si="81"/>
        <v>1.7507002801120447E-3</v>
      </c>
      <c r="R80" s="66">
        <f t="shared" si="81"/>
        <v>1.7507002801120447E-3</v>
      </c>
      <c r="S80" s="66">
        <f t="shared" si="81"/>
        <v>1.7507002801120447E-3</v>
      </c>
      <c r="T80" s="66">
        <f t="shared" si="81"/>
        <v>1.7507002801120447E-3</v>
      </c>
      <c r="U80" s="66">
        <f t="shared" si="81"/>
        <v>1.7507002801120447E-3</v>
      </c>
      <c r="V80" s="66">
        <f t="shared" si="81"/>
        <v>1.7507002801120447E-3</v>
      </c>
      <c r="W80" s="66">
        <f t="shared" si="81"/>
        <v>1.7507002801120447E-3</v>
      </c>
      <c r="X80" s="66">
        <f t="shared" si="81"/>
        <v>1.7507002801120447E-3</v>
      </c>
      <c r="Y80" s="66">
        <f t="shared" si="81"/>
        <v>1.7507002801120447E-3</v>
      </c>
      <c r="Z80" s="66">
        <f t="shared" si="81"/>
        <v>1.7507002801120447E-3</v>
      </c>
      <c r="AA80" s="66">
        <f t="shared" si="81"/>
        <v>1.7507002801120447E-3</v>
      </c>
      <c r="AB80" s="66">
        <f t="shared" si="81"/>
        <v>1.7507002801120447E-3</v>
      </c>
      <c r="AC80" s="66">
        <f t="shared" si="81"/>
        <v>1.7507002801120447E-3</v>
      </c>
    </row>
    <row r="81" spans="1:29" x14ac:dyDescent="0.25">
      <c r="A81" s="30" t="str">
        <f t="shared" si="74"/>
        <v>Fuel Cost</v>
      </c>
      <c r="B81" s="66">
        <f>B39*B40*B47/B47/(B44)</f>
        <v>3.7811888058906298E-3</v>
      </c>
      <c r="C81" s="66">
        <f t="shared" ref="C81:AC81" si="82">C39*C40*C47/C47/(C44)</f>
        <v>3.766509351838834E-3</v>
      </c>
      <c r="D81" s="66">
        <f t="shared" si="82"/>
        <v>3.7457007471248947E-3</v>
      </c>
      <c r="E81" s="66">
        <f t="shared" si="82"/>
        <v>3.7163580658443711E-3</v>
      </c>
      <c r="F81" s="66">
        <f t="shared" si="82"/>
        <v>3.6752964398974251E-3</v>
      </c>
      <c r="G81" s="66">
        <f t="shared" si="82"/>
        <v>3.618467847289252E-3</v>
      </c>
      <c r="H81" s="66">
        <f t="shared" si="82"/>
        <v>3.5410532765914556E-3</v>
      </c>
      <c r="I81" s="66">
        <f t="shared" si="82"/>
        <v>3.4379185311090112E-3</v>
      </c>
      <c r="J81" s="66">
        <f t="shared" si="82"/>
        <v>3.3046614981456801E-3</v>
      </c>
      <c r="K81" s="66">
        <f t="shared" si="82"/>
        <v>3.1393615751343896E-3</v>
      </c>
      <c r="L81" s="66">
        <f t="shared" si="82"/>
        <v>2.9447068156418948E-3</v>
      </c>
      <c r="M81" s="66">
        <f t="shared" si="82"/>
        <v>2.7294594720870869E-3</v>
      </c>
      <c r="N81" s="66">
        <f t="shared" si="82"/>
        <v>2.5078245590068032E-3</v>
      </c>
      <c r="O81" s="66">
        <f t="shared" si="82"/>
        <v>2.2961348905486032E-3</v>
      </c>
      <c r="P81" s="66">
        <f t="shared" si="82"/>
        <v>2.1082363815187292E-3</v>
      </c>
      <c r="Q81" s="66">
        <f t="shared" si="82"/>
        <v>1.9521505666787976E-3</v>
      </c>
      <c r="R81" s="66">
        <f t="shared" si="82"/>
        <v>1.829539704585387E-3</v>
      </c>
      <c r="S81" s="66">
        <f t="shared" si="82"/>
        <v>1.7374095371924297E-3</v>
      </c>
      <c r="T81" s="66">
        <f t="shared" si="82"/>
        <v>1.67047438245117E-3</v>
      </c>
      <c r="U81" s="66">
        <f t="shared" si="82"/>
        <v>1.6230260209634281E-3</v>
      </c>
      <c r="V81" s="66">
        <f t="shared" si="82"/>
        <v>1.5899751393128785E-3</v>
      </c>
      <c r="W81" s="66">
        <f t="shared" si="82"/>
        <v>1.5672329007415124E-3</v>
      </c>
      <c r="X81" s="66">
        <f t="shared" si="82"/>
        <v>1.5517153940200947E-3</v>
      </c>
      <c r="Y81" s="66">
        <f t="shared" si="82"/>
        <v>1.5411882764825703E-3</v>
      </c>
      <c r="Z81" s="66">
        <f t="shared" si="82"/>
        <v>1.534074522164988E-3</v>
      </c>
      <c r="AA81" s="66">
        <f t="shared" si="82"/>
        <v>1.5292800573690137E-3</v>
      </c>
      <c r="AB81" s="66">
        <f t="shared" si="82"/>
        <v>1.5260544809025535E-3</v>
      </c>
      <c r="AC81" s="66">
        <f t="shared" si="82"/>
        <v>1.5238870080703825E-3</v>
      </c>
    </row>
    <row r="82" spans="1:29" x14ac:dyDescent="0.25">
      <c r="A82" s="59" t="str">
        <f>A45</f>
        <v>Market failure (av. utilization)</v>
      </c>
      <c r="B82" s="66">
        <f t="shared" ref="B82:AC82" si="83">B71/B45-B71/B44</f>
        <v>1.4610245839442241E-2</v>
      </c>
      <c r="C82" s="66">
        <f t="shared" si="83"/>
        <v>1.4573332631633766E-2</v>
      </c>
      <c r="D82" s="66">
        <f t="shared" si="83"/>
        <v>1.4520958126809837E-2</v>
      </c>
      <c r="E82" s="66">
        <f t="shared" si="83"/>
        <v>1.4447005769171791E-2</v>
      </c>
      <c r="F82" s="66">
        <f t="shared" si="83"/>
        <v>1.4343324209876203E-2</v>
      </c>
      <c r="G82" s="66">
        <f t="shared" si="83"/>
        <v>1.4199453009281193E-2</v>
      </c>
      <c r="H82" s="66">
        <f t="shared" si="83"/>
        <v>1.4002747554621055E-2</v>
      </c>
      <c r="I82" s="66">
        <f t="shared" si="83"/>
        <v>1.3739373822298014E-2</v>
      </c>
      <c r="J82" s="66">
        <f t="shared" si="83"/>
        <v>1.3396783477934188E-2</v>
      </c>
      <c r="K82" s="66">
        <f t="shared" si="83"/>
        <v>1.2968073196689604E-2</v>
      </c>
      <c r="L82" s="66">
        <f t="shared" si="83"/>
        <v>1.2457641935444843E-2</v>
      </c>
      <c r="M82" s="66">
        <f t="shared" si="83"/>
        <v>1.1885728103994254E-2</v>
      </c>
      <c r="N82" s="66">
        <f t="shared" si="83"/>
        <v>1.1288028578372576E-2</v>
      </c>
      <c r="O82" s="66">
        <f t="shared" si="83"/>
        <v>1.0708139869212764E-2</v>
      </c>
      <c r="P82" s="66">
        <f t="shared" si="83"/>
        <v>1.0185462774044985E-2</v>
      </c>
      <c r="Q82" s="66">
        <f t="shared" si="83"/>
        <v>9.7451629310897139E-3</v>
      </c>
      <c r="R82" s="66">
        <f t="shared" si="83"/>
        <v>9.3951463591751359E-3</v>
      </c>
      <c r="S82" s="66">
        <f t="shared" si="83"/>
        <v>9.1296144890565378E-3</v>
      </c>
      <c r="T82" s="66">
        <f t="shared" si="83"/>
        <v>8.9352808349038217E-3</v>
      </c>
      <c r="U82" s="66">
        <f t="shared" si="83"/>
        <v>8.7967784981868771E-3</v>
      </c>
      <c r="V82" s="66">
        <f t="shared" si="83"/>
        <v>8.6999291777694679E-3</v>
      </c>
      <c r="W82" s="66">
        <f t="shared" si="83"/>
        <v>8.6331064593279591E-3</v>
      </c>
      <c r="X82" s="66">
        <f t="shared" si="83"/>
        <v>8.587426328652014E-3</v>
      </c>
      <c r="Y82" s="66">
        <f t="shared" si="83"/>
        <v>8.5563969813017577E-3</v>
      </c>
      <c r="Z82" s="66">
        <f t="shared" si="83"/>
        <v>8.5354104152882276E-3</v>
      </c>
      <c r="AA82" s="66">
        <f t="shared" si="83"/>
        <v>8.5212577106797971E-3</v>
      </c>
      <c r="AB82" s="66">
        <f t="shared" si="83"/>
        <v>8.5117323831108253E-3</v>
      </c>
      <c r="AC82" s="66">
        <f t="shared" si="83"/>
        <v>8.5053299816528361E-3</v>
      </c>
    </row>
    <row r="83" spans="1:29" x14ac:dyDescent="0.25">
      <c r="A83" s="59" t="str">
        <f>A46</f>
        <v>Payload loss (fuel)</v>
      </c>
      <c r="B83" s="66">
        <f>B71/(B44-B46)-B71/B44</f>
        <v>2.4520692317945084E-4</v>
      </c>
      <c r="C83" s="66">
        <f t="shared" ref="C83:AC83" si="84">C71/(C44-C46)-C71/C44</f>
        <v>2.4458740081063739E-4</v>
      </c>
      <c r="D83" s="66">
        <f t="shared" si="84"/>
        <v>2.4370838814226359E-4</v>
      </c>
      <c r="E83" s="66">
        <f t="shared" si="84"/>
        <v>2.4246722969239499E-4</v>
      </c>
      <c r="F83" s="66">
        <f t="shared" si="84"/>
        <v>2.4072711960631404E-4</v>
      </c>
      <c r="G83" s="66">
        <f t="shared" si="84"/>
        <v>2.3831249805786499E-4</v>
      </c>
      <c r="H83" s="66">
        <f t="shared" si="84"/>
        <v>2.3501114776986257E-4</v>
      </c>
      <c r="I83" s="66">
        <f t="shared" si="84"/>
        <v>2.3059088932528109E-4</v>
      </c>
      <c r="J83" s="66">
        <f t="shared" si="84"/>
        <v>2.2484112130798616E-4</v>
      </c>
      <c r="K83" s="66">
        <f t="shared" si="84"/>
        <v>2.1764598372066464E-4</v>
      </c>
      <c r="L83" s="66">
        <f t="shared" si="84"/>
        <v>2.0907930521026248E-4</v>
      </c>
      <c r="M83" s="66">
        <f t="shared" si="84"/>
        <v>1.9948075139570622E-4</v>
      </c>
      <c r="N83" s="66">
        <f t="shared" si="84"/>
        <v>1.8944943068597252E-4</v>
      </c>
      <c r="O83" s="66">
        <f t="shared" si="84"/>
        <v>1.797170327700031E-4</v>
      </c>
      <c r="P83" s="66">
        <f t="shared" si="84"/>
        <v>1.7094482977418092E-4</v>
      </c>
      <c r="Q83" s="66">
        <f t="shared" si="84"/>
        <v>1.6355518206024808E-4</v>
      </c>
      <c r="R83" s="66">
        <f t="shared" si="84"/>
        <v>1.5768077805608689E-4</v>
      </c>
      <c r="S83" s="66">
        <f t="shared" si="84"/>
        <v>1.5322429911703191E-4</v>
      </c>
      <c r="T83" s="66">
        <f t="shared" si="84"/>
        <v>1.4996275527111302E-4</v>
      </c>
      <c r="U83" s="66">
        <f t="shared" si="84"/>
        <v>1.4763824052901192E-4</v>
      </c>
      <c r="V83" s="66">
        <f t="shared" si="84"/>
        <v>1.4601279738913828E-4</v>
      </c>
      <c r="W83" s="66">
        <f t="shared" si="84"/>
        <v>1.4489129721948976E-4</v>
      </c>
      <c r="X83" s="66">
        <f t="shared" si="84"/>
        <v>1.4412463768367044E-4</v>
      </c>
      <c r="Y83" s="66">
        <f t="shared" si="84"/>
        <v>1.4360386542044794E-4</v>
      </c>
      <c r="Z83" s="66">
        <f t="shared" si="84"/>
        <v>1.4325164333350848E-4</v>
      </c>
      <c r="AA83" s="66">
        <f t="shared" si="84"/>
        <v>1.4301411542399535E-4</v>
      </c>
      <c r="AB83" s="66">
        <f t="shared" si="84"/>
        <v>1.4285424978647578E-4</v>
      </c>
      <c r="AC83" s="66">
        <f t="shared" si="84"/>
        <v>1.4274679689487216E-4</v>
      </c>
    </row>
    <row r="84" spans="1:29" ht="15.75" thickBot="1" x14ac:dyDescent="0.3">
      <c r="A84" s="59" t="str">
        <f>A21</f>
        <v>Emission Cost</v>
      </c>
      <c r="B84" s="68">
        <f>B41*B47/B47/(B44)</f>
        <v>0</v>
      </c>
      <c r="C84" s="68">
        <f t="shared" ref="C84:AC84" si="85">C41*C47/C47/(C44)</f>
        <v>0</v>
      </c>
      <c r="D84" s="68">
        <f t="shared" si="85"/>
        <v>0</v>
      </c>
      <c r="E84" s="68">
        <f t="shared" si="85"/>
        <v>0</v>
      </c>
      <c r="F84" s="68">
        <f t="shared" si="85"/>
        <v>0</v>
      </c>
      <c r="G84" s="68">
        <f t="shared" si="85"/>
        <v>0</v>
      </c>
      <c r="H84" s="68">
        <f t="shared" si="85"/>
        <v>0</v>
      </c>
      <c r="I84" s="68">
        <f t="shared" si="85"/>
        <v>0</v>
      </c>
      <c r="J84" s="68">
        <f t="shared" si="85"/>
        <v>0</v>
      </c>
      <c r="K84" s="68">
        <f t="shared" si="85"/>
        <v>0</v>
      </c>
      <c r="L84" s="68">
        <f t="shared" si="85"/>
        <v>0</v>
      </c>
      <c r="M84" s="68">
        <f t="shared" si="85"/>
        <v>0</v>
      </c>
      <c r="N84" s="68">
        <f t="shared" si="85"/>
        <v>0</v>
      </c>
      <c r="O84" s="68">
        <f t="shared" si="85"/>
        <v>0</v>
      </c>
      <c r="P84" s="68">
        <f t="shared" si="85"/>
        <v>0</v>
      </c>
      <c r="Q84" s="68">
        <f t="shared" si="85"/>
        <v>0</v>
      </c>
      <c r="R84" s="68">
        <f t="shared" si="85"/>
        <v>0</v>
      </c>
      <c r="S84" s="68">
        <f t="shared" si="85"/>
        <v>0</v>
      </c>
      <c r="T84" s="68">
        <f t="shared" si="85"/>
        <v>0</v>
      </c>
      <c r="U84" s="68">
        <f t="shared" si="85"/>
        <v>0</v>
      </c>
      <c r="V84" s="68">
        <f t="shared" si="85"/>
        <v>0</v>
      </c>
      <c r="W84" s="68">
        <f t="shared" si="85"/>
        <v>0</v>
      </c>
      <c r="X84" s="68">
        <f t="shared" si="85"/>
        <v>0</v>
      </c>
      <c r="Y84" s="68">
        <f t="shared" si="85"/>
        <v>0</v>
      </c>
      <c r="Z84" s="68">
        <f t="shared" si="85"/>
        <v>0</v>
      </c>
      <c r="AA84" s="68">
        <f t="shared" si="85"/>
        <v>0</v>
      </c>
      <c r="AB84" s="68">
        <f t="shared" si="85"/>
        <v>0</v>
      </c>
      <c r="AC84" s="68">
        <f t="shared" si="85"/>
        <v>0</v>
      </c>
    </row>
    <row r="85" spans="1:29" ht="15.75" thickBot="1" x14ac:dyDescent="0.3">
      <c r="A85" s="31" t="s">
        <v>210</v>
      </c>
      <c r="B85" s="77">
        <f>B74+B75+B76+B77+B78+B79+B80+B81+B82+B83+B84</f>
        <v>2.826552165567418E-2</v>
      </c>
      <c r="C85" s="77">
        <f t="shared" ref="C85:AC85" si="86">C74+C75+C76+C77+C78+C79+C80+C81+C82+C83+C84</f>
        <v>2.8193915195212145E-2</v>
      </c>
      <c r="D85" s="77">
        <f t="shared" si="86"/>
        <v>2.8092315980959289E-2</v>
      </c>
      <c r="E85" s="77">
        <f t="shared" si="86"/>
        <v>2.7948858750128563E-2</v>
      </c>
      <c r="F85" s="77">
        <f t="shared" si="86"/>
        <v>2.7747731026012506E-2</v>
      </c>
      <c r="G85" s="77">
        <f t="shared" si="86"/>
        <v>2.7468641018704415E-2</v>
      </c>
      <c r="H85" s="77">
        <f t="shared" si="86"/>
        <v>2.7087059947916155E-2</v>
      </c>
      <c r="I85" s="77">
        <f t="shared" si="86"/>
        <v>2.6576151742696494E-2</v>
      </c>
      <c r="J85" s="77">
        <f t="shared" si="86"/>
        <v>2.5911574389364152E-2</v>
      </c>
      <c r="K85" s="77">
        <f t="shared" si="86"/>
        <v>2.5079936403229551E-2</v>
      </c>
      <c r="L85" s="77">
        <f t="shared" si="86"/>
        <v>2.4089771145402304E-2</v>
      </c>
      <c r="M85" s="77">
        <f t="shared" si="86"/>
        <v>2.2980338300336613E-2</v>
      </c>
      <c r="N85" s="77">
        <f t="shared" si="86"/>
        <v>2.1820884814969806E-2</v>
      </c>
      <c r="O85" s="77">
        <f t="shared" si="86"/>
        <v>2.0695981822515738E-2</v>
      </c>
      <c r="P85" s="77">
        <f t="shared" si="86"/>
        <v>1.9682061359581879E-2</v>
      </c>
      <c r="Q85" s="77">
        <f t="shared" si="86"/>
        <v>1.8827941244646266E-2</v>
      </c>
      <c r="R85" s="77">
        <f t="shared" si="86"/>
        <v>1.8148958048498684E-2</v>
      </c>
      <c r="S85" s="77">
        <f t="shared" si="86"/>
        <v>1.7633863357793093E-2</v>
      </c>
      <c r="T85" s="77">
        <f t="shared" si="86"/>
        <v>1.7256883248268878E-2</v>
      </c>
      <c r="U85" s="77">
        <f t="shared" si="86"/>
        <v>1.6988208085994189E-2</v>
      </c>
      <c r="V85" s="77">
        <f t="shared" si="86"/>
        <v>1.6800333949743916E-2</v>
      </c>
      <c r="W85" s="77">
        <f t="shared" si="86"/>
        <v>1.6670707221802132E-2</v>
      </c>
      <c r="X85" s="77">
        <f t="shared" si="86"/>
        <v>1.6582094157120267E-2</v>
      </c>
      <c r="Y85" s="77">
        <f t="shared" si="86"/>
        <v>1.6521901563029635E-2</v>
      </c>
      <c r="Z85" s="77">
        <f t="shared" si="86"/>
        <v>1.6481190560147442E-2</v>
      </c>
      <c r="AA85" s="77">
        <f t="shared" si="86"/>
        <v>1.6453736292606332E-2</v>
      </c>
      <c r="AB85" s="77">
        <f t="shared" si="86"/>
        <v>1.643525848933617E-2</v>
      </c>
      <c r="AC85" s="77">
        <f t="shared" si="86"/>
        <v>1.6422838725948435E-2</v>
      </c>
    </row>
    <row r="87" spans="1:29" x14ac:dyDescent="0.25">
      <c r="B87" s="40"/>
    </row>
    <row r="107" spans="1:2" s="3" customFormat="1" ht="21" x14ac:dyDescent="0.35">
      <c r="A107" s="2" t="str">
        <f>'Parameter Input'!A88</f>
        <v>Railway long-haul: Liquid bulk</v>
      </c>
    </row>
    <row r="108" spans="1:2" s="3" customFormat="1" ht="21" x14ac:dyDescent="0.35">
      <c r="A108" s="2" t="s">
        <v>103</v>
      </c>
    </row>
    <row r="109" spans="1:2" x14ac:dyDescent="0.25">
      <c r="A109" s="33" t="s">
        <v>195</v>
      </c>
    </row>
    <row r="110" spans="1:2" x14ac:dyDescent="0.25">
      <c r="A110" s="33" t="s">
        <v>196</v>
      </c>
    </row>
    <row r="111" spans="1:2" ht="15.75" thickBot="1" x14ac:dyDescent="0.3">
      <c r="A111" s="34" t="s">
        <v>197</v>
      </c>
      <c r="B111" s="34"/>
    </row>
    <row r="112" spans="1:2" ht="15.75" thickBot="1" x14ac:dyDescent="0.3">
      <c r="A112" s="39" t="s">
        <v>198</v>
      </c>
      <c r="B112" s="35"/>
    </row>
    <row r="113" spans="1:44" ht="15.75" thickBot="1" x14ac:dyDescent="0.3">
      <c r="A113" s="38" t="s">
        <v>199</v>
      </c>
      <c r="B113" s="36"/>
    </row>
    <row r="114" spans="1:44" ht="15.75" thickBot="1" x14ac:dyDescent="0.3"/>
    <row r="115" spans="1:44" x14ac:dyDescent="0.25">
      <c r="A115" s="5" t="s">
        <v>200</v>
      </c>
      <c r="B115" s="6">
        <v>2023</v>
      </c>
      <c r="C115" s="6">
        <v>2050</v>
      </c>
      <c r="D115" s="7"/>
      <c r="E115" s="5" t="s">
        <v>201</v>
      </c>
      <c r="F115" s="8"/>
      <c r="G115" s="8"/>
      <c r="H115" s="8"/>
      <c r="I115" s="8"/>
      <c r="J115" s="8"/>
      <c r="K115" s="9"/>
      <c r="L115" s="10" t="s">
        <v>2</v>
      </c>
      <c r="M115" s="11"/>
      <c r="N115" s="11"/>
      <c r="O115" s="11"/>
      <c r="P115" s="12"/>
      <c r="Q115" s="13">
        <v>0</v>
      </c>
      <c r="R115" s="13">
        <v>1</v>
      </c>
      <c r="S115" s="13">
        <v>2</v>
      </c>
      <c r="T115" s="13">
        <v>3</v>
      </c>
      <c r="U115" s="13">
        <v>4</v>
      </c>
      <c r="V115" s="13">
        <v>5</v>
      </c>
      <c r="W115" s="13">
        <v>6</v>
      </c>
      <c r="X115" s="13">
        <v>7</v>
      </c>
      <c r="Y115" s="13">
        <v>8</v>
      </c>
      <c r="Z115" s="13">
        <v>9</v>
      </c>
      <c r="AA115" s="13">
        <v>10</v>
      </c>
      <c r="AB115" s="13">
        <v>11</v>
      </c>
      <c r="AC115" s="13">
        <v>12</v>
      </c>
      <c r="AD115" s="13">
        <v>13</v>
      </c>
      <c r="AE115" s="13">
        <v>14</v>
      </c>
      <c r="AF115" s="13">
        <v>15</v>
      </c>
      <c r="AG115" s="13">
        <v>16</v>
      </c>
      <c r="AH115" s="13">
        <v>17</v>
      </c>
      <c r="AI115" s="13">
        <v>18</v>
      </c>
      <c r="AJ115" s="13">
        <v>19</v>
      </c>
      <c r="AK115" s="13">
        <v>20</v>
      </c>
      <c r="AL115" s="13">
        <v>21</v>
      </c>
      <c r="AM115" s="13">
        <v>22</v>
      </c>
      <c r="AN115" s="13">
        <v>23</v>
      </c>
      <c r="AO115" s="13">
        <v>24</v>
      </c>
      <c r="AP115" s="13">
        <v>25</v>
      </c>
      <c r="AQ115" s="13">
        <v>26</v>
      </c>
      <c r="AR115" s="14">
        <v>27</v>
      </c>
    </row>
    <row r="116" spans="1:44" ht="15.75" thickBot="1" x14ac:dyDescent="0.3">
      <c r="A116" s="15"/>
      <c r="B116" s="3" t="s">
        <v>202</v>
      </c>
      <c r="C116" s="3" t="s">
        <v>203</v>
      </c>
      <c r="D116" s="16" t="s">
        <v>5</v>
      </c>
      <c r="E116" s="17"/>
      <c r="F116" s="18"/>
      <c r="G116" s="18"/>
      <c r="H116" s="18"/>
      <c r="I116" s="18"/>
      <c r="J116" s="18"/>
      <c r="K116" s="19"/>
      <c r="L116" s="20" t="s">
        <v>8</v>
      </c>
      <c r="M116" s="20" t="s">
        <v>204</v>
      </c>
      <c r="N116" s="20" t="s">
        <v>205</v>
      </c>
      <c r="O116" s="20" t="s">
        <v>9</v>
      </c>
      <c r="P116" s="21" t="s">
        <v>10</v>
      </c>
      <c r="Q116" s="22">
        <v>2023</v>
      </c>
      <c r="R116" s="22">
        <v>2024</v>
      </c>
      <c r="S116" s="22">
        <v>2025</v>
      </c>
      <c r="T116" s="22">
        <v>2026</v>
      </c>
      <c r="U116" s="22">
        <v>2027</v>
      </c>
      <c r="V116" s="22">
        <v>2028</v>
      </c>
      <c r="W116" s="22">
        <v>2029</v>
      </c>
      <c r="X116" s="22">
        <v>2030</v>
      </c>
      <c r="Y116" s="22">
        <v>2031</v>
      </c>
      <c r="Z116" s="22">
        <v>2032</v>
      </c>
      <c r="AA116" s="22">
        <v>2033</v>
      </c>
      <c r="AB116" s="22">
        <v>2034</v>
      </c>
      <c r="AC116" s="22">
        <v>2035</v>
      </c>
      <c r="AD116" s="22">
        <v>2036</v>
      </c>
      <c r="AE116" s="22">
        <v>2037</v>
      </c>
      <c r="AF116" s="22">
        <v>2038</v>
      </c>
      <c r="AG116" s="22">
        <v>2039</v>
      </c>
      <c r="AH116" s="22">
        <v>2040</v>
      </c>
      <c r="AI116" s="22">
        <v>2041</v>
      </c>
      <c r="AJ116" s="22">
        <v>2042</v>
      </c>
      <c r="AK116" s="22">
        <v>2043</v>
      </c>
      <c r="AL116" s="22">
        <v>2044</v>
      </c>
      <c r="AM116" s="22">
        <v>2045</v>
      </c>
      <c r="AN116" s="22">
        <v>2046</v>
      </c>
      <c r="AO116" s="22">
        <v>2047</v>
      </c>
      <c r="AP116" s="22">
        <v>2048</v>
      </c>
      <c r="AQ116" s="22">
        <v>2049</v>
      </c>
      <c r="AR116" s="23">
        <v>2050</v>
      </c>
    </row>
    <row r="117" spans="1:44" x14ac:dyDescent="0.25">
      <c r="A117" s="24" t="s">
        <v>18</v>
      </c>
      <c r="B117" s="41">
        <f>'Parameter Input'!$L$113</f>
        <v>10000000</v>
      </c>
      <c r="C117" s="42">
        <f>'Parameter Input'!$M$113</f>
        <v>4000000</v>
      </c>
      <c r="D117" s="1" t="s">
        <v>15</v>
      </c>
      <c r="L117" s="51">
        <f>'Parameter Input'!$O$113</f>
        <v>12</v>
      </c>
      <c r="M117" s="52">
        <v>0</v>
      </c>
      <c r="N117" s="52">
        <v>1</v>
      </c>
      <c r="O117" s="52">
        <f>'Parameter Input'!$P$113</f>
        <v>0.9</v>
      </c>
      <c r="P117" s="53">
        <f>'Parameter Input'!$Q$113</f>
        <v>0.4</v>
      </c>
      <c r="Q117" s="4">
        <f t="shared" ref="Q117:AR126" si="87">$N117+($M117-$N117)*((1/(1+EXP(-$P117*(Q$9-$L117)))^$O117))</f>
        <v>0.9867978615748374</v>
      </c>
      <c r="R117" s="4">
        <f t="shared" si="87"/>
        <v>0.98114509762858249</v>
      </c>
      <c r="S117" s="4">
        <f t="shared" si="87"/>
        <v>0.97311898315872036</v>
      </c>
      <c r="T117" s="4">
        <f t="shared" si="87"/>
        <v>0.96177484161592774</v>
      </c>
      <c r="U117" s="4">
        <f t="shared" si="87"/>
        <v>0.94584787155511363</v>
      </c>
      <c r="V117" s="4">
        <f t="shared" si="87"/>
        <v>0.92370360150141495</v>
      </c>
      <c r="W117" s="4">
        <f t="shared" si="87"/>
        <v>0.89334463567658451</v>
      </c>
      <c r="X117" s="4">
        <f t="shared" si="87"/>
        <v>0.85254543874327005</v>
      </c>
      <c r="Y117" s="4">
        <f t="shared" si="87"/>
        <v>0.79921300652623883</v>
      </c>
      <c r="Z117" s="4">
        <f t="shared" si="87"/>
        <v>0.73204982249993378</v>
      </c>
      <c r="AA117" s="4">
        <f t="shared" si="87"/>
        <v>0.65145592958786691</v>
      </c>
      <c r="AB117" s="4">
        <f t="shared" si="87"/>
        <v>0.56032247880849573</v>
      </c>
      <c r="AC117" s="4">
        <f t="shared" si="87"/>
        <v>0.46411326873185343</v>
      </c>
      <c r="AD117" s="4">
        <f t="shared" si="87"/>
        <v>0.36979727595523937</v>
      </c>
      <c r="AE117" s="4">
        <f t="shared" si="87"/>
        <v>0.28393948637231203</v>
      </c>
      <c r="AF117" s="4">
        <f t="shared" si="87"/>
        <v>0.21097259161117732</v>
      </c>
      <c r="AG117" s="4">
        <f t="shared" si="87"/>
        <v>0.15253917653798199</v>
      </c>
      <c r="AH117" s="4">
        <f t="shared" si="87"/>
        <v>0.10795188737709993</v>
      </c>
      <c r="AI117" s="4">
        <f t="shared" si="87"/>
        <v>7.5176653938091809E-2</v>
      </c>
      <c r="AJ117" s="4">
        <f t="shared" si="87"/>
        <v>5.1742836177502194E-2</v>
      </c>
      <c r="AK117" s="4">
        <f t="shared" si="87"/>
        <v>3.5319190625345942E-2</v>
      </c>
      <c r="AL117" s="4">
        <f t="shared" si="87"/>
        <v>2.3969442072658165E-2</v>
      </c>
      <c r="AM117" s="4">
        <f t="shared" si="87"/>
        <v>1.6202243558389728E-2</v>
      </c>
      <c r="AN117" s="4">
        <f t="shared" si="87"/>
        <v>1.0922240564108399E-2</v>
      </c>
      <c r="AO117" s="4">
        <f t="shared" si="87"/>
        <v>7.3493212906090566E-3</v>
      </c>
      <c r="AP117" s="4">
        <f t="shared" si="87"/>
        <v>4.9390262185057265E-3</v>
      </c>
      <c r="AQ117" s="4">
        <f t="shared" si="87"/>
        <v>3.3164275492956197E-3</v>
      </c>
      <c r="AR117" s="4">
        <f t="shared" si="87"/>
        <v>2.2256362146679809E-3</v>
      </c>
    </row>
    <row r="118" spans="1:44" x14ac:dyDescent="0.25">
      <c r="A118" s="24" t="s">
        <v>28</v>
      </c>
      <c r="B118" s="60">
        <f>'Parameter Input'!$L$114</f>
        <v>-500000</v>
      </c>
      <c r="C118" s="61">
        <f>'Parameter Input'!$M$114</f>
        <v>-600000</v>
      </c>
      <c r="D118" s="1" t="s">
        <v>15</v>
      </c>
      <c r="L118" s="54">
        <f>'Parameter Input'!$O$114</f>
        <v>12</v>
      </c>
      <c r="M118" s="37">
        <v>0</v>
      </c>
      <c r="N118" s="37">
        <v>1</v>
      </c>
      <c r="O118" s="37">
        <f>'Parameter Input'!$P$114</f>
        <v>0.9</v>
      </c>
      <c r="P118" s="55">
        <f>'Parameter Input'!$Q$114</f>
        <v>0.4</v>
      </c>
      <c r="Q118" s="4">
        <f t="shared" si="87"/>
        <v>0.9867978615748374</v>
      </c>
      <c r="R118" s="4">
        <f t="shared" si="87"/>
        <v>0.98114509762858249</v>
      </c>
      <c r="S118" s="4">
        <f t="shared" si="87"/>
        <v>0.97311898315872036</v>
      </c>
      <c r="T118" s="4">
        <f t="shared" si="87"/>
        <v>0.96177484161592774</v>
      </c>
      <c r="U118" s="4">
        <f t="shared" si="87"/>
        <v>0.94584787155511363</v>
      </c>
      <c r="V118" s="4">
        <f t="shared" si="87"/>
        <v>0.92370360150141495</v>
      </c>
      <c r="W118" s="4">
        <f t="shared" si="87"/>
        <v>0.89334463567658451</v>
      </c>
      <c r="X118" s="4">
        <f t="shared" si="87"/>
        <v>0.85254543874327005</v>
      </c>
      <c r="Y118" s="4">
        <f t="shared" si="87"/>
        <v>0.79921300652623883</v>
      </c>
      <c r="Z118" s="4">
        <f t="shared" si="87"/>
        <v>0.73204982249993378</v>
      </c>
      <c r="AA118" s="4">
        <f t="shared" si="87"/>
        <v>0.65145592958786691</v>
      </c>
      <c r="AB118" s="4">
        <f t="shared" si="87"/>
        <v>0.56032247880849573</v>
      </c>
      <c r="AC118" s="4">
        <f t="shared" si="87"/>
        <v>0.46411326873185343</v>
      </c>
      <c r="AD118" s="4">
        <f t="shared" si="87"/>
        <v>0.36979727595523937</v>
      </c>
      <c r="AE118" s="4">
        <f t="shared" si="87"/>
        <v>0.28393948637231203</v>
      </c>
      <c r="AF118" s="4">
        <f t="shared" si="87"/>
        <v>0.21097259161117732</v>
      </c>
      <c r="AG118" s="4">
        <f t="shared" si="87"/>
        <v>0.15253917653798199</v>
      </c>
      <c r="AH118" s="4">
        <f t="shared" si="87"/>
        <v>0.10795188737709993</v>
      </c>
      <c r="AI118" s="4">
        <f t="shared" si="87"/>
        <v>7.5176653938091809E-2</v>
      </c>
      <c r="AJ118" s="4">
        <f t="shared" si="87"/>
        <v>5.1742836177502194E-2</v>
      </c>
      <c r="AK118" s="4">
        <f t="shared" si="87"/>
        <v>3.5319190625345942E-2</v>
      </c>
      <c r="AL118" s="4">
        <f t="shared" si="87"/>
        <v>2.3969442072658165E-2</v>
      </c>
      <c r="AM118" s="4">
        <f t="shared" si="87"/>
        <v>1.6202243558389728E-2</v>
      </c>
      <c r="AN118" s="4">
        <f t="shared" si="87"/>
        <v>1.0922240564108399E-2</v>
      </c>
      <c r="AO118" s="4">
        <f t="shared" si="87"/>
        <v>7.3493212906090566E-3</v>
      </c>
      <c r="AP118" s="4">
        <f t="shared" si="87"/>
        <v>4.9390262185057265E-3</v>
      </c>
      <c r="AQ118" s="4">
        <f t="shared" si="87"/>
        <v>3.3164275492956197E-3</v>
      </c>
      <c r="AR118" s="4">
        <f t="shared" si="87"/>
        <v>2.2256362146679809E-3</v>
      </c>
    </row>
    <row r="119" spans="1:44" x14ac:dyDescent="0.25">
      <c r="A119" s="24" t="s">
        <v>14</v>
      </c>
      <c r="B119" s="43">
        <f>'Parameter Input'!B89</f>
        <v>5600000</v>
      </c>
      <c r="C119" s="44">
        <f>'Parameter Input'!C89</f>
        <v>5600000</v>
      </c>
      <c r="D119" s="1" t="s">
        <v>15</v>
      </c>
      <c r="L119" s="54">
        <f>'Parameter Input'!E77</f>
        <v>12</v>
      </c>
      <c r="M119" s="37">
        <v>0</v>
      </c>
      <c r="N119" s="37">
        <v>1</v>
      </c>
      <c r="O119" s="37">
        <f>'Parameter Input'!F77</f>
        <v>0.9</v>
      </c>
      <c r="P119" s="55">
        <f>'Parameter Input'!G77</f>
        <v>0.4</v>
      </c>
      <c r="Q119" s="4">
        <f t="shared" si="87"/>
        <v>0.9867978615748374</v>
      </c>
      <c r="R119" s="4">
        <f t="shared" si="87"/>
        <v>0.98114509762858249</v>
      </c>
      <c r="S119" s="4">
        <f t="shared" si="87"/>
        <v>0.97311898315872036</v>
      </c>
      <c r="T119" s="4">
        <f t="shared" si="87"/>
        <v>0.96177484161592774</v>
      </c>
      <c r="U119" s="4">
        <f t="shared" si="87"/>
        <v>0.94584787155511363</v>
      </c>
      <c r="V119" s="4">
        <f t="shared" si="87"/>
        <v>0.92370360150141495</v>
      </c>
      <c r="W119" s="4">
        <f t="shared" si="87"/>
        <v>0.89334463567658451</v>
      </c>
      <c r="X119" s="4">
        <f t="shared" si="87"/>
        <v>0.85254543874327005</v>
      </c>
      <c r="Y119" s="4">
        <f t="shared" si="87"/>
        <v>0.79921300652623883</v>
      </c>
      <c r="Z119" s="4">
        <f t="shared" si="87"/>
        <v>0.73204982249993378</v>
      </c>
      <c r="AA119" s="4">
        <f t="shared" si="87"/>
        <v>0.65145592958786691</v>
      </c>
      <c r="AB119" s="4">
        <f t="shared" si="87"/>
        <v>0.56032247880849573</v>
      </c>
      <c r="AC119" s="4">
        <f t="shared" si="87"/>
        <v>0.46411326873185343</v>
      </c>
      <c r="AD119" s="4">
        <f t="shared" si="87"/>
        <v>0.36979727595523937</v>
      </c>
      <c r="AE119" s="4">
        <f t="shared" si="87"/>
        <v>0.28393948637231203</v>
      </c>
      <c r="AF119" s="4">
        <f t="shared" si="87"/>
        <v>0.21097259161117732</v>
      </c>
      <c r="AG119" s="4">
        <f t="shared" si="87"/>
        <v>0.15253917653798199</v>
      </c>
      <c r="AH119" s="4">
        <f t="shared" si="87"/>
        <v>0.10795188737709993</v>
      </c>
      <c r="AI119" s="4">
        <f t="shared" si="87"/>
        <v>7.5176653938091809E-2</v>
      </c>
      <c r="AJ119" s="4">
        <f t="shared" si="87"/>
        <v>5.1742836177502194E-2</v>
      </c>
      <c r="AK119" s="4">
        <f t="shared" si="87"/>
        <v>3.5319190625345942E-2</v>
      </c>
      <c r="AL119" s="4">
        <f t="shared" si="87"/>
        <v>2.3969442072658165E-2</v>
      </c>
      <c r="AM119" s="4">
        <f t="shared" si="87"/>
        <v>1.6202243558389728E-2</v>
      </c>
      <c r="AN119" s="4">
        <f t="shared" si="87"/>
        <v>1.0922240564108399E-2</v>
      </c>
      <c r="AO119" s="4">
        <f t="shared" si="87"/>
        <v>7.3493212906090566E-3</v>
      </c>
      <c r="AP119" s="4">
        <f t="shared" si="87"/>
        <v>4.9390262185057265E-3</v>
      </c>
      <c r="AQ119" s="4">
        <f t="shared" si="87"/>
        <v>3.3164275492956197E-3</v>
      </c>
      <c r="AR119" s="4">
        <f t="shared" si="87"/>
        <v>2.2256362146679809E-3</v>
      </c>
    </row>
    <row r="120" spans="1:44" x14ac:dyDescent="0.25">
      <c r="A120" s="24" t="s">
        <v>25</v>
      </c>
      <c r="B120" s="60">
        <f>'Parameter Input'!B90</f>
        <v>-280000</v>
      </c>
      <c r="C120" s="61">
        <f>'Parameter Input'!C90</f>
        <v>-280000</v>
      </c>
      <c r="D120" s="1" t="s">
        <v>15</v>
      </c>
      <c r="L120" s="54">
        <f>'Parameter Input'!E78</f>
        <v>12</v>
      </c>
      <c r="M120" s="37">
        <v>0</v>
      </c>
      <c r="N120" s="37">
        <v>1</v>
      </c>
      <c r="O120" s="37">
        <f>'Parameter Input'!F78</f>
        <v>0.9</v>
      </c>
      <c r="P120" s="55">
        <f>'Parameter Input'!G78</f>
        <v>0.4</v>
      </c>
      <c r="Q120" s="4">
        <f t="shared" si="87"/>
        <v>0.9867978615748374</v>
      </c>
      <c r="R120" s="4">
        <f t="shared" si="87"/>
        <v>0.98114509762858249</v>
      </c>
      <c r="S120" s="4">
        <f t="shared" si="87"/>
        <v>0.97311898315872036</v>
      </c>
      <c r="T120" s="4">
        <f t="shared" si="87"/>
        <v>0.96177484161592774</v>
      </c>
      <c r="U120" s="4">
        <f t="shared" si="87"/>
        <v>0.94584787155511363</v>
      </c>
      <c r="V120" s="4">
        <f t="shared" si="87"/>
        <v>0.92370360150141495</v>
      </c>
      <c r="W120" s="4">
        <f t="shared" si="87"/>
        <v>0.89334463567658451</v>
      </c>
      <c r="X120" s="4">
        <f t="shared" si="87"/>
        <v>0.85254543874327005</v>
      </c>
      <c r="Y120" s="4">
        <f t="shared" si="87"/>
        <v>0.79921300652623883</v>
      </c>
      <c r="Z120" s="4">
        <f t="shared" si="87"/>
        <v>0.73204982249993378</v>
      </c>
      <c r="AA120" s="4">
        <f t="shared" si="87"/>
        <v>0.65145592958786691</v>
      </c>
      <c r="AB120" s="4">
        <f t="shared" si="87"/>
        <v>0.56032247880849573</v>
      </c>
      <c r="AC120" s="4">
        <f t="shared" si="87"/>
        <v>0.46411326873185343</v>
      </c>
      <c r="AD120" s="4">
        <f t="shared" si="87"/>
        <v>0.36979727595523937</v>
      </c>
      <c r="AE120" s="4">
        <f t="shared" si="87"/>
        <v>0.28393948637231203</v>
      </c>
      <c r="AF120" s="4">
        <f t="shared" si="87"/>
        <v>0.21097259161117732</v>
      </c>
      <c r="AG120" s="4">
        <f t="shared" si="87"/>
        <v>0.15253917653798199</v>
      </c>
      <c r="AH120" s="4">
        <f t="shared" si="87"/>
        <v>0.10795188737709993</v>
      </c>
      <c r="AI120" s="4">
        <f t="shared" si="87"/>
        <v>7.5176653938091809E-2</v>
      </c>
      <c r="AJ120" s="4">
        <f t="shared" si="87"/>
        <v>5.1742836177502194E-2</v>
      </c>
      <c r="AK120" s="4">
        <f t="shared" si="87"/>
        <v>3.5319190625345942E-2</v>
      </c>
      <c r="AL120" s="4">
        <f t="shared" si="87"/>
        <v>2.3969442072658165E-2</v>
      </c>
      <c r="AM120" s="4">
        <f t="shared" si="87"/>
        <v>1.6202243558389728E-2</v>
      </c>
      <c r="AN120" s="4">
        <f t="shared" si="87"/>
        <v>1.0922240564108399E-2</v>
      </c>
      <c r="AO120" s="4">
        <f t="shared" si="87"/>
        <v>7.3493212906090566E-3</v>
      </c>
      <c r="AP120" s="4">
        <f t="shared" si="87"/>
        <v>4.9390262185057265E-3</v>
      </c>
      <c r="AQ120" s="4">
        <f t="shared" si="87"/>
        <v>3.3164275492956197E-3</v>
      </c>
      <c r="AR120" s="4">
        <f t="shared" si="87"/>
        <v>2.2256362146679809E-3</v>
      </c>
    </row>
    <row r="121" spans="1:44" x14ac:dyDescent="0.25">
      <c r="A121" s="24" t="s">
        <v>79</v>
      </c>
      <c r="B121" s="45">
        <f>'Parameter Input'!$L$120</f>
        <v>0.06</v>
      </c>
      <c r="C121" s="46">
        <f>'Parameter Input'!$M$120</f>
        <v>0.06</v>
      </c>
      <c r="D121" s="1" t="s">
        <v>57</v>
      </c>
      <c r="L121" s="54">
        <f>'Parameter Input'!$O$120</f>
        <v>12</v>
      </c>
      <c r="M121" s="37">
        <v>0</v>
      </c>
      <c r="N121" s="37">
        <v>1</v>
      </c>
      <c r="O121" s="37">
        <f>'Parameter Input'!$P$120</f>
        <v>0.9</v>
      </c>
      <c r="P121" s="55">
        <f>'Parameter Input'!$Q$120</f>
        <v>0.4</v>
      </c>
      <c r="Q121" s="4">
        <f t="shared" si="87"/>
        <v>0.9867978615748374</v>
      </c>
      <c r="R121" s="4">
        <f t="shared" si="87"/>
        <v>0.98114509762858249</v>
      </c>
      <c r="S121" s="4">
        <f t="shared" si="87"/>
        <v>0.97311898315872036</v>
      </c>
      <c r="T121" s="4">
        <f t="shared" si="87"/>
        <v>0.96177484161592774</v>
      </c>
      <c r="U121" s="4">
        <f t="shared" si="87"/>
        <v>0.94584787155511363</v>
      </c>
      <c r="V121" s="4">
        <f t="shared" si="87"/>
        <v>0.92370360150141495</v>
      </c>
      <c r="W121" s="4">
        <f t="shared" si="87"/>
        <v>0.89334463567658451</v>
      </c>
      <c r="X121" s="4">
        <f t="shared" si="87"/>
        <v>0.85254543874327005</v>
      </c>
      <c r="Y121" s="4">
        <f t="shared" si="87"/>
        <v>0.79921300652623883</v>
      </c>
      <c r="Z121" s="4">
        <f t="shared" si="87"/>
        <v>0.73204982249993378</v>
      </c>
      <c r="AA121" s="4">
        <f t="shared" si="87"/>
        <v>0.65145592958786691</v>
      </c>
      <c r="AB121" s="4">
        <f t="shared" si="87"/>
        <v>0.56032247880849573</v>
      </c>
      <c r="AC121" s="4">
        <f t="shared" si="87"/>
        <v>0.46411326873185343</v>
      </c>
      <c r="AD121" s="4">
        <f t="shared" si="87"/>
        <v>0.36979727595523937</v>
      </c>
      <c r="AE121" s="4">
        <f t="shared" si="87"/>
        <v>0.28393948637231203</v>
      </c>
      <c r="AF121" s="4">
        <f t="shared" si="87"/>
        <v>0.21097259161117732</v>
      </c>
      <c r="AG121" s="4">
        <f t="shared" si="87"/>
        <v>0.15253917653798199</v>
      </c>
      <c r="AH121" s="4">
        <f t="shared" si="87"/>
        <v>0.10795188737709993</v>
      </c>
      <c r="AI121" s="4">
        <f t="shared" si="87"/>
        <v>7.5176653938091809E-2</v>
      </c>
      <c r="AJ121" s="4">
        <f t="shared" si="87"/>
        <v>5.1742836177502194E-2</v>
      </c>
      <c r="AK121" s="4">
        <f t="shared" si="87"/>
        <v>3.5319190625345942E-2</v>
      </c>
      <c r="AL121" s="4">
        <f t="shared" si="87"/>
        <v>2.3969442072658165E-2</v>
      </c>
      <c r="AM121" s="4">
        <f t="shared" si="87"/>
        <v>1.6202243558389728E-2</v>
      </c>
      <c r="AN121" s="4">
        <f t="shared" si="87"/>
        <v>1.0922240564108399E-2</v>
      </c>
      <c r="AO121" s="4">
        <f t="shared" si="87"/>
        <v>7.3493212906090566E-3</v>
      </c>
      <c r="AP121" s="4">
        <f t="shared" si="87"/>
        <v>4.9390262185057265E-3</v>
      </c>
      <c r="AQ121" s="4">
        <f t="shared" si="87"/>
        <v>3.3164275492956197E-3</v>
      </c>
      <c r="AR121" s="4">
        <f t="shared" si="87"/>
        <v>2.2256362146679809E-3</v>
      </c>
    </row>
    <row r="122" spans="1:44" x14ac:dyDescent="0.25">
      <c r="A122" s="24" t="s">
        <v>37</v>
      </c>
      <c r="B122" s="43">
        <f>'Parameter Input'!B91</f>
        <v>620000</v>
      </c>
      <c r="C122" s="44">
        <f>'Parameter Input'!C91</f>
        <v>620000</v>
      </c>
      <c r="D122" s="1" t="s">
        <v>38</v>
      </c>
      <c r="L122" s="54">
        <f>'Parameter Input'!E79</f>
        <v>12</v>
      </c>
      <c r="M122" s="37">
        <v>0</v>
      </c>
      <c r="N122" s="37">
        <v>1</v>
      </c>
      <c r="O122" s="37">
        <f>'Parameter Input'!F79</f>
        <v>0.9</v>
      </c>
      <c r="P122" s="55">
        <f>'Parameter Input'!G79</f>
        <v>0.4</v>
      </c>
      <c r="Q122" s="4">
        <f t="shared" si="87"/>
        <v>0.9867978615748374</v>
      </c>
      <c r="R122" s="4">
        <f t="shared" si="87"/>
        <v>0.98114509762858249</v>
      </c>
      <c r="S122" s="4">
        <f t="shared" si="87"/>
        <v>0.97311898315872036</v>
      </c>
      <c r="T122" s="4">
        <f t="shared" si="87"/>
        <v>0.96177484161592774</v>
      </c>
      <c r="U122" s="4">
        <f t="shared" si="87"/>
        <v>0.94584787155511363</v>
      </c>
      <c r="V122" s="4">
        <f t="shared" si="87"/>
        <v>0.92370360150141495</v>
      </c>
      <c r="W122" s="4">
        <f t="shared" si="87"/>
        <v>0.89334463567658451</v>
      </c>
      <c r="X122" s="4">
        <f t="shared" si="87"/>
        <v>0.85254543874327005</v>
      </c>
      <c r="Y122" s="4">
        <f t="shared" si="87"/>
        <v>0.79921300652623883</v>
      </c>
      <c r="Z122" s="4">
        <f t="shared" si="87"/>
        <v>0.73204982249993378</v>
      </c>
      <c r="AA122" s="4">
        <f t="shared" si="87"/>
        <v>0.65145592958786691</v>
      </c>
      <c r="AB122" s="4">
        <f t="shared" si="87"/>
        <v>0.56032247880849573</v>
      </c>
      <c r="AC122" s="4">
        <f t="shared" si="87"/>
        <v>0.46411326873185343</v>
      </c>
      <c r="AD122" s="4">
        <f t="shared" si="87"/>
        <v>0.36979727595523937</v>
      </c>
      <c r="AE122" s="4">
        <f t="shared" si="87"/>
        <v>0.28393948637231203</v>
      </c>
      <c r="AF122" s="4">
        <f t="shared" si="87"/>
        <v>0.21097259161117732</v>
      </c>
      <c r="AG122" s="4">
        <f t="shared" si="87"/>
        <v>0.15253917653798199</v>
      </c>
      <c r="AH122" s="4">
        <f t="shared" si="87"/>
        <v>0.10795188737709993</v>
      </c>
      <c r="AI122" s="4">
        <f t="shared" si="87"/>
        <v>7.5176653938091809E-2</v>
      </c>
      <c r="AJ122" s="4">
        <f t="shared" si="87"/>
        <v>5.1742836177502194E-2</v>
      </c>
      <c r="AK122" s="4">
        <f t="shared" si="87"/>
        <v>3.5319190625345942E-2</v>
      </c>
      <c r="AL122" s="4">
        <f t="shared" si="87"/>
        <v>2.3969442072658165E-2</v>
      </c>
      <c r="AM122" s="4">
        <f t="shared" si="87"/>
        <v>1.6202243558389728E-2</v>
      </c>
      <c r="AN122" s="4">
        <f t="shared" si="87"/>
        <v>1.0922240564108399E-2</v>
      </c>
      <c r="AO122" s="4">
        <f t="shared" si="87"/>
        <v>7.3493212906090566E-3</v>
      </c>
      <c r="AP122" s="4">
        <f t="shared" si="87"/>
        <v>4.9390262185057265E-3</v>
      </c>
      <c r="AQ122" s="4">
        <f t="shared" si="87"/>
        <v>3.3164275492956197E-3</v>
      </c>
      <c r="AR122" s="4">
        <f t="shared" si="87"/>
        <v>2.2256362146679809E-3</v>
      </c>
    </row>
    <row r="123" spans="1:44" x14ac:dyDescent="0.25">
      <c r="A123" s="24" t="s">
        <v>52</v>
      </c>
      <c r="B123" s="43">
        <f>'Parameter Input'!$L$116</f>
        <v>1400000.0000000002</v>
      </c>
      <c r="C123" s="44">
        <f>'Parameter Input'!$M$116</f>
        <v>560000</v>
      </c>
      <c r="D123" s="1" t="s">
        <v>38</v>
      </c>
      <c r="L123" s="54">
        <f>'Parameter Input'!$O$116</f>
        <v>12</v>
      </c>
      <c r="M123" s="37">
        <v>0</v>
      </c>
      <c r="N123" s="37">
        <v>1</v>
      </c>
      <c r="O123" s="37">
        <f>'Parameter Input'!$P$116</f>
        <v>0.9</v>
      </c>
      <c r="P123" s="55">
        <f>'Parameter Input'!$Q$116</f>
        <v>0.4</v>
      </c>
      <c r="Q123" s="4">
        <f t="shared" si="87"/>
        <v>0.9867978615748374</v>
      </c>
      <c r="R123" s="4">
        <f t="shared" si="87"/>
        <v>0.98114509762858249</v>
      </c>
      <c r="S123" s="4">
        <f t="shared" si="87"/>
        <v>0.97311898315872036</v>
      </c>
      <c r="T123" s="4">
        <f t="shared" si="87"/>
        <v>0.96177484161592774</v>
      </c>
      <c r="U123" s="4">
        <f t="shared" si="87"/>
        <v>0.94584787155511363</v>
      </c>
      <c r="V123" s="4">
        <f t="shared" si="87"/>
        <v>0.92370360150141495</v>
      </c>
      <c r="W123" s="4">
        <f t="shared" si="87"/>
        <v>0.89334463567658451</v>
      </c>
      <c r="X123" s="4">
        <f t="shared" si="87"/>
        <v>0.85254543874327005</v>
      </c>
      <c r="Y123" s="4">
        <f t="shared" si="87"/>
        <v>0.79921300652623883</v>
      </c>
      <c r="Z123" s="4">
        <f t="shared" si="87"/>
        <v>0.73204982249993378</v>
      </c>
      <c r="AA123" s="4">
        <f t="shared" si="87"/>
        <v>0.65145592958786691</v>
      </c>
      <c r="AB123" s="4">
        <f t="shared" si="87"/>
        <v>0.56032247880849573</v>
      </c>
      <c r="AC123" s="4">
        <f t="shared" si="87"/>
        <v>0.46411326873185343</v>
      </c>
      <c r="AD123" s="4">
        <f t="shared" si="87"/>
        <v>0.36979727595523937</v>
      </c>
      <c r="AE123" s="4">
        <f t="shared" si="87"/>
        <v>0.28393948637231203</v>
      </c>
      <c r="AF123" s="4">
        <f t="shared" si="87"/>
        <v>0.21097259161117732</v>
      </c>
      <c r="AG123" s="4">
        <f t="shared" si="87"/>
        <v>0.15253917653798199</v>
      </c>
      <c r="AH123" s="4">
        <f t="shared" si="87"/>
        <v>0.10795188737709993</v>
      </c>
      <c r="AI123" s="4">
        <f t="shared" si="87"/>
        <v>7.5176653938091809E-2</v>
      </c>
      <c r="AJ123" s="4">
        <f t="shared" si="87"/>
        <v>5.1742836177502194E-2</v>
      </c>
      <c r="AK123" s="4">
        <f t="shared" si="87"/>
        <v>3.5319190625345942E-2</v>
      </c>
      <c r="AL123" s="4">
        <f t="shared" si="87"/>
        <v>2.3969442072658165E-2</v>
      </c>
      <c r="AM123" s="4">
        <f t="shared" si="87"/>
        <v>1.6202243558389728E-2</v>
      </c>
      <c r="AN123" s="4">
        <f t="shared" si="87"/>
        <v>1.0922240564108399E-2</v>
      </c>
      <c r="AO123" s="4">
        <f t="shared" si="87"/>
        <v>7.3493212906090566E-3</v>
      </c>
      <c r="AP123" s="4">
        <f t="shared" si="87"/>
        <v>4.9390262185057265E-3</v>
      </c>
      <c r="AQ123" s="4">
        <f t="shared" si="87"/>
        <v>3.3164275492956197E-3</v>
      </c>
      <c r="AR123" s="4">
        <f t="shared" si="87"/>
        <v>2.2256362146679809E-3</v>
      </c>
    </row>
    <row r="124" spans="1:44" x14ac:dyDescent="0.25">
      <c r="A124" s="24" t="s">
        <v>288</v>
      </c>
      <c r="B124" s="45">
        <f>'Parameter Input'!B96</f>
        <v>3.6414565826330532</v>
      </c>
      <c r="C124" s="46">
        <f>'Parameter Input'!C96</f>
        <v>3.6414565826330532</v>
      </c>
      <c r="D124" s="1" t="s">
        <v>76</v>
      </c>
      <c r="L124" s="54">
        <f>'Parameter Input'!E84</f>
        <v>12</v>
      </c>
      <c r="M124" s="37">
        <v>0</v>
      </c>
      <c r="N124" s="37">
        <v>1</v>
      </c>
      <c r="O124" s="37">
        <f>'Parameter Input'!F84</f>
        <v>0.9</v>
      </c>
      <c r="P124" s="55">
        <f>'Parameter Input'!G84</f>
        <v>0.4</v>
      </c>
      <c r="Q124" s="4">
        <f t="shared" si="87"/>
        <v>0.9867978615748374</v>
      </c>
      <c r="R124" s="4">
        <f t="shared" si="87"/>
        <v>0.98114509762858249</v>
      </c>
      <c r="S124" s="4">
        <f t="shared" si="87"/>
        <v>0.97311898315872036</v>
      </c>
      <c r="T124" s="4">
        <f t="shared" si="87"/>
        <v>0.96177484161592774</v>
      </c>
      <c r="U124" s="4">
        <f t="shared" si="87"/>
        <v>0.94584787155511363</v>
      </c>
      <c r="V124" s="4">
        <f t="shared" si="87"/>
        <v>0.92370360150141495</v>
      </c>
      <c r="W124" s="4">
        <f t="shared" si="87"/>
        <v>0.89334463567658451</v>
      </c>
      <c r="X124" s="4">
        <f t="shared" si="87"/>
        <v>0.85254543874327005</v>
      </c>
      <c r="Y124" s="4">
        <f t="shared" si="87"/>
        <v>0.79921300652623883</v>
      </c>
      <c r="Z124" s="4">
        <f t="shared" si="87"/>
        <v>0.73204982249993378</v>
      </c>
      <c r="AA124" s="4">
        <f t="shared" si="87"/>
        <v>0.65145592958786691</v>
      </c>
      <c r="AB124" s="4">
        <f t="shared" si="87"/>
        <v>0.56032247880849573</v>
      </c>
      <c r="AC124" s="4">
        <f t="shared" si="87"/>
        <v>0.46411326873185343</v>
      </c>
      <c r="AD124" s="4">
        <f t="shared" si="87"/>
        <v>0.36979727595523937</v>
      </c>
      <c r="AE124" s="4">
        <f t="shared" si="87"/>
        <v>0.28393948637231203</v>
      </c>
      <c r="AF124" s="4">
        <f t="shared" si="87"/>
        <v>0.21097259161117732</v>
      </c>
      <c r="AG124" s="4">
        <f t="shared" si="87"/>
        <v>0.15253917653798199</v>
      </c>
      <c r="AH124" s="4">
        <f t="shared" si="87"/>
        <v>0.10795188737709993</v>
      </c>
      <c r="AI124" s="4">
        <f t="shared" si="87"/>
        <v>7.5176653938091809E-2</v>
      </c>
      <c r="AJ124" s="4">
        <f t="shared" si="87"/>
        <v>5.1742836177502194E-2</v>
      </c>
      <c r="AK124" s="4">
        <f t="shared" si="87"/>
        <v>3.5319190625345942E-2</v>
      </c>
      <c r="AL124" s="4">
        <f t="shared" si="87"/>
        <v>2.3969442072658165E-2</v>
      </c>
      <c r="AM124" s="4">
        <f t="shared" si="87"/>
        <v>1.6202243558389728E-2</v>
      </c>
      <c r="AN124" s="4">
        <f t="shared" si="87"/>
        <v>1.0922240564108399E-2</v>
      </c>
      <c r="AO124" s="4">
        <f t="shared" si="87"/>
        <v>7.3493212906090566E-3</v>
      </c>
      <c r="AP124" s="4">
        <f t="shared" si="87"/>
        <v>4.9390262185057265E-3</v>
      </c>
      <c r="AQ124" s="4">
        <f t="shared" si="87"/>
        <v>3.3164275492956197E-3</v>
      </c>
      <c r="AR124" s="4">
        <f t="shared" si="87"/>
        <v>2.2256362146679809E-3</v>
      </c>
    </row>
    <row r="125" spans="1:44" x14ac:dyDescent="0.25">
      <c r="A125" s="24" t="s">
        <v>59</v>
      </c>
      <c r="B125" s="47">
        <f>'Parameter Input'!$L$117</f>
        <v>39.507490909090912</v>
      </c>
      <c r="C125" s="48">
        <f>'Parameter Input'!$M$117</f>
        <v>33.429415384615389</v>
      </c>
      <c r="D125" s="1" t="s">
        <v>60</v>
      </c>
      <c r="L125" s="54">
        <f>'Parameter Input'!$O$117</f>
        <v>12</v>
      </c>
      <c r="M125" s="37">
        <v>0</v>
      </c>
      <c r="N125" s="37">
        <v>1</v>
      </c>
      <c r="O125" s="37">
        <f>'Parameter Input'!$P$117</f>
        <v>0.9</v>
      </c>
      <c r="P125" s="55">
        <f>'Parameter Input'!$Q$117</f>
        <v>0.4</v>
      </c>
      <c r="Q125" s="4">
        <f t="shared" si="87"/>
        <v>0.9867978615748374</v>
      </c>
      <c r="R125" s="4">
        <f t="shared" si="87"/>
        <v>0.98114509762858249</v>
      </c>
      <c r="S125" s="4">
        <f t="shared" si="87"/>
        <v>0.97311898315872036</v>
      </c>
      <c r="T125" s="4">
        <f t="shared" si="87"/>
        <v>0.96177484161592774</v>
      </c>
      <c r="U125" s="4">
        <f t="shared" si="87"/>
        <v>0.94584787155511363</v>
      </c>
      <c r="V125" s="4">
        <f t="shared" si="87"/>
        <v>0.92370360150141495</v>
      </c>
      <c r="W125" s="4">
        <f t="shared" si="87"/>
        <v>0.89334463567658451</v>
      </c>
      <c r="X125" s="4">
        <f t="shared" si="87"/>
        <v>0.85254543874327005</v>
      </c>
      <c r="Y125" s="4">
        <f t="shared" si="87"/>
        <v>0.79921300652623883</v>
      </c>
      <c r="Z125" s="4">
        <f t="shared" si="87"/>
        <v>0.73204982249993378</v>
      </c>
      <c r="AA125" s="4">
        <f t="shared" si="87"/>
        <v>0.65145592958786691</v>
      </c>
      <c r="AB125" s="4">
        <f t="shared" si="87"/>
        <v>0.56032247880849573</v>
      </c>
      <c r="AC125" s="4">
        <f t="shared" si="87"/>
        <v>0.46411326873185343</v>
      </c>
      <c r="AD125" s="4">
        <f t="shared" si="87"/>
        <v>0.36979727595523937</v>
      </c>
      <c r="AE125" s="4">
        <f t="shared" si="87"/>
        <v>0.28393948637231203</v>
      </c>
      <c r="AF125" s="4">
        <f t="shared" si="87"/>
        <v>0.21097259161117732</v>
      </c>
      <c r="AG125" s="4">
        <f t="shared" si="87"/>
        <v>0.15253917653798199</v>
      </c>
      <c r="AH125" s="4">
        <f t="shared" si="87"/>
        <v>0.10795188737709993</v>
      </c>
      <c r="AI125" s="4">
        <f t="shared" si="87"/>
        <v>7.5176653938091809E-2</v>
      </c>
      <c r="AJ125" s="4">
        <f t="shared" si="87"/>
        <v>5.1742836177502194E-2</v>
      </c>
      <c r="AK125" s="4">
        <f t="shared" si="87"/>
        <v>3.5319190625345942E-2</v>
      </c>
      <c r="AL125" s="4">
        <f t="shared" si="87"/>
        <v>2.3969442072658165E-2</v>
      </c>
      <c r="AM125" s="4">
        <f t="shared" si="87"/>
        <v>1.6202243558389728E-2</v>
      </c>
      <c r="AN125" s="4">
        <f t="shared" si="87"/>
        <v>1.0922240564108399E-2</v>
      </c>
      <c r="AO125" s="4">
        <f t="shared" si="87"/>
        <v>7.3493212906090566E-3</v>
      </c>
      <c r="AP125" s="4">
        <f t="shared" si="87"/>
        <v>4.9390262185057265E-3</v>
      </c>
      <c r="AQ125" s="4">
        <f t="shared" si="87"/>
        <v>3.3164275492956197E-3</v>
      </c>
      <c r="AR125" s="4">
        <f t="shared" si="87"/>
        <v>2.2256362146679809E-3</v>
      </c>
    </row>
    <row r="126" spans="1:44" x14ac:dyDescent="0.25">
      <c r="A126" s="24" t="s">
        <v>67</v>
      </c>
      <c r="B126" s="45">
        <f>'Parameter Input'!$L$118</f>
        <v>0.21633448448114301</v>
      </c>
      <c r="C126" s="46">
        <f>'Parameter Input'!$M$118</f>
        <v>0.101814693285632</v>
      </c>
      <c r="D126" s="1" t="s">
        <v>68</v>
      </c>
      <c r="L126" s="54">
        <f>'Parameter Input'!$O$118</f>
        <v>12</v>
      </c>
      <c r="M126" s="37">
        <v>0</v>
      </c>
      <c r="N126" s="37">
        <v>1</v>
      </c>
      <c r="O126" s="37">
        <f>'Parameter Input'!$P$118</f>
        <v>0.9</v>
      </c>
      <c r="P126" s="55">
        <f>'Parameter Input'!$Q$118</f>
        <v>0.4</v>
      </c>
      <c r="Q126" s="4">
        <f t="shared" si="87"/>
        <v>0.9867978615748374</v>
      </c>
      <c r="R126" s="4">
        <f t="shared" si="87"/>
        <v>0.98114509762858249</v>
      </c>
      <c r="S126" s="4">
        <f t="shared" si="87"/>
        <v>0.97311898315872036</v>
      </c>
      <c r="T126" s="4">
        <f t="shared" ref="T126:AI133" si="88">$N126+($M126-$N126)*((1/(1+EXP(-$P126*(T$9-$L126)))^$O126))</f>
        <v>0.96177484161592774</v>
      </c>
      <c r="U126" s="4">
        <f t="shared" si="88"/>
        <v>0.94584787155511363</v>
      </c>
      <c r="V126" s="4">
        <f t="shared" si="88"/>
        <v>0.92370360150141495</v>
      </c>
      <c r="W126" s="4">
        <f t="shared" si="88"/>
        <v>0.89334463567658451</v>
      </c>
      <c r="X126" s="4">
        <f t="shared" si="88"/>
        <v>0.85254543874327005</v>
      </c>
      <c r="Y126" s="4">
        <f t="shared" si="88"/>
        <v>0.79921300652623883</v>
      </c>
      <c r="Z126" s="4">
        <f t="shared" si="88"/>
        <v>0.73204982249993378</v>
      </c>
      <c r="AA126" s="4">
        <f t="shared" si="88"/>
        <v>0.65145592958786691</v>
      </c>
      <c r="AB126" s="4">
        <f t="shared" si="88"/>
        <v>0.56032247880849573</v>
      </c>
      <c r="AC126" s="4">
        <f t="shared" si="88"/>
        <v>0.46411326873185343</v>
      </c>
      <c r="AD126" s="4">
        <f t="shared" si="88"/>
        <v>0.36979727595523937</v>
      </c>
      <c r="AE126" s="4">
        <f t="shared" si="88"/>
        <v>0.28393948637231203</v>
      </c>
      <c r="AF126" s="4">
        <f t="shared" si="88"/>
        <v>0.21097259161117732</v>
      </c>
      <c r="AG126" s="4">
        <f t="shared" si="88"/>
        <v>0.15253917653798199</v>
      </c>
      <c r="AH126" s="4">
        <f t="shared" si="88"/>
        <v>0.10795188737709993</v>
      </c>
      <c r="AI126" s="4">
        <f t="shared" si="88"/>
        <v>7.5176653938091809E-2</v>
      </c>
      <c r="AJ126" s="4">
        <f t="shared" ref="AJ126:AR133" si="89">$N126+($M126-$N126)*((1/(1+EXP(-$P126*(AJ$9-$L126)))^$O126))</f>
        <v>5.1742836177502194E-2</v>
      </c>
      <c r="AK126" s="4">
        <f t="shared" si="89"/>
        <v>3.5319190625345942E-2</v>
      </c>
      <c r="AL126" s="4">
        <f t="shared" si="89"/>
        <v>2.3969442072658165E-2</v>
      </c>
      <c r="AM126" s="4">
        <f t="shared" si="89"/>
        <v>1.6202243558389728E-2</v>
      </c>
      <c r="AN126" s="4">
        <f t="shared" si="89"/>
        <v>1.0922240564108399E-2</v>
      </c>
      <c r="AO126" s="4">
        <f t="shared" si="89"/>
        <v>7.3493212906090566E-3</v>
      </c>
      <c r="AP126" s="4">
        <f t="shared" si="89"/>
        <v>4.9390262185057265E-3</v>
      </c>
      <c r="AQ126" s="4">
        <f t="shared" si="89"/>
        <v>3.3164275492956197E-3</v>
      </c>
      <c r="AR126" s="4">
        <f t="shared" si="89"/>
        <v>2.2256362146679809E-3</v>
      </c>
    </row>
    <row r="127" spans="1:44" x14ac:dyDescent="0.25">
      <c r="A127" s="24" t="s">
        <v>206</v>
      </c>
      <c r="B127" s="115">
        <f>'Parameter Input'!$L$121</f>
        <v>0</v>
      </c>
      <c r="C127" s="116">
        <f>'Parameter Input'!$M$121</f>
        <v>0</v>
      </c>
      <c r="D127" s="1" t="s">
        <v>76</v>
      </c>
      <c r="L127" s="54">
        <f>'Parameter Input'!$O$121</f>
        <v>17</v>
      </c>
      <c r="M127" s="37">
        <v>0</v>
      </c>
      <c r="N127" s="37">
        <v>1</v>
      </c>
      <c r="O127" s="37">
        <f>'Parameter Input'!$P$121</f>
        <v>0.9</v>
      </c>
      <c r="P127" s="55">
        <f>'Parameter Input'!$Q$121</f>
        <v>0.4</v>
      </c>
      <c r="Q127" s="4">
        <f t="shared" ref="Q127:AR127" si="90">$N127+($M127-$N127)*((1/(1+EXP(-$P127*(Q$9-$L127)))^$O127))</f>
        <v>0.99780374543478534</v>
      </c>
      <c r="R127" s="4">
        <f t="shared" si="90"/>
        <v>0.99685359315256394</v>
      </c>
      <c r="S127" s="4">
        <f t="shared" si="90"/>
        <v>0.99549347132349975</v>
      </c>
      <c r="T127" s="4">
        <f t="shared" si="90"/>
        <v>0.99354772139898062</v>
      </c>
      <c r="U127" s="4">
        <f t="shared" si="90"/>
        <v>0.99076681540580536</v>
      </c>
      <c r="V127" s="4">
        <f t="shared" si="90"/>
        <v>0.9867978615748374</v>
      </c>
      <c r="W127" s="4">
        <f t="shared" si="90"/>
        <v>0.98114509762858249</v>
      </c>
      <c r="X127" s="4">
        <f t="shared" si="90"/>
        <v>0.97311898315872036</v>
      </c>
      <c r="Y127" s="4">
        <f t="shared" si="90"/>
        <v>0.96177484161592774</v>
      </c>
      <c r="Z127" s="4">
        <f t="shared" si="90"/>
        <v>0.94584787155511363</v>
      </c>
      <c r="AA127" s="4">
        <f t="shared" si="90"/>
        <v>0.92370360150141495</v>
      </c>
      <c r="AB127" s="4">
        <f t="shared" si="90"/>
        <v>0.89334463567658451</v>
      </c>
      <c r="AC127" s="4">
        <f t="shared" si="90"/>
        <v>0.85254543874327005</v>
      </c>
      <c r="AD127" s="4">
        <f t="shared" si="90"/>
        <v>0.79921300652623883</v>
      </c>
      <c r="AE127" s="4">
        <f t="shared" si="90"/>
        <v>0.73204982249993378</v>
      </c>
      <c r="AF127" s="4">
        <f t="shared" si="90"/>
        <v>0.65145592958786691</v>
      </c>
      <c r="AG127" s="4">
        <f t="shared" si="90"/>
        <v>0.56032247880849573</v>
      </c>
      <c r="AH127" s="4">
        <f t="shared" si="90"/>
        <v>0.46411326873185343</v>
      </c>
      <c r="AI127" s="4">
        <f t="shared" si="90"/>
        <v>0.36979727595523937</v>
      </c>
      <c r="AJ127" s="4">
        <f t="shared" si="90"/>
        <v>0.28393948637231203</v>
      </c>
      <c r="AK127" s="4">
        <f t="shared" si="90"/>
        <v>0.21097259161117732</v>
      </c>
      <c r="AL127" s="4">
        <f t="shared" si="90"/>
        <v>0.15253917653798199</v>
      </c>
      <c r="AM127" s="4">
        <f t="shared" si="90"/>
        <v>0.10795188737709993</v>
      </c>
      <c r="AN127" s="4">
        <f t="shared" si="90"/>
        <v>7.5176653938091809E-2</v>
      </c>
      <c r="AO127" s="4">
        <f t="shared" si="90"/>
        <v>5.1742836177502194E-2</v>
      </c>
      <c r="AP127" s="4">
        <f t="shared" si="90"/>
        <v>3.5319190625345942E-2</v>
      </c>
      <c r="AQ127" s="4">
        <f t="shared" si="90"/>
        <v>2.3969442072658165E-2</v>
      </c>
      <c r="AR127" s="4">
        <f t="shared" si="90"/>
        <v>1.6202243558389728E-2</v>
      </c>
    </row>
    <row r="128" spans="1:44" x14ac:dyDescent="0.25">
      <c r="A128" s="24" t="s">
        <v>41</v>
      </c>
      <c r="B128" s="43">
        <f>'Parameter Input'!$L$115</f>
        <v>20</v>
      </c>
      <c r="C128" s="44">
        <f>'Parameter Input'!$M$115</f>
        <v>20</v>
      </c>
      <c r="D128" s="1" t="s">
        <v>42</v>
      </c>
      <c r="L128" s="54">
        <f>'Parameter Input'!$O$115</f>
        <v>12</v>
      </c>
      <c r="M128" s="37">
        <v>0</v>
      </c>
      <c r="N128" s="37">
        <v>1</v>
      </c>
      <c r="O128" s="37">
        <f>'Parameter Input'!$P$115</f>
        <v>0.9</v>
      </c>
      <c r="P128" s="55">
        <f>'Parameter Input'!$Q$115</f>
        <v>0.4</v>
      </c>
      <c r="Q128" s="4">
        <f t="shared" ref="Q128:AF133" si="91">$N128+($M128-$N128)*((1/(1+EXP(-$P128*(Q$9-$L128)))^$O128))</f>
        <v>0.9867978615748374</v>
      </c>
      <c r="R128" s="4">
        <f t="shared" si="91"/>
        <v>0.98114509762858249</v>
      </c>
      <c r="S128" s="4">
        <f t="shared" si="91"/>
        <v>0.97311898315872036</v>
      </c>
      <c r="T128" s="4">
        <f t="shared" si="91"/>
        <v>0.96177484161592774</v>
      </c>
      <c r="U128" s="4">
        <f t="shared" si="91"/>
        <v>0.94584787155511363</v>
      </c>
      <c r="V128" s="4">
        <f t="shared" si="91"/>
        <v>0.92370360150141495</v>
      </c>
      <c r="W128" s="4">
        <f t="shared" si="91"/>
        <v>0.89334463567658451</v>
      </c>
      <c r="X128" s="4">
        <f t="shared" si="91"/>
        <v>0.85254543874327005</v>
      </c>
      <c r="Y128" s="4">
        <f t="shared" si="91"/>
        <v>0.79921300652623883</v>
      </c>
      <c r="Z128" s="4">
        <f t="shared" si="91"/>
        <v>0.73204982249993378</v>
      </c>
      <c r="AA128" s="4">
        <f t="shared" si="91"/>
        <v>0.65145592958786691</v>
      </c>
      <c r="AB128" s="4">
        <f t="shared" si="91"/>
        <v>0.56032247880849573</v>
      </c>
      <c r="AC128" s="4">
        <f t="shared" si="91"/>
        <v>0.46411326873185343</v>
      </c>
      <c r="AD128" s="4">
        <f t="shared" si="91"/>
        <v>0.36979727595523937</v>
      </c>
      <c r="AE128" s="4">
        <f t="shared" si="91"/>
        <v>0.28393948637231203</v>
      </c>
      <c r="AF128" s="4">
        <f t="shared" si="91"/>
        <v>0.21097259161117732</v>
      </c>
      <c r="AG128" s="4">
        <f t="shared" si="88"/>
        <v>0.15253917653798199</v>
      </c>
      <c r="AH128" s="4">
        <f t="shared" si="88"/>
        <v>0.10795188737709993</v>
      </c>
      <c r="AI128" s="4">
        <f t="shared" si="88"/>
        <v>7.5176653938091809E-2</v>
      </c>
      <c r="AJ128" s="4">
        <f t="shared" si="89"/>
        <v>5.1742836177502194E-2</v>
      </c>
      <c r="AK128" s="4">
        <f t="shared" si="89"/>
        <v>3.5319190625345942E-2</v>
      </c>
      <c r="AL128" s="4">
        <f t="shared" si="89"/>
        <v>2.3969442072658165E-2</v>
      </c>
      <c r="AM128" s="4">
        <f t="shared" si="89"/>
        <v>1.6202243558389728E-2</v>
      </c>
      <c r="AN128" s="4">
        <f t="shared" si="89"/>
        <v>1.0922240564108399E-2</v>
      </c>
      <c r="AO128" s="4">
        <f t="shared" si="89"/>
        <v>7.3493212906090566E-3</v>
      </c>
      <c r="AP128" s="4">
        <f t="shared" si="89"/>
        <v>4.9390262185057265E-3</v>
      </c>
      <c r="AQ128" s="4">
        <f t="shared" si="89"/>
        <v>3.3164275492956197E-3</v>
      </c>
      <c r="AR128" s="4">
        <f t="shared" si="89"/>
        <v>2.2256362146679809E-3</v>
      </c>
    </row>
    <row r="129" spans="1:44" x14ac:dyDescent="0.25">
      <c r="A129" s="24" t="s">
        <v>70</v>
      </c>
      <c r="B129" s="43">
        <f>'Parameter Input'!B95</f>
        <v>30</v>
      </c>
      <c r="C129" s="44">
        <f>'Parameter Input'!C95</f>
        <v>30</v>
      </c>
      <c r="D129" s="1" t="s">
        <v>42</v>
      </c>
      <c r="L129" s="54">
        <f>'Parameter Input'!E83</f>
        <v>12</v>
      </c>
      <c r="M129" s="37">
        <v>0</v>
      </c>
      <c r="N129" s="37">
        <v>1</v>
      </c>
      <c r="O129" s="37">
        <f>'Parameter Input'!F83</f>
        <v>0.9</v>
      </c>
      <c r="P129" s="55">
        <f>'Parameter Input'!G83</f>
        <v>0.4</v>
      </c>
      <c r="Q129" s="4">
        <f t="shared" si="91"/>
        <v>0.9867978615748374</v>
      </c>
      <c r="R129" s="4">
        <f t="shared" si="91"/>
        <v>0.98114509762858249</v>
      </c>
      <c r="S129" s="4">
        <f t="shared" si="91"/>
        <v>0.97311898315872036</v>
      </c>
      <c r="T129" s="4">
        <f t="shared" si="91"/>
        <v>0.96177484161592774</v>
      </c>
      <c r="U129" s="4">
        <f t="shared" si="91"/>
        <v>0.94584787155511363</v>
      </c>
      <c r="V129" s="4">
        <f t="shared" si="91"/>
        <v>0.92370360150141495</v>
      </c>
      <c r="W129" s="4">
        <f t="shared" si="91"/>
        <v>0.89334463567658451</v>
      </c>
      <c r="X129" s="4">
        <f t="shared" si="91"/>
        <v>0.85254543874327005</v>
      </c>
      <c r="Y129" s="4">
        <f t="shared" si="91"/>
        <v>0.79921300652623883</v>
      </c>
      <c r="Z129" s="4">
        <f t="shared" si="91"/>
        <v>0.73204982249993378</v>
      </c>
      <c r="AA129" s="4">
        <f t="shared" si="91"/>
        <v>0.65145592958786691</v>
      </c>
      <c r="AB129" s="4">
        <f t="shared" si="91"/>
        <v>0.56032247880849573</v>
      </c>
      <c r="AC129" s="4">
        <f t="shared" si="91"/>
        <v>0.46411326873185343</v>
      </c>
      <c r="AD129" s="4">
        <f t="shared" si="91"/>
        <v>0.36979727595523937</v>
      </c>
      <c r="AE129" s="4">
        <f t="shared" si="91"/>
        <v>0.28393948637231203</v>
      </c>
      <c r="AF129" s="4">
        <f t="shared" si="91"/>
        <v>0.21097259161117732</v>
      </c>
      <c r="AG129" s="4">
        <f t="shared" si="88"/>
        <v>0.15253917653798199</v>
      </c>
      <c r="AH129" s="4">
        <f t="shared" si="88"/>
        <v>0.10795188737709993</v>
      </c>
      <c r="AI129" s="4">
        <f t="shared" si="88"/>
        <v>7.5176653938091809E-2</v>
      </c>
      <c r="AJ129" s="4">
        <f t="shared" si="89"/>
        <v>5.1742836177502194E-2</v>
      </c>
      <c r="AK129" s="4">
        <f t="shared" si="89"/>
        <v>3.5319190625345942E-2</v>
      </c>
      <c r="AL129" s="4">
        <f t="shared" si="89"/>
        <v>2.3969442072658165E-2</v>
      </c>
      <c r="AM129" s="4">
        <f t="shared" si="89"/>
        <v>1.6202243558389728E-2</v>
      </c>
      <c r="AN129" s="4">
        <f t="shared" si="89"/>
        <v>1.0922240564108399E-2</v>
      </c>
      <c r="AO129" s="4">
        <f t="shared" si="89"/>
        <v>7.3493212906090566E-3</v>
      </c>
      <c r="AP129" s="4">
        <f t="shared" si="89"/>
        <v>4.9390262185057265E-3</v>
      </c>
      <c r="AQ129" s="4">
        <f t="shared" si="89"/>
        <v>3.3164275492956197E-3</v>
      </c>
      <c r="AR129" s="4">
        <f t="shared" si="89"/>
        <v>2.2256362146679809E-3</v>
      </c>
    </row>
    <row r="130" spans="1:44" x14ac:dyDescent="0.25">
      <c r="A130" s="24" t="s">
        <v>207</v>
      </c>
      <c r="B130" s="70">
        <f>'Parameter Input'!B92</f>
        <v>2240</v>
      </c>
      <c r="C130" s="71">
        <f>'Parameter Input'!C92</f>
        <v>2240</v>
      </c>
      <c r="D130" s="1" t="s">
        <v>49</v>
      </c>
      <c r="L130" s="54">
        <f>'Parameter Input'!E80</f>
        <v>12</v>
      </c>
      <c r="M130" s="37">
        <v>0</v>
      </c>
      <c r="N130" s="37">
        <v>1</v>
      </c>
      <c r="O130" s="37">
        <f>'Parameter Input'!F80</f>
        <v>0.9</v>
      </c>
      <c r="P130" s="55">
        <f>'Parameter Input'!G80</f>
        <v>0.4</v>
      </c>
      <c r="Q130" s="4">
        <f t="shared" si="91"/>
        <v>0.9867978615748374</v>
      </c>
      <c r="R130" s="4">
        <f t="shared" si="91"/>
        <v>0.98114509762858249</v>
      </c>
      <c r="S130" s="4">
        <f t="shared" si="91"/>
        <v>0.97311898315872036</v>
      </c>
      <c r="T130" s="4">
        <f t="shared" si="91"/>
        <v>0.96177484161592774</v>
      </c>
      <c r="U130" s="4">
        <f t="shared" si="91"/>
        <v>0.94584787155511363</v>
      </c>
      <c r="V130" s="4">
        <f t="shared" si="91"/>
        <v>0.92370360150141495</v>
      </c>
      <c r="W130" s="4">
        <f t="shared" si="91"/>
        <v>0.89334463567658451</v>
      </c>
      <c r="X130" s="4">
        <f t="shared" si="91"/>
        <v>0.85254543874327005</v>
      </c>
      <c r="Y130" s="4">
        <f t="shared" si="91"/>
        <v>0.79921300652623883</v>
      </c>
      <c r="Z130" s="4">
        <f t="shared" si="91"/>
        <v>0.73204982249993378</v>
      </c>
      <c r="AA130" s="4">
        <f t="shared" si="91"/>
        <v>0.65145592958786691</v>
      </c>
      <c r="AB130" s="4">
        <f t="shared" si="91"/>
        <v>0.56032247880849573</v>
      </c>
      <c r="AC130" s="4">
        <f t="shared" si="91"/>
        <v>0.46411326873185343</v>
      </c>
      <c r="AD130" s="4">
        <f t="shared" si="91"/>
        <v>0.36979727595523937</v>
      </c>
      <c r="AE130" s="4">
        <f t="shared" si="91"/>
        <v>0.28393948637231203</v>
      </c>
      <c r="AF130" s="4">
        <f t="shared" si="91"/>
        <v>0.21097259161117732</v>
      </c>
      <c r="AG130" s="4">
        <f t="shared" si="88"/>
        <v>0.15253917653798199</v>
      </c>
      <c r="AH130" s="4">
        <f t="shared" si="88"/>
        <v>0.10795188737709993</v>
      </c>
      <c r="AI130" s="4">
        <f t="shared" si="88"/>
        <v>7.5176653938091809E-2</v>
      </c>
      <c r="AJ130" s="4">
        <f t="shared" si="89"/>
        <v>5.1742836177502194E-2</v>
      </c>
      <c r="AK130" s="4">
        <f t="shared" si="89"/>
        <v>3.5319190625345942E-2</v>
      </c>
      <c r="AL130" s="4">
        <f t="shared" si="89"/>
        <v>2.3969442072658165E-2</v>
      </c>
      <c r="AM130" s="4">
        <f t="shared" si="89"/>
        <v>1.6202243558389728E-2</v>
      </c>
      <c r="AN130" s="4">
        <f t="shared" si="89"/>
        <v>1.0922240564108399E-2</v>
      </c>
      <c r="AO130" s="4">
        <f t="shared" si="89"/>
        <v>7.3493212906090566E-3</v>
      </c>
      <c r="AP130" s="4">
        <f t="shared" si="89"/>
        <v>4.9390262185057265E-3</v>
      </c>
      <c r="AQ130" s="4">
        <f t="shared" si="89"/>
        <v>3.3164275492956197E-3</v>
      </c>
      <c r="AR130" s="4">
        <f t="shared" si="89"/>
        <v>2.2256362146679809E-3</v>
      </c>
    </row>
    <row r="131" spans="1:44" x14ac:dyDescent="0.25">
      <c r="A131" s="24" t="s">
        <v>56</v>
      </c>
      <c r="B131" s="72">
        <f>'Parameter Input'!B93</f>
        <v>0.32</v>
      </c>
      <c r="C131" s="73">
        <f>'Parameter Input'!C93</f>
        <v>0.32</v>
      </c>
      <c r="D131" s="1" t="s">
        <v>57</v>
      </c>
      <c r="L131" s="54">
        <f>'Parameter Input'!E81</f>
        <v>12</v>
      </c>
      <c r="M131" s="37">
        <v>0</v>
      </c>
      <c r="N131" s="37">
        <v>1</v>
      </c>
      <c r="O131" s="37">
        <f>'Parameter Input'!F81</f>
        <v>0.9</v>
      </c>
      <c r="P131" s="55">
        <f>'Parameter Input'!G81</f>
        <v>0.4</v>
      </c>
      <c r="Q131" s="4">
        <f t="shared" si="91"/>
        <v>0.9867978615748374</v>
      </c>
      <c r="R131" s="4">
        <f t="shared" si="91"/>
        <v>0.98114509762858249</v>
      </c>
      <c r="S131" s="4">
        <f t="shared" si="91"/>
        <v>0.97311898315872036</v>
      </c>
      <c r="T131" s="4">
        <f t="shared" si="91"/>
        <v>0.96177484161592774</v>
      </c>
      <c r="U131" s="4">
        <f t="shared" si="91"/>
        <v>0.94584787155511363</v>
      </c>
      <c r="V131" s="4">
        <f t="shared" si="91"/>
        <v>0.92370360150141495</v>
      </c>
      <c r="W131" s="4">
        <f t="shared" si="91"/>
        <v>0.89334463567658451</v>
      </c>
      <c r="X131" s="4">
        <f t="shared" si="91"/>
        <v>0.85254543874327005</v>
      </c>
      <c r="Y131" s="4">
        <f t="shared" si="91"/>
        <v>0.79921300652623883</v>
      </c>
      <c r="Z131" s="4">
        <f t="shared" si="91"/>
        <v>0.73204982249993378</v>
      </c>
      <c r="AA131" s="4">
        <f t="shared" si="91"/>
        <v>0.65145592958786691</v>
      </c>
      <c r="AB131" s="4">
        <f t="shared" si="91"/>
        <v>0.56032247880849573</v>
      </c>
      <c r="AC131" s="4">
        <f t="shared" si="91"/>
        <v>0.46411326873185343</v>
      </c>
      <c r="AD131" s="4">
        <f t="shared" si="91"/>
        <v>0.36979727595523937</v>
      </c>
      <c r="AE131" s="4">
        <f t="shared" si="91"/>
        <v>0.28393948637231203</v>
      </c>
      <c r="AF131" s="4">
        <f t="shared" si="91"/>
        <v>0.21097259161117732</v>
      </c>
      <c r="AG131" s="4">
        <f t="shared" si="88"/>
        <v>0.15253917653798199</v>
      </c>
      <c r="AH131" s="4">
        <f t="shared" si="88"/>
        <v>0.10795188737709993</v>
      </c>
      <c r="AI131" s="4">
        <f t="shared" si="88"/>
        <v>7.5176653938091809E-2</v>
      </c>
      <c r="AJ131" s="4">
        <f t="shared" si="89"/>
        <v>5.1742836177502194E-2</v>
      </c>
      <c r="AK131" s="4">
        <f t="shared" si="89"/>
        <v>3.5319190625345942E-2</v>
      </c>
      <c r="AL131" s="4">
        <f t="shared" si="89"/>
        <v>2.3969442072658165E-2</v>
      </c>
      <c r="AM131" s="4">
        <f t="shared" si="89"/>
        <v>1.6202243558389728E-2</v>
      </c>
      <c r="AN131" s="4">
        <f t="shared" si="89"/>
        <v>1.0922240564108399E-2</v>
      </c>
      <c r="AO131" s="4">
        <f t="shared" si="89"/>
        <v>7.3493212906090566E-3</v>
      </c>
      <c r="AP131" s="4">
        <f t="shared" si="89"/>
        <v>4.9390262185057265E-3</v>
      </c>
      <c r="AQ131" s="4">
        <f t="shared" si="89"/>
        <v>3.3164275492956197E-3</v>
      </c>
      <c r="AR131" s="4">
        <f t="shared" si="89"/>
        <v>2.2256362146679809E-3</v>
      </c>
    </row>
    <row r="132" spans="1:44" x14ac:dyDescent="0.25">
      <c r="A132" s="24" t="s">
        <v>73</v>
      </c>
      <c r="B132" s="72">
        <f>'Parameter Input'!$L$119</f>
        <v>1.7857142857142856E-2</v>
      </c>
      <c r="C132" s="73">
        <f>'Parameter Input'!$M$119</f>
        <v>1.7857142857142856E-2</v>
      </c>
      <c r="D132" s="1" t="s">
        <v>57</v>
      </c>
      <c r="L132" s="54">
        <f>'Parameter Input'!$O$119</f>
        <v>12</v>
      </c>
      <c r="M132" s="37">
        <v>0</v>
      </c>
      <c r="N132" s="37">
        <v>1</v>
      </c>
      <c r="O132" s="37">
        <f>'Parameter Input'!$P$119</f>
        <v>0.9</v>
      </c>
      <c r="P132" s="55">
        <f>'Parameter Input'!$Q$119</f>
        <v>0.4</v>
      </c>
      <c r="Q132" s="4">
        <f t="shared" si="91"/>
        <v>0.9867978615748374</v>
      </c>
      <c r="R132" s="4">
        <f t="shared" si="91"/>
        <v>0.98114509762858249</v>
      </c>
      <c r="S132" s="4">
        <f t="shared" si="91"/>
        <v>0.97311898315872036</v>
      </c>
      <c r="T132" s="4">
        <f t="shared" si="91"/>
        <v>0.96177484161592774</v>
      </c>
      <c r="U132" s="4">
        <f t="shared" si="91"/>
        <v>0.94584787155511363</v>
      </c>
      <c r="V132" s="4">
        <f t="shared" si="91"/>
        <v>0.92370360150141495</v>
      </c>
      <c r="W132" s="4">
        <f t="shared" si="91"/>
        <v>0.89334463567658451</v>
      </c>
      <c r="X132" s="4">
        <f t="shared" si="91"/>
        <v>0.85254543874327005</v>
      </c>
      <c r="Y132" s="4">
        <f t="shared" si="91"/>
        <v>0.79921300652623883</v>
      </c>
      <c r="Z132" s="4">
        <f t="shared" si="91"/>
        <v>0.73204982249993378</v>
      </c>
      <c r="AA132" s="4">
        <f t="shared" si="91"/>
        <v>0.65145592958786691</v>
      </c>
      <c r="AB132" s="4">
        <f t="shared" si="91"/>
        <v>0.56032247880849573</v>
      </c>
      <c r="AC132" s="4">
        <f t="shared" si="91"/>
        <v>0.46411326873185343</v>
      </c>
      <c r="AD132" s="4">
        <f t="shared" si="91"/>
        <v>0.36979727595523937</v>
      </c>
      <c r="AE132" s="4">
        <f t="shared" si="91"/>
        <v>0.28393948637231203</v>
      </c>
      <c r="AF132" s="4">
        <f t="shared" si="91"/>
        <v>0.21097259161117732</v>
      </c>
      <c r="AG132" s="4">
        <f t="shared" si="88"/>
        <v>0.15253917653798199</v>
      </c>
      <c r="AH132" s="4">
        <f t="shared" si="88"/>
        <v>0.10795188737709993</v>
      </c>
      <c r="AI132" s="4">
        <f t="shared" si="88"/>
        <v>7.5176653938091809E-2</v>
      </c>
      <c r="AJ132" s="4">
        <f t="shared" si="89"/>
        <v>5.1742836177502194E-2</v>
      </c>
      <c r="AK132" s="4">
        <f t="shared" si="89"/>
        <v>3.5319190625345942E-2</v>
      </c>
      <c r="AL132" s="4">
        <f t="shared" si="89"/>
        <v>2.3969442072658165E-2</v>
      </c>
      <c r="AM132" s="4">
        <f t="shared" si="89"/>
        <v>1.6202243558389728E-2</v>
      </c>
      <c r="AN132" s="4">
        <f t="shared" si="89"/>
        <v>1.0922240564108399E-2</v>
      </c>
      <c r="AO132" s="4">
        <f t="shared" si="89"/>
        <v>7.3493212906090566E-3</v>
      </c>
      <c r="AP132" s="4">
        <f t="shared" si="89"/>
        <v>4.9390262185057265E-3</v>
      </c>
      <c r="AQ132" s="4">
        <f t="shared" si="89"/>
        <v>3.3164275492956197E-3</v>
      </c>
      <c r="AR132" s="4">
        <f t="shared" si="89"/>
        <v>2.2256362146679809E-3</v>
      </c>
    </row>
    <row r="133" spans="1:44" ht="15.75" thickBot="1" x14ac:dyDescent="0.3">
      <c r="A133" s="24" t="s">
        <v>64</v>
      </c>
      <c r="B133" s="74">
        <f>'Parameter Input'!B94</f>
        <v>178500</v>
      </c>
      <c r="C133" s="75">
        <f>'Parameter Input'!C94</f>
        <v>178500</v>
      </c>
      <c r="D133" s="1" t="s">
        <v>65</v>
      </c>
      <c r="L133" s="56">
        <f>'Parameter Input'!E82</f>
        <v>12</v>
      </c>
      <c r="M133" s="57">
        <v>0</v>
      </c>
      <c r="N133" s="57">
        <v>1</v>
      </c>
      <c r="O133" s="57">
        <f>'Parameter Input'!F82</f>
        <v>0.9</v>
      </c>
      <c r="P133" s="58">
        <f>'Parameter Input'!G82</f>
        <v>0.4</v>
      </c>
      <c r="Q133" s="4">
        <f t="shared" si="91"/>
        <v>0.9867978615748374</v>
      </c>
      <c r="R133" s="4">
        <f t="shared" si="91"/>
        <v>0.98114509762858249</v>
      </c>
      <c r="S133" s="4">
        <f t="shared" si="91"/>
        <v>0.97311898315872036</v>
      </c>
      <c r="T133" s="4">
        <f t="shared" si="91"/>
        <v>0.96177484161592774</v>
      </c>
      <c r="U133" s="4">
        <f t="shared" si="91"/>
        <v>0.94584787155511363</v>
      </c>
      <c r="V133" s="4">
        <f t="shared" si="91"/>
        <v>0.92370360150141495</v>
      </c>
      <c r="W133" s="4">
        <f t="shared" si="91"/>
        <v>0.89334463567658451</v>
      </c>
      <c r="X133" s="4">
        <f t="shared" si="91"/>
        <v>0.85254543874327005</v>
      </c>
      <c r="Y133" s="4">
        <f t="shared" si="91"/>
        <v>0.79921300652623883</v>
      </c>
      <c r="Z133" s="4">
        <f t="shared" si="91"/>
        <v>0.73204982249993378</v>
      </c>
      <c r="AA133" s="4">
        <f t="shared" si="91"/>
        <v>0.65145592958786691</v>
      </c>
      <c r="AB133" s="4">
        <f t="shared" si="91"/>
        <v>0.56032247880849573</v>
      </c>
      <c r="AC133" s="4">
        <f t="shared" si="91"/>
        <v>0.46411326873185343</v>
      </c>
      <c r="AD133" s="4">
        <f t="shared" si="91"/>
        <v>0.36979727595523937</v>
      </c>
      <c r="AE133" s="4">
        <f t="shared" si="91"/>
        <v>0.28393948637231203</v>
      </c>
      <c r="AF133" s="4">
        <f t="shared" si="91"/>
        <v>0.21097259161117732</v>
      </c>
      <c r="AG133" s="4">
        <f t="shared" si="88"/>
        <v>0.15253917653798199</v>
      </c>
      <c r="AH133" s="4">
        <f t="shared" si="88"/>
        <v>0.10795188737709993</v>
      </c>
      <c r="AI133" s="4">
        <f t="shared" si="88"/>
        <v>7.5176653938091809E-2</v>
      </c>
      <c r="AJ133" s="4">
        <f t="shared" si="89"/>
        <v>5.1742836177502194E-2</v>
      </c>
      <c r="AK133" s="4">
        <f t="shared" si="89"/>
        <v>3.5319190625345942E-2</v>
      </c>
      <c r="AL133" s="4">
        <f t="shared" si="89"/>
        <v>2.3969442072658165E-2</v>
      </c>
      <c r="AM133" s="4">
        <f t="shared" si="89"/>
        <v>1.6202243558389728E-2</v>
      </c>
      <c r="AN133" s="4">
        <f t="shared" si="89"/>
        <v>1.0922240564108399E-2</v>
      </c>
      <c r="AO133" s="4">
        <f t="shared" si="89"/>
        <v>7.3493212906090566E-3</v>
      </c>
      <c r="AP133" s="4">
        <f t="shared" si="89"/>
        <v>4.9390262185057265E-3</v>
      </c>
      <c r="AQ133" s="4">
        <f t="shared" si="89"/>
        <v>3.3164275492956197E-3</v>
      </c>
      <c r="AR133" s="4">
        <f t="shared" si="89"/>
        <v>2.2256362146679809E-3</v>
      </c>
    </row>
    <row r="134" spans="1:44" x14ac:dyDescent="0.25">
      <c r="A134" s="25"/>
      <c r="B134" s="40"/>
    </row>
    <row r="135" spans="1:44" ht="15.75" thickBot="1" x14ac:dyDescent="0.3"/>
    <row r="136" spans="1:44" ht="15.75" thickBot="1" x14ac:dyDescent="0.3">
      <c r="A136" s="26" t="s">
        <v>208</v>
      </c>
      <c r="B136" s="27">
        <v>2023</v>
      </c>
      <c r="C136" s="27">
        <v>2024</v>
      </c>
      <c r="D136" s="27">
        <v>2025</v>
      </c>
      <c r="E136" s="27">
        <v>2026</v>
      </c>
      <c r="F136" s="27">
        <v>2027</v>
      </c>
      <c r="G136" s="27">
        <v>2028</v>
      </c>
      <c r="H136" s="27">
        <v>2029</v>
      </c>
      <c r="I136" s="27">
        <v>2030</v>
      </c>
      <c r="J136" s="27">
        <v>2031</v>
      </c>
      <c r="K136" s="27">
        <v>2032</v>
      </c>
      <c r="L136" s="27">
        <v>2033</v>
      </c>
      <c r="M136" s="27">
        <v>2034</v>
      </c>
      <c r="N136" s="27">
        <v>2035</v>
      </c>
      <c r="O136" s="27">
        <v>2036</v>
      </c>
      <c r="P136" s="27">
        <v>2037</v>
      </c>
      <c r="Q136" s="27">
        <v>2038</v>
      </c>
      <c r="R136" s="27">
        <v>2039</v>
      </c>
      <c r="S136" s="27">
        <v>2040</v>
      </c>
      <c r="T136" s="27">
        <v>2041</v>
      </c>
      <c r="U136" s="27">
        <v>2042</v>
      </c>
      <c r="V136" s="27">
        <v>2043</v>
      </c>
      <c r="W136" s="27">
        <v>2044</v>
      </c>
      <c r="X136" s="27">
        <v>2045</v>
      </c>
      <c r="Y136" s="27">
        <v>2046</v>
      </c>
      <c r="Z136" s="27">
        <v>2047</v>
      </c>
      <c r="AA136" s="27">
        <v>2048</v>
      </c>
      <c r="AB136" s="27">
        <v>2049</v>
      </c>
      <c r="AC136" s="28">
        <v>2050</v>
      </c>
    </row>
    <row r="137" spans="1:44" x14ac:dyDescent="0.25">
      <c r="A137" s="29" t="str">
        <f t="shared" ref="A137:A146" si="92">A117</f>
        <v>Capex vehicle</v>
      </c>
      <c r="B137" s="62">
        <f t="shared" ref="B137:B146" si="93">$B117+($C117-$B117)*(1-Q117)</f>
        <v>9920787.1694490239</v>
      </c>
      <c r="C137" s="62">
        <f t="shared" ref="C137:C146" si="94">$B117+($C117-$B117)*(1-R117)</f>
        <v>9886870.5857714955</v>
      </c>
      <c r="D137" s="62">
        <f t="shared" ref="D137:D146" si="95">$B117+($C117-$B117)*(1-S117)</f>
        <v>9838713.8989523221</v>
      </c>
      <c r="E137" s="62">
        <f t="shared" ref="E137:E146" si="96">$B117+($C117-$B117)*(1-T117)</f>
        <v>9770649.0496955663</v>
      </c>
      <c r="F137" s="62">
        <f t="shared" ref="F137:F146" si="97">$B117+($C117-$B117)*(1-U117)</f>
        <v>9675087.2293306813</v>
      </c>
      <c r="G137" s="62">
        <f t="shared" ref="G137:G146" si="98">$B117+($C117-$B117)*(1-V117)</f>
        <v>9542221.6090084892</v>
      </c>
      <c r="H137" s="62">
        <f t="shared" ref="H137:H146" si="99">$B117+($C117-$B117)*(1-W117)</f>
        <v>9360067.8140595071</v>
      </c>
      <c r="I137" s="62">
        <f t="shared" ref="I137:I146" si="100">$B117+($C117-$B117)*(1-X117)</f>
        <v>9115272.63245962</v>
      </c>
      <c r="J137" s="62">
        <f t="shared" ref="J137:J146" si="101">$B117+($C117-$B117)*(1-Y117)</f>
        <v>8795278.0391574334</v>
      </c>
      <c r="K137" s="62">
        <f t="shared" ref="K137:K146" si="102">$B117+($C117-$B117)*(1-Z117)</f>
        <v>8392298.9349996019</v>
      </c>
      <c r="L137" s="62">
        <f t="shared" ref="L137:L146" si="103">$B117+($C117-$B117)*(1-AA117)</f>
        <v>7908735.5775272017</v>
      </c>
      <c r="M137" s="62">
        <f t="shared" ref="M137:M146" si="104">$B117+($C117-$B117)*(1-AB117)</f>
        <v>7361934.872850975</v>
      </c>
      <c r="N137" s="62">
        <f t="shared" ref="N137:N146" si="105">$B117+($C117-$B117)*(1-AC117)</f>
        <v>6784679.6123911208</v>
      </c>
      <c r="O137" s="62">
        <f t="shared" ref="O137:O146" si="106">$B117+($C117-$B117)*(1-AD117)</f>
        <v>6218783.6557314359</v>
      </c>
      <c r="P137" s="62">
        <f t="shared" ref="P137:P146" si="107">$B117+($C117-$B117)*(1-AE117)</f>
        <v>5703636.9182338724</v>
      </c>
      <c r="Q137" s="62">
        <f t="shared" ref="Q137:Q146" si="108">$B117+($C117-$B117)*(1-AF117)</f>
        <v>5265835.5496670641</v>
      </c>
      <c r="R137" s="62">
        <f t="shared" ref="R137:R146" si="109">$B117+($C117-$B117)*(1-AG117)</f>
        <v>4915235.0592278922</v>
      </c>
      <c r="S137" s="62">
        <f t="shared" ref="S137:S146" si="110">$B117+($C117-$B117)*(1-AH117)</f>
        <v>4647711.3242625995</v>
      </c>
      <c r="T137" s="62">
        <f t="shared" ref="T137:T146" si="111">$B117+($C117-$B117)*(1-AI117)</f>
        <v>4451059.923628551</v>
      </c>
      <c r="U137" s="62">
        <f t="shared" ref="U137:U146" si="112">$B117+($C117-$B117)*(1-AJ117)</f>
        <v>4310457.0170650128</v>
      </c>
      <c r="V137" s="62">
        <f t="shared" ref="V137:V146" si="113">$B117+($C117-$B117)*(1-AK117)</f>
        <v>4211915.1437520757</v>
      </c>
      <c r="W137" s="62">
        <f t="shared" ref="W137:W146" si="114">$B117+($C117-$B117)*(1-AL117)</f>
        <v>4143816.6524359491</v>
      </c>
      <c r="X137" s="62">
        <f t="shared" ref="X137:X146" si="115">$B117+($C117-$B117)*(1-AM117)</f>
        <v>4097213.4613503385</v>
      </c>
      <c r="Y137" s="62">
        <f t="shared" ref="Y137:Y146" si="116">$B117+($C117-$B117)*(1-AN117)</f>
        <v>4065533.4433846502</v>
      </c>
      <c r="Z137" s="62">
        <f t="shared" ref="Z137:Z146" si="117">$B117+($C117-$B117)*(1-AO117)</f>
        <v>4044095.9277436547</v>
      </c>
      <c r="AA137" s="62">
        <f t="shared" ref="AA137:AA146" si="118">$B117+($C117-$B117)*(1-AP117)</f>
        <v>4029634.1573110344</v>
      </c>
      <c r="AB137" s="62">
        <f t="shared" ref="AB137:AB146" si="119">$B117+($C117-$B117)*(1-AQ117)</f>
        <v>4019898.5652957736</v>
      </c>
      <c r="AC137" s="62">
        <f t="shared" ref="AC137:AC146" si="120">$B117+($C117-$B117)*(1-AR117)</f>
        <v>4013353.8172880076</v>
      </c>
    </row>
    <row r="138" spans="1:44" x14ac:dyDescent="0.25">
      <c r="A138" s="30" t="str">
        <f t="shared" si="92"/>
        <v>Residual value (vehicle)</v>
      </c>
      <c r="B138" s="62">
        <f t="shared" si="93"/>
        <v>-501320.21384251624</v>
      </c>
      <c r="C138" s="62">
        <f t="shared" si="94"/>
        <v>-501885.49023714173</v>
      </c>
      <c r="D138" s="62">
        <f t="shared" si="95"/>
        <v>-502688.10168412799</v>
      </c>
      <c r="E138" s="62">
        <f t="shared" si="96"/>
        <v>-503822.51583840721</v>
      </c>
      <c r="F138" s="62">
        <f t="shared" si="97"/>
        <v>-505415.21284448862</v>
      </c>
      <c r="G138" s="62">
        <f t="shared" si="98"/>
        <v>-507629.63984985853</v>
      </c>
      <c r="H138" s="62">
        <f t="shared" si="99"/>
        <v>-510665.53643234156</v>
      </c>
      <c r="I138" s="62">
        <f t="shared" si="100"/>
        <v>-514745.45612567302</v>
      </c>
      <c r="J138" s="62">
        <f t="shared" si="101"/>
        <v>-520078.69934737612</v>
      </c>
      <c r="K138" s="62">
        <f t="shared" si="102"/>
        <v>-526795.01775000663</v>
      </c>
      <c r="L138" s="62">
        <f t="shared" si="103"/>
        <v>-534854.40704121336</v>
      </c>
      <c r="M138" s="62">
        <f t="shared" si="104"/>
        <v>-543967.75211915048</v>
      </c>
      <c r="N138" s="62">
        <f t="shared" si="105"/>
        <v>-553588.67312681465</v>
      </c>
      <c r="O138" s="62">
        <f t="shared" si="106"/>
        <v>-563020.27240447607</v>
      </c>
      <c r="P138" s="62">
        <f t="shared" si="107"/>
        <v>-571606.05136276875</v>
      </c>
      <c r="Q138" s="62">
        <f t="shared" si="108"/>
        <v>-578902.74083888228</v>
      </c>
      <c r="R138" s="62">
        <f t="shared" si="109"/>
        <v>-584746.08234620176</v>
      </c>
      <c r="S138" s="62">
        <f t="shared" si="110"/>
        <v>-589204.81126228999</v>
      </c>
      <c r="T138" s="62">
        <f t="shared" si="111"/>
        <v>-592482.33460619079</v>
      </c>
      <c r="U138" s="62">
        <f t="shared" si="112"/>
        <v>-594825.71638224972</v>
      </c>
      <c r="V138" s="62">
        <f t="shared" si="113"/>
        <v>-596468.08093746542</v>
      </c>
      <c r="W138" s="62">
        <f t="shared" si="114"/>
        <v>-597603.05579273414</v>
      </c>
      <c r="X138" s="62">
        <f t="shared" si="115"/>
        <v>-598379.77564416104</v>
      </c>
      <c r="Y138" s="62">
        <f t="shared" si="116"/>
        <v>-598907.77594358916</v>
      </c>
      <c r="Z138" s="62">
        <f t="shared" si="117"/>
        <v>-599265.06787093915</v>
      </c>
      <c r="AA138" s="62">
        <f t="shared" si="118"/>
        <v>-599506.0973781494</v>
      </c>
      <c r="AB138" s="62">
        <f t="shared" si="119"/>
        <v>-599668.35724507039</v>
      </c>
      <c r="AC138" s="62">
        <f t="shared" si="120"/>
        <v>-599777.43637853325</v>
      </c>
    </row>
    <row r="139" spans="1:44" x14ac:dyDescent="0.25">
      <c r="A139" s="30" t="str">
        <f t="shared" si="92"/>
        <v>Capex costumization</v>
      </c>
      <c r="B139" s="62">
        <f t="shared" si="93"/>
        <v>5600000</v>
      </c>
      <c r="C139" s="62">
        <f t="shared" si="94"/>
        <v>5600000</v>
      </c>
      <c r="D139" s="62">
        <f t="shared" si="95"/>
        <v>5600000</v>
      </c>
      <c r="E139" s="62">
        <f t="shared" si="96"/>
        <v>5600000</v>
      </c>
      <c r="F139" s="62">
        <f t="shared" si="97"/>
        <v>5600000</v>
      </c>
      <c r="G139" s="62">
        <f t="shared" si="98"/>
        <v>5600000</v>
      </c>
      <c r="H139" s="62">
        <f t="shared" si="99"/>
        <v>5600000</v>
      </c>
      <c r="I139" s="62">
        <f t="shared" si="100"/>
        <v>5600000</v>
      </c>
      <c r="J139" s="62">
        <f t="shared" si="101"/>
        <v>5600000</v>
      </c>
      <c r="K139" s="62">
        <f t="shared" si="102"/>
        <v>5600000</v>
      </c>
      <c r="L139" s="62">
        <f t="shared" si="103"/>
        <v>5600000</v>
      </c>
      <c r="M139" s="62">
        <f t="shared" si="104"/>
        <v>5600000</v>
      </c>
      <c r="N139" s="62">
        <f t="shared" si="105"/>
        <v>5600000</v>
      </c>
      <c r="O139" s="62">
        <f t="shared" si="106"/>
        <v>5600000</v>
      </c>
      <c r="P139" s="62">
        <f t="shared" si="107"/>
        <v>5600000</v>
      </c>
      <c r="Q139" s="62">
        <f t="shared" si="108"/>
        <v>5600000</v>
      </c>
      <c r="R139" s="62">
        <f t="shared" si="109"/>
        <v>5600000</v>
      </c>
      <c r="S139" s="62">
        <f t="shared" si="110"/>
        <v>5600000</v>
      </c>
      <c r="T139" s="62">
        <f t="shared" si="111"/>
        <v>5600000</v>
      </c>
      <c r="U139" s="62">
        <f t="shared" si="112"/>
        <v>5600000</v>
      </c>
      <c r="V139" s="62">
        <f t="shared" si="113"/>
        <v>5600000</v>
      </c>
      <c r="W139" s="62">
        <f t="shared" si="114"/>
        <v>5600000</v>
      </c>
      <c r="X139" s="62">
        <f t="shared" si="115"/>
        <v>5600000</v>
      </c>
      <c r="Y139" s="62">
        <f t="shared" si="116"/>
        <v>5600000</v>
      </c>
      <c r="Z139" s="62">
        <f t="shared" si="117"/>
        <v>5600000</v>
      </c>
      <c r="AA139" s="62">
        <f t="shared" si="118"/>
        <v>5600000</v>
      </c>
      <c r="AB139" s="62">
        <f t="shared" si="119"/>
        <v>5600000</v>
      </c>
      <c r="AC139" s="62">
        <f t="shared" si="120"/>
        <v>5600000</v>
      </c>
    </row>
    <row r="140" spans="1:44" x14ac:dyDescent="0.25">
      <c r="A140" s="30" t="str">
        <f t="shared" si="92"/>
        <v>Residual value (costumization)</v>
      </c>
      <c r="B140" s="62">
        <f t="shared" si="93"/>
        <v>-280000</v>
      </c>
      <c r="C140" s="62">
        <f t="shared" si="94"/>
        <v>-280000</v>
      </c>
      <c r="D140" s="62">
        <f t="shared" si="95"/>
        <v>-280000</v>
      </c>
      <c r="E140" s="62">
        <f t="shared" si="96"/>
        <v>-280000</v>
      </c>
      <c r="F140" s="62">
        <f t="shared" si="97"/>
        <v>-280000</v>
      </c>
      <c r="G140" s="62">
        <f t="shared" si="98"/>
        <v>-280000</v>
      </c>
      <c r="H140" s="62">
        <f t="shared" si="99"/>
        <v>-280000</v>
      </c>
      <c r="I140" s="62">
        <f t="shared" si="100"/>
        <v>-280000</v>
      </c>
      <c r="J140" s="62">
        <f t="shared" si="101"/>
        <v>-280000</v>
      </c>
      <c r="K140" s="62">
        <f t="shared" si="102"/>
        <v>-280000</v>
      </c>
      <c r="L140" s="62">
        <f t="shared" si="103"/>
        <v>-280000</v>
      </c>
      <c r="M140" s="62">
        <f t="shared" si="104"/>
        <v>-280000</v>
      </c>
      <c r="N140" s="62">
        <f t="shared" si="105"/>
        <v>-280000</v>
      </c>
      <c r="O140" s="62">
        <f t="shared" si="106"/>
        <v>-280000</v>
      </c>
      <c r="P140" s="62">
        <f t="shared" si="107"/>
        <v>-280000</v>
      </c>
      <c r="Q140" s="62">
        <f t="shared" si="108"/>
        <v>-280000</v>
      </c>
      <c r="R140" s="62">
        <f t="shared" si="109"/>
        <v>-280000</v>
      </c>
      <c r="S140" s="62">
        <f t="shared" si="110"/>
        <v>-280000</v>
      </c>
      <c r="T140" s="62">
        <f t="shared" si="111"/>
        <v>-280000</v>
      </c>
      <c r="U140" s="62">
        <f t="shared" si="112"/>
        <v>-280000</v>
      </c>
      <c r="V140" s="62">
        <f t="shared" si="113"/>
        <v>-280000</v>
      </c>
      <c r="W140" s="62">
        <f t="shared" si="114"/>
        <v>-280000</v>
      </c>
      <c r="X140" s="62">
        <f t="shared" si="115"/>
        <v>-280000</v>
      </c>
      <c r="Y140" s="62">
        <f t="shared" si="116"/>
        <v>-280000</v>
      </c>
      <c r="Z140" s="62">
        <f t="shared" si="117"/>
        <v>-280000</v>
      </c>
      <c r="AA140" s="62">
        <f t="shared" si="118"/>
        <v>-280000</v>
      </c>
      <c r="AB140" s="62">
        <f t="shared" si="119"/>
        <v>-280000</v>
      </c>
      <c r="AC140" s="62">
        <f t="shared" si="120"/>
        <v>-280000</v>
      </c>
    </row>
    <row r="141" spans="1:44" x14ac:dyDescent="0.25">
      <c r="A141" s="30" t="str">
        <f t="shared" si="92"/>
        <v>WACC</v>
      </c>
      <c r="B141" s="62">
        <f t="shared" si="93"/>
        <v>0.06</v>
      </c>
      <c r="C141" s="62">
        <f t="shared" si="94"/>
        <v>0.06</v>
      </c>
      <c r="D141" s="62">
        <f t="shared" si="95"/>
        <v>0.06</v>
      </c>
      <c r="E141" s="62">
        <f t="shared" si="96"/>
        <v>0.06</v>
      </c>
      <c r="F141" s="62">
        <f t="shared" si="97"/>
        <v>0.06</v>
      </c>
      <c r="G141" s="62">
        <f t="shared" si="98"/>
        <v>0.06</v>
      </c>
      <c r="H141" s="62">
        <f t="shared" si="99"/>
        <v>0.06</v>
      </c>
      <c r="I141" s="62">
        <f t="shared" si="100"/>
        <v>0.06</v>
      </c>
      <c r="J141" s="62">
        <f t="shared" si="101"/>
        <v>0.06</v>
      </c>
      <c r="K141" s="62">
        <f t="shared" si="102"/>
        <v>0.06</v>
      </c>
      <c r="L141" s="62">
        <f t="shared" si="103"/>
        <v>0.06</v>
      </c>
      <c r="M141" s="62">
        <f t="shared" si="104"/>
        <v>0.06</v>
      </c>
      <c r="N141" s="62">
        <f t="shared" si="105"/>
        <v>0.06</v>
      </c>
      <c r="O141" s="62">
        <f t="shared" si="106"/>
        <v>0.06</v>
      </c>
      <c r="P141" s="62">
        <f t="shared" si="107"/>
        <v>0.06</v>
      </c>
      <c r="Q141" s="62">
        <f t="shared" si="108"/>
        <v>0.06</v>
      </c>
      <c r="R141" s="62">
        <f t="shared" si="109"/>
        <v>0.06</v>
      </c>
      <c r="S141" s="62">
        <f t="shared" si="110"/>
        <v>0.06</v>
      </c>
      <c r="T141" s="62">
        <f t="shared" si="111"/>
        <v>0.06</v>
      </c>
      <c r="U141" s="62">
        <f t="shared" si="112"/>
        <v>0.06</v>
      </c>
      <c r="V141" s="62">
        <f t="shared" si="113"/>
        <v>0.06</v>
      </c>
      <c r="W141" s="62">
        <f t="shared" si="114"/>
        <v>0.06</v>
      </c>
      <c r="X141" s="62">
        <f t="shared" si="115"/>
        <v>0.06</v>
      </c>
      <c r="Y141" s="62">
        <f t="shared" si="116"/>
        <v>0.06</v>
      </c>
      <c r="Z141" s="62">
        <f t="shared" si="117"/>
        <v>0.06</v>
      </c>
      <c r="AA141" s="62">
        <f t="shared" si="118"/>
        <v>0.06</v>
      </c>
      <c r="AB141" s="62">
        <f t="shared" si="119"/>
        <v>0.06</v>
      </c>
      <c r="AC141" s="62">
        <f t="shared" si="120"/>
        <v>0.06</v>
      </c>
    </row>
    <row r="142" spans="1:44" x14ac:dyDescent="0.25">
      <c r="A142" s="30" t="str">
        <f t="shared" si="92"/>
        <v>Opex fix (admin, crew, insurance)</v>
      </c>
      <c r="B142" s="62">
        <f t="shared" si="93"/>
        <v>620000</v>
      </c>
      <c r="C142" s="62">
        <f t="shared" si="94"/>
        <v>620000</v>
      </c>
      <c r="D142" s="62">
        <f t="shared" si="95"/>
        <v>620000</v>
      </c>
      <c r="E142" s="62">
        <f t="shared" si="96"/>
        <v>620000</v>
      </c>
      <c r="F142" s="62">
        <f t="shared" si="97"/>
        <v>620000</v>
      </c>
      <c r="G142" s="62">
        <f t="shared" si="98"/>
        <v>620000</v>
      </c>
      <c r="H142" s="62">
        <f t="shared" si="99"/>
        <v>620000</v>
      </c>
      <c r="I142" s="62">
        <f t="shared" si="100"/>
        <v>620000</v>
      </c>
      <c r="J142" s="62">
        <f t="shared" si="101"/>
        <v>620000</v>
      </c>
      <c r="K142" s="62">
        <f t="shared" si="102"/>
        <v>620000</v>
      </c>
      <c r="L142" s="62">
        <f t="shared" si="103"/>
        <v>620000</v>
      </c>
      <c r="M142" s="62">
        <f t="shared" si="104"/>
        <v>620000</v>
      </c>
      <c r="N142" s="62">
        <f t="shared" si="105"/>
        <v>620000</v>
      </c>
      <c r="O142" s="62">
        <f t="shared" si="106"/>
        <v>620000</v>
      </c>
      <c r="P142" s="62">
        <f t="shared" si="107"/>
        <v>620000</v>
      </c>
      <c r="Q142" s="62">
        <f t="shared" si="108"/>
        <v>620000</v>
      </c>
      <c r="R142" s="62">
        <f t="shared" si="109"/>
        <v>620000</v>
      </c>
      <c r="S142" s="62">
        <f t="shared" si="110"/>
        <v>620000</v>
      </c>
      <c r="T142" s="62">
        <f t="shared" si="111"/>
        <v>620000</v>
      </c>
      <c r="U142" s="62">
        <f t="shared" si="112"/>
        <v>620000</v>
      </c>
      <c r="V142" s="62">
        <f t="shared" si="113"/>
        <v>620000</v>
      </c>
      <c r="W142" s="62">
        <f t="shared" si="114"/>
        <v>620000</v>
      </c>
      <c r="X142" s="62">
        <f t="shared" si="115"/>
        <v>620000</v>
      </c>
      <c r="Y142" s="62">
        <f t="shared" si="116"/>
        <v>620000</v>
      </c>
      <c r="Z142" s="62">
        <f t="shared" si="117"/>
        <v>620000</v>
      </c>
      <c r="AA142" s="62">
        <f t="shared" si="118"/>
        <v>620000</v>
      </c>
      <c r="AB142" s="62">
        <f t="shared" si="119"/>
        <v>620000</v>
      </c>
      <c r="AC142" s="62">
        <f t="shared" si="120"/>
        <v>620000</v>
      </c>
    </row>
    <row r="143" spans="1:44" x14ac:dyDescent="0.25">
      <c r="A143" s="30" t="str">
        <f t="shared" si="92"/>
        <v>Opex maintenance &amp; repair</v>
      </c>
      <c r="B143" s="62">
        <f t="shared" si="93"/>
        <v>1388910.2037228637</v>
      </c>
      <c r="C143" s="62">
        <f t="shared" si="94"/>
        <v>1384161.8820080096</v>
      </c>
      <c r="D143" s="62">
        <f t="shared" si="95"/>
        <v>1377419.9458533253</v>
      </c>
      <c r="E143" s="62">
        <f t="shared" si="96"/>
        <v>1367890.8669573795</v>
      </c>
      <c r="F143" s="62">
        <f t="shared" si="97"/>
        <v>1354512.2121062956</v>
      </c>
      <c r="G143" s="62">
        <f t="shared" si="98"/>
        <v>1335911.0252611889</v>
      </c>
      <c r="H143" s="62">
        <f t="shared" si="99"/>
        <v>1310409.4939683313</v>
      </c>
      <c r="I143" s="62">
        <f t="shared" si="100"/>
        <v>1276138.1685443469</v>
      </c>
      <c r="J143" s="62">
        <f t="shared" si="101"/>
        <v>1231338.9254820407</v>
      </c>
      <c r="K143" s="62">
        <f t="shared" si="102"/>
        <v>1174921.8508999445</v>
      </c>
      <c r="L143" s="62">
        <f t="shared" si="103"/>
        <v>1107222.9808538083</v>
      </c>
      <c r="M143" s="62">
        <f t="shared" si="104"/>
        <v>1030670.8821991365</v>
      </c>
      <c r="N143" s="62">
        <f t="shared" si="105"/>
        <v>949855.14573475695</v>
      </c>
      <c r="O143" s="62">
        <f t="shared" si="106"/>
        <v>870629.71180240111</v>
      </c>
      <c r="P143" s="62">
        <f t="shared" si="107"/>
        <v>798509.16855274222</v>
      </c>
      <c r="Q143" s="62">
        <f t="shared" si="108"/>
        <v>737216.97695338901</v>
      </c>
      <c r="R143" s="62">
        <f t="shared" si="109"/>
        <v>688132.90829190495</v>
      </c>
      <c r="S143" s="62">
        <f t="shared" si="110"/>
        <v>650679.58539676399</v>
      </c>
      <c r="T143" s="62">
        <f t="shared" si="111"/>
        <v>623148.38930799719</v>
      </c>
      <c r="U143" s="62">
        <f t="shared" si="112"/>
        <v>603463.98238910188</v>
      </c>
      <c r="V143" s="62">
        <f t="shared" si="113"/>
        <v>589668.12012529059</v>
      </c>
      <c r="W143" s="62">
        <f t="shared" si="114"/>
        <v>580134.33134103287</v>
      </c>
      <c r="X143" s="62">
        <f t="shared" si="115"/>
        <v>573609.8845890474</v>
      </c>
      <c r="Y143" s="62">
        <f t="shared" si="116"/>
        <v>569174.682073851</v>
      </c>
      <c r="Z143" s="62">
        <f t="shared" si="117"/>
        <v>566173.42988411163</v>
      </c>
      <c r="AA143" s="62">
        <f t="shared" si="118"/>
        <v>564148.78202354477</v>
      </c>
      <c r="AB143" s="62">
        <f t="shared" si="119"/>
        <v>562785.79914140829</v>
      </c>
      <c r="AC143" s="62">
        <f t="shared" si="120"/>
        <v>561869.53442032111</v>
      </c>
    </row>
    <row r="144" spans="1:44" x14ac:dyDescent="0.25">
      <c r="A144" s="30" t="str">
        <f t="shared" si="92"/>
        <v>Opex var (mode-fees, shunting)</v>
      </c>
      <c r="B144" s="62">
        <f t="shared" si="93"/>
        <v>3.6414565826330532</v>
      </c>
      <c r="C144" s="62">
        <f t="shared" si="94"/>
        <v>3.6414565826330532</v>
      </c>
      <c r="D144" s="62">
        <f t="shared" si="95"/>
        <v>3.6414565826330532</v>
      </c>
      <c r="E144" s="62">
        <f t="shared" si="96"/>
        <v>3.6414565826330532</v>
      </c>
      <c r="F144" s="62">
        <f t="shared" si="97"/>
        <v>3.6414565826330532</v>
      </c>
      <c r="G144" s="62">
        <f t="shared" si="98"/>
        <v>3.6414565826330532</v>
      </c>
      <c r="H144" s="62">
        <f t="shared" si="99"/>
        <v>3.6414565826330532</v>
      </c>
      <c r="I144" s="62">
        <f t="shared" si="100"/>
        <v>3.6414565826330532</v>
      </c>
      <c r="J144" s="62">
        <f t="shared" si="101"/>
        <v>3.6414565826330532</v>
      </c>
      <c r="K144" s="62">
        <f t="shared" si="102"/>
        <v>3.6414565826330532</v>
      </c>
      <c r="L144" s="62">
        <f t="shared" si="103"/>
        <v>3.6414565826330532</v>
      </c>
      <c r="M144" s="62">
        <f t="shared" si="104"/>
        <v>3.6414565826330532</v>
      </c>
      <c r="N144" s="62">
        <f t="shared" si="105"/>
        <v>3.6414565826330532</v>
      </c>
      <c r="O144" s="62">
        <f t="shared" si="106"/>
        <v>3.6414565826330532</v>
      </c>
      <c r="P144" s="62">
        <f t="shared" si="107"/>
        <v>3.6414565826330532</v>
      </c>
      <c r="Q144" s="62">
        <f t="shared" si="108"/>
        <v>3.6414565826330532</v>
      </c>
      <c r="R144" s="62">
        <f t="shared" si="109"/>
        <v>3.6414565826330532</v>
      </c>
      <c r="S144" s="62">
        <f t="shared" si="110"/>
        <v>3.6414565826330532</v>
      </c>
      <c r="T144" s="62">
        <f t="shared" si="111"/>
        <v>3.6414565826330532</v>
      </c>
      <c r="U144" s="62">
        <f t="shared" si="112"/>
        <v>3.6414565826330532</v>
      </c>
      <c r="V144" s="62">
        <f t="shared" si="113"/>
        <v>3.6414565826330532</v>
      </c>
      <c r="W144" s="62">
        <f t="shared" si="114"/>
        <v>3.6414565826330532</v>
      </c>
      <c r="X144" s="62">
        <f t="shared" si="115"/>
        <v>3.6414565826330532</v>
      </c>
      <c r="Y144" s="62">
        <f t="shared" si="116"/>
        <v>3.6414565826330532</v>
      </c>
      <c r="Z144" s="62">
        <f t="shared" si="117"/>
        <v>3.6414565826330532</v>
      </c>
      <c r="AA144" s="62">
        <f t="shared" si="118"/>
        <v>3.6414565826330532</v>
      </c>
      <c r="AB144" s="62">
        <f t="shared" si="119"/>
        <v>3.6414565826330532</v>
      </c>
      <c r="AC144" s="62">
        <f t="shared" si="120"/>
        <v>3.6414565826330532</v>
      </c>
    </row>
    <row r="145" spans="1:29" x14ac:dyDescent="0.25">
      <c r="A145" s="30" t="str">
        <f t="shared" si="92"/>
        <v>Fuel Economy</v>
      </c>
      <c r="B145" s="62">
        <f t="shared" si="93"/>
        <v>39.427247314658196</v>
      </c>
      <c r="C145" s="62">
        <f t="shared" si="94"/>
        <v>39.39288938847082</v>
      </c>
      <c r="D145" s="62">
        <f t="shared" si="95"/>
        <v>39.344106058554914</v>
      </c>
      <c r="E145" s="62">
        <f t="shared" si="96"/>
        <v>39.27515550949748</v>
      </c>
      <c r="F145" s="62">
        <f t="shared" si="97"/>
        <v>39.178350182591792</v>
      </c>
      <c r="G145" s="62">
        <f t="shared" si="98"/>
        <v>39.043755636771031</v>
      </c>
      <c r="H145" s="62">
        <f t="shared" si="99"/>
        <v>38.859231549642743</v>
      </c>
      <c r="I145" s="62">
        <f t="shared" si="100"/>
        <v>38.611250949344104</v>
      </c>
      <c r="J145" s="62">
        <f t="shared" si="101"/>
        <v>38.287092398425017</v>
      </c>
      <c r="K145" s="62">
        <f t="shared" si="102"/>
        <v>37.878869493448889</v>
      </c>
      <c r="L145" s="62">
        <f t="shared" si="103"/>
        <v>37.389013725517856</v>
      </c>
      <c r="M145" s="62">
        <f t="shared" si="104"/>
        <v>36.835097728874764</v>
      </c>
      <c r="N145" s="62">
        <f t="shared" si="105"/>
        <v>36.250330883878796</v>
      </c>
      <c r="O145" s="62">
        <f t="shared" si="106"/>
        <v>35.677071156616648</v>
      </c>
      <c r="P145" s="62">
        <f t="shared" si="107"/>
        <v>35.155221027167087</v>
      </c>
      <c r="Q145" s="62">
        <f t="shared" si="108"/>
        <v>34.711722730022458</v>
      </c>
      <c r="R145" s="62">
        <f t="shared" si="109"/>
        <v>34.356560020054545</v>
      </c>
      <c r="S145" s="62">
        <f t="shared" si="110"/>
        <v>34.085555109103076</v>
      </c>
      <c r="T145" s="62">
        <f t="shared" si="111"/>
        <v>33.886344764928474</v>
      </c>
      <c r="U145" s="62">
        <f t="shared" si="112"/>
        <v>33.743912250752814</v>
      </c>
      <c r="V145" s="62">
        <f t="shared" si="113"/>
        <v>33.64408809269959</v>
      </c>
      <c r="W145" s="62">
        <f t="shared" si="114"/>
        <v>33.575103463812546</v>
      </c>
      <c r="X145" s="62">
        <f t="shared" si="115"/>
        <v>33.527893844629226</v>
      </c>
      <c r="Y145" s="62">
        <f t="shared" si="116"/>
        <v>33.49580158766053</v>
      </c>
      <c r="Z145" s="62">
        <f t="shared" si="117"/>
        <v>33.474085114473347</v>
      </c>
      <c r="AA145" s="62">
        <f t="shared" si="118"/>
        <v>33.459435158988832</v>
      </c>
      <c r="AB145" s="62">
        <f t="shared" si="119"/>
        <v>33.449572881731456</v>
      </c>
      <c r="AC145" s="62">
        <f t="shared" si="120"/>
        <v>33.442942969618151</v>
      </c>
    </row>
    <row r="146" spans="1:29" x14ac:dyDescent="0.25">
      <c r="A146" s="30" t="str">
        <f t="shared" si="92"/>
        <v>Fuel Cost</v>
      </c>
      <c r="B146" s="62">
        <f t="shared" si="93"/>
        <v>0.21482257834535914</v>
      </c>
      <c r="C146" s="62">
        <f t="shared" si="94"/>
        <v>0.21417522499855654</v>
      </c>
      <c r="D146" s="62">
        <f t="shared" si="95"/>
        <v>0.21325607604535665</v>
      </c>
      <c r="E146" s="62">
        <f t="shared" si="96"/>
        <v>0.21195694732458373</v>
      </c>
      <c r="F146" s="62">
        <f t="shared" si="97"/>
        <v>0.21013299403884214</v>
      </c>
      <c r="G146" s="62">
        <f t="shared" si="98"/>
        <v>0.20759703685611555</v>
      </c>
      <c r="H146" s="62">
        <f t="shared" si="99"/>
        <v>0.20412033442894431</v>
      </c>
      <c r="I146" s="62">
        <f t="shared" si="100"/>
        <v>0.19944801891519662</v>
      </c>
      <c r="J146" s="62">
        <f t="shared" si="101"/>
        <v>0.19334039991375346</v>
      </c>
      <c r="K146" s="62">
        <f t="shared" si="102"/>
        <v>0.18564888610303532</v>
      </c>
      <c r="L146" s="62">
        <f t="shared" si="103"/>
        <v>0.17641929031511205</v>
      </c>
      <c r="M146" s="62">
        <f t="shared" si="104"/>
        <v>0.16598270656093206</v>
      </c>
      <c r="N146" s="62">
        <f t="shared" si="105"/>
        <v>0.15496484791186993</v>
      </c>
      <c r="O146" s="62">
        <f t="shared" si="106"/>
        <v>0.14416380011269478</v>
      </c>
      <c r="P146" s="62">
        <f t="shared" si="107"/>
        <v>0.13433138397714983</v>
      </c>
      <c r="Q146" s="62">
        <f t="shared" si="108"/>
        <v>0.12597523042491984</v>
      </c>
      <c r="R146" s="62">
        <f t="shared" si="109"/>
        <v>0.11928344793189689</v>
      </c>
      <c r="S146" s="62">
        <f t="shared" si="110"/>
        <v>0.11417732088721881</v>
      </c>
      <c r="T146" s="62">
        <f t="shared" si="111"/>
        <v>0.11042390799739947</v>
      </c>
      <c r="U146" s="62">
        <f t="shared" si="112"/>
        <v>0.10774027208054308</v>
      </c>
      <c r="V146" s="62">
        <f t="shared" si="113"/>
        <v>0.10585943962124107</v>
      </c>
      <c r="W146" s="62">
        <f t="shared" si="114"/>
        <v>0.10455966878686571</v>
      </c>
      <c r="X146" s="62">
        <f t="shared" si="115"/>
        <v>0.10367017083483761</v>
      </c>
      <c r="Y146" s="62">
        <f t="shared" si="116"/>
        <v>0.10306550599442084</v>
      </c>
      <c r="Z146" s="62">
        <f t="shared" si="117"/>
        <v>0.10265633602526128</v>
      </c>
      <c r="AA146" s="62">
        <f t="shared" si="118"/>
        <v>0.10238030953688443</v>
      </c>
      <c r="AB146" s="62">
        <f t="shared" si="119"/>
        <v>0.10219448987609238</v>
      </c>
      <c r="AC146" s="62">
        <f t="shared" si="120"/>
        <v>0.10206957268021295</v>
      </c>
    </row>
    <row r="147" spans="1:29" x14ac:dyDescent="0.25">
      <c r="A147" s="30" t="str">
        <f t="shared" ref="A147" si="121">A127</f>
        <v>Emission Cost</v>
      </c>
      <c r="B147" s="66">
        <f>$B127+($C127-$B127)*(1-Q127)</f>
        <v>0</v>
      </c>
      <c r="C147" s="66">
        <f t="shared" ref="C147" si="122">$B127+($C127-$B127)*(1-R127)</f>
        <v>0</v>
      </c>
      <c r="D147" s="66">
        <f t="shared" ref="D147" si="123">$B127+($C127-$B127)*(1-S127)</f>
        <v>0</v>
      </c>
      <c r="E147" s="66">
        <f t="shared" ref="E147" si="124">$B127+($C127-$B127)*(1-T127)</f>
        <v>0</v>
      </c>
      <c r="F147" s="66">
        <f t="shared" ref="F147" si="125">$B127+($C127-$B127)*(1-U127)</f>
        <v>0</v>
      </c>
      <c r="G147" s="66">
        <f t="shared" ref="G147" si="126">$B127+($C127-$B127)*(1-V127)</f>
        <v>0</v>
      </c>
      <c r="H147" s="66">
        <f t="shared" ref="H147" si="127">$B127+($C127-$B127)*(1-W127)</f>
        <v>0</v>
      </c>
      <c r="I147" s="66">
        <f t="shared" ref="I147" si="128">$B127+($C127-$B127)*(1-X127)</f>
        <v>0</v>
      </c>
      <c r="J147" s="66">
        <f t="shared" ref="J147" si="129">$B127+($C127-$B127)*(1-Y127)</f>
        <v>0</v>
      </c>
      <c r="K147" s="66">
        <f t="shared" ref="K147" si="130">$B127+($C127-$B127)*(1-Z127)</f>
        <v>0</v>
      </c>
      <c r="L147" s="66">
        <f t="shared" ref="L147" si="131">$B127+($C127-$B127)*(1-AA127)</f>
        <v>0</v>
      </c>
      <c r="M147" s="66">
        <f t="shared" ref="M147" si="132">$B127+($C127-$B127)*(1-AB127)</f>
        <v>0</v>
      </c>
      <c r="N147" s="66">
        <f t="shared" ref="N147" si="133">$B127+($C127-$B127)*(1-AC127)</f>
        <v>0</v>
      </c>
      <c r="O147" s="66">
        <f t="shared" ref="O147" si="134">$B127+($C127-$B127)*(1-AD127)</f>
        <v>0</v>
      </c>
      <c r="P147" s="66">
        <f t="shared" ref="P147" si="135">$B127+($C127-$B127)*(1-AE127)</f>
        <v>0</v>
      </c>
      <c r="Q147" s="66">
        <f t="shared" ref="Q147" si="136">$B127+($C127-$B127)*(1-AF127)</f>
        <v>0</v>
      </c>
      <c r="R147" s="66">
        <f t="shared" ref="R147" si="137">$B127+($C127-$B127)*(1-AG127)</f>
        <v>0</v>
      </c>
      <c r="S147" s="66">
        <f t="shared" ref="S147" si="138">$B127+($C127-$B127)*(1-AH127)</f>
        <v>0</v>
      </c>
      <c r="T147" s="66">
        <f t="shared" ref="T147" si="139">$B127+($C127-$B127)*(1-AI127)</f>
        <v>0</v>
      </c>
      <c r="U147" s="66">
        <f t="shared" ref="U147" si="140">$B127+($C127-$B127)*(1-AJ127)</f>
        <v>0</v>
      </c>
      <c r="V147" s="66">
        <f t="shared" ref="V147" si="141">$B127+($C127-$B127)*(1-AK127)</f>
        <v>0</v>
      </c>
      <c r="W147" s="66">
        <f t="shared" ref="W147" si="142">$B127+($C127-$B127)*(1-AL127)</f>
        <v>0</v>
      </c>
      <c r="X147" s="66">
        <f t="shared" ref="X147" si="143">$B127+($C127-$B127)*(1-AM127)</f>
        <v>0</v>
      </c>
      <c r="Y147" s="66">
        <f t="shared" ref="Y147" si="144">$B127+($C127-$B127)*(1-AN127)</f>
        <v>0</v>
      </c>
      <c r="Z147" s="66">
        <f t="shared" ref="Z147" si="145">$B127+($C127-$B127)*(1-AO127)</f>
        <v>0</v>
      </c>
      <c r="AA147" s="66">
        <f t="shared" ref="AA147" si="146">$B127+($C127-$B127)*(1-AP127)</f>
        <v>0</v>
      </c>
      <c r="AB147" s="66">
        <f t="shared" ref="AB147" si="147">$B127+($C127-$B127)*(1-AQ127)</f>
        <v>0</v>
      </c>
      <c r="AC147" s="66">
        <f t="shared" ref="AC147" si="148">$B127+($C127-$B127)*(1-AR127)</f>
        <v>0</v>
      </c>
    </row>
    <row r="148" spans="1:29" x14ac:dyDescent="0.25">
      <c r="A148" s="30" t="str">
        <f>A128</f>
        <v>Lifetime vehicle</v>
      </c>
      <c r="B148" s="62">
        <f>$B128+($C128-$B128)*(1-Q128)</f>
        <v>20</v>
      </c>
      <c r="C148" s="62">
        <f t="shared" ref="C148:L150" si="149">$B128+($C128-$B128)*(1-R128)</f>
        <v>20</v>
      </c>
      <c r="D148" s="62">
        <f t="shared" si="149"/>
        <v>20</v>
      </c>
      <c r="E148" s="62">
        <f t="shared" si="149"/>
        <v>20</v>
      </c>
      <c r="F148" s="62">
        <f t="shared" si="149"/>
        <v>20</v>
      </c>
      <c r="G148" s="62">
        <f t="shared" si="149"/>
        <v>20</v>
      </c>
      <c r="H148" s="62">
        <f t="shared" si="149"/>
        <v>20</v>
      </c>
      <c r="I148" s="62">
        <f t="shared" si="149"/>
        <v>20</v>
      </c>
      <c r="J148" s="62">
        <f t="shared" si="149"/>
        <v>20</v>
      </c>
      <c r="K148" s="62">
        <f t="shared" si="149"/>
        <v>20</v>
      </c>
      <c r="L148" s="62">
        <f t="shared" si="149"/>
        <v>20</v>
      </c>
      <c r="M148" s="62">
        <f t="shared" ref="M148:V150" si="150">$B128+($C128-$B128)*(1-AB128)</f>
        <v>20</v>
      </c>
      <c r="N148" s="62">
        <f t="shared" si="150"/>
        <v>20</v>
      </c>
      <c r="O148" s="62">
        <f t="shared" si="150"/>
        <v>20</v>
      </c>
      <c r="P148" s="62">
        <f t="shared" si="150"/>
        <v>20</v>
      </c>
      <c r="Q148" s="62">
        <f t="shared" si="150"/>
        <v>20</v>
      </c>
      <c r="R148" s="62">
        <f t="shared" si="150"/>
        <v>20</v>
      </c>
      <c r="S148" s="62">
        <f t="shared" si="150"/>
        <v>20</v>
      </c>
      <c r="T148" s="62">
        <f t="shared" si="150"/>
        <v>20</v>
      </c>
      <c r="U148" s="62">
        <f t="shared" si="150"/>
        <v>20</v>
      </c>
      <c r="V148" s="62">
        <f t="shared" si="150"/>
        <v>20</v>
      </c>
      <c r="W148" s="62">
        <f t="shared" ref="W148:AC150" si="151">$B128+($C128-$B128)*(1-AL128)</f>
        <v>20</v>
      </c>
      <c r="X148" s="62">
        <f t="shared" si="151"/>
        <v>20</v>
      </c>
      <c r="Y148" s="62">
        <f t="shared" si="151"/>
        <v>20</v>
      </c>
      <c r="Z148" s="62">
        <f t="shared" si="151"/>
        <v>20</v>
      </c>
      <c r="AA148" s="62">
        <f t="shared" si="151"/>
        <v>20</v>
      </c>
      <c r="AB148" s="62">
        <f t="shared" si="151"/>
        <v>20</v>
      </c>
      <c r="AC148" s="62">
        <f t="shared" si="151"/>
        <v>20</v>
      </c>
    </row>
    <row r="149" spans="1:29" x14ac:dyDescent="0.25">
      <c r="A149" s="30" t="str">
        <f>A129</f>
        <v>Lifetime costumization</v>
      </c>
      <c r="B149" s="62">
        <f>$B129+($C129-$B129)*(1-Q129)</f>
        <v>30</v>
      </c>
      <c r="C149" s="62">
        <f t="shared" si="149"/>
        <v>30</v>
      </c>
      <c r="D149" s="62">
        <f t="shared" si="149"/>
        <v>30</v>
      </c>
      <c r="E149" s="62">
        <f t="shared" si="149"/>
        <v>30</v>
      </c>
      <c r="F149" s="62">
        <f t="shared" si="149"/>
        <v>30</v>
      </c>
      <c r="G149" s="62">
        <f t="shared" si="149"/>
        <v>30</v>
      </c>
      <c r="H149" s="62">
        <f t="shared" si="149"/>
        <v>30</v>
      </c>
      <c r="I149" s="62">
        <f t="shared" si="149"/>
        <v>30</v>
      </c>
      <c r="J149" s="62">
        <f t="shared" si="149"/>
        <v>30</v>
      </c>
      <c r="K149" s="62">
        <f t="shared" si="149"/>
        <v>30</v>
      </c>
      <c r="L149" s="62">
        <f t="shared" si="149"/>
        <v>30</v>
      </c>
      <c r="M149" s="62">
        <f t="shared" si="150"/>
        <v>30</v>
      </c>
      <c r="N149" s="62">
        <f t="shared" si="150"/>
        <v>30</v>
      </c>
      <c r="O149" s="62">
        <f t="shared" si="150"/>
        <v>30</v>
      </c>
      <c r="P149" s="62">
        <f t="shared" si="150"/>
        <v>30</v>
      </c>
      <c r="Q149" s="62">
        <f t="shared" si="150"/>
        <v>30</v>
      </c>
      <c r="R149" s="62">
        <f t="shared" si="150"/>
        <v>30</v>
      </c>
      <c r="S149" s="62">
        <f t="shared" si="150"/>
        <v>30</v>
      </c>
      <c r="T149" s="62">
        <f t="shared" si="150"/>
        <v>30</v>
      </c>
      <c r="U149" s="62">
        <f t="shared" si="150"/>
        <v>30</v>
      </c>
      <c r="V149" s="62">
        <f t="shared" si="150"/>
        <v>30</v>
      </c>
      <c r="W149" s="62">
        <f t="shared" si="151"/>
        <v>30</v>
      </c>
      <c r="X149" s="62">
        <f t="shared" si="151"/>
        <v>30</v>
      </c>
      <c r="Y149" s="62">
        <f t="shared" si="151"/>
        <v>30</v>
      </c>
      <c r="Z149" s="62">
        <f t="shared" si="151"/>
        <v>30</v>
      </c>
      <c r="AA149" s="62">
        <f t="shared" si="151"/>
        <v>30</v>
      </c>
      <c r="AB149" s="62">
        <f t="shared" si="151"/>
        <v>30</v>
      </c>
      <c r="AC149" s="62">
        <f t="shared" si="151"/>
        <v>30</v>
      </c>
    </row>
    <row r="150" spans="1:29" x14ac:dyDescent="0.25">
      <c r="A150" s="30" t="str">
        <f>A130</f>
        <v>Tonnage .</v>
      </c>
      <c r="B150" s="62">
        <f>$B130+($C130-$B130)*(1-Q130)</f>
        <v>2240</v>
      </c>
      <c r="C150" s="62">
        <f t="shared" si="149"/>
        <v>2240</v>
      </c>
      <c r="D150" s="62">
        <f t="shared" si="149"/>
        <v>2240</v>
      </c>
      <c r="E150" s="62">
        <f t="shared" si="149"/>
        <v>2240</v>
      </c>
      <c r="F150" s="62">
        <f t="shared" si="149"/>
        <v>2240</v>
      </c>
      <c r="G150" s="62">
        <f t="shared" si="149"/>
        <v>2240</v>
      </c>
      <c r="H150" s="62">
        <f t="shared" si="149"/>
        <v>2240</v>
      </c>
      <c r="I150" s="62">
        <f t="shared" si="149"/>
        <v>2240</v>
      </c>
      <c r="J150" s="62">
        <f t="shared" si="149"/>
        <v>2240</v>
      </c>
      <c r="K150" s="62">
        <f t="shared" si="149"/>
        <v>2240</v>
      </c>
      <c r="L150" s="62">
        <f t="shared" si="149"/>
        <v>2240</v>
      </c>
      <c r="M150" s="62">
        <f t="shared" si="150"/>
        <v>2240</v>
      </c>
      <c r="N150" s="62">
        <f t="shared" si="150"/>
        <v>2240</v>
      </c>
      <c r="O150" s="62">
        <f t="shared" si="150"/>
        <v>2240</v>
      </c>
      <c r="P150" s="62">
        <f t="shared" si="150"/>
        <v>2240</v>
      </c>
      <c r="Q150" s="62">
        <f t="shared" si="150"/>
        <v>2240</v>
      </c>
      <c r="R150" s="62">
        <f t="shared" si="150"/>
        <v>2240</v>
      </c>
      <c r="S150" s="62">
        <f t="shared" si="150"/>
        <v>2240</v>
      </c>
      <c r="T150" s="62">
        <f t="shared" si="150"/>
        <v>2240</v>
      </c>
      <c r="U150" s="62">
        <f t="shared" si="150"/>
        <v>2240</v>
      </c>
      <c r="V150" s="62">
        <f t="shared" si="150"/>
        <v>2240</v>
      </c>
      <c r="W150" s="62">
        <f t="shared" si="151"/>
        <v>2240</v>
      </c>
      <c r="X150" s="62">
        <f t="shared" si="151"/>
        <v>2240</v>
      </c>
      <c r="Y150" s="62">
        <f t="shared" si="151"/>
        <v>2240</v>
      </c>
      <c r="Z150" s="62">
        <f t="shared" si="151"/>
        <v>2240</v>
      </c>
      <c r="AA150" s="62">
        <f t="shared" si="151"/>
        <v>2240</v>
      </c>
      <c r="AB150" s="62">
        <f t="shared" si="151"/>
        <v>2240</v>
      </c>
      <c r="AC150" s="62">
        <f t="shared" si="151"/>
        <v>2240</v>
      </c>
    </row>
    <row r="151" spans="1:29" x14ac:dyDescent="0.25">
      <c r="A151" s="30" t="str">
        <f>A131</f>
        <v>Market failure (av. utilization)</v>
      </c>
      <c r="B151" s="62">
        <f t="shared" ref="B151:K152" si="152">($B131+($C131-$B131)*(1-Q131))*B$44</f>
        <v>716.80000000000007</v>
      </c>
      <c r="C151" s="62">
        <f t="shared" si="152"/>
        <v>716.80000000000007</v>
      </c>
      <c r="D151" s="62">
        <f t="shared" si="152"/>
        <v>716.80000000000007</v>
      </c>
      <c r="E151" s="62">
        <f t="shared" si="152"/>
        <v>716.80000000000007</v>
      </c>
      <c r="F151" s="62">
        <f t="shared" si="152"/>
        <v>716.80000000000007</v>
      </c>
      <c r="G151" s="62">
        <f t="shared" si="152"/>
        <v>716.80000000000007</v>
      </c>
      <c r="H151" s="62">
        <f t="shared" si="152"/>
        <v>716.80000000000007</v>
      </c>
      <c r="I151" s="62">
        <f t="shared" si="152"/>
        <v>716.80000000000007</v>
      </c>
      <c r="J151" s="62">
        <f t="shared" si="152"/>
        <v>716.80000000000007</v>
      </c>
      <c r="K151" s="62">
        <f t="shared" si="152"/>
        <v>716.80000000000007</v>
      </c>
      <c r="L151" s="62">
        <f t="shared" ref="L151:U152" si="153">($B131+($C131-$B131)*(1-AA131))*L$44</f>
        <v>716.80000000000007</v>
      </c>
      <c r="M151" s="62">
        <f t="shared" si="153"/>
        <v>716.80000000000007</v>
      </c>
      <c r="N151" s="62">
        <f t="shared" si="153"/>
        <v>716.80000000000007</v>
      </c>
      <c r="O151" s="62">
        <f t="shared" si="153"/>
        <v>716.80000000000007</v>
      </c>
      <c r="P151" s="62">
        <f t="shared" si="153"/>
        <v>716.80000000000007</v>
      </c>
      <c r="Q151" s="62">
        <f t="shared" si="153"/>
        <v>716.80000000000007</v>
      </c>
      <c r="R151" s="62">
        <f t="shared" si="153"/>
        <v>716.80000000000007</v>
      </c>
      <c r="S151" s="62">
        <f t="shared" si="153"/>
        <v>716.80000000000007</v>
      </c>
      <c r="T151" s="62">
        <f t="shared" si="153"/>
        <v>716.80000000000007</v>
      </c>
      <c r="U151" s="62">
        <f t="shared" si="153"/>
        <v>716.80000000000007</v>
      </c>
      <c r="V151" s="62">
        <f t="shared" ref="V151:AC152" si="154">($B131+($C131-$B131)*(1-AK131))*V$44</f>
        <v>716.80000000000007</v>
      </c>
      <c r="W151" s="62">
        <f t="shared" si="154"/>
        <v>716.80000000000007</v>
      </c>
      <c r="X151" s="62">
        <f t="shared" si="154"/>
        <v>716.80000000000007</v>
      </c>
      <c r="Y151" s="62">
        <f t="shared" si="154"/>
        <v>716.80000000000007</v>
      </c>
      <c r="Z151" s="62">
        <f t="shared" si="154"/>
        <v>716.80000000000007</v>
      </c>
      <c r="AA151" s="62">
        <f t="shared" si="154"/>
        <v>716.80000000000007</v>
      </c>
      <c r="AB151" s="62">
        <f t="shared" si="154"/>
        <v>716.80000000000007</v>
      </c>
      <c r="AC151" s="62">
        <f t="shared" si="154"/>
        <v>716.80000000000007</v>
      </c>
    </row>
    <row r="152" spans="1:29" x14ac:dyDescent="0.25">
      <c r="A152" s="30" t="s">
        <v>73</v>
      </c>
      <c r="B152" s="62">
        <f t="shared" si="152"/>
        <v>40</v>
      </c>
      <c r="C152" s="62">
        <f t="shared" si="152"/>
        <v>40</v>
      </c>
      <c r="D152" s="62">
        <f t="shared" si="152"/>
        <v>40</v>
      </c>
      <c r="E152" s="62">
        <f t="shared" si="152"/>
        <v>40</v>
      </c>
      <c r="F152" s="62">
        <f t="shared" si="152"/>
        <v>40</v>
      </c>
      <c r="G152" s="62">
        <f t="shared" si="152"/>
        <v>40</v>
      </c>
      <c r="H152" s="62">
        <f t="shared" si="152"/>
        <v>40</v>
      </c>
      <c r="I152" s="62">
        <f t="shared" si="152"/>
        <v>40</v>
      </c>
      <c r="J152" s="62">
        <f t="shared" si="152"/>
        <v>40</v>
      </c>
      <c r="K152" s="62">
        <f t="shared" si="152"/>
        <v>40</v>
      </c>
      <c r="L152" s="62">
        <f t="shared" si="153"/>
        <v>40</v>
      </c>
      <c r="M152" s="62">
        <f t="shared" si="153"/>
        <v>40</v>
      </c>
      <c r="N152" s="62">
        <f t="shared" si="153"/>
        <v>40</v>
      </c>
      <c r="O152" s="62">
        <f t="shared" si="153"/>
        <v>40</v>
      </c>
      <c r="P152" s="62">
        <f t="shared" si="153"/>
        <v>40</v>
      </c>
      <c r="Q152" s="62">
        <f t="shared" si="153"/>
        <v>40</v>
      </c>
      <c r="R152" s="62">
        <f t="shared" si="153"/>
        <v>40</v>
      </c>
      <c r="S152" s="62">
        <f t="shared" si="153"/>
        <v>40</v>
      </c>
      <c r="T152" s="62">
        <f t="shared" si="153"/>
        <v>40</v>
      </c>
      <c r="U152" s="62">
        <f t="shared" si="153"/>
        <v>40</v>
      </c>
      <c r="V152" s="62">
        <f t="shared" si="154"/>
        <v>40</v>
      </c>
      <c r="W152" s="62">
        <f t="shared" si="154"/>
        <v>40</v>
      </c>
      <c r="X152" s="62">
        <f t="shared" si="154"/>
        <v>40</v>
      </c>
      <c r="Y152" s="62">
        <f t="shared" si="154"/>
        <v>40</v>
      </c>
      <c r="Z152" s="62">
        <f t="shared" si="154"/>
        <v>40</v>
      </c>
      <c r="AA152" s="62">
        <f t="shared" si="154"/>
        <v>40</v>
      </c>
      <c r="AB152" s="62">
        <f t="shared" si="154"/>
        <v>40</v>
      </c>
      <c r="AC152" s="62">
        <f t="shared" si="154"/>
        <v>40</v>
      </c>
    </row>
    <row r="153" spans="1:29" x14ac:dyDescent="0.25">
      <c r="A153" s="30" t="str">
        <f>A133</f>
        <v>Annual Mileage</v>
      </c>
      <c r="B153" s="62">
        <f t="shared" ref="B153:AC153" si="155">$B133+($C133-$B133)*(1-Q133)</f>
        <v>178500</v>
      </c>
      <c r="C153" s="62">
        <f t="shared" si="155"/>
        <v>178500</v>
      </c>
      <c r="D153" s="62">
        <f t="shared" si="155"/>
        <v>178500</v>
      </c>
      <c r="E153" s="62">
        <f t="shared" si="155"/>
        <v>178500</v>
      </c>
      <c r="F153" s="62">
        <f t="shared" si="155"/>
        <v>178500</v>
      </c>
      <c r="G153" s="62">
        <f t="shared" si="155"/>
        <v>178500</v>
      </c>
      <c r="H153" s="62">
        <f t="shared" si="155"/>
        <v>178500</v>
      </c>
      <c r="I153" s="62">
        <f t="shared" si="155"/>
        <v>178500</v>
      </c>
      <c r="J153" s="62">
        <f t="shared" si="155"/>
        <v>178500</v>
      </c>
      <c r="K153" s="62">
        <f t="shared" si="155"/>
        <v>178500</v>
      </c>
      <c r="L153" s="62">
        <f t="shared" si="155"/>
        <v>178500</v>
      </c>
      <c r="M153" s="62">
        <f t="shared" si="155"/>
        <v>178500</v>
      </c>
      <c r="N153" s="62">
        <f t="shared" si="155"/>
        <v>178500</v>
      </c>
      <c r="O153" s="62">
        <f t="shared" si="155"/>
        <v>178500</v>
      </c>
      <c r="P153" s="62">
        <f t="shared" si="155"/>
        <v>178500</v>
      </c>
      <c r="Q153" s="62">
        <f t="shared" si="155"/>
        <v>178500</v>
      </c>
      <c r="R153" s="62">
        <f t="shared" si="155"/>
        <v>178500</v>
      </c>
      <c r="S153" s="62">
        <f t="shared" si="155"/>
        <v>178500</v>
      </c>
      <c r="T153" s="62">
        <f t="shared" si="155"/>
        <v>178500</v>
      </c>
      <c r="U153" s="62">
        <f t="shared" si="155"/>
        <v>178500</v>
      </c>
      <c r="V153" s="62">
        <f t="shared" si="155"/>
        <v>178500</v>
      </c>
      <c r="W153" s="62">
        <f t="shared" si="155"/>
        <v>178500</v>
      </c>
      <c r="X153" s="62">
        <f t="shared" si="155"/>
        <v>178500</v>
      </c>
      <c r="Y153" s="62">
        <f t="shared" si="155"/>
        <v>178500</v>
      </c>
      <c r="Z153" s="62">
        <f t="shared" si="155"/>
        <v>178500</v>
      </c>
      <c r="AA153" s="62">
        <f t="shared" si="155"/>
        <v>178500</v>
      </c>
      <c r="AB153" s="62">
        <f t="shared" si="155"/>
        <v>178500</v>
      </c>
      <c r="AC153" s="62">
        <f t="shared" si="155"/>
        <v>178500</v>
      </c>
    </row>
    <row r="154" spans="1:29" ht="15.75" thickBot="1" x14ac:dyDescent="0.3">
      <c r="AC154" s="32"/>
    </row>
    <row r="155" spans="1:29" ht="15.75" thickBot="1" x14ac:dyDescent="0.3">
      <c r="A155" s="26" t="s">
        <v>208</v>
      </c>
      <c r="B155" s="27">
        <v>2023</v>
      </c>
      <c r="C155" s="27">
        <v>2024</v>
      </c>
      <c r="D155" s="27">
        <v>2025</v>
      </c>
      <c r="E155" s="27">
        <v>2026</v>
      </c>
      <c r="F155" s="27">
        <v>2027</v>
      </c>
      <c r="G155" s="27">
        <v>2028</v>
      </c>
      <c r="H155" s="27">
        <v>2029</v>
      </c>
      <c r="I155" s="27">
        <v>2030</v>
      </c>
      <c r="J155" s="27">
        <v>2031</v>
      </c>
      <c r="K155" s="27">
        <v>2032</v>
      </c>
      <c r="L155" s="27">
        <v>2033</v>
      </c>
      <c r="M155" s="27">
        <v>2034</v>
      </c>
      <c r="N155" s="27">
        <v>2035</v>
      </c>
      <c r="O155" s="27">
        <v>2036</v>
      </c>
      <c r="P155" s="27">
        <v>2037</v>
      </c>
      <c r="Q155" s="27">
        <v>2038</v>
      </c>
      <c r="R155" s="27">
        <v>2039</v>
      </c>
      <c r="S155" s="27">
        <v>2040</v>
      </c>
      <c r="T155" s="27">
        <v>2041</v>
      </c>
      <c r="U155" s="27">
        <v>2042</v>
      </c>
      <c r="V155" s="27">
        <v>2043</v>
      </c>
      <c r="W155" s="27">
        <v>2044</v>
      </c>
      <c r="X155" s="27">
        <v>2045</v>
      </c>
      <c r="Y155" s="27">
        <v>2046</v>
      </c>
      <c r="Z155" s="27">
        <v>2047</v>
      </c>
      <c r="AA155" s="27">
        <v>2048</v>
      </c>
      <c r="AB155" s="27">
        <v>2049</v>
      </c>
      <c r="AC155" s="28">
        <v>2050</v>
      </c>
    </row>
    <row r="156" spans="1:29" x14ac:dyDescent="0.25">
      <c r="A156" s="29" t="str">
        <f>A137</f>
        <v>Capex vehicle</v>
      </c>
      <c r="B156" s="63">
        <f>((1+B141)^B148)*B141/(((1+B141)^B148)-1)*(B137)</f>
        <v>864939.43423004472</v>
      </c>
      <c r="C156" s="63">
        <f t="shared" ref="C156:AC156" si="156">((1+C141)^C148)*C141/(((1+C141)^C148)-1)*(C137)</f>
        <v>861982.43190795113</v>
      </c>
      <c r="D156" s="63">
        <f t="shared" si="156"/>
        <v>857783.91250214854</v>
      </c>
      <c r="E156" s="63">
        <f t="shared" si="156"/>
        <v>851849.70877400215</v>
      </c>
      <c r="F156" s="63">
        <f t="shared" si="156"/>
        <v>843518.19380158815</v>
      </c>
      <c r="G156" s="63">
        <f t="shared" si="156"/>
        <v>831934.36355634325</v>
      </c>
      <c r="H156" s="63">
        <f t="shared" si="156"/>
        <v>816053.36564206402</v>
      </c>
      <c r="I156" s="63">
        <f t="shared" si="156"/>
        <v>794711.00618420995</v>
      </c>
      <c r="J156" s="63">
        <f t="shared" si="156"/>
        <v>766812.41933217109</v>
      </c>
      <c r="K156" s="63">
        <f t="shared" si="156"/>
        <v>731678.86466524214</v>
      </c>
      <c r="L156" s="63">
        <f t="shared" si="156"/>
        <v>689519.60757377208</v>
      </c>
      <c r="M156" s="63">
        <f t="shared" si="156"/>
        <v>641847.03038194508</v>
      </c>
      <c r="N156" s="63">
        <f t="shared" si="156"/>
        <v>591519.28623619571</v>
      </c>
      <c r="O156" s="63">
        <f t="shared" si="156"/>
        <v>542181.89795982966</v>
      </c>
      <c r="P156" s="63">
        <f t="shared" si="156"/>
        <v>497269.05787303421</v>
      </c>
      <c r="Q156" s="63">
        <f t="shared" si="156"/>
        <v>459099.53951067774</v>
      </c>
      <c r="R156" s="63">
        <f t="shared" si="156"/>
        <v>428532.59107587172</v>
      </c>
      <c r="S156" s="63">
        <f t="shared" si="156"/>
        <v>405208.65276213008</v>
      </c>
      <c r="T156" s="63">
        <f t="shared" si="156"/>
        <v>388063.68751897325</v>
      </c>
      <c r="U156" s="63">
        <f t="shared" si="156"/>
        <v>375805.28540057357</v>
      </c>
      <c r="V156" s="63">
        <f t="shared" si="156"/>
        <v>367213.95583211613</v>
      </c>
      <c r="W156" s="63">
        <f t="shared" si="156"/>
        <v>361276.81903592765</v>
      </c>
      <c r="X156" s="63">
        <f t="shared" si="156"/>
        <v>357213.74046742113</v>
      </c>
      <c r="Y156" s="63">
        <f t="shared" si="156"/>
        <v>354451.73213606392</v>
      </c>
      <c r="Z156" s="63">
        <f t="shared" si="156"/>
        <v>352582.71183221939</v>
      </c>
      <c r="AA156" s="63">
        <f t="shared" si="156"/>
        <v>351321.86878395046</v>
      </c>
      <c r="AB156" s="63">
        <f t="shared" si="156"/>
        <v>350473.07550719258</v>
      </c>
      <c r="AC156" s="63">
        <f t="shared" si="156"/>
        <v>349902.47455161036</v>
      </c>
    </row>
    <row r="157" spans="1:29" x14ac:dyDescent="0.25">
      <c r="A157" s="30" t="str">
        <f>A138</f>
        <v>Residual value (vehicle)</v>
      </c>
      <c r="B157" s="62">
        <f>((1+B141)^B148)*B141/(((1+B141)^B148)-1)*(B138)</f>
        <v>-43707.380747400188</v>
      </c>
      <c r="C157" s="62">
        <f t="shared" ref="C157:AC157" si="157">((1+C141)^C148)*C141/(((1+C141)^C148)-1)*(C138)</f>
        <v>-43756.664119435081</v>
      </c>
      <c r="D157" s="62">
        <f t="shared" si="157"/>
        <v>-43826.639442865126</v>
      </c>
      <c r="E157" s="62">
        <f t="shared" si="157"/>
        <v>-43925.54283833423</v>
      </c>
      <c r="F157" s="62">
        <f t="shared" si="157"/>
        <v>-44064.401421207796</v>
      </c>
      <c r="G157" s="62">
        <f t="shared" si="157"/>
        <v>-44257.465258628545</v>
      </c>
      <c r="H157" s="62">
        <f t="shared" si="157"/>
        <v>-44522.148557199871</v>
      </c>
      <c r="I157" s="62">
        <f t="shared" si="157"/>
        <v>-44877.854548164105</v>
      </c>
      <c r="J157" s="62">
        <f t="shared" si="157"/>
        <v>-45342.830995698081</v>
      </c>
      <c r="K157" s="62">
        <f t="shared" si="157"/>
        <v>-45928.390240146902</v>
      </c>
      <c r="L157" s="62">
        <f t="shared" si="157"/>
        <v>-46631.044525004734</v>
      </c>
      <c r="M157" s="62">
        <f t="shared" si="157"/>
        <v>-47425.587478201858</v>
      </c>
      <c r="N157" s="62">
        <f t="shared" si="157"/>
        <v>-48264.383213964342</v>
      </c>
      <c r="O157" s="62">
        <f t="shared" si="157"/>
        <v>-49086.673018570444</v>
      </c>
      <c r="P157" s="62">
        <f t="shared" si="157"/>
        <v>-49835.220353350363</v>
      </c>
      <c r="Q157" s="62">
        <f t="shared" si="157"/>
        <v>-50471.378992722974</v>
      </c>
      <c r="R157" s="62">
        <f t="shared" si="157"/>
        <v>-50980.828133303068</v>
      </c>
      <c r="S157" s="62">
        <f t="shared" si="157"/>
        <v>-51369.560438532098</v>
      </c>
      <c r="T157" s="62">
        <f t="shared" si="157"/>
        <v>-51655.309859251378</v>
      </c>
      <c r="U157" s="62">
        <f t="shared" si="157"/>
        <v>-51859.616561224706</v>
      </c>
      <c r="V157" s="62">
        <f t="shared" si="157"/>
        <v>-52002.805387365668</v>
      </c>
      <c r="W157" s="62">
        <f t="shared" si="157"/>
        <v>-52101.757667302139</v>
      </c>
      <c r="X157" s="62">
        <f t="shared" si="157"/>
        <v>-52169.475643443919</v>
      </c>
      <c r="Y157" s="62">
        <f t="shared" si="157"/>
        <v>-52215.509115633206</v>
      </c>
      <c r="Z157" s="62">
        <f t="shared" si="157"/>
        <v>-52246.659454030618</v>
      </c>
      <c r="AA157" s="62">
        <f t="shared" si="157"/>
        <v>-52267.673504835089</v>
      </c>
      <c r="AB157" s="62">
        <f t="shared" si="157"/>
        <v>-52281.820059447724</v>
      </c>
      <c r="AC157" s="62">
        <f t="shared" si="157"/>
        <v>-52291.330075374099</v>
      </c>
    </row>
    <row r="158" spans="1:29" x14ac:dyDescent="0.25">
      <c r="A158" s="30" t="str">
        <f>A139</f>
        <v>Capex costumization</v>
      </c>
      <c r="B158" s="62">
        <f>((1+B141)^B149)*B141/(((1+B141)^B149)-1)*(B139)</f>
        <v>406833.9043442643</v>
      </c>
      <c r="C158" s="62">
        <f t="shared" ref="C158:AC158" si="158">((1+C141)^C149)*C141/(((1+C141)^C149)-1)*(C139)</f>
        <v>406833.9043442643</v>
      </c>
      <c r="D158" s="62">
        <f t="shared" si="158"/>
        <v>406833.9043442643</v>
      </c>
      <c r="E158" s="62">
        <f t="shared" si="158"/>
        <v>406833.9043442643</v>
      </c>
      <c r="F158" s="62">
        <f t="shared" si="158"/>
        <v>406833.9043442643</v>
      </c>
      <c r="G158" s="62">
        <f t="shared" si="158"/>
        <v>406833.9043442643</v>
      </c>
      <c r="H158" s="62">
        <f t="shared" si="158"/>
        <v>406833.9043442643</v>
      </c>
      <c r="I158" s="62">
        <f t="shared" si="158"/>
        <v>406833.9043442643</v>
      </c>
      <c r="J158" s="62">
        <f t="shared" si="158"/>
        <v>406833.9043442643</v>
      </c>
      <c r="K158" s="62">
        <f t="shared" si="158"/>
        <v>406833.9043442643</v>
      </c>
      <c r="L158" s="62">
        <f t="shared" si="158"/>
        <v>406833.9043442643</v>
      </c>
      <c r="M158" s="62">
        <f t="shared" si="158"/>
        <v>406833.9043442643</v>
      </c>
      <c r="N158" s="62">
        <f t="shared" si="158"/>
        <v>406833.9043442643</v>
      </c>
      <c r="O158" s="62">
        <f t="shared" si="158"/>
        <v>406833.9043442643</v>
      </c>
      <c r="P158" s="62">
        <f t="shared" si="158"/>
        <v>406833.9043442643</v>
      </c>
      <c r="Q158" s="62">
        <f t="shared" si="158"/>
        <v>406833.9043442643</v>
      </c>
      <c r="R158" s="62">
        <f t="shared" si="158"/>
        <v>406833.9043442643</v>
      </c>
      <c r="S158" s="62">
        <f t="shared" si="158"/>
        <v>406833.9043442643</v>
      </c>
      <c r="T158" s="62">
        <f t="shared" si="158"/>
        <v>406833.9043442643</v>
      </c>
      <c r="U158" s="62">
        <f t="shared" si="158"/>
        <v>406833.9043442643</v>
      </c>
      <c r="V158" s="62">
        <f t="shared" si="158"/>
        <v>406833.9043442643</v>
      </c>
      <c r="W158" s="62">
        <f t="shared" si="158"/>
        <v>406833.9043442643</v>
      </c>
      <c r="X158" s="62">
        <f t="shared" si="158"/>
        <v>406833.9043442643</v>
      </c>
      <c r="Y158" s="62">
        <f t="shared" si="158"/>
        <v>406833.9043442643</v>
      </c>
      <c r="Z158" s="62">
        <f t="shared" si="158"/>
        <v>406833.9043442643</v>
      </c>
      <c r="AA158" s="62">
        <f t="shared" si="158"/>
        <v>406833.9043442643</v>
      </c>
      <c r="AB158" s="62">
        <f t="shared" si="158"/>
        <v>406833.9043442643</v>
      </c>
      <c r="AC158" s="62">
        <f t="shared" si="158"/>
        <v>406833.9043442643</v>
      </c>
    </row>
    <row r="159" spans="1:29" x14ac:dyDescent="0.25">
      <c r="A159" s="30" t="str">
        <f>A140</f>
        <v>Residual value (costumization)</v>
      </c>
      <c r="B159" s="62">
        <f>((1+B141)^B149)*B141/(((1+B141)^B149)-1)*(B140)</f>
        <v>-20341.695217213215</v>
      </c>
      <c r="C159" s="62">
        <f t="shared" ref="C159:AC159" si="159">((1+C141)^C149)*C141/(((1+C141)^C149)-1)*(C140)</f>
        <v>-20341.695217213215</v>
      </c>
      <c r="D159" s="62">
        <f t="shared" si="159"/>
        <v>-20341.695217213215</v>
      </c>
      <c r="E159" s="62">
        <f t="shared" si="159"/>
        <v>-20341.695217213215</v>
      </c>
      <c r="F159" s="62">
        <f t="shared" si="159"/>
        <v>-20341.695217213215</v>
      </c>
      <c r="G159" s="62">
        <f t="shared" si="159"/>
        <v>-20341.695217213215</v>
      </c>
      <c r="H159" s="62">
        <f t="shared" si="159"/>
        <v>-20341.695217213215</v>
      </c>
      <c r="I159" s="62">
        <f t="shared" si="159"/>
        <v>-20341.695217213215</v>
      </c>
      <c r="J159" s="62">
        <f t="shared" si="159"/>
        <v>-20341.695217213215</v>
      </c>
      <c r="K159" s="62">
        <f t="shared" si="159"/>
        <v>-20341.695217213215</v>
      </c>
      <c r="L159" s="62">
        <f t="shared" si="159"/>
        <v>-20341.695217213215</v>
      </c>
      <c r="M159" s="62">
        <f t="shared" si="159"/>
        <v>-20341.695217213215</v>
      </c>
      <c r="N159" s="62">
        <f t="shared" si="159"/>
        <v>-20341.695217213215</v>
      </c>
      <c r="O159" s="62">
        <f t="shared" si="159"/>
        <v>-20341.695217213215</v>
      </c>
      <c r="P159" s="62">
        <f t="shared" si="159"/>
        <v>-20341.695217213215</v>
      </c>
      <c r="Q159" s="62">
        <f t="shared" si="159"/>
        <v>-20341.695217213215</v>
      </c>
      <c r="R159" s="62">
        <f t="shared" si="159"/>
        <v>-20341.695217213215</v>
      </c>
      <c r="S159" s="62">
        <f t="shared" si="159"/>
        <v>-20341.695217213215</v>
      </c>
      <c r="T159" s="62">
        <f t="shared" si="159"/>
        <v>-20341.695217213215</v>
      </c>
      <c r="U159" s="62">
        <f t="shared" si="159"/>
        <v>-20341.695217213215</v>
      </c>
      <c r="V159" s="62">
        <f t="shared" si="159"/>
        <v>-20341.695217213215</v>
      </c>
      <c r="W159" s="62">
        <f t="shared" si="159"/>
        <v>-20341.695217213215</v>
      </c>
      <c r="X159" s="62">
        <f t="shared" si="159"/>
        <v>-20341.695217213215</v>
      </c>
      <c r="Y159" s="62">
        <f t="shared" si="159"/>
        <v>-20341.695217213215</v>
      </c>
      <c r="Z159" s="62">
        <f t="shared" si="159"/>
        <v>-20341.695217213215</v>
      </c>
      <c r="AA159" s="62">
        <f t="shared" si="159"/>
        <v>-20341.695217213215</v>
      </c>
      <c r="AB159" s="62">
        <f t="shared" si="159"/>
        <v>-20341.695217213215</v>
      </c>
      <c r="AC159" s="62">
        <f t="shared" si="159"/>
        <v>-20341.695217213215</v>
      </c>
    </row>
    <row r="160" spans="1:29" x14ac:dyDescent="0.25">
      <c r="A160" s="30" t="str">
        <f t="shared" ref="A160:AC160" si="160">A142</f>
        <v>Opex fix (admin, crew, insurance)</v>
      </c>
      <c r="B160" s="62">
        <f t="shared" si="160"/>
        <v>620000</v>
      </c>
      <c r="C160" s="62">
        <f t="shared" si="160"/>
        <v>620000</v>
      </c>
      <c r="D160" s="62">
        <f t="shared" si="160"/>
        <v>620000</v>
      </c>
      <c r="E160" s="62">
        <f t="shared" si="160"/>
        <v>620000</v>
      </c>
      <c r="F160" s="62">
        <f t="shared" si="160"/>
        <v>620000</v>
      </c>
      <c r="G160" s="62">
        <f t="shared" si="160"/>
        <v>620000</v>
      </c>
      <c r="H160" s="62">
        <f t="shared" si="160"/>
        <v>620000</v>
      </c>
      <c r="I160" s="62">
        <f t="shared" si="160"/>
        <v>620000</v>
      </c>
      <c r="J160" s="62">
        <f t="shared" si="160"/>
        <v>620000</v>
      </c>
      <c r="K160" s="62">
        <f t="shared" si="160"/>
        <v>620000</v>
      </c>
      <c r="L160" s="62">
        <f t="shared" si="160"/>
        <v>620000</v>
      </c>
      <c r="M160" s="62">
        <f t="shared" si="160"/>
        <v>620000</v>
      </c>
      <c r="N160" s="62">
        <f t="shared" si="160"/>
        <v>620000</v>
      </c>
      <c r="O160" s="62">
        <f t="shared" si="160"/>
        <v>620000</v>
      </c>
      <c r="P160" s="62">
        <f t="shared" si="160"/>
        <v>620000</v>
      </c>
      <c r="Q160" s="62">
        <f t="shared" si="160"/>
        <v>620000</v>
      </c>
      <c r="R160" s="62">
        <f t="shared" si="160"/>
        <v>620000</v>
      </c>
      <c r="S160" s="62">
        <f t="shared" si="160"/>
        <v>620000</v>
      </c>
      <c r="T160" s="62">
        <f t="shared" si="160"/>
        <v>620000</v>
      </c>
      <c r="U160" s="62">
        <f t="shared" si="160"/>
        <v>620000</v>
      </c>
      <c r="V160" s="62">
        <f t="shared" si="160"/>
        <v>620000</v>
      </c>
      <c r="W160" s="62">
        <f t="shared" si="160"/>
        <v>620000</v>
      </c>
      <c r="X160" s="62">
        <f t="shared" si="160"/>
        <v>620000</v>
      </c>
      <c r="Y160" s="62">
        <f t="shared" si="160"/>
        <v>620000</v>
      </c>
      <c r="Z160" s="62">
        <f t="shared" si="160"/>
        <v>620000</v>
      </c>
      <c r="AA160" s="62">
        <f t="shared" si="160"/>
        <v>620000</v>
      </c>
      <c r="AB160" s="62">
        <f t="shared" si="160"/>
        <v>620000</v>
      </c>
      <c r="AC160" s="62">
        <f t="shared" si="160"/>
        <v>620000</v>
      </c>
    </row>
    <row r="161" spans="1:29" x14ac:dyDescent="0.25">
      <c r="A161" s="30" t="str">
        <f t="shared" ref="A161:AC161" si="161">A143</f>
        <v>Opex maintenance &amp; repair</v>
      </c>
      <c r="B161" s="62">
        <f t="shared" si="161"/>
        <v>1388910.2037228637</v>
      </c>
      <c r="C161" s="62">
        <f t="shared" si="161"/>
        <v>1384161.8820080096</v>
      </c>
      <c r="D161" s="62">
        <f t="shared" si="161"/>
        <v>1377419.9458533253</v>
      </c>
      <c r="E161" s="62">
        <f t="shared" si="161"/>
        <v>1367890.8669573795</v>
      </c>
      <c r="F161" s="62">
        <f t="shared" si="161"/>
        <v>1354512.2121062956</v>
      </c>
      <c r="G161" s="62">
        <f t="shared" si="161"/>
        <v>1335911.0252611889</v>
      </c>
      <c r="H161" s="62">
        <f t="shared" si="161"/>
        <v>1310409.4939683313</v>
      </c>
      <c r="I161" s="62">
        <f t="shared" si="161"/>
        <v>1276138.1685443469</v>
      </c>
      <c r="J161" s="62">
        <f t="shared" si="161"/>
        <v>1231338.9254820407</v>
      </c>
      <c r="K161" s="62">
        <f t="shared" si="161"/>
        <v>1174921.8508999445</v>
      </c>
      <c r="L161" s="62">
        <f t="shared" si="161"/>
        <v>1107222.9808538083</v>
      </c>
      <c r="M161" s="62">
        <f t="shared" si="161"/>
        <v>1030670.8821991365</v>
      </c>
      <c r="N161" s="62">
        <f t="shared" si="161"/>
        <v>949855.14573475695</v>
      </c>
      <c r="O161" s="62">
        <f t="shared" si="161"/>
        <v>870629.71180240111</v>
      </c>
      <c r="P161" s="62">
        <f t="shared" si="161"/>
        <v>798509.16855274222</v>
      </c>
      <c r="Q161" s="62">
        <f t="shared" si="161"/>
        <v>737216.97695338901</v>
      </c>
      <c r="R161" s="62">
        <f t="shared" si="161"/>
        <v>688132.90829190495</v>
      </c>
      <c r="S161" s="62">
        <f t="shared" si="161"/>
        <v>650679.58539676399</v>
      </c>
      <c r="T161" s="62">
        <f t="shared" si="161"/>
        <v>623148.38930799719</v>
      </c>
      <c r="U161" s="62">
        <f t="shared" si="161"/>
        <v>603463.98238910188</v>
      </c>
      <c r="V161" s="62">
        <f t="shared" si="161"/>
        <v>589668.12012529059</v>
      </c>
      <c r="W161" s="62">
        <f t="shared" si="161"/>
        <v>580134.33134103287</v>
      </c>
      <c r="X161" s="62">
        <f t="shared" si="161"/>
        <v>573609.8845890474</v>
      </c>
      <c r="Y161" s="62">
        <f t="shared" si="161"/>
        <v>569174.682073851</v>
      </c>
      <c r="Z161" s="62">
        <f t="shared" si="161"/>
        <v>566173.42988411163</v>
      </c>
      <c r="AA161" s="62">
        <f t="shared" si="161"/>
        <v>564148.78202354477</v>
      </c>
      <c r="AB161" s="62">
        <f t="shared" si="161"/>
        <v>562785.79914140829</v>
      </c>
      <c r="AC161" s="62">
        <f t="shared" si="161"/>
        <v>561869.53442032111</v>
      </c>
    </row>
    <row r="162" spans="1:29" x14ac:dyDescent="0.25">
      <c r="A162" s="30" t="str">
        <f>A144</f>
        <v>Opex var (mode-fees, shunting)</v>
      </c>
      <c r="B162" s="62">
        <f>B144*B153</f>
        <v>650000</v>
      </c>
      <c r="C162" s="62">
        <f t="shared" ref="C162:AC162" si="162">C144*C153</f>
        <v>650000</v>
      </c>
      <c r="D162" s="62">
        <f t="shared" si="162"/>
        <v>650000</v>
      </c>
      <c r="E162" s="62">
        <f t="shared" si="162"/>
        <v>650000</v>
      </c>
      <c r="F162" s="62">
        <f t="shared" si="162"/>
        <v>650000</v>
      </c>
      <c r="G162" s="62">
        <f t="shared" si="162"/>
        <v>650000</v>
      </c>
      <c r="H162" s="62">
        <f t="shared" si="162"/>
        <v>650000</v>
      </c>
      <c r="I162" s="62">
        <f t="shared" si="162"/>
        <v>650000</v>
      </c>
      <c r="J162" s="62">
        <f t="shared" si="162"/>
        <v>650000</v>
      </c>
      <c r="K162" s="62">
        <f t="shared" si="162"/>
        <v>650000</v>
      </c>
      <c r="L162" s="62">
        <f t="shared" si="162"/>
        <v>650000</v>
      </c>
      <c r="M162" s="62">
        <f t="shared" si="162"/>
        <v>650000</v>
      </c>
      <c r="N162" s="62">
        <f t="shared" si="162"/>
        <v>650000</v>
      </c>
      <c r="O162" s="62">
        <f t="shared" si="162"/>
        <v>650000</v>
      </c>
      <c r="P162" s="62">
        <f t="shared" si="162"/>
        <v>650000</v>
      </c>
      <c r="Q162" s="62">
        <f t="shared" si="162"/>
        <v>650000</v>
      </c>
      <c r="R162" s="62">
        <f t="shared" si="162"/>
        <v>650000</v>
      </c>
      <c r="S162" s="62">
        <f t="shared" si="162"/>
        <v>650000</v>
      </c>
      <c r="T162" s="62">
        <f t="shared" si="162"/>
        <v>650000</v>
      </c>
      <c r="U162" s="62">
        <f t="shared" si="162"/>
        <v>650000</v>
      </c>
      <c r="V162" s="62">
        <f t="shared" si="162"/>
        <v>650000</v>
      </c>
      <c r="W162" s="62">
        <f t="shared" si="162"/>
        <v>650000</v>
      </c>
      <c r="X162" s="62">
        <f t="shared" si="162"/>
        <v>650000</v>
      </c>
      <c r="Y162" s="62">
        <f t="shared" si="162"/>
        <v>650000</v>
      </c>
      <c r="Z162" s="62">
        <f t="shared" si="162"/>
        <v>650000</v>
      </c>
      <c r="AA162" s="62">
        <f t="shared" si="162"/>
        <v>650000</v>
      </c>
      <c r="AB162" s="62">
        <f t="shared" si="162"/>
        <v>650000</v>
      </c>
      <c r="AC162" s="62">
        <f t="shared" si="162"/>
        <v>650000</v>
      </c>
    </row>
    <row r="163" spans="1:29" x14ac:dyDescent="0.25">
      <c r="A163" s="30" t="str">
        <f>A146</f>
        <v>Fuel Cost</v>
      </c>
      <c r="B163" s="62">
        <f>B145*B146*B153</f>
        <v>1511870.5321473095</v>
      </c>
      <c r="C163" s="62">
        <f t="shared" ref="C163:AC163" si="163">C145*C146*C153</f>
        <v>1506001.0992392392</v>
      </c>
      <c r="D163" s="62">
        <f t="shared" si="163"/>
        <v>1497680.9867304179</v>
      </c>
      <c r="E163" s="62">
        <f t="shared" si="163"/>
        <v>1485948.6090472133</v>
      </c>
      <c r="F163" s="62">
        <f t="shared" si="163"/>
        <v>1469530.5285285865</v>
      </c>
      <c r="G163" s="62">
        <f t="shared" si="163"/>
        <v>1446808.1840601345</v>
      </c>
      <c r="H163" s="62">
        <f t="shared" si="163"/>
        <v>1415854.7421123276</v>
      </c>
      <c r="I163" s="62">
        <f t="shared" si="163"/>
        <v>1374617.3454786271</v>
      </c>
      <c r="J163" s="62">
        <f t="shared" si="163"/>
        <v>1321335.8534185686</v>
      </c>
      <c r="K163" s="62">
        <f t="shared" si="163"/>
        <v>1255242.3322017342</v>
      </c>
      <c r="L163" s="62">
        <f t="shared" si="163"/>
        <v>1177411.5731662551</v>
      </c>
      <c r="M163" s="62">
        <f t="shared" si="163"/>
        <v>1091347.0753193009</v>
      </c>
      <c r="N163" s="62">
        <f t="shared" si="163"/>
        <v>1002728.5716732802</v>
      </c>
      <c r="O163" s="62">
        <f t="shared" si="163"/>
        <v>918086.57463695353</v>
      </c>
      <c r="P163" s="62">
        <f t="shared" si="163"/>
        <v>842957.23478644865</v>
      </c>
      <c r="Q163" s="62">
        <f t="shared" si="163"/>
        <v>780547.88258085051</v>
      </c>
      <c r="R163" s="62">
        <f t="shared" si="163"/>
        <v>731523.15548142116</v>
      </c>
      <c r="S163" s="62">
        <f t="shared" si="163"/>
        <v>694685.82935102109</v>
      </c>
      <c r="T163" s="62">
        <f t="shared" si="163"/>
        <v>667922.47707927588</v>
      </c>
      <c r="U163" s="62">
        <f t="shared" si="163"/>
        <v>648950.7242220171</v>
      </c>
      <c r="V163" s="62">
        <f t="shared" si="163"/>
        <v>635735.65970286133</v>
      </c>
      <c r="W163" s="62">
        <f t="shared" si="163"/>
        <v>626642.40303248633</v>
      </c>
      <c r="X163" s="62">
        <f t="shared" si="163"/>
        <v>620437.88314499462</v>
      </c>
      <c r="Y163" s="62">
        <f t="shared" si="163"/>
        <v>616228.72046879085</v>
      </c>
      <c r="Z163" s="62">
        <f t="shared" si="163"/>
        <v>613384.35694244877</v>
      </c>
      <c r="AA163" s="62">
        <f t="shared" si="163"/>
        <v>611467.33813842642</v>
      </c>
      <c r="AB163" s="62">
        <f t="shared" si="163"/>
        <v>610177.62364407699</v>
      </c>
      <c r="AC163" s="62">
        <f t="shared" si="163"/>
        <v>609310.98130686174</v>
      </c>
    </row>
    <row r="164" spans="1:29" ht="15.75" thickBot="1" x14ac:dyDescent="0.3">
      <c r="A164" s="59" t="str">
        <f>A127</f>
        <v>Emission Cost</v>
      </c>
      <c r="B164" s="62">
        <f>B147*B153</f>
        <v>0</v>
      </c>
      <c r="C164" s="62">
        <f t="shared" ref="C164:AC164" si="164">C147*C153</f>
        <v>0</v>
      </c>
      <c r="D164" s="62">
        <f t="shared" si="164"/>
        <v>0</v>
      </c>
      <c r="E164" s="62">
        <f t="shared" si="164"/>
        <v>0</v>
      </c>
      <c r="F164" s="62">
        <f t="shared" si="164"/>
        <v>0</v>
      </c>
      <c r="G164" s="62">
        <f t="shared" si="164"/>
        <v>0</v>
      </c>
      <c r="H164" s="62">
        <f t="shared" si="164"/>
        <v>0</v>
      </c>
      <c r="I164" s="62">
        <f t="shared" si="164"/>
        <v>0</v>
      </c>
      <c r="J164" s="62">
        <f t="shared" si="164"/>
        <v>0</v>
      </c>
      <c r="K164" s="62">
        <f t="shared" si="164"/>
        <v>0</v>
      </c>
      <c r="L164" s="62">
        <f t="shared" si="164"/>
        <v>0</v>
      </c>
      <c r="M164" s="62">
        <f t="shared" si="164"/>
        <v>0</v>
      </c>
      <c r="N164" s="62">
        <f t="shared" si="164"/>
        <v>0</v>
      </c>
      <c r="O164" s="62">
        <f t="shared" si="164"/>
        <v>0</v>
      </c>
      <c r="P164" s="62">
        <f t="shared" si="164"/>
        <v>0</v>
      </c>
      <c r="Q164" s="62">
        <f t="shared" si="164"/>
        <v>0</v>
      </c>
      <c r="R164" s="62">
        <f t="shared" si="164"/>
        <v>0</v>
      </c>
      <c r="S164" s="62">
        <f t="shared" si="164"/>
        <v>0</v>
      </c>
      <c r="T164" s="62">
        <f t="shared" si="164"/>
        <v>0</v>
      </c>
      <c r="U164" s="62">
        <f t="shared" si="164"/>
        <v>0</v>
      </c>
      <c r="V164" s="62">
        <f t="shared" si="164"/>
        <v>0</v>
      </c>
      <c r="W164" s="62">
        <f t="shared" si="164"/>
        <v>0</v>
      </c>
      <c r="X164" s="62">
        <f t="shared" si="164"/>
        <v>0</v>
      </c>
      <c r="Y164" s="62">
        <f t="shared" si="164"/>
        <v>0</v>
      </c>
      <c r="Z164" s="62">
        <f t="shared" si="164"/>
        <v>0</v>
      </c>
      <c r="AA164" s="62">
        <f t="shared" si="164"/>
        <v>0</v>
      </c>
      <c r="AB164" s="62">
        <f t="shared" si="164"/>
        <v>0</v>
      </c>
      <c r="AC164" s="62">
        <f t="shared" si="164"/>
        <v>0</v>
      </c>
    </row>
    <row r="165" spans="1:29" ht="15.75" thickBot="1" x14ac:dyDescent="0.3">
      <c r="A165" s="31" t="s">
        <v>209</v>
      </c>
      <c r="B165" s="64">
        <f>B156+B157+B158+B159+B160+B161+B162+B163+B164</f>
        <v>5378504.9984798692</v>
      </c>
      <c r="C165" s="64">
        <f t="shared" ref="C165:AC165" si="165">C156+C157+C158+C159+C160+C161+C162+C163+C164</f>
        <v>5364880.9581628162</v>
      </c>
      <c r="D165" s="64">
        <f t="shared" si="165"/>
        <v>5345550.4147700779</v>
      </c>
      <c r="E165" s="64">
        <f t="shared" si="165"/>
        <v>5318255.8510673121</v>
      </c>
      <c r="F165" s="64">
        <f t="shared" si="165"/>
        <v>5279988.7421423141</v>
      </c>
      <c r="G165" s="64">
        <f t="shared" si="165"/>
        <v>5226888.3167460896</v>
      </c>
      <c r="H165" s="64">
        <f t="shared" si="165"/>
        <v>5154287.6622925745</v>
      </c>
      <c r="I165" s="64">
        <f t="shared" si="165"/>
        <v>5057080.8747860715</v>
      </c>
      <c r="J165" s="64">
        <f t="shared" si="165"/>
        <v>4930636.5763641335</v>
      </c>
      <c r="K165" s="64">
        <f t="shared" si="165"/>
        <v>4772406.8666538252</v>
      </c>
      <c r="L165" s="64">
        <f t="shared" si="165"/>
        <v>4584015.3261958817</v>
      </c>
      <c r="M165" s="64">
        <f t="shared" si="165"/>
        <v>4372931.6095492318</v>
      </c>
      <c r="N165" s="64">
        <f t="shared" si="165"/>
        <v>4152330.8295573196</v>
      </c>
      <c r="O165" s="64">
        <f t="shared" si="165"/>
        <v>3938303.7205076646</v>
      </c>
      <c r="P165" s="64">
        <f t="shared" si="165"/>
        <v>3745392.4499859256</v>
      </c>
      <c r="Q165" s="64">
        <f t="shared" si="165"/>
        <v>3582885.2291792454</v>
      </c>
      <c r="R165" s="64">
        <f t="shared" si="165"/>
        <v>3453700.0358429458</v>
      </c>
      <c r="S165" s="64">
        <f t="shared" si="165"/>
        <v>3355696.7161984341</v>
      </c>
      <c r="T165" s="64">
        <f t="shared" si="165"/>
        <v>3283971.4531740462</v>
      </c>
      <c r="U165" s="64">
        <f t="shared" si="165"/>
        <v>3232852.5845775185</v>
      </c>
      <c r="V165" s="64">
        <f t="shared" si="165"/>
        <v>3197107.1393999532</v>
      </c>
      <c r="W165" s="64">
        <f t="shared" si="165"/>
        <v>3172444.0048691956</v>
      </c>
      <c r="X165" s="64">
        <f t="shared" si="165"/>
        <v>3155584.2416850706</v>
      </c>
      <c r="Y165" s="64">
        <f t="shared" si="165"/>
        <v>3144131.8346901238</v>
      </c>
      <c r="Z165" s="64">
        <f t="shared" si="165"/>
        <v>3136386.0483317999</v>
      </c>
      <c r="AA165" s="64">
        <f t="shared" si="165"/>
        <v>3131162.5245681377</v>
      </c>
      <c r="AB165" s="64">
        <f t="shared" si="165"/>
        <v>3127646.8873602813</v>
      </c>
      <c r="AC165" s="64">
        <f t="shared" si="165"/>
        <v>3125283.86933047</v>
      </c>
    </row>
    <row r="166" spans="1:29" ht="15.75" thickBot="1" x14ac:dyDescent="0.3">
      <c r="AC166" s="32"/>
    </row>
    <row r="167" spans="1:29" ht="15.75" thickBot="1" x14ac:dyDescent="0.3">
      <c r="A167" s="26" t="s">
        <v>208</v>
      </c>
      <c r="B167" s="27">
        <v>2023</v>
      </c>
      <c r="C167" s="27">
        <v>2024</v>
      </c>
      <c r="D167" s="27">
        <v>2025</v>
      </c>
      <c r="E167" s="27">
        <v>2026</v>
      </c>
      <c r="F167" s="27">
        <v>2027</v>
      </c>
      <c r="G167" s="27">
        <v>2028</v>
      </c>
      <c r="H167" s="27">
        <v>2029</v>
      </c>
      <c r="I167" s="27">
        <v>2030</v>
      </c>
      <c r="J167" s="27">
        <v>2031</v>
      </c>
      <c r="K167" s="27">
        <v>2032</v>
      </c>
      <c r="L167" s="27">
        <v>2033</v>
      </c>
      <c r="M167" s="27">
        <v>2034</v>
      </c>
      <c r="N167" s="27">
        <v>2035</v>
      </c>
      <c r="O167" s="27">
        <v>2036</v>
      </c>
      <c r="P167" s="27">
        <v>2037</v>
      </c>
      <c r="Q167" s="27">
        <v>2038</v>
      </c>
      <c r="R167" s="27">
        <v>2039</v>
      </c>
      <c r="S167" s="27">
        <v>2040</v>
      </c>
      <c r="T167" s="27">
        <v>2041</v>
      </c>
      <c r="U167" s="27">
        <v>2042</v>
      </c>
      <c r="V167" s="27">
        <v>2043</v>
      </c>
      <c r="W167" s="27">
        <v>2044</v>
      </c>
      <c r="X167" s="27">
        <v>2045</v>
      </c>
      <c r="Y167" s="27">
        <v>2046</v>
      </c>
      <c r="Z167" s="27">
        <v>2047</v>
      </c>
      <c r="AA167" s="27">
        <v>2048</v>
      </c>
      <c r="AB167" s="27">
        <v>2049</v>
      </c>
      <c r="AC167" s="28">
        <v>2050</v>
      </c>
    </row>
    <row r="168" spans="1:29" x14ac:dyDescent="0.25">
      <c r="A168" s="29" t="str">
        <f t="shared" ref="A168:A175" si="166">A156</f>
        <v>Capex vehicle</v>
      </c>
      <c r="B168" s="65">
        <f>((1+B141)^B148)*B141/(((1+B141)^B148)-1)*(B137)/B153</f>
        <v>4.8455990713167774</v>
      </c>
      <c r="C168" s="65">
        <f t="shared" ref="C168:AC168" si="167">((1+C141)^C148)*C141/(((1+C141)^C148)-1)*(C137)/C153</f>
        <v>4.8290332319773173</v>
      </c>
      <c r="D168" s="65">
        <f t="shared" si="167"/>
        <v>4.8055121148579749</v>
      </c>
      <c r="E168" s="65">
        <f t="shared" si="167"/>
        <v>4.7722672760448299</v>
      </c>
      <c r="F168" s="65">
        <f t="shared" si="167"/>
        <v>4.7255921221377486</v>
      </c>
      <c r="G168" s="65">
        <f t="shared" si="167"/>
        <v>4.6606967146013627</v>
      </c>
      <c r="H168" s="65">
        <f t="shared" si="167"/>
        <v>4.571727538611003</v>
      </c>
      <c r="I168" s="65">
        <f t="shared" si="167"/>
        <v>4.4521624996314282</v>
      </c>
      <c r="J168" s="65">
        <f t="shared" si="167"/>
        <v>4.2958678954183256</v>
      </c>
      <c r="K168" s="65">
        <f t="shared" si="167"/>
        <v>4.0990412586288079</v>
      </c>
      <c r="L168" s="65">
        <f t="shared" si="167"/>
        <v>3.8628549443908802</v>
      </c>
      <c r="M168" s="65">
        <f t="shared" si="167"/>
        <v>3.5957816828120173</v>
      </c>
      <c r="N168" s="65">
        <f t="shared" si="167"/>
        <v>3.3138335363372309</v>
      </c>
      <c r="O168" s="65">
        <f t="shared" si="167"/>
        <v>3.0374336020158523</v>
      </c>
      <c r="P168" s="65">
        <f t="shared" si="167"/>
        <v>2.7858210525099958</v>
      </c>
      <c r="Q168" s="65">
        <f t="shared" si="167"/>
        <v>2.5719862157460938</v>
      </c>
      <c r="R168" s="65">
        <f t="shared" si="167"/>
        <v>2.4007428071477408</v>
      </c>
      <c r="S168" s="65">
        <f t="shared" si="167"/>
        <v>2.2700764860623535</v>
      </c>
      <c r="T168" s="65">
        <f t="shared" si="167"/>
        <v>2.1740262606104945</v>
      </c>
      <c r="U168" s="65">
        <f t="shared" si="167"/>
        <v>2.1053517389387877</v>
      </c>
      <c r="V168" s="65">
        <f t="shared" si="167"/>
        <v>2.0572210410762808</v>
      </c>
      <c r="W168" s="65">
        <f t="shared" si="167"/>
        <v>2.0239597705093986</v>
      </c>
      <c r="X168" s="65">
        <f t="shared" si="167"/>
        <v>2.0011974255877933</v>
      </c>
      <c r="Y168" s="65">
        <f t="shared" si="167"/>
        <v>1.985723989557781</v>
      </c>
      <c r="Z168" s="65">
        <f t="shared" si="167"/>
        <v>1.9752532875754587</v>
      </c>
      <c r="AA168" s="65">
        <f t="shared" si="167"/>
        <v>1.9681897410865572</v>
      </c>
      <c r="AB168" s="65">
        <f t="shared" si="167"/>
        <v>1.9634345966789499</v>
      </c>
      <c r="AC168" s="65">
        <f t="shared" si="167"/>
        <v>1.9602379526700859</v>
      </c>
    </row>
    <row r="169" spans="1:29" x14ac:dyDescent="0.25">
      <c r="A169" s="30" t="str">
        <f t="shared" si="166"/>
        <v>Residual value (vehicle)</v>
      </c>
      <c r="B169" s="66">
        <f>((1+B141)^B148)*B141/(((1+B141)^B148)-1)*(B138)/B153</f>
        <v>-0.24485927589579937</v>
      </c>
      <c r="C169" s="66">
        <f t="shared" ref="C169:AC169" si="168">((1+C141)^C148)*C141/(((1+C141)^C148)-1)*(C138)/C153</f>
        <v>-0.2451353732181237</v>
      </c>
      <c r="D169" s="66">
        <f t="shared" si="168"/>
        <v>-0.24552739183677941</v>
      </c>
      <c r="E169" s="66">
        <f t="shared" si="168"/>
        <v>-0.24608147248366516</v>
      </c>
      <c r="F169" s="66">
        <f t="shared" si="168"/>
        <v>-0.24685939171544985</v>
      </c>
      <c r="G169" s="66">
        <f t="shared" si="168"/>
        <v>-0.24794098184105628</v>
      </c>
      <c r="H169" s="66">
        <f t="shared" si="168"/>
        <v>-0.24942380144089563</v>
      </c>
      <c r="I169" s="66">
        <f t="shared" si="168"/>
        <v>-0.25141655209055519</v>
      </c>
      <c r="J169" s="66">
        <f t="shared" si="168"/>
        <v>-0.25402146216077354</v>
      </c>
      <c r="K169" s="66">
        <f t="shared" si="168"/>
        <v>-0.25730190610726555</v>
      </c>
      <c r="L169" s="66">
        <f t="shared" si="168"/>
        <v>-0.26123834467789769</v>
      </c>
      <c r="M169" s="66">
        <f t="shared" si="168"/>
        <v>-0.26568956570421209</v>
      </c>
      <c r="N169" s="66">
        <f t="shared" si="168"/>
        <v>-0.27038870147879185</v>
      </c>
      <c r="O169" s="66">
        <f t="shared" si="168"/>
        <v>-0.27499536705081479</v>
      </c>
      <c r="P169" s="66">
        <f t="shared" si="168"/>
        <v>-0.27918890954257908</v>
      </c>
      <c r="Q169" s="66">
        <f t="shared" si="168"/>
        <v>-0.28275282348864411</v>
      </c>
      <c r="R169" s="66">
        <f t="shared" si="168"/>
        <v>-0.28560688029861664</v>
      </c>
      <c r="S169" s="66">
        <f t="shared" si="168"/>
        <v>-0.28778465231670641</v>
      </c>
      <c r="T169" s="66">
        <f t="shared" si="168"/>
        <v>-0.28938548940757075</v>
      </c>
      <c r="U169" s="66">
        <f t="shared" si="168"/>
        <v>-0.29053006476876586</v>
      </c>
      <c r="V169" s="66">
        <f t="shared" si="168"/>
        <v>-0.29133224306647432</v>
      </c>
      <c r="W169" s="66">
        <f t="shared" si="168"/>
        <v>-0.29188659757592234</v>
      </c>
      <c r="X169" s="66">
        <f t="shared" si="168"/>
        <v>-0.29226596999128246</v>
      </c>
      <c r="Y169" s="66">
        <f t="shared" si="168"/>
        <v>-0.29252386059178265</v>
      </c>
      <c r="Z169" s="66">
        <f t="shared" si="168"/>
        <v>-0.29269837229148804</v>
      </c>
      <c r="AA169" s="66">
        <f t="shared" si="168"/>
        <v>-0.29281609806630304</v>
      </c>
      <c r="AB169" s="66">
        <f t="shared" si="168"/>
        <v>-0.29289535047309651</v>
      </c>
      <c r="AC169" s="66">
        <f t="shared" si="168"/>
        <v>-0.29294862787324427</v>
      </c>
    </row>
    <row r="170" spans="1:29" x14ac:dyDescent="0.25">
      <c r="A170" s="30" t="str">
        <f t="shared" si="166"/>
        <v>Capex costumization</v>
      </c>
      <c r="B170" s="66">
        <f>((1+B141)^B149)*B141/(((1+B141)^B149)-1)*(B139)/B153</f>
        <v>2.2791815369426573</v>
      </c>
      <c r="C170" s="66">
        <f t="shared" ref="C170:AC170" si="169">((1+C141)^C149)*C141/(((1+C141)^C149)-1)*(C139)/C153</f>
        <v>2.2791815369426573</v>
      </c>
      <c r="D170" s="66">
        <f t="shared" si="169"/>
        <v>2.2791815369426573</v>
      </c>
      <c r="E170" s="66">
        <f t="shared" si="169"/>
        <v>2.2791815369426573</v>
      </c>
      <c r="F170" s="66">
        <f t="shared" si="169"/>
        <v>2.2791815369426573</v>
      </c>
      <c r="G170" s="66">
        <f t="shared" si="169"/>
        <v>2.2791815369426573</v>
      </c>
      <c r="H170" s="66">
        <f t="shared" si="169"/>
        <v>2.2791815369426573</v>
      </c>
      <c r="I170" s="66">
        <f t="shared" si="169"/>
        <v>2.2791815369426573</v>
      </c>
      <c r="J170" s="66">
        <f t="shared" si="169"/>
        <v>2.2791815369426573</v>
      </c>
      <c r="K170" s="66">
        <f t="shared" si="169"/>
        <v>2.2791815369426573</v>
      </c>
      <c r="L170" s="66">
        <f t="shared" si="169"/>
        <v>2.2791815369426573</v>
      </c>
      <c r="M170" s="66">
        <f t="shared" si="169"/>
        <v>2.2791815369426573</v>
      </c>
      <c r="N170" s="66">
        <f t="shared" si="169"/>
        <v>2.2791815369426573</v>
      </c>
      <c r="O170" s="66">
        <f t="shared" si="169"/>
        <v>2.2791815369426573</v>
      </c>
      <c r="P170" s="66">
        <f t="shared" si="169"/>
        <v>2.2791815369426573</v>
      </c>
      <c r="Q170" s="66">
        <f t="shared" si="169"/>
        <v>2.2791815369426573</v>
      </c>
      <c r="R170" s="66">
        <f t="shared" si="169"/>
        <v>2.2791815369426573</v>
      </c>
      <c r="S170" s="66">
        <f t="shared" si="169"/>
        <v>2.2791815369426573</v>
      </c>
      <c r="T170" s="66">
        <f t="shared" si="169"/>
        <v>2.2791815369426573</v>
      </c>
      <c r="U170" s="66">
        <f t="shared" si="169"/>
        <v>2.2791815369426573</v>
      </c>
      <c r="V170" s="66">
        <f t="shared" si="169"/>
        <v>2.2791815369426573</v>
      </c>
      <c r="W170" s="66">
        <f t="shared" si="169"/>
        <v>2.2791815369426573</v>
      </c>
      <c r="X170" s="66">
        <f t="shared" si="169"/>
        <v>2.2791815369426573</v>
      </c>
      <c r="Y170" s="66">
        <f t="shared" si="169"/>
        <v>2.2791815369426573</v>
      </c>
      <c r="Z170" s="66">
        <f t="shared" si="169"/>
        <v>2.2791815369426573</v>
      </c>
      <c r="AA170" s="66">
        <f t="shared" si="169"/>
        <v>2.2791815369426573</v>
      </c>
      <c r="AB170" s="66">
        <f t="shared" si="169"/>
        <v>2.2791815369426573</v>
      </c>
      <c r="AC170" s="66">
        <f t="shared" si="169"/>
        <v>2.2791815369426573</v>
      </c>
    </row>
    <row r="171" spans="1:29" x14ac:dyDescent="0.25">
      <c r="A171" s="30" t="str">
        <f t="shared" si="166"/>
        <v>Residual value (costumization)</v>
      </c>
      <c r="B171" s="66">
        <f>((1+B141)^B149)*B141/(((1+B141)^B149)-1)*(B140)/B153</f>
        <v>-0.11395907684713286</v>
      </c>
      <c r="C171" s="66">
        <f t="shared" ref="C171:AC171" si="170">((1+C141)^C149)*C141/(((1+C141)^C149)-1)*(C140)/C153</f>
        <v>-0.11395907684713286</v>
      </c>
      <c r="D171" s="66">
        <f t="shared" si="170"/>
        <v>-0.11395907684713286</v>
      </c>
      <c r="E171" s="66">
        <f t="shared" si="170"/>
        <v>-0.11395907684713286</v>
      </c>
      <c r="F171" s="66">
        <f t="shared" si="170"/>
        <v>-0.11395907684713286</v>
      </c>
      <c r="G171" s="66">
        <f t="shared" si="170"/>
        <v>-0.11395907684713286</v>
      </c>
      <c r="H171" s="66">
        <f t="shared" si="170"/>
        <v>-0.11395907684713286</v>
      </c>
      <c r="I171" s="66">
        <f t="shared" si="170"/>
        <v>-0.11395907684713286</v>
      </c>
      <c r="J171" s="66">
        <f t="shared" si="170"/>
        <v>-0.11395907684713286</v>
      </c>
      <c r="K171" s="66">
        <f t="shared" si="170"/>
        <v>-0.11395907684713286</v>
      </c>
      <c r="L171" s="66">
        <f t="shared" si="170"/>
        <v>-0.11395907684713286</v>
      </c>
      <c r="M171" s="66">
        <f t="shared" si="170"/>
        <v>-0.11395907684713286</v>
      </c>
      <c r="N171" s="66">
        <f t="shared" si="170"/>
        <v>-0.11395907684713286</v>
      </c>
      <c r="O171" s="66">
        <f t="shared" si="170"/>
        <v>-0.11395907684713286</v>
      </c>
      <c r="P171" s="66">
        <f t="shared" si="170"/>
        <v>-0.11395907684713286</v>
      </c>
      <c r="Q171" s="66">
        <f t="shared" si="170"/>
        <v>-0.11395907684713286</v>
      </c>
      <c r="R171" s="66">
        <f t="shared" si="170"/>
        <v>-0.11395907684713286</v>
      </c>
      <c r="S171" s="66">
        <f t="shared" si="170"/>
        <v>-0.11395907684713286</v>
      </c>
      <c r="T171" s="66">
        <f t="shared" si="170"/>
        <v>-0.11395907684713286</v>
      </c>
      <c r="U171" s="66">
        <f t="shared" si="170"/>
        <v>-0.11395907684713286</v>
      </c>
      <c r="V171" s="66">
        <f t="shared" si="170"/>
        <v>-0.11395907684713286</v>
      </c>
      <c r="W171" s="66">
        <f t="shared" si="170"/>
        <v>-0.11395907684713286</v>
      </c>
      <c r="X171" s="66">
        <f t="shared" si="170"/>
        <v>-0.11395907684713286</v>
      </c>
      <c r="Y171" s="66">
        <f t="shared" si="170"/>
        <v>-0.11395907684713286</v>
      </c>
      <c r="Z171" s="66">
        <f t="shared" si="170"/>
        <v>-0.11395907684713286</v>
      </c>
      <c r="AA171" s="66">
        <f t="shared" si="170"/>
        <v>-0.11395907684713286</v>
      </c>
      <c r="AB171" s="66">
        <f t="shared" si="170"/>
        <v>-0.11395907684713286</v>
      </c>
      <c r="AC171" s="66">
        <f t="shared" si="170"/>
        <v>-0.11395907684713286</v>
      </c>
    </row>
    <row r="172" spans="1:29" x14ac:dyDescent="0.25">
      <c r="A172" s="30" t="str">
        <f t="shared" si="166"/>
        <v>Opex fix (admin, crew, insurance)</v>
      </c>
      <c r="B172" s="66">
        <f>B142/B153</f>
        <v>3.473389355742297</v>
      </c>
      <c r="C172" s="66">
        <f t="shared" ref="C172:AC172" si="171">C142/C153</f>
        <v>3.473389355742297</v>
      </c>
      <c r="D172" s="66">
        <f t="shared" si="171"/>
        <v>3.473389355742297</v>
      </c>
      <c r="E172" s="66">
        <f t="shared" si="171"/>
        <v>3.473389355742297</v>
      </c>
      <c r="F172" s="66">
        <f t="shared" si="171"/>
        <v>3.473389355742297</v>
      </c>
      <c r="G172" s="66">
        <f t="shared" si="171"/>
        <v>3.473389355742297</v>
      </c>
      <c r="H172" s="66">
        <f t="shared" si="171"/>
        <v>3.473389355742297</v>
      </c>
      <c r="I172" s="66">
        <f t="shared" si="171"/>
        <v>3.473389355742297</v>
      </c>
      <c r="J172" s="66">
        <f t="shared" si="171"/>
        <v>3.473389355742297</v>
      </c>
      <c r="K172" s="66">
        <f t="shared" si="171"/>
        <v>3.473389355742297</v>
      </c>
      <c r="L172" s="66">
        <f t="shared" si="171"/>
        <v>3.473389355742297</v>
      </c>
      <c r="M172" s="66">
        <f t="shared" si="171"/>
        <v>3.473389355742297</v>
      </c>
      <c r="N172" s="66">
        <f t="shared" si="171"/>
        <v>3.473389355742297</v>
      </c>
      <c r="O172" s="66">
        <f t="shared" si="171"/>
        <v>3.473389355742297</v>
      </c>
      <c r="P172" s="66">
        <f t="shared" si="171"/>
        <v>3.473389355742297</v>
      </c>
      <c r="Q172" s="66">
        <f t="shared" si="171"/>
        <v>3.473389355742297</v>
      </c>
      <c r="R172" s="66">
        <f t="shared" si="171"/>
        <v>3.473389355742297</v>
      </c>
      <c r="S172" s="66">
        <f t="shared" si="171"/>
        <v>3.473389355742297</v>
      </c>
      <c r="T172" s="66">
        <f t="shared" si="171"/>
        <v>3.473389355742297</v>
      </c>
      <c r="U172" s="66">
        <f t="shared" si="171"/>
        <v>3.473389355742297</v>
      </c>
      <c r="V172" s="66">
        <f t="shared" si="171"/>
        <v>3.473389355742297</v>
      </c>
      <c r="W172" s="66">
        <f t="shared" si="171"/>
        <v>3.473389355742297</v>
      </c>
      <c r="X172" s="66">
        <f t="shared" si="171"/>
        <v>3.473389355742297</v>
      </c>
      <c r="Y172" s="66">
        <f t="shared" si="171"/>
        <v>3.473389355742297</v>
      </c>
      <c r="Z172" s="66">
        <f t="shared" si="171"/>
        <v>3.473389355742297</v>
      </c>
      <c r="AA172" s="66">
        <f t="shared" si="171"/>
        <v>3.473389355742297</v>
      </c>
      <c r="AB172" s="66">
        <f t="shared" si="171"/>
        <v>3.473389355742297</v>
      </c>
      <c r="AC172" s="66">
        <f t="shared" si="171"/>
        <v>3.473389355742297</v>
      </c>
    </row>
    <row r="173" spans="1:29" x14ac:dyDescent="0.25">
      <c r="A173" s="30" t="str">
        <f t="shared" si="166"/>
        <v>Opex maintenance &amp; repair</v>
      </c>
      <c r="B173" s="66">
        <f>B143/B153</f>
        <v>7.7810095446659027</v>
      </c>
      <c r="C173" s="66">
        <f t="shared" ref="C173:AC173" si="172">C143/C153</f>
        <v>7.7544083025658797</v>
      </c>
      <c r="D173" s="66">
        <f t="shared" si="172"/>
        <v>7.7166383521194692</v>
      </c>
      <c r="E173" s="66">
        <f t="shared" si="172"/>
        <v>7.6632541566239745</v>
      </c>
      <c r="F173" s="66">
        <f t="shared" si="172"/>
        <v>7.5883037092789669</v>
      </c>
      <c r="G173" s="66">
        <f t="shared" si="172"/>
        <v>7.4840953796145033</v>
      </c>
      <c r="H173" s="66">
        <f t="shared" si="172"/>
        <v>7.3412296580858891</v>
      </c>
      <c r="I173" s="66">
        <f t="shared" si="172"/>
        <v>7.1492334372232325</v>
      </c>
      <c r="J173" s="66">
        <f t="shared" si="172"/>
        <v>6.8982572856136732</v>
      </c>
      <c r="K173" s="66">
        <f t="shared" si="172"/>
        <v>6.5821952431369439</v>
      </c>
      <c r="L173" s="66">
        <f t="shared" si="172"/>
        <v>6.202929864727218</v>
      </c>
      <c r="M173" s="66">
        <f t="shared" si="172"/>
        <v>5.7740665669419418</v>
      </c>
      <c r="N173" s="66">
        <f t="shared" si="172"/>
        <v>5.3213173430518594</v>
      </c>
      <c r="O173" s="66">
        <f t="shared" si="172"/>
        <v>4.8774773770442641</v>
      </c>
      <c r="P173" s="66">
        <f t="shared" si="172"/>
        <v>4.4734407201834294</v>
      </c>
      <c r="Q173" s="66">
        <f t="shared" si="172"/>
        <v>4.13006709777809</v>
      </c>
      <c r="R173" s="66">
        <f t="shared" si="172"/>
        <v>3.855086320963053</v>
      </c>
      <c r="S173" s="66">
        <f t="shared" si="172"/>
        <v>3.6452637837353725</v>
      </c>
      <c r="T173" s="66">
        <f t="shared" si="172"/>
        <v>3.4910273910812166</v>
      </c>
      <c r="U173" s="66">
        <f t="shared" si="172"/>
        <v>3.3807506016196185</v>
      </c>
      <c r="V173" s="66">
        <f t="shared" si="172"/>
        <v>3.3034628578447651</v>
      </c>
      <c r="W173" s="66">
        <f t="shared" si="172"/>
        <v>3.2500522764203521</v>
      </c>
      <c r="X173" s="66">
        <f t="shared" si="172"/>
        <v>3.2135007540002656</v>
      </c>
      <c r="Y173" s="66">
        <f t="shared" si="172"/>
        <v>3.188653681086</v>
      </c>
      <c r="Z173" s="66">
        <f t="shared" si="172"/>
        <v>3.1718399433283566</v>
      </c>
      <c r="AA173" s="66">
        <f t="shared" si="172"/>
        <v>3.1604973782831638</v>
      </c>
      <c r="AB173" s="66">
        <f t="shared" si="172"/>
        <v>3.1528616198398223</v>
      </c>
      <c r="AC173" s="66">
        <f t="shared" si="172"/>
        <v>3.1477284841474571</v>
      </c>
    </row>
    <row r="174" spans="1:29" x14ac:dyDescent="0.25">
      <c r="A174" s="30" t="str">
        <f t="shared" si="166"/>
        <v>Opex var (mode-fees, shunting)</v>
      </c>
      <c r="B174" s="66">
        <f>B144*B153/B153</f>
        <v>3.6414565826330532</v>
      </c>
      <c r="C174" s="66">
        <f t="shared" ref="C174:AC174" si="173">C144*C153/C153</f>
        <v>3.6414565826330532</v>
      </c>
      <c r="D174" s="66">
        <f t="shared" si="173"/>
        <v>3.6414565826330532</v>
      </c>
      <c r="E174" s="66">
        <f t="shared" si="173"/>
        <v>3.6414565826330532</v>
      </c>
      <c r="F174" s="66">
        <f t="shared" si="173"/>
        <v>3.6414565826330532</v>
      </c>
      <c r="G174" s="66">
        <f t="shared" si="173"/>
        <v>3.6414565826330532</v>
      </c>
      <c r="H174" s="66">
        <f t="shared" si="173"/>
        <v>3.6414565826330532</v>
      </c>
      <c r="I174" s="66">
        <f t="shared" si="173"/>
        <v>3.6414565826330532</v>
      </c>
      <c r="J174" s="66">
        <f t="shared" si="173"/>
        <v>3.6414565826330532</v>
      </c>
      <c r="K174" s="66">
        <f t="shared" si="173"/>
        <v>3.6414565826330532</v>
      </c>
      <c r="L174" s="66">
        <f t="shared" si="173"/>
        <v>3.6414565826330532</v>
      </c>
      <c r="M174" s="66">
        <f t="shared" si="173"/>
        <v>3.6414565826330532</v>
      </c>
      <c r="N174" s="66">
        <f t="shared" si="173"/>
        <v>3.6414565826330532</v>
      </c>
      <c r="O174" s="66">
        <f t="shared" si="173"/>
        <v>3.6414565826330532</v>
      </c>
      <c r="P174" s="66">
        <f t="shared" si="173"/>
        <v>3.6414565826330532</v>
      </c>
      <c r="Q174" s="66">
        <f t="shared" si="173"/>
        <v>3.6414565826330532</v>
      </c>
      <c r="R174" s="66">
        <f t="shared" si="173"/>
        <v>3.6414565826330532</v>
      </c>
      <c r="S174" s="66">
        <f t="shared" si="173"/>
        <v>3.6414565826330532</v>
      </c>
      <c r="T174" s="66">
        <f t="shared" si="173"/>
        <v>3.6414565826330532</v>
      </c>
      <c r="U174" s="66">
        <f t="shared" si="173"/>
        <v>3.6414565826330532</v>
      </c>
      <c r="V174" s="66">
        <f t="shared" si="173"/>
        <v>3.6414565826330532</v>
      </c>
      <c r="W174" s="66">
        <f t="shared" si="173"/>
        <v>3.6414565826330532</v>
      </c>
      <c r="X174" s="66">
        <f t="shared" si="173"/>
        <v>3.6414565826330532</v>
      </c>
      <c r="Y174" s="66">
        <f t="shared" si="173"/>
        <v>3.6414565826330532</v>
      </c>
      <c r="Z174" s="66">
        <f t="shared" si="173"/>
        <v>3.6414565826330532</v>
      </c>
      <c r="AA174" s="66">
        <f t="shared" si="173"/>
        <v>3.6414565826330532</v>
      </c>
      <c r="AB174" s="66">
        <f t="shared" si="173"/>
        <v>3.6414565826330532</v>
      </c>
      <c r="AC174" s="66">
        <f t="shared" si="173"/>
        <v>3.6414565826330532</v>
      </c>
    </row>
    <row r="175" spans="1:29" x14ac:dyDescent="0.25">
      <c r="A175" s="30" t="str">
        <f t="shared" si="166"/>
        <v>Fuel Cost</v>
      </c>
      <c r="B175" s="66">
        <f>B145*B146*B153/B153</f>
        <v>8.4698629251950113</v>
      </c>
      <c r="C175" s="66">
        <f t="shared" ref="C175:AC175" si="174">C145*C146*C153/C153</f>
        <v>8.4369809481189879</v>
      </c>
      <c r="D175" s="66">
        <f t="shared" si="174"/>
        <v>8.3903696735597642</v>
      </c>
      <c r="E175" s="66">
        <f t="shared" si="174"/>
        <v>8.324642067491391</v>
      </c>
      <c r="F175" s="66">
        <f t="shared" si="174"/>
        <v>8.2326640253702319</v>
      </c>
      <c r="G175" s="66">
        <f t="shared" si="174"/>
        <v>8.1053679779279246</v>
      </c>
      <c r="H175" s="66">
        <f t="shared" si="174"/>
        <v>7.9319593395648607</v>
      </c>
      <c r="I175" s="66">
        <f t="shared" si="174"/>
        <v>7.7009375096841852</v>
      </c>
      <c r="J175" s="66">
        <f t="shared" si="174"/>
        <v>7.4024417558463229</v>
      </c>
      <c r="K175" s="66">
        <f t="shared" si="174"/>
        <v>7.0321699283010322</v>
      </c>
      <c r="L175" s="66">
        <f t="shared" si="174"/>
        <v>6.5961432670378439</v>
      </c>
      <c r="M175" s="66">
        <f t="shared" si="174"/>
        <v>6.1139892174750745</v>
      </c>
      <c r="N175" s="66">
        <f t="shared" si="174"/>
        <v>5.6175270121752394</v>
      </c>
      <c r="O175" s="66">
        <f t="shared" si="174"/>
        <v>5.1433421548288711</v>
      </c>
      <c r="P175" s="66">
        <f t="shared" si="174"/>
        <v>4.7224494946019533</v>
      </c>
      <c r="Q175" s="66">
        <f t="shared" si="174"/>
        <v>4.3728172693605067</v>
      </c>
      <c r="R175" s="66">
        <f t="shared" si="174"/>
        <v>4.0981689382712672</v>
      </c>
      <c r="S175" s="66">
        <f t="shared" si="174"/>
        <v>3.8917973633110425</v>
      </c>
      <c r="T175" s="66">
        <f t="shared" si="174"/>
        <v>3.741862616690621</v>
      </c>
      <c r="U175" s="66">
        <f t="shared" si="174"/>
        <v>3.6355782869580788</v>
      </c>
      <c r="V175" s="66">
        <f t="shared" si="174"/>
        <v>3.5615443120608479</v>
      </c>
      <c r="W175" s="66">
        <f t="shared" si="174"/>
        <v>3.510601697660988</v>
      </c>
      <c r="X175" s="66">
        <f t="shared" si="174"/>
        <v>3.4758424826050121</v>
      </c>
      <c r="Y175" s="66">
        <f t="shared" si="174"/>
        <v>3.4522617393209574</v>
      </c>
      <c r="Z175" s="66">
        <f t="shared" si="174"/>
        <v>3.4363269296495731</v>
      </c>
      <c r="AA175" s="66">
        <f t="shared" si="174"/>
        <v>3.4255873285065905</v>
      </c>
      <c r="AB175" s="66">
        <f t="shared" si="174"/>
        <v>3.4183620372217196</v>
      </c>
      <c r="AC175" s="66">
        <f t="shared" si="174"/>
        <v>3.4135068980776566</v>
      </c>
    </row>
    <row r="176" spans="1:29" ht="15.75" thickBot="1" x14ac:dyDescent="0.3">
      <c r="A176" s="59" t="str">
        <f t="shared" ref="A176" si="175">A164</f>
        <v>Emission Cost</v>
      </c>
      <c r="B176" s="66">
        <f>B147</f>
        <v>0</v>
      </c>
      <c r="C176" s="66">
        <f t="shared" ref="C176:AC176" si="176">C147</f>
        <v>0</v>
      </c>
      <c r="D176" s="66">
        <f t="shared" si="176"/>
        <v>0</v>
      </c>
      <c r="E176" s="66">
        <f t="shared" si="176"/>
        <v>0</v>
      </c>
      <c r="F176" s="66">
        <f t="shared" si="176"/>
        <v>0</v>
      </c>
      <c r="G176" s="66">
        <f t="shared" si="176"/>
        <v>0</v>
      </c>
      <c r="H176" s="66">
        <f t="shared" si="176"/>
        <v>0</v>
      </c>
      <c r="I176" s="66">
        <f t="shared" si="176"/>
        <v>0</v>
      </c>
      <c r="J176" s="66">
        <f t="shared" si="176"/>
        <v>0</v>
      </c>
      <c r="K176" s="66">
        <f t="shared" si="176"/>
        <v>0</v>
      </c>
      <c r="L176" s="66">
        <f t="shared" si="176"/>
        <v>0</v>
      </c>
      <c r="M176" s="66">
        <f t="shared" si="176"/>
        <v>0</v>
      </c>
      <c r="N176" s="66">
        <f t="shared" si="176"/>
        <v>0</v>
      </c>
      <c r="O176" s="66">
        <f t="shared" si="176"/>
        <v>0</v>
      </c>
      <c r="P176" s="66">
        <f t="shared" si="176"/>
        <v>0</v>
      </c>
      <c r="Q176" s="66">
        <f t="shared" si="176"/>
        <v>0</v>
      </c>
      <c r="R176" s="66">
        <f t="shared" si="176"/>
        <v>0</v>
      </c>
      <c r="S176" s="66">
        <f t="shared" si="176"/>
        <v>0</v>
      </c>
      <c r="T176" s="66">
        <f t="shared" si="176"/>
        <v>0</v>
      </c>
      <c r="U176" s="66">
        <f t="shared" si="176"/>
        <v>0</v>
      </c>
      <c r="V176" s="66">
        <f t="shared" si="176"/>
        <v>0</v>
      </c>
      <c r="W176" s="66">
        <f t="shared" si="176"/>
        <v>0</v>
      </c>
      <c r="X176" s="66">
        <f t="shared" si="176"/>
        <v>0</v>
      </c>
      <c r="Y176" s="66">
        <f t="shared" si="176"/>
        <v>0</v>
      </c>
      <c r="Z176" s="66">
        <f t="shared" si="176"/>
        <v>0</v>
      </c>
      <c r="AA176" s="66">
        <f t="shared" si="176"/>
        <v>0</v>
      </c>
      <c r="AB176" s="66">
        <f t="shared" si="176"/>
        <v>0</v>
      </c>
      <c r="AC176" s="66">
        <f t="shared" si="176"/>
        <v>0</v>
      </c>
    </row>
    <row r="177" spans="1:29" ht="15.75" thickBot="1" x14ac:dyDescent="0.3">
      <c r="A177" s="31" t="s">
        <v>63</v>
      </c>
      <c r="B177" s="76">
        <f>B168+B169+B170-B171+B172+B173+B174+B175+B176</f>
        <v>30.359598817447029</v>
      </c>
      <c r="C177" s="76">
        <f t="shared" ref="C177:AC177" si="177">C168+C169+C170-C171+C172+C173+C174+C175+C176</f>
        <v>30.283273661609201</v>
      </c>
      <c r="D177" s="76">
        <f t="shared" si="177"/>
        <v>30.174979300865569</v>
      </c>
      <c r="E177" s="76">
        <f t="shared" si="177"/>
        <v>30.022068579841672</v>
      </c>
      <c r="F177" s="76">
        <f t="shared" si="177"/>
        <v>29.807687017236638</v>
      </c>
      <c r="G177" s="76">
        <f t="shared" si="177"/>
        <v>29.510205642467874</v>
      </c>
      <c r="H177" s="76">
        <f t="shared" si="177"/>
        <v>29.103479286986001</v>
      </c>
      <c r="I177" s="76">
        <f t="shared" si="177"/>
        <v>28.558903446613431</v>
      </c>
      <c r="J177" s="76">
        <f t="shared" si="177"/>
        <v>27.850532026882689</v>
      </c>
      <c r="K177" s="76">
        <f t="shared" si="177"/>
        <v>26.96409107612466</v>
      </c>
      <c r="L177" s="76">
        <f t="shared" si="177"/>
        <v>25.908676283643189</v>
      </c>
      <c r="M177" s="76">
        <f t="shared" si="177"/>
        <v>24.726134453689959</v>
      </c>
      <c r="N177" s="76">
        <f t="shared" si="177"/>
        <v>23.490275742250681</v>
      </c>
      <c r="O177" s="76">
        <f t="shared" si="177"/>
        <v>22.291244319003315</v>
      </c>
      <c r="P177" s="76">
        <f t="shared" si="177"/>
        <v>21.210508909917941</v>
      </c>
      <c r="Q177" s="76">
        <f t="shared" si="177"/>
        <v>20.300104311561185</v>
      </c>
      <c r="R177" s="76">
        <f t="shared" si="177"/>
        <v>19.576377738248585</v>
      </c>
      <c r="S177" s="76">
        <f t="shared" si="177"/>
        <v>19.027339532957203</v>
      </c>
      <c r="T177" s="76">
        <f t="shared" si="177"/>
        <v>18.6255173311399</v>
      </c>
      <c r="U177" s="76">
        <f t="shared" si="177"/>
        <v>18.339137114912859</v>
      </c>
      <c r="V177" s="76">
        <f t="shared" si="177"/>
        <v>18.138882520080557</v>
      </c>
      <c r="W177" s="76">
        <f t="shared" si="177"/>
        <v>18.000713699179954</v>
      </c>
      <c r="X177" s="76">
        <f t="shared" si="177"/>
        <v>17.906261244366927</v>
      </c>
      <c r="Y177" s="76">
        <f t="shared" si="177"/>
        <v>17.842102101538096</v>
      </c>
      <c r="Z177" s="76">
        <f t="shared" si="177"/>
        <v>17.798708340427041</v>
      </c>
      <c r="AA177" s="76">
        <f t="shared" si="177"/>
        <v>17.769444901975149</v>
      </c>
      <c r="AB177" s="76">
        <f t="shared" si="177"/>
        <v>17.749749455432536</v>
      </c>
      <c r="AC177" s="76">
        <f t="shared" si="177"/>
        <v>17.736511259187097</v>
      </c>
    </row>
    <row r="178" spans="1:29" ht="15.75" thickBot="1" x14ac:dyDescent="0.3"/>
    <row r="179" spans="1:29" ht="15.75" thickBot="1" x14ac:dyDescent="0.3">
      <c r="A179" s="26" t="s">
        <v>208</v>
      </c>
      <c r="B179" s="27">
        <v>2023</v>
      </c>
      <c r="C179" s="27">
        <v>2024</v>
      </c>
      <c r="D179" s="27">
        <v>2025</v>
      </c>
      <c r="E179" s="27">
        <v>2026</v>
      </c>
      <c r="F179" s="27">
        <v>2027</v>
      </c>
      <c r="G179" s="27">
        <v>2028</v>
      </c>
      <c r="H179" s="27">
        <v>2029</v>
      </c>
      <c r="I179" s="27">
        <v>2030</v>
      </c>
      <c r="J179" s="27">
        <v>2031</v>
      </c>
      <c r="K179" s="27">
        <v>2032</v>
      </c>
      <c r="L179" s="27">
        <v>2033</v>
      </c>
      <c r="M179" s="27">
        <v>2034</v>
      </c>
      <c r="N179" s="27">
        <v>2035</v>
      </c>
      <c r="O179" s="27">
        <v>2036</v>
      </c>
      <c r="P179" s="27">
        <v>2037</v>
      </c>
      <c r="Q179" s="27">
        <v>2038</v>
      </c>
      <c r="R179" s="27">
        <v>2039</v>
      </c>
      <c r="S179" s="27">
        <v>2040</v>
      </c>
      <c r="T179" s="27">
        <v>2041</v>
      </c>
      <c r="U179" s="27">
        <v>2042</v>
      </c>
      <c r="V179" s="27">
        <v>2043</v>
      </c>
      <c r="W179" s="27">
        <v>2044</v>
      </c>
      <c r="X179" s="27">
        <v>2045</v>
      </c>
      <c r="Y179" s="27">
        <v>2046</v>
      </c>
      <c r="Z179" s="27">
        <v>2047</v>
      </c>
      <c r="AA179" s="27">
        <v>2048</v>
      </c>
      <c r="AB179" s="27">
        <v>2049</v>
      </c>
      <c r="AC179" s="28">
        <v>2050</v>
      </c>
    </row>
    <row r="180" spans="1:29" x14ac:dyDescent="0.25">
      <c r="A180" s="29" t="str">
        <f t="shared" ref="A180:A187" si="178">A156</f>
        <v>Capex vehicle</v>
      </c>
      <c r="B180" s="65">
        <f>((1+B141)^B148)*B141/(((1+B141)^B148)-1)*(B137)/B153/(B150)</f>
        <v>2.1632138711235615E-3</v>
      </c>
      <c r="C180" s="65">
        <f t="shared" ref="C180:AC180" si="179">((1+C141)^C148)*C141/(((1+C141)^C148)-1)*(C137)/C153/(C150)</f>
        <v>2.1558184071327311E-3</v>
      </c>
      <c r="D180" s="65">
        <f t="shared" si="179"/>
        <v>2.145317908418739E-3</v>
      </c>
      <c r="E180" s="65">
        <f t="shared" si="179"/>
        <v>2.1304764625200132E-3</v>
      </c>
      <c r="F180" s="65">
        <f t="shared" si="179"/>
        <v>2.1096393402400665E-3</v>
      </c>
      <c r="G180" s="65">
        <f t="shared" si="179"/>
        <v>2.0806681761613224E-3</v>
      </c>
      <c r="H180" s="65">
        <f t="shared" si="179"/>
        <v>2.0409497940227692E-3</v>
      </c>
      <c r="I180" s="65">
        <f t="shared" si="179"/>
        <v>1.9875725444783161E-3</v>
      </c>
      <c r="J180" s="65">
        <f t="shared" si="179"/>
        <v>1.9177981675974668E-3</v>
      </c>
      <c r="K180" s="65">
        <f t="shared" si="179"/>
        <v>1.829929133316432E-3</v>
      </c>
      <c r="L180" s="65">
        <f t="shared" si="179"/>
        <v>1.7244888144602143E-3</v>
      </c>
      <c r="M180" s="65">
        <f t="shared" si="179"/>
        <v>1.6052596798267933E-3</v>
      </c>
      <c r="N180" s="65">
        <f t="shared" si="179"/>
        <v>1.479389971579121E-3</v>
      </c>
      <c r="O180" s="65">
        <f t="shared" si="179"/>
        <v>1.3559971437570768E-3</v>
      </c>
      <c r="P180" s="65">
        <f t="shared" si="179"/>
        <v>1.2436701127276767E-3</v>
      </c>
      <c r="Q180" s="65">
        <f t="shared" si="179"/>
        <v>1.1482081320295062E-3</v>
      </c>
      <c r="R180" s="65">
        <f t="shared" si="179"/>
        <v>1.0717601817623844E-3</v>
      </c>
      <c r="S180" s="65">
        <f t="shared" si="179"/>
        <v>1.0134270027064077E-3</v>
      </c>
      <c r="T180" s="65">
        <f t="shared" si="179"/>
        <v>9.7054743777254216E-4</v>
      </c>
      <c r="U180" s="65">
        <f t="shared" si="179"/>
        <v>9.3988916916910165E-4</v>
      </c>
      <c r="V180" s="65">
        <f t="shared" si="179"/>
        <v>9.1840225048048251E-4</v>
      </c>
      <c r="W180" s="65">
        <f t="shared" si="179"/>
        <v>9.0355346897741005E-4</v>
      </c>
      <c r="X180" s="65">
        <f t="shared" si="179"/>
        <v>8.9339170785169349E-4</v>
      </c>
      <c r="Y180" s="65">
        <f t="shared" si="179"/>
        <v>8.8648392390972366E-4</v>
      </c>
      <c r="Z180" s="65">
        <f t="shared" si="179"/>
        <v>8.8180950338190116E-4</v>
      </c>
      <c r="AA180" s="65">
        <f t="shared" si="179"/>
        <v>8.7865613441364158E-4</v>
      </c>
      <c r="AB180" s="65">
        <f t="shared" si="179"/>
        <v>8.7653330208881694E-4</v>
      </c>
      <c r="AC180" s="65">
        <f t="shared" si="179"/>
        <v>8.7510622887057403E-4</v>
      </c>
    </row>
    <row r="181" spans="1:29" x14ac:dyDescent="0.25">
      <c r="A181" s="30" t="str">
        <f t="shared" si="178"/>
        <v>Residual value (vehicle)</v>
      </c>
      <c r="B181" s="68">
        <f>((1+B141)^B148)*B141/(((1+B141)^B148)-1)*(B138)/B153/(B150)</f>
        <v>-1.0931217673919614E-4</v>
      </c>
      <c r="C181" s="68">
        <f t="shared" ref="C181:AC181" si="180">((1+C141)^C148)*C141/(((1+C141)^C148)-1)*(C138)/C153/(C150)</f>
        <v>-1.0943543447237665E-4</v>
      </c>
      <c r="D181" s="68">
        <f t="shared" si="180"/>
        <v>-1.0961044278427652E-4</v>
      </c>
      <c r="E181" s="68">
        <f t="shared" si="180"/>
        <v>-1.0985780021592194E-4</v>
      </c>
      <c r="F181" s="68">
        <f t="shared" si="180"/>
        <v>-1.102050855872544E-4</v>
      </c>
      <c r="G181" s="68">
        <f t="shared" si="180"/>
        <v>-1.1068793832190012E-4</v>
      </c>
      <c r="H181" s="68">
        <f t="shared" si="180"/>
        <v>-1.1134991135754269E-4</v>
      </c>
      <c r="I181" s="68">
        <f t="shared" si="180"/>
        <v>-1.1223953218328357E-4</v>
      </c>
      <c r="J181" s="68">
        <f t="shared" si="180"/>
        <v>-1.1340243846463104E-4</v>
      </c>
      <c r="K181" s="68">
        <f t="shared" si="180"/>
        <v>-1.1486692236931498E-4</v>
      </c>
      <c r="L181" s="68">
        <f t="shared" si="180"/>
        <v>-1.1662426101691861E-4</v>
      </c>
      <c r="M181" s="68">
        <f t="shared" si="180"/>
        <v>-1.1861141326080898E-4</v>
      </c>
      <c r="N181" s="68">
        <f t="shared" si="180"/>
        <v>-1.2070924173160351E-4</v>
      </c>
      <c r="O181" s="68">
        <f t="shared" si="180"/>
        <v>-1.2276578886197088E-4</v>
      </c>
      <c r="P181" s="68">
        <f t="shared" si="180"/>
        <v>-1.2463790604579422E-4</v>
      </c>
      <c r="Q181" s="68">
        <f t="shared" si="180"/>
        <v>-1.2622893905743041E-4</v>
      </c>
      <c r="R181" s="68">
        <f t="shared" si="180"/>
        <v>-1.2750307156188243E-4</v>
      </c>
      <c r="S181" s="68">
        <f t="shared" si="180"/>
        <v>-1.2847529121281536E-4</v>
      </c>
      <c r="T181" s="68">
        <f t="shared" si="180"/>
        <v>-1.2918995062837979E-4</v>
      </c>
      <c r="U181" s="68">
        <f t="shared" si="180"/>
        <v>-1.2970092177177047E-4</v>
      </c>
      <c r="V181" s="68">
        <f t="shared" si="180"/>
        <v>-1.3005903708324747E-4</v>
      </c>
      <c r="W181" s="68">
        <f t="shared" si="180"/>
        <v>-1.3030651677496533E-4</v>
      </c>
      <c r="X181" s="68">
        <f t="shared" si="180"/>
        <v>-1.3047587946039396E-4</v>
      </c>
      <c r="Y181" s="68">
        <f t="shared" si="180"/>
        <v>-1.305910091927601E-4</v>
      </c>
      <c r="Z181" s="68">
        <f t="shared" si="180"/>
        <v>-1.3066891620155716E-4</v>
      </c>
      <c r="AA181" s="68">
        <f t="shared" si="180"/>
        <v>-1.3072147235102815E-4</v>
      </c>
      <c r="AB181" s="68">
        <f t="shared" si="180"/>
        <v>-1.3075685288977524E-4</v>
      </c>
      <c r="AC181" s="68">
        <f t="shared" si="180"/>
        <v>-1.3078063744341263E-4</v>
      </c>
    </row>
    <row r="182" spans="1:29" x14ac:dyDescent="0.25">
      <c r="A182" s="30" t="str">
        <f t="shared" si="178"/>
        <v>Capex costumization</v>
      </c>
      <c r="B182" s="66">
        <f>((1+B141)^B149)*B141/(((1+B141)^B149)-1)*(B139)/B153/(B150)</f>
        <v>1.0174917575636864E-3</v>
      </c>
      <c r="C182" s="66">
        <f t="shared" ref="C182:AC182" si="181">((1+C141)^C149)*C141/(((1+C141)^C149)-1)*(C139)/C153/(C150)</f>
        <v>1.0174917575636864E-3</v>
      </c>
      <c r="D182" s="66">
        <f t="shared" si="181"/>
        <v>1.0174917575636864E-3</v>
      </c>
      <c r="E182" s="66">
        <f t="shared" si="181"/>
        <v>1.0174917575636864E-3</v>
      </c>
      <c r="F182" s="66">
        <f t="shared" si="181"/>
        <v>1.0174917575636864E-3</v>
      </c>
      <c r="G182" s="66">
        <f t="shared" si="181"/>
        <v>1.0174917575636864E-3</v>
      </c>
      <c r="H182" s="66">
        <f t="shared" si="181"/>
        <v>1.0174917575636864E-3</v>
      </c>
      <c r="I182" s="66">
        <f t="shared" si="181"/>
        <v>1.0174917575636864E-3</v>
      </c>
      <c r="J182" s="66">
        <f t="shared" si="181"/>
        <v>1.0174917575636864E-3</v>
      </c>
      <c r="K182" s="66">
        <f t="shared" si="181"/>
        <v>1.0174917575636864E-3</v>
      </c>
      <c r="L182" s="66">
        <f t="shared" si="181"/>
        <v>1.0174917575636864E-3</v>
      </c>
      <c r="M182" s="66">
        <f t="shared" si="181"/>
        <v>1.0174917575636864E-3</v>
      </c>
      <c r="N182" s="66">
        <f t="shared" si="181"/>
        <v>1.0174917575636864E-3</v>
      </c>
      <c r="O182" s="66">
        <f t="shared" si="181"/>
        <v>1.0174917575636864E-3</v>
      </c>
      <c r="P182" s="66">
        <f t="shared" si="181"/>
        <v>1.0174917575636864E-3</v>
      </c>
      <c r="Q182" s="66">
        <f t="shared" si="181"/>
        <v>1.0174917575636864E-3</v>
      </c>
      <c r="R182" s="66">
        <f t="shared" si="181"/>
        <v>1.0174917575636864E-3</v>
      </c>
      <c r="S182" s="66">
        <f t="shared" si="181"/>
        <v>1.0174917575636864E-3</v>
      </c>
      <c r="T182" s="66">
        <f t="shared" si="181"/>
        <v>1.0174917575636864E-3</v>
      </c>
      <c r="U182" s="66">
        <f t="shared" si="181"/>
        <v>1.0174917575636864E-3</v>
      </c>
      <c r="V182" s="66">
        <f t="shared" si="181"/>
        <v>1.0174917575636864E-3</v>
      </c>
      <c r="W182" s="66">
        <f t="shared" si="181"/>
        <v>1.0174917575636864E-3</v>
      </c>
      <c r="X182" s="66">
        <f t="shared" si="181"/>
        <v>1.0174917575636864E-3</v>
      </c>
      <c r="Y182" s="66">
        <f t="shared" si="181"/>
        <v>1.0174917575636864E-3</v>
      </c>
      <c r="Z182" s="66">
        <f t="shared" si="181"/>
        <v>1.0174917575636864E-3</v>
      </c>
      <c r="AA182" s="66">
        <f t="shared" si="181"/>
        <v>1.0174917575636864E-3</v>
      </c>
      <c r="AB182" s="66">
        <f t="shared" si="181"/>
        <v>1.0174917575636864E-3</v>
      </c>
      <c r="AC182" s="66">
        <f t="shared" si="181"/>
        <v>1.0174917575636864E-3</v>
      </c>
    </row>
    <row r="183" spans="1:29" x14ac:dyDescent="0.25">
      <c r="A183" s="30" t="str">
        <f t="shared" si="178"/>
        <v>Residual value (costumization)</v>
      </c>
      <c r="B183" s="69">
        <f>((1+B141)^B149)*B141/(((1+B141)^B149)-1)*(B140)/B153/(B150)</f>
        <v>-5.0874587878184312E-5</v>
      </c>
      <c r="C183" s="69">
        <f t="shared" ref="C183:AC183" si="182">((1+C141)^C149)*C141/(((1+C141)^C149)-1)*(C140)/C153/(C150)</f>
        <v>-5.0874587878184312E-5</v>
      </c>
      <c r="D183" s="69">
        <f t="shared" si="182"/>
        <v>-5.0874587878184312E-5</v>
      </c>
      <c r="E183" s="69">
        <f t="shared" si="182"/>
        <v>-5.0874587878184312E-5</v>
      </c>
      <c r="F183" s="69">
        <f t="shared" si="182"/>
        <v>-5.0874587878184312E-5</v>
      </c>
      <c r="G183" s="69">
        <f t="shared" si="182"/>
        <v>-5.0874587878184312E-5</v>
      </c>
      <c r="H183" s="69">
        <f t="shared" si="182"/>
        <v>-5.0874587878184312E-5</v>
      </c>
      <c r="I183" s="69">
        <f t="shared" si="182"/>
        <v>-5.0874587878184312E-5</v>
      </c>
      <c r="J183" s="69">
        <f t="shared" si="182"/>
        <v>-5.0874587878184312E-5</v>
      </c>
      <c r="K183" s="69">
        <f t="shared" si="182"/>
        <v>-5.0874587878184312E-5</v>
      </c>
      <c r="L183" s="69">
        <f t="shared" si="182"/>
        <v>-5.0874587878184312E-5</v>
      </c>
      <c r="M183" s="69">
        <f t="shared" si="182"/>
        <v>-5.0874587878184312E-5</v>
      </c>
      <c r="N183" s="69">
        <f t="shared" si="182"/>
        <v>-5.0874587878184312E-5</v>
      </c>
      <c r="O183" s="69">
        <f t="shared" si="182"/>
        <v>-5.0874587878184312E-5</v>
      </c>
      <c r="P183" s="69">
        <f t="shared" si="182"/>
        <v>-5.0874587878184312E-5</v>
      </c>
      <c r="Q183" s="69">
        <f t="shared" si="182"/>
        <v>-5.0874587878184312E-5</v>
      </c>
      <c r="R183" s="69">
        <f t="shared" si="182"/>
        <v>-5.0874587878184312E-5</v>
      </c>
      <c r="S183" s="69">
        <f t="shared" si="182"/>
        <v>-5.0874587878184312E-5</v>
      </c>
      <c r="T183" s="69">
        <f t="shared" si="182"/>
        <v>-5.0874587878184312E-5</v>
      </c>
      <c r="U183" s="69">
        <f t="shared" si="182"/>
        <v>-5.0874587878184312E-5</v>
      </c>
      <c r="V183" s="69">
        <f t="shared" si="182"/>
        <v>-5.0874587878184312E-5</v>
      </c>
      <c r="W183" s="69">
        <f t="shared" si="182"/>
        <v>-5.0874587878184312E-5</v>
      </c>
      <c r="X183" s="69">
        <f t="shared" si="182"/>
        <v>-5.0874587878184312E-5</v>
      </c>
      <c r="Y183" s="69">
        <f t="shared" si="182"/>
        <v>-5.0874587878184312E-5</v>
      </c>
      <c r="Z183" s="69">
        <f t="shared" si="182"/>
        <v>-5.0874587878184312E-5</v>
      </c>
      <c r="AA183" s="69">
        <f t="shared" si="182"/>
        <v>-5.0874587878184312E-5</v>
      </c>
      <c r="AB183" s="69">
        <f t="shared" si="182"/>
        <v>-5.0874587878184312E-5</v>
      </c>
      <c r="AC183" s="69">
        <f t="shared" si="182"/>
        <v>-5.0874587878184312E-5</v>
      </c>
    </row>
    <row r="184" spans="1:29" x14ac:dyDescent="0.25">
      <c r="A184" s="30" t="str">
        <f t="shared" si="178"/>
        <v>Opex fix (admin, crew, insurance)</v>
      </c>
      <c r="B184" s="66">
        <f>B142/B153/(B150)</f>
        <v>1.5506202480992397E-3</v>
      </c>
      <c r="C184" s="66">
        <f t="shared" ref="C184:AC184" si="183">C142/C153/(C150)</f>
        <v>1.5506202480992397E-3</v>
      </c>
      <c r="D184" s="66">
        <f t="shared" si="183"/>
        <v>1.5506202480992397E-3</v>
      </c>
      <c r="E184" s="66">
        <f t="shared" si="183"/>
        <v>1.5506202480992397E-3</v>
      </c>
      <c r="F184" s="66">
        <f t="shared" si="183"/>
        <v>1.5506202480992397E-3</v>
      </c>
      <c r="G184" s="66">
        <f t="shared" si="183"/>
        <v>1.5506202480992397E-3</v>
      </c>
      <c r="H184" s="66">
        <f t="shared" si="183"/>
        <v>1.5506202480992397E-3</v>
      </c>
      <c r="I184" s="66">
        <f t="shared" si="183"/>
        <v>1.5506202480992397E-3</v>
      </c>
      <c r="J184" s="66">
        <f t="shared" si="183"/>
        <v>1.5506202480992397E-3</v>
      </c>
      <c r="K184" s="66">
        <f t="shared" si="183"/>
        <v>1.5506202480992397E-3</v>
      </c>
      <c r="L184" s="66">
        <f t="shared" si="183"/>
        <v>1.5506202480992397E-3</v>
      </c>
      <c r="M184" s="66">
        <f t="shared" si="183"/>
        <v>1.5506202480992397E-3</v>
      </c>
      <c r="N184" s="66">
        <f t="shared" si="183"/>
        <v>1.5506202480992397E-3</v>
      </c>
      <c r="O184" s="66">
        <f t="shared" si="183"/>
        <v>1.5506202480992397E-3</v>
      </c>
      <c r="P184" s="66">
        <f t="shared" si="183"/>
        <v>1.5506202480992397E-3</v>
      </c>
      <c r="Q184" s="66">
        <f t="shared" si="183"/>
        <v>1.5506202480992397E-3</v>
      </c>
      <c r="R184" s="66">
        <f t="shared" si="183"/>
        <v>1.5506202480992397E-3</v>
      </c>
      <c r="S184" s="66">
        <f t="shared" si="183"/>
        <v>1.5506202480992397E-3</v>
      </c>
      <c r="T184" s="66">
        <f t="shared" si="183"/>
        <v>1.5506202480992397E-3</v>
      </c>
      <c r="U184" s="66">
        <f t="shared" si="183"/>
        <v>1.5506202480992397E-3</v>
      </c>
      <c r="V184" s="66">
        <f t="shared" si="183"/>
        <v>1.5506202480992397E-3</v>
      </c>
      <c r="W184" s="66">
        <f t="shared" si="183"/>
        <v>1.5506202480992397E-3</v>
      </c>
      <c r="X184" s="66">
        <f t="shared" si="183"/>
        <v>1.5506202480992397E-3</v>
      </c>
      <c r="Y184" s="66">
        <f t="shared" si="183"/>
        <v>1.5506202480992397E-3</v>
      </c>
      <c r="Z184" s="66">
        <f t="shared" si="183"/>
        <v>1.5506202480992397E-3</v>
      </c>
      <c r="AA184" s="66">
        <f t="shared" si="183"/>
        <v>1.5506202480992397E-3</v>
      </c>
      <c r="AB184" s="66">
        <f t="shared" si="183"/>
        <v>1.5506202480992397E-3</v>
      </c>
      <c r="AC184" s="66">
        <f t="shared" si="183"/>
        <v>1.5506202480992397E-3</v>
      </c>
    </row>
    <row r="185" spans="1:29" x14ac:dyDescent="0.25">
      <c r="A185" s="30" t="str">
        <f t="shared" si="178"/>
        <v>Opex maintenance &amp; repair</v>
      </c>
      <c r="B185" s="66">
        <f>B143/B153/(B150)</f>
        <v>3.4736649752972778E-3</v>
      </c>
      <c r="C185" s="66">
        <f t="shared" ref="C185:AC185" si="184">C143/C153/(C150)</f>
        <v>3.4617894207883393E-3</v>
      </c>
      <c r="D185" s="66">
        <f t="shared" si="184"/>
        <v>3.44492783576762E-3</v>
      </c>
      <c r="E185" s="66">
        <f t="shared" si="184"/>
        <v>3.4210956056357029E-3</v>
      </c>
      <c r="F185" s="66">
        <f t="shared" si="184"/>
        <v>3.387635584499539E-3</v>
      </c>
      <c r="G185" s="66">
        <f t="shared" si="184"/>
        <v>3.3411140087564748E-3</v>
      </c>
      <c r="H185" s="66">
        <f t="shared" si="184"/>
        <v>3.2773346687883435E-3</v>
      </c>
      <c r="I185" s="66">
        <f t="shared" si="184"/>
        <v>3.1916220701889431E-3</v>
      </c>
      <c r="J185" s="66">
        <f t="shared" si="184"/>
        <v>3.0795791453632469E-3</v>
      </c>
      <c r="K185" s="66">
        <f t="shared" si="184"/>
        <v>2.9384800192575641E-3</v>
      </c>
      <c r="L185" s="66">
        <f t="shared" si="184"/>
        <v>2.7691651181817939E-3</v>
      </c>
      <c r="M185" s="66">
        <f t="shared" si="184"/>
        <v>2.5777082888133671E-3</v>
      </c>
      <c r="N185" s="66">
        <f t="shared" si="184"/>
        <v>2.3755880995767228E-3</v>
      </c>
      <c r="O185" s="66">
        <f t="shared" si="184"/>
        <v>2.1774452576090466E-3</v>
      </c>
      <c r="P185" s="66">
        <f t="shared" si="184"/>
        <v>1.9970717500818881E-3</v>
      </c>
      <c r="Q185" s="66">
        <f t="shared" si="184"/>
        <v>1.8437799543652188E-3</v>
      </c>
      <c r="R185" s="66">
        <f t="shared" si="184"/>
        <v>1.7210206790013629E-3</v>
      </c>
      <c r="S185" s="66">
        <f t="shared" si="184"/>
        <v>1.6273499034532913E-3</v>
      </c>
      <c r="T185" s="66">
        <f t="shared" si="184"/>
        <v>1.5584943710184004E-3</v>
      </c>
      <c r="U185" s="66">
        <f t="shared" si="184"/>
        <v>1.5092636614373297E-3</v>
      </c>
      <c r="V185" s="66">
        <f t="shared" si="184"/>
        <v>1.4747602043949845E-3</v>
      </c>
      <c r="W185" s="66">
        <f t="shared" si="184"/>
        <v>1.4509161948305144E-3</v>
      </c>
      <c r="X185" s="66">
        <f t="shared" si="184"/>
        <v>1.4345985508929758E-3</v>
      </c>
      <c r="Y185" s="66">
        <f t="shared" si="184"/>
        <v>1.4235061076276786E-3</v>
      </c>
      <c r="Z185" s="66">
        <f t="shared" si="184"/>
        <v>1.4159999747001592E-3</v>
      </c>
      <c r="AA185" s="66">
        <f t="shared" si="184"/>
        <v>1.4109363295906981E-3</v>
      </c>
      <c r="AB185" s="66">
        <f t="shared" si="184"/>
        <v>1.4075275088570635E-3</v>
      </c>
      <c r="AC185" s="66">
        <f t="shared" si="184"/>
        <v>1.4052359304229719E-3</v>
      </c>
    </row>
    <row r="186" spans="1:29" x14ac:dyDescent="0.25">
      <c r="A186" s="30" t="str">
        <f t="shared" si="178"/>
        <v>Opex var (mode-fees, shunting)</v>
      </c>
      <c r="B186" s="66">
        <f>B144*B153/B153/(B150)</f>
        <v>1.6256502601040416E-3</v>
      </c>
      <c r="C186" s="66">
        <f t="shared" ref="C186:AC186" si="185">C144*C153/C153/(C150)</f>
        <v>1.6256502601040416E-3</v>
      </c>
      <c r="D186" s="66">
        <f t="shared" si="185"/>
        <v>1.6256502601040416E-3</v>
      </c>
      <c r="E186" s="66">
        <f t="shared" si="185"/>
        <v>1.6256502601040416E-3</v>
      </c>
      <c r="F186" s="66">
        <f t="shared" si="185"/>
        <v>1.6256502601040416E-3</v>
      </c>
      <c r="G186" s="66">
        <f t="shared" si="185"/>
        <v>1.6256502601040416E-3</v>
      </c>
      <c r="H186" s="66">
        <f t="shared" si="185"/>
        <v>1.6256502601040416E-3</v>
      </c>
      <c r="I186" s="66">
        <f t="shared" si="185"/>
        <v>1.6256502601040416E-3</v>
      </c>
      <c r="J186" s="66">
        <f t="shared" si="185"/>
        <v>1.6256502601040416E-3</v>
      </c>
      <c r="K186" s="66">
        <f t="shared" si="185"/>
        <v>1.6256502601040416E-3</v>
      </c>
      <c r="L186" s="66">
        <f t="shared" si="185"/>
        <v>1.6256502601040416E-3</v>
      </c>
      <c r="M186" s="66">
        <f t="shared" si="185"/>
        <v>1.6256502601040416E-3</v>
      </c>
      <c r="N186" s="66">
        <f t="shared" si="185"/>
        <v>1.6256502601040416E-3</v>
      </c>
      <c r="O186" s="66">
        <f t="shared" si="185"/>
        <v>1.6256502601040416E-3</v>
      </c>
      <c r="P186" s="66">
        <f t="shared" si="185"/>
        <v>1.6256502601040416E-3</v>
      </c>
      <c r="Q186" s="66">
        <f t="shared" si="185"/>
        <v>1.6256502601040416E-3</v>
      </c>
      <c r="R186" s="66">
        <f t="shared" si="185"/>
        <v>1.6256502601040416E-3</v>
      </c>
      <c r="S186" s="66">
        <f t="shared" si="185"/>
        <v>1.6256502601040416E-3</v>
      </c>
      <c r="T186" s="66">
        <f t="shared" si="185"/>
        <v>1.6256502601040416E-3</v>
      </c>
      <c r="U186" s="66">
        <f t="shared" si="185"/>
        <v>1.6256502601040416E-3</v>
      </c>
      <c r="V186" s="66">
        <f t="shared" si="185"/>
        <v>1.6256502601040416E-3</v>
      </c>
      <c r="W186" s="66">
        <f t="shared" si="185"/>
        <v>1.6256502601040416E-3</v>
      </c>
      <c r="X186" s="66">
        <f t="shared" si="185"/>
        <v>1.6256502601040416E-3</v>
      </c>
      <c r="Y186" s="66">
        <f t="shared" si="185"/>
        <v>1.6256502601040416E-3</v>
      </c>
      <c r="Z186" s="66">
        <f t="shared" si="185"/>
        <v>1.6256502601040416E-3</v>
      </c>
      <c r="AA186" s="66">
        <f t="shared" si="185"/>
        <v>1.6256502601040416E-3</v>
      </c>
      <c r="AB186" s="66">
        <f t="shared" si="185"/>
        <v>1.6256502601040416E-3</v>
      </c>
      <c r="AC186" s="66">
        <f t="shared" si="185"/>
        <v>1.6256502601040416E-3</v>
      </c>
    </row>
    <row r="187" spans="1:29" x14ac:dyDescent="0.25">
      <c r="A187" s="30" t="str">
        <f t="shared" si="178"/>
        <v>Fuel Cost</v>
      </c>
      <c r="B187" s="66">
        <f>B145*B146*B153/B153/(B150)</f>
        <v>3.7811888058906298E-3</v>
      </c>
      <c r="C187" s="66">
        <f t="shared" ref="C187:AC187" si="186">C145*C146*C153/C153/(C150)</f>
        <v>3.766509351838834E-3</v>
      </c>
      <c r="D187" s="66">
        <f t="shared" si="186"/>
        <v>3.7457007471248947E-3</v>
      </c>
      <c r="E187" s="66">
        <f t="shared" si="186"/>
        <v>3.7163580658443711E-3</v>
      </c>
      <c r="F187" s="66">
        <f t="shared" si="186"/>
        <v>3.6752964398974251E-3</v>
      </c>
      <c r="G187" s="66">
        <f t="shared" si="186"/>
        <v>3.618467847289252E-3</v>
      </c>
      <c r="H187" s="66">
        <f t="shared" si="186"/>
        <v>3.5410532765914556E-3</v>
      </c>
      <c r="I187" s="66">
        <f t="shared" si="186"/>
        <v>3.4379185311090112E-3</v>
      </c>
      <c r="J187" s="66">
        <f t="shared" si="186"/>
        <v>3.3046614981456801E-3</v>
      </c>
      <c r="K187" s="66">
        <f t="shared" si="186"/>
        <v>3.1393615751343896E-3</v>
      </c>
      <c r="L187" s="66">
        <f t="shared" si="186"/>
        <v>2.9447068156418948E-3</v>
      </c>
      <c r="M187" s="66">
        <f t="shared" si="186"/>
        <v>2.7294594720870869E-3</v>
      </c>
      <c r="N187" s="66">
        <f t="shared" si="186"/>
        <v>2.5078245590068032E-3</v>
      </c>
      <c r="O187" s="66">
        <f t="shared" si="186"/>
        <v>2.2961348905486032E-3</v>
      </c>
      <c r="P187" s="66">
        <f t="shared" si="186"/>
        <v>2.1082363815187292E-3</v>
      </c>
      <c r="Q187" s="66">
        <f t="shared" si="186"/>
        <v>1.9521505666787976E-3</v>
      </c>
      <c r="R187" s="66">
        <f t="shared" si="186"/>
        <v>1.829539704585387E-3</v>
      </c>
      <c r="S187" s="66">
        <f t="shared" si="186"/>
        <v>1.7374095371924297E-3</v>
      </c>
      <c r="T187" s="66">
        <f t="shared" si="186"/>
        <v>1.67047438245117E-3</v>
      </c>
      <c r="U187" s="66">
        <f t="shared" si="186"/>
        <v>1.6230260209634281E-3</v>
      </c>
      <c r="V187" s="66">
        <f t="shared" si="186"/>
        <v>1.5899751393128785E-3</v>
      </c>
      <c r="W187" s="66">
        <f t="shared" si="186"/>
        <v>1.5672329007415124E-3</v>
      </c>
      <c r="X187" s="66">
        <f t="shared" si="186"/>
        <v>1.5517153940200947E-3</v>
      </c>
      <c r="Y187" s="66">
        <f t="shared" si="186"/>
        <v>1.5411882764825703E-3</v>
      </c>
      <c r="Z187" s="66">
        <f t="shared" si="186"/>
        <v>1.534074522164988E-3</v>
      </c>
      <c r="AA187" s="66">
        <f t="shared" si="186"/>
        <v>1.5292800573690137E-3</v>
      </c>
      <c r="AB187" s="66">
        <f t="shared" si="186"/>
        <v>1.5260544809025535E-3</v>
      </c>
      <c r="AC187" s="66">
        <f t="shared" si="186"/>
        <v>1.5238870080703825E-3</v>
      </c>
    </row>
    <row r="188" spans="1:29" x14ac:dyDescent="0.25">
      <c r="A188" s="59" t="str">
        <f>A151</f>
        <v>Market failure (av. utilization)</v>
      </c>
      <c r="B188" s="66">
        <f t="shared" ref="B188:AC188" si="187">B177/B151-B177/B150</f>
        <v>2.8800958699587022E-2</v>
      </c>
      <c r="C188" s="66">
        <f t="shared" si="187"/>
        <v>2.8728552022731939E-2</v>
      </c>
      <c r="D188" s="66">
        <f t="shared" si="187"/>
        <v>2.8625817417115767E-2</v>
      </c>
      <c r="E188" s="66">
        <f t="shared" si="187"/>
        <v>2.8480757023287295E-2</v>
      </c>
      <c r="F188" s="66">
        <f t="shared" si="187"/>
        <v>2.8277381656976713E-2</v>
      </c>
      <c r="G188" s="66">
        <f t="shared" si="187"/>
        <v>2.7995172763501885E-2</v>
      </c>
      <c r="H188" s="66">
        <f t="shared" si="187"/>
        <v>2.7609327448591625E-2</v>
      </c>
      <c r="I188" s="66">
        <f t="shared" si="187"/>
        <v>2.7092709742881044E-2</v>
      </c>
      <c r="J188" s="66">
        <f t="shared" si="187"/>
        <v>2.6420705605859691E-2</v>
      </c>
      <c r="K188" s="66">
        <f t="shared" si="187"/>
        <v>2.5579773900341475E-2</v>
      </c>
      <c r="L188" s="66">
        <f t="shared" si="187"/>
        <v>2.4578543349438292E-2</v>
      </c>
      <c r="M188" s="66">
        <f t="shared" si="187"/>
        <v>2.3456712372362118E-2</v>
      </c>
      <c r="N188" s="66">
        <f t="shared" si="187"/>
        <v>2.2284301764411915E-2</v>
      </c>
      <c r="O188" s="66">
        <f t="shared" si="187"/>
        <v>2.1146827757983051E-2</v>
      </c>
      <c r="P188" s="66">
        <f t="shared" si="187"/>
        <v>2.0121576532846255E-2</v>
      </c>
      <c r="Q188" s="66">
        <f t="shared" si="187"/>
        <v>1.9257911456280141E-2</v>
      </c>
      <c r="R188" s="66">
        <f t="shared" si="187"/>
        <v>1.8571340488293855E-2</v>
      </c>
      <c r="S188" s="66">
        <f t="shared" si="187"/>
        <v>1.8050489512291986E-2</v>
      </c>
      <c r="T188" s="66">
        <f t="shared" si="187"/>
        <v>1.7669296575300125E-2</v>
      </c>
      <c r="U188" s="66">
        <f t="shared" si="187"/>
        <v>1.7397618914816886E-2</v>
      </c>
      <c r="V188" s="66">
        <f t="shared" si="187"/>
        <v>1.7207645247844277E-2</v>
      </c>
      <c r="W188" s="66">
        <f t="shared" si="187"/>
        <v>1.7076569915516697E-2</v>
      </c>
      <c r="X188" s="66">
        <f t="shared" si="187"/>
        <v>1.6986966582267733E-2</v>
      </c>
      <c r="Y188" s="66">
        <f t="shared" si="187"/>
        <v>1.6926101324003771E-2</v>
      </c>
      <c r="Z188" s="66">
        <f t="shared" si="187"/>
        <v>1.6884935367592613E-2</v>
      </c>
      <c r="AA188" s="66">
        <f t="shared" si="187"/>
        <v>1.6857174293168388E-2</v>
      </c>
      <c r="AB188" s="66">
        <f t="shared" si="187"/>
        <v>1.6838489996783092E-2</v>
      </c>
      <c r="AC188" s="66">
        <f t="shared" si="187"/>
        <v>1.682593144007704E-2</v>
      </c>
    </row>
    <row r="189" spans="1:29" x14ac:dyDescent="0.25">
      <c r="A189" s="59" t="str">
        <f>A152</f>
        <v>Payload loss (fuel)</v>
      </c>
      <c r="B189" s="66">
        <f>B177/(B150-B152)-B177/B150</f>
        <v>2.4642531507668153E-4</v>
      </c>
      <c r="C189" s="66">
        <f t="shared" ref="C189:AC189" si="188">C177/(C150-C152)-C177/C150</f>
        <v>2.4580579270786808E-4</v>
      </c>
      <c r="D189" s="66">
        <f t="shared" si="188"/>
        <v>2.4492678003949254E-4</v>
      </c>
      <c r="E189" s="66">
        <f t="shared" si="188"/>
        <v>2.4368562158962395E-4</v>
      </c>
      <c r="F189" s="66">
        <f t="shared" si="188"/>
        <v>2.4194551150354474E-4</v>
      </c>
      <c r="G189" s="66">
        <f t="shared" si="188"/>
        <v>2.3953088995509568E-4</v>
      </c>
      <c r="H189" s="66">
        <f t="shared" si="188"/>
        <v>2.3622953966709326E-4</v>
      </c>
      <c r="I189" s="66">
        <f t="shared" si="188"/>
        <v>2.3180928122251178E-4</v>
      </c>
      <c r="J189" s="66">
        <f t="shared" si="188"/>
        <v>2.2605951320521685E-4</v>
      </c>
      <c r="K189" s="66">
        <f t="shared" si="188"/>
        <v>2.1886437561789533E-4</v>
      </c>
      <c r="L189" s="66">
        <f t="shared" si="188"/>
        <v>2.1029769710749317E-4</v>
      </c>
      <c r="M189" s="66">
        <f t="shared" si="188"/>
        <v>2.0069914329293691E-4</v>
      </c>
      <c r="N189" s="66">
        <f t="shared" si="188"/>
        <v>1.9066782258320321E-4</v>
      </c>
      <c r="O189" s="66">
        <f t="shared" si="188"/>
        <v>1.8093542466723379E-4</v>
      </c>
      <c r="P189" s="66">
        <f t="shared" si="188"/>
        <v>1.7216322167141161E-4</v>
      </c>
      <c r="Q189" s="66">
        <f t="shared" si="188"/>
        <v>1.6477357395747703E-4</v>
      </c>
      <c r="R189" s="66">
        <f t="shared" si="188"/>
        <v>1.5889916995331585E-4</v>
      </c>
      <c r="S189" s="66">
        <f t="shared" si="188"/>
        <v>1.544426910142626E-4</v>
      </c>
      <c r="T189" s="66">
        <f t="shared" si="188"/>
        <v>1.5118114716834372E-4</v>
      </c>
      <c r="U189" s="66">
        <f t="shared" si="188"/>
        <v>1.4885663242623914E-4</v>
      </c>
      <c r="V189" s="66">
        <f t="shared" si="188"/>
        <v>1.4723118928636897E-4</v>
      </c>
      <c r="W189" s="66">
        <f t="shared" si="188"/>
        <v>1.4610968911671872E-4</v>
      </c>
      <c r="X189" s="66">
        <f t="shared" si="188"/>
        <v>1.4534302958090113E-4</v>
      </c>
      <c r="Y189" s="66">
        <f t="shared" si="188"/>
        <v>1.4482225731767863E-4</v>
      </c>
      <c r="Z189" s="66">
        <f t="shared" si="188"/>
        <v>1.4447003523073917E-4</v>
      </c>
      <c r="AA189" s="66">
        <f t="shared" si="188"/>
        <v>1.4423250732122604E-4</v>
      </c>
      <c r="AB189" s="66">
        <f t="shared" si="188"/>
        <v>1.4407264168370473E-4</v>
      </c>
      <c r="AC189" s="66">
        <f t="shared" si="188"/>
        <v>1.4396518879210285E-4</v>
      </c>
    </row>
    <row r="190" spans="1:29" ht="15.75" thickBot="1" x14ac:dyDescent="0.3">
      <c r="A190" s="59" t="str">
        <f>A127</f>
        <v>Emission Cost</v>
      </c>
      <c r="B190" s="68">
        <f>B147*B153/B153/(B150)</f>
        <v>0</v>
      </c>
      <c r="C190" s="68">
        <f t="shared" ref="C190:AC190" si="189">C147*C153/C153/(C150)</f>
        <v>0</v>
      </c>
      <c r="D190" s="68">
        <f t="shared" si="189"/>
        <v>0</v>
      </c>
      <c r="E190" s="68">
        <f t="shared" si="189"/>
        <v>0</v>
      </c>
      <c r="F190" s="68">
        <f t="shared" si="189"/>
        <v>0</v>
      </c>
      <c r="G190" s="68">
        <f t="shared" si="189"/>
        <v>0</v>
      </c>
      <c r="H190" s="68">
        <f t="shared" si="189"/>
        <v>0</v>
      </c>
      <c r="I190" s="68">
        <f t="shared" si="189"/>
        <v>0</v>
      </c>
      <c r="J190" s="68">
        <f t="shared" si="189"/>
        <v>0</v>
      </c>
      <c r="K190" s="68">
        <f t="shared" si="189"/>
        <v>0</v>
      </c>
      <c r="L190" s="68">
        <f t="shared" si="189"/>
        <v>0</v>
      </c>
      <c r="M190" s="68">
        <f t="shared" si="189"/>
        <v>0</v>
      </c>
      <c r="N190" s="68">
        <f t="shared" si="189"/>
        <v>0</v>
      </c>
      <c r="O190" s="68">
        <f t="shared" si="189"/>
        <v>0</v>
      </c>
      <c r="P190" s="68">
        <f t="shared" si="189"/>
        <v>0</v>
      </c>
      <c r="Q190" s="68">
        <f t="shared" si="189"/>
        <v>0</v>
      </c>
      <c r="R190" s="68">
        <f t="shared" si="189"/>
        <v>0</v>
      </c>
      <c r="S190" s="68">
        <f t="shared" si="189"/>
        <v>0</v>
      </c>
      <c r="T190" s="68">
        <f t="shared" si="189"/>
        <v>0</v>
      </c>
      <c r="U190" s="68">
        <f t="shared" si="189"/>
        <v>0</v>
      </c>
      <c r="V190" s="68">
        <f t="shared" si="189"/>
        <v>0</v>
      </c>
      <c r="W190" s="68">
        <f t="shared" si="189"/>
        <v>0</v>
      </c>
      <c r="X190" s="68">
        <f t="shared" si="189"/>
        <v>0</v>
      </c>
      <c r="Y190" s="68">
        <f t="shared" si="189"/>
        <v>0</v>
      </c>
      <c r="Z190" s="68">
        <f t="shared" si="189"/>
        <v>0</v>
      </c>
      <c r="AA190" s="68">
        <f t="shared" si="189"/>
        <v>0</v>
      </c>
      <c r="AB190" s="68">
        <f t="shared" si="189"/>
        <v>0</v>
      </c>
      <c r="AC190" s="68">
        <f t="shared" si="189"/>
        <v>0</v>
      </c>
    </row>
    <row r="191" spans="1:29" ht="15.75" thickBot="1" x14ac:dyDescent="0.3">
      <c r="A191" s="31" t="s">
        <v>210</v>
      </c>
      <c r="B191" s="67">
        <f>B180+B181+B182+B183+B184+B185+B186+B187+B188+B189+B190</f>
        <v>4.2499027168124759E-2</v>
      </c>
      <c r="C191" s="67">
        <f t="shared" ref="C191:AC191" si="190">C180+C181+C182+C183+C184+C185+C186+C187+C188+C189+C190</f>
        <v>4.2391927238616116E-2</v>
      </c>
      <c r="D191" s="67">
        <f t="shared" si="190"/>
        <v>4.2239967923571022E-2</v>
      </c>
      <c r="E191" s="67">
        <f t="shared" si="190"/>
        <v>4.202540265654986E-2</v>
      </c>
      <c r="F191" s="67">
        <f t="shared" si="190"/>
        <v>4.1724581125418811E-2</v>
      </c>
      <c r="G191" s="67">
        <f t="shared" si="190"/>
        <v>4.1307153425230919E-2</v>
      </c>
      <c r="H191" s="67">
        <f t="shared" si="190"/>
        <v>4.0736432494192523E-2</v>
      </c>
      <c r="I191" s="67">
        <f t="shared" si="190"/>
        <v>3.9972280315585328E-2</v>
      </c>
      <c r="J191" s="67">
        <f t="shared" si="190"/>
        <v>3.8978289169595448E-2</v>
      </c>
      <c r="K191" s="67">
        <f t="shared" si="190"/>
        <v>3.7734429759187227E-2</v>
      </c>
      <c r="L191" s="67">
        <f t="shared" si="190"/>
        <v>3.6253465211701558E-2</v>
      </c>
      <c r="M191" s="67">
        <f t="shared" si="190"/>
        <v>3.4594115221010281E-2</v>
      </c>
      <c r="N191" s="67">
        <f t="shared" si="190"/>
        <v>3.2859950653314943E-2</v>
      </c>
      <c r="O191" s="67">
        <f t="shared" si="190"/>
        <v>3.1177462363591826E-2</v>
      </c>
      <c r="P191" s="67">
        <f t="shared" si="190"/>
        <v>2.9660967770688954E-2</v>
      </c>
      <c r="Q191" s="67">
        <f t="shared" si="190"/>
        <v>2.8383482422142496E-2</v>
      </c>
      <c r="R191" s="67">
        <f t="shared" si="190"/>
        <v>2.7367944829923208E-2</v>
      </c>
      <c r="S191" s="67">
        <f t="shared" si="190"/>
        <v>2.659753103333435E-2</v>
      </c>
      <c r="T191" s="67">
        <f t="shared" si="190"/>
        <v>2.6033691640970986E-2</v>
      </c>
      <c r="U191" s="67">
        <f t="shared" si="190"/>
        <v>2.5631841154929995E-2</v>
      </c>
      <c r="V191" s="67">
        <f t="shared" si="190"/>
        <v>2.5350842672124528E-2</v>
      </c>
      <c r="W191" s="67">
        <f t="shared" si="190"/>
        <v>2.5156963330296669E-2</v>
      </c>
      <c r="X191" s="67">
        <f t="shared" si="190"/>
        <v>2.5024427063041789E-2</v>
      </c>
      <c r="Y191" s="67">
        <f t="shared" si="190"/>
        <v>2.4934398558037446E-2</v>
      </c>
      <c r="Z191" s="67">
        <f t="shared" si="190"/>
        <v>2.4873508164757627E-2</v>
      </c>
      <c r="AA191" s="67">
        <f t="shared" si="190"/>
        <v>2.4832445527400722E-2</v>
      </c>
      <c r="AB191" s="67">
        <f t="shared" si="190"/>
        <v>2.4804808755314239E-2</v>
      </c>
      <c r="AC191" s="67">
        <f t="shared" si="190"/>
        <v>2.478623283667844E-2</v>
      </c>
    </row>
    <row r="193" spans="2:2" x14ac:dyDescent="0.25">
      <c r="B193" s="40"/>
    </row>
    <row r="215" spans="1:44" s="3" customFormat="1" ht="21" x14ac:dyDescent="0.35">
      <c r="A215" s="2" t="str">
        <f>'Parameter Input'!A100</f>
        <v>Railway long-haul: Container</v>
      </c>
    </row>
    <row r="216" spans="1:44" s="3" customFormat="1" ht="21" x14ac:dyDescent="0.35">
      <c r="A216" s="2" t="s">
        <v>103</v>
      </c>
    </row>
    <row r="217" spans="1:44" x14ac:dyDescent="0.25">
      <c r="A217" s="33" t="s">
        <v>195</v>
      </c>
    </row>
    <row r="218" spans="1:44" x14ac:dyDescent="0.25">
      <c r="A218" s="33" t="s">
        <v>196</v>
      </c>
    </row>
    <row r="219" spans="1:44" ht="15.75" thickBot="1" x14ac:dyDescent="0.3">
      <c r="A219" s="34" t="s">
        <v>197</v>
      </c>
      <c r="B219" s="34"/>
    </row>
    <row r="220" spans="1:44" ht="15.75" thickBot="1" x14ac:dyDescent="0.3">
      <c r="A220" s="39" t="s">
        <v>198</v>
      </c>
      <c r="B220" s="35"/>
    </row>
    <row r="221" spans="1:44" ht="15.75" thickBot="1" x14ac:dyDescent="0.3">
      <c r="A221" s="38" t="s">
        <v>199</v>
      </c>
      <c r="B221" s="36"/>
    </row>
    <row r="222" spans="1:44" ht="15.75" thickBot="1" x14ac:dyDescent="0.3"/>
    <row r="223" spans="1:44" x14ac:dyDescent="0.25">
      <c r="A223" s="5" t="s">
        <v>200</v>
      </c>
      <c r="B223" s="6">
        <v>2023</v>
      </c>
      <c r="C223" s="6">
        <v>2050</v>
      </c>
      <c r="D223" s="7"/>
      <c r="E223" s="5" t="s">
        <v>201</v>
      </c>
      <c r="F223" s="8"/>
      <c r="G223" s="8"/>
      <c r="H223" s="8"/>
      <c r="I223" s="8"/>
      <c r="J223" s="8"/>
      <c r="K223" s="9"/>
      <c r="L223" s="10" t="s">
        <v>2</v>
      </c>
      <c r="M223" s="11"/>
      <c r="N223" s="11"/>
      <c r="O223" s="11"/>
      <c r="P223" s="12"/>
      <c r="Q223" s="13">
        <v>0</v>
      </c>
      <c r="R223" s="13">
        <v>1</v>
      </c>
      <c r="S223" s="13">
        <v>2</v>
      </c>
      <c r="T223" s="13">
        <v>3</v>
      </c>
      <c r="U223" s="13">
        <v>4</v>
      </c>
      <c r="V223" s="13">
        <v>5</v>
      </c>
      <c r="W223" s="13">
        <v>6</v>
      </c>
      <c r="X223" s="13">
        <v>7</v>
      </c>
      <c r="Y223" s="13">
        <v>8</v>
      </c>
      <c r="Z223" s="13">
        <v>9</v>
      </c>
      <c r="AA223" s="13">
        <v>10</v>
      </c>
      <c r="AB223" s="13">
        <v>11</v>
      </c>
      <c r="AC223" s="13">
        <v>12</v>
      </c>
      <c r="AD223" s="13">
        <v>13</v>
      </c>
      <c r="AE223" s="13">
        <v>14</v>
      </c>
      <c r="AF223" s="13">
        <v>15</v>
      </c>
      <c r="AG223" s="13">
        <v>16</v>
      </c>
      <c r="AH223" s="13">
        <v>17</v>
      </c>
      <c r="AI223" s="13">
        <v>18</v>
      </c>
      <c r="AJ223" s="13">
        <v>19</v>
      </c>
      <c r="AK223" s="13">
        <v>20</v>
      </c>
      <c r="AL223" s="13">
        <v>21</v>
      </c>
      <c r="AM223" s="13">
        <v>22</v>
      </c>
      <c r="AN223" s="13">
        <v>23</v>
      </c>
      <c r="AO223" s="13">
        <v>24</v>
      </c>
      <c r="AP223" s="13">
        <v>25</v>
      </c>
      <c r="AQ223" s="13">
        <v>26</v>
      </c>
      <c r="AR223" s="14">
        <v>27</v>
      </c>
    </row>
    <row r="224" spans="1:44" ht="15.75" thickBot="1" x14ac:dyDescent="0.3">
      <c r="A224" s="15"/>
      <c r="B224" s="3" t="s">
        <v>202</v>
      </c>
      <c r="C224" s="3" t="s">
        <v>203</v>
      </c>
      <c r="D224" s="16" t="s">
        <v>5</v>
      </c>
      <c r="E224" s="17"/>
      <c r="F224" s="18"/>
      <c r="G224" s="18"/>
      <c r="H224" s="18"/>
      <c r="I224" s="18"/>
      <c r="J224" s="18"/>
      <c r="K224" s="19"/>
      <c r="L224" s="20" t="s">
        <v>8</v>
      </c>
      <c r="M224" s="20" t="s">
        <v>204</v>
      </c>
      <c r="N224" s="20" t="s">
        <v>205</v>
      </c>
      <c r="O224" s="20" t="s">
        <v>9</v>
      </c>
      <c r="P224" s="21" t="s">
        <v>10</v>
      </c>
      <c r="Q224" s="22">
        <v>2023</v>
      </c>
      <c r="R224" s="22">
        <v>2024</v>
      </c>
      <c r="S224" s="22">
        <v>2025</v>
      </c>
      <c r="T224" s="22">
        <v>2026</v>
      </c>
      <c r="U224" s="22">
        <v>2027</v>
      </c>
      <c r="V224" s="22">
        <v>2028</v>
      </c>
      <c r="W224" s="22">
        <v>2029</v>
      </c>
      <c r="X224" s="22">
        <v>2030</v>
      </c>
      <c r="Y224" s="22">
        <v>2031</v>
      </c>
      <c r="Z224" s="22">
        <v>2032</v>
      </c>
      <c r="AA224" s="22">
        <v>2033</v>
      </c>
      <c r="AB224" s="22">
        <v>2034</v>
      </c>
      <c r="AC224" s="22">
        <v>2035</v>
      </c>
      <c r="AD224" s="22">
        <v>2036</v>
      </c>
      <c r="AE224" s="22">
        <v>2037</v>
      </c>
      <c r="AF224" s="22">
        <v>2038</v>
      </c>
      <c r="AG224" s="22">
        <v>2039</v>
      </c>
      <c r="AH224" s="22">
        <v>2040</v>
      </c>
      <c r="AI224" s="22">
        <v>2041</v>
      </c>
      <c r="AJ224" s="22">
        <v>2042</v>
      </c>
      <c r="AK224" s="22">
        <v>2043</v>
      </c>
      <c r="AL224" s="22">
        <v>2044</v>
      </c>
      <c r="AM224" s="22">
        <v>2045</v>
      </c>
      <c r="AN224" s="22">
        <v>2046</v>
      </c>
      <c r="AO224" s="22">
        <v>2047</v>
      </c>
      <c r="AP224" s="22">
        <v>2048</v>
      </c>
      <c r="AQ224" s="22">
        <v>2049</v>
      </c>
      <c r="AR224" s="23">
        <v>2050</v>
      </c>
    </row>
    <row r="225" spans="1:44" x14ac:dyDescent="0.25">
      <c r="A225" s="24" t="s">
        <v>18</v>
      </c>
      <c r="B225" s="41">
        <f>'Parameter Input'!$L$113</f>
        <v>10000000</v>
      </c>
      <c r="C225" s="42">
        <f>'Parameter Input'!$M$113</f>
        <v>4000000</v>
      </c>
      <c r="D225" s="1" t="s">
        <v>15</v>
      </c>
      <c r="L225" s="51">
        <f>'Parameter Input'!$O$113</f>
        <v>12</v>
      </c>
      <c r="M225" s="52">
        <v>0</v>
      </c>
      <c r="N225" s="52">
        <v>1</v>
      </c>
      <c r="O225" s="52">
        <f>'Parameter Input'!$P$113</f>
        <v>0.9</v>
      </c>
      <c r="P225" s="53">
        <f>'Parameter Input'!$Q$113</f>
        <v>0.4</v>
      </c>
      <c r="Q225" s="4">
        <f t="shared" ref="Q225:AR234" si="191">$N225+($M225-$N225)*((1/(1+EXP(-$P225*(Q$9-$L225)))^$O225))</f>
        <v>0.9867978615748374</v>
      </c>
      <c r="R225" s="4">
        <f t="shared" si="191"/>
        <v>0.98114509762858249</v>
      </c>
      <c r="S225" s="4">
        <f t="shared" si="191"/>
        <v>0.97311898315872036</v>
      </c>
      <c r="T225" s="4">
        <f t="shared" si="191"/>
        <v>0.96177484161592774</v>
      </c>
      <c r="U225" s="4">
        <f t="shared" si="191"/>
        <v>0.94584787155511363</v>
      </c>
      <c r="V225" s="4">
        <f t="shared" si="191"/>
        <v>0.92370360150141495</v>
      </c>
      <c r="W225" s="4">
        <f t="shared" si="191"/>
        <v>0.89334463567658451</v>
      </c>
      <c r="X225" s="4">
        <f t="shared" si="191"/>
        <v>0.85254543874327005</v>
      </c>
      <c r="Y225" s="4">
        <f t="shared" si="191"/>
        <v>0.79921300652623883</v>
      </c>
      <c r="Z225" s="4">
        <f t="shared" si="191"/>
        <v>0.73204982249993378</v>
      </c>
      <c r="AA225" s="4">
        <f t="shared" si="191"/>
        <v>0.65145592958786691</v>
      </c>
      <c r="AB225" s="4">
        <f t="shared" si="191"/>
        <v>0.56032247880849573</v>
      </c>
      <c r="AC225" s="4">
        <f t="shared" si="191"/>
        <v>0.46411326873185343</v>
      </c>
      <c r="AD225" s="4">
        <f t="shared" si="191"/>
        <v>0.36979727595523937</v>
      </c>
      <c r="AE225" s="4">
        <f t="shared" si="191"/>
        <v>0.28393948637231203</v>
      </c>
      <c r="AF225" s="4">
        <f t="shared" si="191"/>
        <v>0.21097259161117732</v>
      </c>
      <c r="AG225" s="4">
        <f t="shared" si="191"/>
        <v>0.15253917653798199</v>
      </c>
      <c r="AH225" s="4">
        <f t="shared" si="191"/>
        <v>0.10795188737709993</v>
      </c>
      <c r="AI225" s="4">
        <f t="shared" si="191"/>
        <v>7.5176653938091809E-2</v>
      </c>
      <c r="AJ225" s="4">
        <f t="shared" si="191"/>
        <v>5.1742836177502194E-2</v>
      </c>
      <c r="AK225" s="4">
        <f t="shared" si="191"/>
        <v>3.5319190625345942E-2</v>
      </c>
      <c r="AL225" s="4">
        <f t="shared" si="191"/>
        <v>2.3969442072658165E-2</v>
      </c>
      <c r="AM225" s="4">
        <f t="shared" si="191"/>
        <v>1.6202243558389728E-2</v>
      </c>
      <c r="AN225" s="4">
        <f t="shared" si="191"/>
        <v>1.0922240564108399E-2</v>
      </c>
      <c r="AO225" s="4">
        <f t="shared" si="191"/>
        <v>7.3493212906090566E-3</v>
      </c>
      <c r="AP225" s="4">
        <f t="shared" si="191"/>
        <v>4.9390262185057265E-3</v>
      </c>
      <c r="AQ225" s="4">
        <f t="shared" si="191"/>
        <v>3.3164275492956197E-3</v>
      </c>
      <c r="AR225" s="4">
        <f t="shared" si="191"/>
        <v>2.2256362146679809E-3</v>
      </c>
    </row>
    <row r="226" spans="1:44" x14ac:dyDescent="0.25">
      <c r="A226" s="24" t="s">
        <v>28</v>
      </c>
      <c r="B226" s="60">
        <f>'Parameter Input'!$L$114</f>
        <v>-500000</v>
      </c>
      <c r="C226" s="61">
        <f>'Parameter Input'!$M$114</f>
        <v>-600000</v>
      </c>
      <c r="D226" s="1" t="s">
        <v>15</v>
      </c>
      <c r="L226" s="54">
        <f>'Parameter Input'!$O$114</f>
        <v>12</v>
      </c>
      <c r="M226" s="37">
        <v>0</v>
      </c>
      <c r="N226" s="37">
        <v>1</v>
      </c>
      <c r="O226" s="37">
        <f>'Parameter Input'!$P$114</f>
        <v>0.9</v>
      </c>
      <c r="P226" s="55">
        <f>'Parameter Input'!$Q$114</f>
        <v>0.4</v>
      </c>
      <c r="Q226" s="4">
        <f t="shared" si="191"/>
        <v>0.9867978615748374</v>
      </c>
      <c r="R226" s="4">
        <f t="shared" si="191"/>
        <v>0.98114509762858249</v>
      </c>
      <c r="S226" s="4">
        <f t="shared" si="191"/>
        <v>0.97311898315872036</v>
      </c>
      <c r="T226" s="4">
        <f t="shared" si="191"/>
        <v>0.96177484161592774</v>
      </c>
      <c r="U226" s="4">
        <f t="shared" si="191"/>
        <v>0.94584787155511363</v>
      </c>
      <c r="V226" s="4">
        <f t="shared" si="191"/>
        <v>0.92370360150141495</v>
      </c>
      <c r="W226" s="4">
        <f t="shared" si="191"/>
        <v>0.89334463567658451</v>
      </c>
      <c r="X226" s="4">
        <f t="shared" si="191"/>
        <v>0.85254543874327005</v>
      </c>
      <c r="Y226" s="4">
        <f t="shared" si="191"/>
        <v>0.79921300652623883</v>
      </c>
      <c r="Z226" s="4">
        <f t="shared" si="191"/>
        <v>0.73204982249993378</v>
      </c>
      <c r="AA226" s="4">
        <f t="shared" si="191"/>
        <v>0.65145592958786691</v>
      </c>
      <c r="AB226" s="4">
        <f t="shared" si="191"/>
        <v>0.56032247880849573</v>
      </c>
      <c r="AC226" s="4">
        <f t="shared" si="191"/>
        <v>0.46411326873185343</v>
      </c>
      <c r="AD226" s="4">
        <f t="shared" si="191"/>
        <v>0.36979727595523937</v>
      </c>
      <c r="AE226" s="4">
        <f t="shared" si="191"/>
        <v>0.28393948637231203</v>
      </c>
      <c r="AF226" s="4">
        <f t="shared" si="191"/>
        <v>0.21097259161117732</v>
      </c>
      <c r="AG226" s="4">
        <f t="shared" si="191"/>
        <v>0.15253917653798199</v>
      </c>
      <c r="AH226" s="4">
        <f t="shared" si="191"/>
        <v>0.10795188737709993</v>
      </c>
      <c r="AI226" s="4">
        <f t="shared" si="191"/>
        <v>7.5176653938091809E-2</v>
      </c>
      <c r="AJ226" s="4">
        <f t="shared" si="191"/>
        <v>5.1742836177502194E-2</v>
      </c>
      <c r="AK226" s="4">
        <f t="shared" si="191"/>
        <v>3.5319190625345942E-2</v>
      </c>
      <c r="AL226" s="4">
        <f t="shared" si="191"/>
        <v>2.3969442072658165E-2</v>
      </c>
      <c r="AM226" s="4">
        <f t="shared" si="191"/>
        <v>1.6202243558389728E-2</v>
      </c>
      <c r="AN226" s="4">
        <f t="shared" si="191"/>
        <v>1.0922240564108399E-2</v>
      </c>
      <c r="AO226" s="4">
        <f t="shared" si="191"/>
        <v>7.3493212906090566E-3</v>
      </c>
      <c r="AP226" s="4">
        <f t="shared" si="191"/>
        <v>4.9390262185057265E-3</v>
      </c>
      <c r="AQ226" s="4">
        <f t="shared" si="191"/>
        <v>3.3164275492956197E-3</v>
      </c>
      <c r="AR226" s="4">
        <f t="shared" si="191"/>
        <v>2.2256362146679809E-3</v>
      </c>
    </row>
    <row r="227" spans="1:44" x14ac:dyDescent="0.25">
      <c r="A227" s="24" t="s">
        <v>14</v>
      </c>
      <c r="B227" s="43">
        <f>'Parameter Input'!B101</f>
        <v>2800000</v>
      </c>
      <c r="C227" s="44">
        <f>'Parameter Input'!C101</f>
        <v>2800000</v>
      </c>
      <c r="D227" s="1" t="s">
        <v>15</v>
      </c>
      <c r="L227" s="54">
        <f>'Parameter Input'!E101</f>
        <v>12</v>
      </c>
      <c r="M227" s="37">
        <v>0</v>
      </c>
      <c r="N227" s="37">
        <v>1</v>
      </c>
      <c r="O227" s="37">
        <f>'Parameter Input'!F101</f>
        <v>0.9</v>
      </c>
      <c r="P227" s="55">
        <f>'Parameter Input'!G101</f>
        <v>0.4</v>
      </c>
      <c r="Q227" s="4">
        <f t="shared" si="191"/>
        <v>0.9867978615748374</v>
      </c>
      <c r="R227" s="4">
        <f t="shared" si="191"/>
        <v>0.98114509762858249</v>
      </c>
      <c r="S227" s="4">
        <f t="shared" si="191"/>
        <v>0.97311898315872036</v>
      </c>
      <c r="T227" s="4">
        <f t="shared" si="191"/>
        <v>0.96177484161592774</v>
      </c>
      <c r="U227" s="4">
        <f t="shared" si="191"/>
        <v>0.94584787155511363</v>
      </c>
      <c r="V227" s="4">
        <f t="shared" si="191"/>
        <v>0.92370360150141495</v>
      </c>
      <c r="W227" s="4">
        <f t="shared" si="191"/>
        <v>0.89334463567658451</v>
      </c>
      <c r="X227" s="4">
        <f t="shared" si="191"/>
        <v>0.85254543874327005</v>
      </c>
      <c r="Y227" s="4">
        <f t="shared" si="191"/>
        <v>0.79921300652623883</v>
      </c>
      <c r="Z227" s="4">
        <f t="shared" si="191"/>
        <v>0.73204982249993378</v>
      </c>
      <c r="AA227" s="4">
        <f t="shared" si="191"/>
        <v>0.65145592958786691</v>
      </c>
      <c r="AB227" s="4">
        <f t="shared" si="191"/>
        <v>0.56032247880849573</v>
      </c>
      <c r="AC227" s="4">
        <f t="shared" si="191"/>
        <v>0.46411326873185343</v>
      </c>
      <c r="AD227" s="4">
        <f t="shared" si="191"/>
        <v>0.36979727595523937</v>
      </c>
      <c r="AE227" s="4">
        <f t="shared" si="191"/>
        <v>0.28393948637231203</v>
      </c>
      <c r="AF227" s="4">
        <f t="shared" si="191"/>
        <v>0.21097259161117732</v>
      </c>
      <c r="AG227" s="4">
        <f t="shared" si="191"/>
        <v>0.15253917653798199</v>
      </c>
      <c r="AH227" s="4">
        <f t="shared" si="191"/>
        <v>0.10795188737709993</v>
      </c>
      <c r="AI227" s="4">
        <f t="shared" si="191"/>
        <v>7.5176653938091809E-2</v>
      </c>
      <c r="AJ227" s="4">
        <f t="shared" si="191"/>
        <v>5.1742836177502194E-2</v>
      </c>
      <c r="AK227" s="4">
        <f t="shared" si="191"/>
        <v>3.5319190625345942E-2</v>
      </c>
      <c r="AL227" s="4">
        <f t="shared" si="191"/>
        <v>2.3969442072658165E-2</v>
      </c>
      <c r="AM227" s="4">
        <f t="shared" si="191"/>
        <v>1.6202243558389728E-2</v>
      </c>
      <c r="AN227" s="4">
        <f t="shared" si="191"/>
        <v>1.0922240564108399E-2</v>
      </c>
      <c r="AO227" s="4">
        <f t="shared" si="191"/>
        <v>7.3493212906090566E-3</v>
      </c>
      <c r="AP227" s="4">
        <f t="shared" si="191"/>
        <v>4.9390262185057265E-3</v>
      </c>
      <c r="AQ227" s="4">
        <f t="shared" si="191"/>
        <v>3.3164275492956197E-3</v>
      </c>
      <c r="AR227" s="4">
        <f t="shared" si="191"/>
        <v>2.2256362146679809E-3</v>
      </c>
    </row>
    <row r="228" spans="1:44" x14ac:dyDescent="0.25">
      <c r="A228" s="24" t="s">
        <v>25</v>
      </c>
      <c r="B228" s="60">
        <f>'Parameter Input'!B102</f>
        <v>-140000</v>
      </c>
      <c r="C228" s="61">
        <f>'Parameter Input'!C102</f>
        <v>-140000</v>
      </c>
      <c r="D228" s="1" t="s">
        <v>15</v>
      </c>
      <c r="L228" s="54">
        <f>'Parameter Input'!E102</f>
        <v>12</v>
      </c>
      <c r="M228" s="37">
        <v>0</v>
      </c>
      <c r="N228" s="37">
        <v>1</v>
      </c>
      <c r="O228" s="37">
        <f>'Parameter Input'!F102</f>
        <v>0.9</v>
      </c>
      <c r="P228" s="55">
        <f>'Parameter Input'!G102</f>
        <v>0.4</v>
      </c>
      <c r="Q228" s="4">
        <f t="shared" si="191"/>
        <v>0.9867978615748374</v>
      </c>
      <c r="R228" s="4">
        <f t="shared" si="191"/>
        <v>0.98114509762858249</v>
      </c>
      <c r="S228" s="4">
        <f t="shared" si="191"/>
        <v>0.97311898315872036</v>
      </c>
      <c r="T228" s="4">
        <f t="shared" si="191"/>
        <v>0.96177484161592774</v>
      </c>
      <c r="U228" s="4">
        <f t="shared" si="191"/>
        <v>0.94584787155511363</v>
      </c>
      <c r="V228" s="4">
        <f t="shared" si="191"/>
        <v>0.92370360150141495</v>
      </c>
      <c r="W228" s="4">
        <f t="shared" si="191"/>
        <v>0.89334463567658451</v>
      </c>
      <c r="X228" s="4">
        <f t="shared" si="191"/>
        <v>0.85254543874327005</v>
      </c>
      <c r="Y228" s="4">
        <f t="shared" si="191"/>
        <v>0.79921300652623883</v>
      </c>
      <c r="Z228" s="4">
        <f t="shared" si="191"/>
        <v>0.73204982249993378</v>
      </c>
      <c r="AA228" s="4">
        <f t="shared" si="191"/>
        <v>0.65145592958786691</v>
      </c>
      <c r="AB228" s="4">
        <f t="shared" si="191"/>
        <v>0.56032247880849573</v>
      </c>
      <c r="AC228" s="4">
        <f t="shared" si="191"/>
        <v>0.46411326873185343</v>
      </c>
      <c r="AD228" s="4">
        <f t="shared" si="191"/>
        <v>0.36979727595523937</v>
      </c>
      <c r="AE228" s="4">
        <f t="shared" si="191"/>
        <v>0.28393948637231203</v>
      </c>
      <c r="AF228" s="4">
        <f t="shared" si="191"/>
        <v>0.21097259161117732</v>
      </c>
      <c r="AG228" s="4">
        <f t="shared" si="191"/>
        <v>0.15253917653798199</v>
      </c>
      <c r="AH228" s="4">
        <f t="shared" si="191"/>
        <v>0.10795188737709993</v>
      </c>
      <c r="AI228" s="4">
        <f t="shared" si="191"/>
        <v>7.5176653938091809E-2</v>
      </c>
      <c r="AJ228" s="4">
        <f t="shared" si="191"/>
        <v>5.1742836177502194E-2</v>
      </c>
      <c r="AK228" s="4">
        <f t="shared" si="191"/>
        <v>3.5319190625345942E-2</v>
      </c>
      <c r="AL228" s="4">
        <f t="shared" si="191"/>
        <v>2.3969442072658165E-2</v>
      </c>
      <c r="AM228" s="4">
        <f t="shared" si="191"/>
        <v>1.6202243558389728E-2</v>
      </c>
      <c r="AN228" s="4">
        <f t="shared" si="191"/>
        <v>1.0922240564108399E-2</v>
      </c>
      <c r="AO228" s="4">
        <f t="shared" si="191"/>
        <v>7.3493212906090566E-3</v>
      </c>
      <c r="AP228" s="4">
        <f t="shared" si="191"/>
        <v>4.9390262185057265E-3</v>
      </c>
      <c r="AQ228" s="4">
        <f t="shared" si="191"/>
        <v>3.3164275492956197E-3</v>
      </c>
      <c r="AR228" s="4">
        <f t="shared" si="191"/>
        <v>2.2256362146679809E-3</v>
      </c>
    </row>
    <row r="229" spans="1:44" x14ac:dyDescent="0.25">
      <c r="A229" s="24" t="s">
        <v>79</v>
      </c>
      <c r="B229" s="45">
        <f>'Parameter Input'!$L$120</f>
        <v>0.06</v>
      </c>
      <c r="C229" s="46">
        <f>'Parameter Input'!$M$120</f>
        <v>0.06</v>
      </c>
      <c r="D229" s="1" t="s">
        <v>57</v>
      </c>
      <c r="L229" s="54">
        <f>'Parameter Input'!$O$120</f>
        <v>12</v>
      </c>
      <c r="M229" s="37">
        <v>0</v>
      </c>
      <c r="N229" s="37">
        <v>1</v>
      </c>
      <c r="O229" s="37">
        <f>'Parameter Input'!$P$120</f>
        <v>0.9</v>
      </c>
      <c r="P229" s="55">
        <f>'Parameter Input'!$Q$120</f>
        <v>0.4</v>
      </c>
      <c r="Q229" s="4">
        <f t="shared" si="191"/>
        <v>0.9867978615748374</v>
      </c>
      <c r="R229" s="4">
        <f t="shared" si="191"/>
        <v>0.98114509762858249</v>
      </c>
      <c r="S229" s="4">
        <f t="shared" si="191"/>
        <v>0.97311898315872036</v>
      </c>
      <c r="T229" s="4">
        <f t="shared" si="191"/>
        <v>0.96177484161592774</v>
      </c>
      <c r="U229" s="4">
        <f t="shared" si="191"/>
        <v>0.94584787155511363</v>
      </c>
      <c r="V229" s="4">
        <f t="shared" si="191"/>
        <v>0.92370360150141495</v>
      </c>
      <c r="W229" s="4">
        <f t="shared" si="191"/>
        <v>0.89334463567658451</v>
      </c>
      <c r="X229" s="4">
        <f t="shared" si="191"/>
        <v>0.85254543874327005</v>
      </c>
      <c r="Y229" s="4">
        <f t="shared" si="191"/>
        <v>0.79921300652623883</v>
      </c>
      <c r="Z229" s="4">
        <f t="shared" si="191"/>
        <v>0.73204982249993378</v>
      </c>
      <c r="AA229" s="4">
        <f t="shared" si="191"/>
        <v>0.65145592958786691</v>
      </c>
      <c r="AB229" s="4">
        <f t="shared" si="191"/>
        <v>0.56032247880849573</v>
      </c>
      <c r="AC229" s="4">
        <f t="shared" si="191"/>
        <v>0.46411326873185343</v>
      </c>
      <c r="AD229" s="4">
        <f t="shared" si="191"/>
        <v>0.36979727595523937</v>
      </c>
      <c r="AE229" s="4">
        <f t="shared" si="191"/>
        <v>0.28393948637231203</v>
      </c>
      <c r="AF229" s="4">
        <f t="shared" si="191"/>
        <v>0.21097259161117732</v>
      </c>
      <c r="AG229" s="4">
        <f t="shared" si="191"/>
        <v>0.15253917653798199</v>
      </c>
      <c r="AH229" s="4">
        <f t="shared" si="191"/>
        <v>0.10795188737709993</v>
      </c>
      <c r="AI229" s="4">
        <f t="shared" si="191"/>
        <v>7.5176653938091809E-2</v>
      </c>
      <c r="AJ229" s="4">
        <f t="shared" si="191"/>
        <v>5.1742836177502194E-2</v>
      </c>
      <c r="AK229" s="4">
        <f t="shared" si="191"/>
        <v>3.5319190625345942E-2</v>
      </c>
      <c r="AL229" s="4">
        <f t="shared" si="191"/>
        <v>2.3969442072658165E-2</v>
      </c>
      <c r="AM229" s="4">
        <f t="shared" si="191"/>
        <v>1.6202243558389728E-2</v>
      </c>
      <c r="AN229" s="4">
        <f t="shared" si="191"/>
        <v>1.0922240564108399E-2</v>
      </c>
      <c r="AO229" s="4">
        <f t="shared" si="191"/>
        <v>7.3493212906090566E-3</v>
      </c>
      <c r="AP229" s="4">
        <f t="shared" si="191"/>
        <v>4.9390262185057265E-3</v>
      </c>
      <c r="AQ229" s="4">
        <f t="shared" si="191"/>
        <v>3.3164275492956197E-3</v>
      </c>
      <c r="AR229" s="4">
        <f t="shared" si="191"/>
        <v>2.2256362146679809E-3</v>
      </c>
    </row>
    <row r="230" spans="1:44" x14ac:dyDescent="0.25">
      <c r="A230" s="24" t="s">
        <v>37</v>
      </c>
      <c r="B230" s="43">
        <f>'Parameter Input'!B103</f>
        <v>610000</v>
      </c>
      <c r="C230" s="44">
        <f>'Parameter Input'!C103</f>
        <v>610000</v>
      </c>
      <c r="D230" s="1" t="s">
        <v>38</v>
      </c>
      <c r="L230" s="54">
        <f>'Parameter Input'!E103</f>
        <v>12</v>
      </c>
      <c r="M230" s="37">
        <v>0</v>
      </c>
      <c r="N230" s="37">
        <v>1</v>
      </c>
      <c r="O230" s="37">
        <f>'Parameter Input'!F103</f>
        <v>0.9</v>
      </c>
      <c r="P230" s="55">
        <f>'Parameter Input'!G103</f>
        <v>0.4</v>
      </c>
      <c r="Q230" s="4">
        <f t="shared" si="191"/>
        <v>0.9867978615748374</v>
      </c>
      <c r="R230" s="4">
        <f t="shared" si="191"/>
        <v>0.98114509762858249</v>
      </c>
      <c r="S230" s="4">
        <f t="shared" si="191"/>
        <v>0.97311898315872036</v>
      </c>
      <c r="T230" s="4">
        <f t="shared" si="191"/>
        <v>0.96177484161592774</v>
      </c>
      <c r="U230" s="4">
        <f t="shared" si="191"/>
        <v>0.94584787155511363</v>
      </c>
      <c r="V230" s="4">
        <f t="shared" si="191"/>
        <v>0.92370360150141495</v>
      </c>
      <c r="W230" s="4">
        <f t="shared" si="191"/>
        <v>0.89334463567658451</v>
      </c>
      <c r="X230" s="4">
        <f t="shared" si="191"/>
        <v>0.85254543874327005</v>
      </c>
      <c r="Y230" s="4">
        <f t="shared" si="191"/>
        <v>0.79921300652623883</v>
      </c>
      <c r="Z230" s="4">
        <f t="shared" si="191"/>
        <v>0.73204982249993378</v>
      </c>
      <c r="AA230" s="4">
        <f t="shared" si="191"/>
        <v>0.65145592958786691</v>
      </c>
      <c r="AB230" s="4">
        <f t="shared" si="191"/>
        <v>0.56032247880849573</v>
      </c>
      <c r="AC230" s="4">
        <f t="shared" si="191"/>
        <v>0.46411326873185343</v>
      </c>
      <c r="AD230" s="4">
        <f t="shared" si="191"/>
        <v>0.36979727595523937</v>
      </c>
      <c r="AE230" s="4">
        <f t="shared" si="191"/>
        <v>0.28393948637231203</v>
      </c>
      <c r="AF230" s="4">
        <f t="shared" si="191"/>
        <v>0.21097259161117732</v>
      </c>
      <c r="AG230" s="4">
        <f t="shared" si="191"/>
        <v>0.15253917653798199</v>
      </c>
      <c r="AH230" s="4">
        <f t="shared" si="191"/>
        <v>0.10795188737709993</v>
      </c>
      <c r="AI230" s="4">
        <f t="shared" si="191"/>
        <v>7.5176653938091809E-2</v>
      </c>
      <c r="AJ230" s="4">
        <f t="shared" si="191"/>
        <v>5.1742836177502194E-2</v>
      </c>
      <c r="AK230" s="4">
        <f t="shared" si="191"/>
        <v>3.5319190625345942E-2</v>
      </c>
      <c r="AL230" s="4">
        <f t="shared" si="191"/>
        <v>2.3969442072658165E-2</v>
      </c>
      <c r="AM230" s="4">
        <f t="shared" si="191"/>
        <v>1.6202243558389728E-2</v>
      </c>
      <c r="AN230" s="4">
        <f t="shared" si="191"/>
        <v>1.0922240564108399E-2</v>
      </c>
      <c r="AO230" s="4">
        <f t="shared" si="191"/>
        <v>7.3493212906090566E-3</v>
      </c>
      <c r="AP230" s="4">
        <f t="shared" si="191"/>
        <v>4.9390262185057265E-3</v>
      </c>
      <c r="AQ230" s="4">
        <f t="shared" si="191"/>
        <v>3.3164275492956197E-3</v>
      </c>
      <c r="AR230" s="4">
        <f t="shared" si="191"/>
        <v>2.2256362146679809E-3</v>
      </c>
    </row>
    <row r="231" spans="1:44" x14ac:dyDescent="0.25">
      <c r="A231" s="24" t="s">
        <v>52</v>
      </c>
      <c r="B231" s="43">
        <f>'Parameter Input'!$L$116</f>
        <v>1400000.0000000002</v>
      </c>
      <c r="C231" s="44">
        <f>'Parameter Input'!$M$116</f>
        <v>560000</v>
      </c>
      <c r="D231" s="1" t="s">
        <v>38</v>
      </c>
      <c r="L231" s="54">
        <f>'Parameter Input'!$O$116</f>
        <v>12</v>
      </c>
      <c r="M231" s="37">
        <v>0</v>
      </c>
      <c r="N231" s="37">
        <v>1</v>
      </c>
      <c r="O231" s="37">
        <f>'Parameter Input'!$P$116</f>
        <v>0.9</v>
      </c>
      <c r="P231" s="55">
        <f>'Parameter Input'!$Q$116</f>
        <v>0.4</v>
      </c>
      <c r="Q231" s="4">
        <f t="shared" si="191"/>
        <v>0.9867978615748374</v>
      </c>
      <c r="R231" s="4">
        <f t="shared" si="191"/>
        <v>0.98114509762858249</v>
      </c>
      <c r="S231" s="4">
        <f t="shared" si="191"/>
        <v>0.97311898315872036</v>
      </c>
      <c r="T231" s="4">
        <f t="shared" si="191"/>
        <v>0.96177484161592774</v>
      </c>
      <c r="U231" s="4">
        <f t="shared" si="191"/>
        <v>0.94584787155511363</v>
      </c>
      <c r="V231" s="4">
        <f t="shared" si="191"/>
        <v>0.92370360150141495</v>
      </c>
      <c r="W231" s="4">
        <f t="shared" si="191"/>
        <v>0.89334463567658451</v>
      </c>
      <c r="X231" s="4">
        <f t="shared" si="191"/>
        <v>0.85254543874327005</v>
      </c>
      <c r="Y231" s="4">
        <f t="shared" si="191"/>
        <v>0.79921300652623883</v>
      </c>
      <c r="Z231" s="4">
        <f t="shared" si="191"/>
        <v>0.73204982249993378</v>
      </c>
      <c r="AA231" s="4">
        <f t="shared" si="191"/>
        <v>0.65145592958786691</v>
      </c>
      <c r="AB231" s="4">
        <f t="shared" si="191"/>
        <v>0.56032247880849573</v>
      </c>
      <c r="AC231" s="4">
        <f t="shared" si="191"/>
        <v>0.46411326873185343</v>
      </c>
      <c r="AD231" s="4">
        <f t="shared" si="191"/>
        <v>0.36979727595523937</v>
      </c>
      <c r="AE231" s="4">
        <f t="shared" si="191"/>
        <v>0.28393948637231203</v>
      </c>
      <c r="AF231" s="4">
        <f t="shared" si="191"/>
        <v>0.21097259161117732</v>
      </c>
      <c r="AG231" s="4">
        <f t="shared" si="191"/>
        <v>0.15253917653798199</v>
      </c>
      <c r="AH231" s="4">
        <f t="shared" si="191"/>
        <v>0.10795188737709993</v>
      </c>
      <c r="AI231" s="4">
        <f t="shared" si="191"/>
        <v>7.5176653938091809E-2</v>
      </c>
      <c r="AJ231" s="4">
        <f t="shared" si="191"/>
        <v>5.1742836177502194E-2</v>
      </c>
      <c r="AK231" s="4">
        <f t="shared" si="191"/>
        <v>3.5319190625345942E-2</v>
      </c>
      <c r="AL231" s="4">
        <f t="shared" si="191"/>
        <v>2.3969442072658165E-2</v>
      </c>
      <c r="AM231" s="4">
        <f t="shared" si="191"/>
        <v>1.6202243558389728E-2</v>
      </c>
      <c r="AN231" s="4">
        <f t="shared" si="191"/>
        <v>1.0922240564108399E-2</v>
      </c>
      <c r="AO231" s="4">
        <f t="shared" si="191"/>
        <v>7.3493212906090566E-3</v>
      </c>
      <c r="AP231" s="4">
        <f t="shared" si="191"/>
        <v>4.9390262185057265E-3</v>
      </c>
      <c r="AQ231" s="4">
        <f t="shared" si="191"/>
        <v>3.3164275492956197E-3</v>
      </c>
      <c r="AR231" s="4">
        <f t="shared" si="191"/>
        <v>2.2256362146679809E-3</v>
      </c>
    </row>
    <row r="232" spans="1:44" x14ac:dyDescent="0.25">
      <c r="A232" s="24" t="s">
        <v>288</v>
      </c>
      <c r="B232" s="45">
        <f>'Parameter Input'!B108</f>
        <v>3.6414565826330532</v>
      </c>
      <c r="C232" s="46">
        <f>'Parameter Input'!C108</f>
        <v>3.6414565826330532</v>
      </c>
      <c r="D232" s="1" t="s">
        <v>76</v>
      </c>
      <c r="L232" s="54">
        <f>'Parameter Input'!E108</f>
        <v>12</v>
      </c>
      <c r="M232" s="37">
        <v>0</v>
      </c>
      <c r="N232" s="37">
        <v>1</v>
      </c>
      <c r="O232" s="37">
        <f>'Parameter Input'!F108</f>
        <v>0.9</v>
      </c>
      <c r="P232" s="55">
        <f>'Parameter Input'!G108</f>
        <v>0.4</v>
      </c>
      <c r="Q232" s="4">
        <f t="shared" si="191"/>
        <v>0.9867978615748374</v>
      </c>
      <c r="R232" s="4">
        <f t="shared" si="191"/>
        <v>0.98114509762858249</v>
      </c>
      <c r="S232" s="4">
        <f t="shared" si="191"/>
        <v>0.97311898315872036</v>
      </c>
      <c r="T232" s="4">
        <f t="shared" si="191"/>
        <v>0.96177484161592774</v>
      </c>
      <c r="U232" s="4">
        <f t="shared" si="191"/>
        <v>0.94584787155511363</v>
      </c>
      <c r="V232" s="4">
        <f t="shared" si="191"/>
        <v>0.92370360150141495</v>
      </c>
      <c r="W232" s="4">
        <f t="shared" si="191"/>
        <v>0.89334463567658451</v>
      </c>
      <c r="X232" s="4">
        <f t="shared" si="191"/>
        <v>0.85254543874327005</v>
      </c>
      <c r="Y232" s="4">
        <f t="shared" si="191"/>
        <v>0.79921300652623883</v>
      </c>
      <c r="Z232" s="4">
        <f t="shared" si="191"/>
        <v>0.73204982249993378</v>
      </c>
      <c r="AA232" s="4">
        <f t="shared" si="191"/>
        <v>0.65145592958786691</v>
      </c>
      <c r="AB232" s="4">
        <f t="shared" si="191"/>
        <v>0.56032247880849573</v>
      </c>
      <c r="AC232" s="4">
        <f t="shared" si="191"/>
        <v>0.46411326873185343</v>
      </c>
      <c r="AD232" s="4">
        <f t="shared" si="191"/>
        <v>0.36979727595523937</v>
      </c>
      <c r="AE232" s="4">
        <f t="shared" si="191"/>
        <v>0.28393948637231203</v>
      </c>
      <c r="AF232" s="4">
        <f t="shared" si="191"/>
        <v>0.21097259161117732</v>
      </c>
      <c r="AG232" s="4">
        <f t="shared" si="191"/>
        <v>0.15253917653798199</v>
      </c>
      <c r="AH232" s="4">
        <f t="shared" si="191"/>
        <v>0.10795188737709993</v>
      </c>
      <c r="AI232" s="4">
        <f t="shared" si="191"/>
        <v>7.5176653938091809E-2</v>
      </c>
      <c r="AJ232" s="4">
        <f t="shared" si="191"/>
        <v>5.1742836177502194E-2</v>
      </c>
      <c r="AK232" s="4">
        <f t="shared" si="191"/>
        <v>3.5319190625345942E-2</v>
      </c>
      <c r="AL232" s="4">
        <f t="shared" si="191"/>
        <v>2.3969442072658165E-2</v>
      </c>
      <c r="AM232" s="4">
        <f t="shared" si="191"/>
        <v>1.6202243558389728E-2</v>
      </c>
      <c r="AN232" s="4">
        <f t="shared" si="191"/>
        <v>1.0922240564108399E-2</v>
      </c>
      <c r="AO232" s="4">
        <f t="shared" si="191"/>
        <v>7.3493212906090566E-3</v>
      </c>
      <c r="AP232" s="4">
        <f t="shared" si="191"/>
        <v>4.9390262185057265E-3</v>
      </c>
      <c r="AQ232" s="4">
        <f t="shared" si="191"/>
        <v>3.3164275492956197E-3</v>
      </c>
      <c r="AR232" s="4">
        <f t="shared" si="191"/>
        <v>2.2256362146679809E-3</v>
      </c>
    </row>
    <row r="233" spans="1:44" x14ac:dyDescent="0.25">
      <c r="A233" s="24" t="s">
        <v>59</v>
      </c>
      <c r="B233" s="47">
        <f>'Parameter Input'!$L$117</f>
        <v>39.507490909090912</v>
      </c>
      <c r="C233" s="48">
        <f>'Parameter Input'!$M$117</f>
        <v>33.429415384615389</v>
      </c>
      <c r="D233" s="1" t="s">
        <v>60</v>
      </c>
      <c r="L233" s="54">
        <f>'Parameter Input'!$O$117</f>
        <v>12</v>
      </c>
      <c r="M233" s="37">
        <v>0</v>
      </c>
      <c r="N233" s="37">
        <v>1</v>
      </c>
      <c r="O233" s="37">
        <f>'Parameter Input'!$P$117</f>
        <v>0.9</v>
      </c>
      <c r="P233" s="55">
        <f>'Parameter Input'!$Q$117</f>
        <v>0.4</v>
      </c>
      <c r="Q233" s="4">
        <f t="shared" si="191"/>
        <v>0.9867978615748374</v>
      </c>
      <c r="R233" s="4">
        <f t="shared" si="191"/>
        <v>0.98114509762858249</v>
      </c>
      <c r="S233" s="4">
        <f t="shared" si="191"/>
        <v>0.97311898315872036</v>
      </c>
      <c r="T233" s="4">
        <f t="shared" si="191"/>
        <v>0.96177484161592774</v>
      </c>
      <c r="U233" s="4">
        <f t="shared" si="191"/>
        <v>0.94584787155511363</v>
      </c>
      <c r="V233" s="4">
        <f t="shared" si="191"/>
        <v>0.92370360150141495</v>
      </c>
      <c r="W233" s="4">
        <f t="shared" si="191"/>
        <v>0.89334463567658451</v>
      </c>
      <c r="X233" s="4">
        <f t="shared" si="191"/>
        <v>0.85254543874327005</v>
      </c>
      <c r="Y233" s="4">
        <f t="shared" si="191"/>
        <v>0.79921300652623883</v>
      </c>
      <c r="Z233" s="4">
        <f t="shared" si="191"/>
        <v>0.73204982249993378</v>
      </c>
      <c r="AA233" s="4">
        <f t="shared" si="191"/>
        <v>0.65145592958786691</v>
      </c>
      <c r="AB233" s="4">
        <f t="shared" si="191"/>
        <v>0.56032247880849573</v>
      </c>
      <c r="AC233" s="4">
        <f t="shared" si="191"/>
        <v>0.46411326873185343</v>
      </c>
      <c r="AD233" s="4">
        <f t="shared" si="191"/>
        <v>0.36979727595523937</v>
      </c>
      <c r="AE233" s="4">
        <f t="shared" si="191"/>
        <v>0.28393948637231203</v>
      </c>
      <c r="AF233" s="4">
        <f t="shared" si="191"/>
        <v>0.21097259161117732</v>
      </c>
      <c r="AG233" s="4">
        <f t="shared" si="191"/>
        <v>0.15253917653798199</v>
      </c>
      <c r="AH233" s="4">
        <f t="shared" si="191"/>
        <v>0.10795188737709993</v>
      </c>
      <c r="AI233" s="4">
        <f t="shared" si="191"/>
        <v>7.5176653938091809E-2</v>
      </c>
      <c r="AJ233" s="4">
        <f t="shared" si="191"/>
        <v>5.1742836177502194E-2</v>
      </c>
      <c r="AK233" s="4">
        <f t="shared" si="191"/>
        <v>3.5319190625345942E-2</v>
      </c>
      <c r="AL233" s="4">
        <f t="shared" si="191"/>
        <v>2.3969442072658165E-2</v>
      </c>
      <c r="AM233" s="4">
        <f t="shared" si="191"/>
        <v>1.6202243558389728E-2</v>
      </c>
      <c r="AN233" s="4">
        <f t="shared" si="191"/>
        <v>1.0922240564108399E-2</v>
      </c>
      <c r="AO233" s="4">
        <f t="shared" si="191"/>
        <v>7.3493212906090566E-3</v>
      </c>
      <c r="AP233" s="4">
        <f t="shared" si="191"/>
        <v>4.9390262185057265E-3</v>
      </c>
      <c r="AQ233" s="4">
        <f t="shared" si="191"/>
        <v>3.3164275492956197E-3</v>
      </c>
      <c r="AR233" s="4">
        <f t="shared" si="191"/>
        <v>2.2256362146679809E-3</v>
      </c>
    </row>
    <row r="234" spans="1:44" x14ac:dyDescent="0.25">
      <c r="A234" s="24" t="s">
        <v>67</v>
      </c>
      <c r="B234" s="45">
        <f>'Parameter Input'!$L$118</f>
        <v>0.21633448448114301</v>
      </c>
      <c r="C234" s="46">
        <f>'Parameter Input'!$M$118</f>
        <v>0.101814693285632</v>
      </c>
      <c r="D234" s="1" t="s">
        <v>68</v>
      </c>
      <c r="L234" s="54">
        <f>'Parameter Input'!$O$118</f>
        <v>12</v>
      </c>
      <c r="M234" s="37">
        <v>0</v>
      </c>
      <c r="N234" s="37">
        <v>1</v>
      </c>
      <c r="O234" s="37">
        <f>'Parameter Input'!$P$118</f>
        <v>0.9</v>
      </c>
      <c r="P234" s="55">
        <f>'Parameter Input'!$Q$118</f>
        <v>0.4</v>
      </c>
      <c r="Q234" s="4">
        <f t="shared" si="191"/>
        <v>0.9867978615748374</v>
      </c>
      <c r="R234" s="4">
        <f t="shared" si="191"/>
        <v>0.98114509762858249</v>
      </c>
      <c r="S234" s="4">
        <f t="shared" si="191"/>
        <v>0.97311898315872036</v>
      </c>
      <c r="T234" s="4">
        <f t="shared" ref="T234:AI241" si="192">$N234+($M234-$N234)*((1/(1+EXP(-$P234*(T$9-$L234)))^$O234))</f>
        <v>0.96177484161592774</v>
      </c>
      <c r="U234" s="4">
        <f t="shared" si="192"/>
        <v>0.94584787155511363</v>
      </c>
      <c r="V234" s="4">
        <f t="shared" si="192"/>
        <v>0.92370360150141495</v>
      </c>
      <c r="W234" s="4">
        <f t="shared" si="192"/>
        <v>0.89334463567658451</v>
      </c>
      <c r="X234" s="4">
        <f t="shared" si="192"/>
        <v>0.85254543874327005</v>
      </c>
      <c r="Y234" s="4">
        <f t="shared" si="192"/>
        <v>0.79921300652623883</v>
      </c>
      <c r="Z234" s="4">
        <f t="shared" si="192"/>
        <v>0.73204982249993378</v>
      </c>
      <c r="AA234" s="4">
        <f t="shared" si="192"/>
        <v>0.65145592958786691</v>
      </c>
      <c r="AB234" s="4">
        <f t="shared" si="192"/>
        <v>0.56032247880849573</v>
      </c>
      <c r="AC234" s="4">
        <f t="shared" si="192"/>
        <v>0.46411326873185343</v>
      </c>
      <c r="AD234" s="4">
        <f t="shared" si="192"/>
        <v>0.36979727595523937</v>
      </c>
      <c r="AE234" s="4">
        <f t="shared" si="192"/>
        <v>0.28393948637231203</v>
      </c>
      <c r="AF234" s="4">
        <f t="shared" si="192"/>
        <v>0.21097259161117732</v>
      </c>
      <c r="AG234" s="4">
        <f t="shared" si="192"/>
        <v>0.15253917653798199</v>
      </c>
      <c r="AH234" s="4">
        <f t="shared" si="192"/>
        <v>0.10795188737709993</v>
      </c>
      <c r="AI234" s="4">
        <f t="shared" si="192"/>
        <v>7.5176653938091809E-2</v>
      </c>
      <c r="AJ234" s="4">
        <f t="shared" ref="AJ234:AR241" si="193">$N234+($M234-$N234)*((1/(1+EXP(-$P234*(AJ$9-$L234)))^$O234))</f>
        <v>5.1742836177502194E-2</v>
      </c>
      <c r="AK234" s="4">
        <f t="shared" si="193"/>
        <v>3.5319190625345942E-2</v>
      </c>
      <c r="AL234" s="4">
        <f t="shared" si="193"/>
        <v>2.3969442072658165E-2</v>
      </c>
      <c r="AM234" s="4">
        <f t="shared" si="193"/>
        <v>1.6202243558389728E-2</v>
      </c>
      <c r="AN234" s="4">
        <f t="shared" si="193"/>
        <v>1.0922240564108399E-2</v>
      </c>
      <c r="AO234" s="4">
        <f t="shared" si="193"/>
        <v>7.3493212906090566E-3</v>
      </c>
      <c r="AP234" s="4">
        <f t="shared" si="193"/>
        <v>4.9390262185057265E-3</v>
      </c>
      <c r="AQ234" s="4">
        <f t="shared" si="193"/>
        <v>3.3164275492956197E-3</v>
      </c>
      <c r="AR234" s="4">
        <f t="shared" si="193"/>
        <v>2.2256362146679809E-3</v>
      </c>
    </row>
    <row r="235" spans="1:44" x14ac:dyDescent="0.25">
      <c r="A235" s="24" t="s">
        <v>206</v>
      </c>
      <c r="B235" s="115">
        <f>'Parameter Input'!$L$121</f>
        <v>0</v>
      </c>
      <c r="C235" s="116">
        <f>'Parameter Input'!$M$121</f>
        <v>0</v>
      </c>
      <c r="D235" s="1" t="s">
        <v>76</v>
      </c>
      <c r="L235" s="54">
        <f>'Parameter Input'!$O$121</f>
        <v>17</v>
      </c>
      <c r="M235" s="37">
        <v>0</v>
      </c>
      <c r="N235" s="37">
        <v>1</v>
      </c>
      <c r="O235" s="37">
        <f>'Parameter Input'!$P$121</f>
        <v>0.9</v>
      </c>
      <c r="P235" s="55">
        <f>'Parameter Input'!$Q$121</f>
        <v>0.4</v>
      </c>
      <c r="Q235" s="4">
        <f t="shared" ref="Q235:AR235" si="194">$N235+($M235-$N235)*((1/(1+EXP(-$P235*(Q$9-$L235)))^$O235))</f>
        <v>0.99780374543478534</v>
      </c>
      <c r="R235" s="4">
        <f t="shared" si="194"/>
        <v>0.99685359315256394</v>
      </c>
      <c r="S235" s="4">
        <f t="shared" si="194"/>
        <v>0.99549347132349975</v>
      </c>
      <c r="T235" s="4">
        <f t="shared" si="194"/>
        <v>0.99354772139898062</v>
      </c>
      <c r="U235" s="4">
        <f t="shared" si="194"/>
        <v>0.99076681540580536</v>
      </c>
      <c r="V235" s="4">
        <f t="shared" si="194"/>
        <v>0.9867978615748374</v>
      </c>
      <c r="W235" s="4">
        <f t="shared" si="194"/>
        <v>0.98114509762858249</v>
      </c>
      <c r="X235" s="4">
        <f t="shared" si="194"/>
        <v>0.97311898315872036</v>
      </c>
      <c r="Y235" s="4">
        <f t="shared" si="194"/>
        <v>0.96177484161592774</v>
      </c>
      <c r="Z235" s="4">
        <f t="shared" si="194"/>
        <v>0.94584787155511363</v>
      </c>
      <c r="AA235" s="4">
        <f t="shared" si="194"/>
        <v>0.92370360150141495</v>
      </c>
      <c r="AB235" s="4">
        <f t="shared" si="194"/>
        <v>0.89334463567658451</v>
      </c>
      <c r="AC235" s="4">
        <f t="shared" si="194"/>
        <v>0.85254543874327005</v>
      </c>
      <c r="AD235" s="4">
        <f t="shared" si="194"/>
        <v>0.79921300652623883</v>
      </c>
      <c r="AE235" s="4">
        <f t="shared" si="194"/>
        <v>0.73204982249993378</v>
      </c>
      <c r="AF235" s="4">
        <f t="shared" si="194"/>
        <v>0.65145592958786691</v>
      </c>
      <c r="AG235" s="4">
        <f t="shared" si="194"/>
        <v>0.56032247880849573</v>
      </c>
      <c r="AH235" s="4">
        <f t="shared" si="194"/>
        <v>0.46411326873185343</v>
      </c>
      <c r="AI235" s="4">
        <f t="shared" si="194"/>
        <v>0.36979727595523937</v>
      </c>
      <c r="AJ235" s="4">
        <f t="shared" si="194"/>
        <v>0.28393948637231203</v>
      </c>
      <c r="AK235" s="4">
        <f t="shared" si="194"/>
        <v>0.21097259161117732</v>
      </c>
      <c r="AL235" s="4">
        <f t="shared" si="194"/>
        <v>0.15253917653798199</v>
      </c>
      <c r="AM235" s="4">
        <f t="shared" si="194"/>
        <v>0.10795188737709993</v>
      </c>
      <c r="AN235" s="4">
        <f t="shared" si="194"/>
        <v>7.5176653938091809E-2</v>
      </c>
      <c r="AO235" s="4">
        <f t="shared" si="194"/>
        <v>5.1742836177502194E-2</v>
      </c>
      <c r="AP235" s="4">
        <f t="shared" si="194"/>
        <v>3.5319190625345942E-2</v>
      </c>
      <c r="AQ235" s="4">
        <f t="shared" si="194"/>
        <v>2.3969442072658165E-2</v>
      </c>
      <c r="AR235" s="4">
        <f t="shared" si="194"/>
        <v>1.6202243558389728E-2</v>
      </c>
    </row>
    <row r="236" spans="1:44" x14ac:dyDescent="0.25">
      <c r="A236" s="24" t="s">
        <v>41</v>
      </c>
      <c r="B236" s="43">
        <f>'Parameter Input'!$L$115</f>
        <v>20</v>
      </c>
      <c r="C236" s="44">
        <f>'Parameter Input'!$M$115</f>
        <v>20</v>
      </c>
      <c r="D236" s="1" t="s">
        <v>42</v>
      </c>
      <c r="L236" s="54">
        <f>'Parameter Input'!$O$115</f>
        <v>12</v>
      </c>
      <c r="M236" s="37">
        <v>0</v>
      </c>
      <c r="N236" s="37">
        <v>1</v>
      </c>
      <c r="O236" s="37">
        <f>'Parameter Input'!$P$115</f>
        <v>0.9</v>
      </c>
      <c r="P236" s="55">
        <f>'Parameter Input'!$Q$115</f>
        <v>0.4</v>
      </c>
      <c r="Q236" s="4">
        <f t="shared" ref="Q236:AF241" si="195">$N236+($M236-$N236)*((1/(1+EXP(-$P236*(Q$9-$L236)))^$O236))</f>
        <v>0.9867978615748374</v>
      </c>
      <c r="R236" s="4">
        <f t="shared" si="195"/>
        <v>0.98114509762858249</v>
      </c>
      <c r="S236" s="4">
        <f t="shared" si="195"/>
        <v>0.97311898315872036</v>
      </c>
      <c r="T236" s="4">
        <f t="shared" si="195"/>
        <v>0.96177484161592774</v>
      </c>
      <c r="U236" s="4">
        <f t="shared" si="195"/>
        <v>0.94584787155511363</v>
      </c>
      <c r="V236" s="4">
        <f t="shared" si="195"/>
        <v>0.92370360150141495</v>
      </c>
      <c r="W236" s="4">
        <f t="shared" si="195"/>
        <v>0.89334463567658451</v>
      </c>
      <c r="X236" s="4">
        <f t="shared" si="195"/>
        <v>0.85254543874327005</v>
      </c>
      <c r="Y236" s="4">
        <f t="shared" si="195"/>
        <v>0.79921300652623883</v>
      </c>
      <c r="Z236" s="4">
        <f t="shared" si="195"/>
        <v>0.73204982249993378</v>
      </c>
      <c r="AA236" s="4">
        <f t="shared" si="195"/>
        <v>0.65145592958786691</v>
      </c>
      <c r="AB236" s="4">
        <f t="shared" si="195"/>
        <v>0.56032247880849573</v>
      </c>
      <c r="AC236" s="4">
        <f t="shared" si="195"/>
        <v>0.46411326873185343</v>
      </c>
      <c r="AD236" s="4">
        <f t="shared" si="195"/>
        <v>0.36979727595523937</v>
      </c>
      <c r="AE236" s="4">
        <f t="shared" si="195"/>
        <v>0.28393948637231203</v>
      </c>
      <c r="AF236" s="4">
        <f t="shared" si="195"/>
        <v>0.21097259161117732</v>
      </c>
      <c r="AG236" s="4">
        <f t="shared" si="192"/>
        <v>0.15253917653798199</v>
      </c>
      <c r="AH236" s="4">
        <f t="shared" si="192"/>
        <v>0.10795188737709993</v>
      </c>
      <c r="AI236" s="4">
        <f t="shared" si="192"/>
        <v>7.5176653938091809E-2</v>
      </c>
      <c r="AJ236" s="4">
        <f t="shared" si="193"/>
        <v>5.1742836177502194E-2</v>
      </c>
      <c r="AK236" s="4">
        <f t="shared" si="193"/>
        <v>3.5319190625345942E-2</v>
      </c>
      <c r="AL236" s="4">
        <f t="shared" si="193"/>
        <v>2.3969442072658165E-2</v>
      </c>
      <c r="AM236" s="4">
        <f t="shared" si="193"/>
        <v>1.6202243558389728E-2</v>
      </c>
      <c r="AN236" s="4">
        <f t="shared" si="193"/>
        <v>1.0922240564108399E-2</v>
      </c>
      <c r="AO236" s="4">
        <f t="shared" si="193"/>
        <v>7.3493212906090566E-3</v>
      </c>
      <c r="AP236" s="4">
        <f t="shared" si="193"/>
        <v>4.9390262185057265E-3</v>
      </c>
      <c r="AQ236" s="4">
        <f t="shared" si="193"/>
        <v>3.3164275492956197E-3</v>
      </c>
      <c r="AR236" s="4">
        <f t="shared" si="193"/>
        <v>2.2256362146679809E-3</v>
      </c>
    </row>
    <row r="237" spans="1:44" x14ac:dyDescent="0.25">
      <c r="A237" s="24" t="s">
        <v>70</v>
      </c>
      <c r="B237" s="43">
        <f>'Parameter Input'!B107</f>
        <v>30</v>
      </c>
      <c r="C237" s="44">
        <f>'Parameter Input'!C107</f>
        <v>30</v>
      </c>
      <c r="D237" s="1" t="s">
        <v>42</v>
      </c>
      <c r="L237" s="54">
        <f>'Parameter Input'!E107</f>
        <v>12</v>
      </c>
      <c r="M237" s="37">
        <v>0</v>
      </c>
      <c r="N237" s="37">
        <v>1</v>
      </c>
      <c r="O237" s="37">
        <f>'Parameter Input'!F107</f>
        <v>0.9</v>
      </c>
      <c r="P237" s="55">
        <f>'Parameter Input'!G107</f>
        <v>0.4</v>
      </c>
      <c r="Q237" s="4">
        <f t="shared" si="195"/>
        <v>0.9867978615748374</v>
      </c>
      <c r="R237" s="4">
        <f t="shared" si="195"/>
        <v>0.98114509762858249</v>
      </c>
      <c r="S237" s="4">
        <f t="shared" si="195"/>
        <v>0.97311898315872036</v>
      </c>
      <c r="T237" s="4">
        <f t="shared" si="195"/>
        <v>0.96177484161592774</v>
      </c>
      <c r="U237" s="4">
        <f t="shared" si="195"/>
        <v>0.94584787155511363</v>
      </c>
      <c r="V237" s="4">
        <f t="shared" si="195"/>
        <v>0.92370360150141495</v>
      </c>
      <c r="W237" s="4">
        <f t="shared" si="195"/>
        <v>0.89334463567658451</v>
      </c>
      <c r="X237" s="4">
        <f t="shared" si="195"/>
        <v>0.85254543874327005</v>
      </c>
      <c r="Y237" s="4">
        <f t="shared" si="195"/>
        <v>0.79921300652623883</v>
      </c>
      <c r="Z237" s="4">
        <f t="shared" si="195"/>
        <v>0.73204982249993378</v>
      </c>
      <c r="AA237" s="4">
        <f t="shared" si="195"/>
        <v>0.65145592958786691</v>
      </c>
      <c r="AB237" s="4">
        <f t="shared" si="195"/>
        <v>0.56032247880849573</v>
      </c>
      <c r="AC237" s="4">
        <f t="shared" si="195"/>
        <v>0.46411326873185343</v>
      </c>
      <c r="AD237" s="4">
        <f t="shared" si="195"/>
        <v>0.36979727595523937</v>
      </c>
      <c r="AE237" s="4">
        <f t="shared" si="195"/>
        <v>0.28393948637231203</v>
      </c>
      <c r="AF237" s="4">
        <f t="shared" si="195"/>
        <v>0.21097259161117732</v>
      </c>
      <c r="AG237" s="4">
        <f t="shared" si="192"/>
        <v>0.15253917653798199</v>
      </c>
      <c r="AH237" s="4">
        <f t="shared" si="192"/>
        <v>0.10795188737709993</v>
      </c>
      <c r="AI237" s="4">
        <f t="shared" si="192"/>
        <v>7.5176653938091809E-2</v>
      </c>
      <c r="AJ237" s="4">
        <f t="shared" si="193"/>
        <v>5.1742836177502194E-2</v>
      </c>
      <c r="AK237" s="4">
        <f t="shared" si="193"/>
        <v>3.5319190625345942E-2</v>
      </c>
      <c r="AL237" s="4">
        <f t="shared" si="193"/>
        <v>2.3969442072658165E-2</v>
      </c>
      <c r="AM237" s="4">
        <f t="shared" si="193"/>
        <v>1.6202243558389728E-2</v>
      </c>
      <c r="AN237" s="4">
        <f t="shared" si="193"/>
        <v>1.0922240564108399E-2</v>
      </c>
      <c r="AO237" s="4">
        <f t="shared" si="193"/>
        <v>7.3493212906090566E-3</v>
      </c>
      <c r="AP237" s="4">
        <f t="shared" si="193"/>
        <v>4.9390262185057265E-3</v>
      </c>
      <c r="AQ237" s="4">
        <f t="shared" si="193"/>
        <v>3.3164275492956197E-3</v>
      </c>
      <c r="AR237" s="4">
        <f t="shared" si="193"/>
        <v>2.2256362146679809E-3</v>
      </c>
    </row>
    <row r="238" spans="1:44" x14ac:dyDescent="0.25">
      <c r="A238" s="24" t="s">
        <v>207</v>
      </c>
      <c r="B238" s="70">
        <f>'Parameter Input'!B104</f>
        <v>2240</v>
      </c>
      <c r="C238" s="71">
        <f>'Parameter Input'!C104</f>
        <v>2240</v>
      </c>
      <c r="D238" s="1" t="s">
        <v>49</v>
      </c>
      <c r="L238" s="54">
        <f>'Parameter Input'!E104</f>
        <v>12</v>
      </c>
      <c r="M238" s="37">
        <v>0</v>
      </c>
      <c r="N238" s="37">
        <v>1</v>
      </c>
      <c r="O238" s="37">
        <f>'Parameter Input'!F104</f>
        <v>0.9</v>
      </c>
      <c r="P238" s="55">
        <f>'Parameter Input'!G104</f>
        <v>0.4</v>
      </c>
      <c r="Q238" s="4">
        <f t="shared" si="195"/>
        <v>0.9867978615748374</v>
      </c>
      <c r="R238" s="4">
        <f t="shared" si="195"/>
        <v>0.98114509762858249</v>
      </c>
      <c r="S238" s="4">
        <f t="shared" si="195"/>
        <v>0.97311898315872036</v>
      </c>
      <c r="T238" s="4">
        <f t="shared" si="195"/>
        <v>0.96177484161592774</v>
      </c>
      <c r="U238" s="4">
        <f t="shared" si="195"/>
        <v>0.94584787155511363</v>
      </c>
      <c r="V238" s="4">
        <f t="shared" si="195"/>
        <v>0.92370360150141495</v>
      </c>
      <c r="W238" s="4">
        <f t="shared" si="195"/>
        <v>0.89334463567658451</v>
      </c>
      <c r="X238" s="4">
        <f t="shared" si="195"/>
        <v>0.85254543874327005</v>
      </c>
      <c r="Y238" s="4">
        <f t="shared" si="195"/>
        <v>0.79921300652623883</v>
      </c>
      <c r="Z238" s="4">
        <f t="shared" si="195"/>
        <v>0.73204982249993378</v>
      </c>
      <c r="AA238" s="4">
        <f t="shared" si="195"/>
        <v>0.65145592958786691</v>
      </c>
      <c r="AB238" s="4">
        <f t="shared" si="195"/>
        <v>0.56032247880849573</v>
      </c>
      <c r="AC238" s="4">
        <f t="shared" si="195"/>
        <v>0.46411326873185343</v>
      </c>
      <c r="AD238" s="4">
        <f t="shared" si="195"/>
        <v>0.36979727595523937</v>
      </c>
      <c r="AE238" s="4">
        <f t="shared" si="195"/>
        <v>0.28393948637231203</v>
      </c>
      <c r="AF238" s="4">
        <f t="shared" si="195"/>
        <v>0.21097259161117732</v>
      </c>
      <c r="AG238" s="4">
        <f t="shared" si="192"/>
        <v>0.15253917653798199</v>
      </c>
      <c r="AH238" s="4">
        <f t="shared" si="192"/>
        <v>0.10795188737709993</v>
      </c>
      <c r="AI238" s="4">
        <f t="shared" si="192"/>
        <v>7.5176653938091809E-2</v>
      </c>
      <c r="AJ238" s="4">
        <f t="shared" si="193"/>
        <v>5.1742836177502194E-2</v>
      </c>
      <c r="AK238" s="4">
        <f t="shared" si="193"/>
        <v>3.5319190625345942E-2</v>
      </c>
      <c r="AL238" s="4">
        <f t="shared" si="193"/>
        <v>2.3969442072658165E-2</v>
      </c>
      <c r="AM238" s="4">
        <f t="shared" si="193"/>
        <v>1.6202243558389728E-2</v>
      </c>
      <c r="AN238" s="4">
        <f t="shared" si="193"/>
        <v>1.0922240564108399E-2</v>
      </c>
      <c r="AO238" s="4">
        <f t="shared" si="193"/>
        <v>7.3493212906090566E-3</v>
      </c>
      <c r="AP238" s="4">
        <f t="shared" si="193"/>
        <v>4.9390262185057265E-3</v>
      </c>
      <c r="AQ238" s="4">
        <f t="shared" si="193"/>
        <v>3.3164275492956197E-3</v>
      </c>
      <c r="AR238" s="4">
        <f t="shared" si="193"/>
        <v>2.2256362146679809E-3</v>
      </c>
    </row>
    <row r="239" spans="1:44" x14ac:dyDescent="0.25">
      <c r="A239" s="24" t="s">
        <v>56</v>
      </c>
      <c r="B239" s="72">
        <f>'Parameter Input'!B105</f>
        <v>0.32</v>
      </c>
      <c r="C239" s="73">
        <f>'Parameter Input'!C105</f>
        <v>0.32</v>
      </c>
      <c r="D239" s="1" t="s">
        <v>57</v>
      </c>
      <c r="L239" s="54">
        <f>'Parameter Input'!E105</f>
        <v>12</v>
      </c>
      <c r="M239" s="37">
        <v>0</v>
      </c>
      <c r="N239" s="37">
        <v>1</v>
      </c>
      <c r="O239" s="37">
        <f>'Parameter Input'!F105</f>
        <v>0.9</v>
      </c>
      <c r="P239" s="55">
        <f>'Parameter Input'!G105</f>
        <v>0.4</v>
      </c>
      <c r="Q239" s="4">
        <f t="shared" si="195"/>
        <v>0.9867978615748374</v>
      </c>
      <c r="R239" s="4">
        <f t="shared" si="195"/>
        <v>0.98114509762858249</v>
      </c>
      <c r="S239" s="4">
        <f t="shared" si="195"/>
        <v>0.97311898315872036</v>
      </c>
      <c r="T239" s="4">
        <f t="shared" si="195"/>
        <v>0.96177484161592774</v>
      </c>
      <c r="U239" s="4">
        <f t="shared" si="195"/>
        <v>0.94584787155511363</v>
      </c>
      <c r="V239" s="4">
        <f t="shared" si="195"/>
        <v>0.92370360150141495</v>
      </c>
      <c r="W239" s="4">
        <f t="shared" si="195"/>
        <v>0.89334463567658451</v>
      </c>
      <c r="X239" s="4">
        <f t="shared" si="195"/>
        <v>0.85254543874327005</v>
      </c>
      <c r="Y239" s="4">
        <f t="shared" si="195"/>
        <v>0.79921300652623883</v>
      </c>
      <c r="Z239" s="4">
        <f t="shared" si="195"/>
        <v>0.73204982249993378</v>
      </c>
      <c r="AA239" s="4">
        <f t="shared" si="195"/>
        <v>0.65145592958786691</v>
      </c>
      <c r="AB239" s="4">
        <f t="shared" si="195"/>
        <v>0.56032247880849573</v>
      </c>
      <c r="AC239" s="4">
        <f t="shared" si="195"/>
        <v>0.46411326873185343</v>
      </c>
      <c r="AD239" s="4">
        <f t="shared" si="195"/>
        <v>0.36979727595523937</v>
      </c>
      <c r="AE239" s="4">
        <f t="shared" si="195"/>
        <v>0.28393948637231203</v>
      </c>
      <c r="AF239" s="4">
        <f t="shared" si="195"/>
        <v>0.21097259161117732</v>
      </c>
      <c r="AG239" s="4">
        <f t="shared" si="192"/>
        <v>0.15253917653798199</v>
      </c>
      <c r="AH239" s="4">
        <f t="shared" si="192"/>
        <v>0.10795188737709993</v>
      </c>
      <c r="AI239" s="4">
        <f t="shared" si="192"/>
        <v>7.5176653938091809E-2</v>
      </c>
      <c r="AJ239" s="4">
        <f t="shared" si="193"/>
        <v>5.1742836177502194E-2</v>
      </c>
      <c r="AK239" s="4">
        <f t="shared" si="193"/>
        <v>3.5319190625345942E-2</v>
      </c>
      <c r="AL239" s="4">
        <f t="shared" si="193"/>
        <v>2.3969442072658165E-2</v>
      </c>
      <c r="AM239" s="4">
        <f t="shared" si="193"/>
        <v>1.6202243558389728E-2</v>
      </c>
      <c r="AN239" s="4">
        <f t="shared" si="193"/>
        <v>1.0922240564108399E-2</v>
      </c>
      <c r="AO239" s="4">
        <f t="shared" si="193"/>
        <v>7.3493212906090566E-3</v>
      </c>
      <c r="AP239" s="4">
        <f t="shared" si="193"/>
        <v>4.9390262185057265E-3</v>
      </c>
      <c r="AQ239" s="4">
        <f t="shared" si="193"/>
        <v>3.3164275492956197E-3</v>
      </c>
      <c r="AR239" s="4">
        <f t="shared" si="193"/>
        <v>2.2256362146679809E-3</v>
      </c>
    </row>
    <row r="240" spans="1:44" x14ac:dyDescent="0.25">
      <c r="A240" s="24" t="s">
        <v>73</v>
      </c>
      <c r="B240" s="72">
        <f>'Parameter Input'!$L$119</f>
        <v>1.7857142857142856E-2</v>
      </c>
      <c r="C240" s="73">
        <f>'Parameter Input'!$M$119</f>
        <v>1.7857142857142856E-2</v>
      </c>
      <c r="D240" s="1" t="s">
        <v>57</v>
      </c>
      <c r="L240" s="54">
        <f>'Parameter Input'!$O$119</f>
        <v>12</v>
      </c>
      <c r="M240" s="37">
        <v>0</v>
      </c>
      <c r="N240" s="37">
        <v>1</v>
      </c>
      <c r="O240" s="37">
        <f>'Parameter Input'!$P$119</f>
        <v>0.9</v>
      </c>
      <c r="P240" s="55">
        <f>'Parameter Input'!$Q$119</f>
        <v>0.4</v>
      </c>
      <c r="Q240" s="4">
        <f t="shared" si="195"/>
        <v>0.9867978615748374</v>
      </c>
      <c r="R240" s="4">
        <f t="shared" si="195"/>
        <v>0.98114509762858249</v>
      </c>
      <c r="S240" s="4">
        <f t="shared" si="195"/>
        <v>0.97311898315872036</v>
      </c>
      <c r="T240" s="4">
        <f t="shared" si="195"/>
        <v>0.96177484161592774</v>
      </c>
      <c r="U240" s="4">
        <f t="shared" si="195"/>
        <v>0.94584787155511363</v>
      </c>
      <c r="V240" s="4">
        <f t="shared" si="195"/>
        <v>0.92370360150141495</v>
      </c>
      <c r="W240" s="4">
        <f t="shared" si="195"/>
        <v>0.89334463567658451</v>
      </c>
      <c r="X240" s="4">
        <f t="shared" si="195"/>
        <v>0.85254543874327005</v>
      </c>
      <c r="Y240" s="4">
        <f t="shared" si="195"/>
        <v>0.79921300652623883</v>
      </c>
      <c r="Z240" s="4">
        <f t="shared" si="195"/>
        <v>0.73204982249993378</v>
      </c>
      <c r="AA240" s="4">
        <f t="shared" si="195"/>
        <v>0.65145592958786691</v>
      </c>
      <c r="AB240" s="4">
        <f t="shared" si="195"/>
        <v>0.56032247880849573</v>
      </c>
      <c r="AC240" s="4">
        <f t="shared" si="195"/>
        <v>0.46411326873185343</v>
      </c>
      <c r="AD240" s="4">
        <f t="shared" si="195"/>
        <v>0.36979727595523937</v>
      </c>
      <c r="AE240" s="4">
        <f t="shared" si="195"/>
        <v>0.28393948637231203</v>
      </c>
      <c r="AF240" s="4">
        <f t="shared" si="195"/>
        <v>0.21097259161117732</v>
      </c>
      <c r="AG240" s="4">
        <f t="shared" si="192"/>
        <v>0.15253917653798199</v>
      </c>
      <c r="AH240" s="4">
        <f t="shared" si="192"/>
        <v>0.10795188737709993</v>
      </c>
      <c r="AI240" s="4">
        <f t="shared" si="192"/>
        <v>7.5176653938091809E-2</v>
      </c>
      <c r="AJ240" s="4">
        <f t="shared" si="193"/>
        <v>5.1742836177502194E-2</v>
      </c>
      <c r="AK240" s="4">
        <f t="shared" si="193"/>
        <v>3.5319190625345942E-2</v>
      </c>
      <c r="AL240" s="4">
        <f t="shared" si="193"/>
        <v>2.3969442072658165E-2</v>
      </c>
      <c r="AM240" s="4">
        <f t="shared" si="193"/>
        <v>1.6202243558389728E-2</v>
      </c>
      <c r="AN240" s="4">
        <f t="shared" si="193"/>
        <v>1.0922240564108399E-2</v>
      </c>
      <c r="AO240" s="4">
        <f t="shared" si="193"/>
        <v>7.3493212906090566E-3</v>
      </c>
      <c r="AP240" s="4">
        <f t="shared" si="193"/>
        <v>4.9390262185057265E-3</v>
      </c>
      <c r="AQ240" s="4">
        <f t="shared" si="193"/>
        <v>3.3164275492956197E-3</v>
      </c>
      <c r="AR240" s="4">
        <f t="shared" si="193"/>
        <v>2.2256362146679809E-3</v>
      </c>
    </row>
    <row r="241" spans="1:44" ht="15.75" thickBot="1" x14ac:dyDescent="0.3">
      <c r="A241" s="24" t="s">
        <v>64</v>
      </c>
      <c r="B241" s="74">
        <f>'Parameter Input'!B106</f>
        <v>178500</v>
      </c>
      <c r="C241" s="75">
        <f>'Parameter Input'!C106</f>
        <v>178500</v>
      </c>
      <c r="D241" s="1" t="s">
        <v>65</v>
      </c>
      <c r="L241" s="56">
        <f>'Parameter Input'!E106</f>
        <v>12</v>
      </c>
      <c r="M241" s="57">
        <v>0</v>
      </c>
      <c r="N241" s="57">
        <v>1</v>
      </c>
      <c r="O241" s="57">
        <f>'Parameter Input'!F106</f>
        <v>0.9</v>
      </c>
      <c r="P241" s="58">
        <f>'Parameter Input'!G106</f>
        <v>0.4</v>
      </c>
      <c r="Q241" s="4">
        <f t="shared" si="195"/>
        <v>0.9867978615748374</v>
      </c>
      <c r="R241" s="4">
        <f t="shared" si="195"/>
        <v>0.98114509762858249</v>
      </c>
      <c r="S241" s="4">
        <f t="shared" si="195"/>
        <v>0.97311898315872036</v>
      </c>
      <c r="T241" s="4">
        <f t="shared" si="195"/>
        <v>0.96177484161592774</v>
      </c>
      <c r="U241" s="4">
        <f t="shared" si="195"/>
        <v>0.94584787155511363</v>
      </c>
      <c r="V241" s="4">
        <f t="shared" si="195"/>
        <v>0.92370360150141495</v>
      </c>
      <c r="W241" s="4">
        <f t="shared" si="195"/>
        <v>0.89334463567658451</v>
      </c>
      <c r="X241" s="4">
        <f t="shared" si="195"/>
        <v>0.85254543874327005</v>
      </c>
      <c r="Y241" s="4">
        <f t="shared" si="195"/>
        <v>0.79921300652623883</v>
      </c>
      <c r="Z241" s="4">
        <f t="shared" si="195"/>
        <v>0.73204982249993378</v>
      </c>
      <c r="AA241" s="4">
        <f t="shared" si="195"/>
        <v>0.65145592958786691</v>
      </c>
      <c r="AB241" s="4">
        <f t="shared" si="195"/>
        <v>0.56032247880849573</v>
      </c>
      <c r="AC241" s="4">
        <f t="shared" si="195"/>
        <v>0.46411326873185343</v>
      </c>
      <c r="AD241" s="4">
        <f t="shared" si="195"/>
        <v>0.36979727595523937</v>
      </c>
      <c r="AE241" s="4">
        <f t="shared" si="195"/>
        <v>0.28393948637231203</v>
      </c>
      <c r="AF241" s="4">
        <f t="shared" si="195"/>
        <v>0.21097259161117732</v>
      </c>
      <c r="AG241" s="4">
        <f t="shared" si="192"/>
        <v>0.15253917653798199</v>
      </c>
      <c r="AH241" s="4">
        <f t="shared" si="192"/>
        <v>0.10795188737709993</v>
      </c>
      <c r="AI241" s="4">
        <f t="shared" si="192"/>
        <v>7.5176653938091809E-2</v>
      </c>
      <c r="AJ241" s="4">
        <f t="shared" si="193"/>
        <v>5.1742836177502194E-2</v>
      </c>
      <c r="AK241" s="4">
        <f t="shared" si="193"/>
        <v>3.5319190625345942E-2</v>
      </c>
      <c r="AL241" s="4">
        <f t="shared" si="193"/>
        <v>2.3969442072658165E-2</v>
      </c>
      <c r="AM241" s="4">
        <f t="shared" si="193"/>
        <v>1.6202243558389728E-2</v>
      </c>
      <c r="AN241" s="4">
        <f t="shared" si="193"/>
        <v>1.0922240564108399E-2</v>
      </c>
      <c r="AO241" s="4">
        <f t="shared" si="193"/>
        <v>7.3493212906090566E-3</v>
      </c>
      <c r="AP241" s="4">
        <f t="shared" si="193"/>
        <v>4.9390262185057265E-3</v>
      </c>
      <c r="AQ241" s="4">
        <f t="shared" si="193"/>
        <v>3.3164275492956197E-3</v>
      </c>
      <c r="AR241" s="4">
        <f t="shared" si="193"/>
        <v>2.2256362146679809E-3</v>
      </c>
    </row>
    <row r="242" spans="1:44" x14ac:dyDescent="0.25">
      <c r="A242" s="25"/>
      <c r="B242" s="40"/>
    </row>
    <row r="243" spans="1:44" ht="15.75" thickBot="1" x14ac:dyDescent="0.3"/>
    <row r="244" spans="1:44" ht="15.75" thickBot="1" x14ac:dyDescent="0.3">
      <c r="A244" s="26" t="s">
        <v>208</v>
      </c>
      <c r="B244" s="27">
        <v>2023</v>
      </c>
      <c r="C244" s="27">
        <v>2024</v>
      </c>
      <c r="D244" s="27">
        <v>2025</v>
      </c>
      <c r="E244" s="27">
        <v>2026</v>
      </c>
      <c r="F244" s="27">
        <v>2027</v>
      </c>
      <c r="G244" s="27">
        <v>2028</v>
      </c>
      <c r="H244" s="27">
        <v>2029</v>
      </c>
      <c r="I244" s="27">
        <v>2030</v>
      </c>
      <c r="J244" s="27">
        <v>2031</v>
      </c>
      <c r="K244" s="27">
        <v>2032</v>
      </c>
      <c r="L244" s="27">
        <v>2033</v>
      </c>
      <c r="M244" s="27">
        <v>2034</v>
      </c>
      <c r="N244" s="27">
        <v>2035</v>
      </c>
      <c r="O244" s="27">
        <v>2036</v>
      </c>
      <c r="P244" s="27">
        <v>2037</v>
      </c>
      <c r="Q244" s="27">
        <v>2038</v>
      </c>
      <c r="R244" s="27">
        <v>2039</v>
      </c>
      <c r="S244" s="27">
        <v>2040</v>
      </c>
      <c r="T244" s="27">
        <v>2041</v>
      </c>
      <c r="U244" s="27">
        <v>2042</v>
      </c>
      <c r="V244" s="27">
        <v>2043</v>
      </c>
      <c r="W244" s="27">
        <v>2044</v>
      </c>
      <c r="X244" s="27">
        <v>2045</v>
      </c>
      <c r="Y244" s="27">
        <v>2046</v>
      </c>
      <c r="Z244" s="27">
        <v>2047</v>
      </c>
      <c r="AA244" s="27">
        <v>2048</v>
      </c>
      <c r="AB244" s="27">
        <v>2049</v>
      </c>
      <c r="AC244" s="28">
        <v>2050</v>
      </c>
    </row>
    <row r="245" spans="1:44" x14ac:dyDescent="0.25">
      <c r="A245" s="29" t="str">
        <f t="shared" ref="A245:A254" si="196">A225</f>
        <v>Capex vehicle</v>
      </c>
      <c r="B245" s="62">
        <f t="shared" ref="B245:B254" si="197">$B225+($C225-$B225)*(1-Q225)</f>
        <v>9920787.1694490239</v>
      </c>
      <c r="C245" s="62">
        <f t="shared" ref="C245:C254" si="198">$B225+($C225-$B225)*(1-R225)</f>
        <v>9886870.5857714955</v>
      </c>
      <c r="D245" s="62">
        <f t="shared" ref="D245:D254" si="199">$B225+($C225-$B225)*(1-S225)</f>
        <v>9838713.8989523221</v>
      </c>
      <c r="E245" s="62">
        <f t="shared" ref="E245:E254" si="200">$B225+($C225-$B225)*(1-T225)</f>
        <v>9770649.0496955663</v>
      </c>
      <c r="F245" s="62">
        <f t="shared" ref="F245:F254" si="201">$B225+($C225-$B225)*(1-U225)</f>
        <v>9675087.2293306813</v>
      </c>
      <c r="G245" s="62">
        <f t="shared" ref="G245:G254" si="202">$B225+($C225-$B225)*(1-V225)</f>
        <v>9542221.6090084892</v>
      </c>
      <c r="H245" s="62">
        <f t="shared" ref="H245:H254" si="203">$B225+($C225-$B225)*(1-W225)</f>
        <v>9360067.8140595071</v>
      </c>
      <c r="I245" s="62">
        <f t="shared" ref="I245:I254" si="204">$B225+($C225-$B225)*(1-X225)</f>
        <v>9115272.63245962</v>
      </c>
      <c r="J245" s="62">
        <f t="shared" ref="J245:J254" si="205">$B225+($C225-$B225)*(1-Y225)</f>
        <v>8795278.0391574334</v>
      </c>
      <c r="K245" s="62">
        <f t="shared" ref="K245:K254" si="206">$B225+($C225-$B225)*(1-Z225)</f>
        <v>8392298.9349996019</v>
      </c>
      <c r="L245" s="62">
        <f t="shared" ref="L245:L254" si="207">$B225+($C225-$B225)*(1-AA225)</f>
        <v>7908735.5775272017</v>
      </c>
      <c r="M245" s="62">
        <f t="shared" ref="M245:M254" si="208">$B225+($C225-$B225)*(1-AB225)</f>
        <v>7361934.872850975</v>
      </c>
      <c r="N245" s="62">
        <f t="shared" ref="N245:N254" si="209">$B225+($C225-$B225)*(1-AC225)</f>
        <v>6784679.6123911208</v>
      </c>
      <c r="O245" s="62">
        <f t="shared" ref="O245:O254" si="210">$B225+($C225-$B225)*(1-AD225)</f>
        <v>6218783.6557314359</v>
      </c>
      <c r="P245" s="62">
        <f t="shared" ref="P245:P254" si="211">$B225+($C225-$B225)*(1-AE225)</f>
        <v>5703636.9182338724</v>
      </c>
      <c r="Q245" s="62">
        <f t="shared" ref="Q245:Q254" si="212">$B225+($C225-$B225)*(1-AF225)</f>
        <v>5265835.5496670641</v>
      </c>
      <c r="R245" s="62">
        <f t="shared" ref="R245:R254" si="213">$B225+($C225-$B225)*(1-AG225)</f>
        <v>4915235.0592278922</v>
      </c>
      <c r="S245" s="62">
        <f t="shared" ref="S245:S254" si="214">$B225+($C225-$B225)*(1-AH225)</f>
        <v>4647711.3242625995</v>
      </c>
      <c r="T245" s="62">
        <f t="shared" ref="T245:T254" si="215">$B225+($C225-$B225)*(1-AI225)</f>
        <v>4451059.923628551</v>
      </c>
      <c r="U245" s="62">
        <f t="shared" ref="U245:U254" si="216">$B225+($C225-$B225)*(1-AJ225)</f>
        <v>4310457.0170650128</v>
      </c>
      <c r="V245" s="62">
        <f t="shared" ref="V245:V254" si="217">$B225+($C225-$B225)*(1-AK225)</f>
        <v>4211915.1437520757</v>
      </c>
      <c r="W245" s="62">
        <f t="shared" ref="W245:W254" si="218">$B225+($C225-$B225)*(1-AL225)</f>
        <v>4143816.6524359491</v>
      </c>
      <c r="X245" s="62">
        <f t="shared" ref="X245:X254" si="219">$B225+($C225-$B225)*(1-AM225)</f>
        <v>4097213.4613503385</v>
      </c>
      <c r="Y245" s="62">
        <f t="shared" ref="Y245:Y254" si="220">$B225+($C225-$B225)*(1-AN225)</f>
        <v>4065533.4433846502</v>
      </c>
      <c r="Z245" s="62">
        <f t="shared" ref="Z245:Z254" si="221">$B225+($C225-$B225)*(1-AO225)</f>
        <v>4044095.9277436547</v>
      </c>
      <c r="AA245" s="62">
        <f t="shared" ref="AA245:AA254" si="222">$B225+($C225-$B225)*(1-AP225)</f>
        <v>4029634.1573110344</v>
      </c>
      <c r="AB245" s="62">
        <f t="shared" ref="AB245:AB254" si="223">$B225+($C225-$B225)*(1-AQ225)</f>
        <v>4019898.5652957736</v>
      </c>
      <c r="AC245" s="62">
        <f t="shared" ref="AC245:AC254" si="224">$B225+($C225-$B225)*(1-AR225)</f>
        <v>4013353.8172880076</v>
      </c>
    </row>
    <row r="246" spans="1:44" x14ac:dyDescent="0.25">
      <c r="A246" s="30" t="str">
        <f t="shared" si="196"/>
        <v>Residual value (vehicle)</v>
      </c>
      <c r="B246" s="62">
        <f t="shared" si="197"/>
        <v>-501320.21384251624</v>
      </c>
      <c r="C246" s="62">
        <f t="shared" si="198"/>
        <v>-501885.49023714173</v>
      </c>
      <c r="D246" s="62">
        <f t="shared" si="199"/>
        <v>-502688.10168412799</v>
      </c>
      <c r="E246" s="62">
        <f t="shared" si="200"/>
        <v>-503822.51583840721</v>
      </c>
      <c r="F246" s="62">
        <f t="shared" si="201"/>
        <v>-505415.21284448862</v>
      </c>
      <c r="G246" s="62">
        <f t="shared" si="202"/>
        <v>-507629.63984985853</v>
      </c>
      <c r="H246" s="62">
        <f t="shared" si="203"/>
        <v>-510665.53643234156</v>
      </c>
      <c r="I246" s="62">
        <f t="shared" si="204"/>
        <v>-514745.45612567302</v>
      </c>
      <c r="J246" s="62">
        <f t="shared" si="205"/>
        <v>-520078.69934737612</v>
      </c>
      <c r="K246" s="62">
        <f t="shared" si="206"/>
        <v>-526795.01775000663</v>
      </c>
      <c r="L246" s="62">
        <f t="shared" si="207"/>
        <v>-534854.40704121336</v>
      </c>
      <c r="M246" s="62">
        <f t="shared" si="208"/>
        <v>-543967.75211915048</v>
      </c>
      <c r="N246" s="62">
        <f t="shared" si="209"/>
        <v>-553588.67312681465</v>
      </c>
      <c r="O246" s="62">
        <f t="shared" si="210"/>
        <v>-563020.27240447607</v>
      </c>
      <c r="P246" s="62">
        <f t="shared" si="211"/>
        <v>-571606.05136276875</v>
      </c>
      <c r="Q246" s="62">
        <f t="shared" si="212"/>
        <v>-578902.74083888228</v>
      </c>
      <c r="R246" s="62">
        <f t="shared" si="213"/>
        <v>-584746.08234620176</v>
      </c>
      <c r="S246" s="62">
        <f t="shared" si="214"/>
        <v>-589204.81126228999</v>
      </c>
      <c r="T246" s="62">
        <f t="shared" si="215"/>
        <v>-592482.33460619079</v>
      </c>
      <c r="U246" s="62">
        <f t="shared" si="216"/>
        <v>-594825.71638224972</v>
      </c>
      <c r="V246" s="62">
        <f t="shared" si="217"/>
        <v>-596468.08093746542</v>
      </c>
      <c r="W246" s="62">
        <f t="shared" si="218"/>
        <v>-597603.05579273414</v>
      </c>
      <c r="X246" s="62">
        <f t="shared" si="219"/>
        <v>-598379.77564416104</v>
      </c>
      <c r="Y246" s="62">
        <f t="shared" si="220"/>
        <v>-598907.77594358916</v>
      </c>
      <c r="Z246" s="62">
        <f t="shared" si="221"/>
        <v>-599265.06787093915</v>
      </c>
      <c r="AA246" s="62">
        <f t="shared" si="222"/>
        <v>-599506.0973781494</v>
      </c>
      <c r="AB246" s="62">
        <f t="shared" si="223"/>
        <v>-599668.35724507039</v>
      </c>
      <c r="AC246" s="62">
        <f t="shared" si="224"/>
        <v>-599777.43637853325</v>
      </c>
    </row>
    <row r="247" spans="1:44" x14ac:dyDescent="0.25">
      <c r="A247" s="30" t="str">
        <f t="shared" si="196"/>
        <v>Capex costumization</v>
      </c>
      <c r="B247" s="62">
        <f t="shared" si="197"/>
        <v>2800000</v>
      </c>
      <c r="C247" s="62">
        <f t="shared" si="198"/>
        <v>2800000</v>
      </c>
      <c r="D247" s="62">
        <f t="shared" si="199"/>
        <v>2800000</v>
      </c>
      <c r="E247" s="62">
        <f t="shared" si="200"/>
        <v>2800000</v>
      </c>
      <c r="F247" s="62">
        <f t="shared" si="201"/>
        <v>2800000</v>
      </c>
      <c r="G247" s="62">
        <f t="shared" si="202"/>
        <v>2800000</v>
      </c>
      <c r="H247" s="62">
        <f t="shared" si="203"/>
        <v>2800000</v>
      </c>
      <c r="I247" s="62">
        <f t="shared" si="204"/>
        <v>2800000</v>
      </c>
      <c r="J247" s="62">
        <f t="shared" si="205"/>
        <v>2800000</v>
      </c>
      <c r="K247" s="62">
        <f t="shared" si="206"/>
        <v>2800000</v>
      </c>
      <c r="L247" s="62">
        <f t="shared" si="207"/>
        <v>2800000</v>
      </c>
      <c r="M247" s="62">
        <f t="shared" si="208"/>
        <v>2800000</v>
      </c>
      <c r="N247" s="62">
        <f t="shared" si="209"/>
        <v>2800000</v>
      </c>
      <c r="O247" s="62">
        <f t="shared" si="210"/>
        <v>2800000</v>
      </c>
      <c r="P247" s="62">
        <f t="shared" si="211"/>
        <v>2800000</v>
      </c>
      <c r="Q247" s="62">
        <f t="shared" si="212"/>
        <v>2800000</v>
      </c>
      <c r="R247" s="62">
        <f t="shared" si="213"/>
        <v>2800000</v>
      </c>
      <c r="S247" s="62">
        <f t="shared" si="214"/>
        <v>2800000</v>
      </c>
      <c r="T247" s="62">
        <f t="shared" si="215"/>
        <v>2800000</v>
      </c>
      <c r="U247" s="62">
        <f t="shared" si="216"/>
        <v>2800000</v>
      </c>
      <c r="V247" s="62">
        <f t="shared" si="217"/>
        <v>2800000</v>
      </c>
      <c r="W247" s="62">
        <f t="shared" si="218"/>
        <v>2800000</v>
      </c>
      <c r="X247" s="62">
        <f t="shared" si="219"/>
        <v>2800000</v>
      </c>
      <c r="Y247" s="62">
        <f t="shared" si="220"/>
        <v>2800000</v>
      </c>
      <c r="Z247" s="62">
        <f t="shared" si="221"/>
        <v>2800000</v>
      </c>
      <c r="AA247" s="62">
        <f t="shared" si="222"/>
        <v>2800000</v>
      </c>
      <c r="AB247" s="62">
        <f t="shared" si="223"/>
        <v>2800000</v>
      </c>
      <c r="AC247" s="62">
        <f t="shared" si="224"/>
        <v>2800000</v>
      </c>
    </row>
    <row r="248" spans="1:44" x14ac:dyDescent="0.25">
      <c r="A248" s="30" t="str">
        <f t="shared" si="196"/>
        <v>Residual value (costumization)</v>
      </c>
      <c r="B248" s="62">
        <f t="shared" si="197"/>
        <v>-140000</v>
      </c>
      <c r="C248" s="62">
        <f t="shared" si="198"/>
        <v>-140000</v>
      </c>
      <c r="D248" s="62">
        <f t="shared" si="199"/>
        <v>-140000</v>
      </c>
      <c r="E248" s="62">
        <f t="shared" si="200"/>
        <v>-140000</v>
      </c>
      <c r="F248" s="62">
        <f t="shared" si="201"/>
        <v>-140000</v>
      </c>
      <c r="G248" s="62">
        <f t="shared" si="202"/>
        <v>-140000</v>
      </c>
      <c r="H248" s="62">
        <f t="shared" si="203"/>
        <v>-140000</v>
      </c>
      <c r="I248" s="62">
        <f t="shared" si="204"/>
        <v>-140000</v>
      </c>
      <c r="J248" s="62">
        <f t="shared" si="205"/>
        <v>-140000</v>
      </c>
      <c r="K248" s="62">
        <f t="shared" si="206"/>
        <v>-140000</v>
      </c>
      <c r="L248" s="62">
        <f t="shared" si="207"/>
        <v>-140000</v>
      </c>
      <c r="M248" s="62">
        <f t="shared" si="208"/>
        <v>-140000</v>
      </c>
      <c r="N248" s="62">
        <f t="shared" si="209"/>
        <v>-140000</v>
      </c>
      <c r="O248" s="62">
        <f t="shared" si="210"/>
        <v>-140000</v>
      </c>
      <c r="P248" s="62">
        <f t="shared" si="211"/>
        <v>-140000</v>
      </c>
      <c r="Q248" s="62">
        <f t="shared" si="212"/>
        <v>-140000</v>
      </c>
      <c r="R248" s="62">
        <f t="shared" si="213"/>
        <v>-140000</v>
      </c>
      <c r="S248" s="62">
        <f t="shared" si="214"/>
        <v>-140000</v>
      </c>
      <c r="T248" s="62">
        <f t="shared" si="215"/>
        <v>-140000</v>
      </c>
      <c r="U248" s="62">
        <f t="shared" si="216"/>
        <v>-140000</v>
      </c>
      <c r="V248" s="62">
        <f t="shared" si="217"/>
        <v>-140000</v>
      </c>
      <c r="W248" s="62">
        <f t="shared" si="218"/>
        <v>-140000</v>
      </c>
      <c r="X248" s="62">
        <f t="shared" si="219"/>
        <v>-140000</v>
      </c>
      <c r="Y248" s="62">
        <f t="shared" si="220"/>
        <v>-140000</v>
      </c>
      <c r="Z248" s="62">
        <f t="shared" si="221"/>
        <v>-140000</v>
      </c>
      <c r="AA248" s="62">
        <f t="shared" si="222"/>
        <v>-140000</v>
      </c>
      <c r="AB248" s="62">
        <f t="shared" si="223"/>
        <v>-140000</v>
      </c>
      <c r="AC248" s="62">
        <f t="shared" si="224"/>
        <v>-140000</v>
      </c>
    </row>
    <row r="249" spans="1:44" x14ac:dyDescent="0.25">
      <c r="A249" s="30" t="str">
        <f t="shared" si="196"/>
        <v>WACC</v>
      </c>
      <c r="B249" s="62">
        <f t="shared" si="197"/>
        <v>0.06</v>
      </c>
      <c r="C249" s="62">
        <f t="shared" si="198"/>
        <v>0.06</v>
      </c>
      <c r="D249" s="62">
        <f t="shared" si="199"/>
        <v>0.06</v>
      </c>
      <c r="E249" s="62">
        <f t="shared" si="200"/>
        <v>0.06</v>
      </c>
      <c r="F249" s="62">
        <f t="shared" si="201"/>
        <v>0.06</v>
      </c>
      <c r="G249" s="62">
        <f t="shared" si="202"/>
        <v>0.06</v>
      </c>
      <c r="H249" s="62">
        <f t="shared" si="203"/>
        <v>0.06</v>
      </c>
      <c r="I249" s="62">
        <f t="shared" si="204"/>
        <v>0.06</v>
      </c>
      <c r="J249" s="62">
        <f t="shared" si="205"/>
        <v>0.06</v>
      </c>
      <c r="K249" s="62">
        <f t="shared" si="206"/>
        <v>0.06</v>
      </c>
      <c r="L249" s="62">
        <f t="shared" si="207"/>
        <v>0.06</v>
      </c>
      <c r="M249" s="62">
        <f t="shared" si="208"/>
        <v>0.06</v>
      </c>
      <c r="N249" s="62">
        <f t="shared" si="209"/>
        <v>0.06</v>
      </c>
      <c r="O249" s="62">
        <f t="shared" si="210"/>
        <v>0.06</v>
      </c>
      <c r="P249" s="62">
        <f t="shared" si="211"/>
        <v>0.06</v>
      </c>
      <c r="Q249" s="62">
        <f t="shared" si="212"/>
        <v>0.06</v>
      </c>
      <c r="R249" s="62">
        <f t="shared" si="213"/>
        <v>0.06</v>
      </c>
      <c r="S249" s="62">
        <f t="shared" si="214"/>
        <v>0.06</v>
      </c>
      <c r="T249" s="62">
        <f t="shared" si="215"/>
        <v>0.06</v>
      </c>
      <c r="U249" s="62">
        <f t="shared" si="216"/>
        <v>0.06</v>
      </c>
      <c r="V249" s="62">
        <f t="shared" si="217"/>
        <v>0.06</v>
      </c>
      <c r="W249" s="62">
        <f t="shared" si="218"/>
        <v>0.06</v>
      </c>
      <c r="X249" s="62">
        <f t="shared" si="219"/>
        <v>0.06</v>
      </c>
      <c r="Y249" s="62">
        <f t="shared" si="220"/>
        <v>0.06</v>
      </c>
      <c r="Z249" s="62">
        <f t="shared" si="221"/>
        <v>0.06</v>
      </c>
      <c r="AA249" s="62">
        <f t="shared" si="222"/>
        <v>0.06</v>
      </c>
      <c r="AB249" s="62">
        <f t="shared" si="223"/>
        <v>0.06</v>
      </c>
      <c r="AC249" s="62">
        <f t="shared" si="224"/>
        <v>0.06</v>
      </c>
    </row>
    <row r="250" spans="1:44" x14ac:dyDescent="0.25">
      <c r="A250" s="30" t="str">
        <f t="shared" si="196"/>
        <v>Opex fix (admin, crew, insurance)</v>
      </c>
      <c r="B250" s="62">
        <f t="shared" si="197"/>
        <v>610000</v>
      </c>
      <c r="C250" s="62">
        <f t="shared" si="198"/>
        <v>610000</v>
      </c>
      <c r="D250" s="62">
        <f t="shared" si="199"/>
        <v>610000</v>
      </c>
      <c r="E250" s="62">
        <f t="shared" si="200"/>
        <v>610000</v>
      </c>
      <c r="F250" s="62">
        <f t="shared" si="201"/>
        <v>610000</v>
      </c>
      <c r="G250" s="62">
        <f t="shared" si="202"/>
        <v>610000</v>
      </c>
      <c r="H250" s="62">
        <f t="shared" si="203"/>
        <v>610000</v>
      </c>
      <c r="I250" s="62">
        <f t="shared" si="204"/>
        <v>610000</v>
      </c>
      <c r="J250" s="62">
        <f t="shared" si="205"/>
        <v>610000</v>
      </c>
      <c r="K250" s="62">
        <f t="shared" si="206"/>
        <v>610000</v>
      </c>
      <c r="L250" s="62">
        <f t="shared" si="207"/>
        <v>610000</v>
      </c>
      <c r="M250" s="62">
        <f t="shared" si="208"/>
        <v>610000</v>
      </c>
      <c r="N250" s="62">
        <f t="shared" si="209"/>
        <v>610000</v>
      </c>
      <c r="O250" s="62">
        <f t="shared" si="210"/>
        <v>610000</v>
      </c>
      <c r="P250" s="62">
        <f t="shared" si="211"/>
        <v>610000</v>
      </c>
      <c r="Q250" s="62">
        <f t="shared" si="212"/>
        <v>610000</v>
      </c>
      <c r="R250" s="62">
        <f t="shared" si="213"/>
        <v>610000</v>
      </c>
      <c r="S250" s="62">
        <f t="shared" si="214"/>
        <v>610000</v>
      </c>
      <c r="T250" s="62">
        <f t="shared" si="215"/>
        <v>610000</v>
      </c>
      <c r="U250" s="62">
        <f t="shared" si="216"/>
        <v>610000</v>
      </c>
      <c r="V250" s="62">
        <f t="shared" si="217"/>
        <v>610000</v>
      </c>
      <c r="W250" s="62">
        <f t="shared" si="218"/>
        <v>610000</v>
      </c>
      <c r="X250" s="62">
        <f t="shared" si="219"/>
        <v>610000</v>
      </c>
      <c r="Y250" s="62">
        <f t="shared" si="220"/>
        <v>610000</v>
      </c>
      <c r="Z250" s="62">
        <f t="shared" si="221"/>
        <v>610000</v>
      </c>
      <c r="AA250" s="62">
        <f t="shared" si="222"/>
        <v>610000</v>
      </c>
      <c r="AB250" s="62">
        <f t="shared" si="223"/>
        <v>610000</v>
      </c>
      <c r="AC250" s="62">
        <f t="shared" si="224"/>
        <v>610000</v>
      </c>
    </row>
    <row r="251" spans="1:44" x14ac:dyDescent="0.25">
      <c r="A251" s="30" t="str">
        <f t="shared" si="196"/>
        <v>Opex maintenance &amp; repair</v>
      </c>
      <c r="B251" s="62">
        <f t="shared" si="197"/>
        <v>1388910.2037228637</v>
      </c>
      <c r="C251" s="62">
        <f t="shared" si="198"/>
        <v>1384161.8820080096</v>
      </c>
      <c r="D251" s="62">
        <f t="shared" si="199"/>
        <v>1377419.9458533253</v>
      </c>
      <c r="E251" s="62">
        <f t="shared" si="200"/>
        <v>1367890.8669573795</v>
      </c>
      <c r="F251" s="62">
        <f t="shared" si="201"/>
        <v>1354512.2121062956</v>
      </c>
      <c r="G251" s="62">
        <f t="shared" si="202"/>
        <v>1335911.0252611889</v>
      </c>
      <c r="H251" s="62">
        <f t="shared" si="203"/>
        <v>1310409.4939683313</v>
      </c>
      <c r="I251" s="62">
        <f t="shared" si="204"/>
        <v>1276138.1685443469</v>
      </c>
      <c r="J251" s="62">
        <f t="shared" si="205"/>
        <v>1231338.9254820407</v>
      </c>
      <c r="K251" s="62">
        <f t="shared" si="206"/>
        <v>1174921.8508999445</v>
      </c>
      <c r="L251" s="62">
        <f t="shared" si="207"/>
        <v>1107222.9808538083</v>
      </c>
      <c r="M251" s="62">
        <f t="shared" si="208"/>
        <v>1030670.8821991365</v>
      </c>
      <c r="N251" s="62">
        <f t="shared" si="209"/>
        <v>949855.14573475695</v>
      </c>
      <c r="O251" s="62">
        <f t="shared" si="210"/>
        <v>870629.71180240111</v>
      </c>
      <c r="P251" s="62">
        <f t="shared" si="211"/>
        <v>798509.16855274222</v>
      </c>
      <c r="Q251" s="62">
        <f t="shared" si="212"/>
        <v>737216.97695338901</v>
      </c>
      <c r="R251" s="62">
        <f t="shared" si="213"/>
        <v>688132.90829190495</v>
      </c>
      <c r="S251" s="62">
        <f t="shared" si="214"/>
        <v>650679.58539676399</v>
      </c>
      <c r="T251" s="62">
        <f t="shared" si="215"/>
        <v>623148.38930799719</v>
      </c>
      <c r="U251" s="62">
        <f t="shared" si="216"/>
        <v>603463.98238910188</v>
      </c>
      <c r="V251" s="62">
        <f t="shared" si="217"/>
        <v>589668.12012529059</v>
      </c>
      <c r="W251" s="62">
        <f t="shared" si="218"/>
        <v>580134.33134103287</v>
      </c>
      <c r="X251" s="62">
        <f t="shared" si="219"/>
        <v>573609.8845890474</v>
      </c>
      <c r="Y251" s="62">
        <f t="shared" si="220"/>
        <v>569174.682073851</v>
      </c>
      <c r="Z251" s="62">
        <f t="shared" si="221"/>
        <v>566173.42988411163</v>
      </c>
      <c r="AA251" s="62">
        <f t="shared" si="222"/>
        <v>564148.78202354477</v>
      </c>
      <c r="AB251" s="62">
        <f t="shared" si="223"/>
        <v>562785.79914140829</v>
      </c>
      <c r="AC251" s="62">
        <f t="shared" si="224"/>
        <v>561869.53442032111</v>
      </c>
    </row>
    <row r="252" spans="1:44" x14ac:dyDescent="0.25">
      <c r="A252" s="30" t="str">
        <f t="shared" si="196"/>
        <v>Opex var (mode-fees, shunting)</v>
      </c>
      <c r="B252" s="62">
        <f t="shared" si="197"/>
        <v>3.6414565826330532</v>
      </c>
      <c r="C252" s="62">
        <f t="shared" si="198"/>
        <v>3.6414565826330532</v>
      </c>
      <c r="D252" s="62">
        <f t="shared" si="199"/>
        <v>3.6414565826330532</v>
      </c>
      <c r="E252" s="62">
        <f t="shared" si="200"/>
        <v>3.6414565826330532</v>
      </c>
      <c r="F252" s="62">
        <f t="shared" si="201"/>
        <v>3.6414565826330532</v>
      </c>
      <c r="G252" s="62">
        <f t="shared" si="202"/>
        <v>3.6414565826330532</v>
      </c>
      <c r="H252" s="62">
        <f t="shared" si="203"/>
        <v>3.6414565826330532</v>
      </c>
      <c r="I252" s="62">
        <f t="shared" si="204"/>
        <v>3.6414565826330532</v>
      </c>
      <c r="J252" s="62">
        <f t="shared" si="205"/>
        <v>3.6414565826330532</v>
      </c>
      <c r="K252" s="62">
        <f t="shared" si="206"/>
        <v>3.6414565826330532</v>
      </c>
      <c r="L252" s="62">
        <f t="shared" si="207"/>
        <v>3.6414565826330532</v>
      </c>
      <c r="M252" s="62">
        <f t="shared" si="208"/>
        <v>3.6414565826330532</v>
      </c>
      <c r="N252" s="62">
        <f t="shared" si="209"/>
        <v>3.6414565826330532</v>
      </c>
      <c r="O252" s="62">
        <f t="shared" si="210"/>
        <v>3.6414565826330532</v>
      </c>
      <c r="P252" s="62">
        <f t="shared" si="211"/>
        <v>3.6414565826330532</v>
      </c>
      <c r="Q252" s="62">
        <f t="shared" si="212"/>
        <v>3.6414565826330532</v>
      </c>
      <c r="R252" s="62">
        <f t="shared" si="213"/>
        <v>3.6414565826330532</v>
      </c>
      <c r="S252" s="62">
        <f t="shared" si="214"/>
        <v>3.6414565826330532</v>
      </c>
      <c r="T252" s="62">
        <f t="shared" si="215"/>
        <v>3.6414565826330532</v>
      </c>
      <c r="U252" s="62">
        <f t="shared" si="216"/>
        <v>3.6414565826330532</v>
      </c>
      <c r="V252" s="62">
        <f t="shared" si="217"/>
        <v>3.6414565826330532</v>
      </c>
      <c r="W252" s="62">
        <f t="shared" si="218"/>
        <v>3.6414565826330532</v>
      </c>
      <c r="X252" s="62">
        <f t="shared" si="219"/>
        <v>3.6414565826330532</v>
      </c>
      <c r="Y252" s="62">
        <f t="shared" si="220"/>
        <v>3.6414565826330532</v>
      </c>
      <c r="Z252" s="62">
        <f t="shared" si="221"/>
        <v>3.6414565826330532</v>
      </c>
      <c r="AA252" s="62">
        <f t="shared" si="222"/>
        <v>3.6414565826330532</v>
      </c>
      <c r="AB252" s="62">
        <f t="shared" si="223"/>
        <v>3.6414565826330532</v>
      </c>
      <c r="AC252" s="62">
        <f t="shared" si="224"/>
        <v>3.6414565826330532</v>
      </c>
    </row>
    <row r="253" spans="1:44" x14ac:dyDescent="0.25">
      <c r="A253" s="30" t="str">
        <f t="shared" si="196"/>
        <v>Fuel Economy</v>
      </c>
      <c r="B253" s="62">
        <f t="shared" si="197"/>
        <v>39.427247314658196</v>
      </c>
      <c r="C253" s="62">
        <f t="shared" si="198"/>
        <v>39.39288938847082</v>
      </c>
      <c r="D253" s="62">
        <f t="shared" si="199"/>
        <v>39.344106058554914</v>
      </c>
      <c r="E253" s="62">
        <f t="shared" si="200"/>
        <v>39.27515550949748</v>
      </c>
      <c r="F253" s="62">
        <f t="shared" si="201"/>
        <v>39.178350182591792</v>
      </c>
      <c r="G253" s="62">
        <f t="shared" si="202"/>
        <v>39.043755636771031</v>
      </c>
      <c r="H253" s="62">
        <f t="shared" si="203"/>
        <v>38.859231549642743</v>
      </c>
      <c r="I253" s="62">
        <f t="shared" si="204"/>
        <v>38.611250949344104</v>
      </c>
      <c r="J253" s="62">
        <f t="shared" si="205"/>
        <v>38.287092398425017</v>
      </c>
      <c r="K253" s="62">
        <f t="shared" si="206"/>
        <v>37.878869493448889</v>
      </c>
      <c r="L253" s="62">
        <f t="shared" si="207"/>
        <v>37.389013725517856</v>
      </c>
      <c r="M253" s="62">
        <f t="shared" si="208"/>
        <v>36.835097728874764</v>
      </c>
      <c r="N253" s="62">
        <f t="shared" si="209"/>
        <v>36.250330883878796</v>
      </c>
      <c r="O253" s="62">
        <f t="shared" si="210"/>
        <v>35.677071156616648</v>
      </c>
      <c r="P253" s="62">
        <f t="shared" si="211"/>
        <v>35.155221027167087</v>
      </c>
      <c r="Q253" s="62">
        <f t="shared" si="212"/>
        <v>34.711722730022458</v>
      </c>
      <c r="R253" s="62">
        <f t="shared" si="213"/>
        <v>34.356560020054545</v>
      </c>
      <c r="S253" s="62">
        <f t="shared" si="214"/>
        <v>34.085555109103076</v>
      </c>
      <c r="T253" s="62">
        <f t="shared" si="215"/>
        <v>33.886344764928474</v>
      </c>
      <c r="U253" s="62">
        <f t="shared" si="216"/>
        <v>33.743912250752814</v>
      </c>
      <c r="V253" s="62">
        <f t="shared" si="217"/>
        <v>33.64408809269959</v>
      </c>
      <c r="W253" s="62">
        <f t="shared" si="218"/>
        <v>33.575103463812546</v>
      </c>
      <c r="X253" s="62">
        <f t="shared" si="219"/>
        <v>33.527893844629226</v>
      </c>
      <c r="Y253" s="62">
        <f t="shared" si="220"/>
        <v>33.49580158766053</v>
      </c>
      <c r="Z253" s="62">
        <f t="shared" si="221"/>
        <v>33.474085114473347</v>
      </c>
      <c r="AA253" s="62">
        <f t="shared" si="222"/>
        <v>33.459435158988832</v>
      </c>
      <c r="AB253" s="62">
        <f t="shared" si="223"/>
        <v>33.449572881731456</v>
      </c>
      <c r="AC253" s="62">
        <f t="shared" si="224"/>
        <v>33.442942969618151</v>
      </c>
    </row>
    <row r="254" spans="1:44" x14ac:dyDescent="0.25">
      <c r="A254" s="30" t="str">
        <f t="shared" si="196"/>
        <v>Fuel Cost</v>
      </c>
      <c r="B254" s="62">
        <f t="shared" si="197"/>
        <v>0.21482257834535914</v>
      </c>
      <c r="C254" s="62">
        <f t="shared" si="198"/>
        <v>0.21417522499855654</v>
      </c>
      <c r="D254" s="62">
        <f t="shared" si="199"/>
        <v>0.21325607604535665</v>
      </c>
      <c r="E254" s="62">
        <f t="shared" si="200"/>
        <v>0.21195694732458373</v>
      </c>
      <c r="F254" s="62">
        <f t="shared" si="201"/>
        <v>0.21013299403884214</v>
      </c>
      <c r="G254" s="62">
        <f t="shared" si="202"/>
        <v>0.20759703685611555</v>
      </c>
      <c r="H254" s="62">
        <f t="shared" si="203"/>
        <v>0.20412033442894431</v>
      </c>
      <c r="I254" s="62">
        <f t="shared" si="204"/>
        <v>0.19944801891519662</v>
      </c>
      <c r="J254" s="62">
        <f t="shared" si="205"/>
        <v>0.19334039991375346</v>
      </c>
      <c r="K254" s="62">
        <f t="shared" si="206"/>
        <v>0.18564888610303532</v>
      </c>
      <c r="L254" s="62">
        <f t="shared" si="207"/>
        <v>0.17641929031511205</v>
      </c>
      <c r="M254" s="62">
        <f t="shared" si="208"/>
        <v>0.16598270656093206</v>
      </c>
      <c r="N254" s="62">
        <f t="shared" si="209"/>
        <v>0.15496484791186993</v>
      </c>
      <c r="O254" s="62">
        <f t="shared" si="210"/>
        <v>0.14416380011269478</v>
      </c>
      <c r="P254" s="62">
        <f t="shared" si="211"/>
        <v>0.13433138397714983</v>
      </c>
      <c r="Q254" s="62">
        <f t="shared" si="212"/>
        <v>0.12597523042491984</v>
      </c>
      <c r="R254" s="62">
        <f t="shared" si="213"/>
        <v>0.11928344793189689</v>
      </c>
      <c r="S254" s="62">
        <f t="shared" si="214"/>
        <v>0.11417732088721881</v>
      </c>
      <c r="T254" s="62">
        <f t="shared" si="215"/>
        <v>0.11042390799739947</v>
      </c>
      <c r="U254" s="62">
        <f t="shared" si="216"/>
        <v>0.10774027208054308</v>
      </c>
      <c r="V254" s="62">
        <f t="shared" si="217"/>
        <v>0.10585943962124107</v>
      </c>
      <c r="W254" s="62">
        <f t="shared" si="218"/>
        <v>0.10455966878686571</v>
      </c>
      <c r="X254" s="62">
        <f t="shared" si="219"/>
        <v>0.10367017083483761</v>
      </c>
      <c r="Y254" s="62">
        <f t="shared" si="220"/>
        <v>0.10306550599442084</v>
      </c>
      <c r="Z254" s="62">
        <f t="shared" si="221"/>
        <v>0.10265633602526128</v>
      </c>
      <c r="AA254" s="62">
        <f t="shared" si="222"/>
        <v>0.10238030953688443</v>
      </c>
      <c r="AB254" s="62">
        <f t="shared" si="223"/>
        <v>0.10219448987609238</v>
      </c>
      <c r="AC254" s="62">
        <f t="shared" si="224"/>
        <v>0.10206957268021295</v>
      </c>
    </row>
    <row r="255" spans="1:44" x14ac:dyDescent="0.25">
      <c r="A255" s="30" t="str">
        <f t="shared" ref="A255" si="225">A235</f>
        <v>Emission Cost</v>
      </c>
      <c r="B255" s="66">
        <f>$B235+($C235-$B235)*(1-Q235)</f>
        <v>0</v>
      </c>
      <c r="C255" s="66">
        <f t="shared" ref="C255:AC255" si="226">$B235+($C235-$B235)*(1-R235)</f>
        <v>0</v>
      </c>
      <c r="D255" s="66">
        <f t="shared" si="226"/>
        <v>0</v>
      </c>
      <c r="E255" s="66">
        <f t="shared" si="226"/>
        <v>0</v>
      </c>
      <c r="F255" s="66">
        <f t="shared" si="226"/>
        <v>0</v>
      </c>
      <c r="G255" s="66">
        <f t="shared" si="226"/>
        <v>0</v>
      </c>
      <c r="H255" s="66">
        <f t="shared" si="226"/>
        <v>0</v>
      </c>
      <c r="I255" s="66">
        <f t="shared" si="226"/>
        <v>0</v>
      </c>
      <c r="J255" s="66">
        <f t="shared" si="226"/>
        <v>0</v>
      </c>
      <c r="K255" s="66">
        <f t="shared" si="226"/>
        <v>0</v>
      </c>
      <c r="L255" s="66">
        <f t="shared" si="226"/>
        <v>0</v>
      </c>
      <c r="M255" s="66">
        <f t="shared" si="226"/>
        <v>0</v>
      </c>
      <c r="N255" s="66">
        <f t="shared" si="226"/>
        <v>0</v>
      </c>
      <c r="O255" s="66">
        <f t="shared" si="226"/>
        <v>0</v>
      </c>
      <c r="P255" s="66">
        <f t="shared" si="226"/>
        <v>0</v>
      </c>
      <c r="Q255" s="66">
        <f t="shared" si="226"/>
        <v>0</v>
      </c>
      <c r="R255" s="66">
        <f t="shared" si="226"/>
        <v>0</v>
      </c>
      <c r="S255" s="66">
        <f t="shared" si="226"/>
        <v>0</v>
      </c>
      <c r="T255" s="66">
        <f t="shared" si="226"/>
        <v>0</v>
      </c>
      <c r="U255" s="66">
        <f t="shared" si="226"/>
        <v>0</v>
      </c>
      <c r="V255" s="66">
        <f t="shared" si="226"/>
        <v>0</v>
      </c>
      <c r="W255" s="66">
        <f t="shared" si="226"/>
        <v>0</v>
      </c>
      <c r="X255" s="66">
        <f t="shared" si="226"/>
        <v>0</v>
      </c>
      <c r="Y255" s="66">
        <f t="shared" si="226"/>
        <v>0</v>
      </c>
      <c r="Z255" s="66">
        <f t="shared" si="226"/>
        <v>0</v>
      </c>
      <c r="AA255" s="66">
        <f t="shared" si="226"/>
        <v>0</v>
      </c>
      <c r="AB255" s="66">
        <f t="shared" si="226"/>
        <v>0</v>
      </c>
      <c r="AC255" s="66">
        <f t="shared" si="226"/>
        <v>0</v>
      </c>
    </row>
    <row r="256" spans="1:44" x14ac:dyDescent="0.25">
      <c r="A256" s="30" t="str">
        <f>A236</f>
        <v>Lifetime vehicle</v>
      </c>
      <c r="B256" s="62">
        <f>$B236+($C236-$B236)*(1-Q236)</f>
        <v>20</v>
      </c>
      <c r="C256" s="62">
        <f t="shared" ref="C256:L258" si="227">$B236+($C236-$B236)*(1-R236)</f>
        <v>20</v>
      </c>
      <c r="D256" s="62">
        <f t="shared" si="227"/>
        <v>20</v>
      </c>
      <c r="E256" s="62">
        <f t="shared" si="227"/>
        <v>20</v>
      </c>
      <c r="F256" s="62">
        <f t="shared" si="227"/>
        <v>20</v>
      </c>
      <c r="G256" s="62">
        <f t="shared" si="227"/>
        <v>20</v>
      </c>
      <c r="H256" s="62">
        <f t="shared" si="227"/>
        <v>20</v>
      </c>
      <c r="I256" s="62">
        <f t="shared" si="227"/>
        <v>20</v>
      </c>
      <c r="J256" s="62">
        <f t="shared" si="227"/>
        <v>20</v>
      </c>
      <c r="K256" s="62">
        <f t="shared" si="227"/>
        <v>20</v>
      </c>
      <c r="L256" s="62">
        <f t="shared" si="227"/>
        <v>20</v>
      </c>
      <c r="M256" s="62">
        <f t="shared" ref="M256:V258" si="228">$B236+($C236-$B236)*(1-AB236)</f>
        <v>20</v>
      </c>
      <c r="N256" s="62">
        <f t="shared" si="228"/>
        <v>20</v>
      </c>
      <c r="O256" s="62">
        <f t="shared" si="228"/>
        <v>20</v>
      </c>
      <c r="P256" s="62">
        <f t="shared" si="228"/>
        <v>20</v>
      </c>
      <c r="Q256" s="62">
        <f t="shared" si="228"/>
        <v>20</v>
      </c>
      <c r="R256" s="62">
        <f t="shared" si="228"/>
        <v>20</v>
      </c>
      <c r="S256" s="62">
        <f t="shared" si="228"/>
        <v>20</v>
      </c>
      <c r="T256" s="62">
        <f t="shared" si="228"/>
        <v>20</v>
      </c>
      <c r="U256" s="62">
        <f t="shared" si="228"/>
        <v>20</v>
      </c>
      <c r="V256" s="62">
        <f t="shared" si="228"/>
        <v>20</v>
      </c>
      <c r="W256" s="62">
        <f t="shared" ref="W256:AC258" si="229">$B236+($C236-$B236)*(1-AL236)</f>
        <v>20</v>
      </c>
      <c r="X256" s="62">
        <f t="shared" si="229"/>
        <v>20</v>
      </c>
      <c r="Y256" s="62">
        <f t="shared" si="229"/>
        <v>20</v>
      </c>
      <c r="Z256" s="62">
        <f t="shared" si="229"/>
        <v>20</v>
      </c>
      <c r="AA256" s="62">
        <f t="shared" si="229"/>
        <v>20</v>
      </c>
      <c r="AB256" s="62">
        <f t="shared" si="229"/>
        <v>20</v>
      </c>
      <c r="AC256" s="62">
        <f t="shared" si="229"/>
        <v>20</v>
      </c>
    </row>
    <row r="257" spans="1:29" x14ac:dyDescent="0.25">
      <c r="A257" s="30" t="str">
        <f>A237</f>
        <v>Lifetime costumization</v>
      </c>
      <c r="B257" s="62">
        <f>$B237+($C237-$B237)*(1-Q237)</f>
        <v>30</v>
      </c>
      <c r="C257" s="62">
        <f t="shared" si="227"/>
        <v>30</v>
      </c>
      <c r="D257" s="62">
        <f t="shared" si="227"/>
        <v>30</v>
      </c>
      <c r="E257" s="62">
        <f t="shared" si="227"/>
        <v>30</v>
      </c>
      <c r="F257" s="62">
        <f t="shared" si="227"/>
        <v>30</v>
      </c>
      <c r="G257" s="62">
        <f t="shared" si="227"/>
        <v>30</v>
      </c>
      <c r="H257" s="62">
        <f t="shared" si="227"/>
        <v>30</v>
      </c>
      <c r="I257" s="62">
        <f t="shared" si="227"/>
        <v>30</v>
      </c>
      <c r="J257" s="62">
        <f t="shared" si="227"/>
        <v>30</v>
      </c>
      <c r="K257" s="62">
        <f t="shared" si="227"/>
        <v>30</v>
      </c>
      <c r="L257" s="62">
        <f t="shared" si="227"/>
        <v>30</v>
      </c>
      <c r="M257" s="62">
        <f t="shared" si="228"/>
        <v>30</v>
      </c>
      <c r="N257" s="62">
        <f t="shared" si="228"/>
        <v>30</v>
      </c>
      <c r="O257" s="62">
        <f t="shared" si="228"/>
        <v>30</v>
      </c>
      <c r="P257" s="62">
        <f t="shared" si="228"/>
        <v>30</v>
      </c>
      <c r="Q257" s="62">
        <f t="shared" si="228"/>
        <v>30</v>
      </c>
      <c r="R257" s="62">
        <f t="shared" si="228"/>
        <v>30</v>
      </c>
      <c r="S257" s="62">
        <f t="shared" si="228"/>
        <v>30</v>
      </c>
      <c r="T257" s="62">
        <f t="shared" si="228"/>
        <v>30</v>
      </c>
      <c r="U257" s="62">
        <f t="shared" si="228"/>
        <v>30</v>
      </c>
      <c r="V257" s="62">
        <f t="shared" si="228"/>
        <v>30</v>
      </c>
      <c r="W257" s="62">
        <f t="shared" si="229"/>
        <v>30</v>
      </c>
      <c r="X257" s="62">
        <f t="shared" si="229"/>
        <v>30</v>
      </c>
      <c r="Y257" s="62">
        <f t="shared" si="229"/>
        <v>30</v>
      </c>
      <c r="Z257" s="62">
        <f t="shared" si="229"/>
        <v>30</v>
      </c>
      <c r="AA257" s="62">
        <f t="shared" si="229"/>
        <v>30</v>
      </c>
      <c r="AB257" s="62">
        <f t="shared" si="229"/>
        <v>30</v>
      </c>
      <c r="AC257" s="62">
        <f t="shared" si="229"/>
        <v>30</v>
      </c>
    </row>
    <row r="258" spans="1:29" x14ac:dyDescent="0.25">
      <c r="A258" s="30" t="str">
        <f>A238</f>
        <v>Tonnage .</v>
      </c>
      <c r="B258" s="62">
        <f>$B238+($C238-$B238)*(1-Q238)</f>
        <v>2240</v>
      </c>
      <c r="C258" s="62">
        <f t="shared" si="227"/>
        <v>2240</v>
      </c>
      <c r="D258" s="62">
        <f t="shared" si="227"/>
        <v>2240</v>
      </c>
      <c r="E258" s="62">
        <f t="shared" si="227"/>
        <v>2240</v>
      </c>
      <c r="F258" s="62">
        <f t="shared" si="227"/>
        <v>2240</v>
      </c>
      <c r="G258" s="62">
        <f t="shared" si="227"/>
        <v>2240</v>
      </c>
      <c r="H258" s="62">
        <f t="shared" si="227"/>
        <v>2240</v>
      </c>
      <c r="I258" s="62">
        <f t="shared" si="227"/>
        <v>2240</v>
      </c>
      <c r="J258" s="62">
        <f t="shared" si="227"/>
        <v>2240</v>
      </c>
      <c r="K258" s="62">
        <f t="shared" si="227"/>
        <v>2240</v>
      </c>
      <c r="L258" s="62">
        <f t="shared" si="227"/>
        <v>2240</v>
      </c>
      <c r="M258" s="62">
        <f t="shared" si="228"/>
        <v>2240</v>
      </c>
      <c r="N258" s="62">
        <f t="shared" si="228"/>
        <v>2240</v>
      </c>
      <c r="O258" s="62">
        <f t="shared" si="228"/>
        <v>2240</v>
      </c>
      <c r="P258" s="62">
        <f t="shared" si="228"/>
        <v>2240</v>
      </c>
      <c r="Q258" s="62">
        <f t="shared" si="228"/>
        <v>2240</v>
      </c>
      <c r="R258" s="62">
        <f t="shared" si="228"/>
        <v>2240</v>
      </c>
      <c r="S258" s="62">
        <f t="shared" si="228"/>
        <v>2240</v>
      </c>
      <c r="T258" s="62">
        <f t="shared" si="228"/>
        <v>2240</v>
      </c>
      <c r="U258" s="62">
        <f t="shared" si="228"/>
        <v>2240</v>
      </c>
      <c r="V258" s="62">
        <f t="shared" si="228"/>
        <v>2240</v>
      </c>
      <c r="W258" s="62">
        <f t="shared" si="229"/>
        <v>2240</v>
      </c>
      <c r="X258" s="62">
        <f t="shared" si="229"/>
        <v>2240</v>
      </c>
      <c r="Y258" s="62">
        <f t="shared" si="229"/>
        <v>2240</v>
      </c>
      <c r="Z258" s="62">
        <f t="shared" si="229"/>
        <v>2240</v>
      </c>
      <c r="AA258" s="62">
        <f t="shared" si="229"/>
        <v>2240</v>
      </c>
      <c r="AB258" s="62">
        <f t="shared" si="229"/>
        <v>2240</v>
      </c>
      <c r="AC258" s="62">
        <f t="shared" si="229"/>
        <v>2240</v>
      </c>
    </row>
    <row r="259" spans="1:29" x14ac:dyDescent="0.25">
      <c r="A259" s="30" t="str">
        <f>A239</f>
        <v>Market failure (av. utilization)</v>
      </c>
      <c r="B259" s="62">
        <f t="shared" ref="B259:K260" si="230">($B239+($C239-$B239)*(1-Q239))*B$44</f>
        <v>716.80000000000007</v>
      </c>
      <c r="C259" s="62">
        <f t="shared" si="230"/>
        <v>716.80000000000007</v>
      </c>
      <c r="D259" s="62">
        <f t="shared" si="230"/>
        <v>716.80000000000007</v>
      </c>
      <c r="E259" s="62">
        <f t="shared" si="230"/>
        <v>716.80000000000007</v>
      </c>
      <c r="F259" s="62">
        <f t="shared" si="230"/>
        <v>716.80000000000007</v>
      </c>
      <c r="G259" s="62">
        <f t="shared" si="230"/>
        <v>716.80000000000007</v>
      </c>
      <c r="H259" s="62">
        <f t="shared" si="230"/>
        <v>716.80000000000007</v>
      </c>
      <c r="I259" s="62">
        <f t="shared" si="230"/>
        <v>716.80000000000007</v>
      </c>
      <c r="J259" s="62">
        <f t="shared" si="230"/>
        <v>716.80000000000007</v>
      </c>
      <c r="K259" s="62">
        <f t="shared" si="230"/>
        <v>716.80000000000007</v>
      </c>
      <c r="L259" s="62">
        <f t="shared" ref="L259:U260" si="231">($B239+($C239-$B239)*(1-AA239))*L$44</f>
        <v>716.80000000000007</v>
      </c>
      <c r="M259" s="62">
        <f t="shared" si="231"/>
        <v>716.80000000000007</v>
      </c>
      <c r="N259" s="62">
        <f t="shared" si="231"/>
        <v>716.80000000000007</v>
      </c>
      <c r="O259" s="62">
        <f t="shared" si="231"/>
        <v>716.80000000000007</v>
      </c>
      <c r="P259" s="62">
        <f t="shared" si="231"/>
        <v>716.80000000000007</v>
      </c>
      <c r="Q259" s="62">
        <f t="shared" si="231"/>
        <v>716.80000000000007</v>
      </c>
      <c r="R259" s="62">
        <f t="shared" si="231"/>
        <v>716.80000000000007</v>
      </c>
      <c r="S259" s="62">
        <f t="shared" si="231"/>
        <v>716.80000000000007</v>
      </c>
      <c r="T259" s="62">
        <f t="shared" si="231"/>
        <v>716.80000000000007</v>
      </c>
      <c r="U259" s="62">
        <f t="shared" si="231"/>
        <v>716.80000000000007</v>
      </c>
      <c r="V259" s="62">
        <f t="shared" ref="V259:AC260" si="232">($B239+($C239-$B239)*(1-AK239))*V$44</f>
        <v>716.80000000000007</v>
      </c>
      <c r="W259" s="62">
        <f t="shared" si="232"/>
        <v>716.80000000000007</v>
      </c>
      <c r="X259" s="62">
        <f t="shared" si="232"/>
        <v>716.80000000000007</v>
      </c>
      <c r="Y259" s="62">
        <f t="shared" si="232"/>
        <v>716.80000000000007</v>
      </c>
      <c r="Z259" s="62">
        <f t="shared" si="232"/>
        <v>716.80000000000007</v>
      </c>
      <c r="AA259" s="62">
        <f t="shared" si="232"/>
        <v>716.80000000000007</v>
      </c>
      <c r="AB259" s="62">
        <f t="shared" si="232"/>
        <v>716.80000000000007</v>
      </c>
      <c r="AC259" s="62">
        <f t="shared" si="232"/>
        <v>716.80000000000007</v>
      </c>
    </row>
    <row r="260" spans="1:29" x14ac:dyDescent="0.25">
      <c r="A260" s="30" t="s">
        <v>73</v>
      </c>
      <c r="B260" s="62">
        <f t="shared" si="230"/>
        <v>40</v>
      </c>
      <c r="C260" s="62">
        <f t="shared" si="230"/>
        <v>40</v>
      </c>
      <c r="D260" s="62">
        <f t="shared" si="230"/>
        <v>40</v>
      </c>
      <c r="E260" s="62">
        <f t="shared" si="230"/>
        <v>40</v>
      </c>
      <c r="F260" s="62">
        <f t="shared" si="230"/>
        <v>40</v>
      </c>
      <c r="G260" s="62">
        <f t="shared" si="230"/>
        <v>40</v>
      </c>
      <c r="H260" s="62">
        <f t="shared" si="230"/>
        <v>40</v>
      </c>
      <c r="I260" s="62">
        <f t="shared" si="230"/>
        <v>40</v>
      </c>
      <c r="J260" s="62">
        <f t="shared" si="230"/>
        <v>40</v>
      </c>
      <c r="K260" s="62">
        <f t="shared" si="230"/>
        <v>40</v>
      </c>
      <c r="L260" s="62">
        <f t="shared" si="231"/>
        <v>40</v>
      </c>
      <c r="M260" s="62">
        <f t="shared" si="231"/>
        <v>40</v>
      </c>
      <c r="N260" s="62">
        <f t="shared" si="231"/>
        <v>40</v>
      </c>
      <c r="O260" s="62">
        <f t="shared" si="231"/>
        <v>40</v>
      </c>
      <c r="P260" s="62">
        <f t="shared" si="231"/>
        <v>40</v>
      </c>
      <c r="Q260" s="62">
        <f t="shared" si="231"/>
        <v>40</v>
      </c>
      <c r="R260" s="62">
        <f t="shared" si="231"/>
        <v>40</v>
      </c>
      <c r="S260" s="62">
        <f t="shared" si="231"/>
        <v>40</v>
      </c>
      <c r="T260" s="62">
        <f t="shared" si="231"/>
        <v>40</v>
      </c>
      <c r="U260" s="62">
        <f t="shared" si="231"/>
        <v>40</v>
      </c>
      <c r="V260" s="62">
        <f t="shared" si="232"/>
        <v>40</v>
      </c>
      <c r="W260" s="62">
        <f t="shared" si="232"/>
        <v>40</v>
      </c>
      <c r="X260" s="62">
        <f t="shared" si="232"/>
        <v>40</v>
      </c>
      <c r="Y260" s="62">
        <f t="shared" si="232"/>
        <v>40</v>
      </c>
      <c r="Z260" s="62">
        <f t="shared" si="232"/>
        <v>40</v>
      </c>
      <c r="AA260" s="62">
        <f t="shared" si="232"/>
        <v>40</v>
      </c>
      <c r="AB260" s="62">
        <f t="shared" si="232"/>
        <v>40</v>
      </c>
      <c r="AC260" s="62">
        <f t="shared" si="232"/>
        <v>40</v>
      </c>
    </row>
    <row r="261" spans="1:29" x14ac:dyDescent="0.25">
      <c r="A261" s="30" t="str">
        <f>A241</f>
        <v>Annual Mileage</v>
      </c>
      <c r="B261" s="62">
        <f t="shared" ref="B261:AC261" si="233">$B241+($C241-$B241)*(1-Q241)</f>
        <v>178500</v>
      </c>
      <c r="C261" s="62">
        <f t="shared" si="233"/>
        <v>178500</v>
      </c>
      <c r="D261" s="62">
        <f t="shared" si="233"/>
        <v>178500</v>
      </c>
      <c r="E261" s="62">
        <f t="shared" si="233"/>
        <v>178500</v>
      </c>
      <c r="F261" s="62">
        <f t="shared" si="233"/>
        <v>178500</v>
      </c>
      <c r="G261" s="62">
        <f t="shared" si="233"/>
        <v>178500</v>
      </c>
      <c r="H261" s="62">
        <f t="shared" si="233"/>
        <v>178500</v>
      </c>
      <c r="I261" s="62">
        <f t="shared" si="233"/>
        <v>178500</v>
      </c>
      <c r="J261" s="62">
        <f t="shared" si="233"/>
        <v>178500</v>
      </c>
      <c r="K261" s="62">
        <f t="shared" si="233"/>
        <v>178500</v>
      </c>
      <c r="L261" s="62">
        <f t="shared" si="233"/>
        <v>178500</v>
      </c>
      <c r="M261" s="62">
        <f t="shared" si="233"/>
        <v>178500</v>
      </c>
      <c r="N261" s="62">
        <f t="shared" si="233"/>
        <v>178500</v>
      </c>
      <c r="O261" s="62">
        <f t="shared" si="233"/>
        <v>178500</v>
      </c>
      <c r="P261" s="62">
        <f t="shared" si="233"/>
        <v>178500</v>
      </c>
      <c r="Q261" s="62">
        <f t="shared" si="233"/>
        <v>178500</v>
      </c>
      <c r="R261" s="62">
        <f t="shared" si="233"/>
        <v>178500</v>
      </c>
      <c r="S261" s="62">
        <f t="shared" si="233"/>
        <v>178500</v>
      </c>
      <c r="T261" s="62">
        <f t="shared" si="233"/>
        <v>178500</v>
      </c>
      <c r="U261" s="62">
        <f t="shared" si="233"/>
        <v>178500</v>
      </c>
      <c r="V261" s="62">
        <f t="shared" si="233"/>
        <v>178500</v>
      </c>
      <c r="W261" s="62">
        <f t="shared" si="233"/>
        <v>178500</v>
      </c>
      <c r="X261" s="62">
        <f t="shared" si="233"/>
        <v>178500</v>
      </c>
      <c r="Y261" s="62">
        <f t="shared" si="233"/>
        <v>178500</v>
      </c>
      <c r="Z261" s="62">
        <f t="shared" si="233"/>
        <v>178500</v>
      </c>
      <c r="AA261" s="62">
        <f t="shared" si="233"/>
        <v>178500</v>
      </c>
      <c r="AB261" s="62">
        <f t="shared" si="233"/>
        <v>178500</v>
      </c>
      <c r="AC261" s="62">
        <f t="shared" si="233"/>
        <v>178500</v>
      </c>
    </row>
    <row r="262" spans="1:29" ht="15.75" thickBot="1" x14ac:dyDescent="0.3">
      <c r="AC262" s="32"/>
    </row>
    <row r="263" spans="1:29" ht="15.75" thickBot="1" x14ac:dyDescent="0.3">
      <c r="A263" s="26" t="s">
        <v>208</v>
      </c>
      <c r="B263" s="27">
        <v>2023</v>
      </c>
      <c r="C263" s="27">
        <v>2024</v>
      </c>
      <c r="D263" s="27">
        <v>2025</v>
      </c>
      <c r="E263" s="27">
        <v>2026</v>
      </c>
      <c r="F263" s="27">
        <v>2027</v>
      </c>
      <c r="G263" s="27">
        <v>2028</v>
      </c>
      <c r="H263" s="27">
        <v>2029</v>
      </c>
      <c r="I263" s="27">
        <v>2030</v>
      </c>
      <c r="J263" s="27">
        <v>2031</v>
      </c>
      <c r="K263" s="27">
        <v>2032</v>
      </c>
      <c r="L263" s="27">
        <v>2033</v>
      </c>
      <c r="M263" s="27">
        <v>2034</v>
      </c>
      <c r="N263" s="27">
        <v>2035</v>
      </c>
      <c r="O263" s="27">
        <v>2036</v>
      </c>
      <c r="P263" s="27">
        <v>2037</v>
      </c>
      <c r="Q263" s="27">
        <v>2038</v>
      </c>
      <c r="R263" s="27">
        <v>2039</v>
      </c>
      <c r="S263" s="27">
        <v>2040</v>
      </c>
      <c r="T263" s="27">
        <v>2041</v>
      </c>
      <c r="U263" s="27">
        <v>2042</v>
      </c>
      <c r="V263" s="27">
        <v>2043</v>
      </c>
      <c r="W263" s="27">
        <v>2044</v>
      </c>
      <c r="X263" s="27">
        <v>2045</v>
      </c>
      <c r="Y263" s="27">
        <v>2046</v>
      </c>
      <c r="Z263" s="27">
        <v>2047</v>
      </c>
      <c r="AA263" s="27">
        <v>2048</v>
      </c>
      <c r="AB263" s="27">
        <v>2049</v>
      </c>
      <c r="AC263" s="28">
        <v>2050</v>
      </c>
    </row>
    <row r="264" spans="1:29" x14ac:dyDescent="0.25">
      <c r="A264" s="29" t="str">
        <f>A245</f>
        <v>Capex vehicle</v>
      </c>
      <c r="B264" s="63">
        <f>((1+B249)^B256)*B249/(((1+B249)^B256)-1)*(B245)</f>
        <v>864939.43423004472</v>
      </c>
      <c r="C264" s="63">
        <f t="shared" ref="C264:AC264" si="234">((1+C249)^C256)*C249/(((1+C249)^C256)-1)*(C245)</f>
        <v>861982.43190795113</v>
      </c>
      <c r="D264" s="63">
        <f t="shared" si="234"/>
        <v>857783.91250214854</v>
      </c>
      <c r="E264" s="63">
        <f t="shared" si="234"/>
        <v>851849.70877400215</v>
      </c>
      <c r="F264" s="63">
        <f t="shared" si="234"/>
        <v>843518.19380158815</v>
      </c>
      <c r="G264" s="63">
        <f t="shared" si="234"/>
        <v>831934.36355634325</v>
      </c>
      <c r="H264" s="63">
        <f t="shared" si="234"/>
        <v>816053.36564206402</v>
      </c>
      <c r="I264" s="63">
        <f t="shared" si="234"/>
        <v>794711.00618420995</v>
      </c>
      <c r="J264" s="63">
        <f t="shared" si="234"/>
        <v>766812.41933217109</v>
      </c>
      <c r="K264" s="63">
        <f t="shared" si="234"/>
        <v>731678.86466524214</v>
      </c>
      <c r="L264" s="63">
        <f t="shared" si="234"/>
        <v>689519.60757377208</v>
      </c>
      <c r="M264" s="63">
        <f t="shared" si="234"/>
        <v>641847.03038194508</v>
      </c>
      <c r="N264" s="63">
        <f t="shared" si="234"/>
        <v>591519.28623619571</v>
      </c>
      <c r="O264" s="63">
        <f t="shared" si="234"/>
        <v>542181.89795982966</v>
      </c>
      <c r="P264" s="63">
        <f t="shared" si="234"/>
        <v>497269.05787303421</v>
      </c>
      <c r="Q264" s="63">
        <f t="shared" si="234"/>
        <v>459099.53951067774</v>
      </c>
      <c r="R264" s="63">
        <f t="shared" si="234"/>
        <v>428532.59107587172</v>
      </c>
      <c r="S264" s="63">
        <f t="shared" si="234"/>
        <v>405208.65276213008</v>
      </c>
      <c r="T264" s="63">
        <f t="shared" si="234"/>
        <v>388063.68751897325</v>
      </c>
      <c r="U264" s="63">
        <f t="shared" si="234"/>
        <v>375805.28540057357</v>
      </c>
      <c r="V264" s="63">
        <f t="shared" si="234"/>
        <v>367213.95583211613</v>
      </c>
      <c r="W264" s="63">
        <f t="shared" si="234"/>
        <v>361276.81903592765</v>
      </c>
      <c r="X264" s="63">
        <f t="shared" si="234"/>
        <v>357213.74046742113</v>
      </c>
      <c r="Y264" s="63">
        <f t="shared" si="234"/>
        <v>354451.73213606392</v>
      </c>
      <c r="Z264" s="63">
        <f t="shared" si="234"/>
        <v>352582.71183221939</v>
      </c>
      <c r="AA264" s="63">
        <f t="shared" si="234"/>
        <v>351321.86878395046</v>
      </c>
      <c r="AB264" s="63">
        <f t="shared" si="234"/>
        <v>350473.07550719258</v>
      </c>
      <c r="AC264" s="63">
        <f t="shared" si="234"/>
        <v>349902.47455161036</v>
      </c>
    </row>
    <row r="265" spans="1:29" x14ac:dyDescent="0.25">
      <c r="A265" s="30" t="str">
        <f>A246</f>
        <v>Residual value (vehicle)</v>
      </c>
      <c r="B265" s="62">
        <f>((1+B249)^B256)*B249/(((1+B249)^B256)-1)*(B246)</f>
        <v>-43707.380747400188</v>
      </c>
      <c r="C265" s="62">
        <f t="shared" ref="C265:AC265" si="235">((1+C249)^C256)*C249/(((1+C249)^C256)-1)*(C246)</f>
        <v>-43756.664119435081</v>
      </c>
      <c r="D265" s="62">
        <f t="shared" si="235"/>
        <v>-43826.639442865126</v>
      </c>
      <c r="E265" s="62">
        <f t="shared" si="235"/>
        <v>-43925.54283833423</v>
      </c>
      <c r="F265" s="62">
        <f t="shared" si="235"/>
        <v>-44064.401421207796</v>
      </c>
      <c r="G265" s="62">
        <f t="shared" si="235"/>
        <v>-44257.465258628545</v>
      </c>
      <c r="H265" s="62">
        <f t="shared" si="235"/>
        <v>-44522.148557199871</v>
      </c>
      <c r="I265" s="62">
        <f t="shared" si="235"/>
        <v>-44877.854548164105</v>
      </c>
      <c r="J265" s="62">
        <f t="shared" si="235"/>
        <v>-45342.830995698081</v>
      </c>
      <c r="K265" s="62">
        <f t="shared" si="235"/>
        <v>-45928.390240146902</v>
      </c>
      <c r="L265" s="62">
        <f t="shared" si="235"/>
        <v>-46631.044525004734</v>
      </c>
      <c r="M265" s="62">
        <f t="shared" si="235"/>
        <v>-47425.587478201858</v>
      </c>
      <c r="N265" s="62">
        <f t="shared" si="235"/>
        <v>-48264.383213964342</v>
      </c>
      <c r="O265" s="62">
        <f t="shared" si="235"/>
        <v>-49086.673018570444</v>
      </c>
      <c r="P265" s="62">
        <f t="shared" si="235"/>
        <v>-49835.220353350363</v>
      </c>
      <c r="Q265" s="62">
        <f t="shared" si="235"/>
        <v>-50471.378992722974</v>
      </c>
      <c r="R265" s="62">
        <f t="shared" si="235"/>
        <v>-50980.828133303068</v>
      </c>
      <c r="S265" s="62">
        <f t="shared" si="235"/>
        <v>-51369.560438532098</v>
      </c>
      <c r="T265" s="62">
        <f t="shared" si="235"/>
        <v>-51655.309859251378</v>
      </c>
      <c r="U265" s="62">
        <f t="shared" si="235"/>
        <v>-51859.616561224706</v>
      </c>
      <c r="V265" s="62">
        <f t="shared" si="235"/>
        <v>-52002.805387365668</v>
      </c>
      <c r="W265" s="62">
        <f t="shared" si="235"/>
        <v>-52101.757667302139</v>
      </c>
      <c r="X265" s="62">
        <f t="shared" si="235"/>
        <v>-52169.475643443919</v>
      </c>
      <c r="Y265" s="62">
        <f t="shared" si="235"/>
        <v>-52215.509115633206</v>
      </c>
      <c r="Z265" s="62">
        <f t="shared" si="235"/>
        <v>-52246.659454030618</v>
      </c>
      <c r="AA265" s="62">
        <f t="shared" si="235"/>
        <v>-52267.673504835089</v>
      </c>
      <c r="AB265" s="62">
        <f t="shared" si="235"/>
        <v>-52281.820059447724</v>
      </c>
      <c r="AC265" s="62">
        <f t="shared" si="235"/>
        <v>-52291.330075374099</v>
      </c>
    </row>
    <row r="266" spans="1:29" x14ac:dyDescent="0.25">
      <c r="A266" s="30" t="str">
        <f>A247</f>
        <v>Capex costumization</v>
      </c>
      <c r="B266" s="62">
        <f>((1+B249)^B257)*B249/(((1+B249)^B257)-1)*(B247)</f>
        <v>203416.95217213215</v>
      </c>
      <c r="C266" s="62">
        <f t="shared" ref="C266:AC266" si="236">((1+C249)^C257)*C249/(((1+C249)^C257)-1)*(C247)</f>
        <v>203416.95217213215</v>
      </c>
      <c r="D266" s="62">
        <f t="shared" si="236"/>
        <v>203416.95217213215</v>
      </c>
      <c r="E266" s="62">
        <f t="shared" si="236"/>
        <v>203416.95217213215</v>
      </c>
      <c r="F266" s="62">
        <f t="shared" si="236"/>
        <v>203416.95217213215</v>
      </c>
      <c r="G266" s="62">
        <f t="shared" si="236"/>
        <v>203416.95217213215</v>
      </c>
      <c r="H266" s="62">
        <f t="shared" si="236"/>
        <v>203416.95217213215</v>
      </c>
      <c r="I266" s="62">
        <f t="shared" si="236"/>
        <v>203416.95217213215</v>
      </c>
      <c r="J266" s="62">
        <f t="shared" si="236"/>
        <v>203416.95217213215</v>
      </c>
      <c r="K266" s="62">
        <f t="shared" si="236"/>
        <v>203416.95217213215</v>
      </c>
      <c r="L266" s="62">
        <f t="shared" si="236"/>
        <v>203416.95217213215</v>
      </c>
      <c r="M266" s="62">
        <f t="shared" si="236"/>
        <v>203416.95217213215</v>
      </c>
      <c r="N266" s="62">
        <f t="shared" si="236"/>
        <v>203416.95217213215</v>
      </c>
      <c r="O266" s="62">
        <f t="shared" si="236"/>
        <v>203416.95217213215</v>
      </c>
      <c r="P266" s="62">
        <f t="shared" si="236"/>
        <v>203416.95217213215</v>
      </c>
      <c r="Q266" s="62">
        <f t="shared" si="236"/>
        <v>203416.95217213215</v>
      </c>
      <c r="R266" s="62">
        <f t="shared" si="236"/>
        <v>203416.95217213215</v>
      </c>
      <c r="S266" s="62">
        <f t="shared" si="236"/>
        <v>203416.95217213215</v>
      </c>
      <c r="T266" s="62">
        <f t="shared" si="236"/>
        <v>203416.95217213215</v>
      </c>
      <c r="U266" s="62">
        <f t="shared" si="236"/>
        <v>203416.95217213215</v>
      </c>
      <c r="V266" s="62">
        <f t="shared" si="236"/>
        <v>203416.95217213215</v>
      </c>
      <c r="W266" s="62">
        <f t="shared" si="236"/>
        <v>203416.95217213215</v>
      </c>
      <c r="X266" s="62">
        <f t="shared" si="236"/>
        <v>203416.95217213215</v>
      </c>
      <c r="Y266" s="62">
        <f t="shared" si="236"/>
        <v>203416.95217213215</v>
      </c>
      <c r="Z266" s="62">
        <f t="shared" si="236"/>
        <v>203416.95217213215</v>
      </c>
      <c r="AA266" s="62">
        <f t="shared" si="236"/>
        <v>203416.95217213215</v>
      </c>
      <c r="AB266" s="62">
        <f t="shared" si="236"/>
        <v>203416.95217213215</v>
      </c>
      <c r="AC266" s="62">
        <f t="shared" si="236"/>
        <v>203416.95217213215</v>
      </c>
    </row>
    <row r="267" spans="1:29" x14ac:dyDescent="0.25">
      <c r="A267" s="30" t="str">
        <f>A248</f>
        <v>Residual value (costumization)</v>
      </c>
      <c r="B267" s="62">
        <f>((1+B249)^B257)*B249/(((1+B249)^B257)-1)*(B248)</f>
        <v>-10170.847608606608</v>
      </c>
      <c r="C267" s="62">
        <f t="shared" ref="C267:AC267" si="237">((1+C249)^C257)*C249/(((1+C249)^C257)-1)*(C248)</f>
        <v>-10170.847608606608</v>
      </c>
      <c r="D267" s="62">
        <f t="shared" si="237"/>
        <v>-10170.847608606608</v>
      </c>
      <c r="E267" s="62">
        <f t="shared" si="237"/>
        <v>-10170.847608606608</v>
      </c>
      <c r="F267" s="62">
        <f t="shared" si="237"/>
        <v>-10170.847608606608</v>
      </c>
      <c r="G267" s="62">
        <f t="shared" si="237"/>
        <v>-10170.847608606608</v>
      </c>
      <c r="H267" s="62">
        <f t="shared" si="237"/>
        <v>-10170.847608606608</v>
      </c>
      <c r="I267" s="62">
        <f t="shared" si="237"/>
        <v>-10170.847608606608</v>
      </c>
      <c r="J267" s="62">
        <f t="shared" si="237"/>
        <v>-10170.847608606608</v>
      </c>
      <c r="K267" s="62">
        <f t="shared" si="237"/>
        <v>-10170.847608606608</v>
      </c>
      <c r="L267" s="62">
        <f t="shared" si="237"/>
        <v>-10170.847608606608</v>
      </c>
      <c r="M267" s="62">
        <f t="shared" si="237"/>
        <v>-10170.847608606608</v>
      </c>
      <c r="N267" s="62">
        <f t="shared" si="237"/>
        <v>-10170.847608606608</v>
      </c>
      <c r="O267" s="62">
        <f t="shared" si="237"/>
        <v>-10170.847608606608</v>
      </c>
      <c r="P267" s="62">
        <f t="shared" si="237"/>
        <v>-10170.847608606608</v>
      </c>
      <c r="Q267" s="62">
        <f t="shared" si="237"/>
        <v>-10170.847608606608</v>
      </c>
      <c r="R267" s="62">
        <f t="shared" si="237"/>
        <v>-10170.847608606608</v>
      </c>
      <c r="S267" s="62">
        <f t="shared" si="237"/>
        <v>-10170.847608606608</v>
      </c>
      <c r="T267" s="62">
        <f t="shared" si="237"/>
        <v>-10170.847608606608</v>
      </c>
      <c r="U267" s="62">
        <f t="shared" si="237"/>
        <v>-10170.847608606608</v>
      </c>
      <c r="V267" s="62">
        <f t="shared" si="237"/>
        <v>-10170.847608606608</v>
      </c>
      <c r="W267" s="62">
        <f t="shared" si="237"/>
        <v>-10170.847608606608</v>
      </c>
      <c r="X267" s="62">
        <f t="shared" si="237"/>
        <v>-10170.847608606608</v>
      </c>
      <c r="Y267" s="62">
        <f t="shared" si="237"/>
        <v>-10170.847608606608</v>
      </c>
      <c r="Z267" s="62">
        <f t="shared" si="237"/>
        <v>-10170.847608606608</v>
      </c>
      <c r="AA267" s="62">
        <f t="shared" si="237"/>
        <v>-10170.847608606608</v>
      </c>
      <c r="AB267" s="62">
        <f t="shared" si="237"/>
        <v>-10170.847608606608</v>
      </c>
      <c r="AC267" s="62">
        <f t="shared" si="237"/>
        <v>-10170.847608606608</v>
      </c>
    </row>
    <row r="268" spans="1:29" x14ac:dyDescent="0.25">
      <c r="A268" s="30" t="str">
        <f t="shared" ref="A268:AC268" si="238">A250</f>
        <v>Opex fix (admin, crew, insurance)</v>
      </c>
      <c r="B268" s="62">
        <f t="shared" si="238"/>
        <v>610000</v>
      </c>
      <c r="C268" s="62">
        <f t="shared" si="238"/>
        <v>610000</v>
      </c>
      <c r="D268" s="62">
        <f t="shared" si="238"/>
        <v>610000</v>
      </c>
      <c r="E268" s="62">
        <f t="shared" si="238"/>
        <v>610000</v>
      </c>
      <c r="F268" s="62">
        <f t="shared" si="238"/>
        <v>610000</v>
      </c>
      <c r="G268" s="62">
        <f t="shared" si="238"/>
        <v>610000</v>
      </c>
      <c r="H268" s="62">
        <f t="shared" si="238"/>
        <v>610000</v>
      </c>
      <c r="I268" s="62">
        <f t="shared" si="238"/>
        <v>610000</v>
      </c>
      <c r="J268" s="62">
        <f t="shared" si="238"/>
        <v>610000</v>
      </c>
      <c r="K268" s="62">
        <f t="shared" si="238"/>
        <v>610000</v>
      </c>
      <c r="L268" s="62">
        <f t="shared" si="238"/>
        <v>610000</v>
      </c>
      <c r="M268" s="62">
        <f t="shared" si="238"/>
        <v>610000</v>
      </c>
      <c r="N268" s="62">
        <f t="shared" si="238"/>
        <v>610000</v>
      </c>
      <c r="O268" s="62">
        <f t="shared" si="238"/>
        <v>610000</v>
      </c>
      <c r="P268" s="62">
        <f t="shared" si="238"/>
        <v>610000</v>
      </c>
      <c r="Q268" s="62">
        <f t="shared" si="238"/>
        <v>610000</v>
      </c>
      <c r="R268" s="62">
        <f t="shared" si="238"/>
        <v>610000</v>
      </c>
      <c r="S268" s="62">
        <f t="shared" si="238"/>
        <v>610000</v>
      </c>
      <c r="T268" s="62">
        <f t="shared" si="238"/>
        <v>610000</v>
      </c>
      <c r="U268" s="62">
        <f t="shared" si="238"/>
        <v>610000</v>
      </c>
      <c r="V268" s="62">
        <f t="shared" si="238"/>
        <v>610000</v>
      </c>
      <c r="W268" s="62">
        <f t="shared" si="238"/>
        <v>610000</v>
      </c>
      <c r="X268" s="62">
        <f t="shared" si="238"/>
        <v>610000</v>
      </c>
      <c r="Y268" s="62">
        <f t="shared" si="238"/>
        <v>610000</v>
      </c>
      <c r="Z268" s="62">
        <f t="shared" si="238"/>
        <v>610000</v>
      </c>
      <c r="AA268" s="62">
        <f t="shared" si="238"/>
        <v>610000</v>
      </c>
      <c r="AB268" s="62">
        <f t="shared" si="238"/>
        <v>610000</v>
      </c>
      <c r="AC268" s="62">
        <f t="shared" si="238"/>
        <v>610000</v>
      </c>
    </row>
    <row r="269" spans="1:29" x14ac:dyDescent="0.25">
      <c r="A269" s="30" t="str">
        <f t="shared" ref="A269:AC269" si="239">A251</f>
        <v>Opex maintenance &amp; repair</v>
      </c>
      <c r="B269" s="62">
        <f t="shared" si="239"/>
        <v>1388910.2037228637</v>
      </c>
      <c r="C269" s="62">
        <f t="shared" si="239"/>
        <v>1384161.8820080096</v>
      </c>
      <c r="D269" s="62">
        <f t="shared" si="239"/>
        <v>1377419.9458533253</v>
      </c>
      <c r="E269" s="62">
        <f t="shared" si="239"/>
        <v>1367890.8669573795</v>
      </c>
      <c r="F269" s="62">
        <f t="shared" si="239"/>
        <v>1354512.2121062956</v>
      </c>
      <c r="G269" s="62">
        <f t="shared" si="239"/>
        <v>1335911.0252611889</v>
      </c>
      <c r="H269" s="62">
        <f t="shared" si="239"/>
        <v>1310409.4939683313</v>
      </c>
      <c r="I269" s="62">
        <f t="shared" si="239"/>
        <v>1276138.1685443469</v>
      </c>
      <c r="J269" s="62">
        <f t="shared" si="239"/>
        <v>1231338.9254820407</v>
      </c>
      <c r="K269" s="62">
        <f t="shared" si="239"/>
        <v>1174921.8508999445</v>
      </c>
      <c r="L269" s="62">
        <f t="shared" si="239"/>
        <v>1107222.9808538083</v>
      </c>
      <c r="M269" s="62">
        <f t="shared" si="239"/>
        <v>1030670.8821991365</v>
      </c>
      <c r="N269" s="62">
        <f t="shared" si="239"/>
        <v>949855.14573475695</v>
      </c>
      <c r="O269" s="62">
        <f t="shared" si="239"/>
        <v>870629.71180240111</v>
      </c>
      <c r="P269" s="62">
        <f t="shared" si="239"/>
        <v>798509.16855274222</v>
      </c>
      <c r="Q269" s="62">
        <f t="shared" si="239"/>
        <v>737216.97695338901</v>
      </c>
      <c r="R269" s="62">
        <f t="shared" si="239"/>
        <v>688132.90829190495</v>
      </c>
      <c r="S269" s="62">
        <f t="shared" si="239"/>
        <v>650679.58539676399</v>
      </c>
      <c r="T269" s="62">
        <f t="shared" si="239"/>
        <v>623148.38930799719</v>
      </c>
      <c r="U269" s="62">
        <f t="shared" si="239"/>
        <v>603463.98238910188</v>
      </c>
      <c r="V269" s="62">
        <f t="shared" si="239"/>
        <v>589668.12012529059</v>
      </c>
      <c r="W269" s="62">
        <f t="shared" si="239"/>
        <v>580134.33134103287</v>
      </c>
      <c r="X269" s="62">
        <f t="shared" si="239"/>
        <v>573609.8845890474</v>
      </c>
      <c r="Y269" s="62">
        <f t="shared" si="239"/>
        <v>569174.682073851</v>
      </c>
      <c r="Z269" s="62">
        <f t="shared" si="239"/>
        <v>566173.42988411163</v>
      </c>
      <c r="AA269" s="62">
        <f t="shared" si="239"/>
        <v>564148.78202354477</v>
      </c>
      <c r="AB269" s="62">
        <f t="shared" si="239"/>
        <v>562785.79914140829</v>
      </c>
      <c r="AC269" s="62">
        <f t="shared" si="239"/>
        <v>561869.53442032111</v>
      </c>
    </row>
    <row r="270" spans="1:29" x14ac:dyDescent="0.25">
      <c r="A270" s="30" t="str">
        <f>A252</f>
        <v>Opex var (mode-fees, shunting)</v>
      </c>
      <c r="B270" s="62">
        <f>B252*B261</f>
        <v>650000</v>
      </c>
      <c r="C270" s="62">
        <f t="shared" ref="C270:AC270" si="240">C252*C261</f>
        <v>650000</v>
      </c>
      <c r="D270" s="62">
        <f t="shared" si="240"/>
        <v>650000</v>
      </c>
      <c r="E270" s="62">
        <f t="shared" si="240"/>
        <v>650000</v>
      </c>
      <c r="F270" s="62">
        <f t="shared" si="240"/>
        <v>650000</v>
      </c>
      <c r="G270" s="62">
        <f t="shared" si="240"/>
        <v>650000</v>
      </c>
      <c r="H270" s="62">
        <f t="shared" si="240"/>
        <v>650000</v>
      </c>
      <c r="I270" s="62">
        <f t="shared" si="240"/>
        <v>650000</v>
      </c>
      <c r="J270" s="62">
        <f t="shared" si="240"/>
        <v>650000</v>
      </c>
      <c r="K270" s="62">
        <f t="shared" si="240"/>
        <v>650000</v>
      </c>
      <c r="L270" s="62">
        <f t="shared" si="240"/>
        <v>650000</v>
      </c>
      <c r="M270" s="62">
        <f t="shared" si="240"/>
        <v>650000</v>
      </c>
      <c r="N270" s="62">
        <f t="shared" si="240"/>
        <v>650000</v>
      </c>
      <c r="O270" s="62">
        <f t="shared" si="240"/>
        <v>650000</v>
      </c>
      <c r="P270" s="62">
        <f t="shared" si="240"/>
        <v>650000</v>
      </c>
      <c r="Q270" s="62">
        <f t="shared" si="240"/>
        <v>650000</v>
      </c>
      <c r="R270" s="62">
        <f t="shared" si="240"/>
        <v>650000</v>
      </c>
      <c r="S270" s="62">
        <f t="shared" si="240"/>
        <v>650000</v>
      </c>
      <c r="T270" s="62">
        <f t="shared" si="240"/>
        <v>650000</v>
      </c>
      <c r="U270" s="62">
        <f t="shared" si="240"/>
        <v>650000</v>
      </c>
      <c r="V270" s="62">
        <f t="shared" si="240"/>
        <v>650000</v>
      </c>
      <c r="W270" s="62">
        <f t="shared" si="240"/>
        <v>650000</v>
      </c>
      <c r="X270" s="62">
        <f t="shared" si="240"/>
        <v>650000</v>
      </c>
      <c r="Y270" s="62">
        <f t="shared" si="240"/>
        <v>650000</v>
      </c>
      <c r="Z270" s="62">
        <f t="shared" si="240"/>
        <v>650000</v>
      </c>
      <c r="AA270" s="62">
        <f t="shared" si="240"/>
        <v>650000</v>
      </c>
      <c r="AB270" s="62">
        <f t="shared" si="240"/>
        <v>650000</v>
      </c>
      <c r="AC270" s="62">
        <f t="shared" si="240"/>
        <v>650000</v>
      </c>
    </row>
    <row r="271" spans="1:29" x14ac:dyDescent="0.25">
      <c r="A271" s="30" t="str">
        <f>A254</f>
        <v>Fuel Cost</v>
      </c>
      <c r="B271" s="62">
        <f>B253*B254*B261</f>
        <v>1511870.5321473095</v>
      </c>
      <c r="C271" s="62">
        <f t="shared" ref="C271:AC271" si="241">C253*C254*C261</f>
        <v>1506001.0992392392</v>
      </c>
      <c r="D271" s="62">
        <f t="shared" si="241"/>
        <v>1497680.9867304179</v>
      </c>
      <c r="E271" s="62">
        <f t="shared" si="241"/>
        <v>1485948.6090472133</v>
      </c>
      <c r="F271" s="62">
        <f t="shared" si="241"/>
        <v>1469530.5285285865</v>
      </c>
      <c r="G271" s="62">
        <f t="shared" si="241"/>
        <v>1446808.1840601345</v>
      </c>
      <c r="H271" s="62">
        <f t="shared" si="241"/>
        <v>1415854.7421123276</v>
      </c>
      <c r="I271" s="62">
        <f t="shared" si="241"/>
        <v>1374617.3454786271</v>
      </c>
      <c r="J271" s="62">
        <f t="shared" si="241"/>
        <v>1321335.8534185686</v>
      </c>
      <c r="K271" s="62">
        <f t="shared" si="241"/>
        <v>1255242.3322017342</v>
      </c>
      <c r="L271" s="62">
        <f t="shared" si="241"/>
        <v>1177411.5731662551</v>
      </c>
      <c r="M271" s="62">
        <f t="shared" si="241"/>
        <v>1091347.0753193009</v>
      </c>
      <c r="N271" s="62">
        <f t="shared" si="241"/>
        <v>1002728.5716732802</v>
      </c>
      <c r="O271" s="62">
        <f t="shared" si="241"/>
        <v>918086.57463695353</v>
      </c>
      <c r="P271" s="62">
        <f t="shared" si="241"/>
        <v>842957.23478644865</v>
      </c>
      <c r="Q271" s="62">
        <f t="shared" si="241"/>
        <v>780547.88258085051</v>
      </c>
      <c r="R271" s="62">
        <f t="shared" si="241"/>
        <v>731523.15548142116</v>
      </c>
      <c r="S271" s="62">
        <f t="shared" si="241"/>
        <v>694685.82935102109</v>
      </c>
      <c r="T271" s="62">
        <f t="shared" si="241"/>
        <v>667922.47707927588</v>
      </c>
      <c r="U271" s="62">
        <f t="shared" si="241"/>
        <v>648950.7242220171</v>
      </c>
      <c r="V271" s="62">
        <f t="shared" si="241"/>
        <v>635735.65970286133</v>
      </c>
      <c r="W271" s="62">
        <f t="shared" si="241"/>
        <v>626642.40303248633</v>
      </c>
      <c r="X271" s="62">
        <f t="shared" si="241"/>
        <v>620437.88314499462</v>
      </c>
      <c r="Y271" s="62">
        <f t="shared" si="241"/>
        <v>616228.72046879085</v>
      </c>
      <c r="Z271" s="62">
        <f t="shared" si="241"/>
        <v>613384.35694244877</v>
      </c>
      <c r="AA271" s="62">
        <f t="shared" si="241"/>
        <v>611467.33813842642</v>
      </c>
      <c r="AB271" s="62">
        <f t="shared" si="241"/>
        <v>610177.62364407699</v>
      </c>
      <c r="AC271" s="62">
        <f t="shared" si="241"/>
        <v>609310.98130686174</v>
      </c>
    </row>
    <row r="272" spans="1:29" ht="15.75" thickBot="1" x14ac:dyDescent="0.3">
      <c r="A272" s="59" t="str">
        <f>A235</f>
        <v>Emission Cost</v>
      </c>
      <c r="B272" s="62">
        <f>B255*B261</f>
        <v>0</v>
      </c>
      <c r="C272" s="62">
        <f t="shared" ref="C272:AC272" si="242">C255*C261</f>
        <v>0</v>
      </c>
      <c r="D272" s="62">
        <f t="shared" si="242"/>
        <v>0</v>
      </c>
      <c r="E272" s="62">
        <f t="shared" si="242"/>
        <v>0</v>
      </c>
      <c r="F272" s="62">
        <f t="shared" si="242"/>
        <v>0</v>
      </c>
      <c r="G272" s="62">
        <f t="shared" si="242"/>
        <v>0</v>
      </c>
      <c r="H272" s="62">
        <f t="shared" si="242"/>
        <v>0</v>
      </c>
      <c r="I272" s="62">
        <f t="shared" si="242"/>
        <v>0</v>
      </c>
      <c r="J272" s="62">
        <f t="shared" si="242"/>
        <v>0</v>
      </c>
      <c r="K272" s="62">
        <f t="shared" si="242"/>
        <v>0</v>
      </c>
      <c r="L272" s="62">
        <f t="shared" si="242"/>
        <v>0</v>
      </c>
      <c r="M272" s="62">
        <f t="shared" si="242"/>
        <v>0</v>
      </c>
      <c r="N272" s="62">
        <f t="shared" si="242"/>
        <v>0</v>
      </c>
      <c r="O272" s="62">
        <f t="shared" si="242"/>
        <v>0</v>
      </c>
      <c r="P272" s="62">
        <f t="shared" si="242"/>
        <v>0</v>
      </c>
      <c r="Q272" s="62">
        <f t="shared" si="242"/>
        <v>0</v>
      </c>
      <c r="R272" s="62">
        <f t="shared" si="242"/>
        <v>0</v>
      </c>
      <c r="S272" s="62">
        <f t="shared" si="242"/>
        <v>0</v>
      </c>
      <c r="T272" s="62">
        <f t="shared" si="242"/>
        <v>0</v>
      </c>
      <c r="U272" s="62">
        <f t="shared" si="242"/>
        <v>0</v>
      </c>
      <c r="V272" s="62">
        <f t="shared" si="242"/>
        <v>0</v>
      </c>
      <c r="W272" s="62">
        <f t="shared" si="242"/>
        <v>0</v>
      </c>
      <c r="X272" s="62">
        <f t="shared" si="242"/>
        <v>0</v>
      </c>
      <c r="Y272" s="62">
        <f t="shared" si="242"/>
        <v>0</v>
      </c>
      <c r="Z272" s="62">
        <f t="shared" si="242"/>
        <v>0</v>
      </c>
      <c r="AA272" s="62">
        <f t="shared" si="242"/>
        <v>0</v>
      </c>
      <c r="AB272" s="62">
        <f t="shared" si="242"/>
        <v>0</v>
      </c>
      <c r="AC272" s="62">
        <f t="shared" si="242"/>
        <v>0</v>
      </c>
    </row>
    <row r="273" spans="1:29" ht="15.75" thickBot="1" x14ac:dyDescent="0.3">
      <c r="A273" s="31" t="s">
        <v>209</v>
      </c>
      <c r="B273" s="64">
        <f>B264+B265+B266+B267+B268+B269+B270+B271+B272</f>
        <v>5175258.8939163433</v>
      </c>
      <c r="C273" s="64">
        <f t="shared" ref="C273:AC273" si="243">C264+C265+C266+C267+C268+C269+C270+C271+C272</f>
        <v>5161634.8535992904</v>
      </c>
      <c r="D273" s="64">
        <f t="shared" si="243"/>
        <v>5142304.310206552</v>
      </c>
      <c r="E273" s="64">
        <f t="shared" si="243"/>
        <v>5115009.7465037862</v>
      </c>
      <c r="F273" s="64">
        <f t="shared" si="243"/>
        <v>5076742.6375787873</v>
      </c>
      <c r="G273" s="64">
        <f t="shared" si="243"/>
        <v>5023642.2121825628</v>
      </c>
      <c r="H273" s="64">
        <f t="shared" si="243"/>
        <v>4951041.5577290487</v>
      </c>
      <c r="I273" s="64">
        <f t="shared" si="243"/>
        <v>4853834.7702225456</v>
      </c>
      <c r="J273" s="64">
        <f t="shared" si="243"/>
        <v>4727390.4718006086</v>
      </c>
      <c r="K273" s="64">
        <f t="shared" si="243"/>
        <v>4569160.7620902993</v>
      </c>
      <c r="L273" s="64">
        <f t="shared" si="243"/>
        <v>4380769.2216323568</v>
      </c>
      <c r="M273" s="64">
        <f t="shared" si="243"/>
        <v>4169685.5049857064</v>
      </c>
      <c r="N273" s="64">
        <f t="shared" si="243"/>
        <v>3949084.7249937938</v>
      </c>
      <c r="O273" s="64">
        <f t="shared" si="243"/>
        <v>3735057.6159441392</v>
      </c>
      <c r="P273" s="64">
        <f t="shared" si="243"/>
        <v>3542146.3454224002</v>
      </c>
      <c r="Q273" s="64">
        <f t="shared" si="243"/>
        <v>3379639.1246157195</v>
      </c>
      <c r="R273" s="64">
        <f t="shared" si="243"/>
        <v>3250453.9312794209</v>
      </c>
      <c r="S273" s="64">
        <f t="shared" si="243"/>
        <v>3152450.6116349087</v>
      </c>
      <c r="T273" s="64">
        <f t="shared" si="243"/>
        <v>3080725.3486105204</v>
      </c>
      <c r="U273" s="64">
        <f t="shared" si="243"/>
        <v>3029606.4800139931</v>
      </c>
      <c r="V273" s="64">
        <f t="shared" si="243"/>
        <v>2993861.0348364278</v>
      </c>
      <c r="W273" s="64">
        <f t="shared" si="243"/>
        <v>2969197.9003056702</v>
      </c>
      <c r="X273" s="64">
        <f t="shared" si="243"/>
        <v>2952338.1371215447</v>
      </c>
      <c r="Y273" s="64">
        <f t="shared" si="243"/>
        <v>2940885.7301265979</v>
      </c>
      <c r="Z273" s="64">
        <f t="shared" si="243"/>
        <v>2933139.9437682745</v>
      </c>
      <c r="AA273" s="64">
        <f t="shared" si="243"/>
        <v>2927916.4200046118</v>
      </c>
      <c r="AB273" s="64">
        <f t="shared" si="243"/>
        <v>2924400.7827967554</v>
      </c>
      <c r="AC273" s="64">
        <f t="shared" si="243"/>
        <v>2922037.7647669446</v>
      </c>
    </row>
    <row r="274" spans="1:29" ht="15.75" thickBot="1" x14ac:dyDescent="0.3">
      <c r="AC274" s="32"/>
    </row>
    <row r="275" spans="1:29" ht="15.75" thickBot="1" x14ac:dyDescent="0.3">
      <c r="A275" s="26" t="s">
        <v>208</v>
      </c>
      <c r="B275" s="27">
        <v>2023</v>
      </c>
      <c r="C275" s="27">
        <v>2024</v>
      </c>
      <c r="D275" s="27">
        <v>2025</v>
      </c>
      <c r="E275" s="27">
        <v>2026</v>
      </c>
      <c r="F275" s="27">
        <v>2027</v>
      </c>
      <c r="G275" s="27">
        <v>2028</v>
      </c>
      <c r="H275" s="27">
        <v>2029</v>
      </c>
      <c r="I275" s="27">
        <v>2030</v>
      </c>
      <c r="J275" s="27">
        <v>2031</v>
      </c>
      <c r="K275" s="27">
        <v>2032</v>
      </c>
      <c r="L275" s="27">
        <v>2033</v>
      </c>
      <c r="M275" s="27">
        <v>2034</v>
      </c>
      <c r="N275" s="27">
        <v>2035</v>
      </c>
      <c r="O275" s="27">
        <v>2036</v>
      </c>
      <c r="P275" s="27">
        <v>2037</v>
      </c>
      <c r="Q275" s="27">
        <v>2038</v>
      </c>
      <c r="R275" s="27">
        <v>2039</v>
      </c>
      <c r="S275" s="27">
        <v>2040</v>
      </c>
      <c r="T275" s="27">
        <v>2041</v>
      </c>
      <c r="U275" s="27">
        <v>2042</v>
      </c>
      <c r="V275" s="27">
        <v>2043</v>
      </c>
      <c r="W275" s="27">
        <v>2044</v>
      </c>
      <c r="X275" s="27">
        <v>2045</v>
      </c>
      <c r="Y275" s="27">
        <v>2046</v>
      </c>
      <c r="Z275" s="27">
        <v>2047</v>
      </c>
      <c r="AA275" s="27">
        <v>2048</v>
      </c>
      <c r="AB275" s="27">
        <v>2049</v>
      </c>
      <c r="AC275" s="28">
        <v>2050</v>
      </c>
    </row>
    <row r="276" spans="1:29" x14ac:dyDescent="0.25">
      <c r="A276" s="29" t="str">
        <f t="shared" ref="A276:A283" si="244">A264</f>
        <v>Capex vehicle</v>
      </c>
      <c r="B276" s="65">
        <f>((1+B249)^B256)*B249/(((1+B249)^B256)-1)*(B245)/B261</f>
        <v>4.8455990713167774</v>
      </c>
      <c r="C276" s="65">
        <f t="shared" ref="C276:AC276" si="245">((1+C249)^C256)*C249/(((1+C249)^C256)-1)*(C245)/C261</f>
        <v>4.8290332319773173</v>
      </c>
      <c r="D276" s="65">
        <f t="shared" si="245"/>
        <v>4.8055121148579749</v>
      </c>
      <c r="E276" s="65">
        <f t="shared" si="245"/>
        <v>4.7722672760448299</v>
      </c>
      <c r="F276" s="65">
        <f t="shared" si="245"/>
        <v>4.7255921221377486</v>
      </c>
      <c r="G276" s="65">
        <f t="shared" si="245"/>
        <v>4.6606967146013627</v>
      </c>
      <c r="H276" s="65">
        <f t="shared" si="245"/>
        <v>4.571727538611003</v>
      </c>
      <c r="I276" s="65">
        <f t="shared" si="245"/>
        <v>4.4521624996314282</v>
      </c>
      <c r="J276" s="65">
        <f t="shared" si="245"/>
        <v>4.2958678954183256</v>
      </c>
      <c r="K276" s="65">
        <f t="shared" si="245"/>
        <v>4.0990412586288079</v>
      </c>
      <c r="L276" s="65">
        <f t="shared" si="245"/>
        <v>3.8628549443908802</v>
      </c>
      <c r="M276" s="65">
        <f t="shared" si="245"/>
        <v>3.5957816828120173</v>
      </c>
      <c r="N276" s="65">
        <f t="shared" si="245"/>
        <v>3.3138335363372309</v>
      </c>
      <c r="O276" s="65">
        <f t="shared" si="245"/>
        <v>3.0374336020158523</v>
      </c>
      <c r="P276" s="65">
        <f t="shared" si="245"/>
        <v>2.7858210525099958</v>
      </c>
      <c r="Q276" s="65">
        <f t="shared" si="245"/>
        <v>2.5719862157460938</v>
      </c>
      <c r="R276" s="65">
        <f t="shared" si="245"/>
        <v>2.4007428071477408</v>
      </c>
      <c r="S276" s="65">
        <f t="shared" si="245"/>
        <v>2.2700764860623535</v>
      </c>
      <c r="T276" s="65">
        <f t="shared" si="245"/>
        <v>2.1740262606104945</v>
      </c>
      <c r="U276" s="65">
        <f t="shared" si="245"/>
        <v>2.1053517389387877</v>
      </c>
      <c r="V276" s="65">
        <f t="shared" si="245"/>
        <v>2.0572210410762808</v>
      </c>
      <c r="W276" s="65">
        <f t="shared" si="245"/>
        <v>2.0239597705093986</v>
      </c>
      <c r="X276" s="65">
        <f t="shared" si="245"/>
        <v>2.0011974255877933</v>
      </c>
      <c r="Y276" s="65">
        <f t="shared" si="245"/>
        <v>1.985723989557781</v>
      </c>
      <c r="Z276" s="65">
        <f t="shared" si="245"/>
        <v>1.9752532875754587</v>
      </c>
      <c r="AA276" s="65">
        <f t="shared" si="245"/>
        <v>1.9681897410865572</v>
      </c>
      <c r="AB276" s="65">
        <f t="shared" si="245"/>
        <v>1.9634345966789499</v>
      </c>
      <c r="AC276" s="65">
        <f t="shared" si="245"/>
        <v>1.9602379526700859</v>
      </c>
    </row>
    <row r="277" spans="1:29" x14ac:dyDescent="0.25">
      <c r="A277" s="30" t="str">
        <f t="shared" si="244"/>
        <v>Residual value (vehicle)</v>
      </c>
      <c r="B277" s="66">
        <f>((1+B249)^B256)*B249/(((1+B249)^B256)-1)*(B246)/B261</f>
        <v>-0.24485927589579937</v>
      </c>
      <c r="C277" s="66">
        <f t="shared" ref="C277:AC277" si="246">((1+C249)^C256)*C249/(((1+C249)^C256)-1)*(C246)/C261</f>
        <v>-0.2451353732181237</v>
      </c>
      <c r="D277" s="66">
        <f t="shared" si="246"/>
        <v>-0.24552739183677941</v>
      </c>
      <c r="E277" s="66">
        <f t="shared" si="246"/>
        <v>-0.24608147248366516</v>
      </c>
      <c r="F277" s="66">
        <f t="shared" si="246"/>
        <v>-0.24685939171544985</v>
      </c>
      <c r="G277" s="66">
        <f t="shared" si="246"/>
        <v>-0.24794098184105628</v>
      </c>
      <c r="H277" s="66">
        <f t="shared" si="246"/>
        <v>-0.24942380144089563</v>
      </c>
      <c r="I277" s="66">
        <f t="shared" si="246"/>
        <v>-0.25141655209055519</v>
      </c>
      <c r="J277" s="66">
        <f t="shared" si="246"/>
        <v>-0.25402146216077354</v>
      </c>
      <c r="K277" s="66">
        <f t="shared" si="246"/>
        <v>-0.25730190610726555</v>
      </c>
      <c r="L277" s="66">
        <f t="shared" si="246"/>
        <v>-0.26123834467789769</v>
      </c>
      <c r="M277" s="66">
        <f t="shared" si="246"/>
        <v>-0.26568956570421209</v>
      </c>
      <c r="N277" s="66">
        <f t="shared" si="246"/>
        <v>-0.27038870147879185</v>
      </c>
      <c r="O277" s="66">
        <f t="shared" si="246"/>
        <v>-0.27499536705081479</v>
      </c>
      <c r="P277" s="66">
        <f t="shared" si="246"/>
        <v>-0.27918890954257908</v>
      </c>
      <c r="Q277" s="66">
        <f t="shared" si="246"/>
        <v>-0.28275282348864411</v>
      </c>
      <c r="R277" s="66">
        <f t="shared" si="246"/>
        <v>-0.28560688029861664</v>
      </c>
      <c r="S277" s="66">
        <f t="shared" si="246"/>
        <v>-0.28778465231670641</v>
      </c>
      <c r="T277" s="66">
        <f t="shared" si="246"/>
        <v>-0.28938548940757075</v>
      </c>
      <c r="U277" s="66">
        <f t="shared" si="246"/>
        <v>-0.29053006476876586</v>
      </c>
      <c r="V277" s="66">
        <f t="shared" si="246"/>
        <v>-0.29133224306647432</v>
      </c>
      <c r="W277" s="66">
        <f t="shared" si="246"/>
        <v>-0.29188659757592234</v>
      </c>
      <c r="X277" s="66">
        <f t="shared" si="246"/>
        <v>-0.29226596999128246</v>
      </c>
      <c r="Y277" s="66">
        <f t="shared" si="246"/>
        <v>-0.29252386059178265</v>
      </c>
      <c r="Z277" s="66">
        <f t="shared" si="246"/>
        <v>-0.29269837229148804</v>
      </c>
      <c r="AA277" s="66">
        <f t="shared" si="246"/>
        <v>-0.29281609806630304</v>
      </c>
      <c r="AB277" s="66">
        <f t="shared" si="246"/>
        <v>-0.29289535047309651</v>
      </c>
      <c r="AC277" s="66">
        <f t="shared" si="246"/>
        <v>-0.29294862787324427</v>
      </c>
    </row>
    <row r="278" spans="1:29" x14ac:dyDescent="0.25">
      <c r="A278" s="30" t="str">
        <f t="shared" si="244"/>
        <v>Capex costumization</v>
      </c>
      <c r="B278" s="66">
        <f>((1+B249)^B257)*B249/(((1+B249)^B257)-1)*(B247)/B261</f>
        <v>1.1395907684713287</v>
      </c>
      <c r="C278" s="66">
        <f t="shared" ref="C278:AC278" si="247">((1+C249)^C257)*C249/(((1+C249)^C257)-1)*(C247)/C261</f>
        <v>1.1395907684713287</v>
      </c>
      <c r="D278" s="66">
        <f t="shared" si="247"/>
        <v>1.1395907684713287</v>
      </c>
      <c r="E278" s="66">
        <f t="shared" si="247"/>
        <v>1.1395907684713287</v>
      </c>
      <c r="F278" s="66">
        <f t="shared" si="247"/>
        <v>1.1395907684713287</v>
      </c>
      <c r="G278" s="66">
        <f t="shared" si="247"/>
        <v>1.1395907684713287</v>
      </c>
      <c r="H278" s="66">
        <f t="shared" si="247"/>
        <v>1.1395907684713287</v>
      </c>
      <c r="I278" s="66">
        <f t="shared" si="247"/>
        <v>1.1395907684713287</v>
      </c>
      <c r="J278" s="66">
        <f t="shared" si="247"/>
        <v>1.1395907684713287</v>
      </c>
      <c r="K278" s="66">
        <f t="shared" si="247"/>
        <v>1.1395907684713287</v>
      </c>
      <c r="L278" s="66">
        <f t="shared" si="247"/>
        <v>1.1395907684713287</v>
      </c>
      <c r="M278" s="66">
        <f t="shared" si="247"/>
        <v>1.1395907684713287</v>
      </c>
      <c r="N278" s="66">
        <f t="shared" si="247"/>
        <v>1.1395907684713287</v>
      </c>
      <c r="O278" s="66">
        <f t="shared" si="247"/>
        <v>1.1395907684713287</v>
      </c>
      <c r="P278" s="66">
        <f t="shared" si="247"/>
        <v>1.1395907684713287</v>
      </c>
      <c r="Q278" s="66">
        <f t="shared" si="247"/>
        <v>1.1395907684713287</v>
      </c>
      <c r="R278" s="66">
        <f t="shared" si="247"/>
        <v>1.1395907684713287</v>
      </c>
      <c r="S278" s="66">
        <f t="shared" si="247"/>
        <v>1.1395907684713287</v>
      </c>
      <c r="T278" s="66">
        <f t="shared" si="247"/>
        <v>1.1395907684713287</v>
      </c>
      <c r="U278" s="66">
        <f t="shared" si="247"/>
        <v>1.1395907684713287</v>
      </c>
      <c r="V278" s="66">
        <f t="shared" si="247"/>
        <v>1.1395907684713287</v>
      </c>
      <c r="W278" s="66">
        <f t="shared" si="247"/>
        <v>1.1395907684713287</v>
      </c>
      <c r="X278" s="66">
        <f t="shared" si="247"/>
        <v>1.1395907684713287</v>
      </c>
      <c r="Y278" s="66">
        <f t="shared" si="247"/>
        <v>1.1395907684713287</v>
      </c>
      <c r="Z278" s="66">
        <f t="shared" si="247"/>
        <v>1.1395907684713287</v>
      </c>
      <c r="AA278" s="66">
        <f t="shared" si="247"/>
        <v>1.1395907684713287</v>
      </c>
      <c r="AB278" s="66">
        <f t="shared" si="247"/>
        <v>1.1395907684713287</v>
      </c>
      <c r="AC278" s="66">
        <f t="shared" si="247"/>
        <v>1.1395907684713287</v>
      </c>
    </row>
    <row r="279" spans="1:29" x14ac:dyDescent="0.25">
      <c r="A279" s="30" t="str">
        <f t="shared" si="244"/>
        <v>Residual value (costumization)</v>
      </c>
      <c r="B279" s="66">
        <f>((1+B249)^B257)*B249/(((1+B249)^B257)-1)*(B248)/B261</f>
        <v>-5.6979538423566428E-2</v>
      </c>
      <c r="C279" s="66">
        <f t="shared" ref="C279:AC279" si="248">((1+C249)^C257)*C249/(((1+C249)^C257)-1)*(C248)/C261</f>
        <v>-5.6979538423566428E-2</v>
      </c>
      <c r="D279" s="66">
        <f t="shared" si="248"/>
        <v>-5.6979538423566428E-2</v>
      </c>
      <c r="E279" s="66">
        <f t="shared" si="248"/>
        <v>-5.6979538423566428E-2</v>
      </c>
      <c r="F279" s="66">
        <f t="shared" si="248"/>
        <v>-5.6979538423566428E-2</v>
      </c>
      <c r="G279" s="66">
        <f t="shared" si="248"/>
        <v>-5.6979538423566428E-2</v>
      </c>
      <c r="H279" s="66">
        <f t="shared" si="248"/>
        <v>-5.6979538423566428E-2</v>
      </c>
      <c r="I279" s="66">
        <f t="shared" si="248"/>
        <v>-5.6979538423566428E-2</v>
      </c>
      <c r="J279" s="66">
        <f t="shared" si="248"/>
        <v>-5.6979538423566428E-2</v>
      </c>
      <c r="K279" s="66">
        <f t="shared" si="248"/>
        <v>-5.6979538423566428E-2</v>
      </c>
      <c r="L279" s="66">
        <f t="shared" si="248"/>
        <v>-5.6979538423566428E-2</v>
      </c>
      <c r="M279" s="66">
        <f t="shared" si="248"/>
        <v>-5.6979538423566428E-2</v>
      </c>
      <c r="N279" s="66">
        <f t="shared" si="248"/>
        <v>-5.6979538423566428E-2</v>
      </c>
      <c r="O279" s="66">
        <f t="shared" si="248"/>
        <v>-5.6979538423566428E-2</v>
      </c>
      <c r="P279" s="66">
        <f t="shared" si="248"/>
        <v>-5.6979538423566428E-2</v>
      </c>
      <c r="Q279" s="66">
        <f t="shared" si="248"/>
        <v>-5.6979538423566428E-2</v>
      </c>
      <c r="R279" s="66">
        <f t="shared" si="248"/>
        <v>-5.6979538423566428E-2</v>
      </c>
      <c r="S279" s="66">
        <f t="shared" si="248"/>
        <v>-5.6979538423566428E-2</v>
      </c>
      <c r="T279" s="66">
        <f t="shared" si="248"/>
        <v>-5.6979538423566428E-2</v>
      </c>
      <c r="U279" s="66">
        <f t="shared" si="248"/>
        <v>-5.6979538423566428E-2</v>
      </c>
      <c r="V279" s="66">
        <f t="shared" si="248"/>
        <v>-5.6979538423566428E-2</v>
      </c>
      <c r="W279" s="66">
        <f t="shared" si="248"/>
        <v>-5.6979538423566428E-2</v>
      </c>
      <c r="X279" s="66">
        <f t="shared" si="248"/>
        <v>-5.6979538423566428E-2</v>
      </c>
      <c r="Y279" s="66">
        <f t="shared" si="248"/>
        <v>-5.6979538423566428E-2</v>
      </c>
      <c r="Z279" s="66">
        <f t="shared" si="248"/>
        <v>-5.6979538423566428E-2</v>
      </c>
      <c r="AA279" s="66">
        <f t="shared" si="248"/>
        <v>-5.6979538423566428E-2</v>
      </c>
      <c r="AB279" s="66">
        <f t="shared" si="248"/>
        <v>-5.6979538423566428E-2</v>
      </c>
      <c r="AC279" s="66">
        <f t="shared" si="248"/>
        <v>-5.6979538423566428E-2</v>
      </c>
    </row>
    <row r="280" spans="1:29" x14ac:dyDescent="0.25">
      <c r="A280" s="30" t="str">
        <f t="shared" si="244"/>
        <v>Opex fix (admin, crew, insurance)</v>
      </c>
      <c r="B280" s="66">
        <f>B250/B261</f>
        <v>3.4173669467787113</v>
      </c>
      <c r="C280" s="66">
        <f t="shared" ref="C280:AC280" si="249">C250/C261</f>
        <v>3.4173669467787113</v>
      </c>
      <c r="D280" s="66">
        <f t="shared" si="249"/>
        <v>3.4173669467787113</v>
      </c>
      <c r="E280" s="66">
        <f t="shared" si="249"/>
        <v>3.4173669467787113</v>
      </c>
      <c r="F280" s="66">
        <f t="shared" si="249"/>
        <v>3.4173669467787113</v>
      </c>
      <c r="G280" s="66">
        <f t="shared" si="249"/>
        <v>3.4173669467787113</v>
      </c>
      <c r="H280" s="66">
        <f t="shared" si="249"/>
        <v>3.4173669467787113</v>
      </c>
      <c r="I280" s="66">
        <f t="shared" si="249"/>
        <v>3.4173669467787113</v>
      </c>
      <c r="J280" s="66">
        <f t="shared" si="249"/>
        <v>3.4173669467787113</v>
      </c>
      <c r="K280" s="66">
        <f t="shared" si="249"/>
        <v>3.4173669467787113</v>
      </c>
      <c r="L280" s="66">
        <f t="shared" si="249"/>
        <v>3.4173669467787113</v>
      </c>
      <c r="M280" s="66">
        <f t="shared" si="249"/>
        <v>3.4173669467787113</v>
      </c>
      <c r="N280" s="66">
        <f t="shared" si="249"/>
        <v>3.4173669467787113</v>
      </c>
      <c r="O280" s="66">
        <f t="shared" si="249"/>
        <v>3.4173669467787113</v>
      </c>
      <c r="P280" s="66">
        <f t="shared" si="249"/>
        <v>3.4173669467787113</v>
      </c>
      <c r="Q280" s="66">
        <f t="shared" si="249"/>
        <v>3.4173669467787113</v>
      </c>
      <c r="R280" s="66">
        <f t="shared" si="249"/>
        <v>3.4173669467787113</v>
      </c>
      <c r="S280" s="66">
        <f t="shared" si="249"/>
        <v>3.4173669467787113</v>
      </c>
      <c r="T280" s="66">
        <f t="shared" si="249"/>
        <v>3.4173669467787113</v>
      </c>
      <c r="U280" s="66">
        <f t="shared" si="249"/>
        <v>3.4173669467787113</v>
      </c>
      <c r="V280" s="66">
        <f t="shared" si="249"/>
        <v>3.4173669467787113</v>
      </c>
      <c r="W280" s="66">
        <f t="shared" si="249"/>
        <v>3.4173669467787113</v>
      </c>
      <c r="X280" s="66">
        <f t="shared" si="249"/>
        <v>3.4173669467787113</v>
      </c>
      <c r="Y280" s="66">
        <f t="shared" si="249"/>
        <v>3.4173669467787113</v>
      </c>
      <c r="Z280" s="66">
        <f t="shared" si="249"/>
        <v>3.4173669467787113</v>
      </c>
      <c r="AA280" s="66">
        <f t="shared" si="249"/>
        <v>3.4173669467787113</v>
      </c>
      <c r="AB280" s="66">
        <f t="shared" si="249"/>
        <v>3.4173669467787113</v>
      </c>
      <c r="AC280" s="66">
        <f t="shared" si="249"/>
        <v>3.4173669467787113</v>
      </c>
    </row>
    <row r="281" spans="1:29" x14ac:dyDescent="0.25">
      <c r="A281" s="30" t="str">
        <f t="shared" si="244"/>
        <v>Opex maintenance &amp; repair</v>
      </c>
      <c r="B281" s="66">
        <f>B251/B261</f>
        <v>7.7810095446659027</v>
      </c>
      <c r="C281" s="66">
        <f t="shared" ref="C281:AC281" si="250">C251/C261</f>
        <v>7.7544083025658797</v>
      </c>
      <c r="D281" s="66">
        <f t="shared" si="250"/>
        <v>7.7166383521194692</v>
      </c>
      <c r="E281" s="66">
        <f t="shared" si="250"/>
        <v>7.6632541566239745</v>
      </c>
      <c r="F281" s="66">
        <f t="shared" si="250"/>
        <v>7.5883037092789669</v>
      </c>
      <c r="G281" s="66">
        <f t="shared" si="250"/>
        <v>7.4840953796145033</v>
      </c>
      <c r="H281" s="66">
        <f t="shared" si="250"/>
        <v>7.3412296580858891</v>
      </c>
      <c r="I281" s="66">
        <f t="shared" si="250"/>
        <v>7.1492334372232325</v>
      </c>
      <c r="J281" s="66">
        <f t="shared" si="250"/>
        <v>6.8982572856136732</v>
      </c>
      <c r="K281" s="66">
        <f t="shared" si="250"/>
        <v>6.5821952431369439</v>
      </c>
      <c r="L281" s="66">
        <f t="shared" si="250"/>
        <v>6.202929864727218</v>
      </c>
      <c r="M281" s="66">
        <f t="shared" si="250"/>
        <v>5.7740665669419418</v>
      </c>
      <c r="N281" s="66">
        <f t="shared" si="250"/>
        <v>5.3213173430518594</v>
      </c>
      <c r="O281" s="66">
        <f t="shared" si="250"/>
        <v>4.8774773770442641</v>
      </c>
      <c r="P281" s="66">
        <f t="shared" si="250"/>
        <v>4.4734407201834294</v>
      </c>
      <c r="Q281" s="66">
        <f t="shared" si="250"/>
        <v>4.13006709777809</v>
      </c>
      <c r="R281" s="66">
        <f t="shared" si="250"/>
        <v>3.855086320963053</v>
      </c>
      <c r="S281" s="66">
        <f t="shared" si="250"/>
        <v>3.6452637837353725</v>
      </c>
      <c r="T281" s="66">
        <f t="shared" si="250"/>
        <v>3.4910273910812166</v>
      </c>
      <c r="U281" s="66">
        <f t="shared" si="250"/>
        <v>3.3807506016196185</v>
      </c>
      <c r="V281" s="66">
        <f t="shared" si="250"/>
        <v>3.3034628578447651</v>
      </c>
      <c r="W281" s="66">
        <f t="shared" si="250"/>
        <v>3.2500522764203521</v>
      </c>
      <c r="X281" s="66">
        <f t="shared" si="250"/>
        <v>3.2135007540002656</v>
      </c>
      <c r="Y281" s="66">
        <f t="shared" si="250"/>
        <v>3.188653681086</v>
      </c>
      <c r="Z281" s="66">
        <f t="shared" si="250"/>
        <v>3.1718399433283566</v>
      </c>
      <c r="AA281" s="66">
        <f t="shared" si="250"/>
        <v>3.1604973782831638</v>
      </c>
      <c r="AB281" s="66">
        <f t="shared" si="250"/>
        <v>3.1528616198398223</v>
      </c>
      <c r="AC281" s="66">
        <f t="shared" si="250"/>
        <v>3.1477284841474571</v>
      </c>
    </row>
    <row r="282" spans="1:29" x14ac:dyDescent="0.25">
      <c r="A282" s="30" t="str">
        <f t="shared" si="244"/>
        <v>Opex var (mode-fees, shunting)</v>
      </c>
      <c r="B282" s="66">
        <f>B252*B261/B261</f>
        <v>3.6414565826330532</v>
      </c>
      <c r="C282" s="66">
        <f t="shared" ref="C282:AC282" si="251">C252*C261/C261</f>
        <v>3.6414565826330532</v>
      </c>
      <c r="D282" s="66">
        <f t="shared" si="251"/>
        <v>3.6414565826330532</v>
      </c>
      <c r="E282" s="66">
        <f t="shared" si="251"/>
        <v>3.6414565826330532</v>
      </c>
      <c r="F282" s="66">
        <f t="shared" si="251"/>
        <v>3.6414565826330532</v>
      </c>
      <c r="G282" s="66">
        <f t="shared" si="251"/>
        <v>3.6414565826330532</v>
      </c>
      <c r="H282" s="66">
        <f t="shared" si="251"/>
        <v>3.6414565826330532</v>
      </c>
      <c r="I282" s="66">
        <f t="shared" si="251"/>
        <v>3.6414565826330532</v>
      </c>
      <c r="J282" s="66">
        <f t="shared" si="251"/>
        <v>3.6414565826330532</v>
      </c>
      <c r="K282" s="66">
        <f t="shared" si="251"/>
        <v>3.6414565826330532</v>
      </c>
      <c r="L282" s="66">
        <f t="shared" si="251"/>
        <v>3.6414565826330532</v>
      </c>
      <c r="M282" s="66">
        <f t="shared" si="251"/>
        <v>3.6414565826330532</v>
      </c>
      <c r="N282" s="66">
        <f t="shared" si="251"/>
        <v>3.6414565826330532</v>
      </c>
      <c r="O282" s="66">
        <f t="shared" si="251"/>
        <v>3.6414565826330532</v>
      </c>
      <c r="P282" s="66">
        <f t="shared" si="251"/>
        <v>3.6414565826330532</v>
      </c>
      <c r="Q282" s="66">
        <f t="shared" si="251"/>
        <v>3.6414565826330532</v>
      </c>
      <c r="R282" s="66">
        <f t="shared" si="251"/>
        <v>3.6414565826330532</v>
      </c>
      <c r="S282" s="66">
        <f t="shared" si="251"/>
        <v>3.6414565826330532</v>
      </c>
      <c r="T282" s="66">
        <f t="shared" si="251"/>
        <v>3.6414565826330532</v>
      </c>
      <c r="U282" s="66">
        <f t="shared" si="251"/>
        <v>3.6414565826330532</v>
      </c>
      <c r="V282" s="66">
        <f t="shared" si="251"/>
        <v>3.6414565826330532</v>
      </c>
      <c r="W282" s="66">
        <f t="shared" si="251"/>
        <v>3.6414565826330532</v>
      </c>
      <c r="X282" s="66">
        <f t="shared" si="251"/>
        <v>3.6414565826330532</v>
      </c>
      <c r="Y282" s="66">
        <f t="shared" si="251"/>
        <v>3.6414565826330532</v>
      </c>
      <c r="Z282" s="66">
        <f t="shared" si="251"/>
        <v>3.6414565826330532</v>
      </c>
      <c r="AA282" s="66">
        <f t="shared" si="251"/>
        <v>3.6414565826330532</v>
      </c>
      <c r="AB282" s="66">
        <f t="shared" si="251"/>
        <v>3.6414565826330532</v>
      </c>
      <c r="AC282" s="66">
        <f t="shared" si="251"/>
        <v>3.6414565826330532</v>
      </c>
    </row>
    <row r="283" spans="1:29" x14ac:dyDescent="0.25">
      <c r="A283" s="30" t="str">
        <f t="shared" si="244"/>
        <v>Fuel Cost</v>
      </c>
      <c r="B283" s="66">
        <f>B253*B254*B261/B261</f>
        <v>8.4698629251950113</v>
      </c>
      <c r="C283" s="66">
        <f t="shared" ref="C283:AC283" si="252">C253*C254*C261/C261</f>
        <v>8.4369809481189879</v>
      </c>
      <c r="D283" s="66">
        <f t="shared" si="252"/>
        <v>8.3903696735597642</v>
      </c>
      <c r="E283" s="66">
        <f t="shared" si="252"/>
        <v>8.324642067491391</v>
      </c>
      <c r="F283" s="66">
        <f t="shared" si="252"/>
        <v>8.2326640253702319</v>
      </c>
      <c r="G283" s="66">
        <f t="shared" si="252"/>
        <v>8.1053679779279246</v>
      </c>
      <c r="H283" s="66">
        <f t="shared" si="252"/>
        <v>7.9319593395648607</v>
      </c>
      <c r="I283" s="66">
        <f t="shared" si="252"/>
        <v>7.7009375096841852</v>
      </c>
      <c r="J283" s="66">
        <f t="shared" si="252"/>
        <v>7.4024417558463229</v>
      </c>
      <c r="K283" s="66">
        <f t="shared" si="252"/>
        <v>7.0321699283010322</v>
      </c>
      <c r="L283" s="66">
        <f t="shared" si="252"/>
        <v>6.5961432670378439</v>
      </c>
      <c r="M283" s="66">
        <f t="shared" si="252"/>
        <v>6.1139892174750745</v>
      </c>
      <c r="N283" s="66">
        <f t="shared" si="252"/>
        <v>5.6175270121752394</v>
      </c>
      <c r="O283" s="66">
        <f t="shared" si="252"/>
        <v>5.1433421548288711</v>
      </c>
      <c r="P283" s="66">
        <f t="shared" si="252"/>
        <v>4.7224494946019533</v>
      </c>
      <c r="Q283" s="66">
        <f t="shared" si="252"/>
        <v>4.3728172693605067</v>
      </c>
      <c r="R283" s="66">
        <f t="shared" si="252"/>
        <v>4.0981689382712672</v>
      </c>
      <c r="S283" s="66">
        <f t="shared" si="252"/>
        <v>3.8917973633110425</v>
      </c>
      <c r="T283" s="66">
        <f t="shared" si="252"/>
        <v>3.741862616690621</v>
      </c>
      <c r="U283" s="66">
        <f t="shared" si="252"/>
        <v>3.6355782869580788</v>
      </c>
      <c r="V283" s="66">
        <f t="shared" si="252"/>
        <v>3.5615443120608479</v>
      </c>
      <c r="W283" s="66">
        <f t="shared" si="252"/>
        <v>3.510601697660988</v>
      </c>
      <c r="X283" s="66">
        <f t="shared" si="252"/>
        <v>3.4758424826050121</v>
      </c>
      <c r="Y283" s="66">
        <f t="shared" si="252"/>
        <v>3.4522617393209574</v>
      </c>
      <c r="Z283" s="66">
        <f t="shared" si="252"/>
        <v>3.4363269296495731</v>
      </c>
      <c r="AA283" s="66">
        <f t="shared" si="252"/>
        <v>3.4255873285065905</v>
      </c>
      <c r="AB283" s="66">
        <f t="shared" si="252"/>
        <v>3.4183620372217196</v>
      </c>
      <c r="AC283" s="66">
        <f t="shared" si="252"/>
        <v>3.4135068980776566</v>
      </c>
    </row>
    <row r="284" spans="1:29" ht="15.75" thickBot="1" x14ac:dyDescent="0.3">
      <c r="A284" s="59" t="str">
        <f t="shared" ref="A284" si="253">A272</f>
        <v>Emission Cost</v>
      </c>
      <c r="B284" s="66">
        <f>B255</f>
        <v>0</v>
      </c>
      <c r="C284" s="66">
        <f t="shared" ref="C284:AC284" si="254">C255</f>
        <v>0</v>
      </c>
      <c r="D284" s="66">
        <f t="shared" si="254"/>
        <v>0</v>
      </c>
      <c r="E284" s="66">
        <f t="shared" si="254"/>
        <v>0</v>
      </c>
      <c r="F284" s="66">
        <f t="shared" si="254"/>
        <v>0</v>
      </c>
      <c r="G284" s="66">
        <f t="shared" si="254"/>
        <v>0</v>
      </c>
      <c r="H284" s="66">
        <f t="shared" si="254"/>
        <v>0</v>
      </c>
      <c r="I284" s="66">
        <f t="shared" si="254"/>
        <v>0</v>
      </c>
      <c r="J284" s="66">
        <f t="shared" si="254"/>
        <v>0</v>
      </c>
      <c r="K284" s="66">
        <f t="shared" si="254"/>
        <v>0</v>
      </c>
      <c r="L284" s="66">
        <f t="shared" si="254"/>
        <v>0</v>
      </c>
      <c r="M284" s="66">
        <f t="shared" si="254"/>
        <v>0</v>
      </c>
      <c r="N284" s="66">
        <f t="shared" si="254"/>
        <v>0</v>
      </c>
      <c r="O284" s="66">
        <f t="shared" si="254"/>
        <v>0</v>
      </c>
      <c r="P284" s="66">
        <f t="shared" si="254"/>
        <v>0</v>
      </c>
      <c r="Q284" s="66">
        <f t="shared" si="254"/>
        <v>0</v>
      </c>
      <c r="R284" s="66">
        <f t="shared" si="254"/>
        <v>0</v>
      </c>
      <c r="S284" s="66">
        <f t="shared" si="254"/>
        <v>0</v>
      </c>
      <c r="T284" s="66">
        <f t="shared" si="254"/>
        <v>0</v>
      </c>
      <c r="U284" s="66">
        <f t="shared" si="254"/>
        <v>0</v>
      </c>
      <c r="V284" s="66">
        <f t="shared" si="254"/>
        <v>0</v>
      </c>
      <c r="W284" s="66">
        <f t="shared" si="254"/>
        <v>0</v>
      </c>
      <c r="X284" s="66">
        <f t="shared" si="254"/>
        <v>0</v>
      </c>
      <c r="Y284" s="66">
        <f t="shared" si="254"/>
        <v>0</v>
      </c>
      <c r="Z284" s="66">
        <f t="shared" si="254"/>
        <v>0</v>
      </c>
      <c r="AA284" s="66">
        <f t="shared" si="254"/>
        <v>0</v>
      </c>
      <c r="AB284" s="66">
        <f t="shared" si="254"/>
        <v>0</v>
      </c>
      <c r="AC284" s="66">
        <f t="shared" si="254"/>
        <v>0</v>
      </c>
    </row>
    <row r="285" spans="1:29" ht="15.75" thickBot="1" x14ac:dyDescent="0.3">
      <c r="A285" s="31" t="s">
        <v>63</v>
      </c>
      <c r="B285" s="76">
        <f>B276+B277+B278-B279+B280+B281+B282+B283+B284</f>
        <v>29.107006101588553</v>
      </c>
      <c r="C285" s="76">
        <f t="shared" ref="C285:AC285" si="255">C276+C277+C278-C279+C280+C281+C282+C283+C284</f>
        <v>29.030680945750724</v>
      </c>
      <c r="D285" s="76">
        <f t="shared" si="255"/>
        <v>28.922386585007089</v>
      </c>
      <c r="E285" s="76">
        <f t="shared" si="255"/>
        <v>28.769475863983189</v>
      </c>
      <c r="F285" s="76">
        <f t="shared" si="255"/>
        <v>28.555094301378155</v>
      </c>
      <c r="G285" s="76">
        <f t="shared" si="255"/>
        <v>28.257612926609397</v>
      </c>
      <c r="H285" s="76">
        <f t="shared" si="255"/>
        <v>27.850886571127518</v>
      </c>
      <c r="I285" s="76">
        <f t="shared" si="255"/>
        <v>27.306310730754948</v>
      </c>
      <c r="J285" s="76">
        <f t="shared" si="255"/>
        <v>26.597939311024209</v>
      </c>
      <c r="K285" s="76">
        <f t="shared" si="255"/>
        <v>25.711498360266177</v>
      </c>
      <c r="L285" s="76">
        <f t="shared" si="255"/>
        <v>24.656083567784705</v>
      </c>
      <c r="M285" s="76">
        <f t="shared" si="255"/>
        <v>23.473541737831482</v>
      </c>
      <c r="N285" s="76">
        <f t="shared" si="255"/>
        <v>22.237683026392197</v>
      </c>
      <c r="O285" s="76">
        <f t="shared" si="255"/>
        <v>21.038651603144832</v>
      </c>
      <c r="P285" s="76">
        <f t="shared" si="255"/>
        <v>19.957916194059457</v>
      </c>
      <c r="Q285" s="76">
        <f t="shared" si="255"/>
        <v>19.047511595702705</v>
      </c>
      <c r="R285" s="76">
        <f t="shared" si="255"/>
        <v>18.323785022390105</v>
      </c>
      <c r="S285" s="76">
        <f t="shared" si="255"/>
        <v>17.774746817098723</v>
      </c>
      <c r="T285" s="76">
        <f t="shared" si="255"/>
        <v>17.37292461528142</v>
      </c>
      <c r="U285" s="76">
        <f t="shared" si="255"/>
        <v>17.086544399054379</v>
      </c>
      <c r="V285" s="76">
        <f t="shared" si="255"/>
        <v>16.886289804222081</v>
      </c>
      <c r="W285" s="76">
        <f t="shared" si="255"/>
        <v>16.748120983321474</v>
      </c>
      <c r="X285" s="76">
        <f t="shared" si="255"/>
        <v>16.653668528508447</v>
      </c>
      <c r="Y285" s="76">
        <f t="shared" si="255"/>
        <v>16.589509385679616</v>
      </c>
      <c r="Z285" s="76">
        <f t="shared" si="255"/>
        <v>16.546115624568561</v>
      </c>
      <c r="AA285" s="76">
        <f t="shared" si="255"/>
        <v>16.516852186116669</v>
      </c>
      <c r="AB285" s="76">
        <f t="shared" si="255"/>
        <v>16.497156739574056</v>
      </c>
      <c r="AC285" s="76">
        <f t="shared" si="255"/>
        <v>16.483918543328613</v>
      </c>
    </row>
    <row r="286" spans="1:29" ht="15.75" thickBot="1" x14ac:dyDescent="0.3"/>
    <row r="287" spans="1:29" ht="15.75" thickBot="1" x14ac:dyDescent="0.3">
      <c r="A287" s="26" t="s">
        <v>208</v>
      </c>
      <c r="B287" s="27">
        <v>2023</v>
      </c>
      <c r="C287" s="27">
        <v>2024</v>
      </c>
      <c r="D287" s="27">
        <v>2025</v>
      </c>
      <c r="E287" s="27">
        <v>2026</v>
      </c>
      <c r="F287" s="27">
        <v>2027</v>
      </c>
      <c r="G287" s="27">
        <v>2028</v>
      </c>
      <c r="H287" s="27">
        <v>2029</v>
      </c>
      <c r="I287" s="27">
        <v>2030</v>
      </c>
      <c r="J287" s="27">
        <v>2031</v>
      </c>
      <c r="K287" s="27">
        <v>2032</v>
      </c>
      <c r="L287" s="27">
        <v>2033</v>
      </c>
      <c r="M287" s="27">
        <v>2034</v>
      </c>
      <c r="N287" s="27">
        <v>2035</v>
      </c>
      <c r="O287" s="27">
        <v>2036</v>
      </c>
      <c r="P287" s="27">
        <v>2037</v>
      </c>
      <c r="Q287" s="27">
        <v>2038</v>
      </c>
      <c r="R287" s="27">
        <v>2039</v>
      </c>
      <c r="S287" s="27">
        <v>2040</v>
      </c>
      <c r="T287" s="27">
        <v>2041</v>
      </c>
      <c r="U287" s="27">
        <v>2042</v>
      </c>
      <c r="V287" s="27">
        <v>2043</v>
      </c>
      <c r="W287" s="27">
        <v>2044</v>
      </c>
      <c r="X287" s="27">
        <v>2045</v>
      </c>
      <c r="Y287" s="27">
        <v>2046</v>
      </c>
      <c r="Z287" s="27">
        <v>2047</v>
      </c>
      <c r="AA287" s="27">
        <v>2048</v>
      </c>
      <c r="AB287" s="27">
        <v>2049</v>
      </c>
      <c r="AC287" s="28">
        <v>2050</v>
      </c>
    </row>
    <row r="288" spans="1:29" x14ac:dyDescent="0.25">
      <c r="A288" s="29" t="str">
        <f t="shared" ref="A288:A295" si="256">A264</f>
        <v>Capex vehicle</v>
      </c>
      <c r="B288" s="65">
        <f>((1+B249)^B256)*B249/(((1+B249)^B256)-1)*(B245)/B261/(B258)</f>
        <v>2.1632138711235615E-3</v>
      </c>
      <c r="C288" s="65">
        <f t="shared" ref="C288:AC288" si="257">((1+C249)^C256)*C249/(((1+C249)^C256)-1)*(C245)/C261/(C258)</f>
        <v>2.1558184071327311E-3</v>
      </c>
      <c r="D288" s="65">
        <f t="shared" si="257"/>
        <v>2.145317908418739E-3</v>
      </c>
      <c r="E288" s="65">
        <f t="shared" si="257"/>
        <v>2.1304764625200132E-3</v>
      </c>
      <c r="F288" s="65">
        <f t="shared" si="257"/>
        <v>2.1096393402400665E-3</v>
      </c>
      <c r="G288" s="65">
        <f t="shared" si="257"/>
        <v>2.0806681761613224E-3</v>
      </c>
      <c r="H288" s="65">
        <f t="shared" si="257"/>
        <v>2.0409497940227692E-3</v>
      </c>
      <c r="I288" s="65">
        <f t="shared" si="257"/>
        <v>1.9875725444783161E-3</v>
      </c>
      <c r="J288" s="65">
        <f t="shared" si="257"/>
        <v>1.9177981675974668E-3</v>
      </c>
      <c r="K288" s="65">
        <f t="shared" si="257"/>
        <v>1.829929133316432E-3</v>
      </c>
      <c r="L288" s="65">
        <f t="shared" si="257"/>
        <v>1.7244888144602143E-3</v>
      </c>
      <c r="M288" s="65">
        <f t="shared" si="257"/>
        <v>1.6052596798267933E-3</v>
      </c>
      <c r="N288" s="65">
        <f t="shared" si="257"/>
        <v>1.479389971579121E-3</v>
      </c>
      <c r="O288" s="65">
        <f t="shared" si="257"/>
        <v>1.3559971437570768E-3</v>
      </c>
      <c r="P288" s="65">
        <f t="shared" si="257"/>
        <v>1.2436701127276767E-3</v>
      </c>
      <c r="Q288" s="65">
        <f t="shared" si="257"/>
        <v>1.1482081320295062E-3</v>
      </c>
      <c r="R288" s="65">
        <f t="shared" si="257"/>
        <v>1.0717601817623844E-3</v>
      </c>
      <c r="S288" s="65">
        <f t="shared" si="257"/>
        <v>1.0134270027064077E-3</v>
      </c>
      <c r="T288" s="65">
        <f t="shared" si="257"/>
        <v>9.7054743777254216E-4</v>
      </c>
      <c r="U288" s="65">
        <f t="shared" si="257"/>
        <v>9.3988916916910165E-4</v>
      </c>
      <c r="V288" s="65">
        <f t="shared" si="257"/>
        <v>9.1840225048048251E-4</v>
      </c>
      <c r="W288" s="65">
        <f t="shared" si="257"/>
        <v>9.0355346897741005E-4</v>
      </c>
      <c r="X288" s="65">
        <f t="shared" si="257"/>
        <v>8.9339170785169349E-4</v>
      </c>
      <c r="Y288" s="65">
        <f t="shared" si="257"/>
        <v>8.8648392390972366E-4</v>
      </c>
      <c r="Z288" s="65">
        <f t="shared" si="257"/>
        <v>8.8180950338190116E-4</v>
      </c>
      <c r="AA288" s="65">
        <f t="shared" si="257"/>
        <v>8.7865613441364158E-4</v>
      </c>
      <c r="AB288" s="65">
        <f t="shared" si="257"/>
        <v>8.7653330208881694E-4</v>
      </c>
      <c r="AC288" s="65">
        <f t="shared" si="257"/>
        <v>8.7510622887057403E-4</v>
      </c>
    </row>
    <row r="289" spans="1:29" x14ac:dyDescent="0.25">
      <c r="A289" s="30" t="str">
        <f t="shared" si="256"/>
        <v>Residual value (vehicle)</v>
      </c>
      <c r="B289" s="68">
        <f>((1+B249)^B256)*B249/(((1+B249)^B256)-1)*(B246)/B261/(B258)</f>
        <v>-1.0931217673919614E-4</v>
      </c>
      <c r="C289" s="68">
        <f t="shared" ref="C289:AC289" si="258">((1+C249)^C256)*C249/(((1+C249)^C256)-1)*(C246)/C261/(C258)</f>
        <v>-1.0943543447237665E-4</v>
      </c>
      <c r="D289" s="68">
        <f t="shared" si="258"/>
        <v>-1.0961044278427652E-4</v>
      </c>
      <c r="E289" s="68">
        <f t="shared" si="258"/>
        <v>-1.0985780021592194E-4</v>
      </c>
      <c r="F289" s="68">
        <f t="shared" si="258"/>
        <v>-1.102050855872544E-4</v>
      </c>
      <c r="G289" s="68">
        <f t="shared" si="258"/>
        <v>-1.1068793832190012E-4</v>
      </c>
      <c r="H289" s="68">
        <f t="shared" si="258"/>
        <v>-1.1134991135754269E-4</v>
      </c>
      <c r="I289" s="68">
        <f t="shared" si="258"/>
        <v>-1.1223953218328357E-4</v>
      </c>
      <c r="J289" s="68">
        <f t="shared" si="258"/>
        <v>-1.1340243846463104E-4</v>
      </c>
      <c r="K289" s="68">
        <f t="shared" si="258"/>
        <v>-1.1486692236931498E-4</v>
      </c>
      <c r="L289" s="68">
        <f t="shared" si="258"/>
        <v>-1.1662426101691861E-4</v>
      </c>
      <c r="M289" s="68">
        <f t="shared" si="258"/>
        <v>-1.1861141326080898E-4</v>
      </c>
      <c r="N289" s="68">
        <f t="shared" si="258"/>
        <v>-1.2070924173160351E-4</v>
      </c>
      <c r="O289" s="68">
        <f t="shared" si="258"/>
        <v>-1.2276578886197088E-4</v>
      </c>
      <c r="P289" s="68">
        <f t="shared" si="258"/>
        <v>-1.2463790604579422E-4</v>
      </c>
      <c r="Q289" s="68">
        <f t="shared" si="258"/>
        <v>-1.2622893905743041E-4</v>
      </c>
      <c r="R289" s="68">
        <f t="shared" si="258"/>
        <v>-1.2750307156188243E-4</v>
      </c>
      <c r="S289" s="68">
        <f t="shared" si="258"/>
        <v>-1.2847529121281536E-4</v>
      </c>
      <c r="T289" s="68">
        <f t="shared" si="258"/>
        <v>-1.2918995062837979E-4</v>
      </c>
      <c r="U289" s="68">
        <f t="shared" si="258"/>
        <v>-1.2970092177177047E-4</v>
      </c>
      <c r="V289" s="68">
        <f t="shared" si="258"/>
        <v>-1.3005903708324747E-4</v>
      </c>
      <c r="W289" s="68">
        <f t="shared" si="258"/>
        <v>-1.3030651677496533E-4</v>
      </c>
      <c r="X289" s="68">
        <f t="shared" si="258"/>
        <v>-1.3047587946039396E-4</v>
      </c>
      <c r="Y289" s="68">
        <f t="shared" si="258"/>
        <v>-1.305910091927601E-4</v>
      </c>
      <c r="Z289" s="68">
        <f t="shared" si="258"/>
        <v>-1.3066891620155716E-4</v>
      </c>
      <c r="AA289" s="68">
        <f t="shared" si="258"/>
        <v>-1.3072147235102815E-4</v>
      </c>
      <c r="AB289" s="68">
        <f t="shared" si="258"/>
        <v>-1.3075685288977524E-4</v>
      </c>
      <c r="AC289" s="68">
        <f t="shared" si="258"/>
        <v>-1.3078063744341263E-4</v>
      </c>
    </row>
    <row r="290" spans="1:29" x14ac:dyDescent="0.25">
      <c r="A290" s="30" t="str">
        <f t="shared" si="256"/>
        <v>Capex costumization</v>
      </c>
      <c r="B290" s="66">
        <f>((1+B249)^B257)*B249/(((1+B249)^B257)-1)*(B247)/B261/(B258)</f>
        <v>5.087458787818432E-4</v>
      </c>
      <c r="C290" s="66">
        <f t="shared" ref="C290:AC290" si="259">((1+C249)^C257)*C249/(((1+C249)^C257)-1)*(C247)/C261/(C258)</f>
        <v>5.087458787818432E-4</v>
      </c>
      <c r="D290" s="66">
        <f t="shared" si="259"/>
        <v>5.087458787818432E-4</v>
      </c>
      <c r="E290" s="66">
        <f t="shared" si="259"/>
        <v>5.087458787818432E-4</v>
      </c>
      <c r="F290" s="66">
        <f t="shared" si="259"/>
        <v>5.087458787818432E-4</v>
      </c>
      <c r="G290" s="66">
        <f t="shared" si="259"/>
        <v>5.087458787818432E-4</v>
      </c>
      <c r="H290" s="66">
        <f t="shared" si="259"/>
        <v>5.087458787818432E-4</v>
      </c>
      <c r="I290" s="66">
        <f t="shared" si="259"/>
        <v>5.087458787818432E-4</v>
      </c>
      <c r="J290" s="66">
        <f t="shared" si="259"/>
        <v>5.087458787818432E-4</v>
      </c>
      <c r="K290" s="66">
        <f t="shared" si="259"/>
        <v>5.087458787818432E-4</v>
      </c>
      <c r="L290" s="66">
        <f t="shared" si="259"/>
        <v>5.087458787818432E-4</v>
      </c>
      <c r="M290" s="66">
        <f t="shared" si="259"/>
        <v>5.087458787818432E-4</v>
      </c>
      <c r="N290" s="66">
        <f t="shared" si="259"/>
        <v>5.087458787818432E-4</v>
      </c>
      <c r="O290" s="66">
        <f t="shared" si="259"/>
        <v>5.087458787818432E-4</v>
      </c>
      <c r="P290" s="66">
        <f t="shared" si="259"/>
        <v>5.087458787818432E-4</v>
      </c>
      <c r="Q290" s="66">
        <f t="shared" si="259"/>
        <v>5.087458787818432E-4</v>
      </c>
      <c r="R290" s="66">
        <f t="shared" si="259"/>
        <v>5.087458787818432E-4</v>
      </c>
      <c r="S290" s="66">
        <f t="shared" si="259"/>
        <v>5.087458787818432E-4</v>
      </c>
      <c r="T290" s="66">
        <f t="shared" si="259"/>
        <v>5.087458787818432E-4</v>
      </c>
      <c r="U290" s="66">
        <f t="shared" si="259"/>
        <v>5.087458787818432E-4</v>
      </c>
      <c r="V290" s="66">
        <f t="shared" si="259"/>
        <v>5.087458787818432E-4</v>
      </c>
      <c r="W290" s="66">
        <f t="shared" si="259"/>
        <v>5.087458787818432E-4</v>
      </c>
      <c r="X290" s="66">
        <f t="shared" si="259"/>
        <v>5.087458787818432E-4</v>
      </c>
      <c r="Y290" s="66">
        <f t="shared" si="259"/>
        <v>5.087458787818432E-4</v>
      </c>
      <c r="Z290" s="66">
        <f t="shared" si="259"/>
        <v>5.087458787818432E-4</v>
      </c>
      <c r="AA290" s="66">
        <f t="shared" si="259"/>
        <v>5.087458787818432E-4</v>
      </c>
      <c r="AB290" s="66">
        <f t="shared" si="259"/>
        <v>5.087458787818432E-4</v>
      </c>
      <c r="AC290" s="66">
        <f t="shared" si="259"/>
        <v>5.087458787818432E-4</v>
      </c>
    </row>
    <row r="291" spans="1:29" x14ac:dyDescent="0.25">
      <c r="A291" s="30" t="str">
        <f t="shared" si="256"/>
        <v>Residual value (costumization)</v>
      </c>
      <c r="B291" s="69">
        <f>((1+B249)^B257)*B249/(((1+B249)^B257)-1)*(B248)/B261/(B258)</f>
        <v>-2.5437293939092156E-5</v>
      </c>
      <c r="C291" s="69">
        <f t="shared" ref="C291:AC291" si="260">((1+C249)^C257)*C249/(((1+C249)^C257)-1)*(C248)/C261/(C258)</f>
        <v>-2.5437293939092156E-5</v>
      </c>
      <c r="D291" s="69">
        <f t="shared" si="260"/>
        <v>-2.5437293939092156E-5</v>
      </c>
      <c r="E291" s="69">
        <f t="shared" si="260"/>
        <v>-2.5437293939092156E-5</v>
      </c>
      <c r="F291" s="69">
        <f t="shared" si="260"/>
        <v>-2.5437293939092156E-5</v>
      </c>
      <c r="G291" s="69">
        <f t="shared" si="260"/>
        <v>-2.5437293939092156E-5</v>
      </c>
      <c r="H291" s="69">
        <f t="shared" si="260"/>
        <v>-2.5437293939092156E-5</v>
      </c>
      <c r="I291" s="69">
        <f t="shared" si="260"/>
        <v>-2.5437293939092156E-5</v>
      </c>
      <c r="J291" s="69">
        <f t="shared" si="260"/>
        <v>-2.5437293939092156E-5</v>
      </c>
      <c r="K291" s="69">
        <f t="shared" si="260"/>
        <v>-2.5437293939092156E-5</v>
      </c>
      <c r="L291" s="69">
        <f t="shared" si="260"/>
        <v>-2.5437293939092156E-5</v>
      </c>
      <c r="M291" s="69">
        <f t="shared" si="260"/>
        <v>-2.5437293939092156E-5</v>
      </c>
      <c r="N291" s="69">
        <f t="shared" si="260"/>
        <v>-2.5437293939092156E-5</v>
      </c>
      <c r="O291" s="69">
        <f t="shared" si="260"/>
        <v>-2.5437293939092156E-5</v>
      </c>
      <c r="P291" s="69">
        <f t="shared" si="260"/>
        <v>-2.5437293939092156E-5</v>
      </c>
      <c r="Q291" s="69">
        <f t="shared" si="260"/>
        <v>-2.5437293939092156E-5</v>
      </c>
      <c r="R291" s="69">
        <f t="shared" si="260"/>
        <v>-2.5437293939092156E-5</v>
      </c>
      <c r="S291" s="69">
        <f t="shared" si="260"/>
        <v>-2.5437293939092156E-5</v>
      </c>
      <c r="T291" s="69">
        <f t="shared" si="260"/>
        <v>-2.5437293939092156E-5</v>
      </c>
      <c r="U291" s="69">
        <f t="shared" si="260"/>
        <v>-2.5437293939092156E-5</v>
      </c>
      <c r="V291" s="69">
        <f t="shared" si="260"/>
        <v>-2.5437293939092156E-5</v>
      </c>
      <c r="W291" s="69">
        <f t="shared" si="260"/>
        <v>-2.5437293939092156E-5</v>
      </c>
      <c r="X291" s="69">
        <f t="shared" si="260"/>
        <v>-2.5437293939092156E-5</v>
      </c>
      <c r="Y291" s="69">
        <f t="shared" si="260"/>
        <v>-2.5437293939092156E-5</v>
      </c>
      <c r="Z291" s="69">
        <f t="shared" si="260"/>
        <v>-2.5437293939092156E-5</v>
      </c>
      <c r="AA291" s="69">
        <f t="shared" si="260"/>
        <v>-2.5437293939092156E-5</v>
      </c>
      <c r="AB291" s="69">
        <f t="shared" si="260"/>
        <v>-2.5437293939092156E-5</v>
      </c>
      <c r="AC291" s="69">
        <f t="shared" si="260"/>
        <v>-2.5437293939092156E-5</v>
      </c>
    </row>
    <row r="292" spans="1:29" x14ac:dyDescent="0.25">
      <c r="A292" s="30" t="str">
        <f t="shared" si="256"/>
        <v>Opex fix (admin, crew, insurance)</v>
      </c>
      <c r="B292" s="66">
        <f>B250/B261/(B258)</f>
        <v>1.525610244097639E-3</v>
      </c>
      <c r="C292" s="66">
        <f t="shared" ref="C292:AC292" si="261">C250/C261/(C258)</f>
        <v>1.525610244097639E-3</v>
      </c>
      <c r="D292" s="66">
        <f t="shared" si="261"/>
        <v>1.525610244097639E-3</v>
      </c>
      <c r="E292" s="66">
        <f t="shared" si="261"/>
        <v>1.525610244097639E-3</v>
      </c>
      <c r="F292" s="66">
        <f t="shared" si="261"/>
        <v>1.525610244097639E-3</v>
      </c>
      <c r="G292" s="66">
        <f t="shared" si="261"/>
        <v>1.525610244097639E-3</v>
      </c>
      <c r="H292" s="66">
        <f t="shared" si="261"/>
        <v>1.525610244097639E-3</v>
      </c>
      <c r="I292" s="66">
        <f t="shared" si="261"/>
        <v>1.525610244097639E-3</v>
      </c>
      <c r="J292" s="66">
        <f t="shared" si="261"/>
        <v>1.525610244097639E-3</v>
      </c>
      <c r="K292" s="66">
        <f t="shared" si="261"/>
        <v>1.525610244097639E-3</v>
      </c>
      <c r="L292" s="66">
        <f t="shared" si="261"/>
        <v>1.525610244097639E-3</v>
      </c>
      <c r="M292" s="66">
        <f t="shared" si="261"/>
        <v>1.525610244097639E-3</v>
      </c>
      <c r="N292" s="66">
        <f t="shared" si="261"/>
        <v>1.525610244097639E-3</v>
      </c>
      <c r="O292" s="66">
        <f t="shared" si="261"/>
        <v>1.525610244097639E-3</v>
      </c>
      <c r="P292" s="66">
        <f t="shared" si="261"/>
        <v>1.525610244097639E-3</v>
      </c>
      <c r="Q292" s="66">
        <f t="shared" si="261"/>
        <v>1.525610244097639E-3</v>
      </c>
      <c r="R292" s="66">
        <f t="shared" si="261"/>
        <v>1.525610244097639E-3</v>
      </c>
      <c r="S292" s="66">
        <f t="shared" si="261"/>
        <v>1.525610244097639E-3</v>
      </c>
      <c r="T292" s="66">
        <f t="shared" si="261"/>
        <v>1.525610244097639E-3</v>
      </c>
      <c r="U292" s="66">
        <f t="shared" si="261"/>
        <v>1.525610244097639E-3</v>
      </c>
      <c r="V292" s="66">
        <f t="shared" si="261"/>
        <v>1.525610244097639E-3</v>
      </c>
      <c r="W292" s="66">
        <f t="shared" si="261"/>
        <v>1.525610244097639E-3</v>
      </c>
      <c r="X292" s="66">
        <f t="shared" si="261"/>
        <v>1.525610244097639E-3</v>
      </c>
      <c r="Y292" s="66">
        <f t="shared" si="261"/>
        <v>1.525610244097639E-3</v>
      </c>
      <c r="Z292" s="66">
        <f t="shared" si="261"/>
        <v>1.525610244097639E-3</v>
      </c>
      <c r="AA292" s="66">
        <f t="shared" si="261"/>
        <v>1.525610244097639E-3</v>
      </c>
      <c r="AB292" s="66">
        <f t="shared" si="261"/>
        <v>1.525610244097639E-3</v>
      </c>
      <c r="AC292" s="66">
        <f t="shared" si="261"/>
        <v>1.525610244097639E-3</v>
      </c>
    </row>
    <row r="293" spans="1:29" x14ac:dyDescent="0.25">
      <c r="A293" s="30" t="str">
        <f t="shared" si="256"/>
        <v>Opex maintenance &amp; repair</v>
      </c>
      <c r="B293" s="66">
        <f>B251/B261/(B258)</f>
        <v>3.4736649752972778E-3</v>
      </c>
      <c r="C293" s="66">
        <f t="shared" ref="C293:AC293" si="262">C251/C261/(C258)</f>
        <v>3.4617894207883393E-3</v>
      </c>
      <c r="D293" s="66">
        <f t="shared" si="262"/>
        <v>3.44492783576762E-3</v>
      </c>
      <c r="E293" s="66">
        <f t="shared" si="262"/>
        <v>3.4210956056357029E-3</v>
      </c>
      <c r="F293" s="66">
        <f t="shared" si="262"/>
        <v>3.387635584499539E-3</v>
      </c>
      <c r="G293" s="66">
        <f t="shared" si="262"/>
        <v>3.3411140087564748E-3</v>
      </c>
      <c r="H293" s="66">
        <f t="shared" si="262"/>
        <v>3.2773346687883435E-3</v>
      </c>
      <c r="I293" s="66">
        <f t="shared" si="262"/>
        <v>3.1916220701889431E-3</v>
      </c>
      <c r="J293" s="66">
        <f t="shared" si="262"/>
        <v>3.0795791453632469E-3</v>
      </c>
      <c r="K293" s="66">
        <f t="shared" si="262"/>
        <v>2.9384800192575641E-3</v>
      </c>
      <c r="L293" s="66">
        <f t="shared" si="262"/>
        <v>2.7691651181817939E-3</v>
      </c>
      <c r="M293" s="66">
        <f t="shared" si="262"/>
        <v>2.5777082888133671E-3</v>
      </c>
      <c r="N293" s="66">
        <f t="shared" si="262"/>
        <v>2.3755880995767228E-3</v>
      </c>
      <c r="O293" s="66">
        <f t="shared" si="262"/>
        <v>2.1774452576090466E-3</v>
      </c>
      <c r="P293" s="66">
        <f t="shared" si="262"/>
        <v>1.9970717500818881E-3</v>
      </c>
      <c r="Q293" s="66">
        <f t="shared" si="262"/>
        <v>1.8437799543652188E-3</v>
      </c>
      <c r="R293" s="66">
        <f t="shared" si="262"/>
        <v>1.7210206790013629E-3</v>
      </c>
      <c r="S293" s="66">
        <f t="shared" si="262"/>
        <v>1.6273499034532913E-3</v>
      </c>
      <c r="T293" s="66">
        <f t="shared" si="262"/>
        <v>1.5584943710184004E-3</v>
      </c>
      <c r="U293" s="66">
        <f t="shared" si="262"/>
        <v>1.5092636614373297E-3</v>
      </c>
      <c r="V293" s="66">
        <f t="shared" si="262"/>
        <v>1.4747602043949845E-3</v>
      </c>
      <c r="W293" s="66">
        <f t="shared" si="262"/>
        <v>1.4509161948305144E-3</v>
      </c>
      <c r="X293" s="66">
        <f t="shared" si="262"/>
        <v>1.4345985508929758E-3</v>
      </c>
      <c r="Y293" s="66">
        <f t="shared" si="262"/>
        <v>1.4235061076276786E-3</v>
      </c>
      <c r="Z293" s="66">
        <f t="shared" si="262"/>
        <v>1.4159999747001592E-3</v>
      </c>
      <c r="AA293" s="66">
        <f t="shared" si="262"/>
        <v>1.4109363295906981E-3</v>
      </c>
      <c r="AB293" s="66">
        <f t="shared" si="262"/>
        <v>1.4075275088570635E-3</v>
      </c>
      <c r="AC293" s="66">
        <f t="shared" si="262"/>
        <v>1.4052359304229719E-3</v>
      </c>
    </row>
    <row r="294" spans="1:29" x14ac:dyDescent="0.25">
      <c r="A294" s="30" t="str">
        <f t="shared" si="256"/>
        <v>Opex var (mode-fees, shunting)</v>
      </c>
      <c r="B294" s="66">
        <f>B252*B261/B261/(B258)</f>
        <v>1.6256502601040416E-3</v>
      </c>
      <c r="C294" s="66">
        <f t="shared" ref="C294:AC294" si="263">C252*C261/C261/(C258)</f>
        <v>1.6256502601040416E-3</v>
      </c>
      <c r="D294" s="66">
        <f t="shared" si="263"/>
        <v>1.6256502601040416E-3</v>
      </c>
      <c r="E294" s="66">
        <f t="shared" si="263"/>
        <v>1.6256502601040416E-3</v>
      </c>
      <c r="F294" s="66">
        <f t="shared" si="263"/>
        <v>1.6256502601040416E-3</v>
      </c>
      <c r="G294" s="66">
        <f t="shared" si="263"/>
        <v>1.6256502601040416E-3</v>
      </c>
      <c r="H294" s="66">
        <f t="shared" si="263"/>
        <v>1.6256502601040416E-3</v>
      </c>
      <c r="I294" s="66">
        <f t="shared" si="263"/>
        <v>1.6256502601040416E-3</v>
      </c>
      <c r="J294" s="66">
        <f t="shared" si="263"/>
        <v>1.6256502601040416E-3</v>
      </c>
      <c r="K294" s="66">
        <f t="shared" si="263"/>
        <v>1.6256502601040416E-3</v>
      </c>
      <c r="L294" s="66">
        <f t="shared" si="263"/>
        <v>1.6256502601040416E-3</v>
      </c>
      <c r="M294" s="66">
        <f t="shared" si="263"/>
        <v>1.6256502601040416E-3</v>
      </c>
      <c r="N294" s="66">
        <f t="shared" si="263"/>
        <v>1.6256502601040416E-3</v>
      </c>
      <c r="O294" s="66">
        <f t="shared" si="263"/>
        <v>1.6256502601040416E-3</v>
      </c>
      <c r="P294" s="66">
        <f t="shared" si="263"/>
        <v>1.6256502601040416E-3</v>
      </c>
      <c r="Q294" s="66">
        <f t="shared" si="263"/>
        <v>1.6256502601040416E-3</v>
      </c>
      <c r="R294" s="66">
        <f t="shared" si="263"/>
        <v>1.6256502601040416E-3</v>
      </c>
      <c r="S294" s="66">
        <f t="shared" si="263"/>
        <v>1.6256502601040416E-3</v>
      </c>
      <c r="T294" s="66">
        <f t="shared" si="263"/>
        <v>1.6256502601040416E-3</v>
      </c>
      <c r="U294" s="66">
        <f t="shared" si="263"/>
        <v>1.6256502601040416E-3</v>
      </c>
      <c r="V294" s="66">
        <f t="shared" si="263"/>
        <v>1.6256502601040416E-3</v>
      </c>
      <c r="W294" s="66">
        <f t="shared" si="263"/>
        <v>1.6256502601040416E-3</v>
      </c>
      <c r="X294" s="66">
        <f t="shared" si="263"/>
        <v>1.6256502601040416E-3</v>
      </c>
      <c r="Y294" s="66">
        <f t="shared" si="263"/>
        <v>1.6256502601040416E-3</v>
      </c>
      <c r="Z294" s="66">
        <f t="shared" si="263"/>
        <v>1.6256502601040416E-3</v>
      </c>
      <c r="AA294" s="66">
        <f t="shared" si="263"/>
        <v>1.6256502601040416E-3</v>
      </c>
      <c r="AB294" s="66">
        <f t="shared" si="263"/>
        <v>1.6256502601040416E-3</v>
      </c>
      <c r="AC294" s="66">
        <f t="shared" si="263"/>
        <v>1.6256502601040416E-3</v>
      </c>
    </row>
    <row r="295" spans="1:29" x14ac:dyDescent="0.25">
      <c r="A295" s="30" t="str">
        <f t="shared" si="256"/>
        <v>Fuel Cost</v>
      </c>
      <c r="B295" s="66">
        <f>B253*B254*B261/B261/(B258)</f>
        <v>3.7811888058906298E-3</v>
      </c>
      <c r="C295" s="66">
        <f t="shared" ref="C295:AC295" si="264">C253*C254*C261/C261/(C258)</f>
        <v>3.766509351838834E-3</v>
      </c>
      <c r="D295" s="66">
        <f t="shared" si="264"/>
        <v>3.7457007471248947E-3</v>
      </c>
      <c r="E295" s="66">
        <f t="shared" si="264"/>
        <v>3.7163580658443711E-3</v>
      </c>
      <c r="F295" s="66">
        <f t="shared" si="264"/>
        <v>3.6752964398974251E-3</v>
      </c>
      <c r="G295" s="66">
        <f t="shared" si="264"/>
        <v>3.618467847289252E-3</v>
      </c>
      <c r="H295" s="66">
        <f t="shared" si="264"/>
        <v>3.5410532765914556E-3</v>
      </c>
      <c r="I295" s="66">
        <f t="shared" si="264"/>
        <v>3.4379185311090112E-3</v>
      </c>
      <c r="J295" s="66">
        <f t="shared" si="264"/>
        <v>3.3046614981456801E-3</v>
      </c>
      <c r="K295" s="66">
        <f t="shared" si="264"/>
        <v>3.1393615751343896E-3</v>
      </c>
      <c r="L295" s="66">
        <f t="shared" si="264"/>
        <v>2.9447068156418948E-3</v>
      </c>
      <c r="M295" s="66">
        <f t="shared" si="264"/>
        <v>2.7294594720870869E-3</v>
      </c>
      <c r="N295" s="66">
        <f t="shared" si="264"/>
        <v>2.5078245590068032E-3</v>
      </c>
      <c r="O295" s="66">
        <f t="shared" si="264"/>
        <v>2.2961348905486032E-3</v>
      </c>
      <c r="P295" s="66">
        <f t="shared" si="264"/>
        <v>2.1082363815187292E-3</v>
      </c>
      <c r="Q295" s="66">
        <f t="shared" si="264"/>
        <v>1.9521505666787976E-3</v>
      </c>
      <c r="R295" s="66">
        <f t="shared" si="264"/>
        <v>1.829539704585387E-3</v>
      </c>
      <c r="S295" s="66">
        <f t="shared" si="264"/>
        <v>1.7374095371924297E-3</v>
      </c>
      <c r="T295" s="66">
        <f t="shared" si="264"/>
        <v>1.67047438245117E-3</v>
      </c>
      <c r="U295" s="66">
        <f t="shared" si="264"/>
        <v>1.6230260209634281E-3</v>
      </c>
      <c r="V295" s="66">
        <f t="shared" si="264"/>
        <v>1.5899751393128785E-3</v>
      </c>
      <c r="W295" s="66">
        <f t="shared" si="264"/>
        <v>1.5672329007415124E-3</v>
      </c>
      <c r="X295" s="66">
        <f t="shared" si="264"/>
        <v>1.5517153940200947E-3</v>
      </c>
      <c r="Y295" s="66">
        <f t="shared" si="264"/>
        <v>1.5411882764825703E-3</v>
      </c>
      <c r="Z295" s="66">
        <f t="shared" si="264"/>
        <v>1.534074522164988E-3</v>
      </c>
      <c r="AA295" s="66">
        <f t="shared" si="264"/>
        <v>1.5292800573690137E-3</v>
      </c>
      <c r="AB295" s="66">
        <f t="shared" si="264"/>
        <v>1.5260544809025535E-3</v>
      </c>
      <c r="AC295" s="66">
        <f t="shared" si="264"/>
        <v>1.5238870080703825E-3</v>
      </c>
    </row>
    <row r="296" spans="1:29" x14ac:dyDescent="0.25">
      <c r="A296" s="59" t="str">
        <f>A259</f>
        <v>Market failure (av. utilization)</v>
      </c>
      <c r="B296" s="66">
        <f t="shared" ref="B296:AC296" si="265">B285/B259-B285/B258</f>
        <v>2.7612673199051634E-2</v>
      </c>
      <c r="C296" s="66">
        <f t="shared" si="265"/>
        <v>2.7540266522196551E-2</v>
      </c>
      <c r="D296" s="66">
        <f t="shared" si="265"/>
        <v>2.7437531916580382E-2</v>
      </c>
      <c r="E296" s="66">
        <f t="shared" si="265"/>
        <v>2.7292471522751903E-2</v>
      </c>
      <c r="F296" s="66">
        <f t="shared" si="265"/>
        <v>2.7089096156441325E-2</v>
      </c>
      <c r="G296" s="66">
        <f t="shared" si="265"/>
        <v>2.6806887262966501E-2</v>
      </c>
      <c r="H296" s="66">
        <f t="shared" si="265"/>
        <v>2.6421041948056233E-2</v>
      </c>
      <c r="I296" s="66">
        <f t="shared" si="265"/>
        <v>2.5904424242345646E-2</v>
      </c>
      <c r="J296" s="66">
        <f t="shared" si="265"/>
        <v>2.52324201053243E-2</v>
      </c>
      <c r="K296" s="66">
        <f t="shared" si="265"/>
        <v>2.4391488399806083E-2</v>
      </c>
      <c r="L296" s="66">
        <f t="shared" si="265"/>
        <v>2.33902578489029E-2</v>
      </c>
      <c r="M296" s="66">
        <f t="shared" si="265"/>
        <v>2.226842687182674E-2</v>
      </c>
      <c r="N296" s="66">
        <f t="shared" si="265"/>
        <v>2.1096016263876523E-2</v>
      </c>
      <c r="O296" s="66">
        <f t="shared" si="265"/>
        <v>1.9958542257447663E-2</v>
      </c>
      <c r="P296" s="66">
        <f t="shared" si="265"/>
        <v>1.8933291032310867E-2</v>
      </c>
      <c r="Q296" s="66">
        <f t="shared" si="265"/>
        <v>1.8069625955744753E-2</v>
      </c>
      <c r="R296" s="66">
        <f t="shared" si="265"/>
        <v>1.7383054987758467E-2</v>
      </c>
      <c r="S296" s="66">
        <f t="shared" si="265"/>
        <v>1.6862204011756598E-2</v>
      </c>
      <c r="T296" s="66">
        <f t="shared" si="265"/>
        <v>1.6481011074764736E-2</v>
      </c>
      <c r="U296" s="66">
        <f t="shared" si="265"/>
        <v>1.6209333414281497E-2</v>
      </c>
      <c r="V296" s="66">
        <f t="shared" si="265"/>
        <v>1.6019359747308892E-2</v>
      </c>
      <c r="W296" s="66">
        <f t="shared" si="265"/>
        <v>1.5888284414981309E-2</v>
      </c>
      <c r="X296" s="66">
        <f t="shared" si="265"/>
        <v>1.5798681081732345E-2</v>
      </c>
      <c r="Y296" s="66">
        <f t="shared" si="265"/>
        <v>1.5737815823468383E-2</v>
      </c>
      <c r="Z296" s="66">
        <f t="shared" si="265"/>
        <v>1.5696649867057225E-2</v>
      </c>
      <c r="AA296" s="66">
        <f t="shared" si="265"/>
        <v>1.5668888792633E-2</v>
      </c>
      <c r="AB296" s="66">
        <f t="shared" si="265"/>
        <v>1.5650204496247704E-2</v>
      </c>
      <c r="AC296" s="66">
        <f t="shared" si="265"/>
        <v>1.5637645939541651E-2</v>
      </c>
    </row>
    <row r="297" spans="1:29" x14ac:dyDescent="0.25">
      <c r="A297" s="59" t="str">
        <f>A260</f>
        <v>Payload loss (fuel)</v>
      </c>
      <c r="B297" s="66">
        <f>B285/(B258-B260)-B285/B258</f>
        <v>2.362581664089973E-4</v>
      </c>
      <c r="C297" s="66">
        <f t="shared" ref="C297:AC297" si="266">C285/(C258-C260)-C285/C258</f>
        <v>2.3563864404018385E-4</v>
      </c>
      <c r="D297" s="66">
        <f t="shared" si="266"/>
        <v>2.3475963137181179E-4</v>
      </c>
      <c r="E297" s="66">
        <f t="shared" si="266"/>
        <v>2.3351847292194146E-4</v>
      </c>
      <c r="F297" s="66">
        <f t="shared" si="266"/>
        <v>2.3177836283586224E-4</v>
      </c>
      <c r="G297" s="66">
        <f t="shared" si="266"/>
        <v>2.2936374128741319E-4</v>
      </c>
      <c r="H297" s="66">
        <f t="shared" si="266"/>
        <v>2.2606239099941076E-4</v>
      </c>
      <c r="I297" s="66">
        <f t="shared" si="266"/>
        <v>2.2164213255482929E-4</v>
      </c>
      <c r="J297" s="66">
        <f t="shared" si="266"/>
        <v>2.1589236453753435E-4</v>
      </c>
      <c r="K297" s="66">
        <f t="shared" si="266"/>
        <v>2.0869722695021284E-4</v>
      </c>
      <c r="L297" s="66">
        <f t="shared" si="266"/>
        <v>2.0013054843981068E-4</v>
      </c>
      <c r="M297" s="66">
        <f t="shared" si="266"/>
        <v>1.9053199462525441E-4</v>
      </c>
      <c r="N297" s="66">
        <f t="shared" si="266"/>
        <v>1.8050067391552072E-4</v>
      </c>
      <c r="O297" s="66">
        <f t="shared" si="266"/>
        <v>1.707682759995513E-4</v>
      </c>
      <c r="P297" s="66">
        <f t="shared" si="266"/>
        <v>1.6199607300372912E-4</v>
      </c>
      <c r="Q297" s="66">
        <f t="shared" si="266"/>
        <v>1.5460642528979454E-4</v>
      </c>
      <c r="R297" s="66">
        <f t="shared" si="266"/>
        <v>1.4873202128563509E-4</v>
      </c>
      <c r="S297" s="66">
        <f t="shared" si="266"/>
        <v>1.442755423465801E-4</v>
      </c>
      <c r="T297" s="66">
        <f t="shared" si="266"/>
        <v>1.4101399850066122E-4</v>
      </c>
      <c r="U297" s="66">
        <f t="shared" si="266"/>
        <v>1.3868948375855839E-4</v>
      </c>
      <c r="V297" s="66">
        <f t="shared" si="266"/>
        <v>1.3706404061868561E-4</v>
      </c>
      <c r="W297" s="66">
        <f t="shared" si="266"/>
        <v>1.3594254044903796E-4</v>
      </c>
      <c r="X297" s="66">
        <f t="shared" si="266"/>
        <v>1.3517588091321777E-4</v>
      </c>
      <c r="Y297" s="66">
        <f t="shared" si="266"/>
        <v>1.34655108649997E-4</v>
      </c>
      <c r="Z297" s="66">
        <f t="shared" si="266"/>
        <v>1.3430288656305581E-4</v>
      </c>
      <c r="AA297" s="66">
        <f t="shared" si="266"/>
        <v>1.3406535865354442E-4</v>
      </c>
      <c r="AB297" s="66">
        <f t="shared" si="266"/>
        <v>1.3390549301602311E-4</v>
      </c>
      <c r="AC297" s="66">
        <f t="shared" si="266"/>
        <v>1.3379804012442036E-4</v>
      </c>
    </row>
    <row r="298" spans="1:29" ht="15.75" thickBot="1" x14ac:dyDescent="0.3">
      <c r="A298" s="59" t="str">
        <f>A235</f>
        <v>Emission Cost</v>
      </c>
      <c r="B298" s="68">
        <f>B255*B261/B261/(B258)</f>
        <v>0</v>
      </c>
      <c r="C298" s="68">
        <f t="shared" ref="C298:AC298" si="267">C255*C261/C261/(C258)</f>
        <v>0</v>
      </c>
      <c r="D298" s="68">
        <f t="shared" si="267"/>
        <v>0</v>
      </c>
      <c r="E298" s="68">
        <f t="shared" si="267"/>
        <v>0</v>
      </c>
      <c r="F298" s="68">
        <f t="shared" si="267"/>
        <v>0</v>
      </c>
      <c r="G298" s="68">
        <f t="shared" si="267"/>
        <v>0</v>
      </c>
      <c r="H298" s="68">
        <f t="shared" si="267"/>
        <v>0</v>
      </c>
      <c r="I298" s="68">
        <f t="shared" si="267"/>
        <v>0</v>
      </c>
      <c r="J298" s="68">
        <f t="shared" si="267"/>
        <v>0</v>
      </c>
      <c r="K298" s="68">
        <f t="shared" si="267"/>
        <v>0</v>
      </c>
      <c r="L298" s="68">
        <f t="shared" si="267"/>
        <v>0</v>
      </c>
      <c r="M298" s="68">
        <f t="shared" si="267"/>
        <v>0</v>
      </c>
      <c r="N298" s="68">
        <f t="shared" si="267"/>
        <v>0</v>
      </c>
      <c r="O298" s="68">
        <f t="shared" si="267"/>
        <v>0</v>
      </c>
      <c r="P298" s="68">
        <f t="shared" si="267"/>
        <v>0</v>
      </c>
      <c r="Q298" s="68">
        <f t="shared" si="267"/>
        <v>0</v>
      </c>
      <c r="R298" s="68">
        <f t="shared" si="267"/>
        <v>0</v>
      </c>
      <c r="S298" s="68">
        <f t="shared" si="267"/>
        <v>0</v>
      </c>
      <c r="T298" s="68">
        <f t="shared" si="267"/>
        <v>0</v>
      </c>
      <c r="U298" s="68">
        <f t="shared" si="267"/>
        <v>0</v>
      </c>
      <c r="V298" s="68">
        <f t="shared" si="267"/>
        <v>0</v>
      </c>
      <c r="W298" s="68">
        <f t="shared" si="267"/>
        <v>0</v>
      </c>
      <c r="X298" s="68">
        <f t="shared" si="267"/>
        <v>0</v>
      </c>
      <c r="Y298" s="68">
        <f t="shared" si="267"/>
        <v>0</v>
      </c>
      <c r="Z298" s="68">
        <f t="shared" si="267"/>
        <v>0</v>
      </c>
      <c r="AA298" s="68">
        <f t="shared" si="267"/>
        <v>0</v>
      </c>
      <c r="AB298" s="68">
        <f t="shared" si="267"/>
        <v>0</v>
      </c>
      <c r="AC298" s="68">
        <f t="shared" si="267"/>
        <v>0</v>
      </c>
    </row>
    <row r="299" spans="1:29" ht="15.75" thickBot="1" x14ac:dyDescent="0.3">
      <c r="A299" s="31" t="s">
        <v>210</v>
      </c>
      <c r="B299" s="67">
        <f>B288+B289+B290+B291+B292+B293+B294+B295+B296+B297+B298</f>
        <v>4.0792255930077334E-2</v>
      </c>
      <c r="C299" s="67">
        <f t="shared" ref="C299:AC299" si="268">C288+C289+C290+C291+C292+C293+C294+C295+C296+C297+C298</f>
        <v>4.0685156000568691E-2</v>
      </c>
      <c r="D299" s="67">
        <f t="shared" si="268"/>
        <v>4.0533196685523597E-2</v>
      </c>
      <c r="E299" s="67">
        <f t="shared" si="268"/>
        <v>4.0318631418502442E-2</v>
      </c>
      <c r="F299" s="67">
        <f t="shared" si="268"/>
        <v>4.0017809887371393E-2</v>
      </c>
      <c r="G299" s="67">
        <f t="shared" si="268"/>
        <v>3.9600382187183494E-2</v>
      </c>
      <c r="H299" s="67">
        <f t="shared" si="268"/>
        <v>3.9029661256145105E-2</v>
      </c>
      <c r="I299" s="67">
        <f t="shared" si="268"/>
        <v>3.8265509077537889E-2</v>
      </c>
      <c r="J299" s="67">
        <f t="shared" si="268"/>
        <v>3.727151793154803E-2</v>
      </c>
      <c r="K299" s="67">
        <f t="shared" si="268"/>
        <v>3.6027658521139802E-2</v>
      </c>
      <c r="L299" s="67">
        <f t="shared" si="268"/>
        <v>3.4546693973654133E-2</v>
      </c>
      <c r="M299" s="67">
        <f t="shared" si="268"/>
        <v>3.2887343982962863E-2</v>
      </c>
      <c r="N299" s="67">
        <f t="shared" si="268"/>
        <v>3.1153179415267518E-2</v>
      </c>
      <c r="O299" s="67">
        <f t="shared" si="268"/>
        <v>2.9470691125544402E-2</v>
      </c>
      <c r="P299" s="67">
        <f t="shared" si="268"/>
        <v>2.7954196532641529E-2</v>
      </c>
      <c r="Q299" s="67">
        <f t="shared" si="268"/>
        <v>2.6676711184095071E-2</v>
      </c>
      <c r="R299" s="67">
        <f t="shared" si="268"/>
        <v>2.5661173591875783E-2</v>
      </c>
      <c r="S299" s="67">
        <f t="shared" si="268"/>
        <v>2.4890759795286922E-2</v>
      </c>
      <c r="T299" s="67">
        <f t="shared" si="268"/>
        <v>2.4326920402923564E-2</v>
      </c>
      <c r="U299" s="67">
        <f t="shared" si="268"/>
        <v>2.3925069916882577E-2</v>
      </c>
      <c r="V299" s="67">
        <f t="shared" si="268"/>
        <v>2.3644071434077107E-2</v>
      </c>
      <c r="W299" s="67">
        <f t="shared" si="268"/>
        <v>2.3450192092249252E-2</v>
      </c>
      <c r="X299" s="67">
        <f t="shared" si="268"/>
        <v>2.3317655824994364E-2</v>
      </c>
      <c r="Y299" s="67">
        <f t="shared" si="268"/>
        <v>2.3227627319990021E-2</v>
      </c>
      <c r="Z299" s="67">
        <f t="shared" si="268"/>
        <v>2.3166736926710202E-2</v>
      </c>
      <c r="AA299" s="67">
        <f t="shared" si="268"/>
        <v>2.3125674289353301E-2</v>
      </c>
      <c r="AB299" s="67">
        <f t="shared" si="268"/>
        <v>2.3098037517266818E-2</v>
      </c>
      <c r="AC299" s="67">
        <f t="shared" si="268"/>
        <v>2.3079461598631022E-2</v>
      </c>
    </row>
    <row r="301" spans="1:29" x14ac:dyDescent="0.25">
      <c r="B301" s="40"/>
    </row>
    <row r="324" spans="1:44" s="3" customFormat="1" ht="21" x14ac:dyDescent="0.35">
      <c r="A324" s="2" t="str">
        <f>'Parameter Input'!A112</f>
        <v>Railway long-haul: Break bulk</v>
      </c>
    </row>
    <row r="325" spans="1:44" s="3" customFormat="1" ht="21" x14ac:dyDescent="0.35">
      <c r="A325" s="2" t="s">
        <v>103</v>
      </c>
    </row>
    <row r="326" spans="1:44" x14ac:dyDescent="0.25">
      <c r="A326" s="33" t="s">
        <v>195</v>
      </c>
    </row>
    <row r="327" spans="1:44" x14ac:dyDescent="0.25">
      <c r="A327" s="33" t="s">
        <v>196</v>
      </c>
    </row>
    <row r="328" spans="1:44" ht="15.75" thickBot="1" x14ac:dyDescent="0.3">
      <c r="A328" s="34" t="s">
        <v>197</v>
      </c>
      <c r="B328" s="34"/>
    </row>
    <row r="329" spans="1:44" ht="15.75" thickBot="1" x14ac:dyDescent="0.3">
      <c r="A329" s="39" t="s">
        <v>198</v>
      </c>
      <c r="B329" s="35"/>
    </row>
    <row r="330" spans="1:44" ht="15.75" thickBot="1" x14ac:dyDescent="0.3">
      <c r="A330" s="38" t="s">
        <v>199</v>
      </c>
      <c r="B330" s="36"/>
    </row>
    <row r="331" spans="1:44" ht="15.75" thickBot="1" x14ac:dyDescent="0.3"/>
    <row r="332" spans="1:44" x14ac:dyDescent="0.25">
      <c r="A332" s="5" t="s">
        <v>200</v>
      </c>
      <c r="B332" s="6">
        <v>2023</v>
      </c>
      <c r="C332" s="6">
        <v>2050</v>
      </c>
      <c r="D332" s="7"/>
      <c r="E332" s="5" t="s">
        <v>201</v>
      </c>
      <c r="F332" s="8"/>
      <c r="G332" s="8"/>
      <c r="H332" s="8"/>
      <c r="I332" s="8"/>
      <c r="J332" s="8"/>
      <c r="K332" s="9"/>
      <c r="L332" s="10" t="s">
        <v>2</v>
      </c>
      <c r="M332" s="11"/>
      <c r="N332" s="11"/>
      <c r="O332" s="11"/>
      <c r="P332" s="12"/>
      <c r="Q332" s="13">
        <v>0</v>
      </c>
      <c r="R332" s="13">
        <v>1</v>
      </c>
      <c r="S332" s="13">
        <v>2</v>
      </c>
      <c r="T332" s="13">
        <v>3</v>
      </c>
      <c r="U332" s="13">
        <v>4</v>
      </c>
      <c r="V332" s="13">
        <v>5</v>
      </c>
      <c r="W332" s="13">
        <v>6</v>
      </c>
      <c r="X332" s="13">
        <v>7</v>
      </c>
      <c r="Y332" s="13">
        <v>8</v>
      </c>
      <c r="Z332" s="13">
        <v>9</v>
      </c>
      <c r="AA332" s="13">
        <v>10</v>
      </c>
      <c r="AB332" s="13">
        <v>11</v>
      </c>
      <c r="AC332" s="13">
        <v>12</v>
      </c>
      <c r="AD332" s="13">
        <v>13</v>
      </c>
      <c r="AE332" s="13">
        <v>14</v>
      </c>
      <c r="AF332" s="13">
        <v>15</v>
      </c>
      <c r="AG332" s="13">
        <v>16</v>
      </c>
      <c r="AH332" s="13">
        <v>17</v>
      </c>
      <c r="AI332" s="13">
        <v>18</v>
      </c>
      <c r="AJ332" s="13">
        <v>19</v>
      </c>
      <c r="AK332" s="13">
        <v>20</v>
      </c>
      <c r="AL332" s="13">
        <v>21</v>
      </c>
      <c r="AM332" s="13">
        <v>22</v>
      </c>
      <c r="AN332" s="13">
        <v>23</v>
      </c>
      <c r="AO332" s="13">
        <v>24</v>
      </c>
      <c r="AP332" s="13">
        <v>25</v>
      </c>
      <c r="AQ332" s="13">
        <v>26</v>
      </c>
      <c r="AR332" s="14">
        <v>27</v>
      </c>
    </row>
    <row r="333" spans="1:44" ht="15.75" thickBot="1" x14ac:dyDescent="0.3">
      <c r="A333" s="15"/>
      <c r="B333" s="3" t="s">
        <v>202</v>
      </c>
      <c r="C333" s="3" t="s">
        <v>203</v>
      </c>
      <c r="D333" s="16" t="s">
        <v>5</v>
      </c>
      <c r="E333" s="17"/>
      <c r="F333" s="18"/>
      <c r="G333" s="18"/>
      <c r="H333" s="18"/>
      <c r="I333" s="18"/>
      <c r="J333" s="18"/>
      <c r="K333" s="19"/>
      <c r="L333" s="20" t="s">
        <v>8</v>
      </c>
      <c r="M333" s="20" t="s">
        <v>204</v>
      </c>
      <c r="N333" s="20" t="s">
        <v>205</v>
      </c>
      <c r="O333" s="20" t="s">
        <v>9</v>
      </c>
      <c r="P333" s="21" t="s">
        <v>10</v>
      </c>
      <c r="Q333" s="22">
        <v>2023</v>
      </c>
      <c r="R333" s="22">
        <v>2024</v>
      </c>
      <c r="S333" s="22">
        <v>2025</v>
      </c>
      <c r="T333" s="22">
        <v>2026</v>
      </c>
      <c r="U333" s="22">
        <v>2027</v>
      </c>
      <c r="V333" s="22">
        <v>2028</v>
      </c>
      <c r="W333" s="22">
        <v>2029</v>
      </c>
      <c r="X333" s="22">
        <v>2030</v>
      </c>
      <c r="Y333" s="22">
        <v>2031</v>
      </c>
      <c r="Z333" s="22">
        <v>2032</v>
      </c>
      <c r="AA333" s="22">
        <v>2033</v>
      </c>
      <c r="AB333" s="22">
        <v>2034</v>
      </c>
      <c r="AC333" s="22">
        <v>2035</v>
      </c>
      <c r="AD333" s="22">
        <v>2036</v>
      </c>
      <c r="AE333" s="22">
        <v>2037</v>
      </c>
      <c r="AF333" s="22">
        <v>2038</v>
      </c>
      <c r="AG333" s="22">
        <v>2039</v>
      </c>
      <c r="AH333" s="22">
        <v>2040</v>
      </c>
      <c r="AI333" s="22">
        <v>2041</v>
      </c>
      <c r="AJ333" s="22">
        <v>2042</v>
      </c>
      <c r="AK333" s="22">
        <v>2043</v>
      </c>
      <c r="AL333" s="22">
        <v>2044</v>
      </c>
      <c r="AM333" s="22">
        <v>2045</v>
      </c>
      <c r="AN333" s="22">
        <v>2046</v>
      </c>
      <c r="AO333" s="22">
        <v>2047</v>
      </c>
      <c r="AP333" s="22">
        <v>2048</v>
      </c>
      <c r="AQ333" s="22">
        <v>2049</v>
      </c>
      <c r="AR333" s="23">
        <v>2050</v>
      </c>
    </row>
    <row r="334" spans="1:44" x14ac:dyDescent="0.25">
      <c r="A334" s="24" t="s">
        <v>18</v>
      </c>
      <c r="B334" s="41">
        <f>'Parameter Input'!$L$113</f>
        <v>10000000</v>
      </c>
      <c r="C334" s="42">
        <f>'Parameter Input'!$M$113</f>
        <v>4000000</v>
      </c>
      <c r="D334" s="1" t="s">
        <v>15</v>
      </c>
      <c r="L334" s="51">
        <f>'Parameter Input'!$O$113</f>
        <v>12</v>
      </c>
      <c r="M334" s="52">
        <v>0</v>
      </c>
      <c r="N334" s="52">
        <v>1</v>
      </c>
      <c r="O334" s="52">
        <f>'Parameter Input'!$P$113</f>
        <v>0.9</v>
      </c>
      <c r="P334" s="53">
        <f>'Parameter Input'!$Q$113</f>
        <v>0.4</v>
      </c>
      <c r="Q334" s="4">
        <f t="shared" ref="Q334:AR343" si="269">$N334+($M334-$N334)*((1/(1+EXP(-$P334*(Q$9-$L334)))^$O334))</f>
        <v>0.9867978615748374</v>
      </c>
      <c r="R334" s="4">
        <f t="shared" si="269"/>
        <v>0.98114509762858249</v>
      </c>
      <c r="S334" s="4">
        <f t="shared" si="269"/>
        <v>0.97311898315872036</v>
      </c>
      <c r="T334" s="4">
        <f t="shared" si="269"/>
        <v>0.96177484161592774</v>
      </c>
      <c r="U334" s="4">
        <f t="shared" si="269"/>
        <v>0.94584787155511363</v>
      </c>
      <c r="V334" s="4">
        <f t="shared" si="269"/>
        <v>0.92370360150141495</v>
      </c>
      <c r="W334" s="4">
        <f t="shared" si="269"/>
        <v>0.89334463567658451</v>
      </c>
      <c r="X334" s="4">
        <f t="shared" si="269"/>
        <v>0.85254543874327005</v>
      </c>
      <c r="Y334" s="4">
        <f t="shared" si="269"/>
        <v>0.79921300652623883</v>
      </c>
      <c r="Z334" s="4">
        <f t="shared" si="269"/>
        <v>0.73204982249993378</v>
      </c>
      <c r="AA334" s="4">
        <f t="shared" si="269"/>
        <v>0.65145592958786691</v>
      </c>
      <c r="AB334" s="4">
        <f t="shared" si="269"/>
        <v>0.56032247880849573</v>
      </c>
      <c r="AC334" s="4">
        <f t="shared" si="269"/>
        <v>0.46411326873185343</v>
      </c>
      <c r="AD334" s="4">
        <f t="shared" si="269"/>
        <v>0.36979727595523937</v>
      </c>
      <c r="AE334" s="4">
        <f t="shared" si="269"/>
        <v>0.28393948637231203</v>
      </c>
      <c r="AF334" s="4">
        <f t="shared" si="269"/>
        <v>0.21097259161117732</v>
      </c>
      <c r="AG334" s="4">
        <f t="shared" si="269"/>
        <v>0.15253917653798199</v>
      </c>
      <c r="AH334" s="4">
        <f t="shared" si="269"/>
        <v>0.10795188737709993</v>
      </c>
      <c r="AI334" s="4">
        <f t="shared" si="269"/>
        <v>7.5176653938091809E-2</v>
      </c>
      <c r="AJ334" s="4">
        <f t="shared" si="269"/>
        <v>5.1742836177502194E-2</v>
      </c>
      <c r="AK334" s="4">
        <f t="shared" si="269"/>
        <v>3.5319190625345942E-2</v>
      </c>
      <c r="AL334" s="4">
        <f t="shared" si="269"/>
        <v>2.3969442072658165E-2</v>
      </c>
      <c r="AM334" s="4">
        <f t="shared" si="269"/>
        <v>1.6202243558389728E-2</v>
      </c>
      <c r="AN334" s="4">
        <f t="shared" si="269"/>
        <v>1.0922240564108399E-2</v>
      </c>
      <c r="AO334" s="4">
        <f t="shared" si="269"/>
        <v>7.3493212906090566E-3</v>
      </c>
      <c r="AP334" s="4">
        <f t="shared" si="269"/>
        <v>4.9390262185057265E-3</v>
      </c>
      <c r="AQ334" s="4">
        <f t="shared" si="269"/>
        <v>3.3164275492956197E-3</v>
      </c>
      <c r="AR334" s="4">
        <f t="shared" si="269"/>
        <v>2.2256362146679809E-3</v>
      </c>
    </row>
    <row r="335" spans="1:44" x14ac:dyDescent="0.25">
      <c r="A335" s="24" t="s">
        <v>28</v>
      </c>
      <c r="B335" s="60">
        <f>'Parameter Input'!$L$114</f>
        <v>-500000</v>
      </c>
      <c r="C335" s="61">
        <f>'Parameter Input'!$M$114</f>
        <v>-600000</v>
      </c>
      <c r="D335" s="1" t="s">
        <v>15</v>
      </c>
      <c r="L335" s="54">
        <f>'Parameter Input'!$O$114</f>
        <v>12</v>
      </c>
      <c r="M335" s="37">
        <v>0</v>
      </c>
      <c r="N335" s="37">
        <v>1</v>
      </c>
      <c r="O335" s="37">
        <f>'Parameter Input'!$P$114</f>
        <v>0.9</v>
      </c>
      <c r="P335" s="55">
        <f>'Parameter Input'!$Q$114</f>
        <v>0.4</v>
      </c>
      <c r="Q335" s="4">
        <f t="shared" si="269"/>
        <v>0.9867978615748374</v>
      </c>
      <c r="R335" s="4">
        <f t="shared" si="269"/>
        <v>0.98114509762858249</v>
      </c>
      <c r="S335" s="4">
        <f t="shared" si="269"/>
        <v>0.97311898315872036</v>
      </c>
      <c r="T335" s="4">
        <f t="shared" si="269"/>
        <v>0.96177484161592774</v>
      </c>
      <c r="U335" s="4">
        <f t="shared" si="269"/>
        <v>0.94584787155511363</v>
      </c>
      <c r="V335" s="4">
        <f t="shared" si="269"/>
        <v>0.92370360150141495</v>
      </c>
      <c r="W335" s="4">
        <f t="shared" si="269"/>
        <v>0.89334463567658451</v>
      </c>
      <c r="X335" s="4">
        <f t="shared" si="269"/>
        <v>0.85254543874327005</v>
      </c>
      <c r="Y335" s="4">
        <f t="shared" si="269"/>
        <v>0.79921300652623883</v>
      </c>
      <c r="Z335" s="4">
        <f t="shared" si="269"/>
        <v>0.73204982249993378</v>
      </c>
      <c r="AA335" s="4">
        <f t="shared" si="269"/>
        <v>0.65145592958786691</v>
      </c>
      <c r="AB335" s="4">
        <f t="shared" si="269"/>
        <v>0.56032247880849573</v>
      </c>
      <c r="AC335" s="4">
        <f t="shared" si="269"/>
        <v>0.46411326873185343</v>
      </c>
      <c r="AD335" s="4">
        <f t="shared" si="269"/>
        <v>0.36979727595523937</v>
      </c>
      <c r="AE335" s="4">
        <f t="shared" si="269"/>
        <v>0.28393948637231203</v>
      </c>
      <c r="AF335" s="4">
        <f t="shared" si="269"/>
        <v>0.21097259161117732</v>
      </c>
      <c r="AG335" s="4">
        <f t="shared" si="269"/>
        <v>0.15253917653798199</v>
      </c>
      <c r="AH335" s="4">
        <f t="shared" si="269"/>
        <v>0.10795188737709993</v>
      </c>
      <c r="AI335" s="4">
        <f t="shared" si="269"/>
        <v>7.5176653938091809E-2</v>
      </c>
      <c r="AJ335" s="4">
        <f t="shared" si="269"/>
        <v>5.1742836177502194E-2</v>
      </c>
      <c r="AK335" s="4">
        <f t="shared" si="269"/>
        <v>3.5319190625345942E-2</v>
      </c>
      <c r="AL335" s="4">
        <f t="shared" si="269"/>
        <v>2.3969442072658165E-2</v>
      </c>
      <c r="AM335" s="4">
        <f t="shared" si="269"/>
        <v>1.6202243558389728E-2</v>
      </c>
      <c r="AN335" s="4">
        <f t="shared" si="269"/>
        <v>1.0922240564108399E-2</v>
      </c>
      <c r="AO335" s="4">
        <f t="shared" si="269"/>
        <v>7.3493212906090566E-3</v>
      </c>
      <c r="AP335" s="4">
        <f t="shared" si="269"/>
        <v>4.9390262185057265E-3</v>
      </c>
      <c r="AQ335" s="4">
        <f t="shared" si="269"/>
        <v>3.3164275492956197E-3</v>
      </c>
      <c r="AR335" s="4">
        <f t="shared" si="269"/>
        <v>2.2256362146679809E-3</v>
      </c>
    </row>
    <row r="336" spans="1:44" x14ac:dyDescent="0.25">
      <c r="A336" s="24" t="s">
        <v>14</v>
      </c>
      <c r="B336" s="43">
        <f>'Parameter Input'!B113</f>
        <v>4200000</v>
      </c>
      <c r="C336" s="44">
        <f>'Parameter Input'!C113</f>
        <v>4200000</v>
      </c>
      <c r="D336" s="1" t="s">
        <v>15</v>
      </c>
      <c r="L336" s="54">
        <f>'Parameter Input'!E113</f>
        <v>12</v>
      </c>
      <c r="M336" s="37">
        <v>0</v>
      </c>
      <c r="N336" s="37">
        <v>1</v>
      </c>
      <c r="O336" s="37">
        <f>'Parameter Input'!F113</f>
        <v>0.9</v>
      </c>
      <c r="P336" s="55">
        <f>'Parameter Input'!G113</f>
        <v>0.4</v>
      </c>
      <c r="Q336" s="4">
        <f t="shared" si="269"/>
        <v>0.9867978615748374</v>
      </c>
      <c r="R336" s="4">
        <f t="shared" si="269"/>
        <v>0.98114509762858249</v>
      </c>
      <c r="S336" s="4">
        <f t="shared" si="269"/>
        <v>0.97311898315872036</v>
      </c>
      <c r="T336" s="4">
        <f t="shared" si="269"/>
        <v>0.96177484161592774</v>
      </c>
      <c r="U336" s="4">
        <f t="shared" si="269"/>
        <v>0.94584787155511363</v>
      </c>
      <c r="V336" s="4">
        <f t="shared" si="269"/>
        <v>0.92370360150141495</v>
      </c>
      <c r="W336" s="4">
        <f t="shared" si="269"/>
        <v>0.89334463567658451</v>
      </c>
      <c r="X336" s="4">
        <f t="shared" si="269"/>
        <v>0.85254543874327005</v>
      </c>
      <c r="Y336" s="4">
        <f t="shared" si="269"/>
        <v>0.79921300652623883</v>
      </c>
      <c r="Z336" s="4">
        <f t="shared" si="269"/>
        <v>0.73204982249993378</v>
      </c>
      <c r="AA336" s="4">
        <f t="shared" si="269"/>
        <v>0.65145592958786691</v>
      </c>
      <c r="AB336" s="4">
        <f t="shared" si="269"/>
        <v>0.56032247880849573</v>
      </c>
      <c r="AC336" s="4">
        <f t="shared" si="269"/>
        <v>0.46411326873185343</v>
      </c>
      <c r="AD336" s="4">
        <f t="shared" si="269"/>
        <v>0.36979727595523937</v>
      </c>
      <c r="AE336" s="4">
        <f t="shared" si="269"/>
        <v>0.28393948637231203</v>
      </c>
      <c r="AF336" s="4">
        <f t="shared" si="269"/>
        <v>0.21097259161117732</v>
      </c>
      <c r="AG336" s="4">
        <f t="shared" si="269"/>
        <v>0.15253917653798199</v>
      </c>
      <c r="AH336" s="4">
        <f t="shared" si="269"/>
        <v>0.10795188737709993</v>
      </c>
      <c r="AI336" s="4">
        <f t="shared" si="269"/>
        <v>7.5176653938091809E-2</v>
      </c>
      <c r="AJ336" s="4">
        <f t="shared" si="269"/>
        <v>5.1742836177502194E-2</v>
      </c>
      <c r="AK336" s="4">
        <f t="shared" si="269"/>
        <v>3.5319190625345942E-2</v>
      </c>
      <c r="AL336" s="4">
        <f t="shared" si="269"/>
        <v>2.3969442072658165E-2</v>
      </c>
      <c r="AM336" s="4">
        <f t="shared" si="269"/>
        <v>1.6202243558389728E-2</v>
      </c>
      <c r="AN336" s="4">
        <f t="shared" si="269"/>
        <v>1.0922240564108399E-2</v>
      </c>
      <c r="AO336" s="4">
        <f t="shared" si="269"/>
        <v>7.3493212906090566E-3</v>
      </c>
      <c r="AP336" s="4">
        <f t="shared" si="269"/>
        <v>4.9390262185057265E-3</v>
      </c>
      <c r="AQ336" s="4">
        <f t="shared" si="269"/>
        <v>3.3164275492956197E-3</v>
      </c>
      <c r="AR336" s="4">
        <f t="shared" si="269"/>
        <v>2.2256362146679809E-3</v>
      </c>
    </row>
    <row r="337" spans="1:44" x14ac:dyDescent="0.25">
      <c r="A337" s="24" t="s">
        <v>25</v>
      </c>
      <c r="B337" s="60">
        <f>'Parameter Input'!B114</f>
        <v>-210000</v>
      </c>
      <c r="C337" s="61">
        <f>'Parameter Input'!C114</f>
        <v>-210000</v>
      </c>
      <c r="D337" s="1" t="s">
        <v>15</v>
      </c>
      <c r="L337" s="54">
        <f>'Parameter Input'!E114</f>
        <v>12</v>
      </c>
      <c r="M337" s="37">
        <v>0</v>
      </c>
      <c r="N337" s="37">
        <v>1</v>
      </c>
      <c r="O337" s="37">
        <f>'Parameter Input'!F114</f>
        <v>0.9</v>
      </c>
      <c r="P337" s="55">
        <f>'Parameter Input'!G114</f>
        <v>0.4</v>
      </c>
      <c r="Q337" s="4">
        <f t="shared" si="269"/>
        <v>0.9867978615748374</v>
      </c>
      <c r="R337" s="4">
        <f t="shared" si="269"/>
        <v>0.98114509762858249</v>
      </c>
      <c r="S337" s="4">
        <f t="shared" si="269"/>
        <v>0.97311898315872036</v>
      </c>
      <c r="T337" s="4">
        <f t="shared" si="269"/>
        <v>0.96177484161592774</v>
      </c>
      <c r="U337" s="4">
        <f t="shared" si="269"/>
        <v>0.94584787155511363</v>
      </c>
      <c r="V337" s="4">
        <f t="shared" si="269"/>
        <v>0.92370360150141495</v>
      </c>
      <c r="W337" s="4">
        <f t="shared" si="269"/>
        <v>0.89334463567658451</v>
      </c>
      <c r="X337" s="4">
        <f t="shared" si="269"/>
        <v>0.85254543874327005</v>
      </c>
      <c r="Y337" s="4">
        <f t="shared" si="269"/>
        <v>0.79921300652623883</v>
      </c>
      <c r="Z337" s="4">
        <f t="shared" si="269"/>
        <v>0.73204982249993378</v>
      </c>
      <c r="AA337" s="4">
        <f t="shared" si="269"/>
        <v>0.65145592958786691</v>
      </c>
      <c r="AB337" s="4">
        <f t="shared" si="269"/>
        <v>0.56032247880849573</v>
      </c>
      <c r="AC337" s="4">
        <f t="shared" si="269"/>
        <v>0.46411326873185343</v>
      </c>
      <c r="AD337" s="4">
        <f t="shared" si="269"/>
        <v>0.36979727595523937</v>
      </c>
      <c r="AE337" s="4">
        <f t="shared" si="269"/>
        <v>0.28393948637231203</v>
      </c>
      <c r="AF337" s="4">
        <f t="shared" si="269"/>
        <v>0.21097259161117732</v>
      </c>
      <c r="AG337" s="4">
        <f t="shared" si="269"/>
        <v>0.15253917653798199</v>
      </c>
      <c r="AH337" s="4">
        <f t="shared" si="269"/>
        <v>0.10795188737709993</v>
      </c>
      <c r="AI337" s="4">
        <f t="shared" si="269"/>
        <v>7.5176653938091809E-2</v>
      </c>
      <c r="AJ337" s="4">
        <f t="shared" si="269"/>
        <v>5.1742836177502194E-2</v>
      </c>
      <c r="AK337" s="4">
        <f t="shared" si="269"/>
        <v>3.5319190625345942E-2</v>
      </c>
      <c r="AL337" s="4">
        <f t="shared" si="269"/>
        <v>2.3969442072658165E-2</v>
      </c>
      <c r="AM337" s="4">
        <f t="shared" si="269"/>
        <v>1.6202243558389728E-2</v>
      </c>
      <c r="AN337" s="4">
        <f t="shared" si="269"/>
        <v>1.0922240564108399E-2</v>
      </c>
      <c r="AO337" s="4">
        <f t="shared" si="269"/>
        <v>7.3493212906090566E-3</v>
      </c>
      <c r="AP337" s="4">
        <f t="shared" si="269"/>
        <v>4.9390262185057265E-3</v>
      </c>
      <c r="AQ337" s="4">
        <f t="shared" si="269"/>
        <v>3.3164275492956197E-3</v>
      </c>
      <c r="AR337" s="4">
        <f t="shared" si="269"/>
        <v>2.2256362146679809E-3</v>
      </c>
    </row>
    <row r="338" spans="1:44" x14ac:dyDescent="0.25">
      <c r="A338" s="24" t="s">
        <v>79</v>
      </c>
      <c r="B338" s="45">
        <f>'Parameter Input'!$L$120</f>
        <v>0.06</v>
      </c>
      <c r="C338" s="46">
        <f>'Parameter Input'!$M$120</f>
        <v>0.06</v>
      </c>
      <c r="D338" s="1" t="s">
        <v>57</v>
      </c>
      <c r="L338" s="54">
        <f>'Parameter Input'!$O$120</f>
        <v>12</v>
      </c>
      <c r="M338" s="37">
        <v>0</v>
      </c>
      <c r="N338" s="37">
        <v>1</v>
      </c>
      <c r="O338" s="37">
        <f>'Parameter Input'!$P$120</f>
        <v>0.9</v>
      </c>
      <c r="P338" s="55">
        <f>'Parameter Input'!$Q$120</f>
        <v>0.4</v>
      </c>
      <c r="Q338" s="4">
        <f t="shared" si="269"/>
        <v>0.9867978615748374</v>
      </c>
      <c r="R338" s="4">
        <f t="shared" si="269"/>
        <v>0.98114509762858249</v>
      </c>
      <c r="S338" s="4">
        <f t="shared" si="269"/>
        <v>0.97311898315872036</v>
      </c>
      <c r="T338" s="4">
        <f t="shared" si="269"/>
        <v>0.96177484161592774</v>
      </c>
      <c r="U338" s="4">
        <f t="shared" si="269"/>
        <v>0.94584787155511363</v>
      </c>
      <c r="V338" s="4">
        <f t="shared" si="269"/>
        <v>0.92370360150141495</v>
      </c>
      <c r="W338" s="4">
        <f t="shared" si="269"/>
        <v>0.89334463567658451</v>
      </c>
      <c r="X338" s="4">
        <f t="shared" si="269"/>
        <v>0.85254543874327005</v>
      </c>
      <c r="Y338" s="4">
        <f t="shared" si="269"/>
        <v>0.79921300652623883</v>
      </c>
      <c r="Z338" s="4">
        <f t="shared" si="269"/>
        <v>0.73204982249993378</v>
      </c>
      <c r="AA338" s="4">
        <f t="shared" si="269"/>
        <v>0.65145592958786691</v>
      </c>
      <c r="AB338" s="4">
        <f t="shared" si="269"/>
        <v>0.56032247880849573</v>
      </c>
      <c r="AC338" s="4">
        <f t="shared" si="269"/>
        <v>0.46411326873185343</v>
      </c>
      <c r="AD338" s="4">
        <f t="shared" si="269"/>
        <v>0.36979727595523937</v>
      </c>
      <c r="AE338" s="4">
        <f t="shared" si="269"/>
        <v>0.28393948637231203</v>
      </c>
      <c r="AF338" s="4">
        <f t="shared" si="269"/>
        <v>0.21097259161117732</v>
      </c>
      <c r="AG338" s="4">
        <f t="shared" si="269"/>
        <v>0.15253917653798199</v>
      </c>
      <c r="AH338" s="4">
        <f t="shared" si="269"/>
        <v>0.10795188737709993</v>
      </c>
      <c r="AI338" s="4">
        <f t="shared" si="269"/>
        <v>7.5176653938091809E-2</v>
      </c>
      <c r="AJ338" s="4">
        <f t="shared" si="269"/>
        <v>5.1742836177502194E-2</v>
      </c>
      <c r="AK338" s="4">
        <f t="shared" si="269"/>
        <v>3.5319190625345942E-2</v>
      </c>
      <c r="AL338" s="4">
        <f t="shared" si="269"/>
        <v>2.3969442072658165E-2</v>
      </c>
      <c r="AM338" s="4">
        <f t="shared" si="269"/>
        <v>1.6202243558389728E-2</v>
      </c>
      <c r="AN338" s="4">
        <f t="shared" si="269"/>
        <v>1.0922240564108399E-2</v>
      </c>
      <c r="AO338" s="4">
        <f t="shared" si="269"/>
        <v>7.3493212906090566E-3</v>
      </c>
      <c r="AP338" s="4">
        <f t="shared" si="269"/>
        <v>4.9390262185057265E-3</v>
      </c>
      <c r="AQ338" s="4">
        <f t="shared" si="269"/>
        <v>3.3164275492956197E-3</v>
      </c>
      <c r="AR338" s="4">
        <f t="shared" si="269"/>
        <v>2.2256362146679809E-3</v>
      </c>
    </row>
    <row r="339" spans="1:44" x14ac:dyDescent="0.25">
      <c r="A339" s="24" t="s">
        <v>37</v>
      </c>
      <c r="B339" s="43">
        <f>'Parameter Input'!B115</f>
        <v>1450000</v>
      </c>
      <c r="C339" s="44">
        <f>'Parameter Input'!C115</f>
        <v>1450000</v>
      </c>
      <c r="D339" s="1" t="s">
        <v>38</v>
      </c>
      <c r="L339" s="54">
        <f>'Parameter Input'!E115</f>
        <v>12</v>
      </c>
      <c r="M339" s="37">
        <v>0</v>
      </c>
      <c r="N339" s="37">
        <v>1</v>
      </c>
      <c r="O339" s="37">
        <f>'Parameter Input'!F115</f>
        <v>0.9</v>
      </c>
      <c r="P339" s="55">
        <f>'Parameter Input'!G115</f>
        <v>0.4</v>
      </c>
      <c r="Q339" s="4">
        <f t="shared" si="269"/>
        <v>0.9867978615748374</v>
      </c>
      <c r="R339" s="4">
        <f t="shared" si="269"/>
        <v>0.98114509762858249</v>
      </c>
      <c r="S339" s="4">
        <f t="shared" si="269"/>
        <v>0.97311898315872036</v>
      </c>
      <c r="T339" s="4">
        <f t="shared" si="269"/>
        <v>0.96177484161592774</v>
      </c>
      <c r="U339" s="4">
        <f t="shared" si="269"/>
        <v>0.94584787155511363</v>
      </c>
      <c r="V339" s="4">
        <f t="shared" si="269"/>
        <v>0.92370360150141495</v>
      </c>
      <c r="W339" s="4">
        <f t="shared" si="269"/>
        <v>0.89334463567658451</v>
      </c>
      <c r="X339" s="4">
        <f t="shared" si="269"/>
        <v>0.85254543874327005</v>
      </c>
      <c r="Y339" s="4">
        <f t="shared" si="269"/>
        <v>0.79921300652623883</v>
      </c>
      <c r="Z339" s="4">
        <f t="shared" si="269"/>
        <v>0.73204982249993378</v>
      </c>
      <c r="AA339" s="4">
        <f t="shared" si="269"/>
        <v>0.65145592958786691</v>
      </c>
      <c r="AB339" s="4">
        <f t="shared" si="269"/>
        <v>0.56032247880849573</v>
      </c>
      <c r="AC339" s="4">
        <f t="shared" si="269"/>
        <v>0.46411326873185343</v>
      </c>
      <c r="AD339" s="4">
        <f t="shared" si="269"/>
        <v>0.36979727595523937</v>
      </c>
      <c r="AE339" s="4">
        <f t="shared" si="269"/>
        <v>0.28393948637231203</v>
      </c>
      <c r="AF339" s="4">
        <f t="shared" si="269"/>
        <v>0.21097259161117732</v>
      </c>
      <c r="AG339" s="4">
        <f t="shared" si="269"/>
        <v>0.15253917653798199</v>
      </c>
      <c r="AH339" s="4">
        <f t="shared" si="269"/>
        <v>0.10795188737709993</v>
      </c>
      <c r="AI339" s="4">
        <f t="shared" si="269"/>
        <v>7.5176653938091809E-2</v>
      </c>
      <c r="AJ339" s="4">
        <f t="shared" si="269"/>
        <v>5.1742836177502194E-2</v>
      </c>
      <c r="AK339" s="4">
        <f t="shared" si="269"/>
        <v>3.5319190625345942E-2</v>
      </c>
      <c r="AL339" s="4">
        <f t="shared" si="269"/>
        <v>2.3969442072658165E-2</v>
      </c>
      <c r="AM339" s="4">
        <f t="shared" si="269"/>
        <v>1.6202243558389728E-2</v>
      </c>
      <c r="AN339" s="4">
        <f t="shared" si="269"/>
        <v>1.0922240564108399E-2</v>
      </c>
      <c r="AO339" s="4">
        <f t="shared" si="269"/>
        <v>7.3493212906090566E-3</v>
      </c>
      <c r="AP339" s="4">
        <f t="shared" si="269"/>
        <v>4.9390262185057265E-3</v>
      </c>
      <c r="AQ339" s="4">
        <f t="shared" si="269"/>
        <v>3.3164275492956197E-3</v>
      </c>
      <c r="AR339" s="4">
        <f t="shared" si="269"/>
        <v>2.2256362146679809E-3</v>
      </c>
    </row>
    <row r="340" spans="1:44" x14ac:dyDescent="0.25">
      <c r="A340" s="24" t="s">
        <v>52</v>
      </c>
      <c r="B340" s="43">
        <f>'Parameter Input'!$L$116</f>
        <v>1400000.0000000002</v>
      </c>
      <c r="C340" s="44">
        <f>'Parameter Input'!$M$116</f>
        <v>560000</v>
      </c>
      <c r="D340" s="1" t="s">
        <v>38</v>
      </c>
      <c r="L340" s="54">
        <f>'Parameter Input'!$O$116</f>
        <v>12</v>
      </c>
      <c r="M340" s="37">
        <v>0</v>
      </c>
      <c r="N340" s="37">
        <v>1</v>
      </c>
      <c r="O340" s="37">
        <f>'Parameter Input'!$P$116</f>
        <v>0.9</v>
      </c>
      <c r="P340" s="55">
        <f>'Parameter Input'!$Q$116</f>
        <v>0.4</v>
      </c>
      <c r="Q340" s="4">
        <f t="shared" si="269"/>
        <v>0.9867978615748374</v>
      </c>
      <c r="R340" s="4">
        <f t="shared" si="269"/>
        <v>0.98114509762858249</v>
      </c>
      <c r="S340" s="4">
        <f t="shared" si="269"/>
        <v>0.97311898315872036</v>
      </c>
      <c r="T340" s="4">
        <f t="shared" si="269"/>
        <v>0.96177484161592774</v>
      </c>
      <c r="U340" s="4">
        <f t="shared" si="269"/>
        <v>0.94584787155511363</v>
      </c>
      <c r="V340" s="4">
        <f t="shared" si="269"/>
        <v>0.92370360150141495</v>
      </c>
      <c r="W340" s="4">
        <f t="shared" si="269"/>
        <v>0.89334463567658451</v>
      </c>
      <c r="X340" s="4">
        <f t="shared" si="269"/>
        <v>0.85254543874327005</v>
      </c>
      <c r="Y340" s="4">
        <f t="shared" si="269"/>
        <v>0.79921300652623883</v>
      </c>
      <c r="Z340" s="4">
        <f t="shared" si="269"/>
        <v>0.73204982249993378</v>
      </c>
      <c r="AA340" s="4">
        <f t="shared" si="269"/>
        <v>0.65145592958786691</v>
      </c>
      <c r="AB340" s="4">
        <f t="shared" si="269"/>
        <v>0.56032247880849573</v>
      </c>
      <c r="AC340" s="4">
        <f t="shared" si="269"/>
        <v>0.46411326873185343</v>
      </c>
      <c r="AD340" s="4">
        <f t="shared" si="269"/>
        <v>0.36979727595523937</v>
      </c>
      <c r="AE340" s="4">
        <f t="shared" si="269"/>
        <v>0.28393948637231203</v>
      </c>
      <c r="AF340" s="4">
        <f t="shared" si="269"/>
        <v>0.21097259161117732</v>
      </c>
      <c r="AG340" s="4">
        <f t="shared" si="269"/>
        <v>0.15253917653798199</v>
      </c>
      <c r="AH340" s="4">
        <f t="shared" si="269"/>
        <v>0.10795188737709993</v>
      </c>
      <c r="AI340" s="4">
        <f t="shared" si="269"/>
        <v>7.5176653938091809E-2</v>
      </c>
      <c r="AJ340" s="4">
        <f t="shared" si="269"/>
        <v>5.1742836177502194E-2</v>
      </c>
      <c r="AK340" s="4">
        <f t="shared" si="269"/>
        <v>3.5319190625345942E-2</v>
      </c>
      <c r="AL340" s="4">
        <f t="shared" si="269"/>
        <v>2.3969442072658165E-2</v>
      </c>
      <c r="AM340" s="4">
        <f t="shared" si="269"/>
        <v>1.6202243558389728E-2</v>
      </c>
      <c r="AN340" s="4">
        <f t="shared" si="269"/>
        <v>1.0922240564108399E-2</v>
      </c>
      <c r="AO340" s="4">
        <f t="shared" si="269"/>
        <v>7.3493212906090566E-3</v>
      </c>
      <c r="AP340" s="4">
        <f t="shared" si="269"/>
        <v>4.9390262185057265E-3</v>
      </c>
      <c r="AQ340" s="4">
        <f t="shared" si="269"/>
        <v>3.3164275492956197E-3</v>
      </c>
      <c r="AR340" s="4">
        <f t="shared" si="269"/>
        <v>2.2256362146679809E-3</v>
      </c>
    </row>
    <row r="341" spans="1:44" x14ac:dyDescent="0.25">
      <c r="A341" s="24" t="s">
        <v>288</v>
      </c>
      <c r="B341" s="45">
        <f>'Parameter Input'!B120</f>
        <v>8.9635854341736696</v>
      </c>
      <c r="C341" s="46">
        <f>'Parameter Input'!C120</f>
        <v>8.9635854341736696</v>
      </c>
      <c r="D341" s="1" t="s">
        <v>76</v>
      </c>
      <c r="L341" s="54">
        <f>'Parameter Input'!E120</f>
        <v>12</v>
      </c>
      <c r="M341" s="37">
        <v>0</v>
      </c>
      <c r="N341" s="37">
        <v>1</v>
      </c>
      <c r="O341" s="37">
        <f>'Parameter Input'!F120</f>
        <v>0.9</v>
      </c>
      <c r="P341" s="55">
        <f>'Parameter Input'!G120</f>
        <v>0.4</v>
      </c>
      <c r="Q341" s="4">
        <f t="shared" si="269"/>
        <v>0.9867978615748374</v>
      </c>
      <c r="R341" s="4">
        <f t="shared" si="269"/>
        <v>0.98114509762858249</v>
      </c>
      <c r="S341" s="4">
        <f t="shared" si="269"/>
        <v>0.97311898315872036</v>
      </c>
      <c r="T341" s="4">
        <f t="shared" si="269"/>
        <v>0.96177484161592774</v>
      </c>
      <c r="U341" s="4">
        <f t="shared" si="269"/>
        <v>0.94584787155511363</v>
      </c>
      <c r="V341" s="4">
        <f t="shared" si="269"/>
        <v>0.92370360150141495</v>
      </c>
      <c r="W341" s="4">
        <f t="shared" si="269"/>
        <v>0.89334463567658451</v>
      </c>
      <c r="X341" s="4">
        <f t="shared" si="269"/>
        <v>0.85254543874327005</v>
      </c>
      <c r="Y341" s="4">
        <f t="shared" si="269"/>
        <v>0.79921300652623883</v>
      </c>
      <c r="Z341" s="4">
        <f t="shared" si="269"/>
        <v>0.73204982249993378</v>
      </c>
      <c r="AA341" s="4">
        <f t="shared" si="269"/>
        <v>0.65145592958786691</v>
      </c>
      <c r="AB341" s="4">
        <f t="shared" si="269"/>
        <v>0.56032247880849573</v>
      </c>
      <c r="AC341" s="4">
        <f t="shared" si="269"/>
        <v>0.46411326873185343</v>
      </c>
      <c r="AD341" s="4">
        <f t="shared" si="269"/>
        <v>0.36979727595523937</v>
      </c>
      <c r="AE341" s="4">
        <f t="shared" si="269"/>
        <v>0.28393948637231203</v>
      </c>
      <c r="AF341" s="4">
        <f t="shared" si="269"/>
        <v>0.21097259161117732</v>
      </c>
      <c r="AG341" s="4">
        <f t="shared" si="269"/>
        <v>0.15253917653798199</v>
      </c>
      <c r="AH341" s="4">
        <f t="shared" si="269"/>
        <v>0.10795188737709993</v>
      </c>
      <c r="AI341" s="4">
        <f t="shared" si="269"/>
        <v>7.5176653938091809E-2</v>
      </c>
      <c r="AJ341" s="4">
        <f t="shared" si="269"/>
        <v>5.1742836177502194E-2</v>
      </c>
      <c r="AK341" s="4">
        <f t="shared" si="269"/>
        <v>3.5319190625345942E-2</v>
      </c>
      <c r="AL341" s="4">
        <f t="shared" si="269"/>
        <v>2.3969442072658165E-2</v>
      </c>
      <c r="AM341" s="4">
        <f t="shared" si="269"/>
        <v>1.6202243558389728E-2</v>
      </c>
      <c r="AN341" s="4">
        <f t="shared" si="269"/>
        <v>1.0922240564108399E-2</v>
      </c>
      <c r="AO341" s="4">
        <f t="shared" si="269"/>
        <v>7.3493212906090566E-3</v>
      </c>
      <c r="AP341" s="4">
        <f t="shared" si="269"/>
        <v>4.9390262185057265E-3</v>
      </c>
      <c r="AQ341" s="4">
        <f t="shared" si="269"/>
        <v>3.3164275492956197E-3</v>
      </c>
      <c r="AR341" s="4">
        <f t="shared" si="269"/>
        <v>2.2256362146679809E-3</v>
      </c>
    </row>
    <row r="342" spans="1:44" x14ac:dyDescent="0.25">
      <c r="A342" s="24" t="s">
        <v>59</v>
      </c>
      <c r="B342" s="47">
        <f>'Parameter Input'!$L$117</f>
        <v>39.507490909090912</v>
      </c>
      <c r="C342" s="48">
        <f>'Parameter Input'!$M$117</f>
        <v>33.429415384615389</v>
      </c>
      <c r="D342" s="1" t="s">
        <v>60</v>
      </c>
      <c r="L342" s="54">
        <f>'Parameter Input'!$O$117</f>
        <v>12</v>
      </c>
      <c r="M342" s="37">
        <v>0</v>
      </c>
      <c r="N342" s="37">
        <v>1</v>
      </c>
      <c r="O342" s="37">
        <f>'Parameter Input'!$P$117</f>
        <v>0.9</v>
      </c>
      <c r="P342" s="55">
        <f>'Parameter Input'!$Q$117</f>
        <v>0.4</v>
      </c>
      <c r="Q342" s="4">
        <f t="shared" si="269"/>
        <v>0.9867978615748374</v>
      </c>
      <c r="R342" s="4">
        <f t="shared" si="269"/>
        <v>0.98114509762858249</v>
      </c>
      <c r="S342" s="4">
        <f t="shared" si="269"/>
        <v>0.97311898315872036</v>
      </c>
      <c r="T342" s="4">
        <f t="shared" si="269"/>
        <v>0.96177484161592774</v>
      </c>
      <c r="U342" s="4">
        <f t="shared" si="269"/>
        <v>0.94584787155511363</v>
      </c>
      <c r="V342" s="4">
        <f t="shared" si="269"/>
        <v>0.92370360150141495</v>
      </c>
      <c r="W342" s="4">
        <f t="shared" si="269"/>
        <v>0.89334463567658451</v>
      </c>
      <c r="X342" s="4">
        <f t="shared" si="269"/>
        <v>0.85254543874327005</v>
      </c>
      <c r="Y342" s="4">
        <f t="shared" si="269"/>
        <v>0.79921300652623883</v>
      </c>
      <c r="Z342" s="4">
        <f t="shared" si="269"/>
        <v>0.73204982249993378</v>
      </c>
      <c r="AA342" s="4">
        <f t="shared" si="269"/>
        <v>0.65145592958786691</v>
      </c>
      <c r="AB342" s="4">
        <f t="shared" si="269"/>
        <v>0.56032247880849573</v>
      </c>
      <c r="AC342" s="4">
        <f t="shared" si="269"/>
        <v>0.46411326873185343</v>
      </c>
      <c r="AD342" s="4">
        <f t="shared" si="269"/>
        <v>0.36979727595523937</v>
      </c>
      <c r="AE342" s="4">
        <f t="shared" si="269"/>
        <v>0.28393948637231203</v>
      </c>
      <c r="AF342" s="4">
        <f t="shared" si="269"/>
        <v>0.21097259161117732</v>
      </c>
      <c r="AG342" s="4">
        <f t="shared" si="269"/>
        <v>0.15253917653798199</v>
      </c>
      <c r="AH342" s="4">
        <f t="shared" si="269"/>
        <v>0.10795188737709993</v>
      </c>
      <c r="AI342" s="4">
        <f t="shared" si="269"/>
        <v>7.5176653938091809E-2</v>
      </c>
      <c r="AJ342" s="4">
        <f t="shared" si="269"/>
        <v>5.1742836177502194E-2</v>
      </c>
      <c r="AK342" s="4">
        <f t="shared" si="269"/>
        <v>3.5319190625345942E-2</v>
      </c>
      <c r="AL342" s="4">
        <f t="shared" si="269"/>
        <v>2.3969442072658165E-2</v>
      </c>
      <c r="AM342" s="4">
        <f t="shared" si="269"/>
        <v>1.6202243558389728E-2</v>
      </c>
      <c r="AN342" s="4">
        <f t="shared" si="269"/>
        <v>1.0922240564108399E-2</v>
      </c>
      <c r="AO342" s="4">
        <f t="shared" si="269"/>
        <v>7.3493212906090566E-3</v>
      </c>
      <c r="AP342" s="4">
        <f t="shared" si="269"/>
        <v>4.9390262185057265E-3</v>
      </c>
      <c r="AQ342" s="4">
        <f t="shared" si="269"/>
        <v>3.3164275492956197E-3</v>
      </c>
      <c r="AR342" s="4">
        <f t="shared" si="269"/>
        <v>2.2256362146679809E-3</v>
      </c>
    </row>
    <row r="343" spans="1:44" x14ac:dyDescent="0.25">
      <c r="A343" s="24" t="s">
        <v>67</v>
      </c>
      <c r="B343" s="45">
        <f>'Parameter Input'!$L$118</f>
        <v>0.21633448448114301</v>
      </c>
      <c r="C343" s="46">
        <f>'Parameter Input'!$M$118</f>
        <v>0.101814693285632</v>
      </c>
      <c r="D343" s="1" t="s">
        <v>68</v>
      </c>
      <c r="L343" s="54">
        <f>'Parameter Input'!$O$118</f>
        <v>12</v>
      </c>
      <c r="M343" s="37">
        <v>0</v>
      </c>
      <c r="N343" s="37">
        <v>1</v>
      </c>
      <c r="O343" s="37">
        <f>'Parameter Input'!$P$118</f>
        <v>0.9</v>
      </c>
      <c r="P343" s="55">
        <f>'Parameter Input'!$Q$118</f>
        <v>0.4</v>
      </c>
      <c r="Q343" s="4">
        <f t="shared" si="269"/>
        <v>0.9867978615748374</v>
      </c>
      <c r="R343" s="4">
        <f t="shared" si="269"/>
        <v>0.98114509762858249</v>
      </c>
      <c r="S343" s="4">
        <f t="shared" si="269"/>
        <v>0.97311898315872036</v>
      </c>
      <c r="T343" s="4">
        <f t="shared" ref="T343:AI350" si="270">$N343+($M343-$N343)*((1/(1+EXP(-$P343*(T$9-$L343)))^$O343))</f>
        <v>0.96177484161592774</v>
      </c>
      <c r="U343" s="4">
        <f t="shared" si="270"/>
        <v>0.94584787155511363</v>
      </c>
      <c r="V343" s="4">
        <f t="shared" si="270"/>
        <v>0.92370360150141495</v>
      </c>
      <c r="W343" s="4">
        <f t="shared" si="270"/>
        <v>0.89334463567658451</v>
      </c>
      <c r="X343" s="4">
        <f t="shared" si="270"/>
        <v>0.85254543874327005</v>
      </c>
      <c r="Y343" s="4">
        <f t="shared" si="270"/>
        <v>0.79921300652623883</v>
      </c>
      <c r="Z343" s="4">
        <f t="shared" si="270"/>
        <v>0.73204982249993378</v>
      </c>
      <c r="AA343" s="4">
        <f t="shared" si="270"/>
        <v>0.65145592958786691</v>
      </c>
      <c r="AB343" s="4">
        <f t="shared" si="270"/>
        <v>0.56032247880849573</v>
      </c>
      <c r="AC343" s="4">
        <f t="shared" si="270"/>
        <v>0.46411326873185343</v>
      </c>
      <c r="AD343" s="4">
        <f t="shared" si="270"/>
        <v>0.36979727595523937</v>
      </c>
      <c r="AE343" s="4">
        <f t="shared" si="270"/>
        <v>0.28393948637231203</v>
      </c>
      <c r="AF343" s="4">
        <f t="shared" si="270"/>
        <v>0.21097259161117732</v>
      </c>
      <c r="AG343" s="4">
        <f t="shared" si="270"/>
        <v>0.15253917653798199</v>
      </c>
      <c r="AH343" s="4">
        <f t="shared" si="270"/>
        <v>0.10795188737709993</v>
      </c>
      <c r="AI343" s="4">
        <f t="shared" si="270"/>
        <v>7.5176653938091809E-2</v>
      </c>
      <c r="AJ343" s="4">
        <f t="shared" ref="AJ343:AR350" si="271">$N343+($M343-$N343)*((1/(1+EXP(-$P343*(AJ$9-$L343)))^$O343))</f>
        <v>5.1742836177502194E-2</v>
      </c>
      <c r="AK343" s="4">
        <f t="shared" si="271"/>
        <v>3.5319190625345942E-2</v>
      </c>
      <c r="AL343" s="4">
        <f t="shared" si="271"/>
        <v>2.3969442072658165E-2</v>
      </c>
      <c r="AM343" s="4">
        <f t="shared" si="271"/>
        <v>1.6202243558389728E-2</v>
      </c>
      <c r="AN343" s="4">
        <f t="shared" si="271"/>
        <v>1.0922240564108399E-2</v>
      </c>
      <c r="AO343" s="4">
        <f t="shared" si="271"/>
        <v>7.3493212906090566E-3</v>
      </c>
      <c r="AP343" s="4">
        <f t="shared" si="271"/>
        <v>4.9390262185057265E-3</v>
      </c>
      <c r="AQ343" s="4">
        <f t="shared" si="271"/>
        <v>3.3164275492956197E-3</v>
      </c>
      <c r="AR343" s="4">
        <f t="shared" si="271"/>
        <v>2.2256362146679809E-3</v>
      </c>
    </row>
    <row r="344" spans="1:44" x14ac:dyDescent="0.25">
      <c r="A344" s="24" t="s">
        <v>206</v>
      </c>
      <c r="B344" s="115">
        <f>'Parameter Input'!$L$121</f>
        <v>0</v>
      </c>
      <c r="C344" s="116">
        <f>'Parameter Input'!$M$121</f>
        <v>0</v>
      </c>
      <c r="D344" s="1" t="s">
        <v>76</v>
      </c>
      <c r="L344" s="54">
        <f>'Parameter Input'!$O$121</f>
        <v>17</v>
      </c>
      <c r="M344" s="37">
        <v>0</v>
      </c>
      <c r="N344" s="37">
        <v>1</v>
      </c>
      <c r="O344" s="37">
        <f>'Parameter Input'!$P$121</f>
        <v>0.9</v>
      </c>
      <c r="P344" s="55">
        <f>'Parameter Input'!$Q$121</f>
        <v>0.4</v>
      </c>
      <c r="Q344" s="4">
        <f t="shared" ref="Q344:AR344" si="272">$N344+($M344-$N344)*((1/(1+EXP(-$P344*(Q$9-$L344)))^$O344))</f>
        <v>0.99780374543478534</v>
      </c>
      <c r="R344" s="4">
        <f t="shared" si="272"/>
        <v>0.99685359315256394</v>
      </c>
      <c r="S344" s="4">
        <f t="shared" si="272"/>
        <v>0.99549347132349975</v>
      </c>
      <c r="T344" s="4">
        <f t="shared" si="272"/>
        <v>0.99354772139898062</v>
      </c>
      <c r="U344" s="4">
        <f t="shared" si="272"/>
        <v>0.99076681540580536</v>
      </c>
      <c r="V344" s="4">
        <f t="shared" si="272"/>
        <v>0.9867978615748374</v>
      </c>
      <c r="W344" s="4">
        <f t="shared" si="272"/>
        <v>0.98114509762858249</v>
      </c>
      <c r="X344" s="4">
        <f t="shared" si="272"/>
        <v>0.97311898315872036</v>
      </c>
      <c r="Y344" s="4">
        <f t="shared" si="272"/>
        <v>0.96177484161592774</v>
      </c>
      <c r="Z344" s="4">
        <f t="shared" si="272"/>
        <v>0.94584787155511363</v>
      </c>
      <c r="AA344" s="4">
        <f t="shared" si="272"/>
        <v>0.92370360150141495</v>
      </c>
      <c r="AB344" s="4">
        <f t="shared" si="272"/>
        <v>0.89334463567658451</v>
      </c>
      <c r="AC344" s="4">
        <f t="shared" si="272"/>
        <v>0.85254543874327005</v>
      </c>
      <c r="AD344" s="4">
        <f t="shared" si="272"/>
        <v>0.79921300652623883</v>
      </c>
      <c r="AE344" s="4">
        <f t="shared" si="272"/>
        <v>0.73204982249993378</v>
      </c>
      <c r="AF344" s="4">
        <f t="shared" si="272"/>
        <v>0.65145592958786691</v>
      </c>
      <c r="AG344" s="4">
        <f t="shared" si="272"/>
        <v>0.56032247880849573</v>
      </c>
      <c r="AH344" s="4">
        <f t="shared" si="272"/>
        <v>0.46411326873185343</v>
      </c>
      <c r="AI344" s="4">
        <f t="shared" si="272"/>
        <v>0.36979727595523937</v>
      </c>
      <c r="AJ344" s="4">
        <f t="shared" si="272"/>
        <v>0.28393948637231203</v>
      </c>
      <c r="AK344" s="4">
        <f t="shared" si="272"/>
        <v>0.21097259161117732</v>
      </c>
      <c r="AL344" s="4">
        <f t="shared" si="272"/>
        <v>0.15253917653798199</v>
      </c>
      <c r="AM344" s="4">
        <f t="shared" si="272"/>
        <v>0.10795188737709993</v>
      </c>
      <c r="AN344" s="4">
        <f t="shared" si="272"/>
        <v>7.5176653938091809E-2</v>
      </c>
      <c r="AO344" s="4">
        <f t="shared" si="272"/>
        <v>5.1742836177502194E-2</v>
      </c>
      <c r="AP344" s="4">
        <f t="shared" si="272"/>
        <v>3.5319190625345942E-2</v>
      </c>
      <c r="AQ344" s="4">
        <f t="shared" si="272"/>
        <v>2.3969442072658165E-2</v>
      </c>
      <c r="AR344" s="4">
        <f t="shared" si="272"/>
        <v>1.6202243558389728E-2</v>
      </c>
    </row>
    <row r="345" spans="1:44" x14ac:dyDescent="0.25">
      <c r="A345" s="24" t="s">
        <v>41</v>
      </c>
      <c r="B345" s="43">
        <f>'Parameter Input'!$L$115</f>
        <v>20</v>
      </c>
      <c r="C345" s="44">
        <f>'Parameter Input'!$M$115</f>
        <v>20</v>
      </c>
      <c r="D345" s="1" t="s">
        <v>42</v>
      </c>
      <c r="L345" s="54">
        <f>'Parameter Input'!$O$115</f>
        <v>12</v>
      </c>
      <c r="M345" s="37">
        <v>0</v>
      </c>
      <c r="N345" s="37">
        <v>1</v>
      </c>
      <c r="O345" s="37">
        <f>'Parameter Input'!$P$115</f>
        <v>0.9</v>
      </c>
      <c r="P345" s="55">
        <f>'Parameter Input'!$Q$115</f>
        <v>0.4</v>
      </c>
      <c r="Q345" s="4">
        <f t="shared" ref="Q345:AF350" si="273">$N345+($M345-$N345)*((1/(1+EXP(-$P345*(Q$9-$L345)))^$O345))</f>
        <v>0.9867978615748374</v>
      </c>
      <c r="R345" s="4">
        <f t="shared" si="273"/>
        <v>0.98114509762858249</v>
      </c>
      <c r="S345" s="4">
        <f t="shared" si="273"/>
        <v>0.97311898315872036</v>
      </c>
      <c r="T345" s="4">
        <f t="shared" si="273"/>
        <v>0.96177484161592774</v>
      </c>
      <c r="U345" s="4">
        <f t="shared" si="273"/>
        <v>0.94584787155511363</v>
      </c>
      <c r="V345" s="4">
        <f t="shared" si="273"/>
        <v>0.92370360150141495</v>
      </c>
      <c r="W345" s="4">
        <f t="shared" si="273"/>
        <v>0.89334463567658451</v>
      </c>
      <c r="X345" s="4">
        <f t="shared" si="273"/>
        <v>0.85254543874327005</v>
      </c>
      <c r="Y345" s="4">
        <f t="shared" si="273"/>
        <v>0.79921300652623883</v>
      </c>
      <c r="Z345" s="4">
        <f t="shared" si="273"/>
        <v>0.73204982249993378</v>
      </c>
      <c r="AA345" s="4">
        <f t="shared" si="273"/>
        <v>0.65145592958786691</v>
      </c>
      <c r="AB345" s="4">
        <f t="shared" si="273"/>
        <v>0.56032247880849573</v>
      </c>
      <c r="AC345" s="4">
        <f t="shared" si="273"/>
        <v>0.46411326873185343</v>
      </c>
      <c r="AD345" s="4">
        <f t="shared" si="273"/>
        <v>0.36979727595523937</v>
      </c>
      <c r="AE345" s="4">
        <f t="shared" si="273"/>
        <v>0.28393948637231203</v>
      </c>
      <c r="AF345" s="4">
        <f t="shared" si="273"/>
        <v>0.21097259161117732</v>
      </c>
      <c r="AG345" s="4">
        <f t="shared" si="270"/>
        <v>0.15253917653798199</v>
      </c>
      <c r="AH345" s="4">
        <f t="shared" si="270"/>
        <v>0.10795188737709993</v>
      </c>
      <c r="AI345" s="4">
        <f t="shared" si="270"/>
        <v>7.5176653938091809E-2</v>
      </c>
      <c r="AJ345" s="4">
        <f t="shared" si="271"/>
        <v>5.1742836177502194E-2</v>
      </c>
      <c r="AK345" s="4">
        <f t="shared" si="271"/>
        <v>3.5319190625345942E-2</v>
      </c>
      <c r="AL345" s="4">
        <f t="shared" si="271"/>
        <v>2.3969442072658165E-2</v>
      </c>
      <c r="AM345" s="4">
        <f t="shared" si="271"/>
        <v>1.6202243558389728E-2</v>
      </c>
      <c r="AN345" s="4">
        <f t="shared" si="271"/>
        <v>1.0922240564108399E-2</v>
      </c>
      <c r="AO345" s="4">
        <f t="shared" si="271"/>
        <v>7.3493212906090566E-3</v>
      </c>
      <c r="AP345" s="4">
        <f t="shared" si="271"/>
        <v>4.9390262185057265E-3</v>
      </c>
      <c r="AQ345" s="4">
        <f t="shared" si="271"/>
        <v>3.3164275492956197E-3</v>
      </c>
      <c r="AR345" s="4">
        <f t="shared" si="271"/>
        <v>2.2256362146679809E-3</v>
      </c>
    </row>
    <row r="346" spans="1:44" x14ac:dyDescent="0.25">
      <c r="A346" s="24" t="s">
        <v>70</v>
      </c>
      <c r="B346" s="43">
        <f>'Parameter Input'!B119</f>
        <v>30</v>
      </c>
      <c r="C346" s="44">
        <f>'Parameter Input'!C119</f>
        <v>30</v>
      </c>
      <c r="D346" s="1" t="s">
        <v>42</v>
      </c>
      <c r="L346" s="54">
        <f>'Parameter Input'!E119</f>
        <v>12</v>
      </c>
      <c r="M346" s="37">
        <v>0</v>
      </c>
      <c r="N346" s="37">
        <v>1</v>
      </c>
      <c r="O346" s="37">
        <f>'Parameter Input'!F119</f>
        <v>0.9</v>
      </c>
      <c r="P346" s="55">
        <f>'Parameter Input'!G119</f>
        <v>0.4</v>
      </c>
      <c r="Q346" s="4">
        <f t="shared" si="273"/>
        <v>0.9867978615748374</v>
      </c>
      <c r="R346" s="4">
        <f t="shared" si="273"/>
        <v>0.98114509762858249</v>
      </c>
      <c r="S346" s="4">
        <f t="shared" si="273"/>
        <v>0.97311898315872036</v>
      </c>
      <c r="T346" s="4">
        <f t="shared" si="273"/>
        <v>0.96177484161592774</v>
      </c>
      <c r="U346" s="4">
        <f t="shared" si="273"/>
        <v>0.94584787155511363</v>
      </c>
      <c r="V346" s="4">
        <f t="shared" si="273"/>
        <v>0.92370360150141495</v>
      </c>
      <c r="W346" s="4">
        <f t="shared" si="273"/>
        <v>0.89334463567658451</v>
      </c>
      <c r="X346" s="4">
        <f t="shared" si="273"/>
        <v>0.85254543874327005</v>
      </c>
      <c r="Y346" s="4">
        <f t="shared" si="273"/>
        <v>0.79921300652623883</v>
      </c>
      <c r="Z346" s="4">
        <f t="shared" si="273"/>
        <v>0.73204982249993378</v>
      </c>
      <c r="AA346" s="4">
        <f t="shared" si="273"/>
        <v>0.65145592958786691</v>
      </c>
      <c r="AB346" s="4">
        <f t="shared" si="273"/>
        <v>0.56032247880849573</v>
      </c>
      <c r="AC346" s="4">
        <f t="shared" si="273"/>
        <v>0.46411326873185343</v>
      </c>
      <c r="AD346" s="4">
        <f t="shared" si="273"/>
        <v>0.36979727595523937</v>
      </c>
      <c r="AE346" s="4">
        <f t="shared" si="273"/>
        <v>0.28393948637231203</v>
      </c>
      <c r="AF346" s="4">
        <f t="shared" si="273"/>
        <v>0.21097259161117732</v>
      </c>
      <c r="AG346" s="4">
        <f t="shared" si="270"/>
        <v>0.15253917653798199</v>
      </c>
      <c r="AH346" s="4">
        <f t="shared" si="270"/>
        <v>0.10795188737709993</v>
      </c>
      <c r="AI346" s="4">
        <f t="shared" si="270"/>
        <v>7.5176653938091809E-2</v>
      </c>
      <c r="AJ346" s="4">
        <f t="shared" si="271"/>
        <v>5.1742836177502194E-2</v>
      </c>
      <c r="AK346" s="4">
        <f t="shared" si="271"/>
        <v>3.5319190625345942E-2</v>
      </c>
      <c r="AL346" s="4">
        <f t="shared" si="271"/>
        <v>2.3969442072658165E-2</v>
      </c>
      <c r="AM346" s="4">
        <f t="shared" si="271"/>
        <v>1.6202243558389728E-2</v>
      </c>
      <c r="AN346" s="4">
        <f t="shared" si="271"/>
        <v>1.0922240564108399E-2</v>
      </c>
      <c r="AO346" s="4">
        <f t="shared" si="271"/>
        <v>7.3493212906090566E-3</v>
      </c>
      <c r="AP346" s="4">
        <f t="shared" si="271"/>
        <v>4.9390262185057265E-3</v>
      </c>
      <c r="AQ346" s="4">
        <f t="shared" si="271"/>
        <v>3.3164275492956197E-3</v>
      </c>
      <c r="AR346" s="4">
        <f t="shared" si="271"/>
        <v>2.2256362146679809E-3</v>
      </c>
    </row>
    <row r="347" spans="1:44" x14ac:dyDescent="0.25">
      <c r="A347" s="24" t="s">
        <v>207</v>
      </c>
      <c r="B347" s="70">
        <f>'Parameter Input'!B116</f>
        <v>2240</v>
      </c>
      <c r="C347" s="71">
        <f>'Parameter Input'!C116</f>
        <v>2240</v>
      </c>
      <c r="D347" s="1" t="s">
        <v>49</v>
      </c>
      <c r="L347" s="54">
        <f>'Parameter Input'!E116</f>
        <v>12</v>
      </c>
      <c r="M347" s="37">
        <v>0</v>
      </c>
      <c r="N347" s="37">
        <v>1</v>
      </c>
      <c r="O347" s="37">
        <f>'Parameter Input'!F116</f>
        <v>0.9</v>
      </c>
      <c r="P347" s="55">
        <f>'Parameter Input'!G116</f>
        <v>0.4</v>
      </c>
      <c r="Q347" s="4">
        <f t="shared" si="273"/>
        <v>0.9867978615748374</v>
      </c>
      <c r="R347" s="4">
        <f t="shared" si="273"/>
        <v>0.98114509762858249</v>
      </c>
      <c r="S347" s="4">
        <f t="shared" si="273"/>
        <v>0.97311898315872036</v>
      </c>
      <c r="T347" s="4">
        <f t="shared" si="273"/>
        <v>0.96177484161592774</v>
      </c>
      <c r="U347" s="4">
        <f t="shared" si="273"/>
        <v>0.94584787155511363</v>
      </c>
      <c r="V347" s="4">
        <f t="shared" si="273"/>
        <v>0.92370360150141495</v>
      </c>
      <c r="W347" s="4">
        <f t="shared" si="273"/>
        <v>0.89334463567658451</v>
      </c>
      <c r="X347" s="4">
        <f t="shared" si="273"/>
        <v>0.85254543874327005</v>
      </c>
      <c r="Y347" s="4">
        <f t="shared" si="273"/>
        <v>0.79921300652623883</v>
      </c>
      <c r="Z347" s="4">
        <f t="shared" si="273"/>
        <v>0.73204982249993378</v>
      </c>
      <c r="AA347" s="4">
        <f t="shared" si="273"/>
        <v>0.65145592958786691</v>
      </c>
      <c r="AB347" s="4">
        <f t="shared" si="273"/>
        <v>0.56032247880849573</v>
      </c>
      <c r="AC347" s="4">
        <f t="shared" si="273"/>
        <v>0.46411326873185343</v>
      </c>
      <c r="AD347" s="4">
        <f t="shared" si="273"/>
        <v>0.36979727595523937</v>
      </c>
      <c r="AE347" s="4">
        <f t="shared" si="273"/>
        <v>0.28393948637231203</v>
      </c>
      <c r="AF347" s="4">
        <f t="shared" si="273"/>
        <v>0.21097259161117732</v>
      </c>
      <c r="AG347" s="4">
        <f t="shared" si="270"/>
        <v>0.15253917653798199</v>
      </c>
      <c r="AH347" s="4">
        <f t="shared" si="270"/>
        <v>0.10795188737709993</v>
      </c>
      <c r="AI347" s="4">
        <f t="shared" si="270"/>
        <v>7.5176653938091809E-2</v>
      </c>
      <c r="AJ347" s="4">
        <f t="shared" si="271"/>
        <v>5.1742836177502194E-2</v>
      </c>
      <c r="AK347" s="4">
        <f t="shared" si="271"/>
        <v>3.5319190625345942E-2</v>
      </c>
      <c r="AL347" s="4">
        <f t="shared" si="271"/>
        <v>2.3969442072658165E-2</v>
      </c>
      <c r="AM347" s="4">
        <f t="shared" si="271"/>
        <v>1.6202243558389728E-2</v>
      </c>
      <c r="AN347" s="4">
        <f t="shared" si="271"/>
        <v>1.0922240564108399E-2</v>
      </c>
      <c r="AO347" s="4">
        <f t="shared" si="271"/>
        <v>7.3493212906090566E-3</v>
      </c>
      <c r="AP347" s="4">
        <f t="shared" si="271"/>
        <v>4.9390262185057265E-3</v>
      </c>
      <c r="AQ347" s="4">
        <f t="shared" si="271"/>
        <v>3.3164275492956197E-3</v>
      </c>
      <c r="AR347" s="4">
        <f t="shared" si="271"/>
        <v>2.2256362146679809E-3</v>
      </c>
    </row>
    <row r="348" spans="1:44" x14ac:dyDescent="0.25">
      <c r="A348" s="24" t="s">
        <v>56</v>
      </c>
      <c r="B348" s="72">
        <f>'Parameter Input'!B117</f>
        <v>0.54</v>
      </c>
      <c r="C348" s="73">
        <f>'Parameter Input'!C117</f>
        <v>0.54</v>
      </c>
      <c r="D348" s="1" t="s">
        <v>57</v>
      </c>
      <c r="L348" s="54">
        <f>'Parameter Input'!E117</f>
        <v>12</v>
      </c>
      <c r="M348" s="37">
        <v>0</v>
      </c>
      <c r="N348" s="37">
        <v>1</v>
      </c>
      <c r="O348" s="37">
        <f>'Parameter Input'!F117</f>
        <v>0.9</v>
      </c>
      <c r="P348" s="55">
        <f>'Parameter Input'!G117</f>
        <v>0.4</v>
      </c>
      <c r="Q348" s="4">
        <f t="shared" si="273"/>
        <v>0.9867978615748374</v>
      </c>
      <c r="R348" s="4">
        <f t="shared" si="273"/>
        <v>0.98114509762858249</v>
      </c>
      <c r="S348" s="4">
        <f t="shared" si="273"/>
        <v>0.97311898315872036</v>
      </c>
      <c r="T348" s="4">
        <f t="shared" si="273"/>
        <v>0.96177484161592774</v>
      </c>
      <c r="U348" s="4">
        <f t="shared" si="273"/>
        <v>0.94584787155511363</v>
      </c>
      <c r="V348" s="4">
        <f t="shared" si="273"/>
        <v>0.92370360150141495</v>
      </c>
      <c r="W348" s="4">
        <f t="shared" si="273"/>
        <v>0.89334463567658451</v>
      </c>
      <c r="X348" s="4">
        <f t="shared" si="273"/>
        <v>0.85254543874327005</v>
      </c>
      <c r="Y348" s="4">
        <f t="shared" si="273"/>
        <v>0.79921300652623883</v>
      </c>
      <c r="Z348" s="4">
        <f t="shared" si="273"/>
        <v>0.73204982249993378</v>
      </c>
      <c r="AA348" s="4">
        <f t="shared" si="273"/>
        <v>0.65145592958786691</v>
      </c>
      <c r="AB348" s="4">
        <f t="shared" si="273"/>
        <v>0.56032247880849573</v>
      </c>
      <c r="AC348" s="4">
        <f t="shared" si="273"/>
        <v>0.46411326873185343</v>
      </c>
      <c r="AD348" s="4">
        <f t="shared" si="273"/>
        <v>0.36979727595523937</v>
      </c>
      <c r="AE348" s="4">
        <f t="shared" si="273"/>
        <v>0.28393948637231203</v>
      </c>
      <c r="AF348" s="4">
        <f t="shared" si="273"/>
        <v>0.21097259161117732</v>
      </c>
      <c r="AG348" s="4">
        <f t="shared" si="270"/>
        <v>0.15253917653798199</v>
      </c>
      <c r="AH348" s="4">
        <f t="shared" si="270"/>
        <v>0.10795188737709993</v>
      </c>
      <c r="AI348" s="4">
        <f t="shared" si="270"/>
        <v>7.5176653938091809E-2</v>
      </c>
      <c r="AJ348" s="4">
        <f t="shared" si="271"/>
        <v>5.1742836177502194E-2</v>
      </c>
      <c r="AK348" s="4">
        <f t="shared" si="271"/>
        <v>3.5319190625345942E-2</v>
      </c>
      <c r="AL348" s="4">
        <f t="shared" si="271"/>
        <v>2.3969442072658165E-2</v>
      </c>
      <c r="AM348" s="4">
        <f t="shared" si="271"/>
        <v>1.6202243558389728E-2</v>
      </c>
      <c r="AN348" s="4">
        <f t="shared" si="271"/>
        <v>1.0922240564108399E-2</v>
      </c>
      <c r="AO348" s="4">
        <f t="shared" si="271"/>
        <v>7.3493212906090566E-3</v>
      </c>
      <c r="AP348" s="4">
        <f t="shared" si="271"/>
        <v>4.9390262185057265E-3</v>
      </c>
      <c r="AQ348" s="4">
        <f t="shared" si="271"/>
        <v>3.3164275492956197E-3</v>
      </c>
      <c r="AR348" s="4">
        <f t="shared" si="271"/>
        <v>2.2256362146679809E-3</v>
      </c>
    </row>
    <row r="349" spans="1:44" x14ac:dyDescent="0.25">
      <c r="A349" s="24" t="s">
        <v>73</v>
      </c>
      <c r="B349" s="72">
        <f>'Parameter Input'!$L$119</f>
        <v>1.7857142857142856E-2</v>
      </c>
      <c r="C349" s="73">
        <f>'Parameter Input'!$M$119</f>
        <v>1.7857142857142856E-2</v>
      </c>
      <c r="D349" s="1" t="s">
        <v>57</v>
      </c>
      <c r="L349" s="54">
        <f>'Parameter Input'!$O$119</f>
        <v>12</v>
      </c>
      <c r="M349" s="37">
        <v>0</v>
      </c>
      <c r="N349" s="37">
        <v>1</v>
      </c>
      <c r="O349" s="37">
        <f>'Parameter Input'!$P$119</f>
        <v>0.9</v>
      </c>
      <c r="P349" s="55">
        <f>'Parameter Input'!$Q$119</f>
        <v>0.4</v>
      </c>
      <c r="Q349" s="4">
        <f t="shared" si="273"/>
        <v>0.9867978615748374</v>
      </c>
      <c r="R349" s="4">
        <f t="shared" si="273"/>
        <v>0.98114509762858249</v>
      </c>
      <c r="S349" s="4">
        <f t="shared" si="273"/>
        <v>0.97311898315872036</v>
      </c>
      <c r="T349" s="4">
        <f t="shared" si="273"/>
        <v>0.96177484161592774</v>
      </c>
      <c r="U349" s="4">
        <f t="shared" si="273"/>
        <v>0.94584787155511363</v>
      </c>
      <c r="V349" s="4">
        <f t="shared" si="273"/>
        <v>0.92370360150141495</v>
      </c>
      <c r="W349" s="4">
        <f t="shared" si="273"/>
        <v>0.89334463567658451</v>
      </c>
      <c r="X349" s="4">
        <f t="shared" si="273"/>
        <v>0.85254543874327005</v>
      </c>
      <c r="Y349" s="4">
        <f t="shared" si="273"/>
        <v>0.79921300652623883</v>
      </c>
      <c r="Z349" s="4">
        <f t="shared" si="273"/>
        <v>0.73204982249993378</v>
      </c>
      <c r="AA349" s="4">
        <f t="shared" si="273"/>
        <v>0.65145592958786691</v>
      </c>
      <c r="AB349" s="4">
        <f t="shared" si="273"/>
        <v>0.56032247880849573</v>
      </c>
      <c r="AC349" s="4">
        <f t="shared" si="273"/>
        <v>0.46411326873185343</v>
      </c>
      <c r="AD349" s="4">
        <f t="shared" si="273"/>
        <v>0.36979727595523937</v>
      </c>
      <c r="AE349" s="4">
        <f t="shared" si="273"/>
        <v>0.28393948637231203</v>
      </c>
      <c r="AF349" s="4">
        <f t="shared" si="273"/>
        <v>0.21097259161117732</v>
      </c>
      <c r="AG349" s="4">
        <f t="shared" si="270"/>
        <v>0.15253917653798199</v>
      </c>
      <c r="AH349" s="4">
        <f t="shared" si="270"/>
        <v>0.10795188737709993</v>
      </c>
      <c r="AI349" s="4">
        <f t="shared" si="270"/>
        <v>7.5176653938091809E-2</v>
      </c>
      <c r="AJ349" s="4">
        <f t="shared" si="271"/>
        <v>5.1742836177502194E-2</v>
      </c>
      <c r="AK349" s="4">
        <f t="shared" si="271"/>
        <v>3.5319190625345942E-2</v>
      </c>
      <c r="AL349" s="4">
        <f t="shared" si="271"/>
        <v>2.3969442072658165E-2</v>
      </c>
      <c r="AM349" s="4">
        <f t="shared" si="271"/>
        <v>1.6202243558389728E-2</v>
      </c>
      <c r="AN349" s="4">
        <f t="shared" si="271"/>
        <v>1.0922240564108399E-2</v>
      </c>
      <c r="AO349" s="4">
        <f t="shared" si="271"/>
        <v>7.3493212906090566E-3</v>
      </c>
      <c r="AP349" s="4">
        <f t="shared" si="271"/>
        <v>4.9390262185057265E-3</v>
      </c>
      <c r="AQ349" s="4">
        <f t="shared" si="271"/>
        <v>3.3164275492956197E-3</v>
      </c>
      <c r="AR349" s="4">
        <f t="shared" si="271"/>
        <v>2.2256362146679809E-3</v>
      </c>
    </row>
    <row r="350" spans="1:44" ht="15.75" thickBot="1" x14ac:dyDescent="0.3">
      <c r="A350" s="24" t="s">
        <v>64</v>
      </c>
      <c r="B350" s="74">
        <f>'Parameter Input'!B118</f>
        <v>178500</v>
      </c>
      <c r="C350" s="75">
        <f>'Parameter Input'!C118</f>
        <v>178500</v>
      </c>
      <c r="D350" s="1" t="s">
        <v>65</v>
      </c>
      <c r="L350" s="56">
        <f>'Parameter Input'!E118</f>
        <v>12</v>
      </c>
      <c r="M350" s="57">
        <v>0</v>
      </c>
      <c r="N350" s="57">
        <v>1</v>
      </c>
      <c r="O350" s="57">
        <f>'Parameter Input'!F118</f>
        <v>0.9</v>
      </c>
      <c r="P350" s="58">
        <f>'Parameter Input'!G118</f>
        <v>0.4</v>
      </c>
      <c r="Q350" s="4">
        <f t="shared" si="273"/>
        <v>0.9867978615748374</v>
      </c>
      <c r="R350" s="4">
        <f t="shared" si="273"/>
        <v>0.98114509762858249</v>
      </c>
      <c r="S350" s="4">
        <f t="shared" si="273"/>
        <v>0.97311898315872036</v>
      </c>
      <c r="T350" s="4">
        <f t="shared" si="273"/>
        <v>0.96177484161592774</v>
      </c>
      <c r="U350" s="4">
        <f t="shared" si="273"/>
        <v>0.94584787155511363</v>
      </c>
      <c r="V350" s="4">
        <f t="shared" si="273"/>
        <v>0.92370360150141495</v>
      </c>
      <c r="W350" s="4">
        <f t="shared" si="273"/>
        <v>0.89334463567658451</v>
      </c>
      <c r="X350" s="4">
        <f t="shared" si="273"/>
        <v>0.85254543874327005</v>
      </c>
      <c r="Y350" s="4">
        <f t="shared" si="273"/>
        <v>0.79921300652623883</v>
      </c>
      <c r="Z350" s="4">
        <f t="shared" si="273"/>
        <v>0.73204982249993378</v>
      </c>
      <c r="AA350" s="4">
        <f t="shared" si="273"/>
        <v>0.65145592958786691</v>
      </c>
      <c r="AB350" s="4">
        <f t="shared" si="273"/>
        <v>0.56032247880849573</v>
      </c>
      <c r="AC350" s="4">
        <f t="shared" si="273"/>
        <v>0.46411326873185343</v>
      </c>
      <c r="AD350" s="4">
        <f t="shared" si="273"/>
        <v>0.36979727595523937</v>
      </c>
      <c r="AE350" s="4">
        <f t="shared" si="273"/>
        <v>0.28393948637231203</v>
      </c>
      <c r="AF350" s="4">
        <f t="shared" si="273"/>
        <v>0.21097259161117732</v>
      </c>
      <c r="AG350" s="4">
        <f t="shared" si="270"/>
        <v>0.15253917653798199</v>
      </c>
      <c r="AH350" s="4">
        <f t="shared" si="270"/>
        <v>0.10795188737709993</v>
      </c>
      <c r="AI350" s="4">
        <f t="shared" si="270"/>
        <v>7.5176653938091809E-2</v>
      </c>
      <c r="AJ350" s="4">
        <f t="shared" si="271"/>
        <v>5.1742836177502194E-2</v>
      </c>
      <c r="AK350" s="4">
        <f t="shared" si="271"/>
        <v>3.5319190625345942E-2</v>
      </c>
      <c r="AL350" s="4">
        <f t="shared" si="271"/>
        <v>2.3969442072658165E-2</v>
      </c>
      <c r="AM350" s="4">
        <f t="shared" si="271"/>
        <v>1.6202243558389728E-2</v>
      </c>
      <c r="AN350" s="4">
        <f t="shared" si="271"/>
        <v>1.0922240564108399E-2</v>
      </c>
      <c r="AO350" s="4">
        <f t="shared" si="271"/>
        <v>7.3493212906090566E-3</v>
      </c>
      <c r="AP350" s="4">
        <f t="shared" si="271"/>
        <v>4.9390262185057265E-3</v>
      </c>
      <c r="AQ350" s="4">
        <f t="shared" si="271"/>
        <v>3.3164275492956197E-3</v>
      </c>
      <c r="AR350" s="4">
        <f t="shared" si="271"/>
        <v>2.2256362146679809E-3</v>
      </c>
    </row>
    <row r="351" spans="1:44" x14ac:dyDescent="0.25">
      <c r="A351" s="25"/>
      <c r="B351" s="40"/>
    </row>
    <row r="352" spans="1:44" ht="15.75" thickBot="1" x14ac:dyDescent="0.3"/>
    <row r="353" spans="1:29" ht="15.75" thickBot="1" x14ac:dyDescent="0.3">
      <c r="A353" s="26" t="s">
        <v>208</v>
      </c>
      <c r="B353" s="27">
        <v>2023</v>
      </c>
      <c r="C353" s="27">
        <v>2024</v>
      </c>
      <c r="D353" s="27">
        <v>2025</v>
      </c>
      <c r="E353" s="27">
        <v>2026</v>
      </c>
      <c r="F353" s="27">
        <v>2027</v>
      </c>
      <c r="G353" s="27">
        <v>2028</v>
      </c>
      <c r="H353" s="27">
        <v>2029</v>
      </c>
      <c r="I353" s="27">
        <v>2030</v>
      </c>
      <c r="J353" s="27">
        <v>2031</v>
      </c>
      <c r="K353" s="27">
        <v>2032</v>
      </c>
      <c r="L353" s="27">
        <v>2033</v>
      </c>
      <c r="M353" s="27">
        <v>2034</v>
      </c>
      <c r="N353" s="27">
        <v>2035</v>
      </c>
      <c r="O353" s="27">
        <v>2036</v>
      </c>
      <c r="P353" s="27">
        <v>2037</v>
      </c>
      <c r="Q353" s="27">
        <v>2038</v>
      </c>
      <c r="R353" s="27">
        <v>2039</v>
      </c>
      <c r="S353" s="27">
        <v>2040</v>
      </c>
      <c r="T353" s="27">
        <v>2041</v>
      </c>
      <c r="U353" s="27">
        <v>2042</v>
      </c>
      <c r="V353" s="27">
        <v>2043</v>
      </c>
      <c r="W353" s="27">
        <v>2044</v>
      </c>
      <c r="X353" s="27">
        <v>2045</v>
      </c>
      <c r="Y353" s="27">
        <v>2046</v>
      </c>
      <c r="Z353" s="27">
        <v>2047</v>
      </c>
      <c r="AA353" s="27">
        <v>2048</v>
      </c>
      <c r="AB353" s="27">
        <v>2049</v>
      </c>
      <c r="AC353" s="28">
        <v>2050</v>
      </c>
    </row>
    <row r="354" spans="1:29" x14ac:dyDescent="0.25">
      <c r="A354" s="29" t="str">
        <f t="shared" ref="A354:A363" si="274">A334</f>
        <v>Capex vehicle</v>
      </c>
      <c r="B354" s="62">
        <f t="shared" ref="B354:B363" si="275">$B334+($C334-$B334)*(1-Q334)</f>
        <v>9920787.1694490239</v>
      </c>
      <c r="C354" s="62">
        <f t="shared" ref="C354:C363" si="276">$B334+($C334-$B334)*(1-R334)</f>
        <v>9886870.5857714955</v>
      </c>
      <c r="D354" s="62">
        <f t="shared" ref="D354:D363" si="277">$B334+($C334-$B334)*(1-S334)</f>
        <v>9838713.8989523221</v>
      </c>
      <c r="E354" s="62">
        <f t="shared" ref="E354:E363" si="278">$B334+($C334-$B334)*(1-T334)</f>
        <v>9770649.0496955663</v>
      </c>
      <c r="F354" s="62">
        <f t="shared" ref="F354:F363" si="279">$B334+($C334-$B334)*(1-U334)</f>
        <v>9675087.2293306813</v>
      </c>
      <c r="G354" s="62">
        <f t="shared" ref="G354:G363" si="280">$B334+($C334-$B334)*(1-V334)</f>
        <v>9542221.6090084892</v>
      </c>
      <c r="H354" s="62">
        <f t="shared" ref="H354:H363" si="281">$B334+($C334-$B334)*(1-W334)</f>
        <v>9360067.8140595071</v>
      </c>
      <c r="I354" s="62">
        <f t="shared" ref="I354:I363" si="282">$B334+($C334-$B334)*(1-X334)</f>
        <v>9115272.63245962</v>
      </c>
      <c r="J354" s="62">
        <f t="shared" ref="J354:J363" si="283">$B334+($C334-$B334)*(1-Y334)</f>
        <v>8795278.0391574334</v>
      </c>
      <c r="K354" s="62">
        <f t="shared" ref="K354:K363" si="284">$B334+($C334-$B334)*(1-Z334)</f>
        <v>8392298.9349996019</v>
      </c>
      <c r="L354" s="62">
        <f t="shared" ref="L354:L363" si="285">$B334+($C334-$B334)*(1-AA334)</f>
        <v>7908735.5775272017</v>
      </c>
      <c r="M354" s="62">
        <f t="shared" ref="M354:M363" si="286">$B334+($C334-$B334)*(1-AB334)</f>
        <v>7361934.872850975</v>
      </c>
      <c r="N354" s="62">
        <f t="shared" ref="N354:N363" si="287">$B334+($C334-$B334)*(1-AC334)</f>
        <v>6784679.6123911208</v>
      </c>
      <c r="O354" s="62">
        <f t="shared" ref="O354:O363" si="288">$B334+($C334-$B334)*(1-AD334)</f>
        <v>6218783.6557314359</v>
      </c>
      <c r="P354" s="62">
        <f t="shared" ref="P354:P363" si="289">$B334+($C334-$B334)*(1-AE334)</f>
        <v>5703636.9182338724</v>
      </c>
      <c r="Q354" s="62">
        <f t="shared" ref="Q354:Q363" si="290">$B334+($C334-$B334)*(1-AF334)</f>
        <v>5265835.5496670641</v>
      </c>
      <c r="R354" s="62">
        <f t="shared" ref="R354:R363" si="291">$B334+($C334-$B334)*(1-AG334)</f>
        <v>4915235.0592278922</v>
      </c>
      <c r="S354" s="62">
        <f t="shared" ref="S354:S363" si="292">$B334+($C334-$B334)*(1-AH334)</f>
        <v>4647711.3242625995</v>
      </c>
      <c r="T354" s="62">
        <f t="shared" ref="T354:T363" si="293">$B334+($C334-$B334)*(1-AI334)</f>
        <v>4451059.923628551</v>
      </c>
      <c r="U354" s="62">
        <f t="shared" ref="U354:U363" si="294">$B334+($C334-$B334)*(1-AJ334)</f>
        <v>4310457.0170650128</v>
      </c>
      <c r="V354" s="62">
        <f t="shared" ref="V354:V363" si="295">$B334+($C334-$B334)*(1-AK334)</f>
        <v>4211915.1437520757</v>
      </c>
      <c r="W354" s="62">
        <f t="shared" ref="W354:W363" si="296">$B334+($C334-$B334)*(1-AL334)</f>
        <v>4143816.6524359491</v>
      </c>
      <c r="X354" s="62">
        <f t="shared" ref="X354:X363" si="297">$B334+($C334-$B334)*(1-AM334)</f>
        <v>4097213.4613503385</v>
      </c>
      <c r="Y354" s="62">
        <f t="shared" ref="Y354:Y363" si="298">$B334+($C334-$B334)*(1-AN334)</f>
        <v>4065533.4433846502</v>
      </c>
      <c r="Z354" s="62">
        <f t="shared" ref="Z354:Z363" si="299">$B334+($C334-$B334)*(1-AO334)</f>
        <v>4044095.9277436547</v>
      </c>
      <c r="AA354" s="62">
        <f t="shared" ref="AA354:AA363" si="300">$B334+($C334-$B334)*(1-AP334)</f>
        <v>4029634.1573110344</v>
      </c>
      <c r="AB354" s="62">
        <f t="shared" ref="AB354:AB363" si="301">$B334+($C334-$B334)*(1-AQ334)</f>
        <v>4019898.5652957736</v>
      </c>
      <c r="AC354" s="62">
        <f t="shared" ref="AC354:AC363" si="302">$B334+($C334-$B334)*(1-AR334)</f>
        <v>4013353.8172880076</v>
      </c>
    </row>
    <row r="355" spans="1:29" x14ac:dyDescent="0.25">
      <c r="A355" s="30" t="str">
        <f t="shared" si="274"/>
        <v>Residual value (vehicle)</v>
      </c>
      <c r="B355" s="62">
        <f t="shared" si="275"/>
        <v>-501320.21384251624</v>
      </c>
      <c r="C355" s="62">
        <f t="shared" si="276"/>
        <v>-501885.49023714173</v>
      </c>
      <c r="D355" s="62">
        <f t="shared" si="277"/>
        <v>-502688.10168412799</v>
      </c>
      <c r="E355" s="62">
        <f t="shared" si="278"/>
        <v>-503822.51583840721</v>
      </c>
      <c r="F355" s="62">
        <f t="shared" si="279"/>
        <v>-505415.21284448862</v>
      </c>
      <c r="G355" s="62">
        <f t="shared" si="280"/>
        <v>-507629.63984985853</v>
      </c>
      <c r="H355" s="62">
        <f t="shared" si="281"/>
        <v>-510665.53643234156</v>
      </c>
      <c r="I355" s="62">
        <f t="shared" si="282"/>
        <v>-514745.45612567302</v>
      </c>
      <c r="J355" s="62">
        <f t="shared" si="283"/>
        <v>-520078.69934737612</v>
      </c>
      <c r="K355" s="62">
        <f t="shared" si="284"/>
        <v>-526795.01775000663</v>
      </c>
      <c r="L355" s="62">
        <f t="shared" si="285"/>
        <v>-534854.40704121336</v>
      </c>
      <c r="M355" s="62">
        <f t="shared" si="286"/>
        <v>-543967.75211915048</v>
      </c>
      <c r="N355" s="62">
        <f t="shared" si="287"/>
        <v>-553588.67312681465</v>
      </c>
      <c r="O355" s="62">
        <f t="shared" si="288"/>
        <v>-563020.27240447607</v>
      </c>
      <c r="P355" s="62">
        <f t="shared" si="289"/>
        <v>-571606.05136276875</v>
      </c>
      <c r="Q355" s="62">
        <f t="shared" si="290"/>
        <v>-578902.74083888228</v>
      </c>
      <c r="R355" s="62">
        <f t="shared" si="291"/>
        <v>-584746.08234620176</v>
      </c>
      <c r="S355" s="62">
        <f t="shared" si="292"/>
        <v>-589204.81126228999</v>
      </c>
      <c r="T355" s="62">
        <f t="shared" si="293"/>
        <v>-592482.33460619079</v>
      </c>
      <c r="U355" s="62">
        <f t="shared" si="294"/>
        <v>-594825.71638224972</v>
      </c>
      <c r="V355" s="62">
        <f t="shared" si="295"/>
        <v>-596468.08093746542</v>
      </c>
      <c r="W355" s="62">
        <f t="shared" si="296"/>
        <v>-597603.05579273414</v>
      </c>
      <c r="X355" s="62">
        <f t="shared" si="297"/>
        <v>-598379.77564416104</v>
      </c>
      <c r="Y355" s="62">
        <f t="shared" si="298"/>
        <v>-598907.77594358916</v>
      </c>
      <c r="Z355" s="62">
        <f t="shared" si="299"/>
        <v>-599265.06787093915</v>
      </c>
      <c r="AA355" s="62">
        <f t="shared" si="300"/>
        <v>-599506.0973781494</v>
      </c>
      <c r="AB355" s="62">
        <f t="shared" si="301"/>
        <v>-599668.35724507039</v>
      </c>
      <c r="AC355" s="62">
        <f t="shared" si="302"/>
        <v>-599777.43637853325</v>
      </c>
    </row>
    <row r="356" spans="1:29" x14ac:dyDescent="0.25">
      <c r="A356" s="30" t="str">
        <f t="shared" si="274"/>
        <v>Capex costumization</v>
      </c>
      <c r="B356" s="62">
        <f t="shared" si="275"/>
        <v>4200000</v>
      </c>
      <c r="C356" s="62">
        <f t="shared" si="276"/>
        <v>4200000</v>
      </c>
      <c r="D356" s="62">
        <f t="shared" si="277"/>
        <v>4200000</v>
      </c>
      <c r="E356" s="62">
        <f t="shared" si="278"/>
        <v>4200000</v>
      </c>
      <c r="F356" s="62">
        <f t="shared" si="279"/>
        <v>4200000</v>
      </c>
      <c r="G356" s="62">
        <f t="shared" si="280"/>
        <v>4200000</v>
      </c>
      <c r="H356" s="62">
        <f t="shared" si="281"/>
        <v>4200000</v>
      </c>
      <c r="I356" s="62">
        <f t="shared" si="282"/>
        <v>4200000</v>
      </c>
      <c r="J356" s="62">
        <f t="shared" si="283"/>
        <v>4200000</v>
      </c>
      <c r="K356" s="62">
        <f t="shared" si="284"/>
        <v>4200000</v>
      </c>
      <c r="L356" s="62">
        <f t="shared" si="285"/>
        <v>4200000</v>
      </c>
      <c r="M356" s="62">
        <f t="shared" si="286"/>
        <v>4200000</v>
      </c>
      <c r="N356" s="62">
        <f t="shared" si="287"/>
        <v>4200000</v>
      </c>
      <c r="O356" s="62">
        <f t="shared" si="288"/>
        <v>4200000</v>
      </c>
      <c r="P356" s="62">
        <f t="shared" si="289"/>
        <v>4200000</v>
      </c>
      <c r="Q356" s="62">
        <f t="shared" si="290"/>
        <v>4200000</v>
      </c>
      <c r="R356" s="62">
        <f t="shared" si="291"/>
        <v>4200000</v>
      </c>
      <c r="S356" s="62">
        <f t="shared" si="292"/>
        <v>4200000</v>
      </c>
      <c r="T356" s="62">
        <f t="shared" si="293"/>
        <v>4200000</v>
      </c>
      <c r="U356" s="62">
        <f t="shared" si="294"/>
        <v>4200000</v>
      </c>
      <c r="V356" s="62">
        <f t="shared" si="295"/>
        <v>4200000</v>
      </c>
      <c r="W356" s="62">
        <f t="shared" si="296"/>
        <v>4200000</v>
      </c>
      <c r="X356" s="62">
        <f t="shared" si="297"/>
        <v>4200000</v>
      </c>
      <c r="Y356" s="62">
        <f t="shared" si="298"/>
        <v>4200000</v>
      </c>
      <c r="Z356" s="62">
        <f t="shared" si="299"/>
        <v>4200000</v>
      </c>
      <c r="AA356" s="62">
        <f t="shared" si="300"/>
        <v>4200000</v>
      </c>
      <c r="AB356" s="62">
        <f t="shared" si="301"/>
        <v>4200000</v>
      </c>
      <c r="AC356" s="62">
        <f t="shared" si="302"/>
        <v>4200000</v>
      </c>
    </row>
    <row r="357" spans="1:29" x14ac:dyDescent="0.25">
      <c r="A357" s="30" t="str">
        <f t="shared" si="274"/>
        <v>Residual value (costumization)</v>
      </c>
      <c r="B357" s="62">
        <f t="shared" si="275"/>
        <v>-210000</v>
      </c>
      <c r="C357" s="62">
        <f t="shared" si="276"/>
        <v>-210000</v>
      </c>
      <c r="D357" s="62">
        <f t="shared" si="277"/>
        <v>-210000</v>
      </c>
      <c r="E357" s="62">
        <f t="shared" si="278"/>
        <v>-210000</v>
      </c>
      <c r="F357" s="62">
        <f t="shared" si="279"/>
        <v>-210000</v>
      </c>
      <c r="G357" s="62">
        <f t="shared" si="280"/>
        <v>-210000</v>
      </c>
      <c r="H357" s="62">
        <f t="shared" si="281"/>
        <v>-210000</v>
      </c>
      <c r="I357" s="62">
        <f t="shared" si="282"/>
        <v>-210000</v>
      </c>
      <c r="J357" s="62">
        <f t="shared" si="283"/>
        <v>-210000</v>
      </c>
      <c r="K357" s="62">
        <f t="shared" si="284"/>
        <v>-210000</v>
      </c>
      <c r="L357" s="62">
        <f t="shared" si="285"/>
        <v>-210000</v>
      </c>
      <c r="M357" s="62">
        <f t="shared" si="286"/>
        <v>-210000</v>
      </c>
      <c r="N357" s="62">
        <f t="shared" si="287"/>
        <v>-210000</v>
      </c>
      <c r="O357" s="62">
        <f t="shared" si="288"/>
        <v>-210000</v>
      </c>
      <c r="P357" s="62">
        <f t="shared" si="289"/>
        <v>-210000</v>
      </c>
      <c r="Q357" s="62">
        <f t="shared" si="290"/>
        <v>-210000</v>
      </c>
      <c r="R357" s="62">
        <f t="shared" si="291"/>
        <v>-210000</v>
      </c>
      <c r="S357" s="62">
        <f t="shared" si="292"/>
        <v>-210000</v>
      </c>
      <c r="T357" s="62">
        <f t="shared" si="293"/>
        <v>-210000</v>
      </c>
      <c r="U357" s="62">
        <f t="shared" si="294"/>
        <v>-210000</v>
      </c>
      <c r="V357" s="62">
        <f t="shared" si="295"/>
        <v>-210000</v>
      </c>
      <c r="W357" s="62">
        <f t="shared" si="296"/>
        <v>-210000</v>
      </c>
      <c r="X357" s="62">
        <f t="shared" si="297"/>
        <v>-210000</v>
      </c>
      <c r="Y357" s="62">
        <f t="shared" si="298"/>
        <v>-210000</v>
      </c>
      <c r="Z357" s="62">
        <f t="shared" si="299"/>
        <v>-210000</v>
      </c>
      <c r="AA357" s="62">
        <f t="shared" si="300"/>
        <v>-210000</v>
      </c>
      <c r="AB357" s="62">
        <f t="shared" si="301"/>
        <v>-210000</v>
      </c>
      <c r="AC357" s="62">
        <f t="shared" si="302"/>
        <v>-210000</v>
      </c>
    </row>
    <row r="358" spans="1:29" x14ac:dyDescent="0.25">
      <c r="A358" s="30" t="str">
        <f t="shared" si="274"/>
        <v>WACC</v>
      </c>
      <c r="B358" s="62">
        <f t="shared" si="275"/>
        <v>0.06</v>
      </c>
      <c r="C358" s="62">
        <f t="shared" si="276"/>
        <v>0.06</v>
      </c>
      <c r="D358" s="62">
        <f t="shared" si="277"/>
        <v>0.06</v>
      </c>
      <c r="E358" s="62">
        <f t="shared" si="278"/>
        <v>0.06</v>
      </c>
      <c r="F358" s="62">
        <f t="shared" si="279"/>
        <v>0.06</v>
      </c>
      <c r="G358" s="62">
        <f t="shared" si="280"/>
        <v>0.06</v>
      </c>
      <c r="H358" s="62">
        <f t="shared" si="281"/>
        <v>0.06</v>
      </c>
      <c r="I358" s="62">
        <f t="shared" si="282"/>
        <v>0.06</v>
      </c>
      <c r="J358" s="62">
        <f t="shared" si="283"/>
        <v>0.06</v>
      </c>
      <c r="K358" s="62">
        <f t="shared" si="284"/>
        <v>0.06</v>
      </c>
      <c r="L358" s="62">
        <f t="shared" si="285"/>
        <v>0.06</v>
      </c>
      <c r="M358" s="62">
        <f t="shared" si="286"/>
        <v>0.06</v>
      </c>
      <c r="N358" s="62">
        <f t="shared" si="287"/>
        <v>0.06</v>
      </c>
      <c r="O358" s="62">
        <f t="shared" si="288"/>
        <v>0.06</v>
      </c>
      <c r="P358" s="62">
        <f t="shared" si="289"/>
        <v>0.06</v>
      </c>
      <c r="Q358" s="62">
        <f t="shared" si="290"/>
        <v>0.06</v>
      </c>
      <c r="R358" s="62">
        <f t="shared" si="291"/>
        <v>0.06</v>
      </c>
      <c r="S358" s="62">
        <f t="shared" si="292"/>
        <v>0.06</v>
      </c>
      <c r="T358" s="62">
        <f t="shared" si="293"/>
        <v>0.06</v>
      </c>
      <c r="U358" s="62">
        <f t="shared" si="294"/>
        <v>0.06</v>
      </c>
      <c r="V358" s="62">
        <f t="shared" si="295"/>
        <v>0.06</v>
      </c>
      <c r="W358" s="62">
        <f t="shared" si="296"/>
        <v>0.06</v>
      </c>
      <c r="X358" s="62">
        <f t="shared" si="297"/>
        <v>0.06</v>
      </c>
      <c r="Y358" s="62">
        <f t="shared" si="298"/>
        <v>0.06</v>
      </c>
      <c r="Z358" s="62">
        <f t="shared" si="299"/>
        <v>0.06</v>
      </c>
      <c r="AA358" s="62">
        <f t="shared" si="300"/>
        <v>0.06</v>
      </c>
      <c r="AB358" s="62">
        <f t="shared" si="301"/>
        <v>0.06</v>
      </c>
      <c r="AC358" s="62">
        <f t="shared" si="302"/>
        <v>0.06</v>
      </c>
    </row>
    <row r="359" spans="1:29" x14ac:dyDescent="0.25">
      <c r="A359" s="30" t="str">
        <f t="shared" si="274"/>
        <v>Opex fix (admin, crew, insurance)</v>
      </c>
      <c r="B359" s="62">
        <f t="shared" si="275"/>
        <v>1450000</v>
      </c>
      <c r="C359" s="62">
        <f t="shared" si="276"/>
        <v>1450000</v>
      </c>
      <c r="D359" s="62">
        <f t="shared" si="277"/>
        <v>1450000</v>
      </c>
      <c r="E359" s="62">
        <f t="shared" si="278"/>
        <v>1450000</v>
      </c>
      <c r="F359" s="62">
        <f t="shared" si="279"/>
        <v>1450000</v>
      </c>
      <c r="G359" s="62">
        <f t="shared" si="280"/>
        <v>1450000</v>
      </c>
      <c r="H359" s="62">
        <f t="shared" si="281"/>
        <v>1450000</v>
      </c>
      <c r="I359" s="62">
        <f t="shared" si="282"/>
        <v>1450000</v>
      </c>
      <c r="J359" s="62">
        <f t="shared" si="283"/>
        <v>1450000</v>
      </c>
      <c r="K359" s="62">
        <f t="shared" si="284"/>
        <v>1450000</v>
      </c>
      <c r="L359" s="62">
        <f t="shared" si="285"/>
        <v>1450000</v>
      </c>
      <c r="M359" s="62">
        <f t="shared" si="286"/>
        <v>1450000</v>
      </c>
      <c r="N359" s="62">
        <f t="shared" si="287"/>
        <v>1450000</v>
      </c>
      <c r="O359" s="62">
        <f t="shared" si="288"/>
        <v>1450000</v>
      </c>
      <c r="P359" s="62">
        <f t="shared" si="289"/>
        <v>1450000</v>
      </c>
      <c r="Q359" s="62">
        <f t="shared" si="290"/>
        <v>1450000</v>
      </c>
      <c r="R359" s="62">
        <f t="shared" si="291"/>
        <v>1450000</v>
      </c>
      <c r="S359" s="62">
        <f t="shared" si="292"/>
        <v>1450000</v>
      </c>
      <c r="T359" s="62">
        <f t="shared" si="293"/>
        <v>1450000</v>
      </c>
      <c r="U359" s="62">
        <f t="shared" si="294"/>
        <v>1450000</v>
      </c>
      <c r="V359" s="62">
        <f t="shared" si="295"/>
        <v>1450000</v>
      </c>
      <c r="W359" s="62">
        <f t="shared" si="296"/>
        <v>1450000</v>
      </c>
      <c r="X359" s="62">
        <f t="shared" si="297"/>
        <v>1450000</v>
      </c>
      <c r="Y359" s="62">
        <f t="shared" si="298"/>
        <v>1450000</v>
      </c>
      <c r="Z359" s="62">
        <f t="shared" si="299"/>
        <v>1450000</v>
      </c>
      <c r="AA359" s="62">
        <f t="shared" si="300"/>
        <v>1450000</v>
      </c>
      <c r="AB359" s="62">
        <f t="shared" si="301"/>
        <v>1450000</v>
      </c>
      <c r="AC359" s="62">
        <f t="shared" si="302"/>
        <v>1450000</v>
      </c>
    </row>
    <row r="360" spans="1:29" x14ac:dyDescent="0.25">
      <c r="A360" s="30" t="str">
        <f t="shared" si="274"/>
        <v>Opex maintenance &amp; repair</v>
      </c>
      <c r="B360" s="62">
        <f t="shared" si="275"/>
        <v>1388910.2037228637</v>
      </c>
      <c r="C360" s="62">
        <f t="shared" si="276"/>
        <v>1384161.8820080096</v>
      </c>
      <c r="D360" s="62">
        <f t="shared" si="277"/>
        <v>1377419.9458533253</v>
      </c>
      <c r="E360" s="62">
        <f t="shared" si="278"/>
        <v>1367890.8669573795</v>
      </c>
      <c r="F360" s="62">
        <f t="shared" si="279"/>
        <v>1354512.2121062956</v>
      </c>
      <c r="G360" s="62">
        <f t="shared" si="280"/>
        <v>1335911.0252611889</v>
      </c>
      <c r="H360" s="62">
        <f t="shared" si="281"/>
        <v>1310409.4939683313</v>
      </c>
      <c r="I360" s="62">
        <f t="shared" si="282"/>
        <v>1276138.1685443469</v>
      </c>
      <c r="J360" s="62">
        <f t="shared" si="283"/>
        <v>1231338.9254820407</v>
      </c>
      <c r="K360" s="62">
        <f t="shared" si="284"/>
        <v>1174921.8508999445</v>
      </c>
      <c r="L360" s="62">
        <f t="shared" si="285"/>
        <v>1107222.9808538083</v>
      </c>
      <c r="M360" s="62">
        <f t="shared" si="286"/>
        <v>1030670.8821991365</v>
      </c>
      <c r="N360" s="62">
        <f t="shared" si="287"/>
        <v>949855.14573475695</v>
      </c>
      <c r="O360" s="62">
        <f t="shared" si="288"/>
        <v>870629.71180240111</v>
      </c>
      <c r="P360" s="62">
        <f t="shared" si="289"/>
        <v>798509.16855274222</v>
      </c>
      <c r="Q360" s="62">
        <f t="shared" si="290"/>
        <v>737216.97695338901</v>
      </c>
      <c r="R360" s="62">
        <f t="shared" si="291"/>
        <v>688132.90829190495</v>
      </c>
      <c r="S360" s="62">
        <f t="shared" si="292"/>
        <v>650679.58539676399</v>
      </c>
      <c r="T360" s="62">
        <f t="shared" si="293"/>
        <v>623148.38930799719</v>
      </c>
      <c r="U360" s="62">
        <f t="shared" si="294"/>
        <v>603463.98238910188</v>
      </c>
      <c r="V360" s="62">
        <f t="shared" si="295"/>
        <v>589668.12012529059</v>
      </c>
      <c r="W360" s="62">
        <f t="shared" si="296"/>
        <v>580134.33134103287</v>
      </c>
      <c r="X360" s="62">
        <f t="shared" si="297"/>
        <v>573609.8845890474</v>
      </c>
      <c r="Y360" s="62">
        <f t="shared" si="298"/>
        <v>569174.682073851</v>
      </c>
      <c r="Z360" s="62">
        <f t="shared" si="299"/>
        <v>566173.42988411163</v>
      </c>
      <c r="AA360" s="62">
        <f t="shared" si="300"/>
        <v>564148.78202354477</v>
      </c>
      <c r="AB360" s="62">
        <f t="shared" si="301"/>
        <v>562785.79914140829</v>
      </c>
      <c r="AC360" s="62">
        <f t="shared" si="302"/>
        <v>561869.53442032111</v>
      </c>
    </row>
    <row r="361" spans="1:29" x14ac:dyDescent="0.25">
      <c r="A361" s="30" t="str">
        <f t="shared" si="274"/>
        <v>Opex var (mode-fees, shunting)</v>
      </c>
      <c r="B361" s="62">
        <f t="shared" si="275"/>
        <v>8.9635854341736696</v>
      </c>
      <c r="C361" s="62">
        <f t="shared" si="276"/>
        <v>8.9635854341736696</v>
      </c>
      <c r="D361" s="62">
        <f t="shared" si="277"/>
        <v>8.9635854341736696</v>
      </c>
      <c r="E361" s="62">
        <f t="shared" si="278"/>
        <v>8.9635854341736696</v>
      </c>
      <c r="F361" s="62">
        <f t="shared" si="279"/>
        <v>8.9635854341736696</v>
      </c>
      <c r="G361" s="62">
        <f t="shared" si="280"/>
        <v>8.9635854341736696</v>
      </c>
      <c r="H361" s="62">
        <f t="shared" si="281"/>
        <v>8.9635854341736696</v>
      </c>
      <c r="I361" s="62">
        <f t="shared" si="282"/>
        <v>8.9635854341736696</v>
      </c>
      <c r="J361" s="62">
        <f t="shared" si="283"/>
        <v>8.9635854341736696</v>
      </c>
      <c r="K361" s="62">
        <f t="shared" si="284"/>
        <v>8.9635854341736696</v>
      </c>
      <c r="L361" s="62">
        <f t="shared" si="285"/>
        <v>8.9635854341736696</v>
      </c>
      <c r="M361" s="62">
        <f t="shared" si="286"/>
        <v>8.9635854341736696</v>
      </c>
      <c r="N361" s="62">
        <f t="shared" si="287"/>
        <v>8.9635854341736696</v>
      </c>
      <c r="O361" s="62">
        <f t="shared" si="288"/>
        <v>8.9635854341736696</v>
      </c>
      <c r="P361" s="62">
        <f t="shared" si="289"/>
        <v>8.9635854341736696</v>
      </c>
      <c r="Q361" s="62">
        <f t="shared" si="290"/>
        <v>8.9635854341736696</v>
      </c>
      <c r="R361" s="62">
        <f t="shared" si="291"/>
        <v>8.9635854341736696</v>
      </c>
      <c r="S361" s="62">
        <f t="shared" si="292"/>
        <v>8.9635854341736696</v>
      </c>
      <c r="T361" s="62">
        <f t="shared" si="293"/>
        <v>8.9635854341736696</v>
      </c>
      <c r="U361" s="62">
        <f t="shared" si="294"/>
        <v>8.9635854341736696</v>
      </c>
      <c r="V361" s="62">
        <f t="shared" si="295"/>
        <v>8.9635854341736696</v>
      </c>
      <c r="W361" s="62">
        <f t="shared" si="296"/>
        <v>8.9635854341736696</v>
      </c>
      <c r="X361" s="62">
        <f t="shared" si="297"/>
        <v>8.9635854341736696</v>
      </c>
      <c r="Y361" s="62">
        <f t="shared" si="298"/>
        <v>8.9635854341736696</v>
      </c>
      <c r="Z361" s="62">
        <f t="shared" si="299"/>
        <v>8.9635854341736696</v>
      </c>
      <c r="AA361" s="62">
        <f t="shared" si="300"/>
        <v>8.9635854341736696</v>
      </c>
      <c r="AB361" s="62">
        <f t="shared" si="301"/>
        <v>8.9635854341736696</v>
      </c>
      <c r="AC361" s="62">
        <f t="shared" si="302"/>
        <v>8.9635854341736696</v>
      </c>
    </row>
    <row r="362" spans="1:29" x14ac:dyDescent="0.25">
      <c r="A362" s="30" t="str">
        <f t="shared" si="274"/>
        <v>Fuel Economy</v>
      </c>
      <c r="B362" s="62">
        <f t="shared" si="275"/>
        <v>39.427247314658196</v>
      </c>
      <c r="C362" s="62">
        <f t="shared" si="276"/>
        <v>39.39288938847082</v>
      </c>
      <c r="D362" s="62">
        <f t="shared" si="277"/>
        <v>39.344106058554914</v>
      </c>
      <c r="E362" s="62">
        <f t="shared" si="278"/>
        <v>39.27515550949748</v>
      </c>
      <c r="F362" s="62">
        <f t="shared" si="279"/>
        <v>39.178350182591792</v>
      </c>
      <c r="G362" s="62">
        <f t="shared" si="280"/>
        <v>39.043755636771031</v>
      </c>
      <c r="H362" s="62">
        <f t="shared" si="281"/>
        <v>38.859231549642743</v>
      </c>
      <c r="I362" s="62">
        <f t="shared" si="282"/>
        <v>38.611250949344104</v>
      </c>
      <c r="J362" s="62">
        <f t="shared" si="283"/>
        <v>38.287092398425017</v>
      </c>
      <c r="K362" s="62">
        <f t="shared" si="284"/>
        <v>37.878869493448889</v>
      </c>
      <c r="L362" s="62">
        <f t="shared" si="285"/>
        <v>37.389013725517856</v>
      </c>
      <c r="M362" s="62">
        <f t="shared" si="286"/>
        <v>36.835097728874764</v>
      </c>
      <c r="N362" s="62">
        <f t="shared" si="287"/>
        <v>36.250330883878796</v>
      </c>
      <c r="O362" s="62">
        <f t="shared" si="288"/>
        <v>35.677071156616648</v>
      </c>
      <c r="P362" s="62">
        <f t="shared" si="289"/>
        <v>35.155221027167087</v>
      </c>
      <c r="Q362" s="62">
        <f t="shared" si="290"/>
        <v>34.711722730022458</v>
      </c>
      <c r="R362" s="62">
        <f t="shared" si="291"/>
        <v>34.356560020054545</v>
      </c>
      <c r="S362" s="62">
        <f t="shared" si="292"/>
        <v>34.085555109103076</v>
      </c>
      <c r="T362" s="62">
        <f t="shared" si="293"/>
        <v>33.886344764928474</v>
      </c>
      <c r="U362" s="62">
        <f t="shared" si="294"/>
        <v>33.743912250752814</v>
      </c>
      <c r="V362" s="62">
        <f t="shared" si="295"/>
        <v>33.64408809269959</v>
      </c>
      <c r="W362" s="62">
        <f t="shared" si="296"/>
        <v>33.575103463812546</v>
      </c>
      <c r="X362" s="62">
        <f t="shared" si="297"/>
        <v>33.527893844629226</v>
      </c>
      <c r="Y362" s="62">
        <f t="shared" si="298"/>
        <v>33.49580158766053</v>
      </c>
      <c r="Z362" s="62">
        <f t="shared" si="299"/>
        <v>33.474085114473347</v>
      </c>
      <c r="AA362" s="62">
        <f t="shared" si="300"/>
        <v>33.459435158988832</v>
      </c>
      <c r="AB362" s="62">
        <f t="shared" si="301"/>
        <v>33.449572881731456</v>
      </c>
      <c r="AC362" s="62">
        <f t="shared" si="302"/>
        <v>33.442942969618151</v>
      </c>
    </row>
    <row r="363" spans="1:29" x14ac:dyDescent="0.25">
      <c r="A363" s="30" t="str">
        <f t="shared" si="274"/>
        <v>Fuel Cost</v>
      </c>
      <c r="B363" s="62">
        <f t="shared" si="275"/>
        <v>0.21482257834535914</v>
      </c>
      <c r="C363" s="62">
        <f t="shared" si="276"/>
        <v>0.21417522499855654</v>
      </c>
      <c r="D363" s="62">
        <f t="shared" si="277"/>
        <v>0.21325607604535665</v>
      </c>
      <c r="E363" s="62">
        <f t="shared" si="278"/>
        <v>0.21195694732458373</v>
      </c>
      <c r="F363" s="62">
        <f t="shared" si="279"/>
        <v>0.21013299403884214</v>
      </c>
      <c r="G363" s="62">
        <f t="shared" si="280"/>
        <v>0.20759703685611555</v>
      </c>
      <c r="H363" s="62">
        <f t="shared" si="281"/>
        <v>0.20412033442894431</v>
      </c>
      <c r="I363" s="62">
        <f t="shared" si="282"/>
        <v>0.19944801891519662</v>
      </c>
      <c r="J363" s="62">
        <f t="shared" si="283"/>
        <v>0.19334039991375346</v>
      </c>
      <c r="K363" s="62">
        <f t="shared" si="284"/>
        <v>0.18564888610303532</v>
      </c>
      <c r="L363" s="62">
        <f t="shared" si="285"/>
        <v>0.17641929031511205</v>
      </c>
      <c r="M363" s="62">
        <f t="shared" si="286"/>
        <v>0.16598270656093206</v>
      </c>
      <c r="N363" s="62">
        <f t="shared" si="287"/>
        <v>0.15496484791186993</v>
      </c>
      <c r="O363" s="62">
        <f t="shared" si="288"/>
        <v>0.14416380011269478</v>
      </c>
      <c r="P363" s="62">
        <f t="shared" si="289"/>
        <v>0.13433138397714983</v>
      </c>
      <c r="Q363" s="62">
        <f t="shared" si="290"/>
        <v>0.12597523042491984</v>
      </c>
      <c r="R363" s="62">
        <f t="shared" si="291"/>
        <v>0.11928344793189689</v>
      </c>
      <c r="S363" s="62">
        <f t="shared" si="292"/>
        <v>0.11417732088721881</v>
      </c>
      <c r="T363" s="62">
        <f t="shared" si="293"/>
        <v>0.11042390799739947</v>
      </c>
      <c r="U363" s="62">
        <f t="shared" si="294"/>
        <v>0.10774027208054308</v>
      </c>
      <c r="V363" s="62">
        <f t="shared" si="295"/>
        <v>0.10585943962124107</v>
      </c>
      <c r="W363" s="62">
        <f t="shared" si="296"/>
        <v>0.10455966878686571</v>
      </c>
      <c r="X363" s="62">
        <f t="shared" si="297"/>
        <v>0.10367017083483761</v>
      </c>
      <c r="Y363" s="62">
        <f t="shared" si="298"/>
        <v>0.10306550599442084</v>
      </c>
      <c r="Z363" s="62">
        <f t="shared" si="299"/>
        <v>0.10265633602526128</v>
      </c>
      <c r="AA363" s="62">
        <f t="shared" si="300"/>
        <v>0.10238030953688443</v>
      </c>
      <c r="AB363" s="62">
        <f t="shared" si="301"/>
        <v>0.10219448987609238</v>
      </c>
      <c r="AC363" s="62">
        <f t="shared" si="302"/>
        <v>0.10206957268021295</v>
      </c>
    </row>
    <row r="364" spans="1:29" x14ac:dyDescent="0.25">
      <c r="A364" s="30" t="str">
        <f t="shared" ref="A364" si="303">A344</f>
        <v>Emission Cost</v>
      </c>
      <c r="B364" s="66">
        <f>$B344+($C344-$B344)*(1-Q344)</f>
        <v>0</v>
      </c>
      <c r="C364" s="66">
        <f t="shared" ref="C364:AC364" si="304">$B344+($C344-$B344)*(1-R344)</f>
        <v>0</v>
      </c>
      <c r="D364" s="66">
        <f t="shared" si="304"/>
        <v>0</v>
      </c>
      <c r="E364" s="66">
        <f t="shared" si="304"/>
        <v>0</v>
      </c>
      <c r="F364" s="66">
        <f t="shared" si="304"/>
        <v>0</v>
      </c>
      <c r="G364" s="66">
        <f t="shared" si="304"/>
        <v>0</v>
      </c>
      <c r="H364" s="66">
        <f t="shared" si="304"/>
        <v>0</v>
      </c>
      <c r="I364" s="66">
        <f t="shared" si="304"/>
        <v>0</v>
      </c>
      <c r="J364" s="66">
        <f t="shared" si="304"/>
        <v>0</v>
      </c>
      <c r="K364" s="66">
        <f t="shared" si="304"/>
        <v>0</v>
      </c>
      <c r="L364" s="66">
        <f t="shared" si="304"/>
        <v>0</v>
      </c>
      <c r="M364" s="66">
        <f t="shared" si="304"/>
        <v>0</v>
      </c>
      <c r="N364" s="66">
        <f t="shared" si="304"/>
        <v>0</v>
      </c>
      <c r="O364" s="66">
        <f t="shared" si="304"/>
        <v>0</v>
      </c>
      <c r="P364" s="66">
        <f t="shared" si="304"/>
        <v>0</v>
      </c>
      <c r="Q364" s="66">
        <f t="shared" si="304"/>
        <v>0</v>
      </c>
      <c r="R364" s="66">
        <f t="shared" si="304"/>
        <v>0</v>
      </c>
      <c r="S364" s="66">
        <f t="shared" si="304"/>
        <v>0</v>
      </c>
      <c r="T364" s="66">
        <f t="shared" si="304"/>
        <v>0</v>
      </c>
      <c r="U364" s="66">
        <f t="shared" si="304"/>
        <v>0</v>
      </c>
      <c r="V364" s="66">
        <f t="shared" si="304"/>
        <v>0</v>
      </c>
      <c r="W364" s="66">
        <f t="shared" si="304"/>
        <v>0</v>
      </c>
      <c r="X364" s="66">
        <f t="shared" si="304"/>
        <v>0</v>
      </c>
      <c r="Y364" s="66">
        <f t="shared" si="304"/>
        <v>0</v>
      </c>
      <c r="Z364" s="66">
        <f t="shared" si="304"/>
        <v>0</v>
      </c>
      <c r="AA364" s="66">
        <f t="shared" si="304"/>
        <v>0</v>
      </c>
      <c r="AB364" s="66">
        <f t="shared" si="304"/>
        <v>0</v>
      </c>
      <c r="AC364" s="66">
        <f t="shared" si="304"/>
        <v>0</v>
      </c>
    </row>
    <row r="365" spans="1:29" x14ac:dyDescent="0.25">
      <c r="A365" s="30" t="str">
        <f>A345</f>
        <v>Lifetime vehicle</v>
      </c>
      <c r="B365" s="62">
        <f>$B345+($C345-$B345)*(1-Q345)</f>
        <v>20</v>
      </c>
      <c r="C365" s="62">
        <f t="shared" ref="C365:L367" si="305">$B345+($C345-$B345)*(1-R345)</f>
        <v>20</v>
      </c>
      <c r="D365" s="62">
        <f t="shared" si="305"/>
        <v>20</v>
      </c>
      <c r="E365" s="62">
        <f t="shared" si="305"/>
        <v>20</v>
      </c>
      <c r="F365" s="62">
        <f t="shared" si="305"/>
        <v>20</v>
      </c>
      <c r="G365" s="62">
        <f t="shared" si="305"/>
        <v>20</v>
      </c>
      <c r="H365" s="62">
        <f t="shared" si="305"/>
        <v>20</v>
      </c>
      <c r="I365" s="62">
        <f t="shared" si="305"/>
        <v>20</v>
      </c>
      <c r="J365" s="62">
        <f t="shared" si="305"/>
        <v>20</v>
      </c>
      <c r="K365" s="62">
        <f t="shared" si="305"/>
        <v>20</v>
      </c>
      <c r="L365" s="62">
        <f t="shared" si="305"/>
        <v>20</v>
      </c>
      <c r="M365" s="62">
        <f t="shared" ref="M365:V367" si="306">$B345+($C345-$B345)*(1-AB345)</f>
        <v>20</v>
      </c>
      <c r="N365" s="62">
        <f t="shared" si="306"/>
        <v>20</v>
      </c>
      <c r="O365" s="62">
        <f t="shared" si="306"/>
        <v>20</v>
      </c>
      <c r="P365" s="62">
        <f t="shared" si="306"/>
        <v>20</v>
      </c>
      <c r="Q365" s="62">
        <f t="shared" si="306"/>
        <v>20</v>
      </c>
      <c r="R365" s="62">
        <f t="shared" si="306"/>
        <v>20</v>
      </c>
      <c r="S365" s="62">
        <f t="shared" si="306"/>
        <v>20</v>
      </c>
      <c r="T365" s="62">
        <f t="shared" si="306"/>
        <v>20</v>
      </c>
      <c r="U365" s="62">
        <f t="shared" si="306"/>
        <v>20</v>
      </c>
      <c r="V365" s="62">
        <f t="shared" si="306"/>
        <v>20</v>
      </c>
      <c r="W365" s="62">
        <f t="shared" ref="W365:AC367" si="307">$B345+($C345-$B345)*(1-AL345)</f>
        <v>20</v>
      </c>
      <c r="X365" s="62">
        <f t="shared" si="307"/>
        <v>20</v>
      </c>
      <c r="Y365" s="62">
        <f t="shared" si="307"/>
        <v>20</v>
      </c>
      <c r="Z365" s="62">
        <f t="shared" si="307"/>
        <v>20</v>
      </c>
      <c r="AA365" s="62">
        <f t="shared" si="307"/>
        <v>20</v>
      </c>
      <c r="AB365" s="62">
        <f t="shared" si="307"/>
        <v>20</v>
      </c>
      <c r="AC365" s="62">
        <f t="shared" si="307"/>
        <v>20</v>
      </c>
    </row>
    <row r="366" spans="1:29" x14ac:dyDescent="0.25">
      <c r="A366" s="30" t="str">
        <f>A346</f>
        <v>Lifetime costumization</v>
      </c>
      <c r="B366" s="62">
        <f>$B346+($C346-$B346)*(1-Q346)</f>
        <v>30</v>
      </c>
      <c r="C366" s="62">
        <f t="shared" si="305"/>
        <v>30</v>
      </c>
      <c r="D366" s="62">
        <f t="shared" si="305"/>
        <v>30</v>
      </c>
      <c r="E366" s="62">
        <f t="shared" si="305"/>
        <v>30</v>
      </c>
      <c r="F366" s="62">
        <f t="shared" si="305"/>
        <v>30</v>
      </c>
      <c r="G366" s="62">
        <f t="shared" si="305"/>
        <v>30</v>
      </c>
      <c r="H366" s="62">
        <f t="shared" si="305"/>
        <v>30</v>
      </c>
      <c r="I366" s="62">
        <f t="shared" si="305"/>
        <v>30</v>
      </c>
      <c r="J366" s="62">
        <f t="shared" si="305"/>
        <v>30</v>
      </c>
      <c r="K366" s="62">
        <f t="shared" si="305"/>
        <v>30</v>
      </c>
      <c r="L366" s="62">
        <f t="shared" si="305"/>
        <v>30</v>
      </c>
      <c r="M366" s="62">
        <f t="shared" si="306"/>
        <v>30</v>
      </c>
      <c r="N366" s="62">
        <f t="shared" si="306"/>
        <v>30</v>
      </c>
      <c r="O366" s="62">
        <f t="shared" si="306"/>
        <v>30</v>
      </c>
      <c r="P366" s="62">
        <f t="shared" si="306"/>
        <v>30</v>
      </c>
      <c r="Q366" s="62">
        <f t="shared" si="306"/>
        <v>30</v>
      </c>
      <c r="R366" s="62">
        <f t="shared" si="306"/>
        <v>30</v>
      </c>
      <c r="S366" s="62">
        <f t="shared" si="306"/>
        <v>30</v>
      </c>
      <c r="T366" s="62">
        <f t="shared" si="306"/>
        <v>30</v>
      </c>
      <c r="U366" s="62">
        <f t="shared" si="306"/>
        <v>30</v>
      </c>
      <c r="V366" s="62">
        <f t="shared" si="306"/>
        <v>30</v>
      </c>
      <c r="W366" s="62">
        <f t="shared" si="307"/>
        <v>30</v>
      </c>
      <c r="X366" s="62">
        <f t="shared" si="307"/>
        <v>30</v>
      </c>
      <c r="Y366" s="62">
        <f t="shared" si="307"/>
        <v>30</v>
      </c>
      <c r="Z366" s="62">
        <f t="shared" si="307"/>
        <v>30</v>
      </c>
      <c r="AA366" s="62">
        <f t="shared" si="307"/>
        <v>30</v>
      </c>
      <c r="AB366" s="62">
        <f t="shared" si="307"/>
        <v>30</v>
      </c>
      <c r="AC366" s="62">
        <f t="shared" si="307"/>
        <v>30</v>
      </c>
    </row>
    <row r="367" spans="1:29" x14ac:dyDescent="0.25">
      <c r="A367" s="30" t="str">
        <f>A347</f>
        <v>Tonnage .</v>
      </c>
      <c r="B367" s="62">
        <f>$B347+($C347-$B347)*(1-Q347)</f>
        <v>2240</v>
      </c>
      <c r="C367" s="62">
        <f t="shared" si="305"/>
        <v>2240</v>
      </c>
      <c r="D367" s="62">
        <f t="shared" si="305"/>
        <v>2240</v>
      </c>
      <c r="E367" s="62">
        <f t="shared" si="305"/>
        <v>2240</v>
      </c>
      <c r="F367" s="62">
        <f t="shared" si="305"/>
        <v>2240</v>
      </c>
      <c r="G367" s="62">
        <f t="shared" si="305"/>
        <v>2240</v>
      </c>
      <c r="H367" s="62">
        <f t="shared" si="305"/>
        <v>2240</v>
      </c>
      <c r="I367" s="62">
        <f t="shared" si="305"/>
        <v>2240</v>
      </c>
      <c r="J367" s="62">
        <f t="shared" si="305"/>
        <v>2240</v>
      </c>
      <c r="K367" s="62">
        <f t="shared" si="305"/>
        <v>2240</v>
      </c>
      <c r="L367" s="62">
        <f t="shared" si="305"/>
        <v>2240</v>
      </c>
      <c r="M367" s="62">
        <f t="shared" si="306"/>
        <v>2240</v>
      </c>
      <c r="N367" s="62">
        <f t="shared" si="306"/>
        <v>2240</v>
      </c>
      <c r="O367" s="62">
        <f t="shared" si="306"/>
        <v>2240</v>
      </c>
      <c r="P367" s="62">
        <f t="shared" si="306"/>
        <v>2240</v>
      </c>
      <c r="Q367" s="62">
        <f t="shared" si="306"/>
        <v>2240</v>
      </c>
      <c r="R367" s="62">
        <f t="shared" si="306"/>
        <v>2240</v>
      </c>
      <c r="S367" s="62">
        <f t="shared" si="306"/>
        <v>2240</v>
      </c>
      <c r="T367" s="62">
        <f t="shared" si="306"/>
        <v>2240</v>
      </c>
      <c r="U367" s="62">
        <f t="shared" si="306"/>
        <v>2240</v>
      </c>
      <c r="V367" s="62">
        <f t="shared" si="306"/>
        <v>2240</v>
      </c>
      <c r="W367" s="62">
        <f t="shared" si="307"/>
        <v>2240</v>
      </c>
      <c r="X367" s="62">
        <f t="shared" si="307"/>
        <v>2240</v>
      </c>
      <c r="Y367" s="62">
        <f t="shared" si="307"/>
        <v>2240</v>
      </c>
      <c r="Z367" s="62">
        <f t="shared" si="307"/>
        <v>2240</v>
      </c>
      <c r="AA367" s="62">
        <f t="shared" si="307"/>
        <v>2240</v>
      </c>
      <c r="AB367" s="62">
        <f t="shared" si="307"/>
        <v>2240</v>
      </c>
      <c r="AC367" s="62">
        <f t="shared" si="307"/>
        <v>2240</v>
      </c>
    </row>
    <row r="368" spans="1:29" x14ac:dyDescent="0.25">
      <c r="A368" s="30" t="str">
        <f>A348</f>
        <v>Market failure (av. utilization)</v>
      </c>
      <c r="B368" s="62">
        <f t="shared" ref="B368:K369" si="308">($B348+($C348-$B348)*(1-Q348))*B$44</f>
        <v>1209.6000000000001</v>
      </c>
      <c r="C368" s="62">
        <f t="shared" si="308"/>
        <v>1209.6000000000001</v>
      </c>
      <c r="D368" s="62">
        <f t="shared" si="308"/>
        <v>1209.6000000000001</v>
      </c>
      <c r="E368" s="62">
        <f t="shared" si="308"/>
        <v>1209.6000000000001</v>
      </c>
      <c r="F368" s="62">
        <f t="shared" si="308"/>
        <v>1209.6000000000001</v>
      </c>
      <c r="G368" s="62">
        <f t="shared" si="308"/>
        <v>1209.6000000000001</v>
      </c>
      <c r="H368" s="62">
        <f t="shared" si="308"/>
        <v>1209.6000000000001</v>
      </c>
      <c r="I368" s="62">
        <f t="shared" si="308"/>
        <v>1209.6000000000001</v>
      </c>
      <c r="J368" s="62">
        <f t="shared" si="308"/>
        <v>1209.6000000000001</v>
      </c>
      <c r="K368" s="62">
        <f t="shared" si="308"/>
        <v>1209.6000000000001</v>
      </c>
      <c r="L368" s="62">
        <f t="shared" ref="L368:U369" si="309">($B348+($C348-$B348)*(1-AA348))*L$44</f>
        <v>1209.6000000000001</v>
      </c>
      <c r="M368" s="62">
        <f t="shared" si="309"/>
        <v>1209.6000000000001</v>
      </c>
      <c r="N368" s="62">
        <f t="shared" si="309"/>
        <v>1209.6000000000001</v>
      </c>
      <c r="O368" s="62">
        <f t="shared" si="309"/>
        <v>1209.6000000000001</v>
      </c>
      <c r="P368" s="62">
        <f t="shared" si="309"/>
        <v>1209.6000000000001</v>
      </c>
      <c r="Q368" s="62">
        <f t="shared" si="309"/>
        <v>1209.6000000000001</v>
      </c>
      <c r="R368" s="62">
        <f t="shared" si="309"/>
        <v>1209.6000000000001</v>
      </c>
      <c r="S368" s="62">
        <f t="shared" si="309"/>
        <v>1209.6000000000001</v>
      </c>
      <c r="T368" s="62">
        <f t="shared" si="309"/>
        <v>1209.6000000000001</v>
      </c>
      <c r="U368" s="62">
        <f t="shared" si="309"/>
        <v>1209.6000000000001</v>
      </c>
      <c r="V368" s="62">
        <f t="shared" ref="V368:AC369" si="310">($B348+($C348-$B348)*(1-AK348))*V$44</f>
        <v>1209.6000000000001</v>
      </c>
      <c r="W368" s="62">
        <f t="shared" si="310"/>
        <v>1209.6000000000001</v>
      </c>
      <c r="X368" s="62">
        <f t="shared" si="310"/>
        <v>1209.6000000000001</v>
      </c>
      <c r="Y368" s="62">
        <f t="shared" si="310"/>
        <v>1209.6000000000001</v>
      </c>
      <c r="Z368" s="62">
        <f t="shared" si="310"/>
        <v>1209.6000000000001</v>
      </c>
      <c r="AA368" s="62">
        <f t="shared" si="310"/>
        <v>1209.6000000000001</v>
      </c>
      <c r="AB368" s="62">
        <f t="shared" si="310"/>
        <v>1209.6000000000001</v>
      </c>
      <c r="AC368" s="62">
        <f t="shared" si="310"/>
        <v>1209.6000000000001</v>
      </c>
    </row>
    <row r="369" spans="1:29" x14ac:dyDescent="0.25">
      <c r="A369" s="30" t="s">
        <v>73</v>
      </c>
      <c r="B369" s="62">
        <f t="shared" si="308"/>
        <v>40</v>
      </c>
      <c r="C369" s="62">
        <f t="shared" si="308"/>
        <v>40</v>
      </c>
      <c r="D369" s="62">
        <f t="shared" si="308"/>
        <v>40</v>
      </c>
      <c r="E369" s="62">
        <f t="shared" si="308"/>
        <v>40</v>
      </c>
      <c r="F369" s="62">
        <f t="shared" si="308"/>
        <v>40</v>
      </c>
      <c r="G369" s="62">
        <f t="shared" si="308"/>
        <v>40</v>
      </c>
      <c r="H369" s="62">
        <f t="shared" si="308"/>
        <v>40</v>
      </c>
      <c r="I369" s="62">
        <f t="shared" si="308"/>
        <v>40</v>
      </c>
      <c r="J369" s="62">
        <f t="shared" si="308"/>
        <v>40</v>
      </c>
      <c r="K369" s="62">
        <f t="shared" si="308"/>
        <v>40</v>
      </c>
      <c r="L369" s="62">
        <f t="shared" si="309"/>
        <v>40</v>
      </c>
      <c r="M369" s="62">
        <f t="shared" si="309"/>
        <v>40</v>
      </c>
      <c r="N369" s="62">
        <f t="shared" si="309"/>
        <v>40</v>
      </c>
      <c r="O369" s="62">
        <f t="shared" si="309"/>
        <v>40</v>
      </c>
      <c r="P369" s="62">
        <f t="shared" si="309"/>
        <v>40</v>
      </c>
      <c r="Q369" s="62">
        <f t="shared" si="309"/>
        <v>40</v>
      </c>
      <c r="R369" s="62">
        <f t="shared" si="309"/>
        <v>40</v>
      </c>
      <c r="S369" s="62">
        <f t="shared" si="309"/>
        <v>40</v>
      </c>
      <c r="T369" s="62">
        <f t="shared" si="309"/>
        <v>40</v>
      </c>
      <c r="U369" s="62">
        <f t="shared" si="309"/>
        <v>40</v>
      </c>
      <c r="V369" s="62">
        <f t="shared" si="310"/>
        <v>40</v>
      </c>
      <c r="W369" s="62">
        <f t="shared" si="310"/>
        <v>40</v>
      </c>
      <c r="X369" s="62">
        <f t="shared" si="310"/>
        <v>40</v>
      </c>
      <c r="Y369" s="62">
        <f t="shared" si="310"/>
        <v>40</v>
      </c>
      <c r="Z369" s="62">
        <f t="shared" si="310"/>
        <v>40</v>
      </c>
      <c r="AA369" s="62">
        <f t="shared" si="310"/>
        <v>40</v>
      </c>
      <c r="AB369" s="62">
        <f t="shared" si="310"/>
        <v>40</v>
      </c>
      <c r="AC369" s="62">
        <f t="shared" si="310"/>
        <v>40</v>
      </c>
    </row>
    <row r="370" spans="1:29" x14ac:dyDescent="0.25">
      <c r="A370" s="30" t="str">
        <f>A350</f>
        <v>Annual Mileage</v>
      </c>
      <c r="B370" s="62">
        <f t="shared" ref="B370:AC370" si="311">$B350+($C350-$B350)*(1-Q350)</f>
        <v>178500</v>
      </c>
      <c r="C370" s="62">
        <f t="shared" si="311"/>
        <v>178500</v>
      </c>
      <c r="D370" s="62">
        <f t="shared" si="311"/>
        <v>178500</v>
      </c>
      <c r="E370" s="62">
        <f t="shared" si="311"/>
        <v>178500</v>
      </c>
      <c r="F370" s="62">
        <f t="shared" si="311"/>
        <v>178500</v>
      </c>
      <c r="G370" s="62">
        <f t="shared" si="311"/>
        <v>178500</v>
      </c>
      <c r="H370" s="62">
        <f t="shared" si="311"/>
        <v>178500</v>
      </c>
      <c r="I370" s="62">
        <f t="shared" si="311"/>
        <v>178500</v>
      </c>
      <c r="J370" s="62">
        <f t="shared" si="311"/>
        <v>178500</v>
      </c>
      <c r="K370" s="62">
        <f t="shared" si="311"/>
        <v>178500</v>
      </c>
      <c r="L370" s="62">
        <f t="shared" si="311"/>
        <v>178500</v>
      </c>
      <c r="M370" s="62">
        <f t="shared" si="311"/>
        <v>178500</v>
      </c>
      <c r="N370" s="62">
        <f t="shared" si="311"/>
        <v>178500</v>
      </c>
      <c r="O370" s="62">
        <f t="shared" si="311"/>
        <v>178500</v>
      </c>
      <c r="P370" s="62">
        <f t="shared" si="311"/>
        <v>178500</v>
      </c>
      <c r="Q370" s="62">
        <f t="shared" si="311"/>
        <v>178500</v>
      </c>
      <c r="R370" s="62">
        <f t="shared" si="311"/>
        <v>178500</v>
      </c>
      <c r="S370" s="62">
        <f t="shared" si="311"/>
        <v>178500</v>
      </c>
      <c r="T370" s="62">
        <f t="shared" si="311"/>
        <v>178500</v>
      </c>
      <c r="U370" s="62">
        <f t="shared" si="311"/>
        <v>178500</v>
      </c>
      <c r="V370" s="62">
        <f t="shared" si="311"/>
        <v>178500</v>
      </c>
      <c r="W370" s="62">
        <f t="shared" si="311"/>
        <v>178500</v>
      </c>
      <c r="X370" s="62">
        <f t="shared" si="311"/>
        <v>178500</v>
      </c>
      <c r="Y370" s="62">
        <f t="shared" si="311"/>
        <v>178500</v>
      </c>
      <c r="Z370" s="62">
        <f t="shared" si="311"/>
        <v>178500</v>
      </c>
      <c r="AA370" s="62">
        <f t="shared" si="311"/>
        <v>178500</v>
      </c>
      <c r="AB370" s="62">
        <f t="shared" si="311"/>
        <v>178500</v>
      </c>
      <c r="AC370" s="62">
        <f t="shared" si="311"/>
        <v>178500</v>
      </c>
    </row>
    <row r="371" spans="1:29" ht="15.75" thickBot="1" x14ac:dyDescent="0.3">
      <c r="AC371" s="32"/>
    </row>
    <row r="372" spans="1:29" ht="15.75" thickBot="1" x14ac:dyDescent="0.3">
      <c r="A372" s="26" t="s">
        <v>208</v>
      </c>
      <c r="B372" s="27">
        <v>2023</v>
      </c>
      <c r="C372" s="27">
        <v>2024</v>
      </c>
      <c r="D372" s="27">
        <v>2025</v>
      </c>
      <c r="E372" s="27">
        <v>2026</v>
      </c>
      <c r="F372" s="27">
        <v>2027</v>
      </c>
      <c r="G372" s="27">
        <v>2028</v>
      </c>
      <c r="H372" s="27">
        <v>2029</v>
      </c>
      <c r="I372" s="27">
        <v>2030</v>
      </c>
      <c r="J372" s="27">
        <v>2031</v>
      </c>
      <c r="K372" s="27">
        <v>2032</v>
      </c>
      <c r="L372" s="27">
        <v>2033</v>
      </c>
      <c r="M372" s="27">
        <v>2034</v>
      </c>
      <c r="N372" s="27">
        <v>2035</v>
      </c>
      <c r="O372" s="27">
        <v>2036</v>
      </c>
      <c r="P372" s="27">
        <v>2037</v>
      </c>
      <c r="Q372" s="27">
        <v>2038</v>
      </c>
      <c r="R372" s="27">
        <v>2039</v>
      </c>
      <c r="S372" s="27">
        <v>2040</v>
      </c>
      <c r="T372" s="27">
        <v>2041</v>
      </c>
      <c r="U372" s="27">
        <v>2042</v>
      </c>
      <c r="V372" s="27">
        <v>2043</v>
      </c>
      <c r="W372" s="27">
        <v>2044</v>
      </c>
      <c r="X372" s="27">
        <v>2045</v>
      </c>
      <c r="Y372" s="27">
        <v>2046</v>
      </c>
      <c r="Z372" s="27">
        <v>2047</v>
      </c>
      <c r="AA372" s="27">
        <v>2048</v>
      </c>
      <c r="AB372" s="27">
        <v>2049</v>
      </c>
      <c r="AC372" s="28">
        <v>2050</v>
      </c>
    </row>
    <row r="373" spans="1:29" x14ac:dyDescent="0.25">
      <c r="A373" s="29" t="str">
        <f>A354</f>
        <v>Capex vehicle</v>
      </c>
      <c r="B373" s="63">
        <f>((1+B358)^B365)*B358/(((1+B358)^B365)-1)*(B354)</f>
        <v>864939.43423004472</v>
      </c>
      <c r="C373" s="63">
        <f t="shared" ref="C373:AC373" si="312">((1+C358)^C365)*C358/(((1+C358)^C365)-1)*(C354)</f>
        <v>861982.43190795113</v>
      </c>
      <c r="D373" s="63">
        <f t="shared" si="312"/>
        <v>857783.91250214854</v>
      </c>
      <c r="E373" s="63">
        <f t="shared" si="312"/>
        <v>851849.70877400215</v>
      </c>
      <c r="F373" s="63">
        <f t="shared" si="312"/>
        <v>843518.19380158815</v>
      </c>
      <c r="G373" s="63">
        <f t="shared" si="312"/>
        <v>831934.36355634325</v>
      </c>
      <c r="H373" s="63">
        <f t="shared" si="312"/>
        <v>816053.36564206402</v>
      </c>
      <c r="I373" s="63">
        <f t="shared" si="312"/>
        <v>794711.00618420995</v>
      </c>
      <c r="J373" s="63">
        <f t="shared" si="312"/>
        <v>766812.41933217109</v>
      </c>
      <c r="K373" s="63">
        <f t="shared" si="312"/>
        <v>731678.86466524214</v>
      </c>
      <c r="L373" s="63">
        <f t="shared" si="312"/>
        <v>689519.60757377208</v>
      </c>
      <c r="M373" s="63">
        <f t="shared" si="312"/>
        <v>641847.03038194508</v>
      </c>
      <c r="N373" s="63">
        <f t="shared" si="312"/>
        <v>591519.28623619571</v>
      </c>
      <c r="O373" s="63">
        <f t="shared" si="312"/>
        <v>542181.89795982966</v>
      </c>
      <c r="P373" s="63">
        <f t="shared" si="312"/>
        <v>497269.05787303421</v>
      </c>
      <c r="Q373" s="63">
        <f t="shared" si="312"/>
        <v>459099.53951067774</v>
      </c>
      <c r="R373" s="63">
        <f t="shared" si="312"/>
        <v>428532.59107587172</v>
      </c>
      <c r="S373" s="63">
        <f t="shared" si="312"/>
        <v>405208.65276213008</v>
      </c>
      <c r="T373" s="63">
        <f t="shared" si="312"/>
        <v>388063.68751897325</v>
      </c>
      <c r="U373" s="63">
        <f t="shared" si="312"/>
        <v>375805.28540057357</v>
      </c>
      <c r="V373" s="63">
        <f t="shared" si="312"/>
        <v>367213.95583211613</v>
      </c>
      <c r="W373" s="63">
        <f t="shared" si="312"/>
        <v>361276.81903592765</v>
      </c>
      <c r="X373" s="63">
        <f t="shared" si="312"/>
        <v>357213.74046742113</v>
      </c>
      <c r="Y373" s="63">
        <f t="shared" si="312"/>
        <v>354451.73213606392</v>
      </c>
      <c r="Z373" s="63">
        <f t="shared" si="312"/>
        <v>352582.71183221939</v>
      </c>
      <c r="AA373" s="63">
        <f t="shared" si="312"/>
        <v>351321.86878395046</v>
      </c>
      <c r="AB373" s="63">
        <f t="shared" si="312"/>
        <v>350473.07550719258</v>
      </c>
      <c r="AC373" s="63">
        <f t="shared" si="312"/>
        <v>349902.47455161036</v>
      </c>
    </row>
    <row r="374" spans="1:29" x14ac:dyDescent="0.25">
      <c r="A374" s="30" t="str">
        <f>A355</f>
        <v>Residual value (vehicle)</v>
      </c>
      <c r="B374" s="62">
        <f>((1+B358)^B365)*B358/(((1+B358)^B365)-1)*(B355)</f>
        <v>-43707.380747400188</v>
      </c>
      <c r="C374" s="62">
        <f t="shared" ref="C374:AC374" si="313">((1+C358)^C365)*C358/(((1+C358)^C365)-1)*(C355)</f>
        <v>-43756.664119435081</v>
      </c>
      <c r="D374" s="62">
        <f t="shared" si="313"/>
        <v>-43826.639442865126</v>
      </c>
      <c r="E374" s="62">
        <f t="shared" si="313"/>
        <v>-43925.54283833423</v>
      </c>
      <c r="F374" s="62">
        <f t="shared" si="313"/>
        <v>-44064.401421207796</v>
      </c>
      <c r="G374" s="62">
        <f t="shared" si="313"/>
        <v>-44257.465258628545</v>
      </c>
      <c r="H374" s="62">
        <f t="shared" si="313"/>
        <v>-44522.148557199871</v>
      </c>
      <c r="I374" s="62">
        <f t="shared" si="313"/>
        <v>-44877.854548164105</v>
      </c>
      <c r="J374" s="62">
        <f t="shared" si="313"/>
        <v>-45342.830995698081</v>
      </c>
      <c r="K374" s="62">
        <f t="shared" si="313"/>
        <v>-45928.390240146902</v>
      </c>
      <c r="L374" s="62">
        <f t="shared" si="313"/>
        <v>-46631.044525004734</v>
      </c>
      <c r="M374" s="62">
        <f t="shared" si="313"/>
        <v>-47425.587478201858</v>
      </c>
      <c r="N374" s="62">
        <f t="shared" si="313"/>
        <v>-48264.383213964342</v>
      </c>
      <c r="O374" s="62">
        <f t="shared" si="313"/>
        <v>-49086.673018570444</v>
      </c>
      <c r="P374" s="62">
        <f t="shared" si="313"/>
        <v>-49835.220353350363</v>
      </c>
      <c r="Q374" s="62">
        <f t="shared" si="313"/>
        <v>-50471.378992722974</v>
      </c>
      <c r="R374" s="62">
        <f t="shared" si="313"/>
        <v>-50980.828133303068</v>
      </c>
      <c r="S374" s="62">
        <f t="shared" si="313"/>
        <v>-51369.560438532098</v>
      </c>
      <c r="T374" s="62">
        <f t="shared" si="313"/>
        <v>-51655.309859251378</v>
      </c>
      <c r="U374" s="62">
        <f t="shared" si="313"/>
        <v>-51859.616561224706</v>
      </c>
      <c r="V374" s="62">
        <f t="shared" si="313"/>
        <v>-52002.805387365668</v>
      </c>
      <c r="W374" s="62">
        <f t="shared" si="313"/>
        <v>-52101.757667302139</v>
      </c>
      <c r="X374" s="62">
        <f t="shared" si="313"/>
        <v>-52169.475643443919</v>
      </c>
      <c r="Y374" s="62">
        <f t="shared" si="313"/>
        <v>-52215.509115633206</v>
      </c>
      <c r="Z374" s="62">
        <f t="shared" si="313"/>
        <v>-52246.659454030618</v>
      </c>
      <c r="AA374" s="62">
        <f t="shared" si="313"/>
        <v>-52267.673504835089</v>
      </c>
      <c r="AB374" s="62">
        <f t="shared" si="313"/>
        <v>-52281.820059447724</v>
      </c>
      <c r="AC374" s="62">
        <f t="shared" si="313"/>
        <v>-52291.330075374099</v>
      </c>
    </row>
    <row r="375" spans="1:29" x14ac:dyDescent="0.25">
      <c r="A375" s="30" t="str">
        <f>A356</f>
        <v>Capex costumization</v>
      </c>
      <c r="B375" s="62">
        <f>((1+B358)^B366)*B358/(((1+B358)^B366)-1)*(B356)</f>
        <v>305125.4282581982</v>
      </c>
      <c r="C375" s="62">
        <f t="shared" ref="C375:AC375" si="314">((1+C358)^C366)*C358/(((1+C358)^C366)-1)*(C356)</f>
        <v>305125.4282581982</v>
      </c>
      <c r="D375" s="62">
        <f t="shared" si="314"/>
        <v>305125.4282581982</v>
      </c>
      <c r="E375" s="62">
        <f t="shared" si="314"/>
        <v>305125.4282581982</v>
      </c>
      <c r="F375" s="62">
        <f t="shared" si="314"/>
        <v>305125.4282581982</v>
      </c>
      <c r="G375" s="62">
        <f t="shared" si="314"/>
        <v>305125.4282581982</v>
      </c>
      <c r="H375" s="62">
        <f t="shared" si="314"/>
        <v>305125.4282581982</v>
      </c>
      <c r="I375" s="62">
        <f t="shared" si="314"/>
        <v>305125.4282581982</v>
      </c>
      <c r="J375" s="62">
        <f t="shared" si="314"/>
        <v>305125.4282581982</v>
      </c>
      <c r="K375" s="62">
        <f t="shared" si="314"/>
        <v>305125.4282581982</v>
      </c>
      <c r="L375" s="62">
        <f t="shared" si="314"/>
        <v>305125.4282581982</v>
      </c>
      <c r="M375" s="62">
        <f t="shared" si="314"/>
        <v>305125.4282581982</v>
      </c>
      <c r="N375" s="62">
        <f t="shared" si="314"/>
        <v>305125.4282581982</v>
      </c>
      <c r="O375" s="62">
        <f t="shared" si="314"/>
        <v>305125.4282581982</v>
      </c>
      <c r="P375" s="62">
        <f t="shared" si="314"/>
        <v>305125.4282581982</v>
      </c>
      <c r="Q375" s="62">
        <f t="shared" si="314"/>
        <v>305125.4282581982</v>
      </c>
      <c r="R375" s="62">
        <f t="shared" si="314"/>
        <v>305125.4282581982</v>
      </c>
      <c r="S375" s="62">
        <f t="shared" si="314"/>
        <v>305125.4282581982</v>
      </c>
      <c r="T375" s="62">
        <f t="shared" si="314"/>
        <v>305125.4282581982</v>
      </c>
      <c r="U375" s="62">
        <f t="shared" si="314"/>
        <v>305125.4282581982</v>
      </c>
      <c r="V375" s="62">
        <f t="shared" si="314"/>
        <v>305125.4282581982</v>
      </c>
      <c r="W375" s="62">
        <f t="shared" si="314"/>
        <v>305125.4282581982</v>
      </c>
      <c r="X375" s="62">
        <f t="shared" si="314"/>
        <v>305125.4282581982</v>
      </c>
      <c r="Y375" s="62">
        <f t="shared" si="314"/>
        <v>305125.4282581982</v>
      </c>
      <c r="Z375" s="62">
        <f t="shared" si="314"/>
        <v>305125.4282581982</v>
      </c>
      <c r="AA375" s="62">
        <f t="shared" si="314"/>
        <v>305125.4282581982</v>
      </c>
      <c r="AB375" s="62">
        <f t="shared" si="314"/>
        <v>305125.4282581982</v>
      </c>
      <c r="AC375" s="62">
        <f t="shared" si="314"/>
        <v>305125.4282581982</v>
      </c>
    </row>
    <row r="376" spans="1:29" x14ac:dyDescent="0.25">
      <c r="A376" s="30" t="str">
        <f>A357</f>
        <v>Residual value (costumization)</v>
      </c>
      <c r="B376" s="62">
        <f>((1+B358)^B366)*B358/(((1+B358)^B366)-1)*(B357)</f>
        <v>-15256.271412909911</v>
      </c>
      <c r="C376" s="62">
        <f t="shared" ref="C376:AC376" si="315">((1+C358)^C366)*C358/(((1+C358)^C366)-1)*(C357)</f>
        <v>-15256.271412909911</v>
      </c>
      <c r="D376" s="62">
        <f t="shared" si="315"/>
        <v>-15256.271412909911</v>
      </c>
      <c r="E376" s="62">
        <f t="shared" si="315"/>
        <v>-15256.271412909911</v>
      </c>
      <c r="F376" s="62">
        <f t="shared" si="315"/>
        <v>-15256.271412909911</v>
      </c>
      <c r="G376" s="62">
        <f t="shared" si="315"/>
        <v>-15256.271412909911</v>
      </c>
      <c r="H376" s="62">
        <f t="shared" si="315"/>
        <v>-15256.271412909911</v>
      </c>
      <c r="I376" s="62">
        <f t="shared" si="315"/>
        <v>-15256.271412909911</v>
      </c>
      <c r="J376" s="62">
        <f t="shared" si="315"/>
        <v>-15256.271412909911</v>
      </c>
      <c r="K376" s="62">
        <f t="shared" si="315"/>
        <v>-15256.271412909911</v>
      </c>
      <c r="L376" s="62">
        <f t="shared" si="315"/>
        <v>-15256.271412909911</v>
      </c>
      <c r="M376" s="62">
        <f t="shared" si="315"/>
        <v>-15256.271412909911</v>
      </c>
      <c r="N376" s="62">
        <f t="shared" si="315"/>
        <v>-15256.271412909911</v>
      </c>
      <c r="O376" s="62">
        <f t="shared" si="315"/>
        <v>-15256.271412909911</v>
      </c>
      <c r="P376" s="62">
        <f t="shared" si="315"/>
        <v>-15256.271412909911</v>
      </c>
      <c r="Q376" s="62">
        <f t="shared" si="315"/>
        <v>-15256.271412909911</v>
      </c>
      <c r="R376" s="62">
        <f t="shared" si="315"/>
        <v>-15256.271412909911</v>
      </c>
      <c r="S376" s="62">
        <f t="shared" si="315"/>
        <v>-15256.271412909911</v>
      </c>
      <c r="T376" s="62">
        <f t="shared" si="315"/>
        <v>-15256.271412909911</v>
      </c>
      <c r="U376" s="62">
        <f t="shared" si="315"/>
        <v>-15256.271412909911</v>
      </c>
      <c r="V376" s="62">
        <f t="shared" si="315"/>
        <v>-15256.271412909911</v>
      </c>
      <c r="W376" s="62">
        <f t="shared" si="315"/>
        <v>-15256.271412909911</v>
      </c>
      <c r="X376" s="62">
        <f t="shared" si="315"/>
        <v>-15256.271412909911</v>
      </c>
      <c r="Y376" s="62">
        <f t="shared" si="315"/>
        <v>-15256.271412909911</v>
      </c>
      <c r="Z376" s="62">
        <f t="shared" si="315"/>
        <v>-15256.271412909911</v>
      </c>
      <c r="AA376" s="62">
        <f t="shared" si="315"/>
        <v>-15256.271412909911</v>
      </c>
      <c r="AB376" s="62">
        <f t="shared" si="315"/>
        <v>-15256.271412909911</v>
      </c>
      <c r="AC376" s="62">
        <f t="shared" si="315"/>
        <v>-15256.271412909911</v>
      </c>
    </row>
    <row r="377" spans="1:29" x14ac:dyDescent="0.25">
      <c r="A377" s="30" t="str">
        <f t="shared" ref="A377:AC377" si="316">A359</f>
        <v>Opex fix (admin, crew, insurance)</v>
      </c>
      <c r="B377" s="62">
        <f t="shared" si="316"/>
        <v>1450000</v>
      </c>
      <c r="C377" s="62">
        <f t="shared" si="316"/>
        <v>1450000</v>
      </c>
      <c r="D377" s="62">
        <f t="shared" si="316"/>
        <v>1450000</v>
      </c>
      <c r="E377" s="62">
        <f t="shared" si="316"/>
        <v>1450000</v>
      </c>
      <c r="F377" s="62">
        <f t="shared" si="316"/>
        <v>1450000</v>
      </c>
      <c r="G377" s="62">
        <f t="shared" si="316"/>
        <v>1450000</v>
      </c>
      <c r="H377" s="62">
        <f t="shared" si="316"/>
        <v>1450000</v>
      </c>
      <c r="I377" s="62">
        <f t="shared" si="316"/>
        <v>1450000</v>
      </c>
      <c r="J377" s="62">
        <f t="shared" si="316"/>
        <v>1450000</v>
      </c>
      <c r="K377" s="62">
        <f t="shared" si="316"/>
        <v>1450000</v>
      </c>
      <c r="L377" s="62">
        <f t="shared" si="316"/>
        <v>1450000</v>
      </c>
      <c r="M377" s="62">
        <f t="shared" si="316"/>
        <v>1450000</v>
      </c>
      <c r="N377" s="62">
        <f t="shared" si="316"/>
        <v>1450000</v>
      </c>
      <c r="O377" s="62">
        <f t="shared" si="316"/>
        <v>1450000</v>
      </c>
      <c r="P377" s="62">
        <f t="shared" si="316"/>
        <v>1450000</v>
      </c>
      <c r="Q377" s="62">
        <f t="shared" si="316"/>
        <v>1450000</v>
      </c>
      <c r="R377" s="62">
        <f t="shared" si="316"/>
        <v>1450000</v>
      </c>
      <c r="S377" s="62">
        <f t="shared" si="316"/>
        <v>1450000</v>
      </c>
      <c r="T377" s="62">
        <f t="shared" si="316"/>
        <v>1450000</v>
      </c>
      <c r="U377" s="62">
        <f t="shared" si="316"/>
        <v>1450000</v>
      </c>
      <c r="V377" s="62">
        <f t="shared" si="316"/>
        <v>1450000</v>
      </c>
      <c r="W377" s="62">
        <f t="shared" si="316"/>
        <v>1450000</v>
      </c>
      <c r="X377" s="62">
        <f t="shared" si="316"/>
        <v>1450000</v>
      </c>
      <c r="Y377" s="62">
        <f t="shared" si="316"/>
        <v>1450000</v>
      </c>
      <c r="Z377" s="62">
        <f t="shared" si="316"/>
        <v>1450000</v>
      </c>
      <c r="AA377" s="62">
        <f t="shared" si="316"/>
        <v>1450000</v>
      </c>
      <c r="AB377" s="62">
        <f t="shared" si="316"/>
        <v>1450000</v>
      </c>
      <c r="AC377" s="62">
        <f t="shared" si="316"/>
        <v>1450000</v>
      </c>
    </row>
    <row r="378" spans="1:29" x14ac:dyDescent="0.25">
      <c r="A378" s="30" t="str">
        <f t="shared" ref="A378:AC378" si="317">A360</f>
        <v>Opex maintenance &amp; repair</v>
      </c>
      <c r="B378" s="62">
        <f t="shared" si="317"/>
        <v>1388910.2037228637</v>
      </c>
      <c r="C378" s="62">
        <f t="shared" si="317"/>
        <v>1384161.8820080096</v>
      </c>
      <c r="D378" s="62">
        <f t="shared" si="317"/>
        <v>1377419.9458533253</v>
      </c>
      <c r="E378" s="62">
        <f t="shared" si="317"/>
        <v>1367890.8669573795</v>
      </c>
      <c r="F378" s="62">
        <f t="shared" si="317"/>
        <v>1354512.2121062956</v>
      </c>
      <c r="G378" s="62">
        <f t="shared" si="317"/>
        <v>1335911.0252611889</v>
      </c>
      <c r="H378" s="62">
        <f t="shared" si="317"/>
        <v>1310409.4939683313</v>
      </c>
      <c r="I378" s="62">
        <f t="shared" si="317"/>
        <v>1276138.1685443469</v>
      </c>
      <c r="J378" s="62">
        <f t="shared" si="317"/>
        <v>1231338.9254820407</v>
      </c>
      <c r="K378" s="62">
        <f t="shared" si="317"/>
        <v>1174921.8508999445</v>
      </c>
      <c r="L378" s="62">
        <f t="shared" si="317"/>
        <v>1107222.9808538083</v>
      </c>
      <c r="M378" s="62">
        <f t="shared" si="317"/>
        <v>1030670.8821991365</v>
      </c>
      <c r="N378" s="62">
        <f t="shared" si="317"/>
        <v>949855.14573475695</v>
      </c>
      <c r="O378" s="62">
        <f t="shared" si="317"/>
        <v>870629.71180240111</v>
      </c>
      <c r="P378" s="62">
        <f t="shared" si="317"/>
        <v>798509.16855274222</v>
      </c>
      <c r="Q378" s="62">
        <f t="shared" si="317"/>
        <v>737216.97695338901</v>
      </c>
      <c r="R378" s="62">
        <f t="shared" si="317"/>
        <v>688132.90829190495</v>
      </c>
      <c r="S378" s="62">
        <f t="shared" si="317"/>
        <v>650679.58539676399</v>
      </c>
      <c r="T378" s="62">
        <f t="shared" si="317"/>
        <v>623148.38930799719</v>
      </c>
      <c r="U378" s="62">
        <f t="shared" si="317"/>
        <v>603463.98238910188</v>
      </c>
      <c r="V378" s="62">
        <f t="shared" si="317"/>
        <v>589668.12012529059</v>
      </c>
      <c r="W378" s="62">
        <f t="shared" si="317"/>
        <v>580134.33134103287</v>
      </c>
      <c r="X378" s="62">
        <f t="shared" si="317"/>
        <v>573609.8845890474</v>
      </c>
      <c r="Y378" s="62">
        <f t="shared" si="317"/>
        <v>569174.682073851</v>
      </c>
      <c r="Z378" s="62">
        <f t="shared" si="317"/>
        <v>566173.42988411163</v>
      </c>
      <c r="AA378" s="62">
        <f t="shared" si="317"/>
        <v>564148.78202354477</v>
      </c>
      <c r="AB378" s="62">
        <f t="shared" si="317"/>
        <v>562785.79914140829</v>
      </c>
      <c r="AC378" s="62">
        <f t="shared" si="317"/>
        <v>561869.53442032111</v>
      </c>
    </row>
    <row r="379" spans="1:29" x14ac:dyDescent="0.25">
      <c r="A379" s="30" t="str">
        <f>A361</f>
        <v>Opex var (mode-fees, shunting)</v>
      </c>
      <c r="B379" s="62">
        <f>B361*B370</f>
        <v>1600000</v>
      </c>
      <c r="C379" s="62">
        <f t="shared" ref="C379:AC379" si="318">C361*C370</f>
        <v>1600000</v>
      </c>
      <c r="D379" s="62">
        <f t="shared" si="318"/>
        <v>1600000</v>
      </c>
      <c r="E379" s="62">
        <f t="shared" si="318"/>
        <v>1600000</v>
      </c>
      <c r="F379" s="62">
        <f t="shared" si="318"/>
        <v>1600000</v>
      </c>
      <c r="G379" s="62">
        <f t="shared" si="318"/>
        <v>1600000</v>
      </c>
      <c r="H379" s="62">
        <f t="shared" si="318"/>
        <v>1600000</v>
      </c>
      <c r="I379" s="62">
        <f t="shared" si="318"/>
        <v>1600000</v>
      </c>
      <c r="J379" s="62">
        <f t="shared" si="318"/>
        <v>1600000</v>
      </c>
      <c r="K379" s="62">
        <f t="shared" si="318"/>
        <v>1600000</v>
      </c>
      <c r="L379" s="62">
        <f t="shared" si="318"/>
        <v>1600000</v>
      </c>
      <c r="M379" s="62">
        <f t="shared" si="318"/>
        <v>1600000</v>
      </c>
      <c r="N379" s="62">
        <f t="shared" si="318"/>
        <v>1600000</v>
      </c>
      <c r="O379" s="62">
        <f t="shared" si="318"/>
        <v>1600000</v>
      </c>
      <c r="P379" s="62">
        <f t="shared" si="318"/>
        <v>1600000</v>
      </c>
      <c r="Q379" s="62">
        <f t="shared" si="318"/>
        <v>1600000</v>
      </c>
      <c r="R379" s="62">
        <f t="shared" si="318"/>
        <v>1600000</v>
      </c>
      <c r="S379" s="62">
        <f t="shared" si="318"/>
        <v>1600000</v>
      </c>
      <c r="T379" s="62">
        <f t="shared" si="318"/>
        <v>1600000</v>
      </c>
      <c r="U379" s="62">
        <f t="shared" si="318"/>
        <v>1600000</v>
      </c>
      <c r="V379" s="62">
        <f t="shared" si="318"/>
        <v>1600000</v>
      </c>
      <c r="W379" s="62">
        <f t="shared" si="318"/>
        <v>1600000</v>
      </c>
      <c r="X379" s="62">
        <f t="shared" si="318"/>
        <v>1600000</v>
      </c>
      <c r="Y379" s="62">
        <f t="shared" si="318"/>
        <v>1600000</v>
      </c>
      <c r="Z379" s="62">
        <f t="shared" si="318"/>
        <v>1600000</v>
      </c>
      <c r="AA379" s="62">
        <f t="shared" si="318"/>
        <v>1600000</v>
      </c>
      <c r="AB379" s="62">
        <f t="shared" si="318"/>
        <v>1600000</v>
      </c>
      <c r="AC379" s="62">
        <f t="shared" si="318"/>
        <v>1600000</v>
      </c>
    </row>
    <row r="380" spans="1:29" x14ac:dyDescent="0.25">
      <c r="A380" s="30" t="str">
        <f>A363</f>
        <v>Fuel Cost</v>
      </c>
      <c r="B380" s="62">
        <f>B362*B363*B370</f>
        <v>1511870.5321473095</v>
      </c>
      <c r="C380" s="62">
        <f t="shared" ref="C380:AC380" si="319">C362*C363*C370</f>
        <v>1506001.0992392392</v>
      </c>
      <c r="D380" s="62">
        <f t="shared" si="319"/>
        <v>1497680.9867304179</v>
      </c>
      <c r="E380" s="62">
        <f t="shared" si="319"/>
        <v>1485948.6090472133</v>
      </c>
      <c r="F380" s="62">
        <f t="shared" si="319"/>
        <v>1469530.5285285865</v>
      </c>
      <c r="G380" s="62">
        <f t="shared" si="319"/>
        <v>1446808.1840601345</v>
      </c>
      <c r="H380" s="62">
        <f t="shared" si="319"/>
        <v>1415854.7421123276</v>
      </c>
      <c r="I380" s="62">
        <f t="shared" si="319"/>
        <v>1374617.3454786271</v>
      </c>
      <c r="J380" s="62">
        <f t="shared" si="319"/>
        <v>1321335.8534185686</v>
      </c>
      <c r="K380" s="62">
        <f t="shared" si="319"/>
        <v>1255242.3322017342</v>
      </c>
      <c r="L380" s="62">
        <f t="shared" si="319"/>
        <v>1177411.5731662551</v>
      </c>
      <c r="M380" s="62">
        <f t="shared" si="319"/>
        <v>1091347.0753193009</v>
      </c>
      <c r="N380" s="62">
        <f t="shared" si="319"/>
        <v>1002728.5716732802</v>
      </c>
      <c r="O380" s="62">
        <f t="shared" si="319"/>
        <v>918086.57463695353</v>
      </c>
      <c r="P380" s="62">
        <f t="shared" si="319"/>
        <v>842957.23478644865</v>
      </c>
      <c r="Q380" s="62">
        <f t="shared" si="319"/>
        <v>780547.88258085051</v>
      </c>
      <c r="R380" s="62">
        <f t="shared" si="319"/>
        <v>731523.15548142116</v>
      </c>
      <c r="S380" s="62">
        <f t="shared" si="319"/>
        <v>694685.82935102109</v>
      </c>
      <c r="T380" s="62">
        <f t="shared" si="319"/>
        <v>667922.47707927588</v>
      </c>
      <c r="U380" s="62">
        <f t="shared" si="319"/>
        <v>648950.7242220171</v>
      </c>
      <c r="V380" s="62">
        <f t="shared" si="319"/>
        <v>635735.65970286133</v>
      </c>
      <c r="W380" s="62">
        <f t="shared" si="319"/>
        <v>626642.40303248633</v>
      </c>
      <c r="X380" s="62">
        <f t="shared" si="319"/>
        <v>620437.88314499462</v>
      </c>
      <c r="Y380" s="62">
        <f t="shared" si="319"/>
        <v>616228.72046879085</v>
      </c>
      <c r="Z380" s="62">
        <f t="shared" si="319"/>
        <v>613384.35694244877</v>
      </c>
      <c r="AA380" s="62">
        <f t="shared" si="319"/>
        <v>611467.33813842642</v>
      </c>
      <c r="AB380" s="62">
        <f t="shared" si="319"/>
        <v>610177.62364407699</v>
      </c>
      <c r="AC380" s="62">
        <f t="shared" si="319"/>
        <v>609310.98130686174</v>
      </c>
    </row>
    <row r="381" spans="1:29" ht="15.75" thickBot="1" x14ac:dyDescent="0.3">
      <c r="A381" s="59" t="str">
        <f>A344</f>
        <v>Emission Cost</v>
      </c>
      <c r="B381" s="62">
        <f>B364*B370</f>
        <v>0</v>
      </c>
      <c r="C381" s="62">
        <f t="shared" ref="C381:AC381" si="320">C364*C370</f>
        <v>0</v>
      </c>
      <c r="D381" s="62">
        <f t="shared" si="320"/>
        <v>0</v>
      </c>
      <c r="E381" s="62">
        <f t="shared" si="320"/>
        <v>0</v>
      </c>
      <c r="F381" s="62">
        <f t="shared" si="320"/>
        <v>0</v>
      </c>
      <c r="G381" s="62">
        <f t="shared" si="320"/>
        <v>0</v>
      </c>
      <c r="H381" s="62">
        <f t="shared" si="320"/>
        <v>0</v>
      </c>
      <c r="I381" s="62">
        <f t="shared" si="320"/>
        <v>0</v>
      </c>
      <c r="J381" s="62">
        <f t="shared" si="320"/>
        <v>0</v>
      </c>
      <c r="K381" s="62">
        <f t="shared" si="320"/>
        <v>0</v>
      </c>
      <c r="L381" s="62">
        <f t="shared" si="320"/>
        <v>0</v>
      </c>
      <c r="M381" s="62">
        <f t="shared" si="320"/>
        <v>0</v>
      </c>
      <c r="N381" s="62">
        <f t="shared" si="320"/>
        <v>0</v>
      </c>
      <c r="O381" s="62">
        <f t="shared" si="320"/>
        <v>0</v>
      </c>
      <c r="P381" s="62">
        <f t="shared" si="320"/>
        <v>0</v>
      </c>
      <c r="Q381" s="62">
        <f t="shared" si="320"/>
        <v>0</v>
      </c>
      <c r="R381" s="62">
        <f t="shared" si="320"/>
        <v>0</v>
      </c>
      <c r="S381" s="62">
        <f t="shared" si="320"/>
        <v>0</v>
      </c>
      <c r="T381" s="62">
        <f t="shared" si="320"/>
        <v>0</v>
      </c>
      <c r="U381" s="62">
        <f t="shared" si="320"/>
        <v>0</v>
      </c>
      <c r="V381" s="62">
        <f t="shared" si="320"/>
        <v>0</v>
      </c>
      <c r="W381" s="62">
        <f t="shared" si="320"/>
        <v>0</v>
      </c>
      <c r="X381" s="62">
        <f t="shared" si="320"/>
        <v>0</v>
      </c>
      <c r="Y381" s="62">
        <f t="shared" si="320"/>
        <v>0</v>
      </c>
      <c r="Z381" s="62">
        <f t="shared" si="320"/>
        <v>0</v>
      </c>
      <c r="AA381" s="62">
        <f t="shared" si="320"/>
        <v>0</v>
      </c>
      <c r="AB381" s="62">
        <f t="shared" si="320"/>
        <v>0</v>
      </c>
      <c r="AC381" s="62">
        <f t="shared" si="320"/>
        <v>0</v>
      </c>
    </row>
    <row r="382" spans="1:29" ht="15.75" thickBot="1" x14ac:dyDescent="0.3">
      <c r="A382" s="31" t="s">
        <v>209</v>
      </c>
      <c r="B382" s="64">
        <f>B373+B374+B375+B376+B377+B378+B379+B380+B381</f>
        <v>7061881.9461981058</v>
      </c>
      <c r="C382" s="64">
        <f t="shared" ref="C382:AC382" si="321">C373+C374+C375+C376+C377+C378+C379+C380+C381</f>
        <v>7048257.9058810528</v>
      </c>
      <c r="D382" s="64">
        <f t="shared" si="321"/>
        <v>7028927.3624883154</v>
      </c>
      <c r="E382" s="64">
        <f t="shared" si="321"/>
        <v>7001632.7987855487</v>
      </c>
      <c r="F382" s="64">
        <f t="shared" si="321"/>
        <v>6963365.6898605507</v>
      </c>
      <c r="G382" s="64">
        <f t="shared" si="321"/>
        <v>6910265.2644643262</v>
      </c>
      <c r="H382" s="64">
        <f t="shared" si="321"/>
        <v>6837664.6100108111</v>
      </c>
      <c r="I382" s="64">
        <f t="shared" si="321"/>
        <v>6740457.8225043081</v>
      </c>
      <c r="J382" s="64">
        <f t="shared" si="321"/>
        <v>6614013.5240823701</v>
      </c>
      <c r="K382" s="64">
        <f t="shared" si="321"/>
        <v>6455783.8143720627</v>
      </c>
      <c r="L382" s="64">
        <f t="shared" si="321"/>
        <v>6267392.2739141192</v>
      </c>
      <c r="M382" s="64">
        <f t="shared" si="321"/>
        <v>6056308.5572674684</v>
      </c>
      <c r="N382" s="64">
        <f t="shared" si="321"/>
        <v>5835707.7772755576</v>
      </c>
      <c r="O382" s="64">
        <f t="shared" si="321"/>
        <v>5621680.6682259021</v>
      </c>
      <c r="P382" s="64">
        <f t="shared" si="321"/>
        <v>5428769.3977041636</v>
      </c>
      <c r="Q382" s="64">
        <f t="shared" si="321"/>
        <v>5266262.1768974829</v>
      </c>
      <c r="R382" s="64">
        <f t="shared" si="321"/>
        <v>5137076.9835611833</v>
      </c>
      <c r="S382" s="64">
        <f t="shared" si="321"/>
        <v>5039073.6639166716</v>
      </c>
      <c r="T382" s="64">
        <f t="shared" si="321"/>
        <v>4967348.4008922838</v>
      </c>
      <c r="U382" s="64">
        <f t="shared" si="321"/>
        <v>4916229.532295756</v>
      </c>
      <c r="V382" s="64">
        <f t="shared" si="321"/>
        <v>4880484.0871181907</v>
      </c>
      <c r="W382" s="64">
        <f t="shared" si="321"/>
        <v>4855820.9525874332</v>
      </c>
      <c r="X382" s="64">
        <f t="shared" si="321"/>
        <v>4838961.1894033076</v>
      </c>
      <c r="Y382" s="64">
        <f t="shared" si="321"/>
        <v>4827508.7824083613</v>
      </c>
      <c r="Z382" s="64">
        <f t="shared" si="321"/>
        <v>4819762.9960500374</v>
      </c>
      <c r="AA382" s="64">
        <f t="shared" si="321"/>
        <v>4814539.4722863752</v>
      </c>
      <c r="AB382" s="64">
        <f t="shared" si="321"/>
        <v>4811023.8350785188</v>
      </c>
      <c r="AC382" s="64">
        <f t="shared" si="321"/>
        <v>4808660.817048708</v>
      </c>
    </row>
    <row r="383" spans="1:29" ht="15.75" thickBot="1" x14ac:dyDescent="0.3">
      <c r="AC383" s="32"/>
    </row>
    <row r="384" spans="1:29" ht="15.75" thickBot="1" x14ac:dyDescent="0.3">
      <c r="A384" s="26" t="s">
        <v>208</v>
      </c>
      <c r="B384" s="27">
        <v>2023</v>
      </c>
      <c r="C384" s="27">
        <v>2024</v>
      </c>
      <c r="D384" s="27">
        <v>2025</v>
      </c>
      <c r="E384" s="27">
        <v>2026</v>
      </c>
      <c r="F384" s="27">
        <v>2027</v>
      </c>
      <c r="G384" s="27">
        <v>2028</v>
      </c>
      <c r="H384" s="27">
        <v>2029</v>
      </c>
      <c r="I384" s="27">
        <v>2030</v>
      </c>
      <c r="J384" s="27">
        <v>2031</v>
      </c>
      <c r="K384" s="27">
        <v>2032</v>
      </c>
      <c r="L384" s="27">
        <v>2033</v>
      </c>
      <c r="M384" s="27">
        <v>2034</v>
      </c>
      <c r="N384" s="27">
        <v>2035</v>
      </c>
      <c r="O384" s="27">
        <v>2036</v>
      </c>
      <c r="P384" s="27">
        <v>2037</v>
      </c>
      <c r="Q384" s="27">
        <v>2038</v>
      </c>
      <c r="R384" s="27">
        <v>2039</v>
      </c>
      <c r="S384" s="27">
        <v>2040</v>
      </c>
      <c r="T384" s="27">
        <v>2041</v>
      </c>
      <c r="U384" s="27">
        <v>2042</v>
      </c>
      <c r="V384" s="27">
        <v>2043</v>
      </c>
      <c r="W384" s="27">
        <v>2044</v>
      </c>
      <c r="X384" s="27">
        <v>2045</v>
      </c>
      <c r="Y384" s="27">
        <v>2046</v>
      </c>
      <c r="Z384" s="27">
        <v>2047</v>
      </c>
      <c r="AA384" s="27">
        <v>2048</v>
      </c>
      <c r="AB384" s="27">
        <v>2049</v>
      </c>
      <c r="AC384" s="28">
        <v>2050</v>
      </c>
    </row>
    <row r="385" spans="1:29" x14ac:dyDescent="0.25">
      <c r="A385" s="29" t="str">
        <f t="shared" ref="A385:A392" si="322">A373</f>
        <v>Capex vehicle</v>
      </c>
      <c r="B385" s="65">
        <f>((1+B358)^B365)*B358/(((1+B358)^B365)-1)*(B354)/B370</f>
        <v>4.8455990713167774</v>
      </c>
      <c r="C385" s="65">
        <f t="shared" ref="C385:AC385" si="323">((1+C358)^C365)*C358/(((1+C358)^C365)-1)*(C354)/C370</f>
        <v>4.8290332319773173</v>
      </c>
      <c r="D385" s="65">
        <f t="shared" si="323"/>
        <v>4.8055121148579749</v>
      </c>
      <c r="E385" s="65">
        <f t="shared" si="323"/>
        <v>4.7722672760448299</v>
      </c>
      <c r="F385" s="65">
        <f t="shared" si="323"/>
        <v>4.7255921221377486</v>
      </c>
      <c r="G385" s="65">
        <f t="shared" si="323"/>
        <v>4.6606967146013627</v>
      </c>
      <c r="H385" s="65">
        <f t="shared" si="323"/>
        <v>4.571727538611003</v>
      </c>
      <c r="I385" s="65">
        <f t="shared" si="323"/>
        <v>4.4521624996314282</v>
      </c>
      <c r="J385" s="65">
        <f t="shared" si="323"/>
        <v>4.2958678954183256</v>
      </c>
      <c r="K385" s="65">
        <f t="shared" si="323"/>
        <v>4.0990412586288079</v>
      </c>
      <c r="L385" s="65">
        <f t="shared" si="323"/>
        <v>3.8628549443908802</v>
      </c>
      <c r="M385" s="65">
        <f t="shared" si="323"/>
        <v>3.5957816828120173</v>
      </c>
      <c r="N385" s="65">
        <f t="shared" si="323"/>
        <v>3.3138335363372309</v>
      </c>
      <c r="O385" s="65">
        <f t="shared" si="323"/>
        <v>3.0374336020158523</v>
      </c>
      <c r="P385" s="65">
        <f t="shared" si="323"/>
        <v>2.7858210525099958</v>
      </c>
      <c r="Q385" s="65">
        <f t="shared" si="323"/>
        <v>2.5719862157460938</v>
      </c>
      <c r="R385" s="65">
        <f t="shared" si="323"/>
        <v>2.4007428071477408</v>
      </c>
      <c r="S385" s="65">
        <f t="shared" si="323"/>
        <v>2.2700764860623535</v>
      </c>
      <c r="T385" s="65">
        <f t="shared" si="323"/>
        <v>2.1740262606104945</v>
      </c>
      <c r="U385" s="65">
        <f t="shared" si="323"/>
        <v>2.1053517389387877</v>
      </c>
      <c r="V385" s="65">
        <f t="shared" si="323"/>
        <v>2.0572210410762808</v>
      </c>
      <c r="W385" s="65">
        <f t="shared" si="323"/>
        <v>2.0239597705093986</v>
      </c>
      <c r="X385" s="65">
        <f t="shared" si="323"/>
        <v>2.0011974255877933</v>
      </c>
      <c r="Y385" s="65">
        <f t="shared" si="323"/>
        <v>1.985723989557781</v>
      </c>
      <c r="Z385" s="65">
        <f t="shared" si="323"/>
        <v>1.9752532875754587</v>
      </c>
      <c r="AA385" s="65">
        <f t="shared" si="323"/>
        <v>1.9681897410865572</v>
      </c>
      <c r="AB385" s="65">
        <f t="shared" si="323"/>
        <v>1.9634345966789499</v>
      </c>
      <c r="AC385" s="65">
        <f t="shared" si="323"/>
        <v>1.9602379526700859</v>
      </c>
    </row>
    <row r="386" spans="1:29" x14ac:dyDescent="0.25">
      <c r="A386" s="30" t="str">
        <f t="shared" si="322"/>
        <v>Residual value (vehicle)</v>
      </c>
      <c r="B386" s="66">
        <f>((1+B358)^B365)*B358/(((1+B358)^B365)-1)*(B355)/B370</f>
        <v>-0.24485927589579937</v>
      </c>
      <c r="C386" s="66">
        <f t="shared" ref="C386:AC386" si="324">((1+C358)^C365)*C358/(((1+C358)^C365)-1)*(C355)/C370</f>
        <v>-0.2451353732181237</v>
      </c>
      <c r="D386" s="66">
        <f t="shared" si="324"/>
        <v>-0.24552739183677941</v>
      </c>
      <c r="E386" s="66">
        <f t="shared" si="324"/>
        <v>-0.24608147248366516</v>
      </c>
      <c r="F386" s="66">
        <f t="shared" si="324"/>
        <v>-0.24685939171544985</v>
      </c>
      <c r="G386" s="66">
        <f t="shared" si="324"/>
        <v>-0.24794098184105628</v>
      </c>
      <c r="H386" s="66">
        <f t="shared" si="324"/>
        <v>-0.24942380144089563</v>
      </c>
      <c r="I386" s="66">
        <f t="shared" si="324"/>
        <v>-0.25141655209055519</v>
      </c>
      <c r="J386" s="66">
        <f t="shared" si="324"/>
        <v>-0.25402146216077354</v>
      </c>
      <c r="K386" s="66">
        <f t="shared" si="324"/>
        <v>-0.25730190610726555</v>
      </c>
      <c r="L386" s="66">
        <f t="shared" si="324"/>
        <v>-0.26123834467789769</v>
      </c>
      <c r="M386" s="66">
        <f t="shared" si="324"/>
        <v>-0.26568956570421209</v>
      </c>
      <c r="N386" s="66">
        <f t="shared" si="324"/>
        <v>-0.27038870147879185</v>
      </c>
      <c r="O386" s="66">
        <f t="shared" si="324"/>
        <v>-0.27499536705081479</v>
      </c>
      <c r="P386" s="66">
        <f t="shared" si="324"/>
        <v>-0.27918890954257908</v>
      </c>
      <c r="Q386" s="66">
        <f t="shared" si="324"/>
        <v>-0.28275282348864411</v>
      </c>
      <c r="R386" s="66">
        <f t="shared" si="324"/>
        <v>-0.28560688029861664</v>
      </c>
      <c r="S386" s="66">
        <f t="shared" si="324"/>
        <v>-0.28778465231670641</v>
      </c>
      <c r="T386" s="66">
        <f t="shared" si="324"/>
        <v>-0.28938548940757075</v>
      </c>
      <c r="U386" s="66">
        <f t="shared" si="324"/>
        <v>-0.29053006476876586</v>
      </c>
      <c r="V386" s="66">
        <f t="shared" si="324"/>
        <v>-0.29133224306647432</v>
      </c>
      <c r="W386" s="66">
        <f t="shared" si="324"/>
        <v>-0.29188659757592234</v>
      </c>
      <c r="X386" s="66">
        <f t="shared" si="324"/>
        <v>-0.29226596999128246</v>
      </c>
      <c r="Y386" s="66">
        <f t="shared" si="324"/>
        <v>-0.29252386059178265</v>
      </c>
      <c r="Z386" s="66">
        <f t="shared" si="324"/>
        <v>-0.29269837229148804</v>
      </c>
      <c r="AA386" s="66">
        <f t="shared" si="324"/>
        <v>-0.29281609806630304</v>
      </c>
      <c r="AB386" s="66">
        <f t="shared" si="324"/>
        <v>-0.29289535047309651</v>
      </c>
      <c r="AC386" s="66">
        <f t="shared" si="324"/>
        <v>-0.29294862787324427</v>
      </c>
    </row>
    <row r="387" spans="1:29" x14ac:dyDescent="0.25">
      <c r="A387" s="30" t="str">
        <f t="shared" si="322"/>
        <v>Capex costumization</v>
      </c>
      <c r="B387" s="66">
        <f>((1+B358)^B366)*B358/(((1+B358)^B366)-1)*(B356)/B370</f>
        <v>1.7093861527069927</v>
      </c>
      <c r="C387" s="66">
        <f t="shared" ref="C387:AC387" si="325">((1+C358)^C366)*C358/(((1+C358)^C366)-1)*(C356)/C370</f>
        <v>1.7093861527069927</v>
      </c>
      <c r="D387" s="66">
        <f t="shared" si="325"/>
        <v>1.7093861527069927</v>
      </c>
      <c r="E387" s="66">
        <f t="shared" si="325"/>
        <v>1.7093861527069927</v>
      </c>
      <c r="F387" s="66">
        <f t="shared" si="325"/>
        <v>1.7093861527069927</v>
      </c>
      <c r="G387" s="66">
        <f t="shared" si="325"/>
        <v>1.7093861527069927</v>
      </c>
      <c r="H387" s="66">
        <f t="shared" si="325"/>
        <v>1.7093861527069927</v>
      </c>
      <c r="I387" s="66">
        <f t="shared" si="325"/>
        <v>1.7093861527069927</v>
      </c>
      <c r="J387" s="66">
        <f t="shared" si="325"/>
        <v>1.7093861527069927</v>
      </c>
      <c r="K387" s="66">
        <f t="shared" si="325"/>
        <v>1.7093861527069927</v>
      </c>
      <c r="L387" s="66">
        <f t="shared" si="325"/>
        <v>1.7093861527069927</v>
      </c>
      <c r="M387" s="66">
        <f t="shared" si="325"/>
        <v>1.7093861527069927</v>
      </c>
      <c r="N387" s="66">
        <f t="shared" si="325"/>
        <v>1.7093861527069927</v>
      </c>
      <c r="O387" s="66">
        <f t="shared" si="325"/>
        <v>1.7093861527069927</v>
      </c>
      <c r="P387" s="66">
        <f t="shared" si="325"/>
        <v>1.7093861527069927</v>
      </c>
      <c r="Q387" s="66">
        <f t="shared" si="325"/>
        <v>1.7093861527069927</v>
      </c>
      <c r="R387" s="66">
        <f t="shared" si="325"/>
        <v>1.7093861527069927</v>
      </c>
      <c r="S387" s="66">
        <f t="shared" si="325"/>
        <v>1.7093861527069927</v>
      </c>
      <c r="T387" s="66">
        <f t="shared" si="325"/>
        <v>1.7093861527069927</v>
      </c>
      <c r="U387" s="66">
        <f t="shared" si="325"/>
        <v>1.7093861527069927</v>
      </c>
      <c r="V387" s="66">
        <f t="shared" si="325"/>
        <v>1.7093861527069927</v>
      </c>
      <c r="W387" s="66">
        <f t="shared" si="325"/>
        <v>1.7093861527069927</v>
      </c>
      <c r="X387" s="66">
        <f t="shared" si="325"/>
        <v>1.7093861527069927</v>
      </c>
      <c r="Y387" s="66">
        <f t="shared" si="325"/>
        <v>1.7093861527069927</v>
      </c>
      <c r="Z387" s="66">
        <f t="shared" si="325"/>
        <v>1.7093861527069927</v>
      </c>
      <c r="AA387" s="66">
        <f t="shared" si="325"/>
        <v>1.7093861527069927</v>
      </c>
      <c r="AB387" s="66">
        <f t="shared" si="325"/>
        <v>1.7093861527069927</v>
      </c>
      <c r="AC387" s="66">
        <f t="shared" si="325"/>
        <v>1.7093861527069927</v>
      </c>
    </row>
    <row r="388" spans="1:29" x14ac:dyDescent="0.25">
      <c r="A388" s="30" t="str">
        <f t="shared" si="322"/>
        <v>Residual value (costumization)</v>
      </c>
      <c r="B388" s="66">
        <f>((1+B358)^B366)*B358/(((1+B358)^B366)-1)*(B357)/B370</f>
        <v>-8.5469307635349642E-2</v>
      </c>
      <c r="C388" s="66">
        <f t="shared" ref="C388:AC388" si="326">((1+C358)^C366)*C358/(((1+C358)^C366)-1)*(C357)/C370</f>
        <v>-8.5469307635349642E-2</v>
      </c>
      <c r="D388" s="66">
        <f t="shared" si="326"/>
        <v>-8.5469307635349642E-2</v>
      </c>
      <c r="E388" s="66">
        <f t="shared" si="326"/>
        <v>-8.5469307635349642E-2</v>
      </c>
      <c r="F388" s="66">
        <f t="shared" si="326"/>
        <v>-8.5469307635349642E-2</v>
      </c>
      <c r="G388" s="66">
        <f t="shared" si="326"/>
        <v>-8.5469307635349642E-2</v>
      </c>
      <c r="H388" s="66">
        <f t="shared" si="326"/>
        <v>-8.5469307635349642E-2</v>
      </c>
      <c r="I388" s="66">
        <f t="shared" si="326"/>
        <v>-8.5469307635349642E-2</v>
      </c>
      <c r="J388" s="66">
        <f t="shared" si="326"/>
        <v>-8.5469307635349642E-2</v>
      </c>
      <c r="K388" s="66">
        <f t="shared" si="326"/>
        <v>-8.5469307635349642E-2</v>
      </c>
      <c r="L388" s="66">
        <f t="shared" si="326"/>
        <v>-8.5469307635349642E-2</v>
      </c>
      <c r="M388" s="66">
        <f t="shared" si="326"/>
        <v>-8.5469307635349642E-2</v>
      </c>
      <c r="N388" s="66">
        <f t="shared" si="326"/>
        <v>-8.5469307635349642E-2</v>
      </c>
      <c r="O388" s="66">
        <f t="shared" si="326"/>
        <v>-8.5469307635349642E-2</v>
      </c>
      <c r="P388" s="66">
        <f t="shared" si="326"/>
        <v>-8.5469307635349642E-2</v>
      </c>
      <c r="Q388" s="66">
        <f t="shared" si="326"/>
        <v>-8.5469307635349642E-2</v>
      </c>
      <c r="R388" s="66">
        <f t="shared" si="326"/>
        <v>-8.5469307635349642E-2</v>
      </c>
      <c r="S388" s="66">
        <f t="shared" si="326"/>
        <v>-8.5469307635349642E-2</v>
      </c>
      <c r="T388" s="66">
        <f t="shared" si="326"/>
        <v>-8.5469307635349642E-2</v>
      </c>
      <c r="U388" s="66">
        <f t="shared" si="326"/>
        <v>-8.5469307635349642E-2</v>
      </c>
      <c r="V388" s="66">
        <f t="shared" si="326"/>
        <v>-8.5469307635349642E-2</v>
      </c>
      <c r="W388" s="66">
        <f t="shared" si="326"/>
        <v>-8.5469307635349642E-2</v>
      </c>
      <c r="X388" s="66">
        <f t="shared" si="326"/>
        <v>-8.5469307635349642E-2</v>
      </c>
      <c r="Y388" s="66">
        <f t="shared" si="326"/>
        <v>-8.5469307635349642E-2</v>
      </c>
      <c r="Z388" s="66">
        <f t="shared" si="326"/>
        <v>-8.5469307635349642E-2</v>
      </c>
      <c r="AA388" s="66">
        <f t="shared" si="326"/>
        <v>-8.5469307635349642E-2</v>
      </c>
      <c r="AB388" s="66">
        <f t="shared" si="326"/>
        <v>-8.5469307635349642E-2</v>
      </c>
      <c r="AC388" s="66">
        <f t="shared" si="326"/>
        <v>-8.5469307635349642E-2</v>
      </c>
    </row>
    <row r="389" spans="1:29" x14ac:dyDescent="0.25">
      <c r="A389" s="30" t="str">
        <f t="shared" si="322"/>
        <v>Opex fix (admin, crew, insurance)</v>
      </c>
      <c r="B389" s="66">
        <f>B359/B370</f>
        <v>8.1232492997198875</v>
      </c>
      <c r="C389" s="66">
        <f t="shared" ref="C389:AC389" si="327">C359/C370</f>
        <v>8.1232492997198875</v>
      </c>
      <c r="D389" s="66">
        <f t="shared" si="327"/>
        <v>8.1232492997198875</v>
      </c>
      <c r="E389" s="66">
        <f t="shared" si="327"/>
        <v>8.1232492997198875</v>
      </c>
      <c r="F389" s="66">
        <f t="shared" si="327"/>
        <v>8.1232492997198875</v>
      </c>
      <c r="G389" s="66">
        <f t="shared" si="327"/>
        <v>8.1232492997198875</v>
      </c>
      <c r="H389" s="66">
        <f t="shared" si="327"/>
        <v>8.1232492997198875</v>
      </c>
      <c r="I389" s="66">
        <f t="shared" si="327"/>
        <v>8.1232492997198875</v>
      </c>
      <c r="J389" s="66">
        <f t="shared" si="327"/>
        <v>8.1232492997198875</v>
      </c>
      <c r="K389" s="66">
        <f t="shared" si="327"/>
        <v>8.1232492997198875</v>
      </c>
      <c r="L389" s="66">
        <f t="shared" si="327"/>
        <v>8.1232492997198875</v>
      </c>
      <c r="M389" s="66">
        <f t="shared" si="327"/>
        <v>8.1232492997198875</v>
      </c>
      <c r="N389" s="66">
        <f t="shared" si="327"/>
        <v>8.1232492997198875</v>
      </c>
      <c r="O389" s="66">
        <f t="shared" si="327"/>
        <v>8.1232492997198875</v>
      </c>
      <c r="P389" s="66">
        <f t="shared" si="327"/>
        <v>8.1232492997198875</v>
      </c>
      <c r="Q389" s="66">
        <f t="shared" si="327"/>
        <v>8.1232492997198875</v>
      </c>
      <c r="R389" s="66">
        <f t="shared" si="327"/>
        <v>8.1232492997198875</v>
      </c>
      <c r="S389" s="66">
        <f t="shared" si="327"/>
        <v>8.1232492997198875</v>
      </c>
      <c r="T389" s="66">
        <f t="shared" si="327"/>
        <v>8.1232492997198875</v>
      </c>
      <c r="U389" s="66">
        <f t="shared" si="327"/>
        <v>8.1232492997198875</v>
      </c>
      <c r="V389" s="66">
        <f t="shared" si="327"/>
        <v>8.1232492997198875</v>
      </c>
      <c r="W389" s="66">
        <f t="shared" si="327"/>
        <v>8.1232492997198875</v>
      </c>
      <c r="X389" s="66">
        <f t="shared" si="327"/>
        <v>8.1232492997198875</v>
      </c>
      <c r="Y389" s="66">
        <f t="shared" si="327"/>
        <v>8.1232492997198875</v>
      </c>
      <c r="Z389" s="66">
        <f t="shared" si="327"/>
        <v>8.1232492997198875</v>
      </c>
      <c r="AA389" s="66">
        <f t="shared" si="327"/>
        <v>8.1232492997198875</v>
      </c>
      <c r="AB389" s="66">
        <f t="shared" si="327"/>
        <v>8.1232492997198875</v>
      </c>
      <c r="AC389" s="66">
        <f t="shared" si="327"/>
        <v>8.1232492997198875</v>
      </c>
    </row>
    <row r="390" spans="1:29" x14ac:dyDescent="0.25">
      <c r="A390" s="30" t="str">
        <f t="shared" si="322"/>
        <v>Opex maintenance &amp; repair</v>
      </c>
      <c r="B390" s="66">
        <f>B360/B370</f>
        <v>7.7810095446659027</v>
      </c>
      <c r="C390" s="66">
        <f t="shared" ref="C390:AC390" si="328">C360/C370</f>
        <v>7.7544083025658797</v>
      </c>
      <c r="D390" s="66">
        <f t="shared" si="328"/>
        <v>7.7166383521194692</v>
      </c>
      <c r="E390" s="66">
        <f t="shared" si="328"/>
        <v>7.6632541566239745</v>
      </c>
      <c r="F390" s="66">
        <f t="shared" si="328"/>
        <v>7.5883037092789669</v>
      </c>
      <c r="G390" s="66">
        <f t="shared" si="328"/>
        <v>7.4840953796145033</v>
      </c>
      <c r="H390" s="66">
        <f t="shared" si="328"/>
        <v>7.3412296580858891</v>
      </c>
      <c r="I390" s="66">
        <f t="shared" si="328"/>
        <v>7.1492334372232325</v>
      </c>
      <c r="J390" s="66">
        <f t="shared" si="328"/>
        <v>6.8982572856136732</v>
      </c>
      <c r="K390" s="66">
        <f t="shared" si="328"/>
        <v>6.5821952431369439</v>
      </c>
      <c r="L390" s="66">
        <f t="shared" si="328"/>
        <v>6.202929864727218</v>
      </c>
      <c r="M390" s="66">
        <f t="shared" si="328"/>
        <v>5.7740665669419418</v>
      </c>
      <c r="N390" s="66">
        <f t="shared" si="328"/>
        <v>5.3213173430518594</v>
      </c>
      <c r="O390" s="66">
        <f t="shared" si="328"/>
        <v>4.8774773770442641</v>
      </c>
      <c r="P390" s="66">
        <f t="shared" si="328"/>
        <v>4.4734407201834294</v>
      </c>
      <c r="Q390" s="66">
        <f t="shared" si="328"/>
        <v>4.13006709777809</v>
      </c>
      <c r="R390" s="66">
        <f t="shared" si="328"/>
        <v>3.855086320963053</v>
      </c>
      <c r="S390" s="66">
        <f t="shared" si="328"/>
        <v>3.6452637837353725</v>
      </c>
      <c r="T390" s="66">
        <f t="shared" si="328"/>
        <v>3.4910273910812166</v>
      </c>
      <c r="U390" s="66">
        <f t="shared" si="328"/>
        <v>3.3807506016196185</v>
      </c>
      <c r="V390" s="66">
        <f t="shared" si="328"/>
        <v>3.3034628578447651</v>
      </c>
      <c r="W390" s="66">
        <f t="shared" si="328"/>
        <v>3.2500522764203521</v>
      </c>
      <c r="X390" s="66">
        <f t="shared" si="328"/>
        <v>3.2135007540002656</v>
      </c>
      <c r="Y390" s="66">
        <f t="shared" si="328"/>
        <v>3.188653681086</v>
      </c>
      <c r="Z390" s="66">
        <f t="shared" si="328"/>
        <v>3.1718399433283566</v>
      </c>
      <c r="AA390" s="66">
        <f t="shared" si="328"/>
        <v>3.1604973782831638</v>
      </c>
      <c r="AB390" s="66">
        <f t="shared" si="328"/>
        <v>3.1528616198398223</v>
      </c>
      <c r="AC390" s="66">
        <f t="shared" si="328"/>
        <v>3.1477284841474571</v>
      </c>
    </row>
    <row r="391" spans="1:29" x14ac:dyDescent="0.25">
      <c r="A391" s="30" t="str">
        <f t="shared" si="322"/>
        <v>Opex var (mode-fees, shunting)</v>
      </c>
      <c r="B391" s="66">
        <f>B361*B370/B370</f>
        <v>8.9635854341736696</v>
      </c>
      <c r="C391" s="66">
        <f t="shared" ref="C391:AC391" si="329">C361*C370/C370</f>
        <v>8.9635854341736696</v>
      </c>
      <c r="D391" s="66">
        <f t="shared" si="329"/>
        <v>8.9635854341736696</v>
      </c>
      <c r="E391" s="66">
        <f t="shared" si="329"/>
        <v>8.9635854341736696</v>
      </c>
      <c r="F391" s="66">
        <f t="shared" si="329"/>
        <v>8.9635854341736696</v>
      </c>
      <c r="G391" s="66">
        <f t="shared" si="329"/>
        <v>8.9635854341736696</v>
      </c>
      <c r="H391" s="66">
        <f t="shared" si="329"/>
        <v>8.9635854341736696</v>
      </c>
      <c r="I391" s="66">
        <f t="shared" si="329"/>
        <v>8.9635854341736696</v>
      </c>
      <c r="J391" s="66">
        <f t="shared" si="329"/>
        <v>8.9635854341736696</v>
      </c>
      <c r="K391" s="66">
        <f t="shared" si="329"/>
        <v>8.9635854341736696</v>
      </c>
      <c r="L391" s="66">
        <f t="shared" si="329"/>
        <v>8.9635854341736696</v>
      </c>
      <c r="M391" s="66">
        <f t="shared" si="329"/>
        <v>8.9635854341736696</v>
      </c>
      <c r="N391" s="66">
        <f t="shared" si="329"/>
        <v>8.9635854341736696</v>
      </c>
      <c r="O391" s="66">
        <f t="shared" si="329"/>
        <v>8.9635854341736696</v>
      </c>
      <c r="P391" s="66">
        <f t="shared" si="329"/>
        <v>8.9635854341736696</v>
      </c>
      <c r="Q391" s="66">
        <f t="shared" si="329"/>
        <v>8.9635854341736696</v>
      </c>
      <c r="R391" s="66">
        <f t="shared" si="329"/>
        <v>8.9635854341736696</v>
      </c>
      <c r="S391" s="66">
        <f t="shared" si="329"/>
        <v>8.9635854341736696</v>
      </c>
      <c r="T391" s="66">
        <f t="shared" si="329"/>
        <v>8.9635854341736696</v>
      </c>
      <c r="U391" s="66">
        <f t="shared" si="329"/>
        <v>8.9635854341736696</v>
      </c>
      <c r="V391" s="66">
        <f t="shared" si="329"/>
        <v>8.9635854341736696</v>
      </c>
      <c r="W391" s="66">
        <f t="shared" si="329"/>
        <v>8.9635854341736696</v>
      </c>
      <c r="X391" s="66">
        <f t="shared" si="329"/>
        <v>8.9635854341736696</v>
      </c>
      <c r="Y391" s="66">
        <f t="shared" si="329"/>
        <v>8.9635854341736696</v>
      </c>
      <c r="Z391" s="66">
        <f t="shared" si="329"/>
        <v>8.9635854341736696</v>
      </c>
      <c r="AA391" s="66">
        <f t="shared" si="329"/>
        <v>8.9635854341736696</v>
      </c>
      <c r="AB391" s="66">
        <f t="shared" si="329"/>
        <v>8.9635854341736696</v>
      </c>
      <c r="AC391" s="66">
        <f t="shared" si="329"/>
        <v>8.9635854341736696</v>
      </c>
    </row>
    <row r="392" spans="1:29" x14ac:dyDescent="0.25">
      <c r="A392" s="30" t="str">
        <f t="shared" si="322"/>
        <v>Fuel Cost</v>
      </c>
      <c r="B392" s="66">
        <f>B362*B363*B370/B370</f>
        <v>8.4698629251950113</v>
      </c>
      <c r="C392" s="66">
        <f t="shared" ref="C392:AC392" si="330">C362*C363*C370/C370</f>
        <v>8.4369809481189879</v>
      </c>
      <c r="D392" s="66">
        <f t="shared" si="330"/>
        <v>8.3903696735597642</v>
      </c>
      <c r="E392" s="66">
        <f t="shared" si="330"/>
        <v>8.324642067491391</v>
      </c>
      <c r="F392" s="66">
        <f t="shared" si="330"/>
        <v>8.2326640253702319</v>
      </c>
      <c r="G392" s="66">
        <f t="shared" si="330"/>
        <v>8.1053679779279246</v>
      </c>
      <c r="H392" s="66">
        <f t="shared" si="330"/>
        <v>7.9319593395648607</v>
      </c>
      <c r="I392" s="66">
        <f t="shared" si="330"/>
        <v>7.7009375096841852</v>
      </c>
      <c r="J392" s="66">
        <f t="shared" si="330"/>
        <v>7.4024417558463229</v>
      </c>
      <c r="K392" s="66">
        <f t="shared" si="330"/>
        <v>7.0321699283010322</v>
      </c>
      <c r="L392" s="66">
        <f t="shared" si="330"/>
        <v>6.5961432670378439</v>
      </c>
      <c r="M392" s="66">
        <f t="shared" si="330"/>
        <v>6.1139892174750745</v>
      </c>
      <c r="N392" s="66">
        <f t="shared" si="330"/>
        <v>5.6175270121752394</v>
      </c>
      <c r="O392" s="66">
        <f t="shared" si="330"/>
        <v>5.1433421548288711</v>
      </c>
      <c r="P392" s="66">
        <f t="shared" si="330"/>
        <v>4.7224494946019533</v>
      </c>
      <c r="Q392" s="66">
        <f t="shared" si="330"/>
        <v>4.3728172693605067</v>
      </c>
      <c r="R392" s="66">
        <f t="shared" si="330"/>
        <v>4.0981689382712672</v>
      </c>
      <c r="S392" s="66">
        <f t="shared" si="330"/>
        <v>3.8917973633110425</v>
      </c>
      <c r="T392" s="66">
        <f t="shared" si="330"/>
        <v>3.741862616690621</v>
      </c>
      <c r="U392" s="66">
        <f t="shared" si="330"/>
        <v>3.6355782869580788</v>
      </c>
      <c r="V392" s="66">
        <f t="shared" si="330"/>
        <v>3.5615443120608479</v>
      </c>
      <c r="W392" s="66">
        <f t="shared" si="330"/>
        <v>3.510601697660988</v>
      </c>
      <c r="X392" s="66">
        <f t="shared" si="330"/>
        <v>3.4758424826050121</v>
      </c>
      <c r="Y392" s="66">
        <f t="shared" si="330"/>
        <v>3.4522617393209574</v>
      </c>
      <c r="Z392" s="66">
        <f t="shared" si="330"/>
        <v>3.4363269296495731</v>
      </c>
      <c r="AA392" s="66">
        <f t="shared" si="330"/>
        <v>3.4255873285065905</v>
      </c>
      <c r="AB392" s="66">
        <f t="shared" si="330"/>
        <v>3.4183620372217196</v>
      </c>
      <c r="AC392" s="66">
        <f t="shared" si="330"/>
        <v>3.4135068980776566</v>
      </c>
    </row>
    <row r="393" spans="1:29" ht="15.75" thickBot="1" x14ac:dyDescent="0.3">
      <c r="A393" s="59" t="str">
        <f t="shared" ref="A393" si="331">A381</f>
        <v>Emission Cost</v>
      </c>
      <c r="B393" s="66">
        <f>B364</f>
        <v>0</v>
      </c>
      <c r="C393" s="66">
        <f t="shared" ref="C393:AC393" si="332">C364</f>
        <v>0</v>
      </c>
      <c r="D393" s="66">
        <f t="shared" si="332"/>
        <v>0</v>
      </c>
      <c r="E393" s="66">
        <f t="shared" si="332"/>
        <v>0</v>
      </c>
      <c r="F393" s="66">
        <f t="shared" si="332"/>
        <v>0</v>
      </c>
      <c r="G393" s="66">
        <f t="shared" si="332"/>
        <v>0</v>
      </c>
      <c r="H393" s="66">
        <f t="shared" si="332"/>
        <v>0</v>
      </c>
      <c r="I393" s="66">
        <f t="shared" si="332"/>
        <v>0</v>
      </c>
      <c r="J393" s="66">
        <f t="shared" si="332"/>
        <v>0</v>
      </c>
      <c r="K393" s="66">
        <f t="shared" si="332"/>
        <v>0</v>
      </c>
      <c r="L393" s="66">
        <f t="shared" si="332"/>
        <v>0</v>
      </c>
      <c r="M393" s="66">
        <f t="shared" si="332"/>
        <v>0</v>
      </c>
      <c r="N393" s="66">
        <f t="shared" si="332"/>
        <v>0</v>
      </c>
      <c r="O393" s="66">
        <f t="shared" si="332"/>
        <v>0</v>
      </c>
      <c r="P393" s="66">
        <f t="shared" si="332"/>
        <v>0</v>
      </c>
      <c r="Q393" s="66">
        <f t="shared" si="332"/>
        <v>0</v>
      </c>
      <c r="R393" s="66">
        <f t="shared" si="332"/>
        <v>0</v>
      </c>
      <c r="S393" s="66">
        <f t="shared" si="332"/>
        <v>0</v>
      </c>
      <c r="T393" s="66">
        <f t="shared" si="332"/>
        <v>0</v>
      </c>
      <c r="U393" s="66">
        <f t="shared" si="332"/>
        <v>0</v>
      </c>
      <c r="V393" s="66">
        <f t="shared" si="332"/>
        <v>0</v>
      </c>
      <c r="W393" s="66">
        <f t="shared" si="332"/>
        <v>0</v>
      </c>
      <c r="X393" s="66">
        <f t="shared" si="332"/>
        <v>0</v>
      </c>
      <c r="Y393" s="66">
        <f t="shared" si="332"/>
        <v>0</v>
      </c>
      <c r="Z393" s="66">
        <f t="shared" si="332"/>
        <v>0</v>
      </c>
      <c r="AA393" s="66">
        <f t="shared" si="332"/>
        <v>0</v>
      </c>
      <c r="AB393" s="66">
        <f t="shared" si="332"/>
        <v>0</v>
      </c>
      <c r="AC393" s="66">
        <f t="shared" si="332"/>
        <v>0</v>
      </c>
    </row>
    <row r="394" spans="1:29" ht="15.75" thickBot="1" x14ac:dyDescent="0.3">
      <c r="A394" s="31" t="s">
        <v>63</v>
      </c>
      <c r="B394" s="76">
        <f>B385+B386+B387-B388+B389+B390+B391+B392+B393</f>
        <v>39.733302459517795</v>
      </c>
      <c r="C394" s="76">
        <f t="shared" ref="C394:AC394" si="333">C385+C386+C387-C388+C389+C390+C391+C392+C393</f>
        <v>39.656977303679959</v>
      </c>
      <c r="D394" s="76">
        <f t="shared" si="333"/>
        <v>39.548682942936331</v>
      </c>
      <c r="E394" s="76">
        <f t="shared" si="333"/>
        <v>39.395772221912431</v>
      </c>
      <c r="F394" s="76">
        <f t="shared" si="333"/>
        <v>39.181390659307397</v>
      </c>
      <c r="G394" s="76">
        <f t="shared" si="333"/>
        <v>38.883909284538632</v>
      </c>
      <c r="H394" s="76">
        <f t="shared" si="333"/>
        <v>38.47718292905676</v>
      </c>
      <c r="I394" s="76">
        <f t="shared" si="333"/>
        <v>37.932607088684193</v>
      </c>
      <c r="J394" s="76">
        <f t="shared" si="333"/>
        <v>37.224235668953447</v>
      </c>
      <c r="K394" s="76">
        <f t="shared" si="333"/>
        <v>36.337794718195418</v>
      </c>
      <c r="L394" s="76">
        <f t="shared" si="333"/>
        <v>35.282379925713947</v>
      </c>
      <c r="M394" s="76">
        <f t="shared" si="333"/>
        <v>34.099838095760724</v>
      </c>
      <c r="N394" s="76">
        <f t="shared" si="333"/>
        <v>32.863979384321439</v>
      </c>
      <c r="O394" s="76">
        <f t="shared" si="333"/>
        <v>31.664947961074073</v>
      </c>
      <c r="P394" s="76">
        <f t="shared" si="333"/>
        <v>30.584212551988699</v>
      </c>
      <c r="Q394" s="76">
        <f t="shared" si="333"/>
        <v>29.673807953631943</v>
      </c>
      <c r="R394" s="76">
        <f t="shared" si="333"/>
        <v>28.950081380319343</v>
      </c>
      <c r="S394" s="76">
        <f t="shared" si="333"/>
        <v>28.401043175027961</v>
      </c>
      <c r="T394" s="76">
        <f t="shared" si="333"/>
        <v>27.999220973210658</v>
      </c>
      <c r="U394" s="76">
        <f t="shared" si="333"/>
        <v>27.712840756983617</v>
      </c>
      <c r="V394" s="76">
        <f t="shared" si="333"/>
        <v>27.512586162151315</v>
      </c>
      <c r="W394" s="76">
        <f t="shared" si="333"/>
        <v>27.374417341250716</v>
      </c>
      <c r="X394" s="76">
        <f t="shared" si="333"/>
        <v>27.279964886437689</v>
      </c>
      <c r="Y394" s="76">
        <f t="shared" si="333"/>
        <v>27.215805743608854</v>
      </c>
      <c r="Z394" s="76">
        <f t="shared" si="333"/>
        <v>27.172411982497799</v>
      </c>
      <c r="AA394" s="76">
        <f t="shared" si="333"/>
        <v>27.143148544045911</v>
      </c>
      <c r="AB394" s="76">
        <f t="shared" si="333"/>
        <v>27.123453097503294</v>
      </c>
      <c r="AC394" s="76">
        <f t="shared" si="333"/>
        <v>27.110214901257855</v>
      </c>
    </row>
    <row r="395" spans="1:29" ht="15.75" thickBot="1" x14ac:dyDescent="0.3"/>
    <row r="396" spans="1:29" ht="15.75" thickBot="1" x14ac:dyDescent="0.3">
      <c r="A396" s="26" t="s">
        <v>208</v>
      </c>
      <c r="B396" s="27">
        <v>2023</v>
      </c>
      <c r="C396" s="27">
        <v>2024</v>
      </c>
      <c r="D396" s="27">
        <v>2025</v>
      </c>
      <c r="E396" s="27">
        <v>2026</v>
      </c>
      <c r="F396" s="27">
        <v>2027</v>
      </c>
      <c r="G396" s="27">
        <v>2028</v>
      </c>
      <c r="H396" s="27">
        <v>2029</v>
      </c>
      <c r="I396" s="27">
        <v>2030</v>
      </c>
      <c r="J396" s="27">
        <v>2031</v>
      </c>
      <c r="K396" s="27">
        <v>2032</v>
      </c>
      <c r="L396" s="27">
        <v>2033</v>
      </c>
      <c r="M396" s="27">
        <v>2034</v>
      </c>
      <c r="N396" s="27">
        <v>2035</v>
      </c>
      <c r="O396" s="27">
        <v>2036</v>
      </c>
      <c r="P396" s="27">
        <v>2037</v>
      </c>
      <c r="Q396" s="27">
        <v>2038</v>
      </c>
      <c r="R396" s="27">
        <v>2039</v>
      </c>
      <c r="S396" s="27">
        <v>2040</v>
      </c>
      <c r="T396" s="27">
        <v>2041</v>
      </c>
      <c r="U396" s="27">
        <v>2042</v>
      </c>
      <c r="V396" s="27">
        <v>2043</v>
      </c>
      <c r="W396" s="27">
        <v>2044</v>
      </c>
      <c r="X396" s="27">
        <v>2045</v>
      </c>
      <c r="Y396" s="27">
        <v>2046</v>
      </c>
      <c r="Z396" s="27">
        <v>2047</v>
      </c>
      <c r="AA396" s="27">
        <v>2048</v>
      </c>
      <c r="AB396" s="27">
        <v>2049</v>
      </c>
      <c r="AC396" s="28">
        <v>2050</v>
      </c>
    </row>
    <row r="397" spans="1:29" x14ac:dyDescent="0.25">
      <c r="A397" s="29" t="str">
        <f t="shared" ref="A397:A404" si="334">A373</f>
        <v>Capex vehicle</v>
      </c>
      <c r="B397" s="65">
        <f>((1+B358)^B365)*B358/(((1+B358)^B365)-1)*(B354)/B370/(B367)</f>
        <v>2.1632138711235615E-3</v>
      </c>
      <c r="C397" s="65">
        <f t="shared" ref="C397:AC397" si="335">((1+C358)^C365)*C358/(((1+C358)^C365)-1)*(C354)/C370/(C367)</f>
        <v>2.1558184071327311E-3</v>
      </c>
      <c r="D397" s="65">
        <f t="shared" si="335"/>
        <v>2.145317908418739E-3</v>
      </c>
      <c r="E397" s="65">
        <f t="shared" si="335"/>
        <v>2.1304764625200132E-3</v>
      </c>
      <c r="F397" s="65">
        <f t="shared" si="335"/>
        <v>2.1096393402400665E-3</v>
      </c>
      <c r="G397" s="65">
        <f t="shared" si="335"/>
        <v>2.0806681761613224E-3</v>
      </c>
      <c r="H397" s="65">
        <f t="shared" si="335"/>
        <v>2.0409497940227692E-3</v>
      </c>
      <c r="I397" s="65">
        <f t="shared" si="335"/>
        <v>1.9875725444783161E-3</v>
      </c>
      <c r="J397" s="65">
        <f t="shared" si="335"/>
        <v>1.9177981675974668E-3</v>
      </c>
      <c r="K397" s="65">
        <f t="shared" si="335"/>
        <v>1.829929133316432E-3</v>
      </c>
      <c r="L397" s="65">
        <f t="shared" si="335"/>
        <v>1.7244888144602143E-3</v>
      </c>
      <c r="M397" s="65">
        <f t="shared" si="335"/>
        <v>1.6052596798267933E-3</v>
      </c>
      <c r="N397" s="65">
        <f t="shared" si="335"/>
        <v>1.479389971579121E-3</v>
      </c>
      <c r="O397" s="65">
        <f t="shared" si="335"/>
        <v>1.3559971437570768E-3</v>
      </c>
      <c r="P397" s="65">
        <f t="shared" si="335"/>
        <v>1.2436701127276767E-3</v>
      </c>
      <c r="Q397" s="65">
        <f t="shared" si="335"/>
        <v>1.1482081320295062E-3</v>
      </c>
      <c r="R397" s="65">
        <f t="shared" si="335"/>
        <v>1.0717601817623844E-3</v>
      </c>
      <c r="S397" s="65">
        <f t="shared" si="335"/>
        <v>1.0134270027064077E-3</v>
      </c>
      <c r="T397" s="65">
        <f t="shared" si="335"/>
        <v>9.7054743777254216E-4</v>
      </c>
      <c r="U397" s="65">
        <f t="shared" si="335"/>
        <v>9.3988916916910165E-4</v>
      </c>
      <c r="V397" s="65">
        <f t="shared" si="335"/>
        <v>9.1840225048048251E-4</v>
      </c>
      <c r="W397" s="65">
        <f t="shared" si="335"/>
        <v>9.0355346897741005E-4</v>
      </c>
      <c r="X397" s="65">
        <f t="shared" si="335"/>
        <v>8.9339170785169349E-4</v>
      </c>
      <c r="Y397" s="65">
        <f t="shared" si="335"/>
        <v>8.8648392390972366E-4</v>
      </c>
      <c r="Z397" s="65">
        <f t="shared" si="335"/>
        <v>8.8180950338190116E-4</v>
      </c>
      <c r="AA397" s="65">
        <f t="shared" si="335"/>
        <v>8.7865613441364158E-4</v>
      </c>
      <c r="AB397" s="65">
        <f t="shared" si="335"/>
        <v>8.7653330208881694E-4</v>
      </c>
      <c r="AC397" s="65">
        <f t="shared" si="335"/>
        <v>8.7510622887057403E-4</v>
      </c>
    </row>
    <row r="398" spans="1:29" x14ac:dyDescent="0.25">
      <c r="A398" s="30" t="str">
        <f t="shared" si="334"/>
        <v>Residual value (vehicle)</v>
      </c>
      <c r="B398" s="68">
        <f>((1+B358)^B365)*B358/(((1+B358)^B365)-1)*(B355)/B370/(B367)</f>
        <v>-1.0931217673919614E-4</v>
      </c>
      <c r="C398" s="68">
        <f t="shared" ref="C398:AC398" si="336">((1+C358)^C365)*C358/(((1+C358)^C365)-1)*(C355)/C370/(C367)</f>
        <v>-1.0943543447237665E-4</v>
      </c>
      <c r="D398" s="68">
        <f t="shared" si="336"/>
        <v>-1.0961044278427652E-4</v>
      </c>
      <c r="E398" s="68">
        <f t="shared" si="336"/>
        <v>-1.0985780021592194E-4</v>
      </c>
      <c r="F398" s="68">
        <f t="shared" si="336"/>
        <v>-1.102050855872544E-4</v>
      </c>
      <c r="G398" s="68">
        <f t="shared" si="336"/>
        <v>-1.1068793832190012E-4</v>
      </c>
      <c r="H398" s="68">
        <f t="shared" si="336"/>
        <v>-1.1134991135754269E-4</v>
      </c>
      <c r="I398" s="68">
        <f t="shared" si="336"/>
        <v>-1.1223953218328357E-4</v>
      </c>
      <c r="J398" s="68">
        <f t="shared" si="336"/>
        <v>-1.1340243846463104E-4</v>
      </c>
      <c r="K398" s="68">
        <f t="shared" si="336"/>
        <v>-1.1486692236931498E-4</v>
      </c>
      <c r="L398" s="68">
        <f t="shared" si="336"/>
        <v>-1.1662426101691861E-4</v>
      </c>
      <c r="M398" s="68">
        <f t="shared" si="336"/>
        <v>-1.1861141326080898E-4</v>
      </c>
      <c r="N398" s="68">
        <f t="shared" si="336"/>
        <v>-1.2070924173160351E-4</v>
      </c>
      <c r="O398" s="68">
        <f t="shared" si="336"/>
        <v>-1.2276578886197088E-4</v>
      </c>
      <c r="P398" s="68">
        <f t="shared" si="336"/>
        <v>-1.2463790604579422E-4</v>
      </c>
      <c r="Q398" s="68">
        <f t="shared" si="336"/>
        <v>-1.2622893905743041E-4</v>
      </c>
      <c r="R398" s="68">
        <f t="shared" si="336"/>
        <v>-1.2750307156188243E-4</v>
      </c>
      <c r="S398" s="68">
        <f t="shared" si="336"/>
        <v>-1.2847529121281536E-4</v>
      </c>
      <c r="T398" s="68">
        <f t="shared" si="336"/>
        <v>-1.2918995062837979E-4</v>
      </c>
      <c r="U398" s="68">
        <f t="shared" si="336"/>
        <v>-1.2970092177177047E-4</v>
      </c>
      <c r="V398" s="68">
        <f t="shared" si="336"/>
        <v>-1.3005903708324747E-4</v>
      </c>
      <c r="W398" s="68">
        <f t="shared" si="336"/>
        <v>-1.3030651677496533E-4</v>
      </c>
      <c r="X398" s="68">
        <f t="shared" si="336"/>
        <v>-1.3047587946039396E-4</v>
      </c>
      <c r="Y398" s="68">
        <f t="shared" si="336"/>
        <v>-1.305910091927601E-4</v>
      </c>
      <c r="Z398" s="68">
        <f t="shared" si="336"/>
        <v>-1.3066891620155716E-4</v>
      </c>
      <c r="AA398" s="68">
        <f t="shared" si="336"/>
        <v>-1.3072147235102815E-4</v>
      </c>
      <c r="AB398" s="68">
        <f t="shared" si="336"/>
        <v>-1.3075685288977524E-4</v>
      </c>
      <c r="AC398" s="68">
        <f t="shared" si="336"/>
        <v>-1.3078063744341263E-4</v>
      </c>
    </row>
    <row r="399" spans="1:29" x14ac:dyDescent="0.25">
      <c r="A399" s="30" t="str">
        <f t="shared" si="334"/>
        <v>Capex costumization</v>
      </c>
      <c r="B399" s="66">
        <f>((1+B358)^B366)*B358/(((1+B358)^B366)-1)*(B356)/B370/(B367)</f>
        <v>7.6311881817276459E-4</v>
      </c>
      <c r="C399" s="66">
        <f t="shared" ref="C399:AC399" si="337">((1+C358)^C366)*C358/(((1+C358)^C366)-1)*(C356)/C370/(C367)</f>
        <v>7.6311881817276459E-4</v>
      </c>
      <c r="D399" s="66">
        <f t="shared" si="337"/>
        <v>7.6311881817276459E-4</v>
      </c>
      <c r="E399" s="66">
        <f t="shared" si="337"/>
        <v>7.6311881817276459E-4</v>
      </c>
      <c r="F399" s="66">
        <f t="shared" si="337"/>
        <v>7.6311881817276459E-4</v>
      </c>
      <c r="G399" s="66">
        <f t="shared" si="337"/>
        <v>7.6311881817276459E-4</v>
      </c>
      <c r="H399" s="66">
        <f t="shared" si="337"/>
        <v>7.6311881817276459E-4</v>
      </c>
      <c r="I399" s="66">
        <f t="shared" si="337"/>
        <v>7.6311881817276459E-4</v>
      </c>
      <c r="J399" s="66">
        <f t="shared" si="337"/>
        <v>7.6311881817276459E-4</v>
      </c>
      <c r="K399" s="66">
        <f t="shared" si="337"/>
        <v>7.6311881817276459E-4</v>
      </c>
      <c r="L399" s="66">
        <f t="shared" si="337"/>
        <v>7.6311881817276459E-4</v>
      </c>
      <c r="M399" s="66">
        <f t="shared" si="337"/>
        <v>7.6311881817276459E-4</v>
      </c>
      <c r="N399" s="66">
        <f t="shared" si="337"/>
        <v>7.6311881817276459E-4</v>
      </c>
      <c r="O399" s="66">
        <f t="shared" si="337"/>
        <v>7.6311881817276459E-4</v>
      </c>
      <c r="P399" s="66">
        <f t="shared" si="337"/>
        <v>7.6311881817276459E-4</v>
      </c>
      <c r="Q399" s="66">
        <f t="shared" si="337"/>
        <v>7.6311881817276459E-4</v>
      </c>
      <c r="R399" s="66">
        <f t="shared" si="337"/>
        <v>7.6311881817276459E-4</v>
      </c>
      <c r="S399" s="66">
        <f t="shared" si="337"/>
        <v>7.6311881817276459E-4</v>
      </c>
      <c r="T399" s="66">
        <f t="shared" si="337"/>
        <v>7.6311881817276459E-4</v>
      </c>
      <c r="U399" s="66">
        <f t="shared" si="337"/>
        <v>7.6311881817276459E-4</v>
      </c>
      <c r="V399" s="66">
        <f t="shared" si="337"/>
        <v>7.6311881817276459E-4</v>
      </c>
      <c r="W399" s="66">
        <f t="shared" si="337"/>
        <v>7.6311881817276459E-4</v>
      </c>
      <c r="X399" s="66">
        <f t="shared" si="337"/>
        <v>7.6311881817276459E-4</v>
      </c>
      <c r="Y399" s="66">
        <f t="shared" si="337"/>
        <v>7.6311881817276459E-4</v>
      </c>
      <c r="Z399" s="66">
        <f t="shared" si="337"/>
        <v>7.6311881817276459E-4</v>
      </c>
      <c r="AA399" s="66">
        <f t="shared" si="337"/>
        <v>7.6311881817276459E-4</v>
      </c>
      <c r="AB399" s="66">
        <f t="shared" si="337"/>
        <v>7.6311881817276459E-4</v>
      </c>
      <c r="AC399" s="66">
        <f t="shared" si="337"/>
        <v>7.6311881817276459E-4</v>
      </c>
    </row>
    <row r="400" spans="1:29" x14ac:dyDescent="0.25">
      <c r="A400" s="30" t="str">
        <f t="shared" si="334"/>
        <v>Residual value (costumization)</v>
      </c>
      <c r="B400" s="69">
        <f>((1+B358)^B366)*B358/(((1+B358)^B366)-1)*(B357)/B370/(B367)</f>
        <v>-3.8155940908638231E-5</v>
      </c>
      <c r="C400" s="69">
        <f t="shared" ref="C400:AC400" si="338">((1+C358)^C366)*C358/(((1+C358)^C366)-1)*(C357)/C370/(C367)</f>
        <v>-3.8155940908638231E-5</v>
      </c>
      <c r="D400" s="69">
        <f t="shared" si="338"/>
        <v>-3.8155940908638231E-5</v>
      </c>
      <c r="E400" s="69">
        <f t="shared" si="338"/>
        <v>-3.8155940908638231E-5</v>
      </c>
      <c r="F400" s="69">
        <f t="shared" si="338"/>
        <v>-3.8155940908638231E-5</v>
      </c>
      <c r="G400" s="69">
        <f t="shared" si="338"/>
        <v>-3.8155940908638231E-5</v>
      </c>
      <c r="H400" s="69">
        <f t="shared" si="338"/>
        <v>-3.8155940908638231E-5</v>
      </c>
      <c r="I400" s="69">
        <f t="shared" si="338"/>
        <v>-3.8155940908638231E-5</v>
      </c>
      <c r="J400" s="69">
        <f t="shared" si="338"/>
        <v>-3.8155940908638231E-5</v>
      </c>
      <c r="K400" s="69">
        <f t="shared" si="338"/>
        <v>-3.8155940908638231E-5</v>
      </c>
      <c r="L400" s="69">
        <f t="shared" si="338"/>
        <v>-3.8155940908638231E-5</v>
      </c>
      <c r="M400" s="69">
        <f t="shared" si="338"/>
        <v>-3.8155940908638231E-5</v>
      </c>
      <c r="N400" s="69">
        <f t="shared" si="338"/>
        <v>-3.8155940908638231E-5</v>
      </c>
      <c r="O400" s="69">
        <f t="shared" si="338"/>
        <v>-3.8155940908638231E-5</v>
      </c>
      <c r="P400" s="69">
        <f t="shared" si="338"/>
        <v>-3.8155940908638231E-5</v>
      </c>
      <c r="Q400" s="69">
        <f t="shared" si="338"/>
        <v>-3.8155940908638231E-5</v>
      </c>
      <c r="R400" s="69">
        <f t="shared" si="338"/>
        <v>-3.8155940908638231E-5</v>
      </c>
      <c r="S400" s="69">
        <f t="shared" si="338"/>
        <v>-3.8155940908638231E-5</v>
      </c>
      <c r="T400" s="69">
        <f t="shared" si="338"/>
        <v>-3.8155940908638231E-5</v>
      </c>
      <c r="U400" s="69">
        <f t="shared" si="338"/>
        <v>-3.8155940908638231E-5</v>
      </c>
      <c r="V400" s="69">
        <f t="shared" si="338"/>
        <v>-3.8155940908638231E-5</v>
      </c>
      <c r="W400" s="69">
        <f t="shared" si="338"/>
        <v>-3.8155940908638231E-5</v>
      </c>
      <c r="X400" s="69">
        <f t="shared" si="338"/>
        <v>-3.8155940908638231E-5</v>
      </c>
      <c r="Y400" s="69">
        <f t="shared" si="338"/>
        <v>-3.8155940908638231E-5</v>
      </c>
      <c r="Z400" s="69">
        <f t="shared" si="338"/>
        <v>-3.8155940908638231E-5</v>
      </c>
      <c r="AA400" s="69">
        <f t="shared" si="338"/>
        <v>-3.8155940908638231E-5</v>
      </c>
      <c r="AB400" s="69">
        <f t="shared" si="338"/>
        <v>-3.8155940908638231E-5</v>
      </c>
      <c r="AC400" s="69">
        <f t="shared" si="338"/>
        <v>-3.8155940908638231E-5</v>
      </c>
    </row>
    <row r="401" spans="1:29" x14ac:dyDescent="0.25">
      <c r="A401" s="30" t="str">
        <f t="shared" si="334"/>
        <v>Opex fix (admin, crew, insurance)</v>
      </c>
      <c r="B401" s="66">
        <f>B359/B370/(B367)</f>
        <v>3.6264505802320927E-3</v>
      </c>
      <c r="C401" s="66">
        <f t="shared" ref="C401:AC401" si="339">C359/C370/(C367)</f>
        <v>3.6264505802320927E-3</v>
      </c>
      <c r="D401" s="66">
        <f t="shared" si="339"/>
        <v>3.6264505802320927E-3</v>
      </c>
      <c r="E401" s="66">
        <f t="shared" si="339"/>
        <v>3.6264505802320927E-3</v>
      </c>
      <c r="F401" s="66">
        <f t="shared" si="339"/>
        <v>3.6264505802320927E-3</v>
      </c>
      <c r="G401" s="66">
        <f t="shared" si="339"/>
        <v>3.6264505802320927E-3</v>
      </c>
      <c r="H401" s="66">
        <f t="shared" si="339"/>
        <v>3.6264505802320927E-3</v>
      </c>
      <c r="I401" s="66">
        <f t="shared" si="339"/>
        <v>3.6264505802320927E-3</v>
      </c>
      <c r="J401" s="66">
        <f t="shared" si="339"/>
        <v>3.6264505802320927E-3</v>
      </c>
      <c r="K401" s="66">
        <f t="shared" si="339"/>
        <v>3.6264505802320927E-3</v>
      </c>
      <c r="L401" s="66">
        <f t="shared" si="339"/>
        <v>3.6264505802320927E-3</v>
      </c>
      <c r="M401" s="66">
        <f t="shared" si="339"/>
        <v>3.6264505802320927E-3</v>
      </c>
      <c r="N401" s="66">
        <f t="shared" si="339"/>
        <v>3.6264505802320927E-3</v>
      </c>
      <c r="O401" s="66">
        <f t="shared" si="339"/>
        <v>3.6264505802320927E-3</v>
      </c>
      <c r="P401" s="66">
        <f t="shared" si="339"/>
        <v>3.6264505802320927E-3</v>
      </c>
      <c r="Q401" s="66">
        <f t="shared" si="339"/>
        <v>3.6264505802320927E-3</v>
      </c>
      <c r="R401" s="66">
        <f t="shared" si="339"/>
        <v>3.6264505802320927E-3</v>
      </c>
      <c r="S401" s="66">
        <f t="shared" si="339"/>
        <v>3.6264505802320927E-3</v>
      </c>
      <c r="T401" s="66">
        <f t="shared" si="339"/>
        <v>3.6264505802320927E-3</v>
      </c>
      <c r="U401" s="66">
        <f t="shared" si="339"/>
        <v>3.6264505802320927E-3</v>
      </c>
      <c r="V401" s="66">
        <f t="shared" si="339"/>
        <v>3.6264505802320927E-3</v>
      </c>
      <c r="W401" s="66">
        <f t="shared" si="339"/>
        <v>3.6264505802320927E-3</v>
      </c>
      <c r="X401" s="66">
        <f t="shared" si="339"/>
        <v>3.6264505802320927E-3</v>
      </c>
      <c r="Y401" s="66">
        <f t="shared" si="339"/>
        <v>3.6264505802320927E-3</v>
      </c>
      <c r="Z401" s="66">
        <f t="shared" si="339"/>
        <v>3.6264505802320927E-3</v>
      </c>
      <c r="AA401" s="66">
        <f t="shared" si="339"/>
        <v>3.6264505802320927E-3</v>
      </c>
      <c r="AB401" s="66">
        <f t="shared" si="339"/>
        <v>3.6264505802320927E-3</v>
      </c>
      <c r="AC401" s="66">
        <f t="shared" si="339"/>
        <v>3.6264505802320927E-3</v>
      </c>
    </row>
    <row r="402" spans="1:29" x14ac:dyDescent="0.25">
      <c r="A402" s="30" t="str">
        <f t="shared" si="334"/>
        <v>Opex maintenance &amp; repair</v>
      </c>
      <c r="B402" s="66">
        <f>B360/B370/(B367)</f>
        <v>3.4736649752972778E-3</v>
      </c>
      <c r="C402" s="66">
        <f t="shared" ref="C402:AC402" si="340">C360/C370/(C367)</f>
        <v>3.4617894207883393E-3</v>
      </c>
      <c r="D402" s="66">
        <f t="shared" si="340"/>
        <v>3.44492783576762E-3</v>
      </c>
      <c r="E402" s="66">
        <f t="shared" si="340"/>
        <v>3.4210956056357029E-3</v>
      </c>
      <c r="F402" s="66">
        <f t="shared" si="340"/>
        <v>3.387635584499539E-3</v>
      </c>
      <c r="G402" s="66">
        <f t="shared" si="340"/>
        <v>3.3411140087564748E-3</v>
      </c>
      <c r="H402" s="66">
        <f t="shared" si="340"/>
        <v>3.2773346687883435E-3</v>
      </c>
      <c r="I402" s="66">
        <f t="shared" si="340"/>
        <v>3.1916220701889431E-3</v>
      </c>
      <c r="J402" s="66">
        <f t="shared" si="340"/>
        <v>3.0795791453632469E-3</v>
      </c>
      <c r="K402" s="66">
        <f t="shared" si="340"/>
        <v>2.9384800192575641E-3</v>
      </c>
      <c r="L402" s="66">
        <f t="shared" si="340"/>
        <v>2.7691651181817939E-3</v>
      </c>
      <c r="M402" s="66">
        <f t="shared" si="340"/>
        <v>2.5777082888133671E-3</v>
      </c>
      <c r="N402" s="66">
        <f t="shared" si="340"/>
        <v>2.3755880995767228E-3</v>
      </c>
      <c r="O402" s="66">
        <f t="shared" si="340"/>
        <v>2.1774452576090466E-3</v>
      </c>
      <c r="P402" s="66">
        <f t="shared" si="340"/>
        <v>1.9970717500818881E-3</v>
      </c>
      <c r="Q402" s="66">
        <f t="shared" si="340"/>
        <v>1.8437799543652188E-3</v>
      </c>
      <c r="R402" s="66">
        <f t="shared" si="340"/>
        <v>1.7210206790013629E-3</v>
      </c>
      <c r="S402" s="66">
        <f t="shared" si="340"/>
        <v>1.6273499034532913E-3</v>
      </c>
      <c r="T402" s="66">
        <f t="shared" si="340"/>
        <v>1.5584943710184004E-3</v>
      </c>
      <c r="U402" s="66">
        <f t="shared" si="340"/>
        <v>1.5092636614373297E-3</v>
      </c>
      <c r="V402" s="66">
        <f t="shared" si="340"/>
        <v>1.4747602043949845E-3</v>
      </c>
      <c r="W402" s="66">
        <f t="shared" si="340"/>
        <v>1.4509161948305144E-3</v>
      </c>
      <c r="X402" s="66">
        <f t="shared" si="340"/>
        <v>1.4345985508929758E-3</v>
      </c>
      <c r="Y402" s="66">
        <f t="shared" si="340"/>
        <v>1.4235061076276786E-3</v>
      </c>
      <c r="Z402" s="66">
        <f t="shared" si="340"/>
        <v>1.4159999747001592E-3</v>
      </c>
      <c r="AA402" s="66">
        <f t="shared" si="340"/>
        <v>1.4109363295906981E-3</v>
      </c>
      <c r="AB402" s="66">
        <f t="shared" si="340"/>
        <v>1.4075275088570635E-3</v>
      </c>
      <c r="AC402" s="66">
        <f t="shared" si="340"/>
        <v>1.4052359304229719E-3</v>
      </c>
    </row>
    <row r="403" spans="1:29" x14ac:dyDescent="0.25">
      <c r="A403" s="30" t="str">
        <f t="shared" si="334"/>
        <v>Opex var (mode-fees, shunting)</v>
      </c>
      <c r="B403" s="66">
        <f>B361*B370/B370/(B367)</f>
        <v>4.0016006402561026E-3</v>
      </c>
      <c r="C403" s="66">
        <f t="shared" ref="C403:AC403" si="341">C361*C370/C370/(C367)</f>
        <v>4.0016006402561026E-3</v>
      </c>
      <c r="D403" s="66">
        <f t="shared" si="341"/>
        <v>4.0016006402561026E-3</v>
      </c>
      <c r="E403" s="66">
        <f t="shared" si="341"/>
        <v>4.0016006402561026E-3</v>
      </c>
      <c r="F403" s="66">
        <f t="shared" si="341"/>
        <v>4.0016006402561026E-3</v>
      </c>
      <c r="G403" s="66">
        <f t="shared" si="341"/>
        <v>4.0016006402561026E-3</v>
      </c>
      <c r="H403" s="66">
        <f t="shared" si="341"/>
        <v>4.0016006402561026E-3</v>
      </c>
      <c r="I403" s="66">
        <f t="shared" si="341"/>
        <v>4.0016006402561026E-3</v>
      </c>
      <c r="J403" s="66">
        <f t="shared" si="341"/>
        <v>4.0016006402561026E-3</v>
      </c>
      <c r="K403" s="66">
        <f t="shared" si="341"/>
        <v>4.0016006402561026E-3</v>
      </c>
      <c r="L403" s="66">
        <f t="shared" si="341"/>
        <v>4.0016006402561026E-3</v>
      </c>
      <c r="M403" s="66">
        <f t="shared" si="341"/>
        <v>4.0016006402561026E-3</v>
      </c>
      <c r="N403" s="66">
        <f t="shared" si="341"/>
        <v>4.0016006402561026E-3</v>
      </c>
      <c r="O403" s="66">
        <f t="shared" si="341"/>
        <v>4.0016006402561026E-3</v>
      </c>
      <c r="P403" s="66">
        <f t="shared" si="341"/>
        <v>4.0016006402561026E-3</v>
      </c>
      <c r="Q403" s="66">
        <f t="shared" si="341"/>
        <v>4.0016006402561026E-3</v>
      </c>
      <c r="R403" s="66">
        <f t="shared" si="341"/>
        <v>4.0016006402561026E-3</v>
      </c>
      <c r="S403" s="66">
        <f t="shared" si="341"/>
        <v>4.0016006402561026E-3</v>
      </c>
      <c r="T403" s="66">
        <f t="shared" si="341"/>
        <v>4.0016006402561026E-3</v>
      </c>
      <c r="U403" s="66">
        <f t="shared" si="341"/>
        <v>4.0016006402561026E-3</v>
      </c>
      <c r="V403" s="66">
        <f t="shared" si="341"/>
        <v>4.0016006402561026E-3</v>
      </c>
      <c r="W403" s="66">
        <f t="shared" si="341"/>
        <v>4.0016006402561026E-3</v>
      </c>
      <c r="X403" s="66">
        <f t="shared" si="341"/>
        <v>4.0016006402561026E-3</v>
      </c>
      <c r="Y403" s="66">
        <f t="shared" si="341"/>
        <v>4.0016006402561026E-3</v>
      </c>
      <c r="Z403" s="66">
        <f t="shared" si="341"/>
        <v>4.0016006402561026E-3</v>
      </c>
      <c r="AA403" s="66">
        <f t="shared" si="341"/>
        <v>4.0016006402561026E-3</v>
      </c>
      <c r="AB403" s="66">
        <f t="shared" si="341"/>
        <v>4.0016006402561026E-3</v>
      </c>
      <c r="AC403" s="66">
        <f t="shared" si="341"/>
        <v>4.0016006402561026E-3</v>
      </c>
    </row>
    <row r="404" spans="1:29" x14ac:dyDescent="0.25">
      <c r="A404" s="30" t="str">
        <f t="shared" si="334"/>
        <v>Fuel Cost</v>
      </c>
      <c r="B404" s="66">
        <f>B362*B363*B370/B370/(B367)</f>
        <v>3.7811888058906298E-3</v>
      </c>
      <c r="C404" s="66">
        <f t="shared" ref="C404:AC404" si="342">C362*C363*C370/C370/(C367)</f>
        <v>3.766509351838834E-3</v>
      </c>
      <c r="D404" s="66">
        <f t="shared" si="342"/>
        <v>3.7457007471248947E-3</v>
      </c>
      <c r="E404" s="66">
        <f t="shared" si="342"/>
        <v>3.7163580658443711E-3</v>
      </c>
      <c r="F404" s="66">
        <f t="shared" si="342"/>
        <v>3.6752964398974251E-3</v>
      </c>
      <c r="G404" s="66">
        <f t="shared" si="342"/>
        <v>3.618467847289252E-3</v>
      </c>
      <c r="H404" s="66">
        <f t="shared" si="342"/>
        <v>3.5410532765914556E-3</v>
      </c>
      <c r="I404" s="66">
        <f t="shared" si="342"/>
        <v>3.4379185311090112E-3</v>
      </c>
      <c r="J404" s="66">
        <f t="shared" si="342"/>
        <v>3.3046614981456801E-3</v>
      </c>
      <c r="K404" s="66">
        <f t="shared" si="342"/>
        <v>3.1393615751343896E-3</v>
      </c>
      <c r="L404" s="66">
        <f t="shared" si="342"/>
        <v>2.9447068156418948E-3</v>
      </c>
      <c r="M404" s="66">
        <f t="shared" si="342"/>
        <v>2.7294594720870869E-3</v>
      </c>
      <c r="N404" s="66">
        <f t="shared" si="342"/>
        <v>2.5078245590068032E-3</v>
      </c>
      <c r="O404" s="66">
        <f t="shared" si="342"/>
        <v>2.2961348905486032E-3</v>
      </c>
      <c r="P404" s="66">
        <f t="shared" si="342"/>
        <v>2.1082363815187292E-3</v>
      </c>
      <c r="Q404" s="66">
        <f t="shared" si="342"/>
        <v>1.9521505666787976E-3</v>
      </c>
      <c r="R404" s="66">
        <f t="shared" si="342"/>
        <v>1.829539704585387E-3</v>
      </c>
      <c r="S404" s="66">
        <f t="shared" si="342"/>
        <v>1.7374095371924297E-3</v>
      </c>
      <c r="T404" s="66">
        <f t="shared" si="342"/>
        <v>1.67047438245117E-3</v>
      </c>
      <c r="U404" s="66">
        <f t="shared" si="342"/>
        <v>1.6230260209634281E-3</v>
      </c>
      <c r="V404" s="66">
        <f t="shared" si="342"/>
        <v>1.5899751393128785E-3</v>
      </c>
      <c r="W404" s="66">
        <f t="shared" si="342"/>
        <v>1.5672329007415124E-3</v>
      </c>
      <c r="X404" s="66">
        <f t="shared" si="342"/>
        <v>1.5517153940200947E-3</v>
      </c>
      <c r="Y404" s="66">
        <f t="shared" si="342"/>
        <v>1.5411882764825703E-3</v>
      </c>
      <c r="Z404" s="66">
        <f t="shared" si="342"/>
        <v>1.534074522164988E-3</v>
      </c>
      <c r="AA404" s="66">
        <f t="shared" si="342"/>
        <v>1.5292800573690137E-3</v>
      </c>
      <c r="AB404" s="66">
        <f t="shared" si="342"/>
        <v>1.5260544809025535E-3</v>
      </c>
      <c r="AC404" s="66">
        <f t="shared" si="342"/>
        <v>1.5238870080703825E-3</v>
      </c>
    </row>
    <row r="405" spans="1:29" x14ac:dyDescent="0.25">
      <c r="A405" s="59" t="str">
        <f>A368</f>
        <v>Market failure (av. utilization)</v>
      </c>
      <c r="B405" s="66">
        <f t="shared" ref="B405:AC405" si="343">B394/B368-B394/B367</f>
        <v>1.5110217535861593E-2</v>
      </c>
      <c r="C405" s="66">
        <f t="shared" si="343"/>
        <v>1.5081191765619031E-2</v>
      </c>
      <c r="D405" s="66">
        <f t="shared" si="343"/>
        <v>1.5040008394304485E-2</v>
      </c>
      <c r="E405" s="66">
        <f t="shared" si="343"/>
        <v>1.4981857822486538E-2</v>
      </c>
      <c r="F405" s="66">
        <f t="shared" si="343"/>
        <v>1.4900330442527615E-2</v>
      </c>
      <c r="G405" s="66">
        <f t="shared" si="343"/>
        <v>1.4787200951461445E-2</v>
      </c>
      <c r="H405" s="66">
        <f t="shared" si="343"/>
        <v>1.4632526576856899E-2</v>
      </c>
      <c r="I405" s="66">
        <f t="shared" si="343"/>
        <v>1.4425429283064423E-2</v>
      </c>
      <c r="J405" s="66">
        <f t="shared" si="343"/>
        <v>1.4156042003735599E-2</v>
      </c>
      <c r="K405" s="66">
        <f t="shared" si="343"/>
        <v>1.3818936483440711E-2</v>
      </c>
      <c r="L405" s="66">
        <f t="shared" si="343"/>
        <v>1.3417571731008937E-2</v>
      </c>
      <c r="M405" s="66">
        <f t="shared" si="343"/>
        <v>1.2967861709697364E-2</v>
      </c>
      <c r="N405" s="66">
        <f t="shared" si="343"/>
        <v>1.249787575792647E-2</v>
      </c>
      <c r="O405" s="66">
        <f t="shared" si="343"/>
        <v>1.2041894892604226E-2</v>
      </c>
      <c r="P405" s="66">
        <f t="shared" si="343"/>
        <v>1.1630900937429564E-2</v>
      </c>
      <c r="Q405" s="66">
        <f t="shared" si="343"/>
        <v>1.1284682257498919E-2</v>
      </c>
      <c r="R405" s="66">
        <f t="shared" si="343"/>
        <v>1.1009455551378056E-2</v>
      </c>
      <c r="S405" s="66">
        <f t="shared" si="343"/>
        <v>1.0800661260344624E-2</v>
      </c>
      <c r="T405" s="66">
        <f t="shared" si="343"/>
        <v>1.0647851891267279E-2</v>
      </c>
      <c r="U405" s="66">
        <f t="shared" si="343"/>
        <v>1.053894407094284E-2</v>
      </c>
      <c r="V405" s="66">
        <f t="shared" si="343"/>
        <v>1.0462789049759922E-2</v>
      </c>
      <c r="W405" s="66">
        <f t="shared" si="343"/>
        <v>1.041024468995976E-2</v>
      </c>
      <c r="X405" s="66">
        <f t="shared" si="343"/>
        <v>1.0374325270966711E-2</v>
      </c>
      <c r="Y405" s="66">
        <f t="shared" si="343"/>
        <v>1.0349926126041726E-2</v>
      </c>
      <c r="Z405" s="66">
        <f t="shared" si="343"/>
        <v>1.0333423869005444E-2</v>
      </c>
      <c r="AA405" s="66">
        <f t="shared" si="343"/>
        <v>1.0322295246578303E-2</v>
      </c>
      <c r="AB405" s="66">
        <f t="shared" si="343"/>
        <v>1.0314805245412955E-2</v>
      </c>
      <c r="AC405" s="66">
        <f t="shared" si="343"/>
        <v>1.0309770878454538E-2</v>
      </c>
    </row>
    <row r="406" spans="1:29" x14ac:dyDescent="0.25">
      <c r="A406" s="59" t="str">
        <f>A369</f>
        <v>Payload loss (fuel)</v>
      </c>
      <c r="B406" s="66">
        <f>B394/(B367-B369)-B394/B367</f>
        <v>3.2251057191167234E-4</v>
      </c>
      <c r="C406" s="66">
        <f t="shared" ref="C406:AC406" si="344">C394/(C367-C369)-C394/C367</f>
        <v>3.2189104954285716E-4</v>
      </c>
      <c r="D406" s="66">
        <f t="shared" si="344"/>
        <v>3.210120368744851E-4</v>
      </c>
      <c r="E406" s="66">
        <f t="shared" si="344"/>
        <v>3.1977087842461477E-4</v>
      </c>
      <c r="F406" s="66">
        <f t="shared" si="344"/>
        <v>3.1803076833853555E-4</v>
      </c>
      <c r="G406" s="66">
        <f t="shared" si="344"/>
        <v>3.1561614679008823E-4</v>
      </c>
      <c r="H406" s="66">
        <f t="shared" si="344"/>
        <v>3.1231479650208407E-4</v>
      </c>
      <c r="I406" s="66">
        <f t="shared" si="344"/>
        <v>3.0789453805750086E-4</v>
      </c>
      <c r="J406" s="66">
        <f t="shared" si="344"/>
        <v>3.0214477004020593E-4</v>
      </c>
      <c r="K406" s="66">
        <f t="shared" si="344"/>
        <v>2.9494963245288441E-4</v>
      </c>
      <c r="L406" s="66">
        <f t="shared" si="344"/>
        <v>2.8638295394248225E-4</v>
      </c>
      <c r="M406" s="66">
        <f t="shared" si="344"/>
        <v>2.7678440012792772E-4</v>
      </c>
      <c r="N406" s="66">
        <f t="shared" si="344"/>
        <v>2.6675307941819403E-4</v>
      </c>
      <c r="O406" s="66">
        <f t="shared" si="344"/>
        <v>2.5702068150222461E-4</v>
      </c>
      <c r="P406" s="66">
        <f t="shared" si="344"/>
        <v>2.4824847850640243E-4</v>
      </c>
      <c r="Q406" s="66">
        <f t="shared" si="344"/>
        <v>2.4085883079246785E-4</v>
      </c>
      <c r="R406" s="66">
        <f t="shared" si="344"/>
        <v>2.3498442678830667E-4</v>
      </c>
      <c r="S406" s="66">
        <f t="shared" si="344"/>
        <v>2.3052794784925168E-4</v>
      </c>
      <c r="T406" s="66">
        <f t="shared" si="344"/>
        <v>2.272664040033328E-4</v>
      </c>
      <c r="U406" s="66">
        <f t="shared" si="344"/>
        <v>2.249418892612317E-4</v>
      </c>
      <c r="V406" s="66">
        <f t="shared" si="344"/>
        <v>2.2331644612135805E-4</v>
      </c>
      <c r="W406" s="66">
        <f t="shared" si="344"/>
        <v>2.2219494595171127E-4</v>
      </c>
      <c r="X406" s="66">
        <f t="shared" si="344"/>
        <v>2.2142828641589021E-4</v>
      </c>
      <c r="Y406" s="66">
        <f t="shared" si="344"/>
        <v>2.2090751415266945E-4</v>
      </c>
      <c r="Z406" s="66">
        <f t="shared" si="344"/>
        <v>2.2055529206572826E-4</v>
      </c>
      <c r="AA406" s="66">
        <f t="shared" si="344"/>
        <v>2.2031776415621686E-4</v>
      </c>
      <c r="AB406" s="66">
        <f t="shared" si="344"/>
        <v>2.2015789851869555E-4</v>
      </c>
      <c r="AC406" s="66">
        <f t="shared" si="344"/>
        <v>2.2005044562709367E-4</v>
      </c>
    </row>
    <row r="407" spans="1:29" ht="15.75" thickBot="1" x14ac:dyDescent="0.3">
      <c r="A407" s="59" t="str">
        <f>A344</f>
        <v>Emission Cost</v>
      </c>
      <c r="B407" s="68">
        <f>B364*B370/B370/(B367)</f>
        <v>0</v>
      </c>
      <c r="C407" s="68">
        <f t="shared" ref="C407:AC407" si="345">C364*C370/C370/(C367)</f>
        <v>0</v>
      </c>
      <c r="D407" s="68">
        <f t="shared" si="345"/>
        <v>0</v>
      </c>
      <c r="E407" s="68">
        <f t="shared" si="345"/>
        <v>0</v>
      </c>
      <c r="F407" s="68">
        <f t="shared" si="345"/>
        <v>0</v>
      </c>
      <c r="G407" s="68">
        <f t="shared" si="345"/>
        <v>0</v>
      </c>
      <c r="H407" s="68">
        <f t="shared" si="345"/>
        <v>0</v>
      </c>
      <c r="I407" s="68">
        <f t="shared" si="345"/>
        <v>0</v>
      </c>
      <c r="J407" s="68">
        <f t="shared" si="345"/>
        <v>0</v>
      </c>
      <c r="K407" s="68">
        <f t="shared" si="345"/>
        <v>0</v>
      </c>
      <c r="L407" s="68">
        <f t="shared" si="345"/>
        <v>0</v>
      </c>
      <c r="M407" s="68">
        <f t="shared" si="345"/>
        <v>0</v>
      </c>
      <c r="N407" s="68">
        <f t="shared" si="345"/>
        <v>0</v>
      </c>
      <c r="O407" s="68">
        <f t="shared" si="345"/>
        <v>0</v>
      </c>
      <c r="P407" s="68">
        <f t="shared" si="345"/>
        <v>0</v>
      </c>
      <c r="Q407" s="68">
        <f t="shared" si="345"/>
        <v>0</v>
      </c>
      <c r="R407" s="68">
        <f t="shared" si="345"/>
        <v>0</v>
      </c>
      <c r="S407" s="68">
        <f t="shared" si="345"/>
        <v>0</v>
      </c>
      <c r="T407" s="68">
        <f t="shared" si="345"/>
        <v>0</v>
      </c>
      <c r="U407" s="68">
        <f t="shared" si="345"/>
        <v>0</v>
      </c>
      <c r="V407" s="68">
        <f t="shared" si="345"/>
        <v>0</v>
      </c>
      <c r="W407" s="68">
        <f t="shared" si="345"/>
        <v>0</v>
      </c>
      <c r="X407" s="68">
        <f t="shared" si="345"/>
        <v>0</v>
      </c>
      <c r="Y407" s="68">
        <f t="shared" si="345"/>
        <v>0</v>
      </c>
      <c r="Z407" s="68">
        <f t="shared" si="345"/>
        <v>0</v>
      </c>
      <c r="AA407" s="68">
        <f t="shared" si="345"/>
        <v>0</v>
      </c>
      <c r="AB407" s="68">
        <f t="shared" si="345"/>
        <v>0</v>
      </c>
      <c r="AC407" s="68">
        <f t="shared" si="345"/>
        <v>0</v>
      </c>
    </row>
    <row r="408" spans="1:29" ht="15.75" thickBot="1" x14ac:dyDescent="0.3">
      <c r="A408" s="31" t="s">
        <v>210</v>
      </c>
      <c r="B408" s="67">
        <f>B397+B398+B399+B400+B401+B402+B403+B404+B405+B406+B407</f>
        <v>3.3094497681097859E-2</v>
      </c>
      <c r="C408" s="67">
        <f t="shared" ref="C408:AC408" si="346">C397+C398+C399+C400+C401+C402+C403+C404+C405+C406+C407</f>
        <v>3.303077865820174E-2</v>
      </c>
      <c r="D408" s="67">
        <f t="shared" si="346"/>
        <v>3.2940370577458272E-2</v>
      </c>
      <c r="E408" s="67">
        <f t="shared" si="346"/>
        <v>3.2812715132447635E-2</v>
      </c>
      <c r="F408" s="67">
        <f t="shared" si="346"/>
        <v>3.2633741587668248E-2</v>
      </c>
      <c r="G408" s="67">
        <f t="shared" si="346"/>
        <v>3.2385393289889E-2</v>
      </c>
      <c r="H408" s="67">
        <f t="shared" si="346"/>
        <v>3.2045843299156329E-2</v>
      </c>
      <c r="I408" s="67">
        <f t="shared" si="346"/>
        <v>3.1591211532467231E-2</v>
      </c>
      <c r="J408" s="67">
        <f t="shared" si="346"/>
        <v>3.0999837244169891E-2</v>
      </c>
      <c r="K408" s="67">
        <f t="shared" si="346"/>
        <v>3.0259804018984988E-2</v>
      </c>
      <c r="L408" s="67">
        <f t="shared" si="346"/>
        <v>2.9378705269970728E-2</v>
      </c>
      <c r="M408" s="67">
        <f t="shared" si="346"/>
        <v>2.8391476235044052E-2</v>
      </c>
      <c r="N408" s="67">
        <f t="shared" si="346"/>
        <v>2.7359736323528033E-2</v>
      </c>
      <c r="O408" s="67">
        <f t="shared" si="346"/>
        <v>2.6358741174911528E-2</v>
      </c>
      <c r="P408" s="67">
        <f t="shared" si="346"/>
        <v>2.5456503851970784E-2</v>
      </c>
      <c r="Q408" s="67">
        <f t="shared" si="346"/>
        <v>2.4696464900059799E-2</v>
      </c>
      <c r="R408" s="67">
        <f t="shared" si="346"/>
        <v>2.4092271569705934E-2</v>
      </c>
      <c r="S408" s="67">
        <f t="shared" si="346"/>
        <v>2.3633914458085513E-2</v>
      </c>
      <c r="T408" s="67">
        <f t="shared" si="346"/>
        <v>2.3298458633636665E-2</v>
      </c>
      <c r="U408" s="67">
        <f t="shared" si="346"/>
        <v>2.3059377987754481E-2</v>
      </c>
      <c r="V408" s="67">
        <f t="shared" si="346"/>
        <v>2.2892198150738702E-2</v>
      </c>
      <c r="W408" s="67">
        <f t="shared" si="346"/>
        <v>2.2776849781438267E-2</v>
      </c>
      <c r="X408" s="67">
        <f t="shared" si="346"/>
        <v>2.2697997428439292E-2</v>
      </c>
      <c r="Y408" s="67">
        <f t="shared" si="346"/>
        <v>2.2644435036773929E-2</v>
      </c>
      <c r="Z408" s="67">
        <f t="shared" si="346"/>
        <v>2.2608208342868988E-2</v>
      </c>
      <c r="AA408" s="67">
        <f t="shared" si="346"/>
        <v>2.2583778157509164E-2</v>
      </c>
      <c r="AB408" s="67">
        <f t="shared" si="346"/>
        <v>2.2567335680642633E-2</v>
      </c>
      <c r="AC408" s="67">
        <f t="shared" si="346"/>
        <v>2.2556283951754467E-2</v>
      </c>
    </row>
    <row r="410" spans="1:29" x14ac:dyDescent="0.25">
      <c r="B410" s="40"/>
    </row>
    <row r="429" spans="1:1" s="3" customFormat="1" ht="21" x14ac:dyDescent="0.35">
      <c r="A429" s="2" t="str">
        <f>'Parameter Input'!A123</f>
        <v>Railway long-haul:  Neo bulk</v>
      </c>
    </row>
    <row r="430" spans="1:1" s="3" customFormat="1" ht="21" x14ac:dyDescent="0.35">
      <c r="A430" s="2" t="s">
        <v>103</v>
      </c>
    </row>
    <row r="431" spans="1:1" x14ac:dyDescent="0.25">
      <c r="A431" s="33" t="s">
        <v>195</v>
      </c>
    </row>
    <row r="432" spans="1:1" x14ac:dyDescent="0.25">
      <c r="A432" s="33" t="s">
        <v>196</v>
      </c>
    </row>
    <row r="433" spans="1:44" ht="15.75" thickBot="1" x14ac:dyDescent="0.3">
      <c r="A433" s="34" t="s">
        <v>197</v>
      </c>
      <c r="B433" s="34"/>
    </row>
    <row r="434" spans="1:44" ht="15.75" thickBot="1" x14ac:dyDescent="0.3">
      <c r="A434" s="39" t="s">
        <v>198</v>
      </c>
      <c r="B434" s="35"/>
    </row>
    <row r="435" spans="1:44" ht="15.75" thickBot="1" x14ac:dyDescent="0.3">
      <c r="A435" s="38" t="s">
        <v>199</v>
      </c>
      <c r="B435" s="36"/>
    </row>
    <row r="436" spans="1:44" ht="15.75" thickBot="1" x14ac:dyDescent="0.3"/>
    <row r="437" spans="1:44" x14ac:dyDescent="0.25">
      <c r="A437" s="5" t="s">
        <v>200</v>
      </c>
      <c r="B437" s="6">
        <v>2023</v>
      </c>
      <c r="C437" s="6">
        <v>2050</v>
      </c>
      <c r="D437" s="7"/>
      <c r="E437" s="5" t="s">
        <v>201</v>
      </c>
      <c r="F437" s="8"/>
      <c r="G437" s="8"/>
      <c r="H437" s="8"/>
      <c r="I437" s="8"/>
      <c r="J437" s="8"/>
      <c r="K437" s="9"/>
      <c r="L437" s="10" t="s">
        <v>2</v>
      </c>
      <c r="M437" s="11"/>
      <c r="N437" s="11"/>
      <c r="O437" s="11"/>
      <c r="P437" s="12"/>
      <c r="Q437" s="13">
        <v>0</v>
      </c>
      <c r="R437" s="13">
        <v>1</v>
      </c>
      <c r="S437" s="13">
        <v>2</v>
      </c>
      <c r="T437" s="13">
        <v>3</v>
      </c>
      <c r="U437" s="13">
        <v>4</v>
      </c>
      <c r="V437" s="13">
        <v>5</v>
      </c>
      <c r="W437" s="13">
        <v>6</v>
      </c>
      <c r="X437" s="13">
        <v>7</v>
      </c>
      <c r="Y437" s="13">
        <v>8</v>
      </c>
      <c r="Z437" s="13">
        <v>9</v>
      </c>
      <c r="AA437" s="13">
        <v>10</v>
      </c>
      <c r="AB437" s="13">
        <v>11</v>
      </c>
      <c r="AC437" s="13">
        <v>12</v>
      </c>
      <c r="AD437" s="13">
        <v>13</v>
      </c>
      <c r="AE437" s="13">
        <v>14</v>
      </c>
      <c r="AF437" s="13">
        <v>15</v>
      </c>
      <c r="AG437" s="13">
        <v>16</v>
      </c>
      <c r="AH437" s="13">
        <v>17</v>
      </c>
      <c r="AI437" s="13">
        <v>18</v>
      </c>
      <c r="AJ437" s="13">
        <v>19</v>
      </c>
      <c r="AK437" s="13">
        <v>20</v>
      </c>
      <c r="AL437" s="13">
        <v>21</v>
      </c>
      <c r="AM437" s="13">
        <v>22</v>
      </c>
      <c r="AN437" s="13">
        <v>23</v>
      </c>
      <c r="AO437" s="13">
        <v>24</v>
      </c>
      <c r="AP437" s="13">
        <v>25</v>
      </c>
      <c r="AQ437" s="13">
        <v>26</v>
      </c>
      <c r="AR437" s="14">
        <v>27</v>
      </c>
    </row>
    <row r="438" spans="1:44" ht="15.75" thickBot="1" x14ac:dyDescent="0.3">
      <c r="A438" s="15"/>
      <c r="B438" s="3" t="s">
        <v>202</v>
      </c>
      <c r="C438" s="3" t="s">
        <v>203</v>
      </c>
      <c r="D438" s="16" t="s">
        <v>5</v>
      </c>
      <c r="E438" s="17"/>
      <c r="F438" s="18"/>
      <c r="G438" s="18"/>
      <c r="H438" s="18"/>
      <c r="I438" s="18"/>
      <c r="J438" s="18"/>
      <c r="K438" s="19"/>
      <c r="L438" s="20" t="s">
        <v>8</v>
      </c>
      <c r="M438" s="20" t="s">
        <v>204</v>
      </c>
      <c r="N438" s="20" t="s">
        <v>205</v>
      </c>
      <c r="O438" s="20" t="s">
        <v>9</v>
      </c>
      <c r="P438" s="21" t="s">
        <v>10</v>
      </c>
      <c r="Q438" s="22">
        <v>2023</v>
      </c>
      <c r="R438" s="22">
        <v>2024</v>
      </c>
      <c r="S438" s="22">
        <v>2025</v>
      </c>
      <c r="T438" s="22">
        <v>2026</v>
      </c>
      <c r="U438" s="22">
        <v>2027</v>
      </c>
      <c r="V438" s="22">
        <v>2028</v>
      </c>
      <c r="W438" s="22">
        <v>2029</v>
      </c>
      <c r="X438" s="22">
        <v>2030</v>
      </c>
      <c r="Y438" s="22">
        <v>2031</v>
      </c>
      <c r="Z438" s="22">
        <v>2032</v>
      </c>
      <c r="AA438" s="22">
        <v>2033</v>
      </c>
      <c r="AB438" s="22">
        <v>2034</v>
      </c>
      <c r="AC438" s="22">
        <v>2035</v>
      </c>
      <c r="AD438" s="22">
        <v>2036</v>
      </c>
      <c r="AE438" s="22">
        <v>2037</v>
      </c>
      <c r="AF438" s="22">
        <v>2038</v>
      </c>
      <c r="AG438" s="22">
        <v>2039</v>
      </c>
      <c r="AH438" s="22">
        <v>2040</v>
      </c>
      <c r="AI438" s="22">
        <v>2041</v>
      </c>
      <c r="AJ438" s="22">
        <v>2042</v>
      </c>
      <c r="AK438" s="22">
        <v>2043</v>
      </c>
      <c r="AL438" s="22">
        <v>2044</v>
      </c>
      <c r="AM438" s="22">
        <v>2045</v>
      </c>
      <c r="AN438" s="22">
        <v>2046</v>
      </c>
      <c r="AO438" s="22">
        <v>2047</v>
      </c>
      <c r="AP438" s="22">
        <v>2048</v>
      </c>
      <c r="AQ438" s="22">
        <v>2049</v>
      </c>
      <c r="AR438" s="23">
        <v>2050</v>
      </c>
    </row>
    <row r="439" spans="1:44" x14ac:dyDescent="0.25">
      <c r="A439" s="24" t="s">
        <v>18</v>
      </c>
      <c r="B439" s="41">
        <f>'Parameter Input'!$L$113</f>
        <v>10000000</v>
      </c>
      <c r="C439" s="42">
        <f>'Parameter Input'!$M$113</f>
        <v>4000000</v>
      </c>
      <c r="D439" s="1" t="s">
        <v>15</v>
      </c>
      <c r="L439" s="51">
        <f>'Parameter Input'!$O$113</f>
        <v>12</v>
      </c>
      <c r="M439" s="52">
        <v>0</v>
      </c>
      <c r="N439" s="52">
        <v>1</v>
      </c>
      <c r="O439" s="52">
        <f>'Parameter Input'!$P$113</f>
        <v>0.9</v>
      </c>
      <c r="P439" s="53">
        <f>'Parameter Input'!$Q$113</f>
        <v>0.4</v>
      </c>
      <c r="Q439" s="4">
        <f t="shared" ref="Q439:AR448" si="347">$N439+($M439-$N439)*((1/(1+EXP(-$P439*(Q$9-$L439)))^$O439))</f>
        <v>0.9867978615748374</v>
      </c>
      <c r="R439" s="4">
        <f t="shared" si="347"/>
        <v>0.98114509762858249</v>
      </c>
      <c r="S439" s="4">
        <f t="shared" si="347"/>
        <v>0.97311898315872036</v>
      </c>
      <c r="T439" s="4">
        <f t="shared" si="347"/>
        <v>0.96177484161592774</v>
      </c>
      <c r="U439" s="4">
        <f t="shared" si="347"/>
        <v>0.94584787155511363</v>
      </c>
      <c r="V439" s="4">
        <f t="shared" si="347"/>
        <v>0.92370360150141495</v>
      </c>
      <c r="W439" s="4">
        <f t="shared" si="347"/>
        <v>0.89334463567658451</v>
      </c>
      <c r="X439" s="4">
        <f t="shared" si="347"/>
        <v>0.85254543874327005</v>
      </c>
      <c r="Y439" s="4">
        <f t="shared" si="347"/>
        <v>0.79921300652623883</v>
      </c>
      <c r="Z439" s="4">
        <f t="shared" si="347"/>
        <v>0.73204982249993378</v>
      </c>
      <c r="AA439" s="4">
        <f t="shared" si="347"/>
        <v>0.65145592958786691</v>
      </c>
      <c r="AB439" s="4">
        <f t="shared" si="347"/>
        <v>0.56032247880849573</v>
      </c>
      <c r="AC439" s="4">
        <f t="shared" si="347"/>
        <v>0.46411326873185343</v>
      </c>
      <c r="AD439" s="4">
        <f t="shared" si="347"/>
        <v>0.36979727595523937</v>
      </c>
      <c r="AE439" s="4">
        <f t="shared" si="347"/>
        <v>0.28393948637231203</v>
      </c>
      <c r="AF439" s="4">
        <f t="shared" si="347"/>
        <v>0.21097259161117732</v>
      </c>
      <c r="AG439" s="4">
        <f t="shared" si="347"/>
        <v>0.15253917653798199</v>
      </c>
      <c r="AH439" s="4">
        <f t="shared" si="347"/>
        <v>0.10795188737709993</v>
      </c>
      <c r="AI439" s="4">
        <f t="shared" si="347"/>
        <v>7.5176653938091809E-2</v>
      </c>
      <c r="AJ439" s="4">
        <f t="shared" si="347"/>
        <v>5.1742836177502194E-2</v>
      </c>
      <c r="AK439" s="4">
        <f t="shared" si="347"/>
        <v>3.5319190625345942E-2</v>
      </c>
      <c r="AL439" s="4">
        <f t="shared" si="347"/>
        <v>2.3969442072658165E-2</v>
      </c>
      <c r="AM439" s="4">
        <f t="shared" si="347"/>
        <v>1.6202243558389728E-2</v>
      </c>
      <c r="AN439" s="4">
        <f t="shared" si="347"/>
        <v>1.0922240564108399E-2</v>
      </c>
      <c r="AO439" s="4">
        <f t="shared" si="347"/>
        <v>7.3493212906090566E-3</v>
      </c>
      <c r="AP439" s="4">
        <f t="shared" si="347"/>
        <v>4.9390262185057265E-3</v>
      </c>
      <c r="AQ439" s="4">
        <f t="shared" si="347"/>
        <v>3.3164275492956197E-3</v>
      </c>
      <c r="AR439" s="4">
        <f t="shared" si="347"/>
        <v>2.2256362146679809E-3</v>
      </c>
    </row>
    <row r="440" spans="1:44" x14ac:dyDescent="0.25">
      <c r="A440" s="24" t="s">
        <v>28</v>
      </c>
      <c r="B440" s="60">
        <f>'Parameter Input'!$L$114</f>
        <v>-500000</v>
      </c>
      <c r="C440" s="61">
        <f>'Parameter Input'!$M$114</f>
        <v>-600000</v>
      </c>
      <c r="D440" s="1" t="s">
        <v>15</v>
      </c>
      <c r="L440" s="54">
        <f>'Parameter Input'!$O$114</f>
        <v>12</v>
      </c>
      <c r="M440" s="37">
        <v>0</v>
      </c>
      <c r="N440" s="37">
        <v>1</v>
      </c>
      <c r="O440" s="37">
        <f>'Parameter Input'!$P$114</f>
        <v>0.9</v>
      </c>
      <c r="P440" s="55">
        <f>'Parameter Input'!$Q$114</f>
        <v>0.4</v>
      </c>
      <c r="Q440" s="4">
        <f t="shared" si="347"/>
        <v>0.9867978615748374</v>
      </c>
      <c r="R440" s="4">
        <f t="shared" si="347"/>
        <v>0.98114509762858249</v>
      </c>
      <c r="S440" s="4">
        <f t="shared" si="347"/>
        <v>0.97311898315872036</v>
      </c>
      <c r="T440" s="4">
        <f t="shared" si="347"/>
        <v>0.96177484161592774</v>
      </c>
      <c r="U440" s="4">
        <f t="shared" si="347"/>
        <v>0.94584787155511363</v>
      </c>
      <c r="V440" s="4">
        <f t="shared" si="347"/>
        <v>0.92370360150141495</v>
      </c>
      <c r="W440" s="4">
        <f t="shared" si="347"/>
        <v>0.89334463567658451</v>
      </c>
      <c r="X440" s="4">
        <f t="shared" si="347"/>
        <v>0.85254543874327005</v>
      </c>
      <c r="Y440" s="4">
        <f t="shared" si="347"/>
        <v>0.79921300652623883</v>
      </c>
      <c r="Z440" s="4">
        <f t="shared" si="347"/>
        <v>0.73204982249993378</v>
      </c>
      <c r="AA440" s="4">
        <f t="shared" si="347"/>
        <v>0.65145592958786691</v>
      </c>
      <c r="AB440" s="4">
        <f t="shared" si="347"/>
        <v>0.56032247880849573</v>
      </c>
      <c r="AC440" s="4">
        <f t="shared" si="347"/>
        <v>0.46411326873185343</v>
      </c>
      <c r="AD440" s="4">
        <f t="shared" si="347"/>
        <v>0.36979727595523937</v>
      </c>
      <c r="AE440" s="4">
        <f t="shared" si="347"/>
        <v>0.28393948637231203</v>
      </c>
      <c r="AF440" s="4">
        <f t="shared" si="347"/>
        <v>0.21097259161117732</v>
      </c>
      <c r="AG440" s="4">
        <f t="shared" si="347"/>
        <v>0.15253917653798199</v>
      </c>
      <c r="AH440" s="4">
        <f t="shared" si="347"/>
        <v>0.10795188737709993</v>
      </c>
      <c r="AI440" s="4">
        <f t="shared" si="347"/>
        <v>7.5176653938091809E-2</v>
      </c>
      <c r="AJ440" s="4">
        <f t="shared" si="347"/>
        <v>5.1742836177502194E-2</v>
      </c>
      <c r="AK440" s="4">
        <f t="shared" si="347"/>
        <v>3.5319190625345942E-2</v>
      </c>
      <c r="AL440" s="4">
        <f t="shared" si="347"/>
        <v>2.3969442072658165E-2</v>
      </c>
      <c r="AM440" s="4">
        <f t="shared" si="347"/>
        <v>1.6202243558389728E-2</v>
      </c>
      <c r="AN440" s="4">
        <f t="shared" si="347"/>
        <v>1.0922240564108399E-2</v>
      </c>
      <c r="AO440" s="4">
        <f t="shared" si="347"/>
        <v>7.3493212906090566E-3</v>
      </c>
      <c r="AP440" s="4">
        <f t="shared" si="347"/>
        <v>4.9390262185057265E-3</v>
      </c>
      <c r="AQ440" s="4">
        <f t="shared" si="347"/>
        <v>3.3164275492956197E-3</v>
      </c>
      <c r="AR440" s="4">
        <f t="shared" si="347"/>
        <v>2.2256362146679809E-3</v>
      </c>
    </row>
    <row r="441" spans="1:44" x14ac:dyDescent="0.25">
      <c r="A441" s="24" t="s">
        <v>14</v>
      </c>
      <c r="B441" s="43">
        <f>'Parameter Input'!B124</f>
        <v>3500000</v>
      </c>
      <c r="C441" s="44">
        <f>'Parameter Input'!C124</f>
        <v>3500000</v>
      </c>
      <c r="D441" s="1" t="s">
        <v>15</v>
      </c>
      <c r="L441" s="54">
        <f>'Parameter Input'!E124</f>
        <v>12</v>
      </c>
      <c r="M441" s="37">
        <v>0</v>
      </c>
      <c r="N441" s="37">
        <v>1</v>
      </c>
      <c r="O441" s="37">
        <f>'Parameter Input'!F124</f>
        <v>0.9</v>
      </c>
      <c r="P441" s="55">
        <f>'Parameter Input'!G124</f>
        <v>0.4</v>
      </c>
      <c r="Q441" s="4">
        <f t="shared" si="347"/>
        <v>0.9867978615748374</v>
      </c>
      <c r="R441" s="4">
        <f t="shared" si="347"/>
        <v>0.98114509762858249</v>
      </c>
      <c r="S441" s="4">
        <f t="shared" si="347"/>
        <v>0.97311898315872036</v>
      </c>
      <c r="T441" s="4">
        <f t="shared" si="347"/>
        <v>0.96177484161592774</v>
      </c>
      <c r="U441" s="4">
        <f t="shared" si="347"/>
        <v>0.94584787155511363</v>
      </c>
      <c r="V441" s="4">
        <f t="shared" si="347"/>
        <v>0.92370360150141495</v>
      </c>
      <c r="W441" s="4">
        <f t="shared" si="347"/>
        <v>0.89334463567658451</v>
      </c>
      <c r="X441" s="4">
        <f t="shared" si="347"/>
        <v>0.85254543874327005</v>
      </c>
      <c r="Y441" s="4">
        <f t="shared" si="347"/>
        <v>0.79921300652623883</v>
      </c>
      <c r="Z441" s="4">
        <f t="shared" si="347"/>
        <v>0.73204982249993378</v>
      </c>
      <c r="AA441" s="4">
        <f t="shared" si="347"/>
        <v>0.65145592958786691</v>
      </c>
      <c r="AB441" s="4">
        <f t="shared" si="347"/>
        <v>0.56032247880849573</v>
      </c>
      <c r="AC441" s="4">
        <f t="shared" si="347"/>
        <v>0.46411326873185343</v>
      </c>
      <c r="AD441" s="4">
        <f t="shared" si="347"/>
        <v>0.36979727595523937</v>
      </c>
      <c r="AE441" s="4">
        <f t="shared" si="347"/>
        <v>0.28393948637231203</v>
      </c>
      <c r="AF441" s="4">
        <f t="shared" si="347"/>
        <v>0.21097259161117732</v>
      </c>
      <c r="AG441" s="4">
        <f t="shared" si="347"/>
        <v>0.15253917653798199</v>
      </c>
      <c r="AH441" s="4">
        <f t="shared" si="347"/>
        <v>0.10795188737709993</v>
      </c>
      <c r="AI441" s="4">
        <f t="shared" si="347"/>
        <v>7.5176653938091809E-2</v>
      </c>
      <c r="AJ441" s="4">
        <f t="shared" si="347"/>
        <v>5.1742836177502194E-2</v>
      </c>
      <c r="AK441" s="4">
        <f t="shared" si="347"/>
        <v>3.5319190625345942E-2</v>
      </c>
      <c r="AL441" s="4">
        <f t="shared" si="347"/>
        <v>2.3969442072658165E-2</v>
      </c>
      <c r="AM441" s="4">
        <f t="shared" si="347"/>
        <v>1.6202243558389728E-2</v>
      </c>
      <c r="AN441" s="4">
        <f t="shared" si="347"/>
        <v>1.0922240564108399E-2</v>
      </c>
      <c r="AO441" s="4">
        <f t="shared" si="347"/>
        <v>7.3493212906090566E-3</v>
      </c>
      <c r="AP441" s="4">
        <f t="shared" si="347"/>
        <v>4.9390262185057265E-3</v>
      </c>
      <c r="AQ441" s="4">
        <f t="shared" si="347"/>
        <v>3.3164275492956197E-3</v>
      </c>
      <c r="AR441" s="4">
        <f t="shared" si="347"/>
        <v>2.2256362146679809E-3</v>
      </c>
    </row>
    <row r="442" spans="1:44" x14ac:dyDescent="0.25">
      <c r="A442" s="24" t="s">
        <v>25</v>
      </c>
      <c r="B442" s="60">
        <f>'Parameter Input'!B125</f>
        <v>-175000</v>
      </c>
      <c r="C442" s="61">
        <f>'Parameter Input'!C125</f>
        <v>-175000</v>
      </c>
      <c r="D442" s="1" t="s">
        <v>15</v>
      </c>
      <c r="L442" s="54">
        <f>'Parameter Input'!E125</f>
        <v>12</v>
      </c>
      <c r="M442" s="37">
        <v>0</v>
      </c>
      <c r="N442" s="37">
        <v>1</v>
      </c>
      <c r="O442" s="37">
        <f>'Parameter Input'!F125</f>
        <v>0.9</v>
      </c>
      <c r="P442" s="55">
        <f>'Parameter Input'!G125</f>
        <v>0.4</v>
      </c>
      <c r="Q442" s="4">
        <f t="shared" si="347"/>
        <v>0.9867978615748374</v>
      </c>
      <c r="R442" s="4">
        <f t="shared" si="347"/>
        <v>0.98114509762858249</v>
      </c>
      <c r="S442" s="4">
        <f t="shared" si="347"/>
        <v>0.97311898315872036</v>
      </c>
      <c r="T442" s="4">
        <f t="shared" si="347"/>
        <v>0.96177484161592774</v>
      </c>
      <c r="U442" s="4">
        <f t="shared" si="347"/>
        <v>0.94584787155511363</v>
      </c>
      <c r="V442" s="4">
        <f t="shared" si="347"/>
        <v>0.92370360150141495</v>
      </c>
      <c r="W442" s="4">
        <f t="shared" si="347"/>
        <v>0.89334463567658451</v>
      </c>
      <c r="X442" s="4">
        <f t="shared" si="347"/>
        <v>0.85254543874327005</v>
      </c>
      <c r="Y442" s="4">
        <f t="shared" si="347"/>
        <v>0.79921300652623883</v>
      </c>
      <c r="Z442" s="4">
        <f t="shared" si="347"/>
        <v>0.73204982249993378</v>
      </c>
      <c r="AA442" s="4">
        <f t="shared" si="347"/>
        <v>0.65145592958786691</v>
      </c>
      <c r="AB442" s="4">
        <f t="shared" si="347"/>
        <v>0.56032247880849573</v>
      </c>
      <c r="AC442" s="4">
        <f t="shared" si="347"/>
        <v>0.46411326873185343</v>
      </c>
      <c r="AD442" s="4">
        <f t="shared" si="347"/>
        <v>0.36979727595523937</v>
      </c>
      <c r="AE442" s="4">
        <f t="shared" si="347"/>
        <v>0.28393948637231203</v>
      </c>
      <c r="AF442" s="4">
        <f t="shared" si="347"/>
        <v>0.21097259161117732</v>
      </c>
      <c r="AG442" s="4">
        <f t="shared" si="347"/>
        <v>0.15253917653798199</v>
      </c>
      <c r="AH442" s="4">
        <f t="shared" si="347"/>
        <v>0.10795188737709993</v>
      </c>
      <c r="AI442" s="4">
        <f t="shared" si="347"/>
        <v>7.5176653938091809E-2</v>
      </c>
      <c r="AJ442" s="4">
        <f t="shared" si="347"/>
        <v>5.1742836177502194E-2</v>
      </c>
      <c r="AK442" s="4">
        <f t="shared" si="347"/>
        <v>3.5319190625345942E-2</v>
      </c>
      <c r="AL442" s="4">
        <f t="shared" si="347"/>
        <v>2.3969442072658165E-2</v>
      </c>
      <c r="AM442" s="4">
        <f t="shared" si="347"/>
        <v>1.6202243558389728E-2</v>
      </c>
      <c r="AN442" s="4">
        <f t="shared" si="347"/>
        <v>1.0922240564108399E-2</v>
      </c>
      <c r="AO442" s="4">
        <f t="shared" si="347"/>
        <v>7.3493212906090566E-3</v>
      </c>
      <c r="AP442" s="4">
        <f t="shared" si="347"/>
        <v>4.9390262185057265E-3</v>
      </c>
      <c r="AQ442" s="4">
        <f t="shared" si="347"/>
        <v>3.3164275492956197E-3</v>
      </c>
      <c r="AR442" s="4">
        <f t="shared" si="347"/>
        <v>2.2256362146679809E-3</v>
      </c>
    </row>
    <row r="443" spans="1:44" x14ac:dyDescent="0.25">
      <c r="A443" s="24" t="s">
        <v>79</v>
      </c>
      <c r="B443" s="45">
        <f>'Parameter Input'!$L$120</f>
        <v>0.06</v>
      </c>
      <c r="C443" s="46">
        <f>'Parameter Input'!$M$120</f>
        <v>0.06</v>
      </c>
      <c r="D443" s="1" t="s">
        <v>57</v>
      </c>
      <c r="L443" s="54">
        <f>'Parameter Input'!$O$120</f>
        <v>12</v>
      </c>
      <c r="M443" s="37">
        <v>0</v>
      </c>
      <c r="N443" s="37">
        <v>1</v>
      </c>
      <c r="O443" s="37">
        <f>'Parameter Input'!$P$120</f>
        <v>0.9</v>
      </c>
      <c r="P443" s="55">
        <f>'Parameter Input'!$Q$120</f>
        <v>0.4</v>
      </c>
      <c r="Q443" s="4">
        <f t="shared" si="347"/>
        <v>0.9867978615748374</v>
      </c>
      <c r="R443" s="4">
        <f t="shared" si="347"/>
        <v>0.98114509762858249</v>
      </c>
      <c r="S443" s="4">
        <f t="shared" si="347"/>
        <v>0.97311898315872036</v>
      </c>
      <c r="T443" s="4">
        <f t="shared" si="347"/>
        <v>0.96177484161592774</v>
      </c>
      <c r="U443" s="4">
        <f t="shared" si="347"/>
        <v>0.94584787155511363</v>
      </c>
      <c r="V443" s="4">
        <f t="shared" si="347"/>
        <v>0.92370360150141495</v>
      </c>
      <c r="W443" s="4">
        <f t="shared" si="347"/>
        <v>0.89334463567658451</v>
      </c>
      <c r="X443" s="4">
        <f t="shared" si="347"/>
        <v>0.85254543874327005</v>
      </c>
      <c r="Y443" s="4">
        <f t="shared" si="347"/>
        <v>0.79921300652623883</v>
      </c>
      <c r="Z443" s="4">
        <f t="shared" si="347"/>
        <v>0.73204982249993378</v>
      </c>
      <c r="AA443" s="4">
        <f t="shared" si="347"/>
        <v>0.65145592958786691</v>
      </c>
      <c r="AB443" s="4">
        <f t="shared" si="347"/>
        <v>0.56032247880849573</v>
      </c>
      <c r="AC443" s="4">
        <f t="shared" si="347"/>
        <v>0.46411326873185343</v>
      </c>
      <c r="AD443" s="4">
        <f t="shared" si="347"/>
        <v>0.36979727595523937</v>
      </c>
      <c r="AE443" s="4">
        <f t="shared" si="347"/>
        <v>0.28393948637231203</v>
      </c>
      <c r="AF443" s="4">
        <f t="shared" si="347"/>
        <v>0.21097259161117732</v>
      </c>
      <c r="AG443" s="4">
        <f t="shared" si="347"/>
        <v>0.15253917653798199</v>
      </c>
      <c r="AH443" s="4">
        <f t="shared" si="347"/>
        <v>0.10795188737709993</v>
      </c>
      <c r="AI443" s="4">
        <f t="shared" si="347"/>
        <v>7.5176653938091809E-2</v>
      </c>
      <c r="AJ443" s="4">
        <f t="shared" si="347"/>
        <v>5.1742836177502194E-2</v>
      </c>
      <c r="AK443" s="4">
        <f t="shared" si="347"/>
        <v>3.5319190625345942E-2</v>
      </c>
      <c r="AL443" s="4">
        <f t="shared" si="347"/>
        <v>2.3969442072658165E-2</v>
      </c>
      <c r="AM443" s="4">
        <f t="shared" si="347"/>
        <v>1.6202243558389728E-2</v>
      </c>
      <c r="AN443" s="4">
        <f t="shared" si="347"/>
        <v>1.0922240564108399E-2</v>
      </c>
      <c r="AO443" s="4">
        <f t="shared" si="347"/>
        <v>7.3493212906090566E-3</v>
      </c>
      <c r="AP443" s="4">
        <f t="shared" si="347"/>
        <v>4.9390262185057265E-3</v>
      </c>
      <c r="AQ443" s="4">
        <f t="shared" si="347"/>
        <v>3.3164275492956197E-3</v>
      </c>
      <c r="AR443" s="4">
        <f t="shared" si="347"/>
        <v>2.2256362146679809E-3</v>
      </c>
    </row>
    <row r="444" spans="1:44" x14ac:dyDescent="0.25">
      <c r="A444" s="24" t="s">
        <v>37</v>
      </c>
      <c r="B444" s="43">
        <f>'Parameter Input'!B126</f>
        <v>650000</v>
      </c>
      <c r="C444" s="44">
        <f>'Parameter Input'!C126</f>
        <v>650000</v>
      </c>
      <c r="D444" s="1" t="s">
        <v>38</v>
      </c>
      <c r="L444" s="54">
        <f>'Parameter Input'!E126</f>
        <v>12</v>
      </c>
      <c r="M444" s="37">
        <v>0</v>
      </c>
      <c r="N444" s="37">
        <v>1</v>
      </c>
      <c r="O444" s="37">
        <f>'Parameter Input'!F126</f>
        <v>0.9</v>
      </c>
      <c r="P444" s="55">
        <f>'Parameter Input'!G126</f>
        <v>0.4</v>
      </c>
      <c r="Q444" s="4">
        <f t="shared" si="347"/>
        <v>0.9867978615748374</v>
      </c>
      <c r="R444" s="4">
        <f t="shared" si="347"/>
        <v>0.98114509762858249</v>
      </c>
      <c r="S444" s="4">
        <f t="shared" si="347"/>
        <v>0.97311898315872036</v>
      </c>
      <c r="T444" s="4">
        <f t="shared" si="347"/>
        <v>0.96177484161592774</v>
      </c>
      <c r="U444" s="4">
        <f t="shared" si="347"/>
        <v>0.94584787155511363</v>
      </c>
      <c r="V444" s="4">
        <f t="shared" si="347"/>
        <v>0.92370360150141495</v>
      </c>
      <c r="W444" s="4">
        <f t="shared" si="347"/>
        <v>0.89334463567658451</v>
      </c>
      <c r="X444" s="4">
        <f t="shared" si="347"/>
        <v>0.85254543874327005</v>
      </c>
      <c r="Y444" s="4">
        <f t="shared" si="347"/>
        <v>0.79921300652623883</v>
      </c>
      <c r="Z444" s="4">
        <f t="shared" si="347"/>
        <v>0.73204982249993378</v>
      </c>
      <c r="AA444" s="4">
        <f t="shared" si="347"/>
        <v>0.65145592958786691</v>
      </c>
      <c r="AB444" s="4">
        <f t="shared" si="347"/>
        <v>0.56032247880849573</v>
      </c>
      <c r="AC444" s="4">
        <f t="shared" si="347"/>
        <v>0.46411326873185343</v>
      </c>
      <c r="AD444" s="4">
        <f t="shared" si="347"/>
        <v>0.36979727595523937</v>
      </c>
      <c r="AE444" s="4">
        <f t="shared" si="347"/>
        <v>0.28393948637231203</v>
      </c>
      <c r="AF444" s="4">
        <f t="shared" si="347"/>
        <v>0.21097259161117732</v>
      </c>
      <c r="AG444" s="4">
        <f t="shared" si="347"/>
        <v>0.15253917653798199</v>
      </c>
      <c r="AH444" s="4">
        <f t="shared" si="347"/>
        <v>0.10795188737709993</v>
      </c>
      <c r="AI444" s="4">
        <f t="shared" si="347"/>
        <v>7.5176653938091809E-2</v>
      </c>
      <c r="AJ444" s="4">
        <f t="shared" si="347"/>
        <v>5.1742836177502194E-2</v>
      </c>
      <c r="AK444" s="4">
        <f t="shared" si="347"/>
        <v>3.5319190625345942E-2</v>
      </c>
      <c r="AL444" s="4">
        <f t="shared" si="347"/>
        <v>2.3969442072658165E-2</v>
      </c>
      <c r="AM444" s="4">
        <f t="shared" si="347"/>
        <v>1.6202243558389728E-2</v>
      </c>
      <c r="AN444" s="4">
        <f t="shared" si="347"/>
        <v>1.0922240564108399E-2</v>
      </c>
      <c r="AO444" s="4">
        <f t="shared" si="347"/>
        <v>7.3493212906090566E-3</v>
      </c>
      <c r="AP444" s="4">
        <f t="shared" si="347"/>
        <v>4.9390262185057265E-3</v>
      </c>
      <c r="AQ444" s="4">
        <f t="shared" si="347"/>
        <v>3.3164275492956197E-3</v>
      </c>
      <c r="AR444" s="4">
        <f t="shared" si="347"/>
        <v>2.2256362146679809E-3</v>
      </c>
    </row>
    <row r="445" spans="1:44" x14ac:dyDescent="0.25">
      <c r="A445" s="24" t="s">
        <v>52</v>
      </c>
      <c r="B445" s="43">
        <f>'Parameter Input'!$L$116</f>
        <v>1400000.0000000002</v>
      </c>
      <c r="C445" s="44">
        <f>'Parameter Input'!$M$116</f>
        <v>560000</v>
      </c>
      <c r="D445" s="1" t="s">
        <v>38</v>
      </c>
      <c r="L445" s="54">
        <f>'Parameter Input'!$O$116</f>
        <v>12</v>
      </c>
      <c r="M445" s="37">
        <v>0</v>
      </c>
      <c r="N445" s="37">
        <v>1</v>
      </c>
      <c r="O445" s="37">
        <f>'Parameter Input'!$P$116</f>
        <v>0.9</v>
      </c>
      <c r="P445" s="55">
        <f>'Parameter Input'!$Q$116</f>
        <v>0.4</v>
      </c>
      <c r="Q445" s="4">
        <f t="shared" si="347"/>
        <v>0.9867978615748374</v>
      </c>
      <c r="R445" s="4">
        <f t="shared" si="347"/>
        <v>0.98114509762858249</v>
      </c>
      <c r="S445" s="4">
        <f t="shared" si="347"/>
        <v>0.97311898315872036</v>
      </c>
      <c r="T445" s="4">
        <f t="shared" si="347"/>
        <v>0.96177484161592774</v>
      </c>
      <c r="U445" s="4">
        <f t="shared" si="347"/>
        <v>0.94584787155511363</v>
      </c>
      <c r="V445" s="4">
        <f t="shared" si="347"/>
        <v>0.92370360150141495</v>
      </c>
      <c r="W445" s="4">
        <f t="shared" si="347"/>
        <v>0.89334463567658451</v>
      </c>
      <c r="X445" s="4">
        <f t="shared" si="347"/>
        <v>0.85254543874327005</v>
      </c>
      <c r="Y445" s="4">
        <f t="shared" si="347"/>
        <v>0.79921300652623883</v>
      </c>
      <c r="Z445" s="4">
        <f t="shared" si="347"/>
        <v>0.73204982249993378</v>
      </c>
      <c r="AA445" s="4">
        <f t="shared" si="347"/>
        <v>0.65145592958786691</v>
      </c>
      <c r="AB445" s="4">
        <f t="shared" si="347"/>
        <v>0.56032247880849573</v>
      </c>
      <c r="AC445" s="4">
        <f t="shared" si="347"/>
        <v>0.46411326873185343</v>
      </c>
      <c r="AD445" s="4">
        <f t="shared" si="347"/>
        <v>0.36979727595523937</v>
      </c>
      <c r="AE445" s="4">
        <f t="shared" si="347"/>
        <v>0.28393948637231203</v>
      </c>
      <c r="AF445" s="4">
        <f t="shared" si="347"/>
        <v>0.21097259161117732</v>
      </c>
      <c r="AG445" s="4">
        <f t="shared" si="347"/>
        <v>0.15253917653798199</v>
      </c>
      <c r="AH445" s="4">
        <f t="shared" si="347"/>
        <v>0.10795188737709993</v>
      </c>
      <c r="AI445" s="4">
        <f t="shared" si="347"/>
        <v>7.5176653938091809E-2</v>
      </c>
      <c r="AJ445" s="4">
        <f t="shared" si="347"/>
        <v>5.1742836177502194E-2</v>
      </c>
      <c r="AK445" s="4">
        <f t="shared" si="347"/>
        <v>3.5319190625345942E-2</v>
      </c>
      <c r="AL445" s="4">
        <f t="shared" si="347"/>
        <v>2.3969442072658165E-2</v>
      </c>
      <c r="AM445" s="4">
        <f t="shared" si="347"/>
        <v>1.6202243558389728E-2</v>
      </c>
      <c r="AN445" s="4">
        <f t="shared" si="347"/>
        <v>1.0922240564108399E-2</v>
      </c>
      <c r="AO445" s="4">
        <f t="shared" si="347"/>
        <v>7.3493212906090566E-3</v>
      </c>
      <c r="AP445" s="4">
        <f t="shared" si="347"/>
        <v>4.9390262185057265E-3</v>
      </c>
      <c r="AQ445" s="4">
        <f t="shared" si="347"/>
        <v>3.3164275492956197E-3</v>
      </c>
      <c r="AR445" s="4">
        <f t="shared" si="347"/>
        <v>2.2256362146679809E-3</v>
      </c>
    </row>
    <row r="446" spans="1:44" x14ac:dyDescent="0.25">
      <c r="A446" s="24" t="s">
        <v>288</v>
      </c>
      <c r="B446" s="45">
        <f>'Parameter Input'!B131</f>
        <v>3.9215686274509802</v>
      </c>
      <c r="C446" s="46">
        <f>'Parameter Input'!C131</f>
        <v>3.9215686274509802</v>
      </c>
      <c r="D446" s="1" t="s">
        <v>76</v>
      </c>
      <c r="L446" s="54">
        <f>'Parameter Input'!E131</f>
        <v>12</v>
      </c>
      <c r="M446" s="37">
        <v>0</v>
      </c>
      <c r="N446" s="37">
        <v>1</v>
      </c>
      <c r="O446" s="37">
        <f>'Parameter Input'!F131</f>
        <v>0.9</v>
      </c>
      <c r="P446" s="55">
        <f>'Parameter Input'!G131</f>
        <v>0.4</v>
      </c>
      <c r="Q446" s="4">
        <f t="shared" si="347"/>
        <v>0.9867978615748374</v>
      </c>
      <c r="R446" s="4">
        <f t="shared" si="347"/>
        <v>0.98114509762858249</v>
      </c>
      <c r="S446" s="4">
        <f t="shared" si="347"/>
        <v>0.97311898315872036</v>
      </c>
      <c r="T446" s="4">
        <f t="shared" si="347"/>
        <v>0.96177484161592774</v>
      </c>
      <c r="U446" s="4">
        <f t="shared" si="347"/>
        <v>0.94584787155511363</v>
      </c>
      <c r="V446" s="4">
        <f t="shared" si="347"/>
        <v>0.92370360150141495</v>
      </c>
      <c r="W446" s="4">
        <f t="shared" si="347"/>
        <v>0.89334463567658451</v>
      </c>
      <c r="X446" s="4">
        <f t="shared" si="347"/>
        <v>0.85254543874327005</v>
      </c>
      <c r="Y446" s="4">
        <f t="shared" si="347"/>
        <v>0.79921300652623883</v>
      </c>
      <c r="Z446" s="4">
        <f t="shared" si="347"/>
        <v>0.73204982249993378</v>
      </c>
      <c r="AA446" s="4">
        <f t="shared" si="347"/>
        <v>0.65145592958786691</v>
      </c>
      <c r="AB446" s="4">
        <f t="shared" si="347"/>
        <v>0.56032247880849573</v>
      </c>
      <c r="AC446" s="4">
        <f t="shared" si="347"/>
        <v>0.46411326873185343</v>
      </c>
      <c r="AD446" s="4">
        <f t="shared" si="347"/>
        <v>0.36979727595523937</v>
      </c>
      <c r="AE446" s="4">
        <f t="shared" si="347"/>
        <v>0.28393948637231203</v>
      </c>
      <c r="AF446" s="4">
        <f t="shared" si="347"/>
        <v>0.21097259161117732</v>
      </c>
      <c r="AG446" s="4">
        <f t="shared" si="347"/>
        <v>0.15253917653798199</v>
      </c>
      <c r="AH446" s="4">
        <f t="shared" si="347"/>
        <v>0.10795188737709993</v>
      </c>
      <c r="AI446" s="4">
        <f t="shared" si="347"/>
        <v>7.5176653938091809E-2</v>
      </c>
      <c r="AJ446" s="4">
        <f t="shared" si="347"/>
        <v>5.1742836177502194E-2</v>
      </c>
      <c r="AK446" s="4">
        <f t="shared" si="347"/>
        <v>3.5319190625345942E-2</v>
      </c>
      <c r="AL446" s="4">
        <f t="shared" si="347"/>
        <v>2.3969442072658165E-2</v>
      </c>
      <c r="AM446" s="4">
        <f t="shared" si="347"/>
        <v>1.6202243558389728E-2</v>
      </c>
      <c r="AN446" s="4">
        <f t="shared" si="347"/>
        <v>1.0922240564108399E-2</v>
      </c>
      <c r="AO446" s="4">
        <f t="shared" si="347"/>
        <v>7.3493212906090566E-3</v>
      </c>
      <c r="AP446" s="4">
        <f t="shared" si="347"/>
        <v>4.9390262185057265E-3</v>
      </c>
      <c r="AQ446" s="4">
        <f t="shared" si="347"/>
        <v>3.3164275492956197E-3</v>
      </c>
      <c r="AR446" s="4">
        <f t="shared" si="347"/>
        <v>2.2256362146679809E-3</v>
      </c>
    </row>
    <row r="447" spans="1:44" x14ac:dyDescent="0.25">
      <c r="A447" s="24" t="s">
        <v>59</v>
      </c>
      <c r="B447" s="47">
        <f>'Parameter Input'!$L$117</f>
        <v>39.507490909090912</v>
      </c>
      <c r="C447" s="48">
        <f>'Parameter Input'!$M$117</f>
        <v>33.429415384615389</v>
      </c>
      <c r="D447" s="1" t="s">
        <v>60</v>
      </c>
      <c r="L447" s="54">
        <f>'Parameter Input'!$O$117</f>
        <v>12</v>
      </c>
      <c r="M447" s="37">
        <v>0</v>
      </c>
      <c r="N447" s="37">
        <v>1</v>
      </c>
      <c r="O447" s="37">
        <f>'Parameter Input'!$P$117</f>
        <v>0.9</v>
      </c>
      <c r="P447" s="55">
        <f>'Parameter Input'!$Q$117</f>
        <v>0.4</v>
      </c>
      <c r="Q447" s="4">
        <f t="shared" si="347"/>
        <v>0.9867978615748374</v>
      </c>
      <c r="R447" s="4">
        <f t="shared" si="347"/>
        <v>0.98114509762858249</v>
      </c>
      <c r="S447" s="4">
        <f t="shared" si="347"/>
        <v>0.97311898315872036</v>
      </c>
      <c r="T447" s="4">
        <f t="shared" si="347"/>
        <v>0.96177484161592774</v>
      </c>
      <c r="U447" s="4">
        <f t="shared" si="347"/>
        <v>0.94584787155511363</v>
      </c>
      <c r="V447" s="4">
        <f t="shared" si="347"/>
        <v>0.92370360150141495</v>
      </c>
      <c r="W447" s="4">
        <f t="shared" si="347"/>
        <v>0.89334463567658451</v>
      </c>
      <c r="X447" s="4">
        <f t="shared" si="347"/>
        <v>0.85254543874327005</v>
      </c>
      <c r="Y447" s="4">
        <f t="shared" si="347"/>
        <v>0.79921300652623883</v>
      </c>
      <c r="Z447" s="4">
        <f t="shared" si="347"/>
        <v>0.73204982249993378</v>
      </c>
      <c r="AA447" s="4">
        <f t="shared" si="347"/>
        <v>0.65145592958786691</v>
      </c>
      <c r="AB447" s="4">
        <f t="shared" si="347"/>
        <v>0.56032247880849573</v>
      </c>
      <c r="AC447" s="4">
        <f t="shared" si="347"/>
        <v>0.46411326873185343</v>
      </c>
      <c r="AD447" s="4">
        <f t="shared" si="347"/>
        <v>0.36979727595523937</v>
      </c>
      <c r="AE447" s="4">
        <f t="shared" si="347"/>
        <v>0.28393948637231203</v>
      </c>
      <c r="AF447" s="4">
        <f t="shared" si="347"/>
        <v>0.21097259161117732</v>
      </c>
      <c r="AG447" s="4">
        <f t="shared" si="347"/>
        <v>0.15253917653798199</v>
      </c>
      <c r="AH447" s="4">
        <f t="shared" si="347"/>
        <v>0.10795188737709993</v>
      </c>
      <c r="AI447" s="4">
        <f t="shared" si="347"/>
        <v>7.5176653938091809E-2</v>
      </c>
      <c r="AJ447" s="4">
        <f t="shared" si="347"/>
        <v>5.1742836177502194E-2</v>
      </c>
      <c r="AK447" s="4">
        <f t="shared" si="347"/>
        <v>3.5319190625345942E-2</v>
      </c>
      <c r="AL447" s="4">
        <f t="shared" si="347"/>
        <v>2.3969442072658165E-2</v>
      </c>
      <c r="AM447" s="4">
        <f t="shared" si="347"/>
        <v>1.6202243558389728E-2</v>
      </c>
      <c r="AN447" s="4">
        <f t="shared" si="347"/>
        <v>1.0922240564108399E-2</v>
      </c>
      <c r="AO447" s="4">
        <f t="shared" si="347"/>
        <v>7.3493212906090566E-3</v>
      </c>
      <c r="AP447" s="4">
        <f t="shared" si="347"/>
        <v>4.9390262185057265E-3</v>
      </c>
      <c r="AQ447" s="4">
        <f t="shared" si="347"/>
        <v>3.3164275492956197E-3</v>
      </c>
      <c r="AR447" s="4">
        <f t="shared" si="347"/>
        <v>2.2256362146679809E-3</v>
      </c>
    </row>
    <row r="448" spans="1:44" x14ac:dyDescent="0.25">
      <c r="A448" s="24" t="s">
        <v>67</v>
      </c>
      <c r="B448" s="45">
        <f>'Parameter Input'!$L$118</f>
        <v>0.21633448448114301</v>
      </c>
      <c r="C448" s="46">
        <f>'Parameter Input'!$M$118</f>
        <v>0.101814693285632</v>
      </c>
      <c r="D448" s="1" t="s">
        <v>68</v>
      </c>
      <c r="L448" s="54">
        <f>'Parameter Input'!$O$118</f>
        <v>12</v>
      </c>
      <c r="M448" s="37">
        <v>0</v>
      </c>
      <c r="N448" s="37">
        <v>1</v>
      </c>
      <c r="O448" s="37">
        <f>'Parameter Input'!$P$118</f>
        <v>0.9</v>
      </c>
      <c r="P448" s="55">
        <f>'Parameter Input'!$Q$118</f>
        <v>0.4</v>
      </c>
      <c r="Q448" s="4">
        <f t="shared" si="347"/>
        <v>0.9867978615748374</v>
      </c>
      <c r="R448" s="4">
        <f t="shared" si="347"/>
        <v>0.98114509762858249</v>
      </c>
      <c r="S448" s="4">
        <f t="shared" si="347"/>
        <v>0.97311898315872036</v>
      </c>
      <c r="T448" s="4">
        <f t="shared" ref="T448:AI455" si="348">$N448+($M448-$N448)*((1/(1+EXP(-$P448*(T$9-$L448)))^$O448))</f>
        <v>0.96177484161592774</v>
      </c>
      <c r="U448" s="4">
        <f t="shared" si="348"/>
        <v>0.94584787155511363</v>
      </c>
      <c r="V448" s="4">
        <f t="shared" si="348"/>
        <v>0.92370360150141495</v>
      </c>
      <c r="W448" s="4">
        <f t="shared" si="348"/>
        <v>0.89334463567658451</v>
      </c>
      <c r="X448" s="4">
        <f t="shared" si="348"/>
        <v>0.85254543874327005</v>
      </c>
      <c r="Y448" s="4">
        <f t="shared" si="348"/>
        <v>0.79921300652623883</v>
      </c>
      <c r="Z448" s="4">
        <f t="shared" si="348"/>
        <v>0.73204982249993378</v>
      </c>
      <c r="AA448" s="4">
        <f t="shared" si="348"/>
        <v>0.65145592958786691</v>
      </c>
      <c r="AB448" s="4">
        <f t="shared" si="348"/>
        <v>0.56032247880849573</v>
      </c>
      <c r="AC448" s="4">
        <f t="shared" si="348"/>
        <v>0.46411326873185343</v>
      </c>
      <c r="AD448" s="4">
        <f t="shared" si="348"/>
        <v>0.36979727595523937</v>
      </c>
      <c r="AE448" s="4">
        <f t="shared" si="348"/>
        <v>0.28393948637231203</v>
      </c>
      <c r="AF448" s="4">
        <f t="shared" si="348"/>
        <v>0.21097259161117732</v>
      </c>
      <c r="AG448" s="4">
        <f t="shared" si="348"/>
        <v>0.15253917653798199</v>
      </c>
      <c r="AH448" s="4">
        <f t="shared" si="348"/>
        <v>0.10795188737709993</v>
      </c>
      <c r="AI448" s="4">
        <f t="shared" si="348"/>
        <v>7.5176653938091809E-2</v>
      </c>
      <c r="AJ448" s="4">
        <f t="shared" ref="AJ448:AR455" si="349">$N448+($M448-$N448)*((1/(1+EXP(-$P448*(AJ$9-$L448)))^$O448))</f>
        <v>5.1742836177502194E-2</v>
      </c>
      <c r="AK448" s="4">
        <f t="shared" si="349"/>
        <v>3.5319190625345942E-2</v>
      </c>
      <c r="AL448" s="4">
        <f t="shared" si="349"/>
        <v>2.3969442072658165E-2</v>
      </c>
      <c r="AM448" s="4">
        <f t="shared" si="349"/>
        <v>1.6202243558389728E-2</v>
      </c>
      <c r="AN448" s="4">
        <f t="shared" si="349"/>
        <v>1.0922240564108399E-2</v>
      </c>
      <c r="AO448" s="4">
        <f t="shared" si="349"/>
        <v>7.3493212906090566E-3</v>
      </c>
      <c r="AP448" s="4">
        <f t="shared" si="349"/>
        <v>4.9390262185057265E-3</v>
      </c>
      <c r="AQ448" s="4">
        <f t="shared" si="349"/>
        <v>3.3164275492956197E-3</v>
      </c>
      <c r="AR448" s="4">
        <f t="shared" si="349"/>
        <v>2.2256362146679809E-3</v>
      </c>
    </row>
    <row r="449" spans="1:44" x14ac:dyDescent="0.25">
      <c r="A449" s="24" t="s">
        <v>206</v>
      </c>
      <c r="B449" s="115">
        <f>'Parameter Input'!$L$121</f>
        <v>0</v>
      </c>
      <c r="C449" s="116">
        <f>'Parameter Input'!$M$121</f>
        <v>0</v>
      </c>
      <c r="D449" s="1" t="s">
        <v>76</v>
      </c>
      <c r="L449" s="54">
        <f>'Parameter Input'!$O$121</f>
        <v>17</v>
      </c>
      <c r="M449" s="37">
        <v>0</v>
      </c>
      <c r="N449" s="37">
        <v>1</v>
      </c>
      <c r="O449" s="37">
        <f>'Parameter Input'!$P$121</f>
        <v>0.9</v>
      </c>
      <c r="P449" s="55">
        <f>'Parameter Input'!$Q$121</f>
        <v>0.4</v>
      </c>
      <c r="Q449" s="4">
        <f t="shared" ref="Q449:AR449" si="350">$N449+($M449-$N449)*((1/(1+EXP(-$P449*(Q$9-$L449)))^$O449))</f>
        <v>0.99780374543478534</v>
      </c>
      <c r="R449" s="4">
        <f t="shared" si="350"/>
        <v>0.99685359315256394</v>
      </c>
      <c r="S449" s="4">
        <f t="shared" si="350"/>
        <v>0.99549347132349975</v>
      </c>
      <c r="T449" s="4">
        <f t="shared" si="350"/>
        <v>0.99354772139898062</v>
      </c>
      <c r="U449" s="4">
        <f t="shared" si="350"/>
        <v>0.99076681540580536</v>
      </c>
      <c r="V449" s="4">
        <f t="shared" si="350"/>
        <v>0.9867978615748374</v>
      </c>
      <c r="W449" s="4">
        <f t="shared" si="350"/>
        <v>0.98114509762858249</v>
      </c>
      <c r="X449" s="4">
        <f t="shared" si="350"/>
        <v>0.97311898315872036</v>
      </c>
      <c r="Y449" s="4">
        <f t="shared" si="350"/>
        <v>0.96177484161592774</v>
      </c>
      <c r="Z449" s="4">
        <f t="shared" si="350"/>
        <v>0.94584787155511363</v>
      </c>
      <c r="AA449" s="4">
        <f t="shared" si="350"/>
        <v>0.92370360150141495</v>
      </c>
      <c r="AB449" s="4">
        <f t="shared" si="350"/>
        <v>0.89334463567658451</v>
      </c>
      <c r="AC449" s="4">
        <f t="shared" si="350"/>
        <v>0.85254543874327005</v>
      </c>
      <c r="AD449" s="4">
        <f t="shared" si="350"/>
        <v>0.79921300652623883</v>
      </c>
      <c r="AE449" s="4">
        <f t="shared" si="350"/>
        <v>0.73204982249993378</v>
      </c>
      <c r="AF449" s="4">
        <f t="shared" si="350"/>
        <v>0.65145592958786691</v>
      </c>
      <c r="AG449" s="4">
        <f t="shared" si="350"/>
        <v>0.56032247880849573</v>
      </c>
      <c r="AH449" s="4">
        <f t="shared" si="350"/>
        <v>0.46411326873185343</v>
      </c>
      <c r="AI449" s="4">
        <f t="shared" si="350"/>
        <v>0.36979727595523937</v>
      </c>
      <c r="AJ449" s="4">
        <f t="shared" si="350"/>
        <v>0.28393948637231203</v>
      </c>
      <c r="AK449" s="4">
        <f t="shared" si="350"/>
        <v>0.21097259161117732</v>
      </c>
      <c r="AL449" s="4">
        <f t="shared" si="350"/>
        <v>0.15253917653798199</v>
      </c>
      <c r="AM449" s="4">
        <f t="shared" si="350"/>
        <v>0.10795188737709993</v>
      </c>
      <c r="AN449" s="4">
        <f t="shared" si="350"/>
        <v>7.5176653938091809E-2</v>
      </c>
      <c r="AO449" s="4">
        <f t="shared" si="350"/>
        <v>5.1742836177502194E-2</v>
      </c>
      <c r="AP449" s="4">
        <f t="shared" si="350"/>
        <v>3.5319190625345942E-2</v>
      </c>
      <c r="AQ449" s="4">
        <f t="shared" si="350"/>
        <v>2.3969442072658165E-2</v>
      </c>
      <c r="AR449" s="4">
        <f t="shared" si="350"/>
        <v>1.6202243558389728E-2</v>
      </c>
    </row>
    <row r="450" spans="1:44" x14ac:dyDescent="0.25">
      <c r="A450" s="24" t="s">
        <v>41</v>
      </c>
      <c r="B450" s="43">
        <f>'Parameter Input'!$L$115</f>
        <v>20</v>
      </c>
      <c r="C450" s="44">
        <f>'Parameter Input'!$M$115</f>
        <v>20</v>
      </c>
      <c r="D450" s="1" t="s">
        <v>42</v>
      </c>
      <c r="L450" s="54">
        <f>'Parameter Input'!$O$115</f>
        <v>12</v>
      </c>
      <c r="M450" s="37">
        <v>0</v>
      </c>
      <c r="N450" s="37">
        <v>1</v>
      </c>
      <c r="O450" s="37">
        <f>'Parameter Input'!$P$115</f>
        <v>0.9</v>
      </c>
      <c r="P450" s="55">
        <f>'Parameter Input'!$Q$115</f>
        <v>0.4</v>
      </c>
      <c r="Q450" s="4">
        <f t="shared" ref="Q450:AF455" si="351">$N450+($M450-$N450)*((1/(1+EXP(-$P450*(Q$9-$L450)))^$O450))</f>
        <v>0.9867978615748374</v>
      </c>
      <c r="R450" s="4">
        <f t="shared" si="351"/>
        <v>0.98114509762858249</v>
      </c>
      <c r="S450" s="4">
        <f t="shared" si="351"/>
        <v>0.97311898315872036</v>
      </c>
      <c r="T450" s="4">
        <f t="shared" si="351"/>
        <v>0.96177484161592774</v>
      </c>
      <c r="U450" s="4">
        <f t="shared" si="351"/>
        <v>0.94584787155511363</v>
      </c>
      <c r="V450" s="4">
        <f t="shared" si="351"/>
        <v>0.92370360150141495</v>
      </c>
      <c r="W450" s="4">
        <f t="shared" si="351"/>
        <v>0.89334463567658451</v>
      </c>
      <c r="X450" s="4">
        <f t="shared" si="351"/>
        <v>0.85254543874327005</v>
      </c>
      <c r="Y450" s="4">
        <f t="shared" si="351"/>
        <v>0.79921300652623883</v>
      </c>
      <c r="Z450" s="4">
        <f t="shared" si="351"/>
        <v>0.73204982249993378</v>
      </c>
      <c r="AA450" s="4">
        <f t="shared" si="351"/>
        <v>0.65145592958786691</v>
      </c>
      <c r="AB450" s="4">
        <f t="shared" si="351"/>
        <v>0.56032247880849573</v>
      </c>
      <c r="AC450" s="4">
        <f t="shared" si="351"/>
        <v>0.46411326873185343</v>
      </c>
      <c r="AD450" s="4">
        <f t="shared" si="351"/>
        <v>0.36979727595523937</v>
      </c>
      <c r="AE450" s="4">
        <f t="shared" si="351"/>
        <v>0.28393948637231203</v>
      </c>
      <c r="AF450" s="4">
        <f t="shared" si="351"/>
        <v>0.21097259161117732</v>
      </c>
      <c r="AG450" s="4">
        <f t="shared" si="348"/>
        <v>0.15253917653798199</v>
      </c>
      <c r="AH450" s="4">
        <f t="shared" si="348"/>
        <v>0.10795188737709993</v>
      </c>
      <c r="AI450" s="4">
        <f t="shared" si="348"/>
        <v>7.5176653938091809E-2</v>
      </c>
      <c r="AJ450" s="4">
        <f t="shared" si="349"/>
        <v>5.1742836177502194E-2</v>
      </c>
      <c r="AK450" s="4">
        <f t="shared" si="349"/>
        <v>3.5319190625345942E-2</v>
      </c>
      <c r="AL450" s="4">
        <f t="shared" si="349"/>
        <v>2.3969442072658165E-2</v>
      </c>
      <c r="AM450" s="4">
        <f t="shared" si="349"/>
        <v>1.6202243558389728E-2</v>
      </c>
      <c r="AN450" s="4">
        <f t="shared" si="349"/>
        <v>1.0922240564108399E-2</v>
      </c>
      <c r="AO450" s="4">
        <f t="shared" si="349"/>
        <v>7.3493212906090566E-3</v>
      </c>
      <c r="AP450" s="4">
        <f t="shared" si="349"/>
        <v>4.9390262185057265E-3</v>
      </c>
      <c r="AQ450" s="4">
        <f t="shared" si="349"/>
        <v>3.3164275492956197E-3</v>
      </c>
      <c r="AR450" s="4">
        <f t="shared" si="349"/>
        <v>2.2256362146679809E-3</v>
      </c>
    </row>
    <row r="451" spans="1:44" x14ac:dyDescent="0.25">
      <c r="A451" s="24" t="s">
        <v>70</v>
      </c>
      <c r="B451" s="43">
        <f>'Parameter Input'!B130</f>
        <v>30</v>
      </c>
      <c r="C451" s="44">
        <f>'Parameter Input'!C130</f>
        <v>30</v>
      </c>
      <c r="D451" s="1" t="s">
        <v>42</v>
      </c>
      <c r="L451" s="54">
        <f>'Parameter Input'!E130</f>
        <v>12</v>
      </c>
      <c r="M451" s="37">
        <v>0</v>
      </c>
      <c r="N451" s="37">
        <v>1</v>
      </c>
      <c r="O451" s="37">
        <f>'Parameter Input'!F130</f>
        <v>0.9</v>
      </c>
      <c r="P451" s="55">
        <f>'Parameter Input'!G130</f>
        <v>0.4</v>
      </c>
      <c r="Q451" s="4">
        <f t="shared" si="351"/>
        <v>0.9867978615748374</v>
      </c>
      <c r="R451" s="4">
        <f t="shared" si="351"/>
        <v>0.98114509762858249</v>
      </c>
      <c r="S451" s="4">
        <f t="shared" si="351"/>
        <v>0.97311898315872036</v>
      </c>
      <c r="T451" s="4">
        <f t="shared" si="351"/>
        <v>0.96177484161592774</v>
      </c>
      <c r="U451" s="4">
        <f t="shared" si="351"/>
        <v>0.94584787155511363</v>
      </c>
      <c r="V451" s="4">
        <f t="shared" si="351"/>
        <v>0.92370360150141495</v>
      </c>
      <c r="W451" s="4">
        <f t="shared" si="351"/>
        <v>0.89334463567658451</v>
      </c>
      <c r="X451" s="4">
        <f t="shared" si="351"/>
        <v>0.85254543874327005</v>
      </c>
      <c r="Y451" s="4">
        <f t="shared" si="351"/>
        <v>0.79921300652623883</v>
      </c>
      <c r="Z451" s="4">
        <f t="shared" si="351"/>
        <v>0.73204982249993378</v>
      </c>
      <c r="AA451" s="4">
        <f t="shared" si="351"/>
        <v>0.65145592958786691</v>
      </c>
      <c r="AB451" s="4">
        <f t="shared" si="351"/>
        <v>0.56032247880849573</v>
      </c>
      <c r="AC451" s="4">
        <f t="shared" si="351"/>
        <v>0.46411326873185343</v>
      </c>
      <c r="AD451" s="4">
        <f t="shared" si="351"/>
        <v>0.36979727595523937</v>
      </c>
      <c r="AE451" s="4">
        <f t="shared" si="351"/>
        <v>0.28393948637231203</v>
      </c>
      <c r="AF451" s="4">
        <f t="shared" si="351"/>
        <v>0.21097259161117732</v>
      </c>
      <c r="AG451" s="4">
        <f t="shared" si="348"/>
        <v>0.15253917653798199</v>
      </c>
      <c r="AH451" s="4">
        <f t="shared" si="348"/>
        <v>0.10795188737709993</v>
      </c>
      <c r="AI451" s="4">
        <f t="shared" si="348"/>
        <v>7.5176653938091809E-2</v>
      </c>
      <c r="AJ451" s="4">
        <f t="shared" si="349"/>
        <v>5.1742836177502194E-2</v>
      </c>
      <c r="AK451" s="4">
        <f t="shared" si="349"/>
        <v>3.5319190625345942E-2</v>
      </c>
      <c r="AL451" s="4">
        <f t="shared" si="349"/>
        <v>2.3969442072658165E-2</v>
      </c>
      <c r="AM451" s="4">
        <f t="shared" si="349"/>
        <v>1.6202243558389728E-2</v>
      </c>
      <c r="AN451" s="4">
        <f t="shared" si="349"/>
        <v>1.0922240564108399E-2</v>
      </c>
      <c r="AO451" s="4">
        <f t="shared" si="349"/>
        <v>7.3493212906090566E-3</v>
      </c>
      <c r="AP451" s="4">
        <f t="shared" si="349"/>
        <v>4.9390262185057265E-3</v>
      </c>
      <c r="AQ451" s="4">
        <f t="shared" si="349"/>
        <v>3.3164275492956197E-3</v>
      </c>
      <c r="AR451" s="4">
        <f t="shared" si="349"/>
        <v>2.2256362146679809E-3</v>
      </c>
    </row>
    <row r="452" spans="1:44" x14ac:dyDescent="0.25">
      <c r="A452" s="24" t="s">
        <v>207</v>
      </c>
      <c r="B452" s="70">
        <f>'Parameter Input'!B127</f>
        <v>2800</v>
      </c>
      <c r="C452" s="71">
        <f>'Parameter Input'!C127</f>
        <v>2800</v>
      </c>
      <c r="D452" s="1" t="s">
        <v>49</v>
      </c>
      <c r="L452" s="54">
        <f>'Parameter Input'!E127</f>
        <v>12</v>
      </c>
      <c r="M452" s="37">
        <v>0</v>
      </c>
      <c r="N452" s="37">
        <v>1</v>
      </c>
      <c r="O452" s="37">
        <f>'Parameter Input'!F127</f>
        <v>0.9</v>
      </c>
      <c r="P452" s="55">
        <f>'Parameter Input'!G127</f>
        <v>0.4</v>
      </c>
      <c r="Q452" s="4">
        <f t="shared" si="351"/>
        <v>0.9867978615748374</v>
      </c>
      <c r="R452" s="4">
        <f t="shared" si="351"/>
        <v>0.98114509762858249</v>
      </c>
      <c r="S452" s="4">
        <f t="shared" si="351"/>
        <v>0.97311898315872036</v>
      </c>
      <c r="T452" s="4">
        <f t="shared" si="351"/>
        <v>0.96177484161592774</v>
      </c>
      <c r="U452" s="4">
        <f t="shared" si="351"/>
        <v>0.94584787155511363</v>
      </c>
      <c r="V452" s="4">
        <f t="shared" si="351"/>
        <v>0.92370360150141495</v>
      </c>
      <c r="W452" s="4">
        <f t="shared" si="351"/>
        <v>0.89334463567658451</v>
      </c>
      <c r="X452" s="4">
        <f t="shared" si="351"/>
        <v>0.85254543874327005</v>
      </c>
      <c r="Y452" s="4">
        <f t="shared" si="351"/>
        <v>0.79921300652623883</v>
      </c>
      <c r="Z452" s="4">
        <f t="shared" si="351"/>
        <v>0.73204982249993378</v>
      </c>
      <c r="AA452" s="4">
        <f t="shared" si="351"/>
        <v>0.65145592958786691</v>
      </c>
      <c r="AB452" s="4">
        <f t="shared" si="351"/>
        <v>0.56032247880849573</v>
      </c>
      <c r="AC452" s="4">
        <f t="shared" si="351"/>
        <v>0.46411326873185343</v>
      </c>
      <c r="AD452" s="4">
        <f t="shared" si="351"/>
        <v>0.36979727595523937</v>
      </c>
      <c r="AE452" s="4">
        <f t="shared" si="351"/>
        <v>0.28393948637231203</v>
      </c>
      <c r="AF452" s="4">
        <f t="shared" si="351"/>
        <v>0.21097259161117732</v>
      </c>
      <c r="AG452" s="4">
        <f t="shared" si="348"/>
        <v>0.15253917653798199</v>
      </c>
      <c r="AH452" s="4">
        <f t="shared" si="348"/>
        <v>0.10795188737709993</v>
      </c>
      <c r="AI452" s="4">
        <f t="shared" si="348"/>
        <v>7.5176653938091809E-2</v>
      </c>
      <c r="AJ452" s="4">
        <f t="shared" si="349"/>
        <v>5.1742836177502194E-2</v>
      </c>
      <c r="AK452" s="4">
        <f t="shared" si="349"/>
        <v>3.5319190625345942E-2</v>
      </c>
      <c r="AL452" s="4">
        <f t="shared" si="349"/>
        <v>2.3969442072658165E-2</v>
      </c>
      <c r="AM452" s="4">
        <f t="shared" si="349"/>
        <v>1.6202243558389728E-2</v>
      </c>
      <c r="AN452" s="4">
        <f t="shared" si="349"/>
        <v>1.0922240564108399E-2</v>
      </c>
      <c r="AO452" s="4">
        <f t="shared" si="349"/>
        <v>7.3493212906090566E-3</v>
      </c>
      <c r="AP452" s="4">
        <f t="shared" si="349"/>
        <v>4.9390262185057265E-3</v>
      </c>
      <c r="AQ452" s="4">
        <f t="shared" si="349"/>
        <v>3.3164275492956197E-3</v>
      </c>
      <c r="AR452" s="4">
        <f t="shared" si="349"/>
        <v>2.2256362146679809E-3</v>
      </c>
    </row>
    <row r="453" spans="1:44" x14ac:dyDescent="0.25">
      <c r="A453" s="24" t="s">
        <v>56</v>
      </c>
      <c r="B453" s="72">
        <f>'Parameter Input'!B128</f>
        <v>0.32</v>
      </c>
      <c r="C453" s="73">
        <f>'Parameter Input'!C128</f>
        <v>0.32</v>
      </c>
      <c r="D453" s="1" t="s">
        <v>57</v>
      </c>
      <c r="L453" s="54">
        <f>'Parameter Input'!E128</f>
        <v>12</v>
      </c>
      <c r="M453" s="37">
        <v>0</v>
      </c>
      <c r="N453" s="37">
        <v>1</v>
      </c>
      <c r="O453" s="37">
        <f>'Parameter Input'!F128</f>
        <v>0.9</v>
      </c>
      <c r="P453" s="55">
        <f>'Parameter Input'!G128</f>
        <v>0.4</v>
      </c>
      <c r="Q453" s="4">
        <f t="shared" si="351"/>
        <v>0.9867978615748374</v>
      </c>
      <c r="R453" s="4">
        <f t="shared" si="351"/>
        <v>0.98114509762858249</v>
      </c>
      <c r="S453" s="4">
        <f t="shared" si="351"/>
        <v>0.97311898315872036</v>
      </c>
      <c r="T453" s="4">
        <f t="shared" si="351"/>
        <v>0.96177484161592774</v>
      </c>
      <c r="U453" s="4">
        <f t="shared" si="351"/>
        <v>0.94584787155511363</v>
      </c>
      <c r="V453" s="4">
        <f t="shared" si="351"/>
        <v>0.92370360150141495</v>
      </c>
      <c r="W453" s="4">
        <f t="shared" si="351"/>
        <v>0.89334463567658451</v>
      </c>
      <c r="X453" s="4">
        <f t="shared" si="351"/>
        <v>0.85254543874327005</v>
      </c>
      <c r="Y453" s="4">
        <f t="shared" si="351"/>
        <v>0.79921300652623883</v>
      </c>
      <c r="Z453" s="4">
        <f t="shared" si="351"/>
        <v>0.73204982249993378</v>
      </c>
      <c r="AA453" s="4">
        <f t="shared" si="351"/>
        <v>0.65145592958786691</v>
      </c>
      <c r="AB453" s="4">
        <f t="shared" si="351"/>
        <v>0.56032247880849573</v>
      </c>
      <c r="AC453" s="4">
        <f t="shared" si="351"/>
        <v>0.46411326873185343</v>
      </c>
      <c r="AD453" s="4">
        <f t="shared" si="351"/>
        <v>0.36979727595523937</v>
      </c>
      <c r="AE453" s="4">
        <f t="shared" si="351"/>
        <v>0.28393948637231203</v>
      </c>
      <c r="AF453" s="4">
        <f t="shared" si="351"/>
        <v>0.21097259161117732</v>
      </c>
      <c r="AG453" s="4">
        <f t="shared" si="348"/>
        <v>0.15253917653798199</v>
      </c>
      <c r="AH453" s="4">
        <f t="shared" si="348"/>
        <v>0.10795188737709993</v>
      </c>
      <c r="AI453" s="4">
        <f t="shared" si="348"/>
        <v>7.5176653938091809E-2</v>
      </c>
      <c r="AJ453" s="4">
        <f t="shared" si="349"/>
        <v>5.1742836177502194E-2</v>
      </c>
      <c r="AK453" s="4">
        <f t="shared" si="349"/>
        <v>3.5319190625345942E-2</v>
      </c>
      <c r="AL453" s="4">
        <f t="shared" si="349"/>
        <v>2.3969442072658165E-2</v>
      </c>
      <c r="AM453" s="4">
        <f t="shared" si="349"/>
        <v>1.6202243558389728E-2</v>
      </c>
      <c r="AN453" s="4">
        <f t="shared" si="349"/>
        <v>1.0922240564108399E-2</v>
      </c>
      <c r="AO453" s="4">
        <f t="shared" si="349"/>
        <v>7.3493212906090566E-3</v>
      </c>
      <c r="AP453" s="4">
        <f t="shared" si="349"/>
        <v>4.9390262185057265E-3</v>
      </c>
      <c r="AQ453" s="4">
        <f t="shared" si="349"/>
        <v>3.3164275492956197E-3</v>
      </c>
      <c r="AR453" s="4">
        <f t="shared" si="349"/>
        <v>2.2256362146679809E-3</v>
      </c>
    </row>
    <row r="454" spans="1:44" x14ac:dyDescent="0.25">
      <c r="A454" s="24" t="s">
        <v>73</v>
      </c>
      <c r="B454" s="72">
        <f>'Parameter Input'!$L$119</f>
        <v>1.7857142857142856E-2</v>
      </c>
      <c r="C454" s="73">
        <f>'Parameter Input'!$M$119</f>
        <v>1.7857142857142856E-2</v>
      </c>
      <c r="D454" s="1" t="s">
        <v>57</v>
      </c>
      <c r="L454" s="54">
        <f>'Parameter Input'!$O$119</f>
        <v>12</v>
      </c>
      <c r="M454" s="37">
        <v>0</v>
      </c>
      <c r="N454" s="37">
        <v>1</v>
      </c>
      <c r="O454" s="37">
        <f>'Parameter Input'!$P$119</f>
        <v>0.9</v>
      </c>
      <c r="P454" s="55">
        <f>'Parameter Input'!$Q$119</f>
        <v>0.4</v>
      </c>
      <c r="Q454" s="4">
        <f t="shared" si="351"/>
        <v>0.9867978615748374</v>
      </c>
      <c r="R454" s="4">
        <f t="shared" si="351"/>
        <v>0.98114509762858249</v>
      </c>
      <c r="S454" s="4">
        <f t="shared" si="351"/>
        <v>0.97311898315872036</v>
      </c>
      <c r="T454" s="4">
        <f t="shared" si="351"/>
        <v>0.96177484161592774</v>
      </c>
      <c r="U454" s="4">
        <f t="shared" si="351"/>
        <v>0.94584787155511363</v>
      </c>
      <c r="V454" s="4">
        <f t="shared" si="351"/>
        <v>0.92370360150141495</v>
      </c>
      <c r="W454" s="4">
        <f t="shared" si="351"/>
        <v>0.89334463567658451</v>
      </c>
      <c r="X454" s="4">
        <f t="shared" si="351"/>
        <v>0.85254543874327005</v>
      </c>
      <c r="Y454" s="4">
        <f t="shared" si="351"/>
        <v>0.79921300652623883</v>
      </c>
      <c r="Z454" s="4">
        <f t="shared" si="351"/>
        <v>0.73204982249993378</v>
      </c>
      <c r="AA454" s="4">
        <f t="shared" si="351"/>
        <v>0.65145592958786691</v>
      </c>
      <c r="AB454" s="4">
        <f t="shared" si="351"/>
        <v>0.56032247880849573</v>
      </c>
      <c r="AC454" s="4">
        <f t="shared" si="351"/>
        <v>0.46411326873185343</v>
      </c>
      <c r="AD454" s="4">
        <f t="shared" si="351"/>
        <v>0.36979727595523937</v>
      </c>
      <c r="AE454" s="4">
        <f t="shared" si="351"/>
        <v>0.28393948637231203</v>
      </c>
      <c r="AF454" s="4">
        <f t="shared" si="351"/>
        <v>0.21097259161117732</v>
      </c>
      <c r="AG454" s="4">
        <f t="shared" si="348"/>
        <v>0.15253917653798199</v>
      </c>
      <c r="AH454" s="4">
        <f t="shared" si="348"/>
        <v>0.10795188737709993</v>
      </c>
      <c r="AI454" s="4">
        <f t="shared" si="348"/>
        <v>7.5176653938091809E-2</v>
      </c>
      <c r="AJ454" s="4">
        <f t="shared" si="349"/>
        <v>5.1742836177502194E-2</v>
      </c>
      <c r="AK454" s="4">
        <f t="shared" si="349"/>
        <v>3.5319190625345942E-2</v>
      </c>
      <c r="AL454" s="4">
        <f t="shared" si="349"/>
        <v>2.3969442072658165E-2</v>
      </c>
      <c r="AM454" s="4">
        <f t="shared" si="349"/>
        <v>1.6202243558389728E-2</v>
      </c>
      <c r="AN454" s="4">
        <f t="shared" si="349"/>
        <v>1.0922240564108399E-2</v>
      </c>
      <c r="AO454" s="4">
        <f t="shared" si="349"/>
        <v>7.3493212906090566E-3</v>
      </c>
      <c r="AP454" s="4">
        <f t="shared" si="349"/>
        <v>4.9390262185057265E-3</v>
      </c>
      <c r="AQ454" s="4">
        <f t="shared" si="349"/>
        <v>3.3164275492956197E-3</v>
      </c>
      <c r="AR454" s="4">
        <f t="shared" si="349"/>
        <v>2.2256362146679809E-3</v>
      </c>
    </row>
    <row r="455" spans="1:44" ht="15.75" thickBot="1" x14ac:dyDescent="0.3">
      <c r="A455" s="24" t="s">
        <v>64</v>
      </c>
      <c r="B455" s="74">
        <f>'Parameter Input'!B129</f>
        <v>178500</v>
      </c>
      <c r="C455" s="75">
        <f>'Parameter Input'!C129</f>
        <v>178500</v>
      </c>
      <c r="D455" s="1" t="s">
        <v>65</v>
      </c>
      <c r="L455" s="56">
        <f>'Parameter Input'!E129</f>
        <v>12</v>
      </c>
      <c r="M455" s="57">
        <v>0</v>
      </c>
      <c r="N455" s="57">
        <v>1</v>
      </c>
      <c r="O455" s="57">
        <f>'Parameter Input'!F129</f>
        <v>0.9</v>
      </c>
      <c r="P455" s="58">
        <f>'Parameter Input'!G129</f>
        <v>0.4</v>
      </c>
      <c r="Q455" s="4">
        <f t="shared" si="351"/>
        <v>0.9867978615748374</v>
      </c>
      <c r="R455" s="4">
        <f t="shared" si="351"/>
        <v>0.98114509762858249</v>
      </c>
      <c r="S455" s="4">
        <f t="shared" si="351"/>
        <v>0.97311898315872036</v>
      </c>
      <c r="T455" s="4">
        <f t="shared" si="351"/>
        <v>0.96177484161592774</v>
      </c>
      <c r="U455" s="4">
        <f t="shared" si="351"/>
        <v>0.94584787155511363</v>
      </c>
      <c r="V455" s="4">
        <f t="shared" si="351"/>
        <v>0.92370360150141495</v>
      </c>
      <c r="W455" s="4">
        <f t="shared" si="351"/>
        <v>0.89334463567658451</v>
      </c>
      <c r="X455" s="4">
        <f t="shared" si="351"/>
        <v>0.85254543874327005</v>
      </c>
      <c r="Y455" s="4">
        <f t="shared" si="351"/>
        <v>0.79921300652623883</v>
      </c>
      <c r="Z455" s="4">
        <f t="shared" si="351"/>
        <v>0.73204982249993378</v>
      </c>
      <c r="AA455" s="4">
        <f t="shared" si="351"/>
        <v>0.65145592958786691</v>
      </c>
      <c r="AB455" s="4">
        <f t="shared" si="351"/>
        <v>0.56032247880849573</v>
      </c>
      <c r="AC455" s="4">
        <f t="shared" si="351"/>
        <v>0.46411326873185343</v>
      </c>
      <c r="AD455" s="4">
        <f t="shared" si="351"/>
        <v>0.36979727595523937</v>
      </c>
      <c r="AE455" s="4">
        <f t="shared" si="351"/>
        <v>0.28393948637231203</v>
      </c>
      <c r="AF455" s="4">
        <f t="shared" si="351"/>
        <v>0.21097259161117732</v>
      </c>
      <c r="AG455" s="4">
        <f t="shared" si="348"/>
        <v>0.15253917653798199</v>
      </c>
      <c r="AH455" s="4">
        <f t="shared" si="348"/>
        <v>0.10795188737709993</v>
      </c>
      <c r="AI455" s="4">
        <f t="shared" si="348"/>
        <v>7.5176653938091809E-2</v>
      </c>
      <c r="AJ455" s="4">
        <f t="shared" si="349"/>
        <v>5.1742836177502194E-2</v>
      </c>
      <c r="AK455" s="4">
        <f t="shared" si="349"/>
        <v>3.5319190625345942E-2</v>
      </c>
      <c r="AL455" s="4">
        <f t="shared" si="349"/>
        <v>2.3969442072658165E-2</v>
      </c>
      <c r="AM455" s="4">
        <f t="shared" si="349"/>
        <v>1.6202243558389728E-2</v>
      </c>
      <c r="AN455" s="4">
        <f t="shared" si="349"/>
        <v>1.0922240564108399E-2</v>
      </c>
      <c r="AO455" s="4">
        <f t="shared" si="349"/>
        <v>7.3493212906090566E-3</v>
      </c>
      <c r="AP455" s="4">
        <f t="shared" si="349"/>
        <v>4.9390262185057265E-3</v>
      </c>
      <c r="AQ455" s="4">
        <f t="shared" si="349"/>
        <v>3.3164275492956197E-3</v>
      </c>
      <c r="AR455" s="4">
        <f t="shared" si="349"/>
        <v>2.2256362146679809E-3</v>
      </c>
    </row>
    <row r="456" spans="1:44" x14ac:dyDescent="0.25">
      <c r="A456" s="25"/>
      <c r="B456" s="40"/>
    </row>
    <row r="457" spans="1:44" ht="15.75" thickBot="1" x14ac:dyDescent="0.3"/>
    <row r="458" spans="1:44" ht="15.75" thickBot="1" x14ac:dyDescent="0.3">
      <c r="A458" s="26" t="s">
        <v>208</v>
      </c>
      <c r="B458" s="27">
        <v>2023</v>
      </c>
      <c r="C458" s="27">
        <v>2024</v>
      </c>
      <c r="D458" s="27">
        <v>2025</v>
      </c>
      <c r="E458" s="27">
        <v>2026</v>
      </c>
      <c r="F458" s="27">
        <v>2027</v>
      </c>
      <c r="G458" s="27">
        <v>2028</v>
      </c>
      <c r="H458" s="27">
        <v>2029</v>
      </c>
      <c r="I458" s="27">
        <v>2030</v>
      </c>
      <c r="J458" s="27">
        <v>2031</v>
      </c>
      <c r="K458" s="27">
        <v>2032</v>
      </c>
      <c r="L458" s="27">
        <v>2033</v>
      </c>
      <c r="M458" s="27">
        <v>2034</v>
      </c>
      <c r="N458" s="27">
        <v>2035</v>
      </c>
      <c r="O458" s="27">
        <v>2036</v>
      </c>
      <c r="P458" s="27">
        <v>2037</v>
      </c>
      <c r="Q458" s="27">
        <v>2038</v>
      </c>
      <c r="R458" s="27">
        <v>2039</v>
      </c>
      <c r="S458" s="27">
        <v>2040</v>
      </c>
      <c r="T458" s="27">
        <v>2041</v>
      </c>
      <c r="U458" s="27">
        <v>2042</v>
      </c>
      <c r="V458" s="27">
        <v>2043</v>
      </c>
      <c r="W458" s="27">
        <v>2044</v>
      </c>
      <c r="X458" s="27">
        <v>2045</v>
      </c>
      <c r="Y458" s="27">
        <v>2046</v>
      </c>
      <c r="Z458" s="27">
        <v>2047</v>
      </c>
      <c r="AA458" s="27">
        <v>2048</v>
      </c>
      <c r="AB458" s="27">
        <v>2049</v>
      </c>
      <c r="AC458" s="28">
        <v>2050</v>
      </c>
    </row>
    <row r="459" spans="1:44" x14ac:dyDescent="0.25">
      <c r="A459" s="29" t="str">
        <f t="shared" ref="A459:A468" si="352">A439</f>
        <v>Capex vehicle</v>
      </c>
      <c r="B459" s="62">
        <f t="shared" ref="B459:B468" si="353">$B439+($C439-$B439)*(1-Q439)</f>
        <v>9920787.1694490239</v>
      </c>
      <c r="C459" s="62">
        <f t="shared" ref="C459:C468" si="354">$B439+($C439-$B439)*(1-R439)</f>
        <v>9886870.5857714955</v>
      </c>
      <c r="D459" s="62">
        <f t="shared" ref="D459:D468" si="355">$B439+($C439-$B439)*(1-S439)</f>
        <v>9838713.8989523221</v>
      </c>
      <c r="E459" s="62">
        <f t="shared" ref="E459:E468" si="356">$B439+($C439-$B439)*(1-T439)</f>
        <v>9770649.0496955663</v>
      </c>
      <c r="F459" s="62">
        <f t="shared" ref="F459:F468" si="357">$B439+($C439-$B439)*(1-U439)</f>
        <v>9675087.2293306813</v>
      </c>
      <c r="G459" s="62">
        <f t="shared" ref="G459:G468" si="358">$B439+($C439-$B439)*(1-V439)</f>
        <v>9542221.6090084892</v>
      </c>
      <c r="H459" s="62">
        <f t="shared" ref="H459:H468" si="359">$B439+($C439-$B439)*(1-W439)</f>
        <v>9360067.8140595071</v>
      </c>
      <c r="I459" s="62">
        <f t="shared" ref="I459:I468" si="360">$B439+($C439-$B439)*(1-X439)</f>
        <v>9115272.63245962</v>
      </c>
      <c r="J459" s="62">
        <f t="shared" ref="J459:J468" si="361">$B439+($C439-$B439)*(1-Y439)</f>
        <v>8795278.0391574334</v>
      </c>
      <c r="K459" s="62">
        <f t="shared" ref="K459:K468" si="362">$B439+($C439-$B439)*(1-Z439)</f>
        <v>8392298.9349996019</v>
      </c>
      <c r="L459" s="62">
        <f t="shared" ref="L459:L468" si="363">$B439+($C439-$B439)*(1-AA439)</f>
        <v>7908735.5775272017</v>
      </c>
      <c r="M459" s="62">
        <f t="shared" ref="M459:M468" si="364">$B439+($C439-$B439)*(1-AB439)</f>
        <v>7361934.872850975</v>
      </c>
      <c r="N459" s="62">
        <f t="shared" ref="N459:N468" si="365">$B439+($C439-$B439)*(1-AC439)</f>
        <v>6784679.6123911208</v>
      </c>
      <c r="O459" s="62">
        <f t="shared" ref="O459:O468" si="366">$B439+($C439-$B439)*(1-AD439)</f>
        <v>6218783.6557314359</v>
      </c>
      <c r="P459" s="62">
        <f t="shared" ref="P459:P468" si="367">$B439+($C439-$B439)*(1-AE439)</f>
        <v>5703636.9182338724</v>
      </c>
      <c r="Q459" s="62">
        <f t="shared" ref="Q459:Q468" si="368">$B439+($C439-$B439)*(1-AF439)</f>
        <v>5265835.5496670641</v>
      </c>
      <c r="R459" s="62">
        <f t="shared" ref="R459:R468" si="369">$B439+($C439-$B439)*(1-AG439)</f>
        <v>4915235.0592278922</v>
      </c>
      <c r="S459" s="62">
        <f t="shared" ref="S459:S468" si="370">$B439+($C439-$B439)*(1-AH439)</f>
        <v>4647711.3242625995</v>
      </c>
      <c r="T459" s="62">
        <f t="shared" ref="T459:T468" si="371">$B439+($C439-$B439)*(1-AI439)</f>
        <v>4451059.923628551</v>
      </c>
      <c r="U459" s="62">
        <f t="shared" ref="U459:U468" si="372">$B439+($C439-$B439)*(1-AJ439)</f>
        <v>4310457.0170650128</v>
      </c>
      <c r="V459" s="62">
        <f t="shared" ref="V459:V468" si="373">$B439+($C439-$B439)*(1-AK439)</f>
        <v>4211915.1437520757</v>
      </c>
      <c r="W459" s="62">
        <f t="shared" ref="W459:W468" si="374">$B439+($C439-$B439)*(1-AL439)</f>
        <v>4143816.6524359491</v>
      </c>
      <c r="X459" s="62">
        <f t="shared" ref="X459:X468" si="375">$B439+($C439-$B439)*(1-AM439)</f>
        <v>4097213.4613503385</v>
      </c>
      <c r="Y459" s="62">
        <f t="shared" ref="Y459:Y468" si="376">$B439+($C439-$B439)*(1-AN439)</f>
        <v>4065533.4433846502</v>
      </c>
      <c r="Z459" s="62">
        <f t="shared" ref="Z459:Z468" si="377">$B439+($C439-$B439)*(1-AO439)</f>
        <v>4044095.9277436547</v>
      </c>
      <c r="AA459" s="62">
        <f t="shared" ref="AA459:AA468" si="378">$B439+($C439-$B439)*(1-AP439)</f>
        <v>4029634.1573110344</v>
      </c>
      <c r="AB459" s="62">
        <f t="shared" ref="AB459:AB468" si="379">$B439+($C439-$B439)*(1-AQ439)</f>
        <v>4019898.5652957736</v>
      </c>
      <c r="AC459" s="62">
        <f t="shared" ref="AC459:AC468" si="380">$B439+($C439-$B439)*(1-AR439)</f>
        <v>4013353.8172880076</v>
      </c>
    </row>
    <row r="460" spans="1:44" x14ac:dyDescent="0.25">
      <c r="A460" s="30" t="str">
        <f t="shared" si="352"/>
        <v>Residual value (vehicle)</v>
      </c>
      <c r="B460" s="62">
        <f t="shared" si="353"/>
        <v>-501320.21384251624</v>
      </c>
      <c r="C460" s="62">
        <f t="shared" si="354"/>
        <v>-501885.49023714173</v>
      </c>
      <c r="D460" s="62">
        <f t="shared" si="355"/>
        <v>-502688.10168412799</v>
      </c>
      <c r="E460" s="62">
        <f t="shared" si="356"/>
        <v>-503822.51583840721</v>
      </c>
      <c r="F460" s="62">
        <f t="shared" si="357"/>
        <v>-505415.21284448862</v>
      </c>
      <c r="G460" s="62">
        <f t="shared" si="358"/>
        <v>-507629.63984985853</v>
      </c>
      <c r="H460" s="62">
        <f t="shared" si="359"/>
        <v>-510665.53643234156</v>
      </c>
      <c r="I460" s="62">
        <f t="shared" si="360"/>
        <v>-514745.45612567302</v>
      </c>
      <c r="J460" s="62">
        <f t="shared" si="361"/>
        <v>-520078.69934737612</v>
      </c>
      <c r="K460" s="62">
        <f t="shared" si="362"/>
        <v>-526795.01775000663</v>
      </c>
      <c r="L460" s="62">
        <f t="shared" si="363"/>
        <v>-534854.40704121336</v>
      </c>
      <c r="M460" s="62">
        <f t="shared" si="364"/>
        <v>-543967.75211915048</v>
      </c>
      <c r="N460" s="62">
        <f t="shared" si="365"/>
        <v>-553588.67312681465</v>
      </c>
      <c r="O460" s="62">
        <f t="shared" si="366"/>
        <v>-563020.27240447607</v>
      </c>
      <c r="P460" s="62">
        <f t="shared" si="367"/>
        <v>-571606.05136276875</v>
      </c>
      <c r="Q460" s="62">
        <f t="shared" si="368"/>
        <v>-578902.74083888228</v>
      </c>
      <c r="R460" s="62">
        <f t="shared" si="369"/>
        <v>-584746.08234620176</v>
      </c>
      <c r="S460" s="62">
        <f t="shared" si="370"/>
        <v>-589204.81126228999</v>
      </c>
      <c r="T460" s="62">
        <f t="shared" si="371"/>
        <v>-592482.33460619079</v>
      </c>
      <c r="U460" s="62">
        <f t="shared" si="372"/>
        <v>-594825.71638224972</v>
      </c>
      <c r="V460" s="62">
        <f t="shared" si="373"/>
        <v>-596468.08093746542</v>
      </c>
      <c r="W460" s="62">
        <f t="shared" si="374"/>
        <v>-597603.05579273414</v>
      </c>
      <c r="X460" s="62">
        <f t="shared" si="375"/>
        <v>-598379.77564416104</v>
      </c>
      <c r="Y460" s="62">
        <f t="shared" si="376"/>
        <v>-598907.77594358916</v>
      </c>
      <c r="Z460" s="62">
        <f t="shared" si="377"/>
        <v>-599265.06787093915</v>
      </c>
      <c r="AA460" s="62">
        <f t="shared" si="378"/>
        <v>-599506.0973781494</v>
      </c>
      <c r="AB460" s="62">
        <f t="shared" si="379"/>
        <v>-599668.35724507039</v>
      </c>
      <c r="AC460" s="62">
        <f t="shared" si="380"/>
        <v>-599777.43637853325</v>
      </c>
    </row>
    <row r="461" spans="1:44" x14ac:dyDescent="0.25">
      <c r="A461" s="30" t="str">
        <f t="shared" si="352"/>
        <v>Capex costumization</v>
      </c>
      <c r="B461" s="62">
        <f t="shared" si="353"/>
        <v>3500000</v>
      </c>
      <c r="C461" s="62">
        <f t="shared" si="354"/>
        <v>3500000</v>
      </c>
      <c r="D461" s="62">
        <f t="shared" si="355"/>
        <v>3500000</v>
      </c>
      <c r="E461" s="62">
        <f t="shared" si="356"/>
        <v>3500000</v>
      </c>
      <c r="F461" s="62">
        <f t="shared" si="357"/>
        <v>3500000</v>
      </c>
      <c r="G461" s="62">
        <f t="shared" si="358"/>
        <v>3500000</v>
      </c>
      <c r="H461" s="62">
        <f t="shared" si="359"/>
        <v>3500000</v>
      </c>
      <c r="I461" s="62">
        <f t="shared" si="360"/>
        <v>3500000</v>
      </c>
      <c r="J461" s="62">
        <f t="shared" si="361"/>
        <v>3500000</v>
      </c>
      <c r="K461" s="62">
        <f t="shared" si="362"/>
        <v>3500000</v>
      </c>
      <c r="L461" s="62">
        <f t="shared" si="363"/>
        <v>3500000</v>
      </c>
      <c r="M461" s="62">
        <f t="shared" si="364"/>
        <v>3500000</v>
      </c>
      <c r="N461" s="62">
        <f t="shared" si="365"/>
        <v>3500000</v>
      </c>
      <c r="O461" s="62">
        <f t="shared" si="366"/>
        <v>3500000</v>
      </c>
      <c r="P461" s="62">
        <f t="shared" si="367"/>
        <v>3500000</v>
      </c>
      <c r="Q461" s="62">
        <f t="shared" si="368"/>
        <v>3500000</v>
      </c>
      <c r="R461" s="62">
        <f t="shared" si="369"/>
        <v>3500000</v>
      </c>
      <c r="S461" s="62">
        <f t="shared" si="370"/>
        <v>3500000</v>
      </c>
      <c r="T461" s="62">
        <f t="shared" si="371"/>
        <v>3500000</v>
      </c>
      <c r="U461" s="62">
        <f t="shared" si="372"/>
        <v>3500000</v>
      </c>
      <c r="V461" s="62">
        <f t="shared" si="373"/>
        <v>3500000</v>
      </c>
      <c r="W461" s="62">
        <f t="shared" si="374"/>
        <v>3500000</v>
      </c>
      <c r="X461" s="62">
        <f t="shared" si="375"/>
        <v>3500000</v>
      </c>
      <c r="Y461" s="62">
        <f t="shared" si="376"/>
        <v>3500000</v>
      </c>
      <c r="Z461" s="62">
        <f t="shared" si="377"/>
        <v>3500000</v>
      </c>
      <c r="AA461" s="62">
        <f t="shared" si="378"/>
        <v>3500000</v>
      </c>
      <c r="AB461" s="62">
        <f t="shared" si="379"/>
        <v>3500000</v>
      </c>
      <c r="AC461" s="62">
        <f t="shared" si="380"/>
        <v>3500000</v>
      </c>
    </row>
    <row r="462" spans="1:44" x14ac:dyDescent="0.25">
      <c r="A462" s="30" t="str">
        <f t="shared" si="352"/>
        <v>Residual value (costumization)</v>
      </c>
      <c r="B462" s="62">
        <f t="shared" si="353"/>
        <v>-175000</v>
      </c>
      <c r="C462" s="62">
        <f t="shared" si="354"/>
        <v>-175000</v>
      </c>
      <c r="D462" s="62">
        <f t="shared" si="355"/>
        <v>-175000</v>
      </c>
      <c r="E462" s="62">
        <f t="shared" si="356"/>
        <v>-175000</v>
      </c>
      <c r="F462" s="62">
        <f t="shared" si="357"/>
        <v>-175000</v>
      </c>
      <c r="G462" s="62">
        <f t="shared" si="358"/>
        <v>-175000</v>
      </c>
      <c r="H462" s="62">
        <f t="shared" si="359"/>
        <v>-175000</v>
      </c>
      <c r="I462" s="62">
        <f t="shared" si="360"/>
        <v>-175000</v>
      </c>
      <c r="J462" s="62">
        <f t="shared" si="361"/>
        <v>-175000</v>
      </c>
      <c r="K462" s="62">
        <f t="shared" si="362"/>
        <v>-175000</v>
      </c>
      <c r="L462" s="62">
        <f t="shared" si="363"/>
        <v>-175000</v>
      </c>
      <c r="M462" s="62">
        <f t="shared" si="364"/>
        <v>-175000</v>
      </c>
      <c r="N462" s="62">
        <f t="shared" si="365"/>
        <v>-175000</v>
      </c>
      <c r="O462" s="62">
        <f t="shared" si="366"/>
        <v>-175000</v>
      </c>
      <c r="P462" s="62">
        <f t="shared" si="367"/>
        <v>-175000</v>
      </c>
      <c r="Q462" s="62">
        <f t="shared" si="368"/>
        <v>-175000</v>
      </c>
      <c r="R462" s="62">
        <f t="shared" si="369"/>
        <v>-175000</v>
      </c>
      <c r="S462" s="62">
        <f t="shared" si="370"/>
        <v>-175000</v>
      </c>
      <c r="T462" s="62">
        <f t="shared" si="371"/>
        <v>-175000</v>
      </c>
      <c r="U462" s="62">
        <f t="shared" si="372"/>
        <v>-175000</v>
      </c>
      <c r="V462" s="62">
        <f t="shared" si="373"/>
        <v>-175000</v>
      </c>
      <c r="W462" s="62">
        <f t="shared" si="374"/>
        <v>-175000</v>
      </c>
      <c r="X462" s="62">
        <f t="shared" si="375"/>
        <v>-175000</v>
      </c>
      <c r="Y462" s="62">
        <f t="shared" si="376"/>
        <v>-175000</v>
      </c>
      <c r="Z462" s="62">
        <f t="shared" si="377"/>
        <v>-175000</v>
      </c>
      <c r="AA462" s="62">
        <f t="shared" si="378"/>
        <v>-175000</v>
      </c>
      <c r="AB462" s="62">
        <f t="shared" si="379"/>
        <v>-175000</v>
      </c>
      <c r="AC462" s="62">
        <f t="shared" si="380"/>
        <v>-175000</v>
      </c>
    </row>
    <row r="463" spans="1:44" x14ac:dyDescent="0.25">
      <c r="A463" s="30" t="str">
        <f t="shared" si="352"/>
        <v>WACC</v>
      </c>
      <c r="B463" s="62">
        <f t="shared" si="353"/>
        <v>0.06</v>
      </c>
      <c r="C463" s="62">
        <f t="shared" si="354"/>
        <v>0.06</v>
      </c>
      <c r="D463" s="62">
        <f t="shared" si="355"/>
        <v>0.06</v>
      </c>
      <c r="E463" s="62">
        <f t="shared" si="356"/>
        <v>0.06</v>
      </c>
      <c r="F463" s="62">
        <f t="shared" si="357"/>
        <v>0.06</v>
      </c>
      <c r="G463" s="62">
        <f t="shared" si="358"/>
        <v>0.06</v>
      </c>
      <c r="H463" s="62">
        <f t="shared" si="359"/>
        <v>0.06</v>
      </c>
      <c r="I463" s="62">
        <f t="shared" si="360"/>
        <v>0.06</v>
      </c>
      <c r="J463" s="62">
        <f t="shared" si="361"/>
        <v>0.06</v>
      </c>
      <c r="K463" s="62">
        <f t="shared" si="362"/>
        <v>0.06</v>
      </c>
      <c r="L463" s="62">
        <f t="shared" si="363"/>
        <v>0.06</v>
      </c>
      <c r="M463" s="62">
        <f t="shared" si="364"/>
        <v>0.06</v>
      </c>
      <c r="N463" s="62">
        <f t="shared" si="365"/>
        <v>0.06</v>
      </c>
      <c r="O463" s="62">
        <f t="shared" si="366"/>
        <v>0.06</v>
      </c>
      <c r="P463" s="62">
        <f t="shared" si="367"/>
        <v>0.06</v>
      </c>
      <c r="Q463" s="62">
        <f t="shared" si="368"/>
        <v>0.06</v>
      </c>
      <c r="R463" s="62">
        <f t="shared" si="369"/>
        <v>0.06</v>
      </c>
      <c r="S463" s="62">
        <f t="shared" si="370"/>
        <v>0.06</v>
      </c>
      <c r="T463" s="62">
        <f t="shared" si="371"/>
        <v>0.06</v>
      </c>
      <c r="U463" s="62">
        <f t="shared" si="372"/>
        <v>0.06</v>
      </c>
      <c r="V463" s="62">
        <f t="shared" si="373"/>
        <v>0.06</v>
      </c>
      <c r="W463" s="62">
        <f t="shared" si="374"/>
        <v>0.06</v>
      </c>
      <c r="X463" s="62">
        <f t="shared" si="375"/>
        <v>0.06</v>
      </c>
      <c r="Y463" s="62">
        <f t="shared" si="376"/>
        <v>0.06</v>
      </c>
      <c r="Z463" s="62">
        <f t="shared" si="377"/>
        <v>0.06</v>
      </c>
      <c r="AA463" s="62">
        <f t="shared" si="378"/>
        <v>0.06</v>
      </c>
      <c r="AB463" s="62">
        <f t="shared" si="379"/>
        <v>0.06</v>
      </c>
      <c r="AC463" s="62">
        <f t="shared" si="380"/>
        <v>0.06</v>
      </c>
    </row>
    <row r="464" spans="1:44" x14ac:dyDescent="0.25">
      <c r="A464" s="30" t="str">
        <f t="shared" si="352"/>
        <v>Opex fix (admin, crew, insurance)</v>
      </c>
      <c r="B464" s="62">
        <f t="shared" si="353"/>
        <v>650000</v>
      </c>
      <c r="C464" s="62">
        <f t="shared" si="354"/>
        <v>650000</v>
      </c>
      <c r="D464" s="62">
        <f t="shared" si="355"/>
        <v>650000</v>
      </c>
      <c r="E464" s="62">
        <f t="shared" si="356"/>
        <v>650000</v>
      </c>
      <c r="F464" s="62">
        <f t="shared" si="357"/>
        <v>650000</v>
      </c>
      <c r="G464" s="62">
        <f t="shared" si="358"/>
        <v>650000</v>
      </c>
      <c r="H464" s="62">
        <f t="shared" si="359"/>
        <v>650000</v>
      </c>
      <c r="I464" s="62">
        <f t="shared" si="360"/>
        <v>650000</v>
      </c>
      <c r="J464" s="62">
        <f t="shared" si="361"/>
        <v>650000</v>
      </c>
      <c r="K464" s="62">
        <f t="shared" si="362"/>
        <v>650000</v>
      </c>
      <c r="L464" s="62">
        <f t="shared" si="363"/>
        <v>650000</v>
      </c>
      <c r="M464" s="62">
        <f t="shared" si="364"/>
        <v>650000</v>
      </c>
      <c r="N464" s="62">
        <f t="shared" si="365"/>
        <v>650000</v>
      </c>
      <c r="O464" s="62">
        <f t="shared" si="366"/>
        <v>650000</v>
      </c>
      <c r="P464" s="62">
        <f t="shared" si="367"/>
        <v>650000</v>
      </c>
      <c r="Q464" s="62">
        <f t="shared" si="368"/>
        <v>650000</v>
      </c>
      <c r="R464" s="62">
        <f t="shared" si="369"/>
        <v>650000</v>
      </c>
      <c r="S464" s="62">
        <f t="shared" si="370"/>
        <v>650000</v>
      </c>
      <c r="T464" s="62">
        <f t="shared" si="371"/>
        <v>650000</v>
      </c>
      <c r="U464" s="62">
        <f t="shared" si="372"/>
        <v>650000</v>
      </c>
      <c r="V464" s="62">
        <f t="shared" si="373"/>
        <v>650000</v>
      </c>
      <c r="W464" s="62">
        <f t="shared" si="374"/>
        <v>650000</v>
      </c>
      <c r="X464" s="62">
        <f t="shared" si="375"/>
        <v>650000</v>
      </c>
      <c r="Y464" s="62">
        <f t="shared" si="376"/>
        <v>650000</v>
      </c>
      <c r="Z464" s="62">
        <f t="shared" si="377"/>
        <v>650000</v>
      </c>
      <c r="AA464" s="62">
        <f t="shared" si="378"/>
        <v>650000</v>
      </c>
      <c r="AB464" s="62">
        <f t="shared" si="379"/>
        <v>650000</v>
      </c>
      <c r="AC464" s="62">
        <f t="shared" si="380"/>
        <v>650000</v>
      </c>
    </row>
    <row r="465" spans="1:29" x14ac:dyDescent="0.25">
      <c r="A465" s="30" t="str">
        <f t="shared" si="352"/>
        <v>Opex maintenance &amp; repair</v>
      </c>
      <c r="B465" s="62">
        <f t="shared" si="353"/>
        <v>1388910.2037228637</v>
      </c>
      <c r="C465" s="62">
        <f t="shared" si="354"/>
        <v>1384161.8820080096</v>
      </c>
      <c r="D465" s="62">
        <f t="shared" si="355"/>
        <v>1377419.9458533253</v>
      </c>
      <c r="E465" s="62">
        <f t="shared" si="356"/>
        <v>1367890.8669573795</v>
      </c>
      <c r="F465" s="62">
        <f t="shared" si="357"/>
        <v>1354512.2121062956</v>
      </c>
      <c r="G465" s="62">
        <f t="shared" si="358"/>
        <v>1335911.0252611889</v>
      </c>
      <c r="H465" s="62">
        <f t="shared" si="359"/>
        <v>1310409.4939683313</v>
      </c>
      <c r="I465" s="62">
        <f t="shared" si="360"/>
        <v>1276138.1685443469</v>
      </c>
      <c r="J465" s="62">
        <f t="shared" si="361"/>
        <v>1231338.9254820407</v>
      </c>
      <c r="K465" s="62">
        <f t="shared" si="362"/>
        <v>1174921.8508999445</v>
      </c>
      <c r="L465" s="62">
        <f t="shared" si="363"/>
        <v>1107222.9808538083</v>
      </c>
      <c r="M465" s="62">
        <f t="shared" si="364"/>
        <v>1030670.8821991365</v>
      </c>
      <c r="N465" s="62">
        <f t="shared" si="365"/>
        <v>949855.14573475695</v>
      </c>
      <c r="O465" s="62">
        <f t="shared" si="366"/>
        <v>870629.71180240111</v>
      </c>
      <c r="P465" s="62">
        <f t="shared" si="367"/>
        <v>798509.16855274222</v>
      </c>
      <c r="Q465" s="62">
        <f t="shared" si="368"/>
        <v>737216.97695338901</v>
      </c>
      <c r="R465" s="62">
        <f t="shared" si="369"/>
        <v>688132.90829190495</v>
      </c>
      <c r="S465" s="62">
        <f t="shared" si="370"/>
        <v>650679.58539676399</v>
      </c>
      <c r="T465" s="62">
        <f t="shared" si="371"/>
        <v>623148.38930799719</v>
      </c>
      <c r="U465" s="62">
        <f t="shared" si="372"/>
        <v>603463.98238910188</v>
      </c>
      <c r="V465" s="62">
        <f t="shared" si="373"/>
        <v>589668.12012529059</v>
      </c>
      <c r="W465" s="62">
        <f t="shared" si="374"/>
        <v>580134.33134103287</v>
      </c>
      <c r="X465" s="62">
        <f t="shared" si="375"/>
        <v>573609.8845890474</v>
      </c>
      <c r="Y465" s="62">
        <f t="shared" si="376"/>
        <v>569174.682073851</v>
      </c>
      <c r="Z465" s="62">
        <f t="shared" si="377"/>
        <v>566173.42988411163</v>
      </c>
      <c r="AA465" s="62">
        <f t="shared" si="378"/>
        <v>564148.78202354477</v>
      </c>
      <c r="AB465" s="62">
        <f t="shared" si="379"/>
        <v>562785.79914140829</v>
      </c>
      <c r="AC465" s="62">
        <f t="shared" si="380"/>
        <v>561869.53442032111</v>
      </c>
    </row>
    <row r="466" spans="1:29" x14ac:dyDescent="0.25">
      <c r="A466" s="30" t="str">
        <f t="shared" si="352"/>
        <v>Opex var (mode-fees, shunting)</v>
      </c>
      <c r="B466" s="62">
        <f t="shared" si="353"/>
        <v>3.9215686274509802</v>
      </c>
      <c r="C466" s="62">
        <f t="shared" si="354"/>
        <v>3.9215686274509802</v>
      </c>
      <c r="D466" s="62">
        <f t="shared" si="355"/>
        <v>3.9215686274509802</v>
      </c>
      <c r="E466" s="62">
        <f t="shared" si="356"/>
        <v>3.9215686274509802</v>
      </c>
      <c r="F466" s="62">
        <f t="shared" si="357"/>
        <v>3.9215686274509802</v>
      </c>
      <c r="G466" s="62">
        <f t="shared" si="358"/>
        <v>3.9215686274509802</v>
      </c>
      <c r="H466" s="62">
        <f t="shared" si="359"/>
        <v>3.9215686274509802</v>
      </c>
      <c r="I466" s="62">
        <f t="shared" si="360"/>
        <v>3.9215686274509802</v>
      </c>
      <c r="J466" s="62">
        <f t="shared" si="361"/>
        <v>3.9215686274509802</v>
      </c>
      <c r="K466" s="62">
        <f t="shared" si="362"/>
        <v>3.9215686274509802</v>
      </c>
      <c r="L466" s="62">
        <f t="shared" si="363"/>
        <v>3.9215686274509802</v>
      </c>
      <c r="M466" s="62">
        <f t="shared" si="364"/>
        <v>3.9215686274509802</v>
      </c>
      <c r="N466" s="62">
        <f t="shared" si="365"/>
        <v>3.9215686274509802</v>
      </c>
      <c r="O466" s="62">
        <f t="shared" si="366"/>
        <v>3.9215686274509802</v>
      </c>
      <c r="P466" s="62">
        <f t="shared" si="367"/>
        <v>3.9215686274509802</v>
      </c>
      <c r="Q466" s="62">
        <f t="shared" si="368"/>
        <v>3.9215686274509802</v>
      </c>
      <c r="R466" s="62">
        <f t="shared" si="369"/>
        <v>3.9215686274509802</v>
      </c>
      <c r="S466" s="62">
        <f t="shared" si="370"/>
        <v>3.9215686274509802</v>
      </c>
      <c r="T466" s="62">
        <f t="shared" si="371"/>
        <v>3.9215686274509802</v>
      </c>
      <c r="U466" s="62">
        <f t="shared" si="372"/>
        <v>3.9215686274509802</v>
      </c>
      <c r="V466" s="62">
        <f t="shared" si="373"/>
        <v>3.9215686274509802</v>
      </c>
      <c r="W466" s="62">
        <f t="shared" si="374"/>
        <v>3.9215686274509802</v>
      </c>
      <c r="X466" s="62">
        <f t="shared" si="375"/>
        <v>3.9215686274509802</v>
      </c>
      <c r="Y466" s="62">
        <f t="shared" si="376"/>
        <v>3.9215686274509802</v>
      </c>
      <c r="Z466" s="62">
        <f t="shared" si="377"/>
        <v>3.9215686274509802</v>
      </c>
      <c r="AA466" s="62">
        <f t="shared" si="378"/>
        <v>3.9215686274509802</v>
      </c>
      <c r="AB466" s="62">
        <f t="shared" si="379"/>
        <v>3.9215686274509802</v>
      </c>
      <c r="AC466" s="62">
        <f t="shared" si="380"/>
        <v>3.9215686274509802</v>
      </c>
    </row>
    <row r="467" spans="1:29" x14ac:dyDescent="0.25">
      <c r="A467" s="30" t="str">
        <f t="shared" si="352"/>
        <v>Fuel Economy</v>
      </c>
      <c r="B467" s="62">
        <f t="shared" si="353"/>
        <v>39.427247314658196</v>
      </c>
      <c r="C467" s="62">
        <f t="shared" si="354"/>
        <v>39.39288938847082</v>
      </c>
      <c r="D467" s="62">
        <f t="shared" si="355"/>
        <v>39.344106058554914</v>
      </c>
      <c r="E467" s="62">
        <f t="shared" si="356"/>
        <v>39.27515550949748</v>
      </c>
      <c r="F467" s="62">
        <f t="shared" si="357"/>
        <v>39.178350182591792</v>
      </c>
      <c r="G467" s="62">
        <f t="shared" si="358"/>
        <v>39.043755636771031</v>
      </c>
      <c r="H467" s="62">
        <f t="shared" si="359"/>
        <v>38.859231549642743</v>
      </c>
      <c r="I467" s="62">
        <f t="shared" si="360"/>
        <v>38.611250949344104</v>
      </c>
      <c r="J467" s="62">
        <f t="shared" si="361"/>
        <v>38.287092398425017</v>
      </c>
      <c r="K467" s="62">
        <f t="shared" si="362"/>
        <v>37.878869493448889</v>
      </c>
      <c r="L467" s="62">
        <f t="shared" si="363"/>
        <v>37.389013725517856</v>
      </c>
      <c r="M467" s="62">
        <f t="shared" si="364"/>
        <v>36.835097728874764</v>
      </c>
      <c r="N467" s="62">
        <f t="shared" si="365"/>
        <v>36.250330883878796</v>
      </c>
      <c r="O467" s="62">
        <f t="shared" si="366"/>
        <v>35.677071156616648</v>
      </c>
      <c r="P467" s="62">
        <f t="shared" si="367"/>
        <v>35.155221027167087</v>
      </c>
      <c r="Q467" s="62">
        <f t="shared" si="368"/>
        <v>34.711722730022458</v>
      </c>
      <c r="R467" s="62">
        <f t="shared" si="369"/>
        <v>34.356560020054545</v>
      </c>
      <c r="S467" s="62">
        <f t="shared" si="370"/>
        <v>34.085555109103076</v>
      </c>
      <c r="T467" s="62">
        <f t="shared" si="371"/>
        <v>33.886344764928474</v>
      </c>
      <c r="U467" s="62">
        <f t="shared" si="372"/>
        <v>33.743912250752814</v>
      </c>
      <c r="V467" s="62">
        <f t="shared" si="373"/>
        <v>33.64408809269959</v>
      </c>
      <c r="W467" s="62">
        <f t="shared" si="374"/>
        <v>33.575103463812546</v>
      </c>
      <c r="X467" s="62">
        <f t="shared" si="375"/>
        <v>33.527893844629226</v>
      </c>
      <c r="Y467" s="62">
        <f t="shared" si="376"/>
        <v>33.49580158766053</v>
      </c>
      <c r="Z467" s="62">
        <f t="shared" si="377"/>
        <v>33.474085114473347</v>
      </c>
      <c r="AA467" s="62">
        <f t="shared" si="378"/>
        <v>33.459435158988832</v>
      </c>
      <c r="AB467" s="62">
        <f t="shared" si="379"/>
        <v>33.449572881731456</v>
      </c>
      <c r="AC467" s="62">
        <f t="shared" si="380"/>
        <v>33.442942969618151</v>
      </c>
    </row>
    <row r="468" spans="1:29" x14ac:dyDescent="0.25">
      <c r="A468" s="30" t="str">
        <f t="shared" si="352"/>
        <v>Fuel Cost</v>
      </c>
      <c r="B468" s="62">
        <f t="shared" si="353"/>
        <v>0.21482257834535914</v>
      </c>
      <c r="C468" s="62">
        <f t="shared" si="354"/>
        <v>0.21417522499855654</v>
      </c>
      <c r="D468" s="62">
        <f t="shared" si="355"/>
        <v>0.21325607604535665</v>
      </c>
      <c r="E468" s="62">
        <f t="shared" si="356"/>
        <v>0.21195694732458373</v>
      </c>
      <c r="F468" s="62">
        <f t="shared" si="357"/>
        <v>0.21013299403884214</v>
      </c>
      <c r="G468" s="62">
        <f t="shared" si="358"/>
        <v>0.20759703685611555</v>
      </c>
      <c r="H468" s="62">
        <f t="shared" si="359"/>
        <v>0.20412033442894431</v>
      </c>
      <c r="I468" s="62">
        <f t="shared" si="360"/>
        <v>0.19944801891519662</v>
      </c>
      <c r="J468" s="62">
        <f t="shared" si="361"/>
        <v>0.19334039991375346</v>
      </c>
      <c r="K468" s="62">
        <f t="shared" si="362"/>
        <v>0.18564888610303532</v>
      </c>
      <c r="L468" s="62">
        <f t="shared" si="363"/>
        <v>0.17641929031511205</v>
      </c>
      <c r="M468" s="62">
        <f t="shared" si="364"/>
        <v>0.16598270656093206</v>
      </c>
      <c r="N468" s="62">
        <f t="shared" si="365"/>
        <v>0.15496484791186993</v>
      </c>
      <c r="O468" s="62">
        <f t="shared" si="366"/>
        <v>0.14416380011269478</v>
      </c>
      <c r="P468" s="62">
        <f t="shared" si="367"/>
        <v>0.13433138397714983</v>
      </c>
      <c r="Q468" s="62">
        <f t="shared" si="368"/>
        <v>0.12597523042491984</v>
      </c>
      <c r="R468" s="62">
        <f t="shared" si="369"/>
        <v>0.11928344793189689</v>
      </c>
      <c r="S468" s="62">
        <f t="shared" si="370"/>
        <v>0.11417732088721881</v>
      </c>
      <c r="T468" s="62">
        <f t="shared" si="371"/>
        <v>0.11042390799739947</v>
      </c>
      <c r="U468" s="62">
        <f t="shared" si="372"/>
        <v>0.10774027208054308</v>
      </c>
      <c r="V468" s="62">
        <f t="shared" si="373"/>
        <v>0.10585943962124107</v>
      </c>
      <c r="W468" s="62">
        <f t="shared" si="374"/>
        <v>0.10455966878686571</v>
      </c>
      <c r="X468" s="62">
        <f t="shared" si="375"/>
        <v>0.10367017083483761</v>
      </c>
      <c r="Y468" s="62">
        <f t="shared" si="376"/>
        <v>0.10306550599442084</v>
      </c>
      <c r="Z468" s="62">
        <f t="shared" si="377"/>
        <v>0.10265633602526128</v>
      </c>
      <c r="AA468" s="62">
        <f t="shared" si="378"/>
        <v>0.10238030953688443</v>
      </c>
      <c r="AB468" s="62">
        <f t="shared" si="379"/>
        <v>0.10219448987609238</v>
      </c>
      <c r="AC468" s="62">
        <f t="shared" si="380"/>
        <v>0.10206957268021295</v>
      </c>
    </row>
    <row r="469" spans="1:29" x14ac:dyDescent="0.25">
      <c r="A469" s="30" t="str">
        <f t="shared" ref="A469" si="381">A449</f>
        <v>Emission Cost</v>
      </c>
      <c r="B469" s="66">
        <f>$B449+($C449-$B449)*(1-Q449)</f>
        <v>0</v>
      </c>
      <c r="C469" s="66">
        <f t="shared" ref="C469:AC469" si="382">$B449+($C449-$B449)*(1-R449)</f>
        <v>0</v>
      </c>
      <c r="D469" s="66">
        <f t="shared" si="382"/>
        <v>0</v>
      </c>
      <c r="E469" s="66">
        <f t="shared" si="382"/>
        <v>0</v>
      </c>
      <c r="F469" s="66">
        <f t="shared" si="382"/>
        <v>0</v>
      </c>
      <c r="G469" s="66">
        <f t="shared" si="382"/>
        <v>0</v>
      </c>
      <c r="H469" s="66">
        <f t="shared" si="382"/>
        <v>0</v>
      </c>
      <c r="I469" s="66">
        <f t="shared" si="382"/>
        <v>0</v>
      </c>
      <c r="J469" s="66">
        <f t="shared" si="382"/>
        <v>0</v>
      </c>
      <c r="K469" s="66">
        <f t="shared" si="382"/>
        <v>0</v>
      </c>
      <c r="L469" s="66">
        <f t="shared" si="382"/>
        <v>0</v>
      </c>
      <c r="M469" s="66">
        <f t="shared" si="382"/>
        <v>0</v>
      </c>
      <c r="N469" s="66">
        <f t="shared" si="382"/>
        <v>0</v>
      </c>
      <c r="O469" s="66">
        <f t="shared" si="382"/>
        <v>0</v>
      </c>
      <c r="P469" s="66">
        <f t="shared" si="382"/>
        <v>0</v>
      </c>
      <c r="Q469" s="66">
        <f t="shared" si="382"/>
        <v>0</v>
      </c>
      <c r="R469" s="66">
        <f t="shared" si="382"/>
        <v>0</v>
      </c>
      <c r="S469" s="66">
        <f t="shared" si="382"/>
        <v>0</v>
      </c>
      <c r="T469" s="66">
        <f t="shared" si="382"/>
        <v>0</v>
      </c>
      <c r="U469" s="66">
        <f t="shared" si="382"/>
        <v>0</v>
      </c>
      <c r="V469" s="66">
        <f t="shared" si="382"/>
        <v>0</v>
      </c>
      <c r="W469" s="66">
        <f t="shared" si="382"/>
        <v>0</v>
      </c>
      <c r="X469" s="66">
        <f t="shared" si="382"/>
        <v>0</v>
      </c>
      <c r="Y469" s="66">
        <f t="shared" si="382"/>
        <v>0</v>
      </c>
      <c r="Z469" s="66">
        <f t="shared" si="382"/>
        <v>0</v>
      </c>
      <c r="AA469" s="66">
        <f t="shared" si="382"/>
        <v>0</v>
      </c>
      <c r="AB469" s="66">
        <f t="shared" si="382"/>
        <v>0</v>
      </c>
      <c r="AC469" s="66">
        <f t="shared" si="382"/>
        <v>0</v>
      </c>
    </row>
    <row r="470" spans="1:29" x14ac:dyDescent="0.25">
      <c r="A470" s="30" t="str">
        <f>A450</f>
        <v>Lifetime vehicle</v>
      </c>
      <c r="B470" s="62">
        <f>$B450+($C450-$B450)*(1-Q450)</f>
        <v>20</v>
      </c>
      <c r="C470" s="62">
        <f t="shared" ref="C470:L472" si="383">$B450+($C450-$B450)*(1-R450)</f>
        <v>20</v>
      </c>
      <c r="D470" s="62">
        <f t="shared" si="383"/>
        <v>20</v>
      </c>
      <c r="E470" s="62">
        <f t="shared" si="383"/>
        <v>20</v>
      </c>
      <c r="F470" s="62">
        <f t="shared" si="383"/>
        <v>20</v>
      </c>
      <c r="G470" s="62">
        <f t="shared" si="383"/>
        <v>20</v>
      </c>
      <c r="H470" s="62">
        <f t="shared" si="383"/>
        <v>20</v>
      </c>
      <c r="I470" s="62">
        <f t="shared" si="383"/>
        <v>20</v>
      </c>
      <c r="J470" s="62">
        <f t="shared" si="383"/>
        <v>20</v>
      </c>
      <c r="K470" s="62">
        <f t="shared" si="383"/>
        <v>20</v>
      </c>
      <c r="L470" s="62">
        <f t="shared" si="383"/>
        <v>20</v>
      </c>
      <c r="M470" s="62">
        <f t="shared" ref="M470:V472" si="384">$B450+($C450-$B450)*(1-AB450)</f>
        <v>20</v>
      </c>
      <c r="N470" s="62">
        <f t="shared" si="384"/>
        <v>20</v>
      </c>
      <c r="O470" s="62">
        <f t="shared" si="384"/>
        <v>20</v>
      </c>
      <c r="P470" s="62">
        <f t="shared" si="384"/>
        <v>20</v>
      </c>
      <c r="Q470" s="62">
        <f t="shared" si="384"/>
        <v>20</v>
      </c>
      <c r="R470" s="62">
        <f t="shared" si="384"/>
        <v>20</v>
      </c>
      <c r="S470" s="62">
        <f t="shared" si="384"/>
        <v>20</v>
      </c>
      <c r="T470" s="62">
        <f t="shared" si="384"/>
        <v>20</v>
      </c>
      <c r="U470" s="62">
        <f t="shared" si="384"/>
        <v>20</v>
      </c>
      <c r="V470" s="62">
        <f t="shared" si="384"/>
        <v>20</v>
      </c>
      <c r="W470" s="62">
        <f t="shared" ref="W470:AC472" si="385">$B450+($C450-$B450)*(1-AL450)</f>
        <v>20</v>
      </c>
      <c r="X470" s="62">
        <f t="shared" si="385"/>
        <v>20</v>
      </c>
      <c r="Y470" s="62">
        <f t="shared" si="385"/>
        <v>20</v>
      </c>
      <c r="Z470" s="62">
        <f t="shared" si="385"/>
        <v>20</v>
      </c>
      <c r="AA470" s="62">
        <f t="shared" si="385"/>
        <v>20</v>
      </c>
      <c r="AB470" s="62">
        <f t="shared" si="385"/>
        <v>20</v>
      </c>
      <c r="AC470" s="62">
        <f t="shared" si="385"/>
        <v>20</v>
      </c>
    </row>
    <row r="471" spans="1:29" x14ac:dyDescent="0.25">
      <c r="A471" s="30" t="str">
        <f>A451</f>
        <v>Lifetime costumization</v>
      </c>
      <c r="B471" s="62">
        <f>$B451+($C451-$B451)*(1-Q451)</f>
        <v>30</v>
      </c>
      <c r="C471" s="62">
        <f t="shared" si="383"/>
        <v>30</v>
      </c>
      <c r="D471" s="62">
        <f t="shared" si="383"/>
        <v>30</v>
      </c>
      <c r="E471" s="62">
        <f t="shared" si="383"/>
        <v>30</v>
      </c>
      <c r="F471" s="62">
        <f t="shared" si="383"/>
        <v>30</v>
      </c>
      <c r="G471" s="62">
        <f t="shared" si="383"/>
        <v>30</v>
      </c>
      <c r="H471" s="62">
        <f t="shared" si="383"/>
        <v>30</v>
      </c>
      <c r="I471" s="62">
        <f t="shared" si="383"/>
        <v>30</v>
      </c>
      <c r="J471" s="62">
        <f t="shared" si="383"/>
        <v>30</v>
      </c>
      <c r="K471" s="62">
        <f t="shared" si="383"/>
        <v>30</v>
      </c>
      <c r="L471" s="62">
        <f t="shared" si="383"/>
        <v>30</v>
      </c>
      <c r="M471" s="62">
        <f t="shared" si="384"/>
        <v>30</v>
      </c>
      <c r="N471" s="62">
        <f t="shared" si="384"/>
        <v>30</v>
      </c>
      <c r="O471" s="62">
        <f t="shared" si="384"/>
        <v>30</v>
      </c>
      <c r="P471" s="62">
        <f t="shared" si="384"/>
        <v>30</v>
      </c>
      <c r="Q471" s="62">
        <f t="shared" si="384"/>
        <v>30</v>
      </c>
      <c r="R471" s="62">
        <f t="shared" si="384"/>
        <v>30</v>
      </c>
      <c r="S471" s="62">
        <f t="shared" si="384"/>
        <v>30</v>
      </c>
      <c r="T471" s="62">
        <f t="shared" si="384"/>
        <v>30</v>
      </c>
      <c r="U471" s="62">
        <f t="shared" si="384"/>
        <v>30</v>
      </c>
      <c r="V471" s="62">
        <f t="shared" si="384"/>
        <v>30</v>
      </c>
      <c r="W471" s="62">
        <f t="shared" si="385"/>
        <v>30</v>
      </c>
      <c r="X471" s="62">
        <f t="shared" si="385"/>
        <v>30</v>
      </c>
      <c r="Y471" s="62">
        <f t="shared" si="385"/>
        <v>30</v>
      </c>
      <c r="Z471" s="62">
        <f t="shared" si="385"/>
        <v>30</v>
      </c>
      <c r="AA471" s="62">
        <f t="shared" si="385"/>
        <v>30</v>
      </c>
      <c r="AB471" s="62">
        <f t="shared" si="385"/>
        <v>30</v>
      </c>
      <c r="AC471" s="62">
        <f t="shared" si="385"/>
        <v>30</v>
      </c>
    </row>
    <row r="472" spans="1:29" x14ac:dyDescent="0.25">
      <c r="A472" s="30" t="str">
        <f>A452</f>
        <v>Tonnage .</v>
      </c>
      <c r="B472" s="62">
        <f>$B452+($C452-$B452)*(1-Q452)</f>
        <v>2800</v>
      </c>
      <c r="C472" s="62">
        <f t="shared" si="383"/>
        <v>2800</v>
      </c>
      <c r="D472" s="62">
        <f t="shared" si="383"/>
        <v>2800</v>
      </c>
      <c r="E472" s="62">
        <f t="shared" si="383"/>
        <v>2800</v>
      </c>
      <c r="F472" s="62">
        <f t="shared" si="383"/>
        <v>2800</v>
      </c>
      <c r="G472" s="62">
        <f t="shared" si="383"/>
        <v>2800</v>
      </c>
      <c r="H472" s="62">
        <f t="shared" si="383"/>
        <v>2800</v>
      </c>
      <c r="I472" s="62">
        <f t="shared" si="383"/>
        <v>2800</v>
      </c>
      <c r="J472" s="62">
        <f t="shared" si="383"/>
        <v>2800</v>
      </c>
      <c r="K472" s="62">
        <f t="shared" si="383"/>
        <v>2800</v>
      </c>
      <c r="L472" s="62">
        <f t="shared" si="383"/>
        <v>2800</v>
      </c>
      <c r="M472" s="62">
        <f t="shared" si="384"/>
        <v>2800</v>
      </c>
      <c r="N472" s="62">
        <f t="shared" si="384"/>
        <v>2800</v>
      </c>
      <c r="O472" s="62">
        <f t="shared" si="384"/>
        <v>2800</v>
      </c>
      <c r="P472" s="62">
        <f t="shared" si="384"/>
        <v>2800</v>
      </c>
      <c r="Q472" s="62">
        <f t="shared" si="384"/>
        <v>2800</v>
      </c>
      <c r="R472" s="62">
        <f t="shared" si="384"/>
        <v>2800</v>
      </c>
      <c r="S472" s="62">
        <f t="shared" si="384"/>
        <v>2800</v>
      </c>
      <c r="T472" s="62">
        <f t="shared" si="384"/>
        <v>2800</v>
      </c>
      <c r="U472" s="62">
        <f t="shared" si="384"/>
        <v>2800</v>
      </c>
      <c r="V472" s="62">
        <f t="shared" si="384"/>
        <v>2800</v>
      </c>
      <c r="W472" s="62">
        <f t="shared" si="385"/>
        <v>2800</v>
      </c>
      <c r="X472" s="62">
        <f t="shared" si="385"/>
        <v>2800</v>
      </c>
      <c r="Y472" s="62">
        <f t="shared" si="385"/>
        <v>2800</v>
      </c>
      <c r="Z472" s="62">
        <f t="shared" si="385"/>
        <v>2800</v>
      </c>
      <c r="AA472" s="62">
        <f t="shared" si="385"/>
        <v>2800</v>
      </c>
      <c r="AB472" s="62">
        <f t="shared" si="385"/>
        <v>2800</v>
      </c>
      <c r="AC472" s="62">
        <f t="shared" si="385"/>
        <v>2800</v>
      </c>
    </row>
    <row r="473" spans="1:29" x14ac:dyDescent="0.25">
      <c r="A473" s="30" t="str">
        <f>A453</f>
        <v>Market failure (av. utilization)</v>
      </c>
      <c r="B473" s="62">
        <f t="shared" ref="B473:K474" si="386">($B453+($C453-$B453)*(1-Q453))*B$44</f>
        <v>716.80000000000007</v>
      </c>
      <c r="C473" s="62">
        <f t="shared" si="386"/>
        <v>716.80000000000007</v>
      </c>
      <c r="D473" s="62">
        <f t="shared" si="386"/>
        <v>716.80000000000007</v>
      </c>
      <c r="E473" s="62">
        <f t="shared" si="386"/>
        <v>716.80000000000007</v>
      </c>
      <c r="F473" s="62">
        <f t="shared" si="386"/>
        <v>716.80000000000007</v>
      </c>
      <c r="G473" s="62">
        <f t="shared" si="386"/>
        <v>716.80000000000007</v>
      </c>
      <c r="H473" s="62">
        <f t="shared" si="386"/>
        <v>716.80000000000007</v>
      </c>
      <c r="I473" s="62">
        <f t="shared" si="386"/>
        <v>716.80000000000007</v>
      </c>
      <c r="J473" s="62">
        <f t="shared" si="386"/>
        <v>716.80000000000007</v>
      </c>
      <c r="K473" s="62">
        <f t="shared" si="386"/>
        <v>716.80000000000007</v>
      </c>
      <c r="L473" s="62">
        <f t="shared" ref="L473:U474" si="387">($B453+($C453-$B453)*(1-AA453))*L$44</f>
        <v>716.80000000000007</v>
      </c>
      <c r="M473" s="62">
        <f t="shared" si="387"/>
        <v>716.80000000000007</v>
      </c>
      <c r="N473" s="62">
        <f t="shared" si="387"/>
        <v>716.80000000000007</v>
      </c>
      <c r="O473" s="62">
        <f t="shared" si="387"/>
        <v>716.80000000000007</v>
      </c>
      <c r="P473" s="62">
        <f t="shared" si="387"/>
        <v>716.80000000000007</v>
      </c>
      <c r="Q473" s="62">
        <f t="shared" si="387"/>
        <v>716.80000000000007</v>
      </c>
      <c r="R473" s="62">
        <f t="shared" si="387"/>
        <v>716.80000000000007</v>
      </c>
      <c r="S473" s="62">
        <f t="shared" si="387"/>
        <v>716.80000000000007</v>
      </c>
      <c r="T473" s="62">
        <f t="shared" si="387"/>
        <v>716.80000000000007</v>
      </c>
      <c r="U473" s="62">
        <f t="shared" si="387"/>
        <v>716.80000000000007</v>
      </c>
      <c r="V473" s="62">
        <f t="shared" ref="V473:AC474" si="388">($B453+($C453-$B453)*(1-AK453))*V$44</f>
        <v>716.80000000000007</v>
      </c>
      <c r="W473" s="62">
        <f t="shared" si="388"/>
        <v>716.80000000000007</v>
      </c>
      <c r="X473" s="62">
        <f t="shared" si="388"/>
        <v>716.80000000000007</v>
      </c>
      <c r="Y473" s="62">
        <f t="shared" si="388"/>
        <v>716.80000000000007</v>
      </c>
      <c r="Z473" s="62">
        <f t="shared" si="388"/>
        <v>716.80000000000007</v>
      </c>
      <c r="AA473" s="62">
        <f t="shared" si="388"/>
        <v>716.80000000000007</v>
      </c>
      <c r="AB473" s="62">
        <f t="shared" si="388"/>
        <v>716.80000000000007</v>
      </c>
      <c r="AC473" s="62">
        <f t="shared" si="388"/>
        <v>716.80000000000007</v>
      </c>
    </row>
    <row r="474" spans="1:29" x14ac:dyDescent="0.25">
      <c r="A474" s="30" t="s">
        <v>73</v>
      </c>
      <c r="B474" s="62">
        <f t="shared" si="386"/>
        <v>40</v>
      </c>
      <c r="C474" s="62">
        <f t="shared" si="386"/>
        <v>40</v>
      </c>
      <c r="D474" s="62">
        <f t="shared" si="386"/>
        <v>40</v>
      </c>
      <c r="E474" s="62">
        <f t="shared" si="386"/>
        <v>40</v>
      </c>
      <c r="F474" s="62">
        <f t="shared" si="386"/>
        <v>40</v>
      </c>
      <c r="G474" s="62">
        <f t="shared" si="386"/>
        <v>40</v>
      </c>
      <c r="H474" s="62">
        <f t="shared" si="386"/>
        <v>40</v>
      </c>
      <c r="I474" s="62">
        <f t="shared" si="386"/>
        <v>40</v>
      </c>
      <c r="J474" s="62">
        <f t="shared" si="386"/>
        <v>40</v>
      </c>
      <c r="K474" s="62">
        <f t="shared" si="386"/>
        <v>40</v>
      </c>
      <c r="L474" s="62">
        <f t="shared" si="387"/>
        <v>40</v>
      </c>
      <c r="M474" s="62">
        <f t="shared" si="387"/>
        <v>40</v>
      </c>
      <c r="N474" s="62">
        <f t="shared" si="387"/>
        <v>40</v>
      </c>
      <c r="O474" s="62">
        <f t="shared" si="387"/>
        <v>40</v>
      </c>
      <c r="P474" s="62">
        <f t="shared" si="387"/>
        <v>40</v>
      </c>
      <c r="Q474" s="62">
        <f t="shared" si="387"/>
        <v>40</v>
      </c>
      <c r="R474" s="62">
        <f t="shared" si="387"/>
        <v>40</v>
      </c>
      <c r="S474" s="62">
        <f t="shared" si="387"/>
        <v>40</v>
      </c>
      <c r="T474" s="62">
        <f t="shared" si="387"/>
        <v>40</v>
      </c>
      <c r="U474" s="62">
        <f t="shared" si="387"/>
        <v>40</v>
      </c>
      <c r="V474" s="62">
        <f t="shared" si="388"/>
        <v>40</v>
      </c>
      <c r="W474" s="62">
        <f t="shared" si="388"/>
        <v>40</v>
      </c>
      <c r="X474" s="62">
        <f t="shared" si="388"/>
        <v>40</v>
      </c>
      <c r="Y474" s="62">
        <f t="shared" si="388"/>
        <v>40</v>
      </c>
      <c r="Z474" s="62">
        <f t="shared" si="388"/>
        <v>40</v>
      </c>
      <c r="AA474" s="62">
        <f t="shared" si="388"/>
        <v>40</v>
      </c>
      <c r="AB474" s="62">
        <f t="shared" si="388"/>
        <v>40</v>
      </c>
      <c r="AC474" s="62">
        <f t="shared" si="388"/>
        <v>40</v>
      </c>
    </row>
    <row r="475" spans="1:29" x14ac:dyDescent="0.25">
      <c r="A475" s="30" t="str">
        <f>A455</f>
        <v>Annual Mileage</v>
      </c>
      <c r="B475" s="62">
        <f t="shared" ref="B475:AC475" si="389">$B455+($C455-$B455)*(1-Q455)</f>
        <v>178500</v>
      </c>
      <c r="C475" s="62">
        <f t="shared" si="389"/>
        <v>178500</v>
      </c>
      <c r="D475" s="62">
        <f t="shared" si="389"/>
        <v>178500</v>
      </c>
      <c r="E475" s="62">
        <f t="shared" si="389"/>
        <v>178500</v>
      </c>
      <c r="F475" s="62">
        <f t="shared" si="389"/>
        <v>178500</v>
      </c>
      <c r="G475" s="62">
        <f t="shared" si="389"/>
        <v>178500</v>
      </c>
      <c r="H475" s="62">
        <f t="shared" si="389"/>
        <v>178500</v>
      </c>
      <c r="I475" s="62">
        <f t="shared" si="389"/>
        <v>178500</v>
      </c>
      <c r="J475" s="62">
        <f t="shared" si="389"/>
        <v>178500</v>
      </c>
      <c r="K475" s="62">
        <f t="shared" si="389"/>
        <v>178500</v>
      </c>
      <c r="L475" s="62">
        <f t="shared" si="389"/>
        <v>178500</v>
      </c>
      <c r="M475" s="62">
        <f t="shared" si="389"/>
        <v>178500</v>
      </c>
      <c r="N475" s="62">
        <f t="shared" si="389"/>
        <v>178500</v>
      </c>
      <c r="O475" s="62">
        <f t="shared" si="389"/>
        <v>178500</v>
      </c>
      <c r="P475" s="62">
        <f t="shared" si="389"/>
        <v>178500</v>
      </c>
      <c r="Q475" s="62">
        <f t="shared" si="389"/>
        <v>178500</v>
      </c>
      <c r="R475" s="62">
        <f t="shared" si="389"/>
        <v>178500</v>
      </c>
      <c r="S475" s="62">
        <f t="shared" si="389"/>
        <v>178500</v>
      </c>
      <c r="T475" s="62">
        <f t="shared" si="389"/>
        <v>178500</v>
      </c>
      <c r="U475" s="62">
        <f t="shared" si="389"/>
        <v>178500</v>
      </c>
      <c r="V475" s="62">
        <f t="shared" si="389"/>
        <v>178500</v>
      </c>
      <c r="W475" s="62">
        <f t="shared" si="389"/>
        <v>178500</v>
      </c>
      <c r="X475" s="62">
        <f t="shared" si="389"/>
        <v>178500</v>
      </c>
      <c r="Y475" s="62">
        <f t="shared" si="389"/>
        <v>178500</v>
      </c>
      <c r="Z475" s="62">
        <f t="shared" si="389"/>
        <v>178500</v>
      </c>
      <c r="AA475" s="62">
        <f t="shared" si="389"/>
        <v>178500</v>
      </c>
      <c r="AB475" s="62">
        <f t="shared" si="389"/>
        <v>178500</v>
      </c>
      <c r="AC475" s="62">
        <f t="shared" si="389"/>
        <v>178500</v>
      </c>
    </row>
    <row r="476" spans="1:29" ht="15.75" thickBot="1" x14ac:dyDescent="0.3">
      <c r="AC476" s="32"/>
    </row>
    <row r="477" spans="1:29" ht="15.75" thickBot="1" x14ac:dyDescent="0.3">
      <c r="A477" s="26" t="s">
        <v>208</v>
      </c>
      <c r="B477" s="27">
        <v>2023</v>
      </c>
      <c r="C477" s="27">
        <v>2024</v>
      </c>
      <c r="D477" s="27">
        <v>2025</v>
      </c>
      <c r="E477" s="27">
        <v>2026</v>
      </c>
      <c r="F477" s="27">
        <v>2027</v>
      </c>
      <c r="G477" s="27">
        <v>2028</v>
      </c>
      <c r="H477" s="27">
        <v>2029</v>
      </c>
      <c r="I477" s="27">
        <v>2030</v>
      </c>
      <c r="J477" s="27">
        <v>2031</v>
      </c>
      <c r="K477" s="27">
        <v>2032</v>
      </c>
      <c r="L477" s="27">
        <v>2033</v>
      </c>
      <c r="M477" s="27">
        <v>2034</v>
      </c>
      <c r="N477" s="27">
        <v>2035</v>
      </c>
      <c r="O477" s="27">
        <v>2036</v>
      </c>
      <c r="P477" s="27">
        <v>2037</v>
      </c>
      <c r="Q477" s="27">
        <v>2038</v>
      </c>
      <c r="R477" s="27">
        <v>2039</v>
      </c>
      <c r="S477" s="27">
        <v>2040</v>
      </c>
      <c r="T477" s="27">
        <v>2041</v>
      </c>
      <c r="U477" s="27">
        <v>2042</v>
      </c>
      <c r="V477" s="27">
        <v>2043</v>
      </c>
      <c r="W477" s="27">
        <v>2044</v>
      </c>
      <c r="X477" s="27">
        <v>2045</v>
      </c>
      <c r="Y477" s="27">
        <v>2046</v>
      </c>
      <c r="Z477" s="27">
        <v>2047</v>
      </c>
      <c r="AA477" s="27">
        <v>2048</v>
      </c>
      <c r="AB477" s="27">
        <v>2049</v>
      </c>
      <c r="AC477" s="28">
        <v>2050</v>
      </c>
    </row>
    <row r="478" spans="1:29" x14ac:dyDescent="0.25">
      <c r="A478" s="29" t="str">
        <f>A459</f>
        <v>Capex vehicle</v>
      </c>
      <c r="B478" s="63">
        <f>((1+B463)^B470)*B463/(((1+B463)^B470)-1)*(B459)</f>
        <v>864939.43423004472</v>
      </c>
      <c r="C478" s="63">
        <f t="shared" ref="C478:AC478" si="390">((1+C463)^C470)*C463/(((1+C463)^C470)-1)*(C459)</f>
        <v>861982.43190795113</v>
      </c>
      <c r="D478" s="63">
        <f t="shared" si="390"/>
        <v>857783.91250214854</v>
      </c>
      <c r="E478" s="63">
        <f t="shared" si="390"/>
        <v>851849.70877400215</v>
      </c>
      <c r="F478" s="63">
        <f t="shared" si="390"/>
        <v>843518.19380158815</v>
      </c>
      <c r="G478" s="63">
        <f t="shared" si="390"/>
        <v>831934.36355634325</v>
      </c>
      <c r="H478" s="63">
        <f t="shared" si="390"/>
        <v>816053.36564206402</v>
      </c>
      <c r="I478" s="63">
        <f t="shared" si="390"/>
        <v>794711.00618420995</v>
      </c>
      <c r="J478" s="63">
        <f t="shared" si="390"/>
        <v>766812.41933217109</v>
      </c>
      <c r="K478" s="63">
        <f t="shared" si="390"/>
        <v>731678.86466524214</v>
      </c>
      <c r="L478" s="63">
        <f t="shared" si="390"/>
        <v>689519.60757377208</v>
      </c>
      <c r="M478" s="63">
        <f t="shared" si="390"/>
        <v>641847.03038194508</v>
      </c>
      <c r="N478" s="63">
        <f t="shared" si="390"/>
        <v>591519.28623619571</v>
      </c>
      <c r="O478" s="63">
        <f t="shared" si="390"/>
        <v>542181.89795982966</v>
      </c>
      <c r="P478" s="63">
        <f t="shared" si="390"/>
        <v>497269.05787303421</v>
      </c>
      <c r="Q478" s="63">
        <f t="shared" si="390"/>
        <v>459099.53951067774</v>
      </c>
      <c r="R478" s="63">
        <f t="shared" si="390"/>
        <v>428532.59107587172</v>
      </c>
      <c r="S478" s="63">
        <f t="shared" si="390"/>
        <v>405208.65276213008</v>
      </c>
      <c r="T478" s="63">
        <f t="shared" si="390"/>
        <v>388063.68751897325</v>
      </c>
      <c r="U478" s="63">
        <f t="shared" si="390"/>
        <v>375805.28540057357</v>
      </c>
      <c r="V478" s="63">
        <f t="shared" si="390"/>
        <v>367213.95583211613</v>
      </c>
      <c r="W478" s="63">
        <f t="shared" si="390"/>
        <v>361276.81903592765</v>
      </c>
      <c r="X478" s="63">
        <f t="shared" si="390"/>
        <v>357213.74046742113</v>
      </c>
      <c r="Y478" s="63">
        <f t="shared" si="390"/>
        <v>354451.73213606392</v>
      </c>
      <c r="Z478" s="63">
        <f t="shared" si="390"/>
        <v>352582.71183221939</v>
      </c>
      <c r="AA478" s="63">
        <f t="shared" si="390"/>
        <v>351321.86878395046</v>
      </c>
      <c r="AB478" s="63">
        <f t="shared" si="390"/>
        <v>350473.07550719258</v>
      </c>
      <c r="AC478" s="63">
        <f t="shared" si="390"/>
        <v>349902.47455161036</v>
      </c>
    </row>
    <row r="479" spans="1:29" x14ac:dyDescent="0.25">
      <c r="A479" s="30" t="str">
        <f>A460</f>
        <v>Residual value (vehicle)</v>
      </c>
      <c r="B479" s="62">
        <f>((1+B463)^B470)*B463/(((1+B463)^B470)-1)*(B460)</f>
        <v>-43707.380747400188</v>
      </c>
      <c r="C479" s="62">
        <f t="shared" ref="C479:AC479" si="391">((1+C463)^C470)*C463/(((1+C463)^C470)-1)*(C460)</f>
        <v>-43756.664119435081</v>
      </c>
      <c r="D479" s="62">
        <f t="shared" si="391"/>
        <v>-43826.639442865126</v>
      </c>
      <c r="E479" s="62">
        <f t="shared" si="391"/>
        <v>-43925.54283833423</v>
      </c>
      <c r="F479" s="62">
        <f t="shared" si="391"/>
        <v>-44064.401421207796</v>
      </c>
      <c r="G479" s="62">
        <f t="shared" si="391"/>
        <v>-44257.465258628545</v>
      </c>
      <c r="H479" s="62">
        <f t="shared" si="391"/>
        <v>-44522.148557199871</v>
      </c>
      <c r="I479" s="62">
        <f t="shared" si="391"/>
        <v>-44877.854548164105</v>
      </c>
      <c r="J479" s="62">
        <f t="shared" si="391"/>
        <v>-45342.830995698081</v>
      </c>
      <c r="K479" s="62">
        <f t="shared" si="391"/>
        <v>-45928.390240146902</v>
      </c>
      <c r="L479" s="62">
        <f t="shared" si="391"/>
        <v>-46631.044525004734</v>
      </c>
      <c r="M479" s="62">
        <f t="shared" si="391"/>
        <v>-47425.587478201858</v>
      </c>
      <c r="N479" s="62">
        <f t="shared" si="391"/>
        <v>-48264.383213964342</v>
      </c>
      <c r="O479" s="62">
        <f t="shared" si="391"/>
        <v>-49086.673018570444</v>
      </c>
      <c r="P479" s="62">
        <f t="shared" si="391"/>
        <v>-49835.220353350363</v>
      </c>
      <c r="Q479" s="62">
        <f t="shared" si="391"/>
        <v>-50471.378992722974</v>
      </c>
      <c r="R479" s="62">
        <f t="shared" si="391"/>
        <v>-50980.828133303068</v>
      </c>
      <c r="S479" s="62">
        <f t="shared" si="391"/>
        <v>-51369.560438532098</v>
      </c>
      <c r="T479" s="62">
        <f t="shared" si="391"/>
        <v>-51655.309859251378</v>
      </c>
      <c r="U479" s="62">
        <f t="shared" si="391"/>
        <v>-51859.616561224706</v>
      </c>
      <c r="V479" s="62">
        <f t="shared" si="391"/>
        <v>-52002.805387365668</v>
      </c>
      <c r="W479" s="62">
        <f t="shared" si="391"/>
        <v>-52101.757667302139</v>
      </c>
      <c r="X479" s="62">
        <f t="shared" si="391"/>
        <v>-52169.475643443919</v>
      </c>
      <c r="Y479" s="62">
        <f t="shared" si="391"/>
        <v>-52215.509115633206</v>
      </c>
      <c r="Z479" s="62">
        <f t="shared" si="391"/>
        <v>-52246.659454030618</v>
      </c>
      <c r="AA479" s="62">
        <f t="shared" si="391"/>
        <v>-52267.673504835089</v>
      </c>
      <c r="AB479" s="62">
        <f t="shared" si="391"/>
        <v>-52281.820059447724</v>
      </c>
      <c r="AC479" s="62">
        <f t="shared" si="391"/>
        <v>-52291.330075374099</v>
      </c>
    </row>
    <row r="480" spans="1:29" x14ac:dyDescent="0.25">
      <c r="A480" s="30" t="str">
        <f>A461</f>
        <v>Capex costumization</v>
      </c>
      <c r="B480" s="62">
        <f>((1+B463)^B471)*B463/(((1+B463)^B471)-1)*(B461)</f>
        <v>254271.19021516517</v>
      </c>
      <c r="C480" s="62">
        <f t="shared" ref="C480:AC480" si="392">((1+C463)^C471)*C463/(((1+C463)^C471)-1)*(C461)</f>
        <v>254271.19021516517</v>
      </c>
      <c r="D480" s="62">
        <f t="shared" si="392"/>
        <v>254271.19021516517</v>
      </c>
      <c r="E480" s="62">
        <f t="shared" si="392"/>
        <v>254271.19021516517</v>
      </c>
      <c r="F480" s="62">
        <f t="shared" si="392"/>
        <v>254271.19021516517</v>
      </c>
      <c r="G480" s="62">
        <f t="shared" si="392"/>
        <v>254271.19021516517</v>
      </c>
      <c r="H480" s="62">
        <f t="shared" si="392"/>
        <v>254271.19021516517</v>
      </c>
      <c r="I480" s="62">
        <f t="shared" si="392"/>
        <v>254271.19021516517</v>
      </c>
      <c r="J480" s="62">
        <f t="shared" si="392"/>
        <v>254271.19021516517</v>
      </c>
      <c r="K480" s="62">
        <f t="shared" si="392"/>
        <v>254271.19021516517</v>
      </c>
      <c r="L480" s="62">
        <f t="shared" si="392"/>
        <v>254271.19021516517</v>
      </c>
      <c r="M480" s="62">
        <f t="shared" si="392"/>
        <v>254271.19021516517</v>
      </c>
      <c r="N480" s="62">
        <f t="shared" si="392"/>
        <v>254271.19021516517</v>
      </c>
      <c r="O480" s="62">
        <f t="shared" si="392"/>
        <v>254271.19021516517</v>
      </c>
      <c r="P480" s="62">
        <f t="shared" si="392"/>
        <v>254271.19021516517</v>
      </c>
      <c r="Q480" s="62">
        <f t="shared" si="392"/>
        <v>254271.19021516517</v>
      </c>
      <c r="R480" s="62">
        <f t="shared" si="392"/>
        <v>254271.19021516517</v>
      </c>
      <c r="S480" s="62">
        <f t="shared" si="392"/>
        <v>254271.19021516517</v>
      </c>
      <c r="T480" s="62">
        <f t="shared" si="392"/>
        <v>254271.19021516517</v>
      </c>
      <c r="U480" s="62">
        <f t="shared" si="392"/>
        <v>254271.19021516517</v>
      </c>
      <c r="V480" s="62">
        <f t="shared" si="392"/>
        <v>254271.19021516517</v>
      </c>
      <c r="W480" s="62">
        <f t="shared" si="392"/>
        <v>254271.19021516517</v>
      </c>
      <c r="X480" s="62">
        <f t="shared" si="392"/>
        <v>254271.19021516517</v>
      </c>
      <c r="Y480" s="62">
        <f t="shared" si="392"/>
        <v>254271.19021516517</v>
      </c>
      <c r="Z480" s="62">
        <f t="shared" si="392"/>
        <v>254271.19021516517</v>
      </c>
      <c r="AA480" s="62">
        <f t="shared" si="392"/>
        <v>254271.19021516517</v>
      </c>
      <c r="AB480" s="62">
        <f t="shared" si="392"/>
        <v>254271.19021516517</v>
      </c>
      <c r="AC480" s="62">
        <f t="shared" si="392"/>
        <v>254271.19021516517</v>
      </c>
    </row>
    <row r="481" spans="1:29" x14ac:dyDescent="0.25">
      <c r="A481" s="30" t="str">
        <f>A462</f>
        <v>Residual value (costumization)</v>
      </c>
      <c r="B481" s="62">
        <f>((1+B463)^B471)*B463/(((1+B463)^B471)-1)*(B462)</f>
        <v>-12713.559510758259</v>
      </c>
      <c r="C481" s="62">
        <f t="shared" ref="C481:AC481" si="393">((1+C463)^C471)*C463/(((1+C463)^C471)-1)*(C462)</f>
        <v>-12713.559510758259</v>
      </c>
      <c r="D481" s="62">
        <f t="shared" si="393"/>
        <v>-12713.559510758259</v>
      </c>
      <c r="E481" s="62">
        <f t="shared" si="393"/>
        <v>-12713.559510758259</v>
      </c>
      <c r="F481" s="62">
        <f t="shared" si="393"/>
        <v>-12713.559510758259</v>
      </c>
      <c r="G481" s="62">
        <f t="shared" si="393"/>
        <v>-12713.559510758259</v>
      </c>
      <c r="H481" s="62">
        <f t="shared" si="393"/>
        <v>-12713.559510758259</v>
      </c>
      <c r="I481" s="62">
        <f t="shared" si="393"/>
        <v>-12713.559510758259</v>
      </c>
      <c r="J481" s="62">
        <f t="shared" si="393"/>
        <v>-12713.559510758259</v>
      </c>
      <c r="K481" s="62">
        <f t="shared" si="393"/>
        <v>-12713.559510758259</v>
      </c>
      <c r="L481" s="62">
        <f t="shared" si="393"/>
        <v>-12713.559510758259</v>
      </c>
      <c r="M481" s="62">
        <f t="shared" si="393"/>
        <v>-12713.559510758259</v>
      </c>
      <c r="N481" s="62">
        <f t="shared" si="393"/>
        <v>-12713.559510758259</v>
      </c>
      <c r="O481" s="62">
        <f t="shared" si="393"/>
        <v>-12713.559510758259</v>
      </c>
      <c r="P481" s="62">
        <f t="shared" si="393"/>
        <v>-12713.559510758259</v>
      </c>
      <c r="Q481" s="62">
        <f t="shared" si="393"/>
        <v>-12713.559510758259</v>
      </c>
      <c r="R481" s="62">
        <f t="shared" si="393"/>
        <v>-12713.559510758259</v>
      </c>
      <c r="S481" s="62">
        <f t="shared" si="393"/>
        <v>-12713.559510758259</v>
      </c>
      <c r="T481" s="62">
        <f t="shared" si="393"/>
        <v>-12713.559510758259</v>
      </c>
      <c r="U481" s="62">
        <f t="shared" si="393"/>
        <v>-12713.559510758259</v>
      </c>
      <c r="V481" s="62">
        <f t="shared" si="393"/>
        <v>-12713.559510758259</v>
      </c>
      <c r="W481" s="62">
        <f t="shared" si="393"/>
        <v>-12713.559510758259</v>
      </c>
      <c r="X481" s="62">
        <f t="shared" si="393"/>
        <v>-12713.559510758259</v>
      </c>
      <c r="Y481" s="62">
        <f t="shared" si="393"/>
        <v>-12713.559510758259</v>
      </c>
      <c r="Z481" s="62">
        <f t="shared" si="393"/>
        <v>-12713.559510758259</v>
      </c>
      <c r="AA481" s="62">
        <f t="shared" si="393"/>
        <v>-12713.559510758259</v>
      </c>
      <c r="AB481" s="62">
        <f t="shared" si="393"/>
        <v>-12713.559510758259</v>
      </c>
      <c r="AC481" s="62">
        <f t="shared" si="393"/>
        <v>-12713.559510758259</v>
      </c>
    </row>
    <row r="482" spans="1:29" x14ac:dyDescent="0.25">
      <c r="A482" s="30" t="str">
        <f t="shared" ref="A482:AC482" si="394">A464</f>
        <v>Opex fix (admin, crew, insurance)</v>
      </c>
      <c r="B482" s="62">
        <f t="shared" si="394"/>
        <v>650000</v>
      </c>
      <c r="C482" s="62">
        <f t="shared" si="394"/>
        <v>650000</v>
      </c>
      <c r="D482" s="62">
        <f t="shared" si="394"/>
        <v>650000</v>
      </c>
      <c r="E482" s="62">
        <f t="shared" si="394"/>
        <v>650000</v>
      </c>
      <c r="F482" s="62">
        <f t="shared" si="394"/>
        <v>650000</v>
      </c>
      <c r="G482" s="62">
        <f t="shared" si="394"/>
        <v>650000</v>
      </c>
      <c r="H482" s="62">
        <f t="shared" si="394"/>
        <v>650000</v>
      </c>
      <c r="I482" s="62">
        <f t="shared" si="394"/>
        <v>650000</v>
      </c>
      <c r="J482" s="62">
        <f t="shared" si="394"/>
        <v>650000</v>
      </c>
      <c r="K482" s="62">
        <f t="shared" si="394"/>
        <v>650000</v>
      </c>
      <c r="L482" s="62">
        <f t="shared" si="394"/>
        <v>650000</v>
      </c>
      <c r="M482" s="62">
        <f t="shared" si="394"/>
        <v>650000</v>
      </c>
      <c r="N482" s="62">
        <f t="shared" si="394"/>
        <v>650000</v>
      </c>
      <c r="O482" s="62">
        <f t="shared" si="394"/>
        <v>650000</v>
      </c>
      <c r="P482" s="62">
        <f t="shared" si="394"/>
        <v>650000</v>
      </c>
      <c r="Q482" s="62">
        <f t="shared" si="394"/>
        <v>650000</v>
      </c>
      <c r="R482" s="62">
        <f t="shared" si="394"/>
        <v>650000</v>
      </c>
      <c r="S482" s="62">
        <f t="shared" si="394"/>
        <v>650000</v>
      </c>
      <c r="T482" s="62">
        <f t="shared" si="394"/>
        <v>650000</v>
      </c>
      <c r="U482" s="62">
        <f t="shared" si="394"/>
        <v>650000</v>
      </c>
      <c r="V482" s="62">
        <f t="shared" si="394"/>
        <v>650000</v>
      </c>
      <c r="W482" s="62">
        <f t="shared" si="394"/>
        <v>650000</v>
      </c>
      <c r="X482" s="62">
        <f t="shared" si="394"/>
        <v>650000</v>
      </c>
      <c r="Y482" s="62">
        <f t="shared" si="394"/>
        <v>650000</v>
      </c>
      <c r="Z482" s="62">
        <f t="shared" si="394"/>
        <v>650000</v>
      </c>
      <c r="AA482" s="62">
        <f t="shared" si="394"/>
        <v>650000</v>
      </c>
      <c r="AB482" s="62">
        <f t="shared" si="394"/>
        <v>650000</v>
      </c>
      <c r="AC482" s="62">
        <f t="shared" si="394"/>
        <v>650000</v>
      </c>
    </row>
    <row r="483" spans="1:29" x14ac:dyDescent="0.25">
      <c r="A483" s="30" t="str">
        <f t="shared" ref="A483:AC483" si="395">A465</f>
        <v>Opex maintenance &amp; repair</v>
      </c>
      <c r="B483" s="62">
        <f t="shared" si="395"/>
        <v>1388910.2037228637</v>
      </c>
      <c r="C483" s="62">
        <f t="shared" si="395"/>
        <v>1384161.8820080096</v>
      </c>
      <c r="D483" s="62">
        <f t="shared" si="395"/>
        <v>1377419.9458533253</v>
      </c>
      <c r="E483" s="62">
        <f t="shared" si="395"/>
        <v>1367890.8669573795</v>
      </c>
      <c r="F483" s="62">
        <f t="shared" si="395"/>
        <v>1354512.2121062956</v>
      </c>
      <c r="G483" s="62">
        <f t="shared" si="395"/>
        <v>1335911.0252611889</v>
      </c>
      <c r="H483" s="62">
        <f t="shared" si="395"/>
        <v>1310409.4939683313</v>
      </c>
      <c r="I483" s="62">
        <f t="shared" si="395"/>
        <v>1276138.1685443469</v>
      </c>
      <c r="J483" s="62">
        <f t="shared" si="395"/>
        <v>1231338.9254820407</v>
      </c>
      <c r="K483" s="62">
        <f t="shared" si="395"/>
        <v>1174921.8508999445</v>
      </c>
      <c r="L483" s="62">
        <f t="shared" si="395"/>
        <v>1107222.9808538083</v>
      </c>
      <c r="M483" s="62">
        <f t="shared" si="395"/>
        <v>1030670.8821991365</v>
      </c>
      <c r="N483" s="62">
        <f t="shared" si="395"/>
        <v>949855.14573475695</v>
      </c>
      <c r="O483" s="62">
        <f t="shared" si="395"/>
        <v>870629.71180240111</v>
      </c>
      <c r="P483" s="62">
        <f t="shared" si="395"/>
        <v>798509.16855274222</v>
      </c>
      <c r="Q483" s="62">
        <f t="shared" si="395"/>
        <v>737216.97695338901</v>
      </c>
      <c r="R483" s="62">
        <f t="shared" si="395"/>
        <v>688132.90829190495</v>
      </c>
      <c r="S483" s="62">
        <f t="shared" si="395"/>
        <v>650679.58539676399</v>
      </c>
      <c r="T483" s="62">
        <f t="shared" si="395"/>
        <v>623148.38930799719</v>
      </c>
      <c r="U483" s="62">
        <f t="shared" si="395"/>
        <v>603463.98238910188</v>
      </c>
      <c r="V483" s="62">
        <f t="shared" si="395"/>
        <v>589668.12012529059</v>
      </c>
      <c r="W483" s="62">
        <f t="shared" si="395"/>
        <v>580134.33134103287</v>
      </c>
      <c r="X483" s="62">
        <f t="shared" si="395"/>
        <v>573609.8845890474</v>
      </c>
      <c r="Y483" s="62">
        <f t="shared" si="395"/>
        <v>569174.682073851</v>
      </c>
      <c r="Z483" s="62">
        <f t="shared" si="395"/>
        <v>566173.42988411163</v>
      </c>
      <c r="AA483" s="62">
        <f t="shared" si="395"/>
        <v>564148.78202354477</v>
      </c>
      <c r="AB483" s="62">
        <f t="shared" si="395"/>
        <v>562785.79914140829</v>
      </c>
      <c r="AC483" s="62">
        <f t="shared" si="395"/>
        <v>561869.53442032111</v>
      </c>
    </row>
    <row r="484" spans="1:29" x14ac:dyDescent="0.25">
      <c r="A484" s="30" t="str">
        <f>A466</f>
        <v>Opex var (mode-fees, shunting)</v>
      </c>
      <c r="B484" s="62">
        <f>B466*B475</f>
        <v>700000</v>
      </c>
      <c r="C484" s="62">
        <f t="shared" ref="C484:AC484" si="396">C466*C475</f>
        <v>700000</v>
      </c>
      <c r="D484" s="62">
        <f t="shared" si="396"/>
        <v>700000</v>
      </c>
      <c r="E484" s="62">
        <f t="shared" si="396"/>
        <v>700000</v>
      </c>
      <c r="F484" s="62">
        <f t="shared" si="396"/>
        <v>700000</v>
      </c>
      <c r="G484" s="62">
        <f t="shared" si="396"/>
        <v>700000</v>
      </c>
      <c r="H484" s="62">
        <f t="shared" si="396"/>
        <v>700000</v>
      </c>
      <c r="I484" s="62">
        <f t="shared" si="396"/>
        <v>700000</v>
      </c>
      <c r="J484" s="62">
        <f t="shared" si="396"/>
        <v>700000</v>
      </c>
      <c r="K484" s="62">
        <f t="shared" si="396"/>
        <v>700000</v>
      </c>
      <c r="L484" s="62">
        <f t="shared" si="396"/>
        <v>700000</v>
      </c>
      <c r="M484" s="62">
        <f t="shared" si="396"/>
        <v>700000</v>
      </c>
      <c r="N484" s="62">
        <f t="shared" si="396"/>
        <v>700000</v>
      </c>
      <c r="O484" s="62">
        <f t="shared" si="396"/>
        <v>700000</v>
      </c>
      <c r="P484" s="62">
        <f t="shared" si="396"/>
        <v>700000</v>
      </c>
      <c r="Q484" s="62">
        <f t="shared" si="396"/>
        <v>700000</v>
      </c>
      <c r="R484" s="62">
        <f t="shared" si="396"/>
        <v>700000</v>
      </c>
      <c r="S484" s="62">
        <f t="shared" si="396"/>
        <v>700000</v>
      </c>
      <c r="T484" s="62">
        <f t="shared" si="396"/>
        <v>700000</v>
      </c>
      <c r="U484" s="62">
        <f t="shared" si="396"/>
        <v>700000</v>
      </c>
      <c r="V484" s="62">
        <f t="shared" si="396"/>
        <v>700000</v>
      </c>
      <c r="W484" s="62">
        <f t="shared" si="396"/>
        <v>700000</v>
      </c>
      <c r="X484" s="62">
        <f t="shared" si="396"/>
        <v>700000</v>
      </c>
      <c r="Y484" s="62">
        <f t="shared" si="396"/>
        <v>700000</v>
      </c>
      <c r="Z484" s="62">
        <f t="shared" si="396"/>
        <v>700000</v>
      </c>
      <c r="AA484" s="62">
        <f t="shared" si="396"/>
        <v>700000</v>
      </c>
      <c r="AB484" s="62">
        <f t="shared" si="396"/>
        <v>700000</v>
      </c>
      <c r="AC484" s="62">
        <f t="shared" si="396"/>
        <v>700000</v>
      </c>
    </row>
    <row r="485" spans="1:29" x14ac:dyDescent="0.25">
      <c r="A485" s="30" t="str">
        <f>A468</f>
        <v>Fuel Cost</v>
      </c>
      <c r="B485" s="62">
        <f>B467*B468*B475</f>
        <v>1511870.5321473095</v>
      </c>
      <c r="C485" s="62">
        <f t="shared" ref="C485:AC485" si="397">C467*C468*C475</f>
        <v>1506001.0992392392</v>
      </c>
      <c r="D485" s="62">
        <f t="shared" si="397"/>
        <v>1497680.9867304179</v>
      </c>
      <c r="E485" s="62">
        <f t="shared" si="397"/>
        <v>1485948.6090472133</v>
      </c>
      <c r="F485" s="62">
        <f t="shared" si="397"/>
        <v>1469530.5285285865</v>
      </c>
      <c r="G485" s="62">
        <f t="shared" si="397"/>
        <v>1446808.1840601345</v>
      </c>
      <c r="H485" s="62">
        <f t="shared" si="397"/>
        <v>1415854.7421123276</v>
      </c>
      <c r="I485" s="62">
        <f t="shared" si="397"/>
        <v>1374617.3454786271</v>
      </c>
      <c r="J485" s="62">
        <f t="shared" si="397"/>
        <v>1321335.8534185686</v>
      </c>
      <c r="K485" s="62">
        <f t="shared" si="397"/>
        <v>1255242.3322017342</v>
      </c>
      <c r="L485" s="62">
        <f t="shared" si="397"/>
        <v>1177411.5731662551</v>
      </c>
      <c r="M485" s="62">
        <f t="shared" si="397"/>
        <v>1091347.0753193009</v>
      </c>
      <c r="N485" s="62">
        <f t="shared" si="397"/>
        <v>1002728.5716732802</v>
      </c>
      <c r="O485" s="62">
        <f t="shared" si="397"/>
        <v>918086.57463695353</v>
      </c>
      <c r="P485" s="62">
        <f t="shared" si="397"/>
        <v>842957.23478644865</v>
      </c>
      <c r="Q485" s="62">
        <f t="shared" si="397"/>
        <v>780547.88258085051</v>
      </c>
      <c r="R485" s="62">
        <f t="shared" si="397"/>
        <v>731523.15548142116</v>
      </c>
      <c r="S485" s="62">
        <f t="shared" si="397"/>
        <v>694685.82935102109</v>
      </c>
      <c r="T485" s="62">
        <f t="shared" si="397"/>
        <v>667922.47707927588</v>
      </c>
      <c r="U485" s="62">
        <f t="shared" si="397"/>
        <v>648950.7242220171</v>
      </c>
      <c r="V485" s="62">
        <f t="shared" si="397"/>
        <v>635735.65970286133</v>
      </c>
      <c r="W485" s="62">
        <f t="shared" si="397"/>
        <v>626642.40303248633</v>
      </c>
      <c r="X485" s="62">
        <f t="shared" si="397"/>
        <v>620437.88314499462</v>
      </c>
      <c r="Y485" s="62">
        <f t="shared" si="397"/>
        <v>616228.72046879085</v>
      </c>
      <c r="Z485" s="62">
        <f t="shared" si="397"/>
        <v>613384.35694244877</v>
      </c>
      <c r="AA485" s="62">
        <f t="shared" si="397"/>
        <v>611467.33813842642</v>
      </c>
      <c r="AB485" s="62">
        <f t="shared" si="397"/>
        <v>610177.62364407699</v>
      </c>
      <c r="AC485" s="62">
        <f t="shared" si="397"/>
        <v>609310.98130686174</v>
      </c>
    </row>
    <row r="486" spans="1:29" ht="15.75" thickBot="1" x14ac:dyDescent="0.3">
      <c r="A486" s="59" t="str">
        <f>A449</f>
        <v>Emission Cost</v>
      </c>
      <c r="B486" s="62">
        <f>B469*B475</f>
        <v>0</v>
      </c>
      <c r="C486" s="62">
        <f t="shared" ref="C486:AC486" si="398">C469*C475</f>
        <v>0</v>
      </c>
      <c r="D486" s="62">
        <f t="shared" si="398"/>
        <v>0</v>
      </c>
      <c r="E486" s="62">
        <f t="shared" si="398"/>
        <v>0</v>
      </c>
      <c r="F486" s="62">
        <f t="shared" si="398"/>
        <v>0</v>
      </c>
      <c r="G486" s="62">
        <f t="shared" si="398"/>
        <v>0</v>
      </c>
      <c r="H486" s="62">
        <f t="shared" si="398"/>
        <v>0</v>
      </c>
      <c r="I486" s="62">
        <f t="shared" si="398"/>
        <v>0</v>
      </c>
      <c r="J486" s="62">
        <f t="shared" si="398"/>
        <v>0</v>
      </c>
      <c r="K486" s="62">
        <f t="shared" si="398"/>
        <v>0</v>
      </c>
      <c r="L486" s="62">
        <f t="shared" si="398"/>
        <v>0</v>
      </c>
      <c r="M486" s="62">
        <f t="shared" si="398"/>
        <v>0</v>
      </c>
      <c r="N486" s="62">
        <f t="shared" si="398"/>
        <v>0</v>
      </c>
      <c r="O486" s="62">
        <f t="shared" si="398"/>
        <v>0</v>
      </c>
      <c r="P486" s="62">
        <f t="shared" si="398"/>
        <v>0</v>
      </c>
      <c r="Q486" s="62">
        <f t="shared" si="398"/>
        <v>0</v>
      </c>
      <c r="R486" s="62">
        <f t="shared" si="398"/>
        <v>0</v>
      </c>
      <c r="S486" s="62">
        <f t="shared" si="398"/>
        <v>0</v>
      </c>
      <c r="T486" s="62">
        <f t="shared" si="398"/>
        <v>0</v>
      </c>
      <c r="U486" s="62">
        <f t="shared" si="398"/>
        <v>0</v>
      </c>
      <c r="V486" s="62">
        <f t="shared" si="398"/>
        <v>0</v>
      </c>
      <c r="W486" s="62">
        <f t="shared" si="398"/>
        <v>0</v>
      </c>
      <c r="X486" s="62">
        <f t="shared" si="398"/>
        <v>0</v>
      </c>
      <c r="Y486" s="62">
        <f t="shared" si="398"/>
        <v>0</v>
      </c>
      <c r="Z486" s="62">
        <f t="shared" si="398"/>
        <v>0</v>
      </c>
      <c r="AA486" s="62">
        <f t="shared" si="398"/>
        <v>0</v>
      </c>
      <c r="AB486" s="62">
        <f t="shared" si="398"/>
        <v>0</v>
      </c>
      <c r="AC486" s="62">
        <f t="shared" si="398"/>
        <v>0</v>
      </c>
    </row>
    <row r="487" spans="1:29" ht="15.75" thickBot="1" x14ac:dyDescent="0.3">
      <c r="A487" s="31" t="s">
        <v>209</v>
      </c>
      <c r="B487" s="64">
        <f>B478+B479+B480+B481+B482+B483+B484+B485+B486</f>
        <v>5313570.420057225</v>
      </c>
      <c r="C487" s="64">
        <f t="shared" ref="C487:AC487" si="399">C478+C479+C480+C481+C482+C483+C484+C485+C486</f>
        <v>5299946.3797401721</v>
      </c>
      <c r="D487" s="64">
        <f t="shared" si="399"/>
        <v>5280615.8363474337</v>
      </c>
      <c r="E487" s="64">
        <f t="shared" si="399"/>
        <v>5253321.2726446679</v>
      </c>
      <c r="F487" s="64">
        <f t="shared" si="399"/>
        <v>5215054.163719669</v>
      </c>
      <c r="G487" s="64">
        <f t="shared" si="399"/>
        <v>5161953.7383234445</v>
      </c>
      <c r="H487" s="64">
        <f t="shared" si="399"/>
        <v>5089353.0838699294</v>
      </c>
      <c r="I487" s="64">
        <f t="shared" si="399"/>
        <v>4992146.2963634264</v>
      </c>
      <c r="J487" s="64">
        <f t="shared" si="399"/>
        <v>4865701.9979414893</v>
      </c>
      <c r="K487" s="64">
        <f t="shared" si="399"/>
        <v>4707472.288231181</v>
      </c>
      <c r="L487" s="64">
        <f t="shared" si="399"/>
        <v>4519080.7477732375</v>
      </c>
      <c r="M487" s="64">
        <f t="shared" si="399"/>
        <v>4307997.0311265877</v>
      </c>
      <c r="N487" s="64">
        <f t="shared" si="399"/>
        <v>4087396.2511346755</v>
      </c>
      <c r="O487" s="64">
        <f t="shared" si="399"/>
        <v>3873369.1420850209</v>
      </c>
      <c r="P487" s="64">
        <f t="shared" si="399"/>
        <v>3680457.8715632814</v>
      </c>
      <c r="Q487" s="64">
        <f t="shared" si="399"/>
        <v>3517950.6507566012</v>
      </c>
      <c r="R487" s="64">
        <f t="shared" si="399"/>
        <v>3388765.4574203016</v>
      </c>
      <c r="S487" s="64">
        <f t="shared" si="399"/>
        <v>3290762.1377757899</v>
      </c>
      <c r="T487" s="64">
        <f t="shared" si="399"/>
        <v>3219036.8747514021</v>
      </c>
      <c r="U487" s="64">
        <f t="shared" si="399"/>
        <v>3167918.0061548748</v>
      </c>
      <c r="V487" s="64">
        <f t="shared" si="399"/>
        <v>3132172.560977309</v>
      </c>
      <c r="W487" s="64">
        <f t="shared" si="399"/>
        <v>3107509.4264465515</v>
      </c>
      <c r="X487" s="64">
        <f t="shared" si="399"/>
        <v>3090649.6632624264</v>
      </c>
      <c r="Y487" s="64">
        <f t="shared" si="399"/>
        <v>3079197.2562674796</v>
      </c>
      <c r="Z487" s="64">
        <f t="shared" si="399"/>
        <v>3071451.4699091562</v>
      </c>
      <c r="AA487" s="64">
        <f t="shared" si="399"/>
        <v>3066227.9461454935</v>
      </c>
      <c r="AB487" s="64">
        <f t="shared" si="399"/>
        <v>3062712.3089376371</v>
      </c>
      <c r="AC487" s="64">
        <f t="shared" si="399"/>
        <v>3060349.2909078258</v>
      </c>
    </row>
    <row r="488" spans="1:29" ht="15.75" thickBot="1" x14ac:dyDescent="0.3">
      <c r="AC488" s="32"/>
    </row>
    <row r="489" spans="1:29" ht="15.75" thickBot="1" x14ac:dyDescent="0.3">
      <c r="A489" s="26" t="s">
        <v>208</v>
      </c>
      <c r="B489" s="27">
        <v>2023</v>
      </c>
      <c r="C489" s="27">
        <v>2024</v>
      </c>
      <c r="D489" s="27">
        <v>2025</v>
      </c>
      <c r="E489" s="27">
        <v>2026</v>
      </c>
      <c r="F489" s="27">
        <v>2027</v>
      </c>
      <c r="G489" s="27">
        <v>2028</v>
      </c>
      <c r="H489" s="27">
        <v>2029</v>
      </c>
      <c r="I489" s="27">
        <v>2030</v>
      </c>
      <c r="J489" s="27">
        <v>2031</v>
      </c>
      <c r="K489" s="27">
        <v>2032</v>
      </c>
      <c r="L489" s="27">
        <v>2033</v>
      </c>
      <c r="M489" s="27">
        <v>2034</v>
      </c>
      <c r="N489" s="27">
        <v>2035</v>
      </c>
      <c r="O489" s="27">
        <v>2036</v>
      </c>
      <c r="P489" s="27">
        <v>2037</v>
      </c>
      <c r="Q489" s="27">
        <v>2038</v>
      </c>
      <c r="R489" s="27">
        <v>2039</v>
      </c>
      <c r="S489" s="27">
        <v>2040</v>
      </c>
      <c r="T489" s="27">
        <v>2041</v>
      </c>
      <c r="U489" s="27">
        <v>2042</v>
      </c>
      <c r="V489" s="27">
        <v>2043</v>
      </c>
      <c r="W489" s="27">
        <v>2044</v>
      </c>
      <c r="X489" s="27">
        <v>2045</v>
      </c>
      <c r="Y489" s="27">
        <v>2046</v>
      </c>
      <c r="Z489" s="27">
        <v>2047</v>
      </c>
      <c r="AA489" s="27">
        <v>2048</v>
      </c>
      <c r="AB489" s="27">
        <v>2049</v>
      </c>
      <c r="AC489" s="28">
        <v>2050</v>
      </c>
    </row>
    <row r="490" spans="1:29" x14ac:dyDescent="0.25">
      <c r="A490" s="29" t="str">
        <f t="shared" ref="A490:A497" si="400">A478</f>
        <v>Capex vehicle</v>
      </c>
      <c r="B490" s="65">
        <f>((1+B463)^B470)*B463/(((1+B463)^B470)-1)*(B459)/B475</f>
        <v>4.8455990713167774</v>
      </c>
      <c r="C490" s="65">
        <f t="shared" ref="C490:AC490" si="401">((1+C463)^C470)*C463/(((1+C463)^C470)-1)*(C459)/C475</f>
        <v>4.8290332319773173</v>
      </c>
      <c r="D490" s="65">
        <f t="shared" si="401"/>
        <v>4.8055121148579749</v>
      </c>
      <c r="E490" s="65">
        <f t="shared" si="401"/>
        <v>4.7722672760448299</v>
      </c>
      <c r="F490" s="65">
        <f t="shared" si="401"/>
        <v>4.7255921221377486</v>
      </c>
      <c r="G490" s="65">
        <f t="shared" si="401"/>
        <v>4.6606967146013627</v>
      </c>
      <c r="H490" s="65">
        <f t="shared" si="401"/>
        <v>4.571727538611003</v>
      </c>
      <c r="I490" s="65">
        <f t="shared" si="401"/>
        <v>4.4521624996314282</v>
      </c>
      <c r="J490" s="65">
        <f t="shared" si="401"/>
        <v>4.2958678954183256</v>
      </c>
      <c r="K490" s="65">
        <f t="shared" si="401"/>
        <v>4.0990412586288079</v>
      </c>
      <c r="L490" s="65">
        <f t="shared" si="401"/>
        <v>3.8628549443908802</v>
      </c>
      <c r="M490" s="65">
        <f t="shared" si="401"/>
        <v>3.5957816828120173</v>
      </c>
      <c r="N490" s="65">
        <f t="shared" si="401"/>
        <v>3.3138335363372309</v>
      </c>
      <c r="O490" s="65">
        <f t="shared" si="401"/>
        <v>3.0374336020158523</v>
      </c>
      <c r="P490" s="65">
        <f t="shared" si="401"/>
        <v>2.7858210525099958</v>
      </c>
      <c r="Q490" s="65">
        <f t="shared" si="401"/>
        <v>2.5719862157460938</v>
      </c>
      <c r="R490" s="65">
        <f t="shared" si="401"/>
        <v>2.4007428071477408</v>
      </c>
      <c r="S490" s="65">
        <f t="shared" si="401"/>
        <v>2.2700764860623535</v>
      </c>
      <c r="T490" s="65">
        <f t="shared" si="401"/>
        <v>2.1740262606104945</v>
      </c>
      <c r="U490" s="65">
        <f t="shared" si="401"/>
        <v>2.1053517389387877</v>
      </c>
      <c r="V490" s="65">
        <f t="shared" si="401"/>
        <v>2.0572210410762808</v>
      </c>
      <c r="W490" s="65">
        <f t="shared" si="401"/>
        <v>2.0239597705093986</v>
      </c>
      <c r="X490" s="65">
        <f t="shared" si="401"/>
        <v>2.0011974255877933</v>
      </c>
      <c r="Y490" s="65">
        <f t="shared" si="401"/>
        <v>1.985723989557781</v>
      </c>
      <c r="Z490" s="65">
        <f t="shared" si="401"/>
        <v>1.9752532875754587</v>
      </c>
      <c r="AA490" s="65">
        <f t="shared" si="401"/>
        <v>1.9681897410865572</v>
      </c>
      <c r="AB490" s="65">
        <f t="shared" si="401"/>
        <v>1.9634345966789499</v>
      </c>
      <c r="AC490" s="65">
        <f t="shared" si="401"/>
        <v>1.9602379526700859</v>
      </c>
    </row>
    <row r="491" spans="1:29" x14ac:dyDescent="0.25">
      <c r="A491" s="30" t="str">
        <f t="shared" si="400"/>
        <v>Residual value (vehicle)</v>
      </c>
      <c r="B491" s="66">
        <f>((1+B463)^B470)*B463/(((1+B463)^B470)-1)*(B460)/B475</f>
        <v>-0.24485927589579937</v>
      </c>
      <c r="C491" s="66">
        <f t="shared" ref="C491:AC491" si="402">((1+C463)^C470)*C463/(((1+C463)^C470)-1)*(C460)/C475</f>
        <v>-0.2451353732181237</v>
      </c>
      <c r="D491" s="66">
        <f t="shared" si="402"/>
        <v>-0.24552739183677941</v>
      </c>
      <c r="E491" s="66">
        <f t="shared" si="402"/>
        <v>-0.24608147248366516</v>
      </c>
      <c r="F491" s="66">
        <f t="shared" si="402"/>
        <v>-0.24685939171544985</v>
      </c>
      <c r="G491" s="66">
        <f t="shared" si="402"/>
        <v>-0.24794098184105628</v>
      </c>
      <c r="H491" s="66">
        <f t="shared" si="402"/>
        <v>-0.24942380144089563</v>
      </c>
      <c r="I491" s="66">
        <f t="shared" si="402"/>
        <v>-0.25141655209055519</v>
      </c>
      <c r="J491" s="66">
        <f t="shared" si="402"/>
        <v>-0.25402146216077354</v>
      </c>
      <c r="K491" s="66">
        <f t="shared" si="402"/>
        <v>-0.25730190610726555</v>
      </c>
      <c r="L491" s="66">
        <f t="shared" si="402"/>
        <v>-0.26123834467789769</v>
      </c>
      <c r="M491" s="66">
        <f t="shared" si="402"/>
        <v>-0.26568956570421209</v>
      </c>
      <c r="N491" s="66">
        <f t="shared" si="402"/>
        <v>-0.27038870147879185</v>
      </c>
      <c r="O491" s="66">
        <f t="shared" si="402"/>
        <v>-0.27499536705081479</v>
      </c>
      <c r="P491" s="66">
        <f t="shared" si="402"/>
        <v>-0.27918890954257908</v>
      </c>
      <c r="Q491" s="66">
        <f t="shared" si="402"/>
        <v>-0.28275282348864411</v>
      </c>
      <c r="R491" s="66">
        <f t="shared" si="402"/>
        <v>-0.28560688029861664</v>
      </c>
      <c r="S491" s="66">
        <f t="shared" si="402"/>
        <v>-0.28778465231670641</v>
      </c>
      <c r="T491" s="66">
        <f t="shared" si="402"/>
        <v>-0.28938548940757075</v>
      </c>
      <c r="U491" s="66">
        <f t="shared" si="402"/>
        <v>-0.29053006476876586</v>
      </c>
      <c r="V491" s="66">
        <f t="shared" si="402"/>
        <v>-0.29133224306647432</v>
      </c>
      <c r="W491" s="66">
        <f t="shared" si="402"/>
        <v>-0.29188659757592234</v>
      </c>
      <c r="X491" s="66">
        <f t="shared" si="402"/>
        <v>-0.29226596999128246</v>
      </c>
      <c r="Y491" s="66">
        <f t="shared" si="402"/>
        <v>-0.29252386059178265</v>
      </c>
      <c r="Z491" s="66">
        <f t="shared" si="402"/>
        <v>-0.29269837229148804</v>
      </c>
      <c r="AA491" s="66">
        <f t="shared" si="402"/>
        <v>-0.29281609806630304</v>
      </c>
      <c r="AB491" s="66">
        <f t="shared" si="402"/>
        <v>-0.29289535047309651</v>
      </c>
      <c r="AC491" s="66">
        <f t="shared" si="402"/>
        <v>-0.29294862787324427</v>
      </c>
    </row>
    <row r="492" spans="1:29" x14ac:dyDescent="0.25">
      <c r="A492" s="30" t="str">
        <f t="shared" si="400"/>
        <v>Capex costumization</v>
      </c>
      <c r="B492" s="66">
        <f>((1+B463)^B471)*B463/(((1+B463)^B471)-1)*(B461)/B475</f>
        <v>1.4244884605891606</v>
      </c>
      <c r="C492" s="66">
        <f t="shared" ref="C492:AC492" si="403">((1+C463)^C471)*C463/(((1+C463)^C471)-1)*(C461)/C475</f>
        <v>1.4244884605891606</v>
      </c>
      <c r="D492" s="66">
        <f t="shared" si="403"/>
        <v>1.4244884605891606</v>
      </c>
      <c r="E492" s="66">
        <f t="shared" si="403"/>
        <v>1.4244884605891606</v>
      </c>
      <c r="F492" s="66">
        <f t="shared" si="403"/>
        <v>1.4244884605891606</v>
      </c>
      <c r="G492" s="66">
        <f t="shared" si="403"/>
        <v>1.4244884605891606</v>
      </c>
      <c r="H492" s="66">
        <f t="shared" si="403"/>
        <v>1.4244884605891606</v>
      </c>
      <c r="I492" s="66">
        <f t="shared" si="403"/>
        <v>1.4244884605891606</v>
      </c>
      <c r="J492" s="66">
        <f t="shared" si="403"/>
        <v>1.4244884605891606</v>
      </c>
      <c r="K492" s="66">
        <f t="shared" si="403"/>
        <v>1.4244884605891606</v>
      </c>
      <c r="L492" s="66">
        <f t="shared" si="403"/>
        <v>1.4244884605891606</v>
      </c>
      <c r="M492" s="66">
        <f t="shared" si="403"/>
        <v>1.4244884605891606</v>
      </c>
      <c r="N492" s="66">
        <f t="shared" si="403"/>
        <v>1.4244884605891606</v>
      </c>
      <c r="O492" s="66">
        <f t="shared" si="403"/>
        <v>1.4244884605891606</v>
      </c>
      <c r="P492" s="66">
        <f t="shared" si="403"/>
        <v>1.4244884605891606</v>
      </c>
      <c r="Q492" s="66">
        <f t="shared" si="403"/>
        <v>1.4244884605891606</v>
      </c>
      <c r="R492" s="66">
        <f t="shared" si="403"/>
        <v>1.4244884605891606</v>
      </c>
      <c r="S492" s="66">
        <f t="shared" si="403"/>
        <v>1.4244884605891606</v>
      </c>
      <c r="T492" s="66">
        <f t="shared" si="403"/>
        <v>1.4244884605891606</v>
      </c>
      <c r="U492" s="66">
        <f t="shared" si="403"/>
        <v>1.4244884605891606</v>
      </c>
      <c r="V492" s="66">
        <f t="shared" si="403"/>
        <v>1.4244884605891606</v>
      </c>
      <c r="W492" s="66">
        <f t="shared" si="403"/>
        <v>1.4244884605891606</v>
      </c>
      <c r="X492" s="66">
        <f t="shared" si="403"/>
        <v>1.4244884605891606</v>
      </c>
      <c r="Y492" s="66">
        <f t="shared" si="403"/>
        <v>1.4244884605891606</v>
      </c>
      <c r="Z492" s="66">
        <f t="shared" si="403"/>
        <v>1.4244884605891606</v>
      </c>
      <c r="AA492" s="66">
        <f t="shared" si="403"/>
        <v>1.4244884605891606</v>
      </c>
      <c r="AB492" s="66">
        <f t="shared" si="403"/>
        <v>1.4244884605891606</v>
      </c>
      <c r="AC492" s="66">
        <f t="shared" si="403"/>
        <v>1.4244884605891606</v>
      </c>
    </row>
    <row r="493" spans="1:29" x14ac:dyDescent="0.25">
      <c r="A493" s="30" t="str">
        <f t="shared" si="400"/>
        <v>Residual value (costumization)</v>
      </c>
      <c r="B493" s="66">
        <f>((1+B463)^B471)*B463/(((1+B463)^B471)-1)*(B462)/B475</f>
        <v>-7.1224423029458042E-2</v>
      </c>
      <c r="C493" s="66">
        <f t="shared" ref="C493:AC493" si="404">((1+C463)^C471)*C463/(((1+C463)^C471)-1)*(C462)/C475</f>
        <v>-7.1224423029458042E-2</v>
      </c>
      <c r="D493" s="66">
        <f t="shared" si="404"/>
        <v>-7.1224423029458042E-2</v>
      </c>
      <c r="E493" s="66">
        <f t="shared" si="404"/>
        <v>-7.1224423029458042E-2</v>
      </c>
      <c r="F493" s="66">
        <f t="shared" si="404"/>
        <v>-7.1224423029458042E-2</v>
      </c>
      <c r="G493" s="66">
        <f t="shared" si="404"/>
        <v>-7.1224423029458042E-2</v>
      </c>
      <c r="H493" s="66">
        <f t="shared" si="404"/>
        <v>-7.1224423029458042E-2</v>
      </c>
      <c r="I493" s="66">
        <f t="shared" si="404"/>
        <v>-7.1224423029458042E-2</v>
      </c>
      <c r="J493" s="66">
        <f t="shared" si="404"/>
        <v>-7.1224423029458042E-2</v>
      </c>
      <c r="K493" s="66">
        <f t="shared" si="404"/>
        <v>-7.1224423029458042E-2</v>
      </c>
      <c r="L493" s="66">
        <f t="shared" si="404"/>
        <v>-7.1224423029458042E-2</v>
      </c>
      <c r="M493" s="66">
        <f t="shared" si="404"/>
        <v>-7.1224423029458042E-2</v>
      </c>
      <c r="N493" s="66">
        <f t="shared" si="404"/>
        <v>-7.1224423029458042E-2</v>
      </c>
      <c r="O493" s="66">
        <f t="shared" si="404"/>
        <v>-7.1224423029458042E-2</v>
      </c>
      <c r="P493" s="66">
        <f t="shared" si="404"/>
        <v>-7.1224423029458042E-2</v>
      </c>
      <c r="Q493" s="66">
        <f t="shared" si="404"/>
        <v>-7.1224423029458042E-2</v>
      </c>
      <c r="R493" s="66">
        <f t="shared" si="404"/>
        <v>-7.1224423029458042E-2</v>
      </c>
      <c r="S493" s="66">
        <f t="shared" si="404"/>
        <v>-7.1224423029458042E-2</v>
      </c>
      <c r="T493" s="66">
        <f t="shared" si="404"/>
        <v>-7.1224423029458042E-2</v>
      </c>
      <c r="U493" s="66">
        <f t="shared" si="404"/>
        <v>-7.1224423029458042E-2</v>
      </c>
      <c r="V493" s="66">
        <f t="shared" si="404"/>
        <v>-7.1224423029458042E-2</v>
      </c>
      <c r="W493" s="66">
        <f t="shared" si="404"/>
        <v>-7.1224423029458042E-2</v>
      </c>
      <c r="X493" s="66">
        <f t="shared" si="404"/>
        <v>-7.1224423029458042E-2</v>
      </c>
      <c r="Y493" s="66">
        <f t="shared" si="404"/>
        <v>-7.1224423029458042E-2</v>
      </c>
      <c r="Z493" s="66">
        <f t="shared" si="404"/>
        <v>-7.1224423029458042E-2</v>
      </c>
      <c r="AA493" s="66">
        <f t="shared" si="404"/>
        <v>-7.1224423029458042E-2</v>
      </c>
      <c r="AB493" s="66">
        <f t="shared" si="404"/>
        <v>-7.1224423029458042E-2</v>
      </c>
      <c r="AC493" s="66">
        <f t="shared" si="404"/>
        <v>-7.1224423029458042E-2</v>
      </c>
    </row>
    <row r="494" spans="1:29" x14ac:dyDescent="0.25">
      <c r="A494" s="30" t="str">
        <f t="shared" si="400"/>
        <v>Opex fix (admin, crew, insurance)</v>
      </c>
      <c r="B494" s="66">
        <f>B464/B475</f>
        <v>3.6414565826330532</v>
      </c>
      <c r="C494" s="66">
        <f t="shared" ref="C494:AC494" si="405">C464/C475</f>
        <v>3.6414565826330532</v>
      </c>
      <c r="D494" s="66">
        <f t="shared" si="405"/>
        <v>3.6414565826330532</v>
      </c>
      <c r="E494" s="66">
        <f t="shared" si="405"/>
        <v>3.6414565826330532</v>
      </c>
      <c r="F494" s="66">
        <f t="shared" si="405"/>
        <v>3.6414565826330532</v>
      </c>
      <c r="G494" s="66">
        <f t="shared" si="405"/>
        <v>3.6414565826330532</v>
      </c>
      <c r="H494" s="66">
        <f t="shared" si="405"/>
        <v>3.6414565826330532</v>
      </c>
      <c r="I494" s="66">
        <f t="shared" si="405"/>
        <v>3.6414565826330532</v>
      </c>
      <c r="J494" s="66">
        <f t="shared" si="405"/>
        <v>3.6414565826330532</v>
      </c>
      <c r="K494" s="66">
        <f t="shared" si="405"/>
        <v>3.6414565826330532</v>
      </c>
      <c r="L494" s="66">
        <f t="shared" si="405"/>
        <v>3.6414565826330532</v>
      </c>
      <c r="M494" s="66">
        <f t="shared" si="405"/>
        <v>3.6414565826330532</v>
      </c>
      <c r="N494" s="66">
        <f t="shared" si="405"/>
        <v>3.6414565826330532</v>
      </c>
      <c r="O494" s="66">
        <f t="shared" si="405"/>
        <v>3.6414565826330532</v>
      </c>
      <c r="P494" s="66">
        <f t="shared" si="405"/>
        <v>3.6414565826330532</v>
      </c>
      <c r="Q494" s="66">
        <f t="shared" si="405"/>
        <v>3.6414565826330532</v>
      </c>
      <c r="R494" s="66">
        <f t="shared" si="405"/>
        <v>3.6414565826330532</v>
      </c>
      <c r="S494" s="66">
        <f t="shared" si="405"/>
        <v>3.6414565826330532</v>
      </c>
      <c r="T494" s="66">
        <f t="shared" si="405"/>
        <v>3.6414565826330532</v>
      </c>
      <c r="U494" s="66">
        <f t="shared" si="405"/>
        <v>3.6414565826330532</v>
      </c>
      <c r="V494" s="66">
        <f t="shared" si="405"/>
        <v>3.6414565826330532</v>
      </c>
      <c r="W494" s="66">
        <f t="shared" si="405"/>
        <v>3.6414565826330532</v>
      </c>
      <c r="X494" s="66">
        <f t="shared" si="405"/>
        <v>3.6414565826330532</v>
      </c>
      <c r="Y494" s="66">
        <f t="shared" si="405"/>
        <v>3.6414565826330532</v>
      </c>
      <c r="Z494" s="66">
        <f t="shared" si="405"/>
        <v>3.6414565826330532</v>
      </c>
      <c r="AA494" s="66">
        <f t="shared" si="405"/>
        <v>3.6414565826330532</v>
      </c>
      <c r="AB494" s="66">
        <f t="shared" si="405"/>
        <v>3.6414565826330532</v>
      </c>
      <c r="AC494" s="66">
        <f t="shared" si="405"/>
        <v>3.6414565826330532</v>
      </c>
    </row>
    <row r="495" spans="1:29" x14ac:dyDescent="0.25">
      <c r="A495" s="30" t="str">
        <f t="shared" si="400"/>
        <v>Opex maintenance &amp; repair</v>
      </c>
      <c r="B495" s="66">
        <f>B465/B475</f>
        <v>7.7810095446659027</v>
      </c>
      <c r="C495" s="66">
        <f t="shared" ref="C495:AC495" si="406">C465/C475</f>
        <v>7.7544083025658797</v>
      </c>
      <c r="D495" s="66">
        <f t="shared" si="406"/>
        <v>7.7166383521194692</v>
      </c>
      <c r="E495" s="66">
        <f t="shared" si="406"/>
        <v>7.6632541566239745</v>
      </c>
      <c r="F495" s="66">
        <f t="shared" si="406"/>
        <v>7.5883037092789669</v>
      </c>
      <c r="G495" s="66">
        <f t="shared" si="406"/>
        <v>7.4840953796145033</v>
      </c>
      <c r="H495" s="66">
        <f t="shared" si="406"/>
        <v>7.3412296580858891</v>
      </c>
      <c r="I495" s="66">
        <f t="shared" si="406"/>
        <v>7.1492334372232325</v>
      </c>
      <c r="J495" s="66">
        <f t="shared" si="406"/>
        <v>6.8982572856136732</v>
      </c>
      <c r="K495" s="66">
        <f t="shared" si="406"/>
        <v>6.5821952431369439</v>
      </c>
      <c r="L495" s="66">
        <f t="shared" si="406"/>
        <v>6.202929864727218</v>
      </c>
      <c r="M495" s="66">
        <f t="shared" si="406"/>
        <v>5.7740665669419418</v>
      </c>
      <c r="N495" s="66">
        <f t="shared" si="406"/>
        <v>5.3213173430518594</v>
      </c>
      <c r="O495" s="66">
        <f t="shared" si="406"/>
        <v>4.8774773770442641</v>
      </c>
      <c r="P495" s="66">
        <f t="shared" si="406"/>
        <v>4.4734407201834294</v>
      </c>
      <c r="Q495" s="66">
        <f t="shared" si="406"/>
        <v>4.13006709777809</v>
      </c>
      <c r="R495" s="66">
        <f t="shared" si="406"/>
        <v>3.855086320963053</v>
      </c>
      <c r="S495" s="66">
        <f t="shared" si="406"/>
        <v>3.6452637837353725</v>
      </c>
      <c r="T495" s="66">
        <f t="shared" si="406"/>
        <v>3.4910273910812166</v>
      </c>
      <c r="U495" s="66">
        <f t="shared" si="406"/>
        <v>3.3807506016196185</v>
      </c>
      <c r="V495" s="66">
        <f t="shared" si="406"/>
        <v>3.3034628578447651</v>
      </c>
      <c r="W495" s="66">
        <f t="shared" si="406"/>
        <v>3.2500522764203521</v>
      </c>
      <c r="X495" s="66">
        <f t="shared" si="406"/>
        <v>3.2135007540002656</v>
      </c>
      <c r="Y495" s="66">
        <f t="shared" si="406"/>
        <v>3.188653681086</v>
      </c>
      <c r="Z495" s="66">
        <f t="shared" si="406"/>
        <v>3.1718399433283566</v>
      </c>
      <c r="AA495" s="66">
        <f t="shared" si="406"/>
        <v>3.1604973782831638</v>
      </c>
      <c r="AB495" s="66">
        <f t="shared" si="406"/>
        <v>3.1528616198398223</v>
      </c>
      <c r="AC495" s="66">
        <f t="shared" si="406"/>
        <v>3.1477284841474571</v>
      </c>
    </row>
    <row r="496" spans="1:29" x14ac:dyDescent="0.25">
      <c r="A496" s="30" t="str">
        <f t="shared" si="400"/>
        <v>Opex var (mode-fees, shunting)</v>
      </c>
      <c r="B496" s="66">
        <f>B466*B475/B475</f>
        <v>3.9215686274509802</v>
      </c>
      <c r="C496" s="66">
        <f t="shared" ref="C496:AC496" si="407">C466*C475/C475</f>
        <v>3.9215686274509802</v>
      </c>
      <c r="D496" s="66">
        <f t="shared" si="407"/>
        <v>3.9215686274509802</v>
      </c>
      <c r="E496" s="66">
        <f t="shared" si="407"/>
        <v>3.9215686274509802</v>
      </c>
      <c r="F496" s="66">
        <f t="shared" si="407"/>
        <v>3.9215686274509802</v>
      </c>
      <c r="G496" s="66">
        <f t="shared" si="407"/>
        <v>3.9215686274509802</v>
      </c>
      <c r="H496" s="66">
        <f t="shared" si="407"/>
        <v>3.9215686274509802</v>
      </c>
      <c r="I496" s="66">
        <f t="shared" si="407"/>
        <v>3.9215686274509802</v>
      </c>
      <c r="J496" s="66">
        <f t="shared" si="407"/>
        <v>3.9215686274509802</v>
      </c>
      <c r="K496" s="66">
        <f t="shared" si="407"/>
        <v>3.9215686274509802</v>
      </c>
      <c r="L496" s="66">
        <f t="shared" si="407"/>
        <v>3.9215686274509802</v>
      </c>
      <c r="M496" s="66">
        <f t="shared" si="407"/>
        <v>3.9215686274509802</v>
      </c>
      <c r="N496" s="66">
        <f t="shared" si="407"/>
        <v>3.9215686274509802</v>
      </c>
      <c r="O496" s="66">
        <f t="shared" si="407"/>
        <v>3.9215686274509802</v>
      </c>
      <c r="P496" s="66">
        <f t="shared" si="407"/>
        <v>3.9215686274509802</v>
      </c>
      <c r="Q496" s="66">
        <f t="shared" si="407"/>
        <v>3.9215686274509802</v>
      </c>
      <c r="R496" s="66">
        <f t="shared" si="407"/>
        <v>3.9215686274509802</v>
      </c>
      <c r="S496" s="66">
        <f t="shared" si="407"/>
        <v>3.9215686274509802</v>
      </c>
      <c r="T496" s="66">
        <f t="shared" si="407"/>
        <v>3.9215686274509802</v>
      </c>
      <c r="U496" s="66">
        <f t="shared" si="407"/>
        <v>3.9215686274509802</v>
      </c>
      <c r="V496" s="66">
        <f t="shared" si="407"/>
        <v>3.9215686274509802</v>
      </c>
      <c r="W496" s="66">
        <f t="shared" si="407"/>
        <v>3.9215686274509802</v>
      </c>
      <c r="X496" s="66">
        <f t="shared" si="407"/>
        <v>3.9215686274509802</v>
      </c>
      <c r="Y496" s="66">
        <f t="shared" si="407"/>
        <v>3.9215686274509802</v>
      </c>
      <c r="Z496" s="66">
        <f t="shared" si="407"/>
        <v>3.9215686274509802</v>
      </c>
      <c r="AA496" s="66">
        <f t="shared" si="407"/>
        <v>3.9215686274509802</v>
      </c>
      <c r="AB496" s="66">
        <f t="shared" si="407"/>
        <v>3.9215686274509802</v>
      </c>
      <c r="AC496" s="66">
        <f t="shared" si="407"/>
        <v>3.9215686274509802</v>
      </c>
    </row>
    <row r="497" spans="1:29" x14ac:dyDescent="0.25">
      <c r="A497" s="30" t="str">
        <f t="shared" si="400"/>
        <v>Fuel Cost</v>
      </c>
      <c r="B497" s="66">
        <f>B467*B468*B475/B475</f>
        <v>8.4698629251950113</v>
      </c>
      <c r="C497" s="66">
        <f t="shared" ref="C497:AC497" si="408">C467*C468*C475/C475</f>
        <v>8.4369809481189879</v>
      </c>
      <c r="D497" s="66">
        <f t="shared" si="408"/>
        <v>8.3903696735597642</v>
      </c>
      <c r="E497" s="66">
        <f t="shared" si="408"/>
        <v>8.324642067491391</v>
      </c>
      <c r="F497" s="66">
        <f t="shared" si="408"/>
        <v>8.2326640253702319</v>
      </c>
      <c r="G497" s="66">
        <f t="shared" si="408"/>
        <v>8.1053679779279246</v>
      </c>
      <c r="H497" s="66">
        <f t="shared" si="408"/>
        <v>7.9319593395648607</v>
      </c>
      <c r="I497" s="66">
        <f t="shared" si="408"/>
        <v>7.7009375096841852</v>
      </c>
      <c r="J497" s="66">
        <f t="shared" si="408"/>
        <v>7.4024417558463229</v>
      </c>
      <c r="K497" s="66">
        <f t="shared" si="408"/>
        <v>7.0321699283010322</v>
      </c>
      <c r="L497" s="66">
        <f t="shared" si="408"/>
        <v>6.5961432670378439</v>
      </c>
      <c r="M497" s="66">
        <f t="shared" si="408"/>
        <v>6.1139892174750745</v>
      </c>
      <c r="N497" s="66">
        <f t="shared" si="408"/>
        <v>5.6175270121752394</v>
      </c>
      <c r="O497" s="66">
        <f t="shared" si="408"/>
        <v>5.1433421548288711</v>
      </c>
      <c r="P497" s="66">
        <f t="shared" si="408"/>
        <v>4.7224494946019533</v>
      </c>
      <c r="Q497" s="66">
        <f t="shared" si="408"/>
        <v>4.3728172693605067</v>
      </c>
      <c r="R497" s="66">
        <f t="shared" si="408"/>
        <v>4.0981689382712672</v>
      </c>
      <c r="S497" s="66">
        <f t="shared" si="408"/>
        <v>3.8917973633110425</v>
      </c>
      <c r="T497" s="66">
        <f t="shared" si="408"/>
        <v>3.741862616690621</v>
      </c>
      <c r="U497" s="66">
        <f t="shared" si="408"/>
        <v>3.6355782869580788</v>
      </c>
      <c r="V497" s="66">
        <f t="shared" si="408"/>
        <v>3.5615443120608479</v>
      </c>
      <c r="W497" s="66">
        <f t="shared" si="408"/>
        <v>3.510601697660988</v>
      </c>
      <c r="X497" s="66">
        <f t="shared" si="408"/>
        <v>3.4758424826050121</v>
      </c>
      <c r="Y497" s="66">
        <f t="shared" si="408"/>
        <v>3.4522617393209574</v>
      </c>
      <c r="Z497" s="66">
        <f t="shared" si="408"/>
        <v>3.4363269296495731</v>
      </c>
      <c r="AA497" s="66">
        <f t="shared" si="408"/>
        <v>3.4255873285065905</v>
      </c>
      <c r="AB497" s="66">
        <f t="shared" si="408"/>
        <v>3.4183620372217196</v>
      </c>
      <c r="AC497" s="66">
        <f t="shared" si="408"/>
        <v>3.4135068980776566</v>
      </c>
    </row>
    <row r="498" spans="1:29" ht="15.75" thickBot="1" x14ac:dyDescent="0.3">
      <c r="A498" s="59" t="str">
        <f t="shared" ref="A498" si="409">A486</f>
        <v>Emission Cost</v>
      </c>
      <c r="B498" s="66">
        <f>B469</f>
        <v>0</v>
      </c>
      <c r="C498" s="66">
        <f t="shared" ref="C498:AC498" si="410">C469</f>
        <v>0</v>
      </c>
      <c r="D498" s="66">
        <f t="shared" si="410"/>
        <v>0</v>
      </c>
      <c r="E498" s="66">
        <f t="shared" si="410"/>
        <v>0</v>
      </c>
      <c r="F498" s="66">
        <f t="shared" si="410"/>
        <v>0</v>
      </c>
      <c r="G498" s="66">
        <f t="shared" si="410"/>
        <v>0</v>
      </c>
      <c r="H498" s="66">
        <f t="shared" si="410"/>
        <v>0</v>
      </c>
      <c r="I498" s="66">
        <f t="shared" si="410"/>
        <v>0</v>
      </c>
      <c r="J498" s="66">
        <f t="shared" si="410"/>
        <v>0</v>
      </c>
      <c r="K498" s="66">
        <f t="shared" si="410"/>
        <v>0</v>
      </c>
      <c r="L498" s="66">
        <f t="shared" si="410"/>
        <v>0</v>
      </c>
      <c r="M498" s="66">
        <f t="shared" si="410"/>
        <v>0</v>
      </c>
      <c r="N498" s="66">
        <f t="shared" si="410"/>
        <v>0</v>
      </c>
      <c r="O498" s="66">
        <f t="shared" si="410"/>
        <v>0</v>
      </c>
      <c r="P498" s="66">
        <f t="shared" si="410"/>
        <v>0</v>
      </c>
      <c r="Q498" s="66">
        <f t="shared" si="410"/>
        <v>0</v>
      </c>
      <c r="R498" s="66">
        <f t="shared" si="410"/>
        <v>0</v>
      </c>
      <c r="S498" s="66">
        <f t="shared" si="410"/>
        <v>0</v>
      </c>
      <c r="T498" s="66">
        <f t="shared" si="410"/>
        <v>0</v>
      </c>
      <c r="U498" s="66">
        <f t="shared" si="410"/>
        <v>0</v>
      </c>
      <c r="V498" s="66">
        <f t="shared" si="410"/>
        <v>0</v>
      </c>
      <c r="W498" s="66">
        <f t="shared" si="410"/>
        <v>0</v>
      </c>
      <c r="X498" s="66">
        <f t="shared" si="410"/>
        <v>0</v>
      </c>
      <c r="Y498" s="66">
        <f t="shared" si="410"/>
        <v>0</v>
      </c>
      <c r="Z498" s="66">
        <f t="shared" si="410"/>
        <v>0</v>
      </c>
      <c r="AA498" s="66">
        <f t="shared" si="410"/>
        <v>0</v>
      </c>
      <c r="AB498" s="66">
        <f t="shared" si="410"/>
        <v>0</v>
      </c>
      <c r="AC498" s="66">
        <f t="shared" si="410"/>
        <v>0</v>
      </c>
    </row>
    <row r="499" spans="1:29" ht="15.75" thickBot="1" x14ac:dyDescent="0.3">
      <c r="A499" s="31" t="s">
        <v>63</v>
      </c>
      <c r="B499" s="76">
        <f>B490+B491+B492-B493+B494+B495+B496+B497+B498</f>
        <v>29.910350358984545</v>
      </c>
      <c r="C499" s="76">
        <f t="shared" ref="C499:AC499" si="411">C490+C491+C492-C493+C494+C495+C496+C497+C498</f>
        <v>29.834025203146716</v>
      </c>
      <c r="D499" s="76">
        <f t="shared" si="411"/>
        <v>29.725730842403081</v>
      </c>
      <c r="E499" s="76">
        <f t="shared" si="411"/>
        <v>29.572820121379181</v>
      </c>
      <c r="F499" s="76">
        <f t="shared" si="411"/>
        <v>29.358438558774147</v>
      </c>
      <c r="G499" s="76">
        <f t="shared" si="411"/>
        <v>29.060957184005389</v>
      </c>
      <c r="H499" s="76">
        <f t="shared" si="411"/>
        <v>28.654230828523509</v>
      </c>
      <c r="I499" s="76">
        <f t="shared" si="411"/>
        <v>28.10965498815094</v>
      </c>
      <c r="J499" s="76">
        <f t="shared" si="411"/>
        <v>27.401283568420201</v>
      </c>
      <c r="K499" s="76">
        <f t="shared" si="411"/>
        <v>26.514842617662168</v>
      </c>
      <c r="L499" s="76">
        <f t="shared" si="411"/>
        <v>25.459427825180697</v>
      </c>
      <c r="M499" s="76">
        <f t="shared" si="411"/>
        <v>24.276885995227474</v>
      </c>
      <c r="N499" s="76">
        <f t="shared" si="411"/>
        <v>23.041027283788189</v>
      </c>
      <c r="O499" s="76">
        <f t="shared" si="411"/>
        <v>21.841995860540827</v>
      </c>
      <c r="P499" s="76">
        <f t="shared" si="411"/>
        <v>20.761260451455449</v>
      </c>
      <c r="Q499" s="76">
        <f t="shared" si="411"/>
        <v>19.8508558530987</v>
      </c>
      <c r="R499" s="76">
        <f t="shared" si="411"/>
        <v>19.127129279786097</v>
      </c>
      <c r="S499" s="76">
        <f t="shared" si="411"/>
        <v>18.578091074494715</v>
      </c>
      <c r="T499" s="76">
        <f t="shared" si="411"/>
        <v>18.176268872677415</v>
      </c>
      <c r="U499" s="76">
        <f t="shared" si="411"/>
        <v>17.889888656450371</v>
      </c>
      <c r="V499" s="76">
        <f t="shared" si="411"/>
        <v>17.689634061618072</v>
      </c>
      <c r="W499" s="76">
        <f t="shared" si="411"/>
        <v>17.551465240717469</v>
      </c>
      <c r="X499" s="76">
        <f t="shared" si="411"/>
        <v>17.457012785904439</v>
      </c>
      <c r="Y499" s="76">
        <f t="shared" si="411"/>
        <v>17.392853643075608</v>
      </c>
      <c r="Z499" s="76">
        <f t="shared" si="411"/>
        <v>17.349459881964552</v>
      </c>
      <c r="AA499" s="76">
        <f t="shared" si="411"/>
        <v>17.320196443512661</v>
      </c>
      <c r="AB499" s="76">
        <f t="shared" si="411"/>
        <v>17.300500996970047</v>
      </c>
      <c r="AC499" s="76">
        <f t="shared" si="411"/>
        <v>17.287262800724609</v>
      </c>
    </row>
    <row r="500" spans="1:29" ht="15.75" thickBot="1" x14ac:dyDescent="0.3"/>
    <row r="501" spans="1:29" ht="15.75" thickBot="1" x14ac:dyDescent="0.3">
      <c r="A501" s="26" t="s">
        <v>208</v>
      </c>
      <c r="B501" s="27">
        <v>2023</v>
      </c>
      <c r="C501" s="27">
        <v>2024</v>
      </c>
      <c r="D501" s="27">
        <v>2025</v>
      </c>
      <c r="E501" s="27">
        <v>2026</v>
      </c>
      <c r="F501" s="27">
        <v>2027</v>
      </c>
      <c r="G501" s="27">
        <v>2028</v>
      </c>
      <c r="H501" s="27">
        <v>2029</v>
      </c>
      <c r="I501" s="27">
        <v>2030</v>
      </c>
      <c r="J501" s="27">
        <v>2031</v>
      </c>
      <c r="K501" s="27">
        <v>2032</v>
      </c>
      <c r="L501" s="27">
        <v>2033</v>
      </c>
      <c r="M501" s="27">
        <v>2034</v>
      </c>
      <c r="N501" s="27">
        <v>2035</v>
      </c>
      <c r="O501" s="27">
        <v>2036</v>
      </c>
      <c r="P501" s="27">
        <v>2037</v>
      </c>
      <c r="Q501" s="27">
        <v>2038</v>
      </c>
      <c r="R501" s="27">
        <v>2039</v>
      </c>
      <c r="S501" s="27">
        <v>2040</v>
      </c>
      <c r="T501" s="27">
        <v>2041</v>
      </c>
      <c r="U501" s="27">
        <v>2042</v>
      </c>
      <c r="V501" s="27">
        <v>2043</v>
      </c>
      <c r="W501" s="27">
        <v>2044</v>
      </c>
      <c r="X501" s="27">
        <v>2045</v>
      </c>
      <c r="Y501" s="27">
        <v>2046</v>
      </c>
      <c r="Z501" s="27">
        <v>2047</v>
      </c>
      <c r="AA501" s="27">
        <v>2048</v>
      </c>
      <c r="AB501" s="27">
        <v>2049</v>
      </c>
      <c r="AC501" s="28">
        <v>2050</v>
      </c>
    </row>
    <row r="502" spans="1:29" x14ac:dyDescent="0.25">
      <c r="A502" s="29" t="str">
        <f t="shared" ref="A502:A509" si="412">A478</f>
        <v>Capex vehicle</v>
      </c>
      <c r="B502" s="65">
        <f>((1+B463)^B470)*B463/(((1+B463)^B470)-1)*(B459)/B475/(B472)</f>
        <v>1.7305710968988492E-3</v>
      </c>
      <c r="C502" s="65">
        <f t="shared" ref="C502:AC502" si="413">((1+C463)^C470)*C463/(((1+C463)^C470)-1)*(C459)/C475/(C472)</f>
        <v>1.7246547257061848E-3</v>
      </c>
      <c r="D502" s="65">
        <f t="shared" si="413"/>
        <v>1.716254326734991E-3</v>
      </c>
      <c r="E502" s="65">
        <f t="shared" si="413"/>
        <v>1.7043811700160106E-3</v>
      </c>
      <c r="F502" s="65">
        <f t="shared" si="413"/>
        <v>1.687711472192053E-3</v>
      </c>
      <c r="G502" s="65">
        <f t="shared" si="413"/>
        <v>1.6645345409290581E-3</v>
      </c>
      <c r="H502" s="65">
        <f t="shared" si="413"/>
        <v>1.6327598352182155E-3</v>
      </c>
      <c r="I502" s="65">
        <f t="shared" si="413"/>
        <v>1.590058035582653E-3</v>
      </c>
      <c r="J502" s="65">
        <f t="shared" si="413"/>
        <v>1.5342385340779735E-3</v>
      </c>
      <c r="K502" s="65">
        <f t="shared" si="413"/>
        <v>1.4639433066531457E-3</v>
      </c>
      <c r="L502" s="65">
        <f t="shared" si="413"/>
        <v>1.3795910515681715E-3</v>
      </c>
      <c r="M502" s="65">
        <f t="shared" si="413"/>
        <v>1.2842077438614348E-3</v>
      </c>
      <c r="N502" s="65">
        <f t="shared" si="413"/>
        <v>1.1835119772632967E-3</v>
      </c>
      <c r="O502" s="65">
        <f t="shared" si="413"/>
        <v>1.0847977150056616E-3</v>
      </c>
      <c r="P502" s="65">
        <f t="shared" si="413"/>
        <v>9.9493609018214135E-4</v>
      </c>
      <c r="Q502" s="65">
        <f t="shared" si="413"/>
        <v>9.1856650562360494E-4</v>
      </c>
      <c r="R502" s="65">
        <f t="shared" si="413"/>
        <v>8.5740814540990746E-4</v>
      </c>
      <c r="S502" s="65">
        <f t="shared" si="413"/>
        <v>8.1074160216512627E-4</v>
      </c>
      <c r="T502" s="65">
        <f t="shared" si="413"/>
        <v>7.7643795021803375E-4</v>
      </c>
      <c r="U502" s="65">
        <f t="shared" si="413"/>
        <v>7.5191133533528132E-4</v>
      </c>
      <c r="V502" s="65">
        <f t="shared" si="413"/>
        <v>7.3472180038438597E-4</v>
      </c>
      <c r="W502" s="65">
        <f t="shared" si="413"/>
        <v>7.228427751819281E-4</v>
      </c>
      <c r="X502" s="65">
        <f t="shared" si="413"/>
        <v>7.1471336628135481E-4</v>
      </c>
      <c r="Y502" s="65">
        <f t="shared" si="413"/>
        <v>7.0918713912777886E-4</v>
      </c>
      <c r="Z502" s="65">
        <f t="shared" si="413"/>
        <v>7.0544760270552101E-4</v>
      </c>
      <c r="AA502" s="65">
        <f t="shared" si="413"/>
        <v>7.0292490753091333E-4</v>
      </c>
      <c r="AB502" s="65">
        <f t="shared" si="413"/>
        <v>7.0122664167105353E-4</v>
      </c>
      <c r="AC502" s="65">
        <f t="shared" si="413"/>
        <v>7.0008498309645929E-4</v>
      </c>
    </row>
    <row r="503" spans="1:29" x14ac:dyDescent="0.25">
      <c r="A503" s="30" t="str">
        <f t="shared" si="412"/>
        <v>Residual value (vehicle)</v>
      </c>
      <c r="B503" s="68">
        <f>((1+B463)^B470)*B463/(((1+B463)^B470)-1)*(B460)/B475/(B472)</f>
        <v>-8.7449741391356912E-5</v>
      </c>
      <c r="C503" s="68">
        <f t="shared" ref="C503:AC503" si="414">((1+C463)^C470)*C463/(((1+C463)^C470)-1)*(C460)/C475/(C472)</f>
        <v>-8.7548347577901325E-5</v>
      </c>
      <c r="D503" s="68">
        <f t="shared" si="414"/>
        <v>-8.7688354227421217E-5</v>
      </c>
      <c r="E503" s="68">
        <f t="shared" si="414"/>
        <v>-8.7886240172737552E-5</v>
      </c>
      <c r="F503" s="68">
        <f t="shared" si="414"/>
        <v>-8.8164068469803522E-5</v>
      </c>
      <c r="G503" s="68">
        <f t="shared" si="414"/>
        <v>-8.8550350657520108E-5</v>
      </c>
      <c r="H503" s="68">
        <f t="shared" si="414"/>
        <v>-8.9079929086034146E-5</v>
      </c>
      <c r="I503" s="68">
        <f t="shared" si="414"/>
        <v>-8.9791625746626859E-5</v>
      </c>
      <c r="J503" s="68">
        <f t="shared" si="414"/>
        <v>-9.072195077170483E-5</v>
      </c>
      <c r="K503" s="68">
        <f t="shared" si="414"/>
        <v>-9.1893537895451985E-5</v>
      </c>
      <c r="L503" s="68">
        <f t="shared" si="414"/>
        <v>-9.3299408813534893E-5</v>
      </c>
      <c r="M503" s="68">
        <f t="shared" si="414"/>
        <v>-9.4889130608647181E-5</v>
      </c>
      <c r="N503" s="68">
        <f t="shared" si="414"/>
        <v>-9.6567393385282803E-5</v>
      </c>
      <c r="O503" s="68">
        <f t="shared" si="414"/>
        <v>-9.8212631089576716E-5</v>
      </c>
      <c r="P503" s="68">
        <f t="shared" si="414"/>
        <v>-9.9710324836635379E-5</v>
      </c>
      <c r="Q503" s="68">
        <f t="shared" si="414"/>
        <v>-1.0098315124594432E-4</v>
      </c>
      <c r="R503" s="68">
        <f t="shared" si="414"/>
        <v>-1.0200245724950595E-4</v>
      </c>
      <c r="S503" s="68">
        <f t="shared" si="414"/>
        <v>-1.0278023297025229E-4</v>
      </c>
      <c r="T503" s="68">
        <f t="shared" si="414"/>
        <v>-1.0335196050270384E-4</v>
      </c>
      <c r="U503" s="68">
        <f t="shared" si="414"/>
        <v>-1.0376073741741638E-4</v>
      </c>
      <c r="V503" s="68">
        <f t="shared" si="414"/>
        <v>-1.0404722966659797E-4</v>
      </c>
      <c r="W503" s="68">
        <f t="shared" si="414"/>
        <v>-1.0424521341997226E-4</v>
      </c>
      <c r="X503" s="68">
        <f t="shared" si="414"/>
        <v>-1.0438070356831517E-4</v>
      </c>
      <c r="Y503" s="68">
        <f t="shared" si="414"/>
        <v>-1.0447280735420809E-4</v>
      </c>
      <c r="Z503" s="68">
        <f t="shared" si="414"/>
        <v>-1.0453513296124573E-4</v>
      </c>
      <c r="AA503" s="68">
        <f t="shared" si="414"/>
        <v>-1.0457717788082251E-4</v>
      </c>
      <c r="AB503" s="68">
        <f t="shared" si="414"/>
        <v>-1.0460548231182018E-4</v>
      </c>
      <c r="AC503" s="68">
        <f t="shared" si="414"/>
        <v>-1.046245099547301E-4</v>
      </c>
    </row>
    <row r="504" spans="1:29" x14ac:dyDescent="0.25">
      <c r="A504" s="30" t="str">
        <f t="shared" si="412"/>
        <v>Capex costumization</v>
      </c>
      <c r="B504" s="66">
        <f>((1+B463)^B471)*B463/(((1+B463)^B471)-1)*(B461)/B475/(B472)</f>
        <v>5.0874587878184309E-4</v>
      </c>
      <c r="C504" s="66">
        <f t="shared" ref="C504:AC504" si="415">((1+C463)^C471)*C463/(((1+C463)^C471)-1)*(C461)/C475/(C472)</f>
        <v>5.0874587878184309E-4</v>
      </c>
      <c r="D504" s="66">
        <f t="shared" si="415"/>
        <v>5.0874587878184309E-4</v>
      </c>
      <c r="E504" s="66">
        <f t="shared" si="415"/>
        <v>5.0874587878184309E-4</v>
      </c>
      <c r="F504" s="66">
        <f t="shared" si="415"/>
        <v>5.0874587878184309E-4</v>
      </c>
      <c r="G504" s="66">
        <f t="shared" si="415"/>
        <v>5.0874587878184309E-4</v>
      </c>
      <c r="H504" s="66">
        <f t="shared" si="415"/>
        <v>5.0874587878184309E-4</v>
      </c>
      <c r="I504" s="66">
        <f t="shared" si="415"/>
        <v>5.0874587878184309E-4</v>
      </c>
      <c r="J504" s="66">
        <f t="shared" si="415"/>
        <v>5.0874587878184309E-4</v>
      </c>
      <c r="K504" s="66">
        <f t="shared" si="415"/>
        <v>5.0874587878184309E-4</v>
      </c>
      <c r="L504" s="66">
        <f t="shared" si="415"/>
        <v>5.0874587878184309E-4</v>
      </c>
      <c r="M504" s="66">
        <f t="shared" si="415"/>
        <v>5.0874587878184309E-4</v>
      </c>
      <c r="N504" s="66">
        <f t="shared" si="415"/>
        <v>5.0874587878184309E-4</v>
      </c>
      <c r="O504" s="66">
        <f t="shared" si="415"/>
        <v>5.0874587878184309E-4</v>
      </c>
      <c r="P504" s="66">
        <f t="shared" si="415"/>
        <v>5.0874587878184309E-4</v>
      </c>
      <c r="Q504" s="66">
        <f t="shared" si="415"/>
        <v>5.0874587878184309E-4</v>
      </c>
      <c r="R504" s="66">
        <f t="shared" si="415"/>
        <v>5.0874587878184309E-4</v>
      </c>
      <c r="S504" s="66">
        <f t="shared" si="415"/>
        <v>5.0874587878184309E-4</v>
      </c>
      <c r="T504" s="66">
        <f t="shared" si="415"/>
        <v>5.0874587878184309E-4</v>
      </c>
      <c r="U504" s="66">
        <f t="shared" si="415"/>
        <v>5.0874587878184309E-4</v>
      </c>
      <c r="V504" s="66">
        <f t="shared" si="415"/>
        <v>5.0874587878184309E-4</v>
      </c>
      <c r="W504" s="66">
        <f t="shared" si="415"/>
        <v>5.0874587878184309E-4</v>
      </c>
      <c r="X504" s="66">
        <f t="shared" si="415"/>
        <v>5.0874587878184309E-4</v>
      </c>
      <c r="Y504" s="66">
        <f t="shared" si="415"/>
        <v>5.0874587878184309E-4</v>
      </c>
      <c r="Z504" s="66">
        <f t="shared" si="415"/>
        <v>5.0874587878184309E-4</v>
      </c>
      <c r="AA504" s="66">
        <f t="shared" si="415"/>
        <v>5.0874587878184309E-4</v>
      </c>
      <c r="AB504" s="66">
        <f t="shared" si="415"/>
        <v>5.0874587878184309E-4</v>
      </c>
      <c r="AC504" s="66">
        <f t="shared" si="415"/>
        <v>5.0874587878184309E-4</v>
      </c>
    </row>
    <row r="505" spans="1:29" x14ac:dyDescent="0.25">
      <c r="A505" s="30" t="str">
        <f t="shared" si="412"/>
        <v>Residual value (costumization)</v>
      </c>
      <c r="B505" s="69">
        <f>((1+B463)^B471)*B463/(((1+B463)^B471)-1)*(B462)/B475/(B472)</f>
        <v>-2.5437293939092159E-5</v>
      </c>
      <c r="C505" s="69">
        <f t="shared" ref="C505:AC505" si="416">((1+C463)^C471)*C463/(((1+C463)^C471)-1)*(C462)/C475/(C472)</f>
        <v>-2.5437293939092159E-5</v>
      </c>
      <c r="D505" s="69">
        <f t="shared" si="416"/>
        <v>-2.5437293939092159E-5</v>
      </c>
      <c r="E505" s="69">
        <f t="shared" si="416"/>
        <v>-2.5437293939092159E-5</v>
      </c>
      <c r="F505" s="69">
        <f t="shared" si="416"/>
        <v>-2.5437293939092159E-5</v>
      </c>
      <c r="G505" s="69">
        <f t="shared" si="416"/>
        <v>-2.5437293939092159E-5</v>
      </c>
      <c r="H505" s="69">
        <f t="shared" si="416"/>
        <v>-2.5437293939092159E-5</v>
      </c>
      <c r="I505" s="69">
        <f t="shared" si="416"/>
        <v>-2.5437293939092159E-5</v>
      </c>
      <c r="J505" s="69">
        <f t="shared" si="416"/>
        <v>-2.5437293939092159E-5</v>
      </c>
      <c r="K505" s="69">
        <f t="shared" si="416"/>
        <v>-2.5437293939092159E-5</v>
      </c>
      <c r="L505" s="69">
        <f t="shared" si="416"/>
        <v>-2.5437293939092159E-5</v>
      </c>
      <c r="M505" s="69">
        <f t="shared" si="416"/>
        <v>-2.5437293939092159E-5</v>
      </c>
      <c r="N505" s="69">
        <f t="shared" si="416"/>
        <v>-2.5437293939092159E-5</v>
      </c>
      <c r="O505" s="69">
        <f t="shared" si="416"/>
        <v>-2.5437293939092159E-5</v>
      </c>
      <c r="P505" s="69">
        <f t="shared" si="416"/>
        <v>-2.5437293939092159E-5</v>
      </c>
      <c r="Q505" s="69">
        <f t="shared" si="416"/>
        <v>-2.5437293939092159E-5</v>
      </c>
      <c r="R505" s="69">
        <f t="shared" si="416"/>
        <v>-2.5437293939092159E-5</v>
      </c>
      <c r="S505" s="69">
        <f t="shared" si="416"/>
        <v>-2.5437293939092159E-5</v>
      </c>
      <c r="T505" s="69">
        <f t="shared" si="416"/>
        <v>-2.5437293939092159E-5</v>
      </c>
      <c r="U505" s="69">
        <f t="shared" si="416"/>
        <v>-2.5437293939092159E-5</v>
      </c>
      <c r="V505" s="69">
        <f t="shared" si="416"/>
        <v>-2.5437293939092159E-5</v>
      </c>
      <c r="W505" s="69">
        <f t="shared" si="416"/>
        <v>-2.5437293939092159E-5</v>
      </c>
      <c r="X505" s="69">
        <f t="shared" si="416"/>
        <v>-2.5437293939092159E-5</v>
      </c>
      <c r="Y505" s="69">
        <f t="shared" si="416"/>
        <v>-2.5437293939092159E-5</v>
      </c>
      <c r="Z505" s="69">
        <f t="shared" si="416"/>
        <v>-2.5437293939092159E-5</v>
      </c>
      <c r="AA505" s="69">
        <f t="shared" si="416"/>
        <v>-2.5437293939092159E-5</v>
      </c>
      <c r="AB505" s="69">
        <f t="shared" si="416"/>
        <v>-2.5437293939092159E-5</v>
      </c>
      <c r="AC505" s="69">
        <f t="shared" si="416"/>
        <v>-2.5437293939092159E-5</v>
      </c>
    </row>
    <row r="506" spans="1:29" x14ac:dyDescent="0.25">
      <c r="A506" s="30" t="str">
        <f t="shared" si="412"/>
        <v>Opex fix (admin, crew, insurance)</v>
      </c>
      <c r="B506" s="66">
        <f>B464/B475/(B472)</f>
        <v>1.3005202080832333E-3</v>
      </c>
      <c r="C506" s="66">
        <f t="shared" ref="C506:AC506" si="417">C464/C475/(C472)</f>
        <v>1.3005202080832333E-3</v>
      </c>
      <c r="D506" s="66">
        <f t="shared" si="417"/>
        <v>1.3005202080832333E-3</v>
      </c>
      <c r="E506" s="66">
        <f t="shared" si="417"/>
        <v>1.3005202080832333E-3</v>
      </c>
      <c r="F506" s="66">
        <f t="shared" si="417"/>
        <v>1.3005202080832333E-3</v>
      </c>
      <c r="G506" s="66">
        <f t="shared" si="417"/>
        <v>1.3005202080832333E-3</v>
      </c>
      <c r="H506" s="66">
        <f t="shared" si="417"/>
        <v>1.3005202080832333E-3</v>
      </c>
      <c r="I506" s="66">
        <f t="shared" si="417"/>
        <v>1.3005202080832333E-3</v>
      </c>
      <c r="J506" s="66">
        <f t="shared" si="417"/>
        <v>1.3005202080832333E-3</v>
      </c>
      <c r="K506" s="66">
        <f t="shared" si="417"/>
        <v>1.3005202080832333E-3</v>
      </c>
      <c r="L506" s="66">
        <f t="shared" si="417"/>
        <v>1.3005202080832333E-3</v>
      </c>
      <c r="M506" s="66">
        <f t="shared" si="417"/>
        <v>1.3005202080832333E-3</v>
      </c>
      <c r="N506" s="66">
        <f t="shared" si="417"/>
        <v>1.3005202080832333E-3</v>
      </c>
      <c r="O506" s="66">
        <f t="shared" si="417"/>
        <v>1.3005202080832333E-3</v>
      </c>
      <c r="P506" s="66">
        <f t="shared" si="417"/>
        <v>1.3005202080832333E-3</v>
      </c>
      <c r="Q506" s="66">
        <f t="shared" si="417"/>
        <v>1.3005202080832333E-3</v>
      </c>
      <c r="R506" s="66">
        <f t="shared" si="417"/>
        <v>1.3005202080832333E-3</v>
      </c>
      <c r="S506" s="66">
        <f t="shared" si="417"/>
        <v>1.3005202080832333E-3</v>
      </c>
      <c r="T506" s="66">
        <f t="shared" si="417"/>
        <v>1.3005202080832333E-3</v>
      </c>
      <c r="U506" s="66">
        <f t="shared" si="417"/>
        <v>1.3005202080832333E-3</v>
      </c>
      <c r="V506" s="66">
        <f t="shared" si="417"/>
        <v>1.3005202080832333E-3</v>
      </c>
      <c r="W506" s="66">
        <f t="shared" si="417"/>
        <v>1.3005202080832333E-3</v>
      </c>
      <c r="X506" s="66">
        <f t="shared" si="417"/>
        <v>1.3005202080832333E-3</v>
      </c>
      <c r="Y506" s="66">
        <f t="shared" si="417"/>
        <v>1.3005202080832333E-3</v>
      </c>
      <c r="Z506" s="66">
        <f t="shared" si="417"/>
        <v>1.3005202080832333E-3</v>
      </c>
      <c r="AA506" s="66">
        <f t="shared" si="417"/>
        <v>1.3005202080832333E-3</v>
      </c>
      <c r="AB506" s="66">
        <f t="shared" si="417"/>
        <v>1.3005202080832333E-3</v>
      </c>
      <c r="AC506" s="66">
        <f t="shared" si="417"/>
        <v>1.3005202080832333E-3</v>
      </c>
    </row>
    <row r="507" spans="1:29" x14ac:dyDescent="0.25">
      <c r="A507" s="30" t="str">
        <f t="shared" si="412"/>
        <v>Opex maintenance &amp; repair</v>
      </c>
      <c r="B507" s="66">
        <f>B465/B475/(B472)</f>
        <v>2.7789319802378224E-3</v>
      </c>
      <c r="C507" s="66">
        <f t="shared" ref="C507:AC507" si="418">C465/C475/(C472)</f>
        <v>2.7694315366306715E-3</v>
      </c>
      <c r="D507" s="66">
        <f t="shared" si="418"/>
        <v>2.7559422686140962E-3</v>
      </c>
      <c r="E507" s="66">
        <f t="shared" si="418"/>
        <v>2.7368764845085622E-3</v>
      </c>
      <c r="F507" s="66">
        <f t="shared" si="418"/>
        <v>2.710108467599631E-3</v>
      </c>
      <c r="G507" s="66">
        <f t="shared" si="418"/>
        <v>2.6728912070051796E-3</v>
      </c>
      <c r="H507" s="66">
        <f t="shared" si="418"/>
        <v>2.6218677350306747E-3</v>
      </c>
      <c r="I507" s="66">
        <f t="shared" si="418"/>
        <v>2.5532976561511546E-3</v>
      </c>
      <c r="J507" s="66">
        <f t="shared" si="418"/>
        <v>2.4636633162905975E-3</v>
      </c>
      <c r="K507" s="66">
        <f t="shared" si="418"/>
        <v>2.3507840154060513E-3</v>
      </c>
      <c r="L507" s="66">
        <f t="shared" si="418"/>
        <v>2.2153320945454348E-3</v>
      </c>
      <c r="M507" s="66">
        <f t="shared" si="418"/>
        <v>2.0621666310506933E-3</v>
      </c>
      <c r="N507" s="66">
        <f t="shared" si="418"/>
        <v>1.9004704796613783E-3</v>
      </c>
      <c r="O507" s="66">
        <f t="shared" si="418"/>
        <v>1.7419562060872371E-3</v>
      </c>
      <c r="P507" s="66">
        <f t="shared" si="418"/>
        <v>1.5976574000655106E-3</v>
      </c>
      <c r="Q507" s="66">
        <f t="shared" si="418"/>
        <v>1.4750239634921749E-3</v>
      </c>
      <c r="R507" s="66">
        <f t="shared" si="418"/>
        <v>1.3768165432010903E-3</v>
      </c>
      <c r="S507" s="66">
        <f t="shared" si="418"/>
        <v>1.3018799227626329E-3</v>
      </c>
      <c r="T507" s="66">
        <f t="shared" si="418"/>
        <v>1.2467954968147202E-3</v>
      </c>
      <c r="U507" s="66">
        <f t="shared" si="418"/>
        <v>1.2074109291498637E-3</v>
      </c>
      <c r="V507" s="66">
        <f t="shared" si="418"/>
        <v>1.1798081635159875E-3</v>
      </c>
      <c r="W507" s="66">
        <f t="shared" si="418"/>
        <v>1.1607329558644115E-3</v>
      </c>
      <c r="X507" s="66">
        <f t="shared" si="418"/>
        <v>1.1476788407143806E-3</v>
      </c>
      <c r="Y507" s="66">
        <f t="shared" si="418"/>
        <v>1.1388048861021428E-3</v>
      </c>
      <c r="Z507" s="66">
        <f t="shared" si="418"/>
        <v>1.1327999797601273E-3</v>
      </c>
      <c r="AA507" s="66">
        <f t="shared" si="418"/>
        <v>1.1287490636725584E-3</v>
      </c>
      <c r="AB507" s="66">
        <f t="shared" si="418"/>
        <v>1.1260220070856508E-3</v>
      </c>
      <c r="AC507" s="66">
        <f t="shared" si="418"/>
        <v>1.1241887443383775E-3</v>
      </c>
    </row>
    <row r="508" spans="1:29" x14ac:dyDescent="0.25">
      <c r="A508" s="30" t="str">
        <f t="shared" si="412"/>
        <v>Opex var (mode-fees, shunting)</v>
      </c>
      <c r="B508" s="66">
        <f>B466*B475/B475/(B472)</f>
        <v>1.4005602240896359E-3</v>
      </c>
      <c r="C508" s="66">
        <f t="shared" ref="C508:AC508" si="419">C466*C475/C475/(C472)</f>
        <v>1.4005602240896359E-3</v>
      </c>
      <c r="D508" s="66">
        <f t="shared" si="419"/>
        <v>1.4005602240896359E-3</v>
      </c>
      <c r="E508" s="66">
        <f t="shared" si="419"/>
        <v>1.4005602240896359E-3</v>
      </c>
      <c r="F508" s="66">
        <f t="shared" si="419"/>
        <v>1.4005602240896359E-3</v>
      </c>
      <c r="G508" s="66">
        <f t="shared" si="419"/>
        <v>1.4005602240896359E-3</v>
      </c>
      <c r="H508" s="66">
        <f t="shared" si="419"/>
        <v>1.4005602240896359E-3</v>
      </c>
      <c r="I508" s="66">
        <f t="shared" si="419"/>
        <v>1.4005602240896359E-3</v>
      </c>
      <c r="J508" s="66">
        <f t="shared" si="419"/>
        <v>1.4005602240896359E-3</v>
      </c>
      <c r="K508" s="66">
        <f t="shared" si="419"/>
        <v>1.4005602240896359E-3</v>
      </c>
      <c r="L508" s="66">
        <f t="shared" si="419"/>
        <v>1.4005602240896359E-3</v>
      </c>
      <c r="M508" s="66">
        <f t="shared" si="419"/>
        <v>1.4005602240896359E-3</v>
      </c>
      <c r="N508" s="66">
        <f t="shared" si="419"/>
        <v>1.4005602240896359E-3</v>
      </c>
      <c r="O508" s="66">
        <f t="shared" si="419"/>
        <v>1.4005602240896359E-3</v>
      </c>
      <c r="P508" s="66">
        <f t="shared" si="419"/>
        <v>1.4005602240896359E-3</v>
      </c>
      <c r="Q508" s="66">
        <f t="shared" si="419"/>
        <v>1.4005602240896359E-3</v>
      </c>
      <c r="R508" s="66">
        <f t="shared" si="419"/>
        <v>1.4005602240896359E-3</v>
      </c>
      <c r="S508" s="66">
        <f t="shared" si="419"/>
        <v>1.4005602240896359E-3</v>
      </c>
      <c r="T508" s="66">
        <f t="shared" si="419"/>
        <v>1.4005602240896359E-3</v>
      </c>
      <c r="U508" s="66">
        <f t="shared" si="419"/>
        <v>1.4005602240896359E-3</v>
      </c>
      <c r="V508" s="66">
        <f t="shared" si="419"/>
        <v>1.4005602240896359E-3</v>
      </c>
      <c r="W508" s="66">
        <f t="shared" si="419"/>
        <v>1.4005602240896359E-3</v>
      </c>
      <c r="X508" s="66">
        <f t="shared" si="419"/>
        <v>1.4005602240896359E-3</v>
      </c>
      <c r="Y508" s="66">
        <f t="shared" si="419"/>
        <v>1.4005602240896359E-3</v>
      </c>
      <c r="Z508" s="66">
        <f t="shared" si="419"/>
        <v>1.4005602240896359E-3</v>
      </c>
      <c r="AA508" s="66">
        <f t="shared" si="419"/>
        <v>1.4005602240896359E-3</v>
      </c>
      <c r="AB508" s="66">
        <f t="shared" si="419"/>
        <v>1.4005602240896359E-3</v>
      </c>
      <c r="AC508" s="66">
        <f t="shared" si="419"/>
        <v>1.4005602240896359E-3</v>
      </c>
    </row>
    <row r="509" spans="1:29" x14ac:dyDescent="0.25">
      <c r="A509" s="30" t="str">
        <f t="shared" si="412"/>
        <v>Fuel Cost</v>
      </c>
      <c r="B509" s="66">
        <f>B467*B468*B475/B475/(B472)</f>
        <v>3.0249510447125042E-3</v>
      </c>
      <c r="C509" s="66">
        <f t="shared" ref="C509:AC509" si="420">C467*C468*C475/C475/(C472)</f>
        <v>3.013207481471067E-3</v>
      </c>
      <c r="D509" s="66">
        <f t="shared" si="420"/>
        <v>2.9965605976999157E-3</v>
      </c>
      <c r="E509" s="66">
        <f t="shared" si="420"/>
        <v>2.9730864526754967E-3</v>
      </c>
      <c r="F509" s="66">
        <f t="shared" si="420"/>
        <v>2.9402371519179401E-3</v>
      </c>
      <c r="G509" s="66">
        <f t="shared" si="420"/>
        <v>2.8947742778314017E-3</v>
      </c>
      <c r="H509" s="66">
        <f t="shared" si="420"/>
        <v>2.8328426212731643E-3</v>
      </c>
      <c r="I509" s="66">
        <f t="shared" si="420"/>
        <v>2.750334824887209E-3</v>
      </c>
      <c r="J509" s="66">
        <f t="shared" si="420"/>
        <v>2.643729198516544E-3</v>
      </c>
      <c r="K509" s="66">
        <f t="shared" si="420"/>
        <v>2.5114892601075115E-3</v>
      </c>
      <c r="L509" s="66">
        <f t="shared" si="420"/>
        <v>2.3557654525135155E-3</v>
      </c>
      <c r="M509" s="66">
        <f t="shared" si="420"/>
        <v>2.1835675776696695E-3</v>
      </c>
      <c r="N509" s="66">
        <f t="shared" si="420"/>
        <v>2.0062596472054427E-3</v>
      </c>
      <c r="O509" s="66">
        <f t="shared" si="420"/>
        <v>1.8369079124388825E-3</v>
      </c>
      <c r="P509" s="66">
        <f t="shared" si="420"/>
        <v>1.6865891052149833E-3</v>
      </c>
      <c r="Q509" s="66">
        <f t="shared" si="420"/>
        <v>1.5617204533430382E-3</v>
      </c>
      <c r="R509" s="66">
        <f t="shared" si="420"/>
        <v>1.4636317636683098E-3</v>
      </c>
      <c r="S509" s="66">
        <f t="shared" si="420"/>
        <v>1.3899276297539437E-3</v>
      </c>
      <c r="T509" s="66">
        <f t="shared" si="420"/>
        <v>1.3363795059609361E-3</v>
      </c>
      <c r="U509" s="66">
        <f t="shared" si="420"/>
        <v>1.2984208167707424E-3</v>
      </c>
      <c r="V509" s="66">
        <f t="shared" si="420"/>
        <v>1.2719801114503028E-3</v>
      </c>
      <c r="W509" s="66">
        <f t="shared" si="420"/>
        <v>1.25378632059321E-3</v>
      </c>
      <c r="X509" s="66">
        <f t="shared" si="420"/>
        <v>1.2413723152160758E-3</v>
      </c>
      <c r="Y509" s="66">
        <f t="shared" si="420"/>
        <v>1.2329506211860562E-3</v>
      </c>
      <c r="Z509" s="66">
        <f t="shared" si="420"/>
        <v>1.2272596177319904E-3</v>
      </c>
      <c r="AA509" s="66">
        <f t="shared" si="420"/>
        <v>1.2234240458952109E-3</v>
      </c>
      <c r="AB509" s="66">
        <f t="shared" si="420"/>
        <v>1.2208435847220428E-3</v>
      </c>
      <c r="AC509" s="66">
        <f t="shared" si="420"/>
        <v>1.2191096064563059E-3</v>
      </c>
    </row>
    <row r="510" spans="1:29" x14ac:dyDescent="0.25">
      <c r="A510" s="59" t="str">
        <f>A473</f>
        <v>Market failure (av. utilization)</v>
      </c>
      <c r="B510" s="66">
        <f t="shared" ref="B510:AC510" si="421">B499/B473-B499/B472</f>
        <v>3.1045341332428152E-2</v>
      </c>
      <c r="C510" s="66">
        <f t="shared" si="421"/>
        <v>3.0966119909516119E-2</v>
      </c>
      <c r="D510" s="66">
        <f t="shared" si="421"/>
        <v>3.0853716164547833E-2</v>
      </c>
      <c r="E510" s="66">
        <f t="shared" si="421"/>
        <v>3.0695003027770798E-2</v>
      </c>
      <c r="F510" s="66">
        <f t="shared" si="421"/>
        <v>3.0472486450513342E-2</v>
      </c>
      <c r="G510" s="66">
        <f t="shared" si="421"/>
        <v>3.0163716720005587E-2</v>
      </c>
      <c r="H510" s="66">
        <f t="shared" si="421"/>
        <v>2.9741556551927301E-2</v>
      </c>
      <c r="I510" s="66">
        <f t="shared" si="421"/>
        <v>2.9176316003326305E-2</v>
      </c>
      <c r="J510" s="66">
        <f t="shared" si="421"/>
        <v>2.8441064418114715E-2</v>
      </c>
      <c r="K510" s="66">
        <f t="shared" si="421"/>
        <v>2.7520986199135952E-2</v>
      </c>
      <c r="L510" s="66">
        <f t="shared" si="421"/>
        <v>2.6425522184618355E-2</v>
      </c>
      <c r="M510" s="66">
        <f t="shared" si="421"/>
        <v>2.5198107115582083E-2</v>
      </c>
      <c r="N510" s="66">
        <f t="shared" si="421"/>
        <v>2.3915351979824792E-2</v>
      </c>
      <c r="O510" s="66">
        <f t="shared" si="421"/>
        <v>2.2670821596320275E-2</v>
      </c>
      <c r="P510" s="66">
        <f t="shared" si="421"/>
        <v>2.1549076138229428E-2</v>
      </c>
      <c r="Q510" s="66">
        <f t="shared" si="421"/>
        <v>2.060412493681003E-2</v>
      </c>
      <c r="R510" s="66">
        <f t="shared" si="421"/>
        <v>1.9852935524777977E-2</v>
      </c>
      <c r="S510" s="66">
        <f t="shared" si="421"/>
        <v>1.928306328044652E-2</v>
      </c>
      <c r="T510" s="66">
        <f t="shared" si="421"/>
        <v>1.8865993361149545E-2</v>
      </c>
      <c r="U510" s="66">
        <f t="shared" si="421"/>
        <v>1.8568746038503173E-2</v>
      </c>
      <c r="V510" s="66">
        <f t="shared" si="421"/>
        <v>1.8360892496991969E-2</v>
      </c>
      <c r="W510" s="66">
        <f t="shared" si="421"/>
        <v>1.8217480662798262E-2</v>
      </c>
      <c r="X510" s="66">
        <f t="shared" si="421"/>
        <v>1.8119444074655277E-2</v>
      </c>
      <c r="Y510" s="66">
        <f t="shared" si="421"/>
        <v>1.8052850321495884E-2</v>
      </c>
      <c r="Z510" s="66">
        <f t="shared" si="421"/>
        <v>1.8007809922128384E-2</v>
      </c>
      <c r="AA510" s="66">
        <f t="shared" si="421"/>
        <v>1.7977436040699523E-2</v>
      </c>
      <c r="AB510" s="66">
        <f t="shared" si="421"/>
        <v>1.7956993222301494E-2</v>
      </c>
      <c r="AC510" s="66">
        <f t="shared" si="421"/>
        <v>1.7943252683787818E-2</v>
      </c>
    </row>
    <row r="511" spans="1:29" x14ac:dyDescent="0.25">
      <c r="A511" s="59" t="str">
        <f>A474</f>
        <v>Payload loss (fuel)</v>
      </c>
      <c r="B511" s="66">
        <f>B499/(B472-B474)-B499/B472</f>
        <v>1.548154780485738E-4</v>
      </c>
      <c r="C511" s="66">
        <f t="shared" ref="C511:AC511" si="422">C499/(C472-C474)-C499/C472</f>
        <v>1.5442042030614292E-4</v>
      </c>
      <c r="D511" s="66">
        <f t="shared" si="422"/>
        <v>1.5385989048862826E-4</v>
      </c>
      <c r="E511" s="66">
        <f t="shared" si="422"/>
        <v>1.53068427129293E-4</v>
      </c>
      <c r="F511" s="66">
        <f t="shared" si="422"/>
        <v>1.5195879171208196E-4</v>
      </c>
      <c r="G511" s="66">
        <f t="shared" si="422"/>
        <v>1.5041903304350603E-4</v>
      </c>
      <c r="H511" s="66">
        <f t="shared" si="422"/>
        <v>1.4831382416420104E-4</v>
      </c>
      <c r="I511" s="66">
        <f t="shared" si="422"/>
        <v>1.4549510863432098E-4</v>
      </c>
      <c r="J511" s="66">
        <f t="shared" si="422"/>
        <v>1.4182858989865606E-4</v>
      </c>
      <c r="K511" s="66">
        <f t="shared" si="422"/>
        <v>1.3724038621978386E-4</v>
      </c>
      <c r="L511" s="66">
        <f t="shared" si="422"/>
        <v>1.3177757673489034E-4</v>
      </c>
      <c r="M511" s="66">
        <f t="shared" si="422"/>
        <v>1.256567598096666E-4</v>
      </c>
      <c r="N511" s="66">
        <f t="shared" si="422"/>
        <v>1.1925997558896555E-4</v>
      </c>
      <c r="O511" s="66">
        <f t="shared" si="422"/>
        <v>1.1305380880197082E-4</v>
      </c>
      <c r="P511" s="66">
        <f t="shared" si="422"/>
        <v>1.0745994022492468E-4</v>
      </c>
      <c r="Q511" s="66">
        <f t="shared" si="422"/>
        <v>1.0274770110299536E-4</v>
      </c>
      <c r="R511" s="66">
        <f t="shared" si="422"/>
        <v>9.9001704346718573E-5</v>
      </c>
      <c r="S511" s="66">
        <f t="shared" si="422"/>
        <v>9.6159891689931269E-5</v>
      </c>
      <c r="T511" s="66">
        <f t="shared" si="422"/>
        <v>9.4080066628764863E-5</v>
      </c>
      <c r="U511" s="66">
        <f t="shared" si="422"/>
        <v>9.259776737293151E-5</v>
      </c>
      <c r="V511" s="66">
        <f t="shared" si="422"/>
        <v>9.1561252906925857E-5</v>
      </c>
      <c r="W511" s="66">
        <f t="shared" si="422"/>
        <v>9.0846093378455471E-5</v>
      </c>
      <c r="X511" s="66">
        <f t="shared" si="422"/>
        <v>9.0357209036773245E-5</v>
      </c>
      <c r="Y511" s="66">
        <f t="shared" si="422"/>
        <v>9.0025122376167881E-5</v>
      </c>
      <c r="Z511" s="66">
        <f t="shared" si="422"/>
        <v>8.980051698739399E-5</v>
      </c>
      <c r="AA511" s="66">
        <f t="shared" si="422"/>
        <v>8.9649049914661619E-5</v>
      </c>
      <c r="AB511" s="66">
        <f t="shared" si="422"/>
        <v>8.9547106609575919E-5</v>
      </c>
      <c r="AC511" s="66">
        <f t="shared" si="422"/>
        <v>8.9478585925075425E-5</v>
      </c>
    </row>
    <row r="512" spans="1:29" ht="15.75" thickBot="1" x14ac:dyDescent="0.3">
      <c r="A512" s="59" t="str">
        <f>A449</f>
        <v>Emission Cost</v>
      </c>
      <c r="B512" s="68">
        <f>B469*B475/B475/(B472)</f>
        <v>0</v>
      </c>
      <c r="C512" s="68">
        <f t="shared" ref="C512:AC512" si="423">C469*C475/C475/(C472)</f>
        <v>0</v>
      </c>
      <c r="D512" s="68">
        <f t="shared" si="423"/>
        <v>0</v>
      </c>
      <c r="E512" s="68">
        <f t="shared" si="423"/>
        <v>0</v>
      </c>
      <c r="F512" s="68">
        <f t="shared" si="423"/>
        <v>0</v>
      </c>
      <c r="G512" s="68">
        <f t="shared" si="423"/>
        <v>0</v>
      </c>
      <c r="H512" s="68">
        <f t="shared" si="423"/>
        <v>0</v>
      </c>
      <c r="I512" s="68">
        <f t="shared" si="423"/>
        <v>0</v>
      </c>
      <c r="J512" s="68">
        <f t="shared" si="423"/>
        <v>0</v>
      </c>
      <c r="K512" s="68">
        <f t="shared" si="423"/>
        <v>0</v>
      </c>
      <c r="L512" s="68">
        <f t="shared" si="423"/>
        <v>0</v>
      </c>
      <c r="M512" s="68">
        <f t="shared" si="423"/>
        <v>0</v>
      </c>
      <c r="N512" s="68">
        <f t="shared" si="423"/>
        <v>0</v>
      </c>
      <c r="O512" s="68">
        <f t="shared" si="423"/>
        <v>0</v>
      </c>
      <c r="P512" s="68">
        <f t="shared" si="423"/>
        <v>0</v>
      </c>
      <c r="Q512" s="68">
        <f t="shared" si="423"/>
        <v>0</v>
      </c>
      <c r="R512" s="68">
        <f t="shared" si="423"/>
        <v>0</v>
      </c>
      <c r="S512" s="68">
        <f t="shared" si="423"/>
        <v>0</v>
      </c>
      <c r="T512" s="68">
        <f t="shared" si="423"/>
        <v>0</v>
      </c>
      <c r="U512" s="68">
        <f t="shared" si="423"/>
        <v>0</v>
      </c>
      <c r="V512" s="68">
        <f t="shared" si="423"/>
        <v>0</v>
      </c>
      <c r="W512" s="68">
        <f t="shared" si="423"/>
        <v>0</v>
      </c>
      <c r="X512" s="68">
        <f t="shared" si="423"/>
        <v>0</v>
      </c>
      <c r="Y512" s="68">
        <f t="shared" si="423"/>
        <v>0</v>
      </c>
      <c r="Z512" s="68">
        <f t="shared" si="423"/>
        <v>0</v>
      </c>
      <c r="AA512" s="68">
        <f t="shared" si="423"/>
        <v>0</v>
      </c>
      <c r="AB512" s="68">
        <f t="shared" si="423"/>
        <v>0</v>
      </c>
      <c r="AC512" s="68">
        <f t="shared" si="423"/>
        <v>0</v>
      </c>
    </row>
    <row r="513" spans="1:29" ht="15.75" thickBot="1" x14ac:dyDescent="0.3">
      <c r="A513" s="31" t="s">
        <v>210</v>
      </c>
      <c r="B513" s="67">
        <f>B502+B503+B504+B505+B506+B507+B508+B509+B510+B511+B512</f>
        <v>4.1831550207950166E-2</v>
      </c>
      <c r="C513" s="67">
        <f t="shared" ref="C513:AC513" si="424">C502+C503+C504+C505+C506+C507+C508+C509+C510+C511+C512</f>
        <v>4.1724674743067902E-2</v>
      </c>
      <c r="D513" s="67">
        <f t="shared" si="424"/>
        <v>4.1573033910873664E-2</v>
      </c>
      <c r="E513" s="67">
        <f t="shared" si="424"/>
        <v>4.1358918338943049E-2</v>
      </c>
      <c r="F513" s="67">
        <f t="shared" si="424"/>
        <v>4.1058727282480861E-2</v>
      </c>
      <c r="G513" s="67">
        <f t="shared" si="424"/>
        <v>4.0642174445172832E-2</v>
      </c>
      <c r="H513" s="67">
        <f t="shared" si="424"/>
        <v>4.0072649655543142E-2</v>
      </c>
      <c r="I513" s="67">
        <f t="shared" si="424"/>
        <v>3.9310099019850636E-2</v>
      </c>
      <c r="J513" s="67">
        <f t="shared" si="424"/>
        <v>3.8318191123142401E-2</v>
      </c>
      <c r="K513" s="67">
        <f t="shared" si="424"/>
        <v>3.7076938646642611E-2</v>
      </c>
      <c r="L513" s="67">
        <f t="shared" si="424"/>
        <v>3.5599077968182451E-2</v>
      </c>
      <c r="M513" s="67">
        <f t="shared" si="424"/>
        <v>3.3943205714380524E-2</v>
      </c>
      <c r="N513" s="67">
        <f t="shared" si="424"/>
        <v>3.2212675683174215E-2</v>
      </c>
      <c r="O513" s="67">
        <f t="shared" si="424"/>
        <v>3.0533713624580072E-2</v>
      </c>
      <c r="P513" s="67">
        <f t="shared" si="424"/>
        <v>2.9020397366095969E-2</v>
      </c>
      <c r="Q513" s="67">
        <f t="shared" si="424"/>
        <v>2.7745589426141519E-2</v>
      </c>
      <c r="R513" s="67">
        <f t="shared" si="424"/>
        <v>2.6732180241170116E-2</v>
      </c>
      <c r="S513" s="67">
        <f t="shared" si="424"/>
        <v>2.5963381110863524E-2</v>
      </c>
      <c r="T513" s="67">
        <f t="shared" si="424"/>
        <v>2.5400723437284917E-2</v>
      </c>
      <c r="U513" s="67">
        <f t="shared" si="424"/>
        <v>2.4999715166730198E-2</v>
      </c>
      <c r="V513" s="67">
        <f t="shared" si="424"/>
        <v>2.471930561259859E-2</v>
      </c>
      <c r="W513" s="67">
        <f t="shared" si="424"/>
        <v>2.4525832611411915E-2</v>
      </c>
      <c r="X513" s="67">
        <f t="shared" si="424"/>
        <v>2.4393574119351166E-2</v>
      </c>
      <c r="Y513" s="67">
        <f t="shared" si="424"/>
        <v>2.4303734299949444E-2</v>
      </c>
      <c r="Z513" s="67">
        <f t="shared" si="424"/>
        <v>2.4242971523367792E-2</v>
      </c>
      <c r="AA513" s="67">
        <f t="shared" si="424"/>
        <v>2.4201994946847667E-2</v>
      </c>
      <c r="AB513" s="67">
        <f t="shared" si="424"/>
        <v>2.4174416097093615E-2</v>
      </c>
      <c r="AC513" s="67">
        <f t="shared" si="424"/>
        <v>2.4155879110664927E-2</v>
      </c>
    </row>
    <row r="515" spans="1:29" x14ac:dyDescent="0.25">
      <c r="B515" s="40"/>
    </row>
  </sheetData>
  <conditionalFormatting sqref="Q11:AR20 Q22:AR27">
    <cfRule type="colorScale" priority="50">
      <colorScale>
        <cfvo type="min"/>
        <cfvo type="max"/>
        <color rgb="FFFF7128"/>
        <color rgb="FFFFEF9C"/>
      </colorScale>
    </cfRule>
    <cfRule type="colorScale" priority="46">
      <colorScale>
        <cfvo type="min"/>
        <cfvo type="max"/>
        <color rgb="FFFF7128"/>
        <color rgb="FFFFEF9C"/>
      </colorScale>
    </cfRule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1:AR21">
    <cfRule type="colorScale" priority="21">
      <colorScale>
        <cfvo type="min"/>
        <cfvo type="max"/>
        <color rgb="FFFF7128"/>
        <color rgb="FFFFEF9C"/>
      </colorScale>
    </cfRule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5">
      <colorScale>
        <cfvo type="min"/>
        <cfvo type="max"/>
        <color rgb="FFFF7128"/>
        <color rgb="FFFFEF9C"/>
      </colorScale>
    </cfRule>
  </conditionalFormatting>
  <conditionalFormatting sqref="Q117:AR126 Q128:AR133">
    <cfRule type="colorScale" priority="45">
      <colorScale>
        <cfvo type="min"/>
        <cfvo type="max"/>
        <color rgb="FFFF7128"/>
        <color rgb="FFFFEF9C"/>
      </colorScale>
    </cfRule>
    <cfRule type="colorScale" priority="4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1">
      <colorScale>
        <cfvo type="min"/>
        <cfvo type="max"/>
        <color rgb="FFFF7128"/>
        <color rgb="FFFFEF9C"/>
      </colorScale>
    </cfRule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27:AR127">
    <cfRule type="colorScale" priority="16">
      <colorScale>
        <cfvo type="min"/>
        <cfvo type="max"/>
        <color rgb="FFFF7128"/>
        <color rgb="FFFFEF9C"/>
      </colorScale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0">
      <colorScale>
        <cfvo type="min"/>
        <cfvo type="max"/>
        <color rgb="FFFF7128"/>
        <color rgb="FFFFEF9C"/>
      </colorScale>
    </cfRule>
  </conditionalFormatting>
  <conditionalFormatting sqref="Q225:AR234 Q236:AR241">
    <cfRule type="colorScale" priority="40">
      <colorScale>
        <cfvo type="min"/>
        <cfvo type="max"/>
        <color rgb="FFFF7128"/>
        <color rgb="FFFFEF9C"/>
      </colorScale>
    </cfRule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6">
      <colorScale>
        <cfvo type="min"/>
        <cfvo type="max"/>
        <color rgb="FFFF7128"/>
        <color rgb="FFFFEF9C"/>
      </colorScale>
    </cfRule>
    <cfRule type="colorScale" priority="3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</conditionalFormatting>
  <conditionalFormatting sqref="Q235:AR235">
    <cfRule type="colorScale" priority="1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1">
      <colorScale>
        <cfvo type="min"/>
        <cfvo type="max"/>
        <color rgb="FFFF7128"/>
        <color rgb="FFFFEF9C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">
      <colorScale>
        <cfvo type="min"/>
        <cfvo type="max"/>
        <color rgb="FFFF7128"/>
        <color rgb="FFFFEF9C"/>
      </colorScale>
    </cfRule>
  </conditionalFormatting>
  <conditionalFormatting sqref="Q334:AR343 Q345:AR350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1">
      <colorScale>
        <cfvo type="min"/>
        <cfvo type="max"/>
        <color rgb="FFFF7128"/>
        <color rgb="FFFFEF9C"/>
      </colorScale>
    </cfRule>
    <cfRule type="colorScale" priority="3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5">
      <colorScale>
        <cfvo type="min"/>
        <cfvo type="max"/>
        <color rgb="FFFF7128"/>
        <color rgb="FFFFEF9C"/>
      </colorScale>
    </cfRule>
  </conditionalFormatting>
  <conditionalFormatting sqref="Q344:AR344">
    <cfRule type="colorScale" priority="10">
      <colorScale>
        <cfvo type="min"/>
        <cfvo type="max"/>
        <color rgb="FFFF7128"/>
        <color rgb="FFFFEF9C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6">
      <colorScale>
        <cfvo type="min"/>
        <cfvo type="max"/>
        <color rgb="FFFF7128"/>
        <color rgb="FFFFEF9C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439:AR448 Q450:AR45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6">
      <colorScale>
        <cfvo type="min"/>
        <cfvo type="max"/>
        <color rgb="FFFF7128"/>
        <color rgb="FFFFEF9C"/>
      </colorScale>
    </cfRule>
    <cfRule type="colorScale" priority="2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0">
      <colorScale>
        <cfvo type="min"/>
        <cfvo type="max"/>
        <color rgb="FFFF7128"/>
        <color rgb="FFFFEF9C"/>
      </colorScale>
    </cfRule>
  </conditionalFormatting>
  <conditionalFormatting sqref="Q449:AR449">
    <cfRule type="colorScale" priority="1">
      <colorScale>
        <cfvo type="min"/>
        <cfvo type="max"/>
        <color rgb="FFFF7128"/>
        <color rgb="FFFFEF9C"/>
      </colorScale>
    </cfRule>
    <cfRule type="colorScale" priority="5">
      <colorScale>
        <cfvo type="min"/>
        <cfvo type="max"/>
        <color rgb="FFFF7128"/>
        <color rgb="FFFFEF9C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F9281-B124-4F00-9508-03B87CCAC1CA}">
  <sheetPr>
    <tabColor theme="5"/>
  </sheetPr>
  <dimension ref="A1:AR410"/>
  <sheetViews>
    <sheetView zoomScale="80" zoomScaleNormal="80" workbookViewId="0">
      <selection activeCell="A341" sqref="A341"/>
    </sheetView>
  </sheetViews>
  <sheetFormatPr defaultColWidth="9.140625" defaultRowHeight="15" x14ac:dyDescent="0.25"/>
  <cols>
    <col min="1" max="1" width="38.7109375" style="4" customWidth="1"/>
    <col min="2" max="2" width="21.42578125" style="4" bestFit="1" customWidth="1"/>
    <col min="3" max="4" width="14.85546875" style="4" bestFit="1" customWidth="1"/>
    <col min="5" max="5" width="28" style="4" bestFit="1" customWidth="1"/>
    <col min="6" max="11" width="14.85546875" style="4" bestFit="1" customWidth="1"/>
    <col min="12" max="12" width="24.42578125" style="4" bestFit="1" customWidth="1"/>
    <col min="13" max="29" width="14.85546875" style="4" bestFit="1" customWidth="1"/>
    <col min="30" max="32" width="13.7109375" style="4" bestFit="1" customWidth="1"/>
    <col min="33" max="33" width="41.42578125" style="4" bestFit="1" customWidth="1"/>
    <col min="34" max="44" width="13.7109375" style="4" bestFit="1" customWidth="1"/>
    <col min="45" max="16384" width="9.140625" style="4"/>
  </cols>
  <sheetData>
    <row r="1" spans="1:44" s="3" customFormat="1" ht="21" x14ac:dyDescent="0.35">
      <c r="A1" s="2" t="str">
        <f>'Parameter Input'!A141</f>
        <v>Short-sea: Dry bulk</v>
      </c>
    </row>
    <row r="2" spans="1:44" s="3" customFormat="1" ht="21" x14ac:dyDescent="0.35">
      <c r="A2" s="2" t="s">
        <v>291</v>
      </c>
    </row>
    <row r="3" spans="1:44" x14ac:dyDescent="0.25">
      <c r="A3" s="33" t="s">
        <v>195</v>
      </c>
    </row>
    <row r="4" spans="1:44" x14ac:dyDescent="0.25">
      <c r="A4" s="33" t="s">
        <v>196</v>
      </c>
    </row>
    <row r="5" spans="1:44" ht="15.75" thickBot="1" x14ac:dyDescent="0.3">
      <c r="A5" s="34" t="s">
        <v>197</v>
      </c>
      <c r="B5" s="34"/>
    </row>
    <row r="6" spans="1:44" ht="15.75" thickBot="1" x14ac:dyDescent="0.3">
      <c r="A6" s="39" t="s">
        <v>198</v>
      </c>
      <c r="B6" s="35"/>
    </row>
    <row r="7" spans="1:44" ht="15.75" thickBot="1" x14ac:dyDescent="0.3">
      <c r="A7" s="38" t="s">
        <v>199</v>
      </c>
      <c r="B7" s="36"/>
    </row>
    <row r="8" spans="1:44" ht="15.75" thickBot="1" x14ac:dyDescent="0.3"/>
    <row r="9" spans="1:44" x14ac:dyDescent="0.25">
      <c r="A9" s="5" t="s">
        <v>200</v>
      </c>
      <c r="B9" s="6">
        <v>2023</v>
      </c>
      <c r="C9" s="6">
        <v>2050</v>
      </c>
      <c r="D9" s="7"/>
      <c r="E9" s="5" t="s">
        <v>201</v>
      </c>
      <c r="F9" s="8"/>
      <c r="G9" s="8"/>
      <c r="H9" s="8"/>
      <c r="I9" s="8"/>
      <c r="J9" s="8"/>
      <c r="K9" s="9"/>
      <c r="L9" s="10" t="s">
        <v>2</v>
      </c>
      <c r="M9" s="11"/>
      <c r="N9" s="11"/>
      <c r="O9" s="11"/>
      <c r="P9" s="12"/>
      <c r="Q9" s="13">
        <v>0</v>
      </c>
      <c r="R9" s="13">
        <v>1</v>
      </c>
      <c r="S9" s="13">
        <v>2</v>
      </c>
      <c r="T9" s="13">
        <v>3</v>
      </c>
      <c r="U9" s="13">
        <v>4</v>
      </c>
      <c r="V9" s="13">
        <v>5</v>
      </c>
      <c r="W9" s="13">
        <v>6</v>
      </c>
      <c r="X9" s="13">
        <v>7</v>
      </c>
      <c r="Y9" s="13">
        <v>8</v>
      </c>
      <c r="Z9" s="13">
        <v>9</v>
      </c>
      <c r="AA9" s="13">
        <v>10</v>
      </c>
      <c r="AB9" s="13">
        <v>11</v>
      </c>
      <c r="AC9" s="13">
        <v>12</v>
      </c>
      <c r="AD9" s="13">
        <v>13</v>
      </c>
      <c r="AE9" s="13">
        <v>14</v>
      </c>
      <c r="AF9" s="13">
        <v>15</v>
      </c>
      <c r="AG9" s="13">
        <v>16</v>
      </c>
      <c r="AH9" s="13">
        <v>17</v>
      </c>
      <c r="AI9" s="13">
        <v>18</v>
      </c>
      <c r="AJ9" s="13">
        <v>19</v>
      </c>
      <c r="AK9" s="13">
        <v>20</v>
      </c>
      <c r="AL9" s="13">
        <v>21</v>
      </c>
      <c r="AM9" s="13">
        <v>22</v>
      </c>
      <c r="AN9" s="13">
        <v>23</v>
      </c>
      <c r="AO9" s="13">
        <v>24</v>
      </c>
      <c r="AP9" s="13">
        <v>25</v>
      </c>
      <c r="AQ9" s="13">
        <v>26</v>
      </c>
      <c r="AR9" s="14">
        <v>27</v>
      </c>
    </row>
    <row r="10" spans="1:44" ht="15.75" thickBot="1" x14ac:dyDescent="0.3">
      <c r="A10" s="15"/>
      <c r="B10" s="3" t="s">
        <v>202</v>
      </c>
      <c r="C10" s="3" t="s">
        <v>203</v>
      </c>
      <c r="D10" s="16" t="s">
        <v>5</v>
      </c>
      <c r="E10" s="17"/>
      <c r="F10" s="18"/>
      <c r="G10" s="18"/>
      <c r="H10" s="18"/>
      <c r="I10" s="18"/>
      <c r="J10" s="18"/>
      <c r="K10" s="19"/>
      <c r="L10" s="20" t="s">
        <v>8</v>
      </c>
      <c r="M10" s="20" t="s">
        <v>204</v>
      </c>
      <c r="N10" s="20" t="s">
        <v>205</v>
      </c>
      <c r="O10" s="20" t="s">
        <v>9</v>
      </c>
      <c r="P10" s="21" t="s">
        <v>10</v>
      </c>
      <c r="Q10" s="22">
        <v>2023</v>
      </c>
      <c r="R10" s="22">
        <v>2024</v>
      </c>
      <c r="S10" s="22">
        <v>2025</v>
      </c>
      <c r="T10" s="22">
        <v>2026</v>
      </c>
      <c r="U10" s="22">
        <v>2027</v>
      </c>
      <c r="V10" s="22">
        <v>2028</v>
      </c>
      <c r="W10" s="22">
        <v>2029</v>
      </c>
      <c r="X10" s="22">
        <v>2030</v>
      </c>
      <c r="Y10" s="22">
        <v>2031</v>
      </c>
      <c r="Z10" s="22">
        <v>2032</v>
      </c>
      <c r="AA10" s="22">
        <v>2033</v>
      </c>
      <c r="AB10" s="22">
        <v>2034</v>
      </c>
      <c r="AC10" s="22">
        <v>2035</v>
      </c>
      <c r="AD10" s="22">
        <v>2036</v>
      </c>
      <c r="AE10" s="22">
        <v>2037</v>
      </c>
      <c r="AF10" s="22">
        <v>2038</v>
      </c>
      <c r="AG10" s="22">
        <v>2039</v>
      </c>
      <c r="AH10" s="22">
        <v>2040</v>
      </c>
      <c r="AI10" s="22">
        <v>2041</v>
      </c>
      <c r="AJ10" s="22">
        <v>2042</v>
      </c>
      <c r="AK10" s="22">
        <v>2043</v>
      </c>
      <c r="AL10" s="22">
        <v>2044</v>
      </c>
      <c r="AM10" s="22">
        <v>2045</v>
      </c>
      <c r="AN10" s="22">
        <v>2046</v>
      </c>
      <c r="AO10" s="22">
        <v>2047</v>
      </c>
      <c r="AP10" s="22">
        <v>2048</v>
      </c>
      <c r="AQ10" s="22">
        <v>2049</v>
      </c>
      <c r="AR10" s="23">
        <v>2050</v>
      </c>
    </row>
    <row r="11" spans="1:44" x14ac:dyDescent="0.25">
      <c r="A11" s="24" t="s">
        <v>18</v>
      </c>
      <c r="B11" s="41">
        <f>'Parameter Input'!$L$154</f>
        <v>15000000</v>
      </c>
      <c r="C11" s="42">
        <f>'Parameter Input'!$M$154</f>
        <v>15000000</v>
      </c>
      <c r="D11" s="1" t="s">
        <v>15</v>
      </c>
      <c r="L11" s="51">
        <f>'Parameter Input'!$O$142</f>
        <v>17</v>
      </c>
      <c r="M11" s="52">
        <v>0</v>
      </c>
      <c r="N11" s="52">
        <v>1</v>
      </c>
      <c r="O11" s="52">
        <f>'Parameter Input'!$P$142</f>
        <v>0.9</v>
      </c>
      <c r="P11" s="53">
        <f>'Parameter Input'!$Q$142</f>
        <v>0.4</v>
      </c>
      <c r="Q11" s="4">
        <f t="shared" ref="Q11:AR20" si="0">$N11+($M11-$N11)*((1/(1+EXP(-$P11*(Q$9-$L11)))^$O11))</f>
        <v>0.99780374543478534</v>
      </c>
      <c r="R11" s="4">
        <f t="shared" si="0"/>
        <v>0.99685359315256394</v>
      </c>
      <c r="S11" s="4">
        <f t="shared" si="0"/>
        <v>0.99549347132349975</v>
      </c>
      <c r="T11" s="4">
        <f t="shared" si="0"/>
        <v>0.99354772139898062</v>
      </c>
      <c r="U11" s="4">
        <f t="shared" si="0"/>
        <v>0.99076681540580536</v>
      </c>
      <c r="V11" s="4">
        <f t="shared" si="0"/>
        <v>0.9867978615748374</v>
      </c>
      <c r="W11" s="4">
        <f t="shared" si="0"/>
        <v>0.98114509762858249</v>
      </c>
      <c r="X11" s="4">
        <f t="shared" si="0"/>
        <v>0.97311898315872036</v>
      </c>
      <c r="Y11" s="4">
        <f t="shared" si="0"/>
        <v>0.96177484161592774</v>
      </c>
      <c r="Z11" s="4">
        <f t="shared" si="0"/>
        <v>0.94584787155511363</v>
      </c>
      <c r="AA11" s="4">
        <f t="shared" si="0"/>
        <v>0.92370360150141495</v>
      </c>
      <c r="AB11" s="4">
        <f t="shared" si="0"/>
        <v>0.89334463567658451</v>
      </c>
      <c r="AC11" s="4">
        <f t="shared" si="0"/>
        <v>0.85254543874327005</v>
      </c>
      <c r="AD11" s="4">
        <f t="shared" si="0"/>
        <v>0.79921300652623883</v>
      </c>
      <c r="AE11" s="4">
        <f t="shared" si="0"/>
        <v>0.73204982249993378</v>
      </c>
      <c r="AF11" s="4">
        <f t="shared" si="0"/>
        <v>0.65145592958786691</v>
      </c>
      <c r="AG11" s="4">
        <f t="shared" si="0"/>
        <v>0.56032247880849573</v>
      </c>
      <c r="AH11" s="4">
        <f t="shared" si="0"/>
        <v>0.46411326873185343</v>
      </c>
      <c r="AI11" s="4">
        <f t="shared" si="0"/>
        <v>0.36979727595523937</v>
      </c>
      <c r="AJ11" s="4">
        <f t="shared" si="0"/>
        <v>0.28393948637231203</v>
      </c>
      <c r="AK11" s="4">
        <f t="shared" si="0"/>
        <v>0.21097259161117732</v>
      </c>
      <c r="AL11" s="4">
        <f t="shared" si="0"/>
        <v>0.15253917653798199</v>
      </c>
      <c r="AM11" s="4">
        <f t="shared" si="0"/>
        <v>0.10795188737709993</v>
      </c>
      <c r="AN11" s="4">
        <f t="shared" si="0"/>
        <v>7.5176653938091809E-2</v>
      </c>
      <c r="AO11" s="4">
        <f t="shared" si="0"/>
        <v>5.1742836177502194E-2</v>
      </c>
      <c r="AP11" s="4">
        <f t="shared" si="0"/>
        <v>3.5319190625345942E-2</v>
      </c>
      <c r="AQ11" s="4">
        <f t="shared" si="0"/>
        <v>2.3969442072658165E-2</v>
      </c>
      <c r="AR11" s="4">
        <f t="shared" si="0"/>
        <v>1.6202243558389728E-2</v>
      </c>
    </row>
    <row r="12" spans="1:44" x14ac:dyDescent="0.25">
      <c r="A12" s="24" t="s">
        <v>28</v>
      </c>
      <c r="B12" s="60">
        <f>'Parameter Input'!$L$155</f>
        <v>-1500000</v>
      </c>
      <c r="C12" s="61">
        <f>'Parameter Input'!$M$155</f>
        <v>-750000</v>
      </c>
      <c r="D12" s="1" t="s">
        <v>15</v>
      </c>
      <c r="L12" s="54">
        <f>'Parameter Input'!$O$143</f>
        <v>17</v>
      </c>
      <c r="M12" s="37">
        <v>0</v>
      </c>
      <c r="N12" s="37">
        <v>1</v>
      </c>
      <c r="O12" s="37">
        <f>'Parameter Input'!$P$143</f>
        <v>0.9</v>
      </c>
      <c r="P12" s="55">
        <f>'Parameter Input'!$Q$143</f>
        <v>0.4</v>
      </c>
      <c r="Q12" s="4">
        <f t="shared" si="0"/>
        <v>0.99780374543478534</v>
      </c>
      <c r="R12" s="4">
        <f t="shared" si="0"/>
        <v>0.99685359315256394</v>
      </c>
      <c r="S12" s="4">
        <f t="shared" si="0"/>
        <v>0.99549347132349975</v>
      </c>
      <c r="T12" s="4">
        <f t="shared" si="0"/>
        <v>0.99354772139898062</v>
      </c>
      <c r="U12" s="4">
        <f t="shared" si="0"/>
        <v>0.99076681540580536</v>
      </c>
      <c r="V12" s="4">
        <f t="shared" si="0"/>
        <v>0.9867978615748374</v>
      </c>
      <c r="W12" s="4">
        <f t="shared" si="0"/>
        <v>0.98114509762858249</v>
      </c>
      <c r="X12" s="4">
        <f t="shared" si="0"/>
        <v>0.97311898315872036</v>
      </c>
      <c r="Y12" s="4">
        <f t="shared" si="0"/>
        <v>0.96177484161592774</v>
      </c>
      <c r="Z12" s="4">
        <f t="shared" si="0"/>
        <v>0.94584787155511363</v>
      </c>
      <c r="AA12" s="4">
        <f t="shared" si="0"/>
        <v>0.92370360150141495</v>
      </c>
      <c r="AB12" s="4">
        <f t="shared" si="0"/>
        <v>0.89334463567658451</v>
      </c>
      <c r="AC12" s="4">
        <f t="shared" si="0"/>
        <v>0.85254543874327005</v>
      </c>
      <c r="AD12" s="4">
        <f t="shared" si="0"/>
        <v>0.79921300652623883</v>
      </c>
      <c r="AE12" s="4">
        <f t="shared" si="0"/>
        <v>0.73204982249993378</v>
      </c>
      <c r="AF12" s="4">
        <f t="shared" si="0"/>
        <v>0.65145592958786691</v>
      </c>
      <c r="AG12" s="4">
        <f t="shared" si="0"/>
        <v>0.56032247880849573</v>
      </c>
      <c r="AH12" s="4">
        <f t="shared" si="0"/>
        <v>0.46411326873185343</v>
      </c>
      <c r="AI12" s="4">
        <f t="shared" si="0"/>
        <v>0.36979727595523937</v>
      </c>
      <c r="AJ12" s="4">
        <f t="shared" si="0"/>
        <v>0.28393948637231203</v>
      </c>
      <c r="AK12" s="4">
        <f t="shared" si="0"/>
        <v>0.21097259161117732</v>
      </c>
      <c r="AL12" s="4">
        <f t="shared" si="0"/>
        <v>0.15253917653798199</v>
      </c>
      <c r="AM12" s="4">
        <f t="shared" si="0"/>
        <v>0.10795188737709993</v>
      </c>
      <c r="AN12" s="4">
        <f t="shared" si="0"/>
        <v>7.5176653938091809E-2</v>
      </c>
      <c r="AO12" s="4">
        <f t="shared" si="0"/>
        <v>5.1742836177502194E-2</v>
      </c>
      <c r="AP12" s="4">
        <f t="shared" si="0"/>
        <v>3.5319190625345942E-2</v>
      </c>
      <c r="AQ12" s="4">
        <f t="shared" si="0"/>
        <v>2.3969442072658165E-2</v>
      </c>
      <c r="AR12" s="4">
        <f t="shared" si="0"/>
        <v>1.6202243558389728E-2</v>
      </c>
    </row>
    <row r="13" spans="1:44" x14ac:dyDescent="0.25">
      <c r="A13" s="24" t="s">
        <v>14</v>
      </c>
      <c r="B13" s="60">
        <f>'Parameter Input'!B142</f>
        <v>1000000</v>
      </c>
      <c r="C13" s="61">
        <f>'Parameter Input'!C142</f>
        <v>1000000</v>
      </c>
      <c r="D13" s="1" t="s">
        <v>15</v>
      </c>
      <c r="L13" s="54">
        <f>'Parameter Input'!E142</f>
        <v>17</v>
      </c>
      <c r="M13" s="37">
        <v>0</v>
      </c>
      <c r="N13" s="37">
        <v>1</v>
      </c>
      <c r="O13" s="37">
        <f>'Parameter Input'!F142</f>
        <v>0.9</v>
      </c>
      <c r="P13" s="55">
        <f>'Parameter Input'!G142</f>
        <v>0.4</v>
      </c>
      <c r="Q13" s="4">
        <f t="shared" si="0"/>
        <v>0.99780374543478534</v>
      </c>
      <c r="R13" s="4">
        <f t="shared" si="0"/>
        <v>0.99685359315256394</v>
      </c>
      <c r="S13" s="4">
        <f t="shared" si="0"/>
        <v>0.99549347132349975</v>
      </c>
      <c r="T13" s="4">
        <f t="shared" si="0"/>
        <v>0.99354772139898062</v>
      </c>
      <c r="U13" s="4">
        <f t="shared" si="0"/>
        <v>0.99076681540580536</v>
      </c>
      <c r="V13" s="4">
        <f t="shared" si="0"/>
        <v>0.9867978615748374</v>
      </c>
      <c r="W13" s="4">
        <f t="shared" si="0"/>
        <v>0.98114509762858249</v>
      </c>
      <c r="X13" s="4">
        <f t="shared" si="0"/>
        <v>0.97311898315872036</v>
      </c>
      <c r="Y13" s="4">
        <f t="shared" si="0"/>
        <v>0.96177484161592774</v>
      </c>
      <c r="Z13" s="4">
        <f t="shared" si="0"/>
        <v>0.94584787155511363</v>
      </c>
      <c r="AA13" s="4">
        <f t="shared" si="0"/>
        <v>0.92370360150141495</v>
      </c>
      <c r="AB13" s="4">
        <f t="shared" si="0"/>
        <v>0.89334463567658451</v>
      </c>
      <c r="AC13" s="4">
        <f t="shared" si="0"/>
        <v>0.85254543874327005</v>
      </c>
      <c r="AD13" s="4">
        <f t="shared" si="0"/>
        <v>0.79921300652623883</v>
      </c>
      <c r="AE13" s="4">
        <f t="shared" si="0"/>
        <v>0.73204982249993378</v>
      </c>
      <c r="AF13" s="4">
        <f t="shared" si="0"/>
        <v>0.65145592958786691</v>
      </c>
      <c r="AG13" s="4">
        <f t="shared" si="0"/>
        <v>0.56032247880849573</v>
      </c>
      <c r="AH13" s="4">
        <f t="shared" si="0"/>
        <v>0.46411326873185343</v>
      </c>
      <c r="AI13" s="4">
        <f t="shared" si="0"/>
        <v>0.36979727595523937</v>
      </c>
      <c r="AJ13" s="4">
        <f t="shared" si="0"/>
        <v>0.28393948637231203</v>
      </c>
      <c r="AK13" s="4">
        <f t="shared" si="0"/>
        <v>0.21097259161117732</v>
      </c>
      <c r="AL13" s="4">
        <f t="shared" si="0"/>
        <v>0.15253917653798199</v>
      </c>
      <c r="AM13" s="4">
        <f t="shared" si="0"/>
        <v>0.10795188737709993</v>
      </c>
      <c r="AN13" s="4">
        <f t="shared" si="0"/>
        <v>7.5176653938091809E-2</v>
      </c>
      <c r="AO13" s="4">
        <f t="shared" si="0"/>
        <v>5.1742836177502194E-2</v>
      </c>
      <c r="AP13" s="4">
        <f t="shared" si="0"/>
        <v>3.5319190625345942E-2</v>
      </c>
      <c r="AQ13" s="4">
        <f t="shared" si="0"/>
        <v>2.3969442072658165E-2</v>
      </c>
      <c r="AR13" s="4">
        <f t="shared" si="0"/>
        <v>1.6202243558389728E-2</v>
      </c>
    </row>
    <row r="14" spans="1:44" x14ac:dyDescent="0.25">
      <c r="A14" s="24" t="s">
        <v>25</v>
      </c>
      <c r="B14" s="60">
        <f>'Parameter Input'!B143</f>
        <v>-100000</v>
      </c>
      <c r="C14" s="61">
        <f>'Parameter Input'!C143</f>
        <v>-100000</v>
      </c>
      <c r="D14" s="1" t="s">
        <v>15</v>
      </c>
      <c r="L14" s="54">
        <f>'Parameter Input'!E143</f>
        <v>17</v>
      </c>
      <c r="M14" s="37">
        <v>0</v>
      </c>
      <c r="N14" s="37">
        <v>1</v>
      </c>
      <c r="O14" s="37">
        <f>'Parameter Input'!F143</f>
        <v>0.9</v>
      </c>
      <c r="P14" s="55">
        <f>'Parameter Input'!G143</f>
        <v>0.4</v>
      </c>
      <c r="Q14" s="4">
        <f t="shared" si="0"/>
        <v>0.99780374543478534</v>
      </c>
      <c r="R14" s="4">
        <f t="shared" si="0"/>
        <v>0.99685359315256394</v>
      </c>
      <c r="S14" s="4">
        <f t="shared" si="0"/>
        <v>0.99549347132349975</v>
      </c>
      <c r="T14" s="4">
        <f t="shared" si="0"/>
        <v>0.99354772139898062</v>
      </c>
      <c r="U14" s="4">
        <f t="shared" si="0"/>
        <v>0.99076681540580536</v>
      </c>
      <c r="V14" s="4">
        <f t="shared" si="0"/>
        <v>0.9867978615748374</v>
      </c>
      <c r="W14" s="4">
        <f t="shared" si="0"/>
        <v>0.98114509762858249</v>
      </c>
      <c r="X14" s="4">
        <f t="shared" si="0"/>
        <v>0.97311898315872036</v>
      </c>
      <c r="Y14" s="4">
        <f t="shared" si="0"/>
        <v>0.96177484161592774</v>
      </c>
      <c r="Z14" s="4">
        <f t="shared" si="0"/>
        <v>0.94584787155511363</v>
      </c>
      <c r="AA14" s="4">
        <f t="shared" si="0"/>
        <v>0.92370360150141495</v>
      </c>
      <c r="AB14" s="4">
        <f t="shared" si="0"/>
        <v>0.89334463567658451</v>
      </c>
      <c r="AC14" s="4">
        <f t="shared" si="0"/>
        <v>0.85254543874327005</v>
      </c>
      <c r="AD14" s="4">
        <f t="shared" si="0"/>
        <v>0.79921300652623883</v>
      </c>
      <c r="AE14" s="4">
        <f t="shared" si="0"/>
        <v>0.73204982249993378</v>
      </c>
      <c r="AF14" s="4">
        <f t="shared" si="0"/>
        <v>0.65145592958786691</v>
      </c>
      <c r="AG14" s="4">
        <f t="shared" si="0"/>
        <v>0.56032247880849573</v>
      </c>
      <c r="AH14" s="4">
        <f t="shared" si="0"/>
        <v>0.46411326873185343</v>
      </c>
      <c r="AI14" s="4">
        <f t="shared" si="0"/>
        <v>0.36979727595523937</v>
      </c>
      <c r="AJ14" s="4">
        <f t="shared" si="0"/>
        <v>0.28393948637231203</v>
      </c>
      <c r="AK14" s="4">
        <f t="shared" si="0"/>
        <v>0.21097259161117732</v>
      </c>
      <c r="AL14" s="4">
        <f t="shared" si="0"/>
        <v>0.15253917653798199</v>
      </c>
      <c r="AM14" s="4">
        <f t="shared" si="0"/>
        <v>0.10795188737709993</v>
      </c>
      <c r="AN14" s="4">
        <f t="shared" si="0"/>
        <v>7.5176653938091809E-2</v>
      </c>
      <c r="AO14" s="4">
        <f t="shared" si="0"/>
        <v>5.1742836177502194E-2</v>
      </c>
      <c r="AP14" s="4">
        <f t="shared" si="0"/>
        <v>3.5319190625345942E-2</v>
      </c>
      <c r="AQ14" s="4">
        <f t="shared" si="0"/>
        <v>2.3969442072658165E-2</v>
      </c>
      <c r="AR14" s="4">
        <f t="shared" si="0"/>
        <v>1.6202243558389728E-2</v>
      </c>
    </row>
    <row r="15" spans="1:44" x14ac:dyDescent="0.25">
      <c r="A15" s="24" t="s">
        <v>79</v>
      </c>
      <c r="B15" s="92">
        <f>'Parameter Input'!$L$161</f>
        <v>0.06</v>
      </c>
      <c r="C15" s="91">
        <f>'Parameter Input'!$M$161</f>
        <v>0.06</v>
      </c>
      <c r="D15" s="1" t="s">
        <v>57</v>
      </c>
      <c r="L15" s="54">
        <f>'Parameter Input'!$O$149</f>
        <v>17</v>
      </c>
      <c r="M15" s="37">
        <v>0</v>
      </c>
      <c r="N15" s="37">
        <v>1</v>
      </c>
      <c r="O15" s="37">
        <f>'Parameter Input'!$P$149</f>
        <v>0.9</v>
      </c>
      <c r="P15" s="55">
        <f>'Parameter Input'!$Q$149</f>
        <v>0.4</v>
      </c>
      <c r="Q15" s="4">
        <f t="shared" si="0"/>
        <v>0.99780374543478534</v>
      </c>
      <c r="R15" s="4">
        <f t="shared" si="0"/>
        <v>0.99685359315256394</v>
      </c>
      <c r="S15" s="4">
        <f t="shared" si="0"/>
        <v>0.99549347132349975</v>
      </c>
      <c r="T15" s="4">
        <f t="shared" si="0"/>
        <v>0.99354772139898062</v>
      </c>
      <c r="U15" s="4">
        <f t="shared" si="0"/>
        <v>0.99076681540580536</v>
      </c>
      <c r="V15" s="4">
        <f t="shared" si="0"/>
        <v>0.9867978615748374</v>
      </c>
      <c r="W15" s="4">
        <f t="shared" si="0"/>
        <v>0.98114509762858249</v>
      </c>
      <c r="X15" s="4">
        <f t="shared" si="0"/>
        <v>0.97311898315872036</v>
      </c>
      <c r="Y15" s="4">
        <f t="shared" si="0"/>
        <v>0.96177484161592774</v>
      </c>
      <c r="Z15" s="4">
        <f t="shared" si="0"/>
        <v>0.94584787155511363</v>
      </c>
      <c r="AA15" s="4">
        <f t="shared" si="0"/>
        <v>0.92370360150141495</v>
      </c>
      <c r="AB15" s="4">
        <f t="shared" si="0"/>
        <v>0.89334463567658451</v>
      </c>
      <c r="AC15" s="4">
        <f t="shared" si="0"/>
        <v>0.85254543874327005</v>
      </c>
      <c r="AD15" s="4">
        <f t="shared" si="0"/>
        <v>0.79921300652623883</v>
      </c>
      <c r="AE15" s="4">
        <f t="shared" si="0"/>
        <v>0.73204982249993378</v>
      </c>
      <c r="AF15" s="4">
        <f t="shared" si="0"/>
        <v>0.65145592958786691</v>
      </c>
      <c r="AG15" s="4">
        <f t="shared" si="0"/>
        <v>0.56032247880849573</v>
      </c>
      <c r="AH15" s="4">
        <f t="shared" si="0"/>
        <v>0.46411326873185343</v>
      </c>
      <c r="AI15" s="4">
        <f t="shared" si="0"/>
        <v>0.36979727595523937</v>
      </c>
      <c r="AJ15" s="4">
        <f t="shared" si="0"/>
        <v>0.28393948637231203</v>
      </c>
      <c r="AK15" s="4">
        <f t="shared" si="0"/>
        <v>0.21097259161117732</v>
      </c>
      <c r="AL15" s="4">
        <f t="shared" si="0"/>
        <v>0.15253917653798199</v>
      </c>
      <c r="AM15" s="4">
        <f t="shared" si="0"/>
        <v>0.10795188737709993</v>
      </c>
      <c r="AN15" s="4">
        <f t="shared" si="0"/>
        <v>7.5176653938091809E-2</v>
      </c>
      <c r="AO15" s="4">
        <f t="shared" si="0"/>
        <v>5.1742836177502194E-2</v>
      </c>
      <c r="AP15" s="4">
        <f t="shared" si="0"/>
        <v>3.5319190625345942E-2</v>
      </c>
      <c r="AQ15" s="4">
        <f t="shared" si="0"/>
        <v>2.3969442072658165E-2</v>
      </c>
      <c r="AR15" s="4">
        <f t="shared" si="0"/>
        <v>1.6202243558389728E-2</v>
      </c>
    </row>
    <row r="16" spans="1:44" x14ac:dyDescent="0.25">
      <c r="A16" s="24" t="s">
        <v>37</v>
      </c>
      <c r="B16" s="60">
        <f>'Parameter Input'!B144</f>
        <v>1208235.294117647</v>
      </c>
      <c r="C16" s="61">
        <f>'Parameter Input'!C144</f>
        <v>1208235.294117647</v>
      </c>
      <c r="D16" s="1" t="s">
        <v>38</v>
      </c>
      <c r="L16" s="54">
        <f>'Parameter Input'!E144</f>
        <v>17</v>
      </c>
      <c r="M16" s="37">
        <v>0</v>
      </c>
      <c r="N16" s="37">
        <v>1</v>
      </c>
      <c r="O16" s="37">
        <f>'Parameter Input'!F144</f>
        <v>0.9</v>
      </c>
      <c r="P16" s="55">
        <f>'Parameter Input'!G144</f>
        <v>0.4</v>
      </c>
      <c r="Q16" s="4">
        <f t="shared" si="0"/>
        <v>0.99780374543478534</v>
      </c>
      <c r="R16" s="4">
        <f t="shared" si="0"/>
        <v>0.99685359315256394</v>
      </c>
      <c r="S16" s="4">
        <f t="shared" si="0"/>
        <v>0.99549347132349975</v>
      </c>
      <c r="T16" s="4">
        <f t="shared" si="0"/>
        <v>0.99354772139898062</v>
      </c>
      <c r="U16" s="4">
        <f t="shared" si="0"/>
        <v>0.99076681540580536</v>
      </c>
      <c r="V16" s="4">
        <f t="shared" si="0"/>
        <v>0.9867978615748374</v>
      </c>
      <c r="W16" s="4">
        <f t="shared" si="0"/>
        <v>0.98114509762858249</v>
      </c>
      <c r="X16" s="4">
        <f t="shared" si="0"/>
        <v>0.97311898315872036</v>
      </c>
      <c r="Y16" s="4">
        <f t="shared" si="0"/>
        <v>0.96177484161592774</v>
      </c>
      <c r="Z16" s="4">
        <f t="shared" si="0"/>
        <v>0.94584787155511363</v>
      </c>
      <c r="AA16" s="4">
        <f t="shared" si="0"/>
        <v>0.92370360150141495</v>
      </c>
      <c r="AB16" s="4">
        <f t="shared" si="0"/>
        <v>0.89334463567658451</v>
      </c>
      <c r="AC16" s="4">
        <f t="shared" si="0"/>
        <v>0.85254543874327005</v>
      </c>
      <c r="AD16" s="4">
        <f t="shared" si="0"/>
        <v>0.79921300652623883</v>
      </c>
      <c r="AE16" s="4">
        <f t="shared" si="0"/>
        <v>0.73204982249993378</v>
      </c>
      <c r="AF16" s="4">
        <f t="shared" si="0"/>
        <v>0.65145592958786691</v>
      </c>
      <c r="AG16" s="4">
        <f t="shared" si="0"/>
        <v>0.56032247880849573</v>
      </c>
      <c r="AH16" s="4">
        <f t="shared" si="0"/>
        <v>0.46411326873185343</v>
      </c>
      <c r="AI16" s="4">
        <f t="shared" si="0"/>
        <v>0.36979727595523937</v>
      </c>
      <c r="AJ16" s="4">
        <f t="shared" si="0"/>
        <v>0.28393948637231203</v>
      </c>
      <c r="AK16" s="4">
        <f t="shared" si="0"/>
        <v>0.21097259161117732</v>
      </c>
      <c r="AL16" s="4">
        <f t="shared" si="0"/>
        <v>0.15253917653798199</v>
      </c>
      <c r="AM16" s="4">
        <f t="shared" si="0"/>
        <v>0.10795188737709993</v>
      </c>
      <c r="AN16" s="4">
        <f t="shared" si="0"/>
        <v>7.5176653938091809E-2</v>
      </c>
      <c r="AO16" s="4">
        <f t="shared" si="0"/>
        <v>5.1742836177502194E-2</v>
      </c>
      <c r="AP16" s="4">
        <f t="shared" si="0"/>
        <v>3.5319190625345942E-2</v>
      </c>
      <c r="AQ16" s="4">
        <f t="shared" si="0"/>
        <v>2.3969442072658165E-2</v>
      </c>
      <c r="AR16" s="4">
        <f t="shared" si="0"/>
        <v>1.6202243558389728E-2</v>
      </c>
    </row>
    <row r="17" spans="1:44" x14ac:dyDescent="0.25">
      <c r="A17" s="24" t="s">
        <v>52</v>
      </c>
      <c r="B17" s="60">
        <f>'Parameter Input'!$L$157</f>
        <v>488235.29411764705</v>
      </c>
      <c r="C17" s="61">
        <f>'Parameter Input'!$M$157</f>
        <v>488235.29411764705</v>
      </c>
      <c r="D17" s="1" t="s">
        <v>38</v>
      </c>
      <c r="L17" s="54">
        <f>'Parameter Input'!$O$145</f>
        <v>17</v>
      </c>
      <c r="M17" s="37">
        <v>0</v>
      </c>
      <c r="N17" s="37">
        <v>1</v>
      </c>
      <c r="O17" s="37">
        <f>'Parameter Input'!$P$145</f>
        <v>0.9</v>
      </c>
      <c r="P17" s="55">
        <f>'Parameter Input'!$Q$145</f>
        <v>0.4</v>
      </c>
      <c r="Q17" s="4">
        <f t="shared" si="0"/>
        <v>0.99780374543478534</v>
      </c>
      <c r="R17" s="4">
        <f t="shared" si="0"/>
        <v>0.99685359315256394</v>
      </c>
      <c r="S17" s="4">
        <f t="shared" si="0"/>
        <v>0.99549347132349975</v>
      </c>
      <c r="T17" s="4">
        <f t="shared" si="0"/>
        <v>0.99354772139898062</v>
      </c>
      <c r="U17" s="4">
        <f t="shared" si="0"/>
        <v>0.99076681540580536</v>
      </c>
      <c r="V17" s="4">
        <f t="shared" si="0"/>
        <v>0.9867978615748374</v>
      </c>
      <c r="W17" s="4">
        <f t="shared" si="0"/>
        <v>0.98114509762858249</v>
      </c>
      <c r="X17" s="4">
        <f t="shared" si="0"/>
        <v>0.97311898315872036</v>
      </c>
      <c r="Y17" s="4">
        <f t="shared" si="0"/>
        <v>0.96177484161592774</v>
      </c>
      <c r="Z17" s="4">
        <f t="shared" si="0"/>
        <v>0.94584787155511363</v>
      </c>
      <c r="AA17" s="4">
        <f t="shared" si="0"/>
        <v>0.92370360150141495</v>
      </c>
      <c r="AB17" s="4">
        <f t="shared" si="0"/>
        <v>0.89334463567658451</v>
      </c>
      <c r="AC17" s="4">
        <f t="shared" si="0"/>
        <v>0.85254543874327005</v>
      </c>
      <c r="AD17" s="4">
        <f t="shared" si="0"/>
        <v>0.79921300652623883</v>
      </c>
      <c r="AE17" s="4">
        <f t="shared" si="0"/>
        <v>0.73204982249993378</v>
      </c>
      <c r="AF17" s="4">
        <f t="shared" si="0"/>
        <v>0.65145592958786691</v>
      </c>
      <c r="AG17" s="4">
        <f t="shared" si="0"/>
        <v>0.56032247880849573</v>
      </c>
      <c r="AH17" s="4">
        <f t="shared" si="0"/>
        <v>0.46411326873185343</v>
      </c>
      <c r="AI17" s="4">
        <f t="shared" si="0"/>
        <v>0.36979727595523937</v>
      </c>
      <c r="AJ17" s="4">
        <f t="shared" si="0"/>
        <v>0.28393948637231203</v>
      </c>
      <c r="AK17" s="4">
        <f t="shared" si="0"/>
        <v>0.21097259161117732</v>
      </c>
      <c r="AL17" s="4">
        <f t="shared" si="0"/>
        <v>0.15253917653798199</v>
      </c>
      <c r="AM17" s="4">
        <f t="shared" si="0"/>
        <v>0.10795188737709993</v>
      </c>
      <c r="AN17" s="4">
        <f t="shared" si="0"/>
        <v>7.5176653938091809E-2</v>
      </c>
      <c r="AO17" s="4">
        <f t="shared" si="0"/>
        <v>5.1742836177502194E-2</v>
      </c>
      <c r="AP17" s="4">
        <f t="shared" si="0"/>
        <v>3.5319190625345942E-2</v>
      </c>
      <c r="AQ17" s="4">
        <f t="shared" si="0"/>
        <v>2.3969442072658165E-2</v>
      </c>
      <c r="AR17" s="4">
        <f t="shared" si="0"/>
        <v>1.6202243558389728E-2</v>
      </c>
    </row>
    <row r="18" spans="1:44" x14ac:dyDescent="0.25">
      <c r="A18" s="24" t="s">
        <v>273</v>
      </c>
      <c r="B18" s="92">
        <f>'Parameter Input'!B149</f>
        <v>0.8458018624557011</v>
      </c>
      <c r="C18" s="61">
        <f>'Parameter Input'!C149</f>
        <v>0.8458018624557011</v>
      </c>
      <c r="D18" s="1" t="s">
        <v>76</v>
      </c>
      <c r="L18" s="54">
        <f>'Parameter Input'!E149</f>
        <v>17</v>
      </c>
      <c r="M18" s="37">
        <v>0</v>
      </c>
      <c r="N18" s="37">
        <v>1</v>
      </c>
      <c r="O18" s="37">
        <f>'Parameter Input'!F149</f>
        <v>0.9</v>
      </c>
      <c r="P18" s="55">
        <f>'Parameter Input'!G149</f>
        <v>0.4</v>
      </c>
      <c r="Q18" s="4">
        <f t="shared" si="0"/>
        <v>0.99780374543478534</v>
      </c>
      <c r="R18" s="4">
        <f t="shared" si="0"/>
        <v>0.99685359315256394</v>
      </c>
      <c r="S18" s="4">
        <f t="shared" si="0"/>
        <v>0.99549347132349975</v>
      </c>
      <c r="T18" s="4">
        <f t="shared" si="0"/>
        <v>0.99354772139898062</v>
      </c>
      <c r="U18" s="4">
        <f t="shared" si="0"/>
        <v>0.99076681540580536</v>
      </c>
      <c r="V18" s="4">
        <f t="shared" si="0"/>
        <v>0.9867978615748374</v>
      </c>
      <c r="W18" s="4">
        <f t="shared" si="0"/>
        <v>0.98114509762858249</v>
      </c>
      <c r="X18" s="4">
        <f t="shared" si="0"/>
        <v>0.97311898315872036</v>
      </c>
      <c r="Y18" s="4">
        <f t="shared" si="0"/>
        <v>0.96177484161592774</v>
      </c>
      <c r="Z18" s="4">
        <f t="shared" si="0"/>
        <v>0.94584787155511363</v>
      </c>
      <c r="AA18" s="4">
        <f t="shared" si="0"/>
        <v>0.92370360150141495</v>
      </c>
      <c r="AB18" s="4">
        <f t="shared" si="0"/>
        <v>0.89334463567658451</v>
      </c>
      <c r="AC18" s="4">
        <f t="shared" si="0"/>
        <v>0.85254543874327005</v>
      </c>
      <c r="AD18" s="4">
        <f t="shared" si="0"/>
        <v>0.79921300652623883</v>
      </c>
      <c r="AE18" s="4">
        <f t="shared" si="0"/>
        <v>0.73204982249993378</v>
      </c>
      <c r="AF18" s="4">
        <f t="shared" si="0"/>
        <v>0.65145592958786691</v>
      </c>
      <c r="AG18" s="4">
        <f t="shared" si="0"/>
        <v>0.56032247880849573</v>
      </c>
      <c r="AH18" s="4">
        <f t="shared" si="0"/>
        <v>0.46411326873185343</v>
      </c>
      <c r="AI18" s="4">
        <f t="shared" si="0"/>
        <v>0.36979727595523937</v>
      </c>
      <c r="AJ18" s="4">
        <f t="shared" si="0"/>
        <v>0.28393948637231203</v>
      </c>
      <c r="AK18" s="4">
        <f t="shared" si="0"/>
        <v>0.21097259161117732</v>
      </c>
      <c r="AL18" s="4">
        <f t="shared" si="0"/>
        <v>0.15253917653798199</v>
      </c>
      <c r="AM18" s="4">
        <f t="shared" si="0"/>
        <v>0.10795188737709993</v>
      </c>
      <c r="AN18" s="4">
        <f t="shared" si="0"/>
        <v>7.5176653938091809E-2</v>
      </c>
      <c r="AO18" s="4">
        <f t="shared" si="0"/>
        <v>5.1742836177502194E-2</v>
      </c>
      <c r="AP18" s="4">
        <f t="shared" si="0"/>
        <v>3.5319190625345942E-2</v>
      </c>
      <c r="AQ18" s="4">
        <f t="shared" si="0"/>
        <v>2.3969442072658165E-2</v>
      </c>
      <c r="AR18" s="4">
        <f t="shared" si="0"/>
        <v>1.6202243558389728E-2</v>
      </c>
    </row>
    <row r="19" spans="1:44" x14ac:dyDescent="0.25">
      <c r="A19" s="24" t="s">
        <v>59</v>
      </c>
      <c r="B19" s="60">
        <f>'Parameter Input'!$L$158</f>
        <v>647</v>
      </c>
      <c r="C19" s="61">
        <f>'Parameter Input'!$M$158</f>
        <v>600</v>
      </c>
      <c r="D19" s="1" t="s">
        <v>60</v>
      </c>
      <c r="L19" s="54">
        <f>'Parameter Input'!$O$146</f>
        <v>17</v>
      </c>
      <c r="M19" s="37">
        <v>0</v>
      </c>
      <c r="N19" s="37">
        <v>1</v>
      </c>
      <c r="O19" s="37">
        <f>'Parameter Input'!$P$146</f>
        <v>0.9</v>
      </c>
      <c r="P19" s="55">
        <f>'Parameter Input'!$Q$146</f>
        <v>0.4</v>
      </c>
      <c r="Q19" s="4">
        <f t="shared" si="0"/>
        <v>0.99780374543478534</v>
      </c>
      <c r="R19" s="4">
        <f t="shared" si="0"/>
        <v>0.99685359315256394</v>
      </c>
      <c r="S19" s="4">
        <f t="shared" si="0"/>
        <v>0.99549347132349975</v>
      </c>
      <c r="T19" s="4">
        <f t="shared" si="0"/>
        <v>0.99354772139898062</v>
      </c>
      <c r="U19" s="4">
        <f t="shared" si="0"/>
        <v>0.99076681540580536</v>
      </c>
      <c r="V19" s="4">
        <f t="shared" si="0"/>
        <v>0.9867978615748374</v>
      </c>
      <c r="W19" s="4">
        <f t="shared" si="0"/>
        <v>0.98114509762858249</v>
      </c>
      <c r="X19" s="4">
        <f t="shared" si="0"/>
        <v>0.97311898315872036</v>
      </c>
      <c r="Y19" s="4">
        <f t="shared" si="0"/>
        <v>0.96177484161592774</v>
      </c>
      <c r="Z19" s="4">
        <f t="shared" si="0"/>
        <v>0.94584787155511363</v>
      </c>
      <c r="AA19" s="4">
        <f t="shared" si="0"/>
        <v>0.92370360150141495</v>
      </c>
      <c r="AB19" s="4">
        <f t="shared" si="0"/>
        <v>0.89334463567658451</v>
      </c>
      <c r="AC19" s="4">
        <f t="shared" si="0"/>
        <v>0.85254543874327005</v>
      </c>
      <c r="AD19" s="4">
        <f t="shared" si="0"/>
        <v>0.79921300652623883</v>
      </c>
      <c r="AE19" s="4">
        <f t="shared" si="0"/>
        <v>0.73204982249993378</v>
      </c>
      <c r="AF19" s="4">
        <f t="shared" si="0"/>
        <v>0.65145592958786691</v>
      </c>
      <c r="AG19" s="4">
        <f t="shared" si="0"/>
        <v>0.56032247880849573</v>
      </c>
      <c r="AH19" s="4">
        <f t="shared" si="0"/>
        <v>0.46411326873185343</v>
      </c>
      <c r="AI19" s="4">
        <f t="shared" si="0"/>
        <v>0.36979727595523937</v>
      </c>
      <c r="AJ19" s="4">
        <f t="shared" si="0"/>
        <v>0.28393948637231203</v>
      </c>
      <c r="AK19" s="4">
        <f t="shared" si="0"/>
        <v>0.21097259161117732</v>
      </c>
      <c r="AL19" s="4">
        <f t="shared" si="0"/>
        <v>0.15253917653798199</v>
      </c>
      <c r="AM19" s="4">
        <f t="shared" si="0"/>
        <v>0.10795188737709993</v>
      </c>
      <c r="AN19" s="4">
        <f t="shared" si="0"/>
        <v>7.5176653938091809E-2</v>
      </c>
      <c r="AO19" s="4">
        <f t="shared" si="0"/>
        <v>5.1742836177502194E-2</v>
      </c>
      <c r="AP19" s="4">
        <f t="shared" si="0"/>
        <v>3.5319190625345942E-2</v>
      </c>
      <c r="AQ19" s="4">
        <f t="shared" si="0"/>
        <v>2.3969442072658165E-2</v>
      </c>
      <c r="AR19" s="4">
        <f t="shared" si="0"/>
        <v>1.6202243558389728E-2</v>
      </c>
    </row>
    <row r="20" spans="1:44" x14ac:dyDescent="0.25">
      <c r="A20" s="24" t="s">
        <v>67</v>
      </c>
      <c r="B20" s="92">
        <f>'Parameter Input'!$L$159</f>
        <v>3.1399999999999997E-2</v>
      </c>
      <c r="C20" s="61">
        <f>'Parameter Input'!$M$159</f>
        <v>3.1399999999999997E-2</v>
      </c>
      <c r="D20" s="1" t="s">
        <v>68</v>
      </c>
      <c r="L20" s="54">
        <f>'Parameter Input'!$O$147</f>
        <v>17</v>
      </c>
      <c r="M20" s="37">
        <v>0</v>
      </c>
      <c r="N20" s="37">
        <v>1</v>
      </c>
      <c r="O20" s="37">
        <f>'Parameter Input'!$P$147</f>
        <v>0.9</v>
      </c>
      <c r="P20" s="55">
        <f>'Parameter Input'!$Q$147</f>
        <v>0.4</v>
      </c>
      <c r="Q20" s="4">
        <f t="shared" si="0"/>
        <v>0.99780374543478534</v>
      </c>
      <c r="R20" s="4">
        <f t="shared" si="0"/>
        <v>0.99685359315256394</v>
      </c>
      <c r="S20" s="4">
        <f t="shared" si="0"/>
        <v>0.99549347132349975</v>
      </c>
      <c r="T20" s="4">
        <f t="shared" ref="T20:AR27" si="1">$N20+($M20-$N20)*((1/(1+EXP(-$P20*(T$9-$L20)))^$O20))</f>
        <v>0.99354772139898062</v>
      </c>
      <c r="U20" s="4">
        <f t="shared" si="1"/>
        <v>0.99076681540580536</v>
      </c>
      <c r="V20" s="4">
        <f t="shared" si="1"/>
        <v>0.9867978615748374</v>
      </c>
      <c r="W20" s="4">
        <f t="shared" si="1"/>
        <v>0.98114509762858249</v>
      </c>
      <c r="X20" s="4">
        <f t="shared" si="1"/>
        <v>0.97311898315872036</v>
      </c>
      <c r="Y20" s="4">
        <f t="shared" si="1"/>
        <v>0.96177484161592774</v>
      </c>
      <c r="Z20" s="4">
        <f t="shared" si="1"/>
        <v>0.94584787155511363</v>
      </c>
      <c r="AA20" s="4">
        <f t="shared" si="1"/>
        <v>0.92370360150141495</v>
      </c>
      <c r="AB20" s="4">
        <f t="shared" si="1"/>
        <v>0.89334463567658451</v>
      </c>
      <c r="AC20" s="4">
        <f t="shared" si="1"/>
        <v>0.85254543874327005</v>
      </c>
      <c r="AD20" s="4">
        <f t="shared" si="1"/>
        <v>0.79921300652623883</v>
      </c>
      <c r="AE20" s="4">
        <f t="shared" si="1"/>
        <v>0.73204982249993378</v>
      </c>
      <c r="AF20" s="4">
        <f t="shared" si="1"/>
        <v>0.65145592958786691</v>
      </c>
      <c r="AG20" s="4">
        <f t="shared" si="1"/>
        <v>0.56032247880849573</v>
      </c>
      <c r="AH20" s="4">
        <f t="shared" si="1"/>
        <v>0.46411326873185343</v>
      </c>
      <c r="AI20" s="4">
        <f t="shared" si="1"/>
        <v>0.36979727595523937</v>
      </c>
      <c r="AJ20" s="4">
        <f t="shared" si="1"/>
        <v>0.28393948637231203</v>
      </c>
      <c r="AK20" s="4">
        <f t="shared" si="1"/>
        <v>0.21097259161117732</v>
      </c>
      <c r="AL20" s="4">
        <f t="shared" si="1"/>
        <v>0.15253917653798199</v>
      </c>
      <c r="AM20" s="4">
        <f t="shared" si="1"/>
        <v>0.10795188737709993</v>
      </c>
      <c r="AN20" s="4">
        <f t="shared" si="1"/>
        <v>7.5176653938091809E-2</v>
      </c>
      <c r="AO20" s="4">
        <f t="shared" si="1"/>
        <v>5.1742836177502194E-2</v>
      </c>
      <c r="AP20" s="4">
        <f t="shared" si="1"/>
        <v>3.5319190625345942E-2</v>
      </c>
      <c r="AQ20" s="4">
        <f t="shared" si="1"/>
        <v>2.3969442072658165E-2</v>
      </c>
      <c r="AR20" s="4">
        <f t="shared" si="1"/>
        <v>1.6202243558389728E-2</v>
      </c>
    </row>
    <row r="21" spans="1:44" x14ac:dyDescent="0.25">
      <c r="A21" s="24" t="s">
        <v>206</v>
      </c>
      <c r="B21" s="79">
        <f>'Parameter Input'!$L$162</f>
        <v>0</v>
      </c>
      <c r="C21" s="61">
        <f>'Parameter Input'!$M$162</f>
        <v>0</v>
      </c>
      <c r="D21" s="1"/>
      <c r="L21" s="54">
        <f>'Parameter Input'!O150</f>
        <v>17</v>
      </c>
      <c r="M21" s="37">
        <v>0</v>
      </c>
      <c r="N21" s="37">
        <v>1</v>
      </c>
      <c r="O21" s="37">
        <f>'Parameter Input'!P150</f>
        <v>0.9</v>
      </c>
      <c r="P21" s="55">
        <f>'Parameter Input'!Q150</f>
        <v>0.4</v>
      </c>
      <c r="Q21" s="4">
        <f t="shared" ref="Q21:AR27" si="2">$N21+($M21-$N21)*((1/(1+EXP(-$P21*(Q$9-$L21)))^$O21))</f>
        <v>0.99780374543478534</v>
      </c>
      <c r="R21" s="4">
        <f t="shared" si="2"/>
        <v>0.99685359315256394</v>
      </c>
      <c r="S21" s="4">
        <f t="shared" si="2"/>
        <v>0.99549347132349975</v>
      </c>
      <c r="T21" s="4">
        <f t="shared" si="2"/>
        <v>0.99354772139898062</v>
      </c>
      <c r="U21" s="4">
        <f t="shared" si="2"/>
        <v>0.99076681540580536</v>
      </c>
      <c r="V21" s="4">
        <f t="shared" si="2"/>
        <v>0.9867978615748374</v>
      </c>
      <c r="W21" s="4">
        <f t="shared" si="2"/>
        <v>0.98114509762858249</v>
      </c>
      <c r="X21" s="4">
        <f t="shared" si="2"/>
        <v>0.97311898315872036</v>
      </c>
      <c r="Y21" s="4">
        <f t="shared" si="2"/>
        <v>0.96177484161592774</v>
      </c>
      <c r="Z21" s="4">
        <f t="shared" si="2"/>
        <v>0.94584787155511363</v>
      </c>
      <c r="AA21" s="4">
        <f t="shared" si="2"/>
        <v>0.92370360150141495</v>
      </c>
      <c r="AB21" s="4">
        <f t="shared" si="2"/>
        <v>0.89334463567658451</v>
      </c>
      <c r="AC21" s="4">
        <f t="shared" si="2"/>
        <v>0.85254543874327005</v>
      </c>
      <c r="AD21" s="4">
        <f t="shared" si="2"/>
        <v>0.79921300652623883</v>
      </c>
      <c r="AE21" s="4">
        <f t="shared" si="2"/>
        <v>0.73204982249993378</v>
      </c>
      <c r="AF21" s="4">
        <f t="shared" si="2"/>
        <v>0.65145592958786691</v>
      </c>
      <c r="AG21" s="4">
        <f t="shared" si="2"/>
        <v>0.56032247880849573</v>
      </c>
      <c r="AH21" s="4">
        <f t="shared" si="2"/>
        <v>0.46411326873185343</v>
      </c>
      <c r="AI21" s="4">
        <f t="shared" si="2"/>
        <v>0.36979727595523937</v>
      </c>
      <c r="AJ21" s="4">
        <f t="shared" si="2"/>
        <v>0.28393948637231203</v>
      </c>
      <c r="AK21" s="4">
        <f t="shared" si="2"/>
        <v>0.21097259161117732</v>
      </c>
      <c r="AL21" s="4">
        <f t="shared" si="2"/>
        <v>0.15253917653798199</v>
      </c>
      <c r="AM21" s="4">
        <f t="shared" si="2"/>
        <v>0.10795188737709993</v>
      </c>
      <c r="AN21" s="4">
        <f t="shared" si="2"/>
        <v>7.5176653938091809E-2</v>
      </c>
      <c r="AO21" s="4">
        <f t="shared" si="2"/>
        <v>5.1742836177502194E-2</v>
      </c>
      <c r="AP21" s="4">
        <f t="shared" si="2"/>
        <v>3.5319190625345942E-2</v>
      </c>
      <c r="AQ21" s="4">
        <f t="shared" si="2"/>
        <v>2.3969442072658165E-2</v>
      </c>
      <c r="AR21" s="4">
        <f t="shared" si="2"/>
        <v>1.6202243558389728E-2</v>
      </c>
    </row>
    <row r="22" spans="1:44" x14ac:dyDescent="0.25">
      <c r="A22" s="24" t="s">
        <v>41</v>
      </c>
      <c r="B22" s="60">
        <f>'Parameter Input'!$L$156</f>
        <v>25</v>
      </c>
      <c r="C22" s="61">
        <f>'Parameter Input'!$M$156</f>
        <v>25</v>
      </c>
      <c r="D22" s="1" t="s">
        <v>42</v>
      </c>
      <c r="L22" s="54">
        <f>'Parameter Input'!$O$144</f>
        <v>17</v>
      </c>
      <c r="M22" s="37">
        <v>0</v>
      </c>
      <c r="N22" s="37">
        <v>1</v>
      </c>
      <c r="O22" s="37">
        <f>'Parameter Input'!$P$144</f>
        <v>0.9</v>
      </c>
      <c r="P22" s="55">
        <f>'Parameter Input'!$Q$144</f>
        <v>0.4</v>
      </c>
      <c r="Q22" s="4">
        <f t="shared" si="2"/>
        <v>0.99780374543478534</v>
      </c>
      <c r="R22" s="4">
        <f t="shared" si="2"/>
        <v>0.99685359315256394</v>
      </c>
      <c r="S22" s="4">
        <f t="shared" si="2"/>
        <v>0.99549347132349975</v>
      </c>
      <c r="T22" s="4">
        <f t="shared" si="2"/>
        <v>0.99354772139898062</v>
      </c>
      <c r="U22" s="4">
        <f t="shared" si="2"/>
        <v>0.99076681540580536</v>
      </c>
      <c r="V22" s="4">
        <f t="shared" si="2"/>
        <v>0.9867978615748374</v>
      </c>
      <c r="W22" s="4">
        <f t="shared" si="2"/>
        <v>0.98114509762858249</v>
      </c>
      <c r="X22" s="4">
        <f t="shared" si="2"/>
        <v>0.97311898315872036</v>
      </c>
      <c r="Y22" s="4">
        <f t="shared" si="2"/>
        <v>0.96177484161592774</v>
      </c>
      <c r="Z22" s="4">
        <f t="shared" si="2"/>
        <v>0.94584787155511363</v>
      </c>
      <c r="AA22" s="4">
        <f t="shared" si="2"/>
        <v>0.92370360150141495</v>
      </c>
      <c r="AB22" s="4">
        <f t="shared" si="2"/>
        <v>0.89334463567658451</v>
      </c>
      <c r="AC22" s="4">
        <f t="shared" si="2"/>
        <v>0.85254543874327005</v>
      </c>
      <c r="AD22" s="4">
        <f t="shared" si="2"/>
        <v>0.79921300652623883</v>
      </c>
      <c r="AE22" s="4">
        <f t="shared" si="2"/>
        <v>0.73204982249993378</v>
      </c>
      <c r="AF22" s="4">
        <f t="shared" si="2"/>
        <v>0.65145592958786691</v>
      </c>
      <c r="AG22" s="4">
        <f t="shared" si="1"/>
        <v>0.56032247880849573</v>
      </c>
      <c r="AH22" s="4">
        <f t="shared" si="1"/>
        <v>0.46411326873185343</v>
      </c>
      <c r="AI22" s="4">
        <f t="shared" si="1"/>
        <v>0.36979727595523937</v>
      </c>
      <c r="AJ22" s="4">
        <f t="shared" si="1"/>
        <v>0.28393948637231203</v>
      </c>
      <c r="AK22" s="4">
        <f t="shared" si="1"/>
        <v>0.21097259161117732</v>
      </c>
      <c r="AL22" s="4">
        <f t="shared" si="1"/>
        <v>0.15253917653798199</v>
      </c>
      <c r="AM22" s="4">
        <f t="shared" si="1"/>
        <v>0.10795188737709993</v>
      </c>
      <c r="AN22" s="4">
        <f t="shared" si="1"/>
        <v>7.5176653938091809E-2</v>
      </c>
      <c r="AO22" s="4">
        <f t="shared" si="1"/>
        <v>5.1742836177502194E-2</v>
      </c>
      <c r="AP22" s="4">
        <f t="shared" si="1"/>
        <v>3.5319190625345942E-2</v>
      </c>
      <c r="AQ22" s="4">
        <f t="shared" si="1"/>
        <v>2.3969442072658165E-2</v>
      </c>
      <c r="AR22" s="4">
        <f t="shared" si="1"/>
        <v>1.6202243558389728E-2</v>
      </c>
    </row>
    <row r="23" spans="1:44" x14ac:dyDescent="0.25">
      <c r="A23" s="24" t="s">
        <v>70</v>
      </c>
      <c r="B23" s="60">
        <f>'Parameter Input'!B148</f>
        <v>25</v>
      </c>
      <c r="C23" s="61">
        <f>'Parameter Input'!C148</f>
        <v>25</v>
      </c>
      <c r="D23" s="1" t="s">
        <v>42</v>
      </c>
      <c r="L23" s="54">
        <f>'Parameter Input'!E148</f>
        <v>17</v>
      </c>
      <c r="M23" s="37">
        <v>0</v>
      </c>
      <c r="N23" s="37">
        <v>1</v>
      </c>
      <c r="O23" s="37">
        <f>'Parameter Input'!F148</f>
        <v>0.9</v>
      </c>
      <c r="P23" s="55">
        <f>'Parameter Input'!G148</f>
        <v>0.4</v>
      </c>
      <c r="Q23" s="4">
        <f t="shared" si="2"/>
        <v>0.99780374543478534</v>
      </c>
      <c r="R23" s="4">
        <f t="shared" si="2"/>
        <v>0.99685359315256394</v>
      </c>
      <c r="S23" s="4">
        <f t="shared" si="2"/>
        <v>0.99549347132349975</v>
      </c>
      <c r="T23" s="4">
        <f t="shared" si="2"/>
        <v>0.99354772139898062</v>
      </c>
      <c r="U23" s="4">
        <f t="shared" si="2"/>
        <v>0.99076681540580536</v>
      </c>
      <c r="V23" s="4">
        <f t="shared" si="2"/>
        <v>0.9867978615748374</v>
      </c>
      <c r="W23" s="4">
        <f t="shared" si="2"/>
        <v>0.98114509762858249</v>
      </c>
      <c r="X23" s="4">
        <f t="shared" si="2"/>
        <v>0.97311898315872036</v>
      </c>
      <c r="Y23" s="4">
        <f t="shared" si="2"/>
        <v>0.96177484161592774</v>
      </c>
      <c r="Z23" s="4">
        <f t="shared" si="2"/>
        <v>0.94584787155511363</v>
      </c>
      <c r="AA23" s="4">
        <f t="shared" si="2"/>
        <v>0.92370360150141495</v>
      </c>
      <c r="AB23" s="4">
        <f t="shared" si="2"/>
        <v>0.89334463567658451</v>
      </c>
      <c r="AC23" s="4">
        <f t="shared" si="2"/>
        <v>0.85254543874327005</v>
      </c>
      <c r="AD23" s="4">
        <f t="shared" si="2"/>
        <v>0.79921300652623883</v>
      </c>
      <c r="AE23" s="4">
        <f t="shared" si="2"/>
        <v>0.73204982249993378</v>
      </c>
      <c r="AF23" s="4">
        <f t="shared" si="2"/>
        <v>0.65145592958786691</v>
      </c>
      <c r="AG23" s="4">
        <f t="shared" si="1"/>
        <v>0.56032247880849573</v>
      </c>
      <c r="AH23" s="4">
        <f t="shared" si="1"/>
        <v>0.46411326873185343</v>
      </c>
      <c r="AI23" s="4">
        <f t="shared" si="1"/>
        <v>0.36979727595523937</v>
      </c>
      <c r="AJ23" s="4">
        <f t="shared" si="1"/>
        <v>0.28393948637231203</v>
      </c>
      <c r="AK23" s="4">
        <f t="shared" si="1"/>
        <v>0.21097259161117732</v>
      </c>
      <c r="AL23" s="4">
        <f t="shared" si="1"/>
        <v>0.15253917653798199</v>
      </c>
      <c r="AM23" s="4">
        <f t="shared" si="1"/>
        <v>0.10795188737709993</v>
      </c>
      <c r="AN23" s="4">
        <f t="shared" si="1"/>
        <v>7.5176653938091809E-2</v>
      </c>
      <c r="AO23" s="4">
        <f t="shared" si="1"/>
        <v>5.1742836177502194E-2</v>
      </c>
      <c r="AP23" s="4">
        <f t="shared" si="1"/>
        <v>3.5319190625345942E-2</v>
      </c>
      <c r="AQ23" s="4">
        <f t="shared" si="1"/>
        <v>2.3969442072658165E-2</v>
      </c>
      <c r="AR23" s="4">
        <f t="shared" si="1"/>
        <v>1.6202243558389728E-2</v>
      </c>
    </row>
    <row r="24" spans="1:44" x14ac:dyDescent="0.25">
      <c r="A24" s="24" t="s">
        <v>207</v>
      </c>
      <c r="B24" s="43">
        <f>'Parameter Input'!B145</f>
        <v>9450</v>
      </c>
      <c r="C24" s="44">
        <f>'Parameter Input'!C145</f>
        <v>9450</v>
      </c>
      <c r="D24" s="1" t="s">
        <v>49</v>
      </c>
      <c r="L24" s="54">
        <f>'Parameter Input'!E145</f>
        <v>17</v>
      </c>
      <c r="M24" s="37">
        <v>0</v>
      </c>
      <c r="N24" s="37">
        <v>1</v>
      </c>
      <c r="O24" s="37">
        <f>'Parameter Input'!F145</f>
        <v>0.9</v>
      </c>
      <c r="P24" s="55">
        <f>'Parameter Input'!G145</f>
        <v>0.4</v>
      </c>
      <c r="Q24" s="4">
        <f t="shared" si="2"/>
        <v>0.99780374543478534</v>
      </c>
      <c r="R24" s="4">
        <f t="shared" si="2"/>
        <v>0.99685359315256394</v>
      </c>
      <c r="S24" s="4">
        <f t="shared" si="2"/>
        <v>0.99549347132349975</v>
      </c>
      <c r="T24" s="4">
        <f t="shared" si="2"/>
        <v>0.99354772139898062</v>
      </c>
      <c r="U24" s="4">
        <f t="shared" si="2"/>
        <v>0.99076681540580536</v>
      </c>
      <c r="V24" s="4">
        <f t="shared" si="2"/>
        <v>0.9867978615748374</v>
      </c>
      <c r="W24" s="4">
        <f t="shared" si="2"/>
        <v>0.98114509762858249</v>
      </c>
      <c r="X24" s="4">
        <f t="shared" si="2"/>
        <v>0.97311898315872036</v>
      </c>
      <c r="Y24" s="4">
        <f t="shared" si="2"/>
        <v>0.96177484161592774</v>
      </c>
      <c r="Z24" s="4">
        <f t="shared" si="2"/>
        <v>0.94584787155511363</v>
      </c>
      <c r="AA24" s="4">
        <f t="shared" si="2"/>
        <v>0.92370360150141495</v>
      </c>
      <c r="AB24" s="4">
        <f t="shared" si="2"/>
        <v>0.89334463567658451</v>
      </c>
      <c r="AC24" s="4">
        <f t="shared" si="2"/>
        <v>0.85254543874327005</v>
      </c>
      <c r="AD24" s="4">
        <f t="shared" si="2"/>
        <v>0.79921300652623883</v>
      </c>
      <c r="AE24" s="4">
        <f t="shared" si="2"/>
        <v>0.73204982249993378</v>
      </c>
      <c r="AF24" s="4">
        <f t="shared" si="2"/>
        <v>0.65145592958786691</v>
      </c>
      <c r="AG24" s="4">
        <f t="shared" si="1"/>
        <v>0.56032247880849573</v>
      </c>
      <c r="AH24" s="4">
        <f t="shared" si="1"/>
        <v>0.46411326873185343</v>
      </c>
      <c r="AI24" s="4">
        <f t="shared" si="1"/>
        <v>0.36979727595523937</v>
      </c>
      <c r="AJ24" s="4">
        <f t="shared" si="1"/>
        <v>0.28393948637231203</v>
      </c>
      <c r="AK24" s="4">
        <f t="shared" si="1"/>
        <v>0.21097259161117732</v>
      </c>
      <c r="AL24" s="4">
        <f t="shared" si="1"/>
        <v>0.15253917653798199</v>
      </c>
      <c r="AM24" s="4">
        <f t="shared" si="1"/>
        <v>0.10795188737709993</v>
      </c>
      <c r="AN24" s="4">
        <f t="shared" si="1"/>
        <v>7.5176653938091809E-2</v>
      </c>
      <c r="AO24" s="4">
        <f t="shared" si="1"/>
        <v>5.1742836177502194E-2</v>
      </c>
      <c r="AP24" s="4">
        <f t="shared" si="1"/>
        <v>3.5319190625345942E-2</v>
      </c>
      <c r="AQ24" s="4">
        <f t="shared" si="1"/>
        <v>2.3969442072658165E-2</v>
      </c>
      <c r="AR24" s="4">
        <f t="shared" si="1"/>
        <v>1.6202243558389728E-2</v>
      </c>
    </row>
    <row r="25" spans="1:44" x14ac:dyDescent="0.25">
      <c r="A25" s="24" t="s">
        <v>56</v>
      </c>
      <c r="B25" s="45">
        <f>'Parameter Input'!B146</f>
        <v>0.51</v>
      </c>
      <c r="C25" s="46">
        <f>'Parameter Input'!C146</f>
        <v>0.51</v>
      </c>
      <c r="D25" s="1" t="s">
        <v>57</v>
      </c>
      <c r="L25" s="54">
        <f>'Parameter Input'!E146</f>
        <v>17</v>
      </c>
      <c r="M25" s="37">
        <v>0</v>
      </c>
      <c r="N25" s="37">
        <v>1</v>
      </c>
      <c r="O25" s="37">
        <f>'Parameter Input'!F146</f>
        <v>0.9</v>
      </c>
      <c r="P25" s="55">
        <f>'Parameter Input'!G146</f>
        <v>0.4</v>
      </c>
      <c r="Q25" s="4">
        <f t="shared" si="2"/>
        <v>0.99780374543478534</v>
      </c>
      <c r="R25" s="4">
        <f t="shared" si="2"/>
        <v>0.99685359315256394</v>
      </c>
      <c r="S25" s="4">
        <f t="shared" si="2"/>
        <v>0.99549347132349975</v>
      </c>
      <c r="T25" s="4">
        <f t="shared" si="2"/>
        <v>0.99354772139898062</v>
      </c>
      <c r="U25" s="4">
        <f t="shared" si="2"/>
        <v>0.99076681540580536</v>
      </c>
      <c r="V25" s="4">
        <f t="shared" si="2"/>
        <v>0.9867978615748374</v>
      </c>
      <c r="W25" s="4">
        <f t="shared" si="2"/>
        <v>0.98114509762858249</v>
      </c>
      <c r="X25" s="4">
        <f t="shared" si="2"/>
        <v>0.97311898315872036</v>
      </c>
      <c r="Y25" s="4">
        <f t="shared" si="2"/>
        <v>0.96177484161592774</v>
      </c>
      <c r="Z25" s="4">
        <f t="shared" si="2"/>
        <v>0.94584787155511363</v>
      </c>
      <c r="AA25" s="4">
        <f t="shared" si="2"/>
        <v>0.92370360150141495</v>
      </c>
      <c r="AB25" s="4">
        <f t="shared" si="2"/>
        <v>0.89334463567658451</v>
      </c>
      <c r="AC25" s="4">
        <f t="shared" si="2"/>
        <v>0.85254543874327005</v>
      </c>
      <c r="AD25" s="4">
        <f t="shared" si="2"/>
        <v>0.79921300652623883</v>
      </c>
      <c r="AE25" s="4">
        <f t="shared" si="2"/>
        <v>0.73204982249993378</v>
      </c>
      <c r="AF25" s="4">
        <f t="shared" si="2"/>
        <v>0.65145592958786691</v>
      </c>
      <c r="AG25" s="4">
        <f t="shared" si="1"/>
        <v>0.56032247880849573</v>
      </c>
      <c r="AH25" s="4">
        <f t="shared" si="1"/>
        <v>0.46411326873185343</v>
      </c>
      <c r="AI25" s="4">
        <f t="shared" si="1"/>
        <v>0.36979727595523937</v>
      </c>
      <c r="AJ25" s="4">
        <f t="shared" si="1"/>
        <v>0.28393948637231203</v>
      </c>
      <c r="AK25" s="4">
        <f t="shared" si="1"/>
        <v>0.21097259161117732</v>
      </c>
      <c r="AL25" s="4">
        <f t="shared" si="1"/>
        <v>0.15253917653798199</v>
      </c>
      <c r="AM25" s="4">
        <f t="shared" si="1"/>
        <v>0.10795188737709993</v>
      </c>
      <c r="AN25" s="4">
        <f t="shared" si="1"/>
        <v>7.5176653938091809E-2</v>
      </c>
      <c r="AO25" s="4">
        <f t="shared" si="1"/>
        <v>5.1742836177502194E-2</v>
      </c>
      <c r="AP25" s="4">
        <f t="shared" si="1"/>
        <v>3.5319190625345942E-2</v>
      </c>
      <c r="AQ25" s="4">
        <f t="shared" si="1"/>
        <v>2.3969442072658165E-2</v>
      </c>
      <c r="AR25" s="4">
        <f t="shared" si="1"/>
        <v>1.6202243558389728E-2</v>
      </c>
    </row>
    <row r="26" spans="1:44" x14ac:dyDescent="0.25">
      <c r="A26" s="24" t="s">
        <v>73</v>
      </c>
      <c r="B26" s="45">
        <f>'Parameter Input'!$L$160</f>
        <v>0</v>
      </c>
      <c r="C26" s="46">
        <f>'Parameter Input'!$M$160</f>
        <v>0</v>
      </c>
      <c r="D26" s="1" t="s">
        <v>57</v>
      </c>
      <c r="L26" s="54">
        <f>'Parameter Input'!$O$148</f>
        <v>17</v>
      </c>
      <c r="M26" s="37">
        <v>0</v>
      </c>
      <c r="N26" s="37">
        <v>1</v>
      </c>
      <c r="O26" s="37">
        <f>'Parameter Input'!$P$148</f>
        <v>0.9</v>
      </c>
      <c r="P26" s="55">
        <f>'Parameter Input'!$Q$148</f>
        <v>0.4</v>
      </c>
      <c r="Q26" s="4">
        <f t="shared" si="2"/>
        <v>0.99780374543478534</v>
      </c>
      <c r="R26" s="4">
        <f t="shared" si="2"/>
        <v>0.99685359315256394</v>
      </c>
      <c r="S26" s="4">
        <f t="shared" si="2"/>
        <v>0.99549347132349975</v>
      </c>
      <c r="T26" s="4">
        <f t="shared" si="2"/>
        <v>0.99354772139898062</v>
      </c>
      <c r="U26" s="4">
        <f t="shared" si="2"/>
        <v>0.99076681540580536</v>
      </c>
      <c r="V26" s="4">
        <f t="shared" si="2"/>
        <v>0.9867978615748374</v>
      </c>
      <c r="W26" s="4">
        <f t="shared" si="2"/>
        <v>0.98114509762858249</v>
      </c>
      <c r="X26" s="4">
        <f t="shared" si="2"/>
        <v>0.97311898315872036</v>
      </c>
      <c r="Y26" s="4">
        <f t="shared" si="2"/>
        <v>0.96177484161592774</v>
      </c>
      <c r="Z26" s="4">
        <f t="shared" si="2"/>
        <v>0.94584787155511363</v>
      </c>
      <c r="AA26" s="4">
        <f t="shared" si="2"/>
        <v>0.92370360150141495</v>
      </c>
      <c r="AB26" s="4">
        <f t="shared" si="2"/>
        <v>0.89334463567658451</v>
      </c>
      <c r="AC26" s="4">
        <f t="shared" si="2"/>
        <v>0.85254543874327005</v>
      </c>
      <c r="AD26" s="4">
        <f t="shared" si="2"/>
        <v>0.79921300652623883</v>
      </c>
      <c r="AE26" s="4">
        <f t="shared" si="2"/>
        <v>0.73204982249993378</v>
      </c>
      <c r="AF26" s="4">
        <f t="shared" si="2"/>
        <v>0.65145592958786691</v>
      </c>
      <c r="AG26" s="4">
        <f t="shared" si="1"/>
        <v>0.56032247880849573</v>
      </c>
      <c r="AH26" s="4">
        <f t="shared" si="1"/>
        <v>0.46411326873185343</v>
      </c>
      <c r="AI26" s="4">
        <f t="shared" si="1"/>
        <v>0.36979727595523937</v>
      </c>
      <c r="AJ26" s="4">
        <f t="shared" si="1"/>
        <v>0.28393948637231203</v>
      </c>
      <c r="AK26" s="4">
        <f t="shared" si="1"/>
        <v>0.21097259161117732</v>
      </c>
      <c r="AL26" s="4">
        <f t="shared" si="1"/>
        <v>0.15253917653798199</v>
      </c>
      <c r="AM26" s="4">
        <f t="shared" si="1"/>
        <v>0.10795188737709993</v>
      </c>
      <c r="AN26" s="4">
        <f t="shared" si="1"/>
        <v>7.5176653938091809E-2</v>
      </c>
      <c r="AO26" s="4">
        <f t="shared" si="1"/>
        <v>5.1742836177502194E-2</v>
      </c>
      <c r="AP26" s="4">
        <f t="shared" si="1"/>
        <v>3.5319190625345942E-2</v>
      </c>
      <c r="AQ26" s="4">
        <f t="shared" si="1"/>
        <v>2.3969442072658165E-2</v>
      </c>
      <c r="AR26" s="4">
        <f t="shared" si="1"/>
        <v>1.6202243558389728E-2</v>
      </c>
    </row>
    <row r="27" spans="1:44" ht="15.75" thickBot="1" x14ac:dyDescent="0.3">
      <c r="A27" s="24" t="s">
        <v>64</v>
      </c>
      <c r="B27" s="49">
        <f>'Parameter Input'!B147</f>
        <v>120000</v>
      </c>
      <c r="C27" s="50">
        <f>'Parameter Input'!C147</f>
        <v>120000</v>
      </c>
      <c r="D27" s="1" t="s">
        <v>65</v>
      </c>
      <c r="L27" s="56">
        <f>'Parameter Input'!E147</f>
        <v>17</v>
      </c>
      <c r="M27" s="57">
        <v>0</v>
      </c>
      <c r="N27" s="57">
        <v>1</v>
      </c>
      <c r="O27" s="57">
        <f>'Parameter Input'!F147</f>
        <v>0.9</v>
      </c>
      <c r="P27" s="58">
        <f>'Parameter Input'!G147</f>
        <v>0.4</v>
      </c>
      <c r="Q27" s="4">
        <f t="shared" si="2"/>
        <v>0.99780374543478534</v>
      </c>
      <c r="R27" s="4">
        <f t="shared" si="2"/>
        <v>0.99685359315256394</v>
      </c>
      <c r="S27" s="4">
        <f t="shared" si="2"/>
        <v>0.99549347132349975</v>
      </c>
      <c r="T27" s="4">
        <f t="shared" si="2"/>
        <v>0.99354772139898062</v>
      </c>
      <c r="U27" s="4">
        <f t="shared" si="2"/>
        <v>0.99076681540580536</v>
      </c>
      <c r="V27" s="4">
        <f t="shared" si="2"/>
        <v>0.9867978615748374</v>
      </c>
      <c r="W27" s="4">
        <f t="shared" si="2"/>
        <v>0.98114509762858249</v>
      </c>
      <c r="X27" s="4">
        <f t="shared" si="2"/>
        <v>0.97311898315872036</v>
      </c>
      <c r="Y27" s="4">
        <f t="shared" si="2"/>
        <v>0.96177484161592774</v>
      </c>
      <c r="Z27" s="4">
        <f t="shared" si="2"/>
        <v>0.94584787155511363</v>
      </c>
      <c r="AA27" s="4">
        <f t="shared" si="2"/>
        <v>0.92370360150141495</v>
      </c>
      <c r="AB27" s="4">
        <f t="shared" si="2"/>
        <v>0.89334463567658451</v>
      </c>
      <c r="AC27" s="4">
        <f t="shared" si="2"/>
        <v>0.85254543874327005</v>
      </c>
      <c r="AD27" s="4">
        <f t="shared" si="2"/>
        <v>0.79921300652623883</v>
      </c>
      <c r="AE27" s="4">
        <f t="shared" si="2"/>
        <v>0.73204982249993378</v>
      </c>
      <c r="AF27" s="4">
        <f t="shared" si="2"/>
        <v>0.65145592958786691</v>
      </c>
      <c r="AG27" s="4">
        <f t="shared" si="1"/>
        <v>0.56032247880849573</v>
      </c>
      <c r="AH27" s="4">
        <f t="shared" si="1"/>
        <v>0.46411326873185343</v>
      </c>
      <c r="AI27" s="4">
        <f t="shared" si="1"/>
        <v>0.36979727595523937</v>
      </c>
      <c r="AJ27" s="4">
        <f t="shared" si="1"/>
        <v>0.28393948637231203</v>
      </c>
      <c r="AK27" s="4">
        <f t="shared" si="1"/>
        <v>0.21097259161117732</v>
      </c>
      <c r="AL27" s="4">
        <f t="shared" si="1"/>
        <v>0.15253917653798199</v>
      </c>
      <c r="AM27" s="4">
        <f t="shared" si="1"/>
        <v>0.10795188737709993</v>
      </c>
      <c r="AN27" s="4">
        <f t="shared" si="1"/>
        <v>7.5176653938091809E-2</v>
      </c>
      <c r="AO27" s="4">
        <f t="shared" si="1"/>
        <v>5.1742836177502194E-2</v>
      </c>
      <c r="AP27" s="4">
        <f t="shared" si="1"/>
        <v>3.5319190625345942E-2</v>
      </c>
      <c r="AQ27" s="4">
        <f t="shared" si="1"/>
        <v>2.3969442072658165E-2</v>
      </c>
      <c r="AR27" s="4">
        <f t="shared" si="1"/>
        <v>1.6202243558389728E-2</v>
      </c>
    </row>
    <row r="28" spans="1:44" x14ac:dyDescent="0.25">
      <c r="A28" s="25"/>
      <c r="B28" s="40"/>
    </row>
    <row r="29" spans="1:44" ht="15.75" thickBot="1" x14ac:dyDescent="0.3"/>
    <row r="30" spans="1:44" ht="15.75" thickBot="1" x14ac:dyDescent="0.3">
      <c r="A30" s="26" t="s">
        <v>208</v>
      </c>
      <c r="B30" s="27">
        <v>2023</v>
      </c>
      <c r="C30" s="27">
        <v>2024</v>
      </c>
      <c r="D30" s="27">
        <v>2025</v>
      </c>
      <c r="E30" s="27">
        <v>2026</v>
      </c>
      <c r="F30" s="27">
        <v>2027</v>
      </c>
      <c r="G30" s="27">
        <v>2028</v>
      </c>
      <c r="H30" s="27">
        <v>2029</v>
      </c>
      <c r="I30" s="27">
        <v>2030</v>
      </c>
      <c r="J30" s="27">
        <v>2031</v>
      </c>
      <c r="K30" s="27">
        <v>2032</v>
      </c>
      <c r="L30" s="27">
        <v>2033</v>
      </c>
      <c r="M30" s="27">
        <v>2034</v>
      </c>
      <c r="N30" s="27">
        <v>2035</v>
      </c>
      <c r="O30" s="27">
        <v>2036</v>
      </c>
      <c r="P30" s="27">
        <v>2037</v>
      </c>
      <c r="Q30" s="27">
        <v>2038</v>
      </c>
      <c r="R30" s="27">
        <v>2039</v>
      </c>
      <c r="S30" s="27">
        <v>2040</v>
      </c>
      <c r="T30" s="27">
        <v>2041</v>
      </c>
      <c r="U30" s="27">
        <v>2042</v>
      </c>
      <c r="V30" s="27">
        <v>2043</v>
      </c>
      <c r="W30" s="27">
        <v>2044</v>
      </c>
      <c r="X30" s="27">
        <v>2045</v>
      </c>
      <c r="Y30" s="27">
        <v>2046</v>
      </c>
      <c r="Z30" s="27">
        <v>2047</v>
      </c>
      <c r="AA30" s="27">
        <v>2048</v>
      </c>
      <c r="AB30" s="27">
        <v>2049</v>
      </c>
      <c r="AC30" s="28">
        <v>2050</v>
      </c>
    </row>
    <row r="31" spans="1:44" x14ac:dyDescent="0.25">
      <c r="A31" s="29" t="str">
        <f t="shared" ref="A31:A45" si="3">A11</f>
        <v>Capex vehicle</v>
      </c>
      <c r="B31" s="62">
        <f t="shared" ref="B31:AC40" si="4">$B11+($C11-$B11)*(1-Q11)</f>
        <v>15000000</v>
      </c>
      <c r="C31" s="62">
        <f t="shared" si="4"/>
        <v>15000000</v>
      </c>
      <c r="D31" s="62">
        <f t="shared" si="4"/>
        <v>15000000</v>
      </c>
      <c r="E31" s="62">
        <f t="shared" si="4"/>
        <v>15000000</v>
      </c>
      <c r="F31" s="62">
        <f t="shared" si="4"/>
        <v>15000000</v>
      </c>
      <c r="G31" s="62">
        <f t="shared" si="4"/>
        <v>15000000</v>
      </c>
      <c r="H31" s="62">
        <f t="shared" si="4"/>
        <v>15000000</v>
      </c>
      <c r="I31" s="62">
        <f t="shared" si="4"/>
        <v>15000000</v>
      </c>
      <c r="J31" s="62">
        <f t="shared" si="4"/>
        <v>15000000</v>
      </c>
      <c r="K31" s="62">
        <f t="shared" si="4"/>
        <v>15000000</v>
      </c>
      <c r="L31" s="62">
        <f t="shared" si="4"/>
        <v>15000000</v>
      </c>
      <c r="M31" s="62">
        <f t="shared" si="4"/>
        <v>15000000</v>
      </c>
      <c r="N31" s="62">
        <f t="shared" si="4"/>
        <v>15000000</v>
      </c>
      <c r="O31" s="62">
        <f t="shared" si="4"/>
        <v>15000000</v>
      </c>
      <c r="P31" s="62">
        <f t="shared" si="4"/>
        <v>15000000</v>
      </c>
      <c r="Q31" s="62">
        <f t="shared" si="4"/>
        <v>15000000</v>
      </c>
      <c r="R31" s="62">
        <f t="shared" si="4"/>
        <v>15000000</v>
      </c>
      <c r="S31" s="62">
        <f t="shared" si="4"/>
        <v>15000000</v>
      </c>
      <c r="T31" s="62">
        <f t="shared" si="4"/>
        <v>15000000</v>
      </c>
      <c r="U31" s="62">
        <f t="shared" si="4"/>
        <v>15000000</v>
      </c>
      <c r="V31" s="62">
        <f t="shared" si="4"/>
        <v>15000000</v>
      </c>
      <c r="W31" s="62">
        <f t="shared" si="4"/>
        <v>15000000</v>
      </c>
      <c r="X31" s="62">
        <f t="shared" si="4"/>
        <v>15000000</v>
      </c>
      <c r="Y31" s="62">
        <f t="shared" si="4"/>
        <v>15000000</v>
      </c>
      <c r="Z31" s="62">
        <f t="shared" si="4"/>
        <v>15000000</v>
      </c>
      <c r="AA31" s="62">
        <f t="shared" si="4"/>
        <v>15000000</v>
      </c>
      <c r="AB31" s="62">
        <f t="shared" si="4"/>
        <v>15000000</v>
      </c>
      <c r="AC31" s="62">
        <f t="shared" si="4"/>
        <v>15000000</v>
      </c>
    </row>
    <row r="32" spans="1:44" x14ac:dyDescent="0.25">
      <c r="A32" s="30" t="str">
        <f t="shared" si="3"/>
        <v>Residual value (vehicle)</v>
      </c>
      <c r="B32" s="62">
        <f t="shared" si="4"/>
        <v>-1498352.8090760889</v>
      </c>
      <c r="C32" s="62">
        <f t="shared" si="4"/>
        <v>-1497640.194864423</v>
      </c>
      <c r="D32" s="62">
        <f t="shared" si="4"/>
        <v>-1496620.1034926248</v>
      </c>
      <c r="E32" s="62">
        <f t="shared" si="4"/>
        <v>-1495160.7910492355</v>
      </c>
      <c r="F32" s="62">
        <f t="shared" si="4"/>
        <v>-1493075.111554354</v>
      </c>
      <c r="G32" s="62">
        <f t="shared" si="4"/>
        <v>-1490098.396181128</v>
      </c>
      <c r="H32" s="62">
        <f t="shared" si="4"/>
        <v>-1485858.8232214369</v>
      </c>
      <c r="I32" s="62">
        <f t="shared" si="4"/>
        <v>-1479839.2373690403</v>
      </c>
      <c r="J32" s="62">
        <f t="shared" si="4"/>
        <v>-1471331.1312119458</v>
      </c>
      <c r="K32" s="62">
        <f t="shared" si="4"/>
        <v>-1459385.9036663352</v>
      </c>
      <c r="L32" s="62">
        <f t="shared" si="4"/>
        <v>-1442777.7011260611</v>
      </c>
      <c r="M32" s="62">
        <f t="shared" si="4"/>
        <v>-1420008.4767574384</v>
      </c>
      <c r="N32" s="62">
        <f t="shared" si="4"/>
        <v>-1389409.0790574525</v>
      </c>
      <c r="O32" s="62">
        <f t="shared" si="4"/>
        <v>-1349409.7548946792</v>
      </c>
      <c r="P32" s="62">
        <f t="shared" si="4"/>
        <v>-1299037.3668749502</v>
      </c>
      <c r="Q32" s="62">
        <f t="shared" si="4"/>
        <v>-1238591.9471909001</v>
      </c>
      <c r="R32" s="62">
        <f t="shared" si="4"/>
        <v>-1170241.8591063719</v>
      </c>
      <c r="S32" s="62">
        <f t="shared" si="4"/>
        <v>-1098084.9515488902</v>
      </c>
      <c r="T32" s="62">
        <f t="shared" si="4"/>
        <v>-1027347.9569664295</v>
      </c>
      <c r="U32" s="62">
        <f t="shared" si="4"/>
        <v>-962954.61477923405</v>
      </c>
      <c r="V32" s="62">
        <f t="shared" si="4"/>
        <v>-908229.44370838301</v>
      </c>
      <c r="W32" s="62">
        <f t="shared" si="4"/>
        <v>-864404.38240348652</v>
      </c>
      <c r="X32" s="62">
        <f t="shared" si="4"/>
        <v>-830963.91553282493</v>
      </c>
      <c r="Y32" s="62">
        <f t="shared" si="4"/>
        <v>-806382.49045356887</v>
      </c>
      <c r="Z32" s="62">
        <f t="shared" si="4"/>
        <v>-788807.1271331266</v>
      </c>
      <c r="AA32" s="62">
        <f t="shared" si="4"/>
        <v>-776489.39296900947</v>
      </c>
      <c r="AB32" s="62">
        <f t="shared" si="4"/>
        <v>-767977.08155449363</v>
      </c>
      <c r="AC32" s="62">
        <f t="shared" si="4"/>
        <v>-762151.68266879232</v>
      </c>
    </row>
    <row r="33" spans="1:29" x14ac:dyDescent="0.25">
      <c r="A33" s="30" t="str">
        <f t="shared" si="3"/>
        <v>Capex costumization</v>
      </c>
      <c r="B33" s="62">
        <f t="shared" si="4"/>
        <v>1000000</v>
      </c>
      <c r="C33" s="62">
        <f t="shared" si="4"/>
        <v>1000000</v>
      </c>
      <c r="D33" s="62">
        <f t="shared" si="4"/>
        <v>1000000</v>
      </c>
      <c r="E33" s="62">
        <f t="shared" si="4"/>
        <v>1000000</v>
      </c>
      <c r="F33" s="62">
        <f t="shared" si="4"/>
        <v>1000000</v>
      </c>
      <c r="G33" s="62">
        <f t="shared" si="4"/>
        <v>1000000</v>
      </c>
      <c r="H33" s="62">
        <f t="shared" si="4"/>
        <v>1000000</v>
      </c>
      <c r="I33" s="62">
        <f t="shared" si="4"/>
        <v>1000000</v>
      </c>
      <c r="J33" s="62">
        <f t="shared" si="4"/>
        <v>1000000</v>
      </c>
      <c r="K33" s="62">
        <f t="shared" si="4"/>
        <v>1000000</v>
      </c>
      <c r="L33" s="62">
        <f t="shared" si="4"/>
        <v>1000000</v>
      </c>
      <c r="M33" s="62">
        <f t="shared" si="4"/>
        <v>1000000</v>
      </c>
      <c r="N33" s="62">
        <f t="shared" si="4"/>
        <v>1000000</v>
      </c>
      <c r="O33" s="62">
        <f t="shared" si="4"/>
        <v>1000000</v>
      </c>
      <c r="P33" s="62">
        <f t="shared" si="4"/>
        <v>1000000</v>
      </c>
      <c r="Q33" s="62">
        <f t="shared" si="4"/>
        <v>1000000</v>
      </c>
      <c r="R33" s="62">
        <f t="shared" si="4"/>
        <v>1000000</v>
      </c>
      <c r="S33" s="62">
        <f t="shared" si="4"/>
        <v>1000000</v>
      </c>
      <c r="T33" s="62">
        <f t="shared" si="4"/>
        <v>1000000</v>
      </c>
      <c r="U33" s="62">
        <f t="shared" si="4"/>
        <v>1000000</v>
      </c>
      <c r="V33" s="62">
        <f t="shared" si="4"/>
        <v>1000000</v>
      </c>
      <c r="W33" s="62">
        <f t="shared" si="4"/>
        <v>1000000</v>
      </c>
      <c r="X33" s="62">
        <f t="shared" si="4"/>
        <v>1000000</v>
      </c>
      <c r="Y33" s="62">
        <f t="shared" si="4"/>
        <v>1000000</v>
      </c>
      <c r="Z33" s="62">
        <f t="shared" si="4"/>
        <v>1000000</v>
      </c>
      <c r="AA33" s="62">
        <f t="shared" si="4"/>
        <v>1000000</v>
      </c>
      <c r="AB33" s="62">
        <f t="shared" si="4"/>
        <v>1000000</v>
      </c>
      <c r="AC33" s="62">
        <f t="shared" si="4"/>
        <v>1000000</v>
      </c>
    </row>
    <row r="34" spans="1:29" x14ac:dyDescent="0.25">
      <c r="A34" s="30" t="str">
        <f t="shared" si="3"/>
        <v>Residual value (costumization)</v>
      </c>
      <c r="B34" s="62">
        <f t="shared" si="4"/>
        <v>-100000</v>
      </c>
      <c r="C34" s="62">
        <f t="shared" si="4"/>
        <v>-100000</v>
      </c>
      <c r="D34" s="62">
        <f t="shared" si="4"/>
        <v>-100000</v>
      </c>
      <c r="E34" s="62">
        <f t="shared" si="4"/>
        <v>-100000</v>
      </c>
      <c r="F34" s="62">
        <f t="shared" si="4"/>
        <v>-100000</v>
      </c>
      <c r="G34" s="62">
        <f t="shared" si="4"/>
        <v>-100000</v>
      </c>
      <c r="H34" s="62">
        <f t="shared" si="4"/>
        <v>-100000</v>
      </c>
      <c r="I34" s="62">
        <f t="shared" si="4"/>
        <v>-100000</v>
      </c>
      <c r="J34" s="62">
        <f t="shared" si="4"/>
        <v>-100000</v>
      </c>
      <c r="K34" s="62">
        <f t="shared" si="4"/>
        <v>-100000</v>
      </c>
      <c r="L34" s="62">
        <f t="shared" si="4"/>
        <v>-100000</v>
      </c>
      <c r="M34" s="62">
        <f t="shared" si="4"/>
        <v>-100000</v>
      </c>
      <c r="N34" s="62">
        <f t="shared" si="4"/>
        <v>-100000</v>
      </c>
      <c r="O34" s="62">
        <f t="shared" si="4"/>
        <v>-100000</v>
      </c>
      <c r="P34" s="62">
        <f t="shared" si="4"/>
        <v>-100000</v>
      </c>
      <c r="Q34" s="62">
        <f t="shared" si="4"/>
        <v>-100000</v>
      </c>
      <c r="R34" s="62">
        <f t="shared" si="4"/>
        <v>-100000</v>
      </c>
      <c r="S34" s="62">
        <f t="shared" si="4"/>
        <v>-100000</v>
      </c>
      <c r="T34" s="62">
        <f t="shared" si="4"/>
        <v>-100000</v>
      </c>
      <c r="U34" s="62">
        <f t="shared" si="4"/>
        <v>-100000</v>
      </c>
      <c r="V34" s="62">
        <f t="shared" si="4"/>
        <v>-100000</v>
      </c>
      <c r="W34" s="62">
        <f t="shared" si="4"/>
        <v>-100000</v>
      </c>
      <c r="X34" s="62">
        <f t="shared" si="4"/>
        <v>-100000</v>
      </c>
      <c r="Y34" s="62">
        <f t="shared" si="4"/>
        <v>-100000</v>
      </c>
      <c r="Z34" s="62">
        <f t="shared" si="4"/>
        <v>-100000</v>
      </c>
      <c r="AA34" s="62">
        <f t="shared" si="4"/>
        <v>-100000</v>
      </c>
      <c r="AB34" s="62">
        <f t="shared" si="4"/>
        <v>-100000</v>
      </c>
      <c r="AC34" s="62">
        <f t="shared" si="4"/>
        <v>-100000</v>
      </c>
    </row>
    <row r="35" spans="1:29" x14ac:dyDescent="0.25">
      <c r="A35" s="30" t="str">
        <f t="shared" si="3"/>
        <v>WACC</v>
      </c>
      <c r="B35" s="62">
        <f t="shared" si="4"/>
        <v>0.06</v>
      </c>
      <c r="C35" s="62">
        <f t="shared" si="4"/>
        <v>0.06</v>
      </c>
      <c r="D35" s="62">
        <f t="shared" si="4"/>
        <v>0.06</v>
      </c>
      <c r="E35" s="62">
        <f t="shared" si="4"/>
        <v>0.06</v>
      </c>
      <c r="F35" s="62">
        <f t="shared" si="4"/>
        <v>0.06</v>
      </c>
      <c r="G35" s="62">
        <f t="shared" si="4"/>
        <v>0.06</v>
      </c>
      <c r="H35" s="62">
        <f t="shared" si="4"/>
        <v>0.06</v>
      </c>
      <c r="I35" s="62">
        <f t="shared" si="4"/>
        <v>0.06</v>
      </c>
      <c r="J35" s="62">
        <f t="shared" si="4"/>
        <v>0.06</v>
      </c>
      <c r="K35" s="62">
        <f t="shared" si="4"/>
        <v>0.06</v>
      </c>
      <c r="L35" s="62">
        <f t="shared" si="4"/>
        <v>0.06</v>
      </c>
      <c r="M35" s="62">
        <f t="shared" si="4"/>
        <v>0.06</v>
      </c>
      <c r="N35" s="62">
        <f t="shared" si="4"/>
        <v>0.06</v>
      </c>
      <c r="O35" s="62">
        <f t="shared" si="4"/>
        <v>0.06</v>
      </c>
      <c r="P35" s="62">
        <f t="shared" si="4"/>
        <v>0.06</v>
      </c>
      <c r="Q35" s="62">
        <f t="shared" si="4"/>
        <v>0.06</v>
      </c>
      <c r="R35" s="62">
        <f t="shared" si="4"/>
        <v>0.06</v>
      </c>
      <c r="S35" s="62">
        <f t="shared" si="4"/>
        <v>0.06</v>
      </c>
      <c r="T35" s="62">
        <f t="shared" si="4"/>
        <v>0.06</v>
      </c>
      <c r="U35" s="62">
        <f t="shared" si="4"/>
        <v>0.06</v>
      </c>
      <c r="V35" s="62">
        <f t="shared" si="4"/>
        <v>0.06</v>
      </c>
      <c r="W35" s="62">
        <f t="shared" si="4"/>
        <v>0.06</v>
      </c>
      <c r="X35" s="62">
        <f t="shared" si="4"/>
        <v>0.06</v>
      </c>
      <c r="Y35" s="62">
        <f t="shared" si="4"/>
        <v>0.06</v>
      </c>
      <c r="Z35" s="62">
        <f t="shared" si="4"/>
        <v>0.06</v>
      </c>
      <c r="AA35" s="62">
        <f t="shared" si="4"/>
        <v>0.06</v>
      </c>
      <c r="AB35" s="62">
        <f t="shared" si="4"/>
        <v>0.06</v>
      </c>
      <c r="AC35" s="62">
        <f t="shared" si="4"/>
        <v>0.06</v>
      </c>
    </row>
    <row r="36" spans="1:29" x14ac:dyDescent="0.25">
      <c r="A36" s="30" t="str">
        <f t="shared" si="3"/>
        <v>Opex fix (admin, crew, insurance)</v>
      </c>
      <c r="B36" s="62">
        <f t="shared" si="4"/>
        <v>1208235.294117647</v>
      </c>
      <c r="C36" s="62">
        <f t="shared" si="4"/>
        <v>1208235.294117647</v>
      </c>
      <c r="D36" s="62">
        <f t="shared" si="4"/>
        <v>1208235.294117647</v>
      </c>
      <c r="E36" s="62">
        <f t="shared" si="4"/>
        <v>1208235.294117647</v>
      </c>
      <c r="F36" s="62">
        <f t="shared" si="4"/>
        <v>1208235.294117647</v>
      </c>
      <c r="G36" s="62">
        <f t="shared" si="4"/>
        <v>1208235.294117647</v>
      </c>
      <c r="H36" s="62">
        <f t="shared" si="4"/>
        <v>1208235.294117647</v>
      </c>
      <c r="I36" s="62">
        <f t="shared" si="4"/>
        <v>1208235.294117647</v>
      </c>
      <c r="J36" s="62">
        <f t="shared" si="4"/>
        <v>1208235.294117647</v>
      </c>
      <c r="K36" s="62">
        <f t="shared" si="4"/>
        <v>1208235.294117647</v>
      </c>
      <c r="L36" s="62">
        <f t="shared" si="4"/>
        <v>1208235.294117647</v>
      </c>
      <c r="M36" s="62">
        <f t="shared" si="4"/>
        <v>1208235.294117647</v>
      </c>
      <c r="N36" s="62">
        <f t="shared" si="4"/>
        <v>1208235.294117647</v>
      </c>
      <c r="O36" s="62">
        <f t="shared" si="4"/>
        <v>1208235.294117647</v>
      </c>
      <c r="P36" s="62">
        <f t="shared" si="4"/>
        <v>1208235.294117647</v>
      </c>
      <c r="Q36" s="62">
        <f t="shared" si="4"/>
        <v>1208235.294117647</v>
      </c>
      <c r="R36" s="62">
        <f t="shared" si="4"/>
        <v>1208235.294117647</v>
      </c>
      <c r="S36" s="62">
        <f t="shared" si="4"/>
        <v>1208235.294117647</v>
      </c>
      <c r="T36" s="62">
        <f t="shared" si="4"/>
        <v>1208235.294117647</v>
      </c>
      <c r="U36" s="62">
        <f t="shared" si="4"/>
        <v>1208235.294117647</v>
      </c>
      <c r="V36" s="62">
        <f t="shared" si="4"/>
        <v>1208235.294117647</v>
      </c>
      <c r="W36" s="62">
        <f t="shared" si="4"/>
        <v>1208235.294117647</v>
      </c>
      <c r="X36" s="62">
        <f t="shared" si="4"/>
        <v>1208235.294117647</v>
      </c>
      <c r="Y36" s="62">
        <f t="shared" si="4"/>
        <v>1208235.294117647</v>
      </c>
      <c r="Z36" s="62">
        <f t="shared" si="4"/>
        <v>1208235.294117647</v>
      </c>
      <c r="AA36" s="62">
        <f t="shared" si="4"/>
        <v>1208235.294117647</v>
      </c>
      <c r="AB36" s="62">
        <f t="shared" si="4"/>
        <v>1208235.294117647</v>
      </c>
      <c r="AC36" s="62">
        <f t="shared" si="4"/>
        <v>1208235.294117647</v>
      </c>
    </row>
    <row r="37" spans="1:29" x14ac:dyDescent="0.25">
      <c r="A37" s="30" t="str">
        <f t="shared" si="3"/>
        <v>Opex maintenance &amp; repair</v>
      </c>
      <c r="B37" s="62">
        <f t="shared" si="4"/>
        <v>488235.29411764705</v>
      </c>
      <c r="C37" s="62">
        <f t="shared" si="4"/>
        <v>488235.29411764705</v>
      </c>
      <c r="D37" s="62">
        <f t="shared" si="4"/>
        <v>488235.29411764705</v>
      </c>
      <c r="E37" s="62">
        <f t="shared" si="4"/>
        <v>488235.29411764705</v>
      </c>
      <c r="F37" s="62">
        <f t="shared" si="4"/>
        <v>488235.29411764705</v>
      </c>
      <c r="G37" s="62">
        <f t="shared" si="4"/>
        <v>488235.29411764705</v>
      </c>
      <c r="H37" s="62">
        <f t="shared" si="4"/>
        <v>488235.29411764705</v>
      </c>
      <c r="I37" s="62">
        <f t="shared" si="4"/>
        <v>488235.29411764705</v>
      </c>
      <c r="J37" s="62">
        <f t="shared" si="4"/>
        <v>488235.29411764705</v>
      </c>
      <c r="K37" s="62">
        <f t="shared" si="4"/>
        <v>488235.29411764705</v>
      </c>
      <c r="L37" s="62">
        <f t="shared" si="4"/>
        <v>488235.29411764705</v>
      </c>
      <c r="M37" s="62">
        <f t="shared" si="4"/>
        <v>488235.29411764705</v>
      </c>
      <c r="N37" s="62">
        <f t="shared" si="4"/>
        <v>488235.29411764705</v>
      </c>
      <c r="O37" s="62">
        <f t="shared" si="4"/>
        <v>488235.29411764705</v>
      </c>
      <c r="P37" s="62">
        <f t="shared" si="4"/>
        <v>488235.29411764705</v>
      </c>
      <c r="Q37" s="62">
        <f t="shared" si="4"/>
        <v>488235.29411764705</v>
      </c>
      <c r="R37" s="62">
        <f t="shared" si="4"/>
        <v>488235.29411764705</v>
      </c>
      <c r="S37" s="62">
        <f t="shared" si="4"/>
        <v>488235.29411764705</v>
      </c>
      <c r="T37" s="62">
        <f t="shared" si="4"/>
        <v>488235.29411764705</v>
      </c>
      <c r="U37" s="62">
        <f t="shared" si="4"/>
        <v>488235.29411764705</v>
      </c>
      <c r="V37" s="62">
        <f t="shared" si="4"/>
        <v>488235.29411764705</v>
      </c>
      <c r="W37" s="62">
        <f t="shared" si="4"/>
        <v>488235.29411764705</v>
      </c>
      <c r="X37" s="62">
        <f t="shared" si="4"/>
        <v>488235.29411764705</v>
      </c>
      <c r="Y37" s="62">
        <f t="shared" si="4"/>
        <v>488235.29411764705</v>
      </c>
      <c r="Z37" s="62">
        <f t="shared" si="4"/>
        <v>488235.29411764705</v>
      </c>
      <c r="AA37" s="62">
        <f t="shared" si="4"/>
        <v>488235.29411764705</v>
      </c>
      <c r="AB37" s="62">
        <f t="shared" si="4"/>
        <v>488235.29411764705</v>
      </c>
      <c r="AC37" s="62">
        <f t="shared" si="4"/>
        <v>488235.29411764705</v>
      </c>
    </row>
    <row r="38" spans="1:29" x14ac:dyDescent="0.25">
      <c r="A38" s="30" t="str">
        <f>A18</f>
        <v>Opex var (mode-fees)</v>
      </c>
      <c r="B38" s="62">
        <f t="shared" si="4"/>
        <v>0.8458018624557011</v>
      </c>
      <c r="C38" s="62">
        <f t="shared" si="4"/>
        <v>0.8458018624557011</v>
      </c>
      <c r="D38" s="62">
        <f t="shared" si="4"/>
        <v>0.8458018624557011</v>
      </c>
      <c r="E38" s="62">
        <f t="shared" si="4"/>
        <v>0.8458018624557011</v>
      </c>
      <c r="F38" s="62">
        <f t="shared" si="4"/>
        <v>0.8458018624557011</v>
      </c>
      <c r="G38" s="62">
        <f t="shared" si="4"/>
        <v>0.8458018624557011</v>
      </c>
      <c r="H38" s="62">
        <f t="shared" si="4"/>
        <v>0.8458018624557011</v>
      </c>
      <c r="I38" s="62">
        <f t="shared" si="4"/>
        <v>0.8458018624557011</v>
      </c>
      <c r="J38" s="62">
        <f t="shared" si="4"/>
        <v>0.8458018624557011</v>
      </c>
      <c r="K38" s="62">
        <f t="shared" si="4"/>
        <v>0.8458018624557011</v>
      </c>
      <c r="L38" s="62">
        <f t="shared" si="4"/>
        <v>0.8458018624557011</v>
      </c>
      <c r="M38" s="62">
        <f t="shared" si="4"/>
        <v>0.8458018624557011</v>
      </c>
      <c r="N38" s="62">
        <f t="shared" si="4"/>
        <v>0.8458018624557011</v>
      </c>
      <c r="O38" s="62">
        <f t="shared" si="4"/>
        <v>0.8458018624557011</v>
      </c>
      <c r="P38" s="62">
        <f t="shared" si="4"/>
        <v>0.8458018624557011</v>
      </c>
      <c r="Q38" s="62">
        <f t="shared" si="4"/>
        <v>0.8458018624557011</v>
      </c>
      <c r="R38" s="62">
        <f t="shared" si="4"/>
        <v>0.8458018624557011</v>
      </c>
      <c r="S38" s="62">
        <f t="shared" si="4"/>
        <v>0.8458018624557011</v>
      </c>
      <c r="T38" s="62">
        <f t="shared" si="4"/>
        <v>0.8458018624557011</v>
      </c>
      <c r="U38" s="62">
        <f t="shared" si="4"/>
        <v>0.8458018624557011</v>
      </c>
      <c r="V38" s="62">
        <f t="shared" si="4"/>
        <v>0.8458018624557011</v>
      </c>
      <c r="W38" s="62">
        <f t="shared" si="4"/>
        <v>0.8458018624557011</v>
      </c>
      <c r="X38" s="62">
        <f t="shared" si="4"/>
        <v>0.8458018624557011</v>
      </c>
      <c r="Y38" s="62">
        <f t="shared" si="4"/>
        <v>0.8458018624557011</v>
      </c>
      <c r="Z38" s="62">
        <f t="shared" si="4"/>
        <v>0.8458018624557011</v>
      </c>
      <c r="AA38" s="62">
        <f t="shared" si="4"/>
        <v>0.8458018624557011</v>
      </c>
      <c r="AB38" s="62">
        <f t="shared" si="4"/>
        <v>0.8458018624557011</v>
      </c>
      <c r="AC38" s="62">
        <f t="shared" si="4"/>
        <v>0.8458018624557011</v>
      </c>
    </row>
    <row r="39" spans="1:29" x14ac:dyDescent="0.25">
      <c r="A39" s="30" t="str">
        <f t="shared" si="3"/>
        <v>Fuel Economy</v>
      </c>
      <c r="B39" s="62">
        <f t="shared" si="4"/>
        <v>646.89677603543487</v>
      </c>
      <c r="C39" s="62">
        <f t="shared" si="4"/>
        <v>646.85211887817047</v>
      </c>
      <c r="D39" s="62">
        <f t="shared" si="4"/>
        <v>646.78819315220449</v>
      </c>
      <c r="E39" s="62">
        <f t="shared" si="4"/>
        <v>646.6967429057521</v>
      </c>
      <c r="F39" s="62">
        <f t="shared" si="4"/>
        <v>646.5660403240729</v>
      </c>
      <c r="G39" s="62">
        <f t="shared" si="4"/>
        <v>646.37949949401741</v>
      </c>
      <c r="H39" s="62">
        <f t="shared" si="4"/>
        <v>646.11381958854338</v>
      </c>
      <c r="I39" s="62">
        <f t="shared" si="4"/>
        <v>645.73659220845991</v>
      </c>
      <c r="J39" s="62">
        <f t="shared" si="4"/>
        <v>645.20341755594859</v>
      </c>
      <c r="K39" s="62">
        <f t="shared" si="4"/>
        <v>644.4548499630904</v>
      </c>
      <c r="L39" s="62">
        <f t="shared" si="4"/>
        <v>643.41406927056653</v>
      </c>
      <c r="M39" s="62">
        <f t="shared" si="4"/>
        <v>641.98719787679943</v>
      </c>
      <c r="N39" s="62">
        <f t="shared" si="4"/>
        <v>640.0696356209337</v>
      </c>
      <c r="O39" s="62">
        <f t="shared" si="4"/>
        <v>637.56301130673319</v>
      </c>
      <c r="P39" s="62">
        <f t="shared" si="4"/>
        <v>634.40634165749691</v>
      </c>
      <c r="Q39" s="62">
        <f t="shared" si="4"/>
        <v>630.6184286906298</v>
      </c>
      <c r="R39" s="62">
        <f t="shared" si="4"/>
        <v>626.33515650399931</v>
      </c>
      <c r="S39" s="62">
        <f t="shared" si="4"/>
        <v>621.81332363039712</v>
      </c>
      <c r="T39" s="62">
        <f t="shared" si="4"/>
        <v>617.38047196989623</v>
      </c>
      <c r="U39" s="62">
        <f t="shared" si="4"/>
        <v>613.34515585949862</v>
      </c>
      <c r="V39" s="62">
        <f t="shared" si="4"/>
        <v>609.91571180572532</v>
      </c>
      <c r="W39" s="62">
        <f t="shared" si="4"/>
        <v>607.1693412972852</v>
      </c>
      <c r="X39" s="62">
        <f t="shared" si="4"/>
        <v>605.0737387067237</v>
      </c>
      <c r="Y39" s="62">
        <f t="shared" si="4"/>
        <v>603.53330273509027</v>
      </c>
      <c r="Z39" s="62">
        <f t="shared" si="4"/>
        <v>602.43191330034256</v>
      </c>
      <c r="AA39" s="62">
        <f t="shared" si="4"/>
        <v>601.66000195939125</v>
      </c>
      <c r="AB39" s="62">
        <f t="shared" si="4"/>
        <v>601.12656377741496</v>
      </c>
      <c r="AC39" s="62">
        <f t="shared" si="4"/>
        <v>600.7615054472443</v>
      </c>
    </row>
    <row r="40" spans="1:29" x14ac:dyDescent="0.25">
      <c r="A40" s="30" t="str">
        <f t="shared" si="3"/>
        <v>Fuel Cost</v>
      </c>
      <c r="B40" s="62">
        <f>$B20+($C20-$B20)*(1-Q20)</f>
        <v>3.1399999999999997E-2</v>
      </c>
      <c r="C40" s="62">
        <f>$B20+($C20-$B20)*(1-R20)</f>
        <v>3.1399999999999997E-2</v>
      </c>
      <c r="D40" s="62">
        <f>$B20+($C20-$B20)*(1-S20)</f>
        <v>3.1399999999999997E-2</v>
      </c>
      <c r="E40" s="62">
        <f t="shared" si="4"/>
        <v>3.1399999999999997E-2</v>
      </c>
      <c r="F40" s="62">
        <f t="shared" si="4"/>
        <v>3.1399999999999997E-2</v>
      </c>
      <c r="G40" s="62">
        <f t="shared" si="4"/>
        <v>3.1399999999999997E-2</v>
      </c>
      <c r="H40" s="62">
        <f t="shared" ref="H40:AC40" si="5">$B20+($C20-$B20)*(1-W20)</f>
        <v>3.1399999999999997E-2</v>
      </c>
      <c r="I40" s="62">
        <f t="shared" si="5"/>
        <v>3.1399999999999997E-2</v>
      </c>
      <c r="J40" s="62">
        <f t="shared" si="5"/>
        <v>3.1399999999999997E-2</v>
      </c>
      <c r="K40" s="62">
        <f t="shared" si="5"/>
        <v>3.1399999999999997E-2</v>
      </c>
      <c r="L40" s="62">
        <f t="shared" si="5"/>
        <v>3.1399999999999997E-2</v>
      </c>
      <c r="M40" s="62">
        <f t="shared" si="5"/>
        <v>3.1399999999999997E-2</v>
      </c>
      <c r="N40" s="62">
        <f t="shared" si="5"/>
        <v>3.1399999999999997E-2</v>
      </c>
      <c r="O40" s="62">
        <f t="shared" si="5"/>
        <v>3.1399999999999997E-2</v>
      </c>
      <c r="P40" s="62">
        <f t="shared" si="5"/>
        <v>3.1399999999999997E-2</v>
      </c>
      <c r="Q40" s="62">
        <f t="shared" si="5"/>
        <v>3.1399999999999997E-2</v>
      </c>
      <c r="R40" s="62">
        <f t="shared" si="5"/>
        <v>3.1399999999999997E-2</v>
      </c>
      <c r="S40" s="62">
        <f t="shared" si="5"/>
        <v>3.1399999999999997E-2</v>
      </c>
      <c r="T40" s="62">
        <f t="shared" si="5"/>
        <v>3.1399999999999997E-2</v>
      </c>
      <c r="U40" s="62">
        <f t="shared" si="5"/>
        <v>3.1399999999999997E-2</v>
      </c>
      <c r="V40" s="62">
        <f t="shared" si="5"/>
        <v>3.1399999999999997E-2</v>
      </c>
      <c r="W40" s="62">
        <f t="shared" si="5"/>
        <v>3.1399999999999997E-2</v>
      </c>
      <c r="X40" s="62">
        <f t="shared" si="5"/>
        <v>3.1399999999999997E-2</v>
      </c>
      <c r="Y40" s="62">
        <f t="shared" si="5"/>
        <v>3.1399999999999997E-2</v>
      </c>
      <c r="Z40" s="62">
        <f t="shared" si="5"/>
        <v>3.1399999999999997E-2</v>
      </c>
      <c r="AA40" s="62">
        <f t="shared" si="5"/>
        <v>3.1399999999999997E-2</v>
      </c>
      <c r="AB40" s="62">
        <f t="shared" si="5"/>
        <v>3.1399999999999997E-2</v>
      </c>
      <c r="AC40" s="62">
        <f t="shared" si="5"/>
        <v>3.1399999999999997E-2</v>
      </c>
    </row>
    <row r="41" spans="1:29" x14ac:dyDescent="0.25">
      <c r="A41" s="30" t="str">
        <f t="shared" si="3"/>
        <v>Emission Cost</v>
      </c>
      <c r="B41" s="68">
        <f>$B21+($C21-$B21)*(1-Q21)</f>
        <v>0</v>
      </c>
      <c r="C41" s="62">
        <f t="shared" ref="C41:AC44" si="6">$B21+($C21-$B21)*(1-R21)</f>
        <v>0</v>
      </c>
      <c r="D41" s="62">
        <f t="shared" si="6"/>
        <v>0</v>
      </c>
      <c r="E41" s="62">
        <f t="shared" si="6"/>
        <v>0</v>
      </c>
      <c r="F41" s="62">
        <f t="shared" si="6"/>
        <v>0</v>
      </c>
      <c r="G41" s="62">
        <f t="shared" si="6"/>
        <v>0</v>
      </c>
      <c r="H41" s="62">
        <f t="shared" si="6"/>
        <v>0</v>
      </c>
      <c r="I41" s="62">
        <f t="shared" si="6"/>
        <v>0</v>
      </c>
      <c r="J41" s="62">
        <f t="shared" si="6"/>
        <v>0</v>
      </c>
      <c r="K41" s="62">
        <f t="shared" si="6"/>
        <v>0</v>
      </c>
      <c r="L41" s="62">
        <f t="shared" si="6"/>
        <v>0</v>
      </c>
      <c r="M41" s="62">
        <f t="shared" si="6"/>
        <v>0</v>
      </c>
      <c r="N41" s="62">
        <f t="shared" si="6"/>
        <v>0</v>
      </c>
      <c r="O41" s="62">
        <f t="shared" si="6"/>
        <v>0</v>
      </c>
      <c r="P41" s="62">
        <f t="shared" si="6"/>
        <v>0</v>
      </c>
      <c r="Q41" s="62">
        <f t="shared" si="6"/>
        <v>0</v>
      </c>
      <c r="R41" s="62">
        <f t="shared" si="6"/>
        <v>0</v>
      </c>
      <c r="S41" s="62">
        <f t="shared" si="6"/>
        <v>0</v>
      </c>
      <c r="T41" s="62">
        <f t="shared" si="6"/>
        <v>0</v>
      </c>
      <c r="U41" s="62">
        <f t="shared" si="6"/>
        <v>0</v>
      </c>
      <c r="V41" s="62">
        <f t="shared" si="6"/>
        <v>0</v>
      </c>
      <c r="W41" s="62">
        <f t="shared" si="6"/>
        <v>0</v>
      </c>
      <c r="X41" s="62">
        <f t="shared" si="6"/>
        <v>0</v>
      </c>
      <c r="Y41" s="62">
        <f t="shared" si="6"/>
        <v>0</v>
      </c>
      <c r="Z41" s="62">
        <f t="shared" si="6"/>
        <v>0</v>
      </c>
      <c r="AA41" s="62">
        <f t="shared" si="6"/>
        <v>0</v>
      </c>
      <c r="AB41" s="62">
        <f t="shared" si="6"/>
        <v>0</v>
      </c>
      <c r="AC41" s="62">
        <f t="shared" si="6"/>
        <v>0</v>
      </c>
    </row>
    <row r="42" spans="1:29" x14ac:dyDescent="0.25">
      <c r="A42" s="30" t="str">
        <f t="shared" si="3"/>
        <v>Lifetime vehicle</v>
      </c>
      <c r="B42" s="62">
        <f>$B22+($C22-$B22)*(1-Q22)</f>
        <v>25</v>
      </c>
      <c r="C42" s="62">
        <f t="shared" si="6"/>
        <v>25</v>
      </c>
      <c r="D42" s="62">
        <f t="shared" si="6"/>
        <v>25</v>
      </c>
      <c r="E42" s="62">
        <f t="shared" si="6"/>
        <v>25</v>
      </c>
      <c r="F42" s="62">
        <f t="shared" si="6"/>
        <v>25</v>
      </c>
      <c r="G42" s="62">
        <f t="shared" si="6"/>
        <v>25</v>
      </c>
      <c r="H42" s="62">
        <f t="shared" si="6"/>
        <v>25</v>
      </c>
      <c r="I42" s="62">
        <f t="shared" si="6"/>
        <v>25</v>
      </c>
      <c r="J42" s="62">
        <f t="shared" si="6"/>
        <v>25</v>
      </c>
      <c r="K42" s="62">
        <f t="shared" si="6"/>
        <v>25</v>
      </c>
      <c r="L42" s="62">
        <f t="shared" si="6"/>
        <v>25</v>
      </c>
      <c r="M42" s="62">
        <f t="shared" si="6"/>
        <v>25</v>
      </c>
      <c r="N42" s="62">
        <f t="shared" si="6"/>
        <v>25</v>
      </c>
      <c r="O42" s="62">
        <f t="shared" si="6"/>
        <v>25</v>
      </c>
      <c r="P42" s="62">
        <f t="shared" si="6"/>
        <v>25</v>
      </c>
      <c r="Q42" s="62">
        <f t="shared" si="6"/>
        <v>25</v>
      </c>
      <c r="R42" s="62">
        <f t="shared" si="6"/>
        <v>25</v>
      </c>
      <c r="S42" s="62">
        <f t="shared" si="6"/>
        <v>25</v>
      </c>
      <c r="T42" s="62">
        <f t="shared" si="6"/>
        <v>25</v>
      </c>
      <c r="U42" s="62">
        <f t="shared" si="6"/>
        <v>25</v>
      </c>
      <c r="V42" s="62">
        <f t="shared" si="6"/>
        <v>25</v>
      </c>
      <c r="W42" s="62">
        <f t="shared" si="6"/>
        <v>25</v>
      </c>
      <c r="X42" s="62">
        <f t="shared" si="6"/>
        <v>25</v>
      </c>
      <c r="Y42" s="62">
        <f t="shared" si="6"/>
        <v>25</v>
      </c>
      <c r="Z42" s="62">
        <f t="shared" si="6"/>
        <v>25</v>
      </c>
      <c r="AA42" s="62">
        <f t="shared" si="6"/>
        <v>25</v>
      </c>
      <c r="AB42" s="62">
        <f t="shared" si="6"/>
        <v>25</v>
      </c>
      <c r="AC42" s="62">
        <f t="shared" si="6"/>
        <v>25</v>
      </c>
    </row>
    <row r="43" spans="1:29" x14ac:dyDescent="0.25">
      <c r="A43" s="30" t="str">
        <f t="shared" si="3"/>
        <v>Lifetime costumization</v>
      </c>
      <c r="B43" s="62">
        <f>$B23+($C23-$B23)*(1-Q23)</f>
        <v>25</v>
      </c>
      <c r="C43" s="62">
        <f t="shared" si="6"/>
        <v>25</v>
      </c>
      <c r="D43" s="62">
        <f t="shared" si="6"/>
        <v>25</v>
      </c>
      <c r="E43" s="62">
        <f t="shared" si="6"/>
        <v>25</v>
      </c>
      <c r="F43" s="62">
        <f t="shared" si="6"/>
        <v>25</v>
      </c>
      <c r="G43" s="62">
        <f t="shared" si="6"/>
        <v>25</v>
      </c>
      <c r="H43" s="62">
        <f t="shared" si="6"/>
        <v>25</v>
      </c>
      <c r="I43" s="62">
        <f t="shared" si="6"/>
        <v>25</v>
      </c>
      <c r="J43" s="62">
        <f t="shared" si="6"/>
        <v>25</v>
      </c>
      <c r="K43" s="62">
        <f t="shared" si="6"/>
        <v>25</v>
      </c>
      <c r="L43" s="62">
        <f t="shared" si="6"/>
        <v>25</v>
      </c>
      <c r="M43" s="62">
        <f t="shared" si="6"/>
        <v>25</v>
      </c>
      <c r="N43" s="62">
        <f t="shared" si="6"/>
        <v>25</v>
      </c>
      <c r="O43" s="62">
        <f t="shared" si="6"/>
        <v>25</v>
      </c>
      <c r="P43" s="62">
        <f t="shared" si="6"/>
        <v>25</v>
      </c>
      <c r="Q43" s="62">
        <f t="shared" si="6"/>
        <v>25</v>
      </c>
      <c r="R43" s="62">
        <f t="shared" si="6"/>
        <v>25</v>
      </c>
      <c r="S43" s="62">
        <f t="shared" si="6"/>
        <v>25</v>
      </c>
      <c r="T43" s="62">
        <f t="shared" si="6"/>
        <v>25</v>
      </c>
      <c r="U43" s="62">
        <f t="shared" si="6"/>
        <v>25</v>
      </c>
      <c r="V43" s="62">
        <f t="shared" si="6"/>
        <v>25</v>
      </c>
      <c r="W43" s="62">
        <f t="shared" si="6"/>
        <v>25</v>
      </c>
      <c r="X43" s="62">
        <f t="shared" si="6"/>
        <v>25</v>
      </c>
      <c r="Y43" s="62">
        <f t="shared" si="6"/>
        <v>25</v>
      </c>
      <c r="Z43" s="62">
        <f t="shared" si="6"/>
        <v>25</v>
      </c>
      <c r="AA43" s="62">
        <f t="shared" si="6"/>
        <v>25</v>
      </c>
      <c r="AB43" s="62">
        <f t="shared" si="6"/>
        <v>25</v>
      </c>
      <c r="AC43" s="62">
        <f t="shared" si="6"/>
        <v>25</v>
      </c>
    </row>
    <row r="44" spans="1:29" x14ac:dyDescent="0.25">
      <c r="A44" s="30" t="str">
        <f t="shared" si="3"/>
        <v>Tonnage .</v>
      </c>
      <c r="B44" s="62">
        <f>$B24+($C24-$B24)*(1-Q24)</f>
        <v>9450</v>
      </c>
      <c r="C44" s="62">
        <f t="shared" si="6"/>
        <v>9450</v>
      </c>
      <c r="D44" s="62">
        <f t="shared" si="6"/>
        <v>9450</v>
      </c>
      <c r="E44" s="62">
        <f t="shared" si="6"/>
        <v>9450</v>
      </c>
      <c r="F44" s="62">
        <f t="shared" si="6"/>
        <v>9450</v>
      </c>
      <c r="G44" s="62">
        <f t="shared" si="6"/>
        <v>9450</v>
      </c>
      <c r="H44" s="62">
        <f t="shared" si="6"/>
        <v>9450</v>
      </c>
      <c r="I44" s="62">
        <f t="shared" si="6"/>
        <v>9450</v>
      </c>
      <c r="J44" s="62">
        <f t="shared" si="6"/>
        <v>9450</v>
      </c>
      <c r="K44" s="62">
        <f t="shared" si="6"/>
        <v>9450</v>
      </c>
      <c r="L44" s="62">
        <f t="shared" si="6"/>
        <v>9450</v>
      </c>
      <c r="M44" s="62">
        <f t="shared" si="6"/>
        <v>9450</v>
      </c>
      <c r="N44" s="62">
        <f t="shared" si="6"/>
        <v>9450</v>
      </c>
      <c r="O44" s="62">
        <f t="shared" si="6"/>
        <v>9450</v>
      </c>
      <c r="P44" s="62">
        <f t="shared" si="6"/>
        <v>9450</v>
      </c>
      <c r="Q44" s="62">
        <f t="shared" si="6"/>
        <v>9450</v>
      </c>
      <c r="R44" s="62">
        <f t="shared" si="6"/>
        <v>9450</v>
      </c>
      <c r="S44" s="62">
        <f t="shared" si="6"/>
        <v>9450</v>
      </c>
      <c r="T44" s="62">
        <f t="shared" si="6"/>
        <v>9450</v>
      </c>
      <c r="U44" s="62">
        <f t="shared" si="6"/>
        <v>9450</v>
      </c>
      <c r="V44" s="62">
        <f t="shared" si="6"/>
        <v>9450</v>
      </c>
      <c r="W44" s="62">
        <f t="shared" si="6"/>
        <v>9450</v>
      </c>
      <c r="X44" s="62">
        <f t="shared" si="6"/>
        <v>9450</v>
      </c>
      <c r="Y44" s="62">
        <f t="shared" si="6"/>
        <v>9450</v>
      </c>
      <c r="Z44" s="62">
        <f t="shared" si="6"/>
        <v>9450</v>
      </c>
      <c r="AA44" s="62">
        <f t="shared" si="6"/>
        <v>9450</v>
      </c>
      <c r="AB44" s="62">
        <f t="shared" si="6"/>
        <v>9450</v>
      </c>
      <c r="AC44" s="62">
        <f t="shared" si="6"/>
        <v>9450</v>
      </c>
    </row>
    <row r="45" spans="1:29" x14ac:dyDescent="0.25">
      <c r="A45" s="30" t="str">
        <f t="shared" si="3"/>
        <v>Market failure (av. utilization)</v>
      </c>
      <c r="B45" s="62">
        <f t="shared" ref="B45:AC46" si="7">($B25+($C25-$B25)*(1-Q25))*B$44</f>
        <v>4819.5</v>
      </c>
      <c r="C45" s="62">
        <f t="shared" si="7"/>
        <v>4819.5</v>
      </c>
      <c r="D45" s="62">
        <f t="shared" si="7"/>
        <v>4819.5</v>
      </c>
      <c r="E45" s="62">
        <f t="shared" si="7"/>
        <v>4819.5</v>
      </c>
      <c r="F45" s="62">
        <f t="shared" si="7"/>
        <v>4819.5</v>
      </c>
      <c r="G45" s="62">
        <f t="shared" si="7"/>
        <v>4819.5</v>
      </c>
      <c r="H45" s="62">
        <f t="shared" si="7"/>
        <v>4819.5</v>
      </c>
      <c r="I45" s="62">
        <f t="shared" si="7"/>
        <v>4819.5</v>
      </c>
      <c r="J45" s="62">
        <f t="shared" si="7"/>
        <v>4819.5</v>
      </c>
      <c r="K45" s="62">
        <f t="shared" si="7"/>
        <v>4819.5</v>
      </c>
      <c r="L45" s="62">
        <f t="shared" si="7"/>
        <v>4819.5</v>
      </c>
      <c r="M45" s="62">
        <f t="shared" si="7"/>
        <v>4819.5</v>
      </c>
      <c r="N45" s="62">
        <f t="shared" si="7"/>
        <v>4819.5</v>
      </c>
      <c r="O45" s="62">
        <f t="shared" si="7"/>
        <v>4819.5</v>
      </c>
      <c r="P45" s="62">
        <f t="shared" si="7"/>
        <v>4819.5</v>
      </c>
      <c r="Q45" s="62">
        <f t="shared" si="7"/>
        <v>4819.5</v>
      </c>
      <c r="R45" s="62">
        <f t="shared" si="7"/>
        <v>4819.5</v>
      </c>
      <c r="S45" s="62">
        <f t="shared" si="7"/>
        <v>4819.5</v>
      </c>
      <c r="T45" s="62">
        <f t="shared" si="7"/>
        <v>4819.5</v>
      </c>
      <c r="U45" s="62">
        <f t="shared" si="7"/>
        <v>4819.5</v>
      </c>
      <c r="V45" s="62">
        <f t="shared" si="7"/>
        <v>4819.5</v>
      </c>
      <c r="W45" s="62">
        <f t="shared" si="7"/>
        <v>4819.5</v>
      </c>
      <c r="X45" s="62">
        <f t="shared" si="7"/>
        <v>4819.5</v>
      </c>
      <c r="Y45" s="62">
        <f t="shared" si="7"/>
        <v>4819.5</v>
      </c>
      <c r="Z45" s="62">
        <f t="shared" si="7"/>
        <v>4819.5</v>
      </c>
      <c r="AA45" s="62">
        <f t="shared" si="7"/>
        <v>4819.5</v>
      </c>
      <c r="AB45" s="62">
        <f t="shared" si="7"/>
        <v>4819.5</v>
      </c>
      <c r="AC45" s="62">
        <f t="shared" si="7"/>
        <v>4819.5</v>
      </c>
    </row>
    <row r="46" spans="1:29" x14ac:dyDescent="0.25">
      <c r="A46" s="30" t="s">
        <v>73</v>
      </c>
      <c r="B46" s="62">
        <f t="shared" si="7"/>
        <v>0</v>
      </c>
      <c r="C46" s="62">
        <f t="shared" si="7"/>
        <v>0</v>
      </c>
      <c r="D46" s="62">
        <f t="shared" si="7"/>
        <v>0</v>
      </c>
      <c r="E46" s="62">
        <f t="shared" si="7"/>
        <v>0</v>
      </c>
      <c r="F46" s="62">
        <f t="shared" si="7"/>
        <v>0</v>
      </c>
      <c r="G46" s="62">
        <f t="shared" si="7"/>
        <v>0</v>
      </c>
      <c r="H46" s="62">
        <f t="shared" si="7"/>
        <v>0</v>
      </c>
      <c r="I46" s="62">
        <f t="shared" si="7"/>
        <v>0</v>
      </c>
      <c r="J46" s="62">
        <f t="shared" si="7"/>
        <v>0</v>
      </c>
      <c r="K46" s="62">
        <f t="shared" si="7"/>
        <v>0</v>
      </c>
      <c r="L46" s="62">
        <f t="shared" si="7"/>
        <v>0</v>
      </c>
      <c r="M46" s="62">
        <f t="shared" si="7"/>
        <v>0</v>
      </c>
      <c r="N46" s="62">
        <f t="shared" si="7"/>
        <v>0</v>
      </c>
      <c r="O46" s="62">
        <f t="shared" si="7"/>
        <v>0</v>
      </c>
      <c r="P46" s="62">
        <f t="shared" si="7"/>
        <v>0</v>
      </c>
      <c r="Q46" s="62">
        <f t="shared" si="7"/>
        <v>0</v>
      </c>
      <c r="R46" s="62">
        <f t="shared" si="7"/>
        <v>0</v>
      </c>
      <c r="S46" s="62">
        <f t="shared" si="7"/>
        <v>0</v>
      </c>
      <c r="T46" s="62">
        <f t="shared" si="7"/>
        <v>0</v>
      </c>
      <c r="U46" s="62">
        <f t="shared" si="7"/>
        <v>0</v>
      </c>
      <c r="V46" s="62">
        <f t="shared" si="7"/>
        <v>0</v>
      </c>
      <c r="W46" s="62">
        <f t="shared" si="7"/>
        <v>0</v>
      </c>
      <c r="X46" s="62">
        <f t="shared" si="7"/>
        <v>0</v>
      </c>
      <c r="Y46" s="62">
        <f t="shared" si="7"/>
        <v>0</v>
      </c>
      <c r="Z46" s="62">
        <f t="shared" si="7"/>
        <v>0</v>
      </c>
      <c r="AA46" s="62">
        <f t="shared" si="7"/>
        <v>0</v>
      </c>
      <c r="AB46" s="62">
        <f t="shared" si="7"/>
        <v>0</v>
      </c>
      <c r="AC46" s="62">
        <f t="shared" si="7"/>
        <v>0</v>
      </c>
    </row>
    <row r="47" spans="1:29" x14ac:dyDescent="0.25">
      <c r="A47" s="30" t="str">
        <f>A27</f>
        <v>Annual Mileage</v>
      </c>
      <c r="B47" s="62">
        <f t="shared" ref="B47:AC47" si="8">$B27+($C27-$B27)*(1-Q27)</f>
        <v>120000</v>
      </c>
      <c r="C47" s="62">
        <f t="shared" si="8"/>
        <v>120000</v>
      </c>
      <c r="D47" s="62">
        <f t="shared" si="8"/>
        <v>120000</v>
      </c>
      <c r="E47" s="62">
        <f t="shared" si="8"/>
        <v>120000</v>
      </c>
      <c r="F47" s="62">
        <f t="shared" si="8"/>
        <v>120000</v>
      </c>
      <c r="G47" s="62">
        <f t="shared" si="8"/>
        <v>120000</v>
      </c>
      <c r="H47" s="62">
        <f t="shared" si="8"/>
        <v>120000</v>
      </c>
      <c r="I47" s="62">
        <f t="shared" si="8"/>
        <v>120000</v>
      </c>
      <c r="J47" s="62">
        <f t="shared" si="8"/>
        <v>120000</v>
      </c>
      <c r="K47" s="62">
        <f t="shared" si="8"/>
        <v>120000</v>
      </c>
      <c r="L47" s="62">
        <f t="shared" si="8"/>
        <v>120000</v>
      </c>
      <c r="M47" s="62">
        <f t="shared" si="8"/>
        <v>120000</v>
      </c>
      <c r="N47" s="62">
        <f t="shared" si="8"/>
        <v>120000</v>
      </c>
      <c r="O47" s="62">
        <f t="shared" si="8"/>
        <v>120000</v>
      </c>
      <c r="P47" s="62">
        <f t="shared" si="8"/>
        <v>120000</v>
      </c>
      <c r="Q47" s="62">
        <f t="shared" si="8"/>
        <v>120000</v>
      </c>
      <c r="R47" s="62">
        <f t="shared" si="8"/>
        <v>120000</v>
      </c>
      <c r="S47" s="62">
        <f t="shared" si="8"/>
        <v>120000</v>
      </c>
      <c r="T47" s="62">
        <f t="shared" si="8"/>
        <v>120000</v>
      </c>
      <c r="U47" s="62">
        <f t="shared" si="8"/>
        <v>120000</v>
      </c>
      <c r="V47" s="62">
        <f t="shared" si="8"/>
        <v>120000</v>
      </c>
      <c r="W47" s="62">
        <f t="shared" si="8"/>
        <v>120000</v>
      </c>
      <c r="X47" s="62">
        <f t="shared" si="8"/>
        <v>120000</v>
      </c>
      <c r="Y47" s="62">
        <f t="shared" si="8"/>
        <v>120000</v>
      </c>
      <c r="Z47" s="62">
        <f t="shared" si="8"/>
        <v>120000</v>
      </c>
      <c r="AA47" s="62">
        <f t="shared" si="8"/>
        <v>120000</v>
      </c>
      <c r="AB47" s="62">
        <f t="shared" si="8"/>
        <v>120000</v>
      </c>
      <c r="AC47" s="62">
        <f t="shared" si="8"/>
        <v>120000</v>
      </c>
    </row>
    <row r="48" spans="1:29" ht="15.75" thickBot="1" x14ac:dyDescent="0.3">
      <c r="AC48" s="32"/>
    </row>
    <row r="49" spans="1:33" ht="15.75" thickBot="1" x14ac:dyDescent="0.3">
      <c r="A49" s="26" t="s">
        <v>208</v>
      </c>
      <c r="B49" s="27">
        <v>2023</v>
      </c>
      <c r="C49" s="27">
        <v>2024</v>
      </c>
      <c r="D49" s="27">
        <v>2025</v>
      </c>
      <c r="E49" s="27">
        <v>2026</v>
      </c>
      <c r="F49" s="27">
        <v>2027</v>
      </c>
      <c r="G49" s="27">
        <v>2028</v>
      </c>
      <c r="H49" s="27">
        <v>2029</v>
      </c>
      <c r="I49" s="27">
        <v>2030</v>
      </c>
      <c r="J49" s="27">
        <v>2031</v>
      </c>
      <c r="K49" s="27">
        <v>2032</v>
      </c>
      <c r="L49" s="27">
        <v>2033</v>
      </c>
      <c r="M49" s="27">
        <v>2034</v>
      </c>
      <c r="N49" s="27">
        <v>2035</v>
      </c>
      <c r="O49" s="27">
        <v>2036</v>
      </c>
      <c r="P49" s="27">
        <v>2037</v>
      </c>
      <c r="Q49" s="27">
        <v>2038</v>
      </c>
      <c r="R49" s="27">
        <v>2039</v>
      </c>
      <c r="S49" s="27">
        <v>2040</v>
      </c>
      <c r="T49" s="27">
        <v>2041</v>
      </c>
      <c r="U49" s="27">
        <v>2042</v>
      </c>
      <c r="V49" s="27">
        <v>2043</v>
      </c>
      <c r="W49" s="27">
        <v>2044</v>
      </c>
      <c r="X49" s="27">
        <v>2045</v>
      </c>
      <c r="Y49" s="27">
        <v>2046</v>
      </c>
      <c r="Z49" s="27">
        <v>2047</v>
      </c>
      <c r="AA49" s="27">
        <v>2048</v>
      </c>
      <c r="AB49" s="27">
        <v>2049</v>
      </c>
      <c r="AC49" s="28">
        <v>2050</v>
      </c>
    </row>
    <row r="50" spans="1:33" x14ac:dyDescent="0.25">
      <c r="A50" s="29" t="str">
        <f>A31</f>
        <v>Capex vehicle</v>
      </c>
      <c r="B50" s="113">
        <f>((1+B35)^B42)*B35/(((1+B35)^B42)-1)*(B31)</f>
        <v>1173400.7731841092</v>
      </c>
      <c r="C50" s="63">
        <f t="shared" ref="C50:AC50" si="9">((1+C35)^C42)*C35/(((1+C35)^C42)-1)*(C31)</f>
        <v>1173400.7731841092</v>
      </c>
      <c r="D50" s="63">
        <f t="shared" si="9"/>
        <v>1173400.7731841092</v>
      </c>
      <c r="E50" s="63">
        <f t="shared" si="9"/>
        <v>1173400.7731841092</v>
      </c>
      <c r="F50" s="63">
        <f t="shared" si="9"/>
        <v>1173400.7731841092</v>
      </c>
      <c r="G50" s="63">
        <f t="shared" si="9"/>
        <v>1173400.7731841092</v>
      </c>
      <c r="H50" s="63">
        <f t="shared" si="9"/>
        <v>1173400.7731841092</v>
      </c>
      <c r="I50" s="63">
        <f t="shared" si="9"/>
        <v>1173400.7731841092</v>
      </c>
      <c r="J50" s="63">
        <f t="shared" si="9"/>
        <v>1173400.7731841092</v>
      </c>
      <c r="K50" s="63">
        <f t="shared" si="9"/>
        <v>1173400.7731841092</v>
      </c>
      <c r="L50" s="63">
        <f t="shared" si="9"/>
        <v>1173400.7731841092</v>
      </c>
      <c r="M50" s="63">
        <f t="shared" si="9"/>
        <v>1173400.7731841092</v>
      </c>
      <c r="N50" s="63">
        <f t="shared" si="9"/>
        <v>1173400.7731841092</v>
      </c>
      <c r="O50" s="63">
        <f t="shared" si="9"/>
        <v>1173400.7731841092</v>
      </c>
      <c r="P50" s="63">
        <f t="shared" si="9"/>
        <v>1173400.7731841092</v>
      </c>
      <c r="Q50" s="63">
        <f t="shared" si="9"/>
        <v>1173400.7731841092</v>
      </c>
      <c r="R50" s="63">
        <f t="shared" si="9"/>
        <v>1173400.7731841092</v>
      </c>
      <c r="S50" s="63">
        <f t="shared" si="9"/>
        <v>1173400.7731841092</v>
      </c>
      <c r="T50" s="63">
        <f t="shared" si="9"/>
        <v>1173400.7731841092</v>
      </c>
      <c r="U50" s="63">
        <f t="shared" si="9"/>
        <v>1173400.7731841092</v>
      </c>
      <c r="V50" s="63">
        <f t="shared" si="9"/>
        <v>1173400.7731841092</v>
      </c>
      <c r="W50" s="63">
        <f t="shared" si="9"/>
        <v>1173400.7731841092</v>
      </c>
      <c r="X50" s="63">
        <f t="shared" si="9"/>
        <v>1173400.7731841092</v>
      </c>
      <c r="Y50" s="63">
        <f t="shared" si="9"/>
        <v>1173400.7731841092</v>
      </c>
      <c r="Z50" s="63">
        <f t="shared" si="9"/>
        <v>1173400.7731841092</v>
      </c>
      <c r="AA50" s="63">
        <f t="shared" si="9"/>
        <v>1173400.7731841092</v>
      </c>
      <c r="AB50" s="63">
        <f t="shared" si="9"/>
        <v>1173400.7731841092</v>
      </c>
      <c r="AC50" s="63">
        <f t="shared" si="9"/>
        <v>1173400.7731841092</v>
      </c>
    </row>
    <row r="51" spans="1:33" x14ac:dyDescent="0.25">
      <c r="A51" s="30" t="str">
        <f>A32</f>
        <v>Residual value (vehicle)</v>
      </c>
      <c r="B51" s="62">
        <f>((1+B35)^B42)*B35/(((1+B35)^B42)-1)*(B32)</f>
        <v>-117211.22297816433</v>
      </c>
      <c r="C51" s="62">
        <f t="shared" ref="C51:AC51" si="10">((1+C35)^C42)*C35/(((1+C35)^C42)-1)*(C32)</f>
        <v>-117155.47750703427</v>
      </c>
      <c r="D51" s="62">
        <f t="shared" si="10"/>
        <v>-117075.67910674184</v>
      </c>
      <c r="E51" s="62">
        <f t="shared" si="10"/>
        <v>-116961.52188344915</v>
      </c>
      <c r="F51" s="62">
        <f t="shared" si="10"/>
        <v>-116798.36602132194</v>
      </c>
      <c r="G51" s="62">
        <f t="shared" si="10"/>
        <v>-116565.50734662244</v>
      </c>
      <c r="H51" s="62">
        <f t="shared" si="10"/>
        <v>-116233.85946736432</v>
      </c>
      <c r="I51" s="62">
        <f t="shared" si="10"/>
        <v>-115762.96702113429</v>
      </c>
      <c r="J51" s="62">
        <f t="shared" si="10"/>
        <v>-115097.40579826315</v>
      </c>
      <c r="K51" s="62">
        <f t="shared" si="10"/>
        <v>-114162.96984907117</v>
      </c>
      <c r="L51" s="62">
        <f t="shared" si="10"/>
        <v>-112863.76466894078</v>
      </c>
      <c r="M51" s="62">
        <f t="shared" si="10"/>
        <v>-111082.60297034449</v>
      </c>
      <c r="N51" s="62">
        <f t="shared" si="10"/>
        <v>-108688.91250900239</v>
      </c>
      <c r="O51" s="62">
        <f t="shared" si="10"/>
        <v>-105559.89664903973</v>
      </c>
      <c r="P51" s="62">
        <f t="shared" si="10"/>
        <v>-101619.43004574107</v>
      </c>
      <c r="Q51" s="62">
        <f t="shared" si="10"/>
        <v>-96890.983232894243</v>
      </c>
      <c r="R51" s="62">
        <f t="shared" si="10"/>
        <v>-91544.180152521745</v>
      </c>
      <c r="S51" s="62">
        <f t="shared" si="10"/>
        <v>-85899.582077953528</v>
      </c>
      <c r="T51" s="62">
        <f t="shared" si="10"/>
        <v>-80366.059135568226</v>
      </c>
      <c r="U51" s="62">
        <f t="shared" si="10"/>
        <v>-75328.779301543953</v>
      </c>
      <c r="V51" s="62">
        <f t="shared" si="10"/>
        <v>-71047.808765066002</v>
      </c>
      <c r="W51" s="62">
        <f t="shared" si="10"/>
        <v>-67619.518043732241</v>
      </c>
      <c r="X51" s="62">
        <f t="shared" si="10"/>
        <v>-65003.580064954105</v>
      </c>
      <c r="Y51" s="62">
        <f t="shared" si="10"/>
        <v>-63080.655852023017</v>
      </c>
      <c r="Z51" s="62">
        <f t="shared" si="10"/>
        <v>-61705.792858076449</v>
      </c>
      <c r="AA51" s="62">
        <f t="shared" si="10"/>
        <v>-60742.216938606354</v>
      </c>
      <c r="AB51" s="62">
        <f t="shared" si="10"/>
        <v>-60076.3267522479</v>
      </c>
      <c r="AC51" s="62">
        <f t="shared" si="10"/>
        <v>-59620.624915142049</v>
      </c>
    </row>
    <row r="52" spans="1:33" x14ac:dyDescent="0.25">
      <c r="A52" s="30" t="str">
        <f>A33</f>
        <v>Capex costumization</v>
      </c>
      <c r="B52" s="62">
        <f>((1+B35)^B43)*B35/(((1+B35)^B43)-1)*(B33)</f>
        <v>78226.718212273947</v>
      </c>
      <c r="C52" s="62">
        <f t="shared" ref="C52:AC52" si="11">((1+C35)^C43)*C35/(((1+C35)^C43)-1)*(C33)</f>
        <v>78226.718212273947</v>
      </c>
      <c r="D52" s="62">
        <f t="shared" si="11"/>
        <v>78226.718212273947</v>
      </c>
      <c r="E52" s="62">
        <f t="shared" si="11"/>
        <v>78226.718212273947</v>
      </c>
      <c r="F52" s="62">
        <f t="shared" si="11"/>
        <v>78226.718212273947</v>
      </c>
      <c r="G52" s="62">
        <f t="shared" si="11"/>
        <v>78226.718212273947</v>
      </c>
      <c r="H52" s="62">
        <f t="shared" si="11"/>
        <v>78226.718212273947</v>
      </c>
      <c r="I52" s="62">
        <f t="shared" si="11"/>
        <v>78226.718212273947</v>
      </c>
      <c r="J52" s="62">
        <f t="shared" si="11"/>
        <v>78226.718212273947</v>
      </c>
      <c r="K52" s="62">
        <f t="shared" si="11"/>
        <v>78226.718212273947</v>
      </c>
      <c r="L52" s="62">
        <f t="shared" si="11"/>
        <v>78226.718212273947</v>
      </c>
      <c r="M52" s="62">
        <f t="shared" si="11"/>
        <v>78226.718212273947</v>
      </c>
      <c r="N52" s="62">
        <f t="shared" si="11"/>
        <v>78226.718212273947</v>
      </c>
      <c r="O52" s="62">
        <f t="shared" si="11"/>
        <v>78226.718212273947</v>
      </c>
      <c r="P52" s="62">
        <f t="shared" si="11"/>
        <v>78226.718212273947</v>
      </c>
      <c r="Q52" s="62">
        <f t="shared" si="11"/>
        <v>78226.718212273947</v>
      </c>
      <c r="R52" s="62">
        <f t="shared" si="11"/>
        <v>78226.718212273947</v>
      </c>
      <c r="S52" s="62">
        <f t="shared" si="11"/>
        <v>78226.718212273947</v>
      </c>
      <c r="T52" s="62">
        <f t="shared" si="11"/>
        <v>78226.718212273947</v>
      </c>
      <c r="U52" s="62">
        <f t="shared" si="11"/>
        <v>78226.718212273947</v>
      </c>
      <c r="V52" s="62">
        <f t="shared" si="11"/>
        <v>78226.718212273947</v>
      </c>
      <c r="W52" s="62">
        <f t="shared" si="11"/>
        <v>78226.718212273947</v>
      </c>
      <c r="X52" s="62">
        <f t="shared" si="11"/>
        <v>78226.718212273947</v>
      </c>
      <c r="Y52" s="62">
        <f t="shared" si="11"/>
        <v>78226.718212273947</v>
      </c>
      <c r="Z52" s="62">
        <f t="shared" si="11"/>
        <v>78226.718212273947</v>
      </c>
      <c r="AA52" s="62">
        <f t="shared" si="11"/>
        <v>78226.718212273947</v>
      </c>
      <c r="AB52" s="62">
        <f t="shared" si="11"/>
        <v>78226.718212273947</v>
      </c>
      <c r="AC52" s="62">
        <f t="shared" si="11"/>
        <v>78226.718212273947</v>
      </c>
    </row>
    <row r="53" spans="1:33" x14ac:dyDescent="0.25">
      <c r="A53" s="30" t="str">
        <f>A34</f>
        <v>Residual value (costumization)</v>
      </c>
      <c r="B53" s="62">
        <f>((1+B35)^B43)*B35/(((1+B35)^B43)-1)*(B34)</f>
        <v>-7822.6718212273945</v>
      </c>
      <c r="C53" s="62">
        <f t="shared" ref="C53:AC53" si="12">((1+C35)^C43)*C35/(((1+C35)^C43)-1)*(C34)</f>
        <v>-7822.6718212273945</v>
      </c>
      <c r="D53" s="62">
        <f t="shared" si="12"/>
        <v>-7822.6718212273945</v>
      </c>
      <c r="E53" s="62">
        <f t="shared" si="12"/>
        <v>-7822.6718212273945</v>
      </c>
      <c r="F53" s="62">
        <f t="shared" si="12"/>
        <v>-7822.6718212273945</v>
      </c>
      <c r="G53" s="62">
        <f t="shared" si="12"/>
        <v>-7822.6718212273945</v>
      </c>
      <c r="H53" s="62">
        <f t="shared" si="12"/>
        <v>-7822.6718212273945</v>
      </c>
      <c r="I53" s="62">
        <f t="shared" si="12"/>
        <v>-7822.6718212273945</v>
      </c>
      <c r="J53" s="62">
        <f t="shared" si="12"/>
        <v>-7822.6718212273945</v>
      </c>
      <c r="K53" s="62">
        <f t="shared" si="12"/>
        <v>-7822.6718212273945</v>
      </c>
      <c r="L53" s="62">
        <f t="shared" si="12"/>
        <v>-7822.6718212273945</v>
      </c>
      <c r="M53" s="62">
        <f t="shared" si="12"/>
        <v>-7822.6718212273945</v>
      </c>
      <c r="N53" s="62">
        <f t="shared" si="12"/>
        <v>-7822.6718212273945</v>
      </c>
      <c r="O53" s="62">
        <f t="shared" si="12"/>
        <v>-7822.6718212273945</v>
      </c>
      <c r="P53" s="62">
        <f t="shared" si="12"/>
        <v>-7822.6718212273945</v>
      </c>
      <c r="Q53" s="62">
        <f t="shared" si="12"/>
        <v>-7822.6718212273945</v>
      </c>
      <c r="R53" s="62">
        <f t="shared" si="12"/>
        <v>-7822.6718212273945</v>
      </c>
      <c r="S53" s="62">
        <f t="shared" si="12"/>
        <v>-7822.6718212273945</v>
      </c>
      <c r="T53" s="62">
        <f t="shared" si="12"/>
        <v>-7822.6718212273945</v>
      </c>
      <c r="U53" s="62">
        <f t="shared" si="12"/>
        <v>-7822.6718212273945</v>
      </c>
      <c r="V53" s="62">
        <f t="shared" si="12"/>
        <v>-7822.6718212273945</v>
      </c>
      <c r="W53" s="62">
        <f t="shared" si="12"/>
        <v>-7822.6718212273945</v>
      </c>
      <c r="X53" s="62">
        <f t="shared" si="12"/>
        <v>-7822.6718212273945</v>
      </c>
      <c r="Y53" s="62">
        <f t="shared" si="12"/>
        <v>-7822.6718212273945</v>
      </c>
      <c r="Z53" s="62">
        <f t="shared" si="12"/>
        <v>-7822.6718212273945</v>
      </c>
      <c r="AA53" s="62">
        <f t="shared" si="12"/>
        <v>-7822.6718212273945</v>
      </c>
      <c r="AB53" s="62">
        <f t="shared" si="12"/>
        <v>-7822.6718212273945</v>
      </c>
      <c r="AC53" s="62">
        <f t="shared" si="12"/>
        <v>-7822.6718212273945</v>
      </c>
    </row>
    <row r="54" spans="1:33" x14ac:dyDescent="0.25">
      <c r="A54" s="30" t="str">
        <f t="shared" ref="A54:AC55" si="13">A36</f>
        <v>Opex fix (admin, crew, insurance)</v>
      </c>
      <c r="B54" s="62">
        <f t="shared" si="13"/>
        <v>1208235.294117647</v>
      </c>
      <c r="C54" s="62">
        <f t="shared" si="13"/>
        <v>1208235.294117647</v>
      </c>
      <c r="D54" s="62">
        <f t="shared" si="13"/>
        <v>1208235.294117647</v>
      </c>
      <c r="E54" s="62">
        <f t="shared" si="13"/>
        <v>1208235.294117647</v>
      </c>
      <c r="F54" s="62">
        <f t="shared" si="13"/>
        <v>1208235.294117647</v>
      </c>
      <c r="G54" s="62">
        <f t="shared" si="13"/>
        <v>1208235.294117647</v>
      </c>
      <c r="H54" s="62">
        <f t="shared" si="13"/>
        <v>1208235.294117647</v>
      </c>
      <c r="I54" s="62">
        <f t="shared" si="13"/>
        <v>1208235.294117647</v>
      </c>
      <c r="J54" s="62">
        <f t="shared" si="13"/>
        <v>1208235.294117647</v>
      </c>
      <c r="K54" s="62">
        <f t="shared" si="13"/>
        <v>1208235.294117647</v>
      </c>
      <c r="L54" s="62">
        <f t="shared" si="13"/>
        <v>1208235.294117647</v>
      </c>
      <c r="M54" s="62">
        <f t="shared" si="13"/>
        <v>1208235.294117647</v>
      </c>
      <c r="N54" s="62">
        <f t="shared" si="13"/>
        <v>1208235.294117647</v>
      </c>
      <c r="O54" s="62">
        <f t="shared" si="13"/>
        <v>1208235.294117647</v>
      </c>
      <c r="P54" s="62">
        <f t="shared" si="13"/>
        <v>1208235.294117647</v>
      </c>
      <c r="Q54" s="62">
        <f t="shared" si="13"/>
        <v>1208235.294117647</v>
      </c>
      <c r="R54" s="62">
        <f t="shared" si="13"/>
        <v>1208235.294117647</v>
      </c>
      <c r="S54" s="62">
        <f t="shared" si="13"/>
        <v>1208235.294117647</v>
      </c>
      <c r="T54" s="62">
        <f t="shared" si="13"/>
        <v>1208235.294117647</v>
      </c>
      <c r="U54" s="62">
        <f t="shared" si="13"/>
        <v>1208235.294117647</v>
      </c>
      <c r="V54" s="62">
        <f t="shared" si="13"/>
        <v>1208235.294117647</v>
      </c>
      <c r="W54" s="62">
        <f t="shared" si="13"/>
        <v>1208235.294117647</v>
      </c>
      <c r="X54" s="62">
        <f t="shared" si="13"/>
        <v>1208235.294117647</v>
      </c>
      <c r="Y54" s="62">
        <f t="shared" si="13"/>
        <v>1208235.294117647</v>
      </c>
      <c r="Z54" s="62">
        <f t="shared" si="13"/>
        <v>1208235.294117647</v>
      </c>
      <c r="AA54" s="62">
        <f t="shared" si="13"/>
        <v>1208235.294117647</v>
      </c>
      <c r="AB54" s="62">
        <f t="shared" si="13"/>
        <v>1208235.294117647</v>
      </c>
      <c r="AC54" s="62">
        <f t="shared" si="13"/>
        <v>1208235.294117647</v>
      </c>
    </row>
    <row r="55" spans="1:33" x14ac:dyDescent="0.25">
      <c r="A55" s="30" t="str">
        <f t="shared" si="13"/>
        <v>Opex maintenance &amp; repair</v>
      </c>
      <c r="B55" s="62">
        <f t="shared" si="13"/>
        <v>488235.29411764705</v>
      </c>
      <c r="C55" s="62">
        <f t="shared" si="13"/>
        <v>488235.29411764705</v>
      </c>
      <c r="D55" s="62">
        <f t="shared" si="13"/>
        <v>488235.29411764705</v>
      </c>
      <c r="E55" s="62">
        <f t="shared" si="13"/>
        <v>488235.29411764705</v>
      </c>
      <c r="F55" s="62">
        <f t="shared" si="13"/>
        <v>488235.29411764705</v>
      </c>
      <c r="G55" s="62">
        <f t="shared" si="13"/>
        <v>488235.29411764705</v>
      </c>
      <c r="H55" s="62">
        <f t="shared" si="13"/>
        <v>488235.29411764705</v>
      </c>
      <c r="I55" s="62">
        <f t="shared" si="13"/>
        <v>488235.29411764705</v>
      </c>
      <c r="J55" s="62">
        <f t="shared" si="13"/>
        <v>488235.29411764705</v>
      </c>
      <c r="K55" s="62">
        <f t="shared" si="13"/>
        <v>488235.29411764705</v>
      </c>
      <c r="L55" s="62">
        <f t="shared" si="13"/>
        <v>488235.29411764705</v>
      </c>
      <c r="M55" s="62">
        <f t="shared" si="13"/>
        <v>488235.29411764705</v>
      </c>
      <c r="N55" s="62">
        <f t="shared" si="13"/>
        <v>488235.29411764705</v>
      </c>
      <c r="O55" s="62">
        <f t="shared" si="13"/>
        <v>488235.29411764705</v>
      </c>
      <c r="P55" s="62">
        <f t="shared" si="13"/>
        <v>488235.29411764705</v>
      </c>
      <c r="Q55" s="62">
        <f t="shared" si="13"/>
        <v>488235.29411764705</v>
      </c>
      <c r="R55" s="62">
        <f t="shared" si="13"/>
        <v>488235.29411764705</v>
      </c>
      <c r="S55" s="62">
        <f t="shared" si="13"/>
        <v>488235.29411764705</v>
      </c>
      <c r="T55" s="62">
        <f t="shared" si="13"/>
        <v>488235.29411764705</v>
      </c>
      <c r="U55" s="62">
        <f t="shared" si="13"/>
        <v>488235.29411764705</v>
      </c>
      <c r="V55" s="62">
        <f t="shared" si="13"/>
        <v>488235.29411764705</v>
      </c>
      <c r="W55" s="62">
        <f t="shared" si="13"/>
        <v>488235.29411764705</v>
      </c>
      <c r="X55" s="62">
        <f t="shared" si="13"/>
        <v>488235.29411764705</v>
      </c>
      <c r="Y55" s="62">
        <f t="shared" si="13"/>
        <v>488235.29411764705</v>
      </c>
      <c r="Z55" s="62">
        <f t="shared" si="13"/>
        <v>488235.29411764705</v>
      </c>
      <c r="AA55" s="62">
        <f t="shared" si="13"/>
        <v>488235.29411764705</v>
      </c>
      <c r="AB55" s="62">
        <f t="shared" si="13"/>
        <v>488235.29411764705</v>
      </c>
      <c r="AC55" s="62">
        <f t="shared" si="13"/>
        <v>488235.29411764705</v>
      </c>
    </row>
    <row r="56" spans="1:33" x14ac:dyDescent="0.25">
      <c r="A56" s="30" t="str">
        <f>A38</f>
        <v>Opex var (mode-fees)</v>
      </c>
      <c r="B56" s="165">
        <f>B38*B47</f>
        <v>101496.22349468413</v>
      </c>
      <c r="C56" s="62">
        <f t="shared" ref="C56:AC56" si="14">C38*C47</f>
        <v>101496.22349468413</v>
      </c>
      <c r="D56" s="62">
        <f t="shared" si="14"/>
        <v>101496.22349468413</v>
      </c>
      <c r="E56" s="62">
        <f t="shared" si="14"/>
        <v>101496.22349468413</v>
      </c>
      <c r="F56" s="62">
        <f t="shared" si="14"/>
        <v>101496.22349468413</v>
      </c>
      <c r="G56" s="62">
        <f t="shared" si="14"/>
        <v>101496.22349468413</v>
      </c>
      <c r="H56" s="62">
        <f t="shared" si="14"/>
        <v>101496.22349468413</v>
      </c>
      <c r="I56" s="62">
        <f t="shared" si="14"/>
        <v>101496.22349468413</v>
      </c>
      <c r="J56" s="62">
        <f t="shared" si="14"/>
        <v>101496.22349468413</v>
      </c>
      <c r="K56" s="62">
        <f t="shared" si="14"/>
        <v>101496.22349468413</v>
      </c>
      <c r="L56" s="62">
        <f t="shared" si="14"/>
        <v>101496.22349468413</v>
      </c>
      <c r="M56" s="62">
        <f t="shared" si="14"/>
        <v>101496.22349468413</v>
      </c>
      <c r="N56" s="62">
        <f t="shared" si="14"/>
        <v>101496.22349468413</v>
      </c>
      <c r="O56" s="62">
        <f t="shared" si="14"/>
        <v>101496.22349468413</v>
      </c>
      <c r="P56" s="62">
        <f t="shared" si="14"/>
        <v>101496.22349468413</v>
      </c>
      <c r="Q56" s="62">
        <f t="shared" si="14"/>
        <v>101496.22349468413</v>
      </c>
      <c r="R56" s="62">
        <f t="shared" si="14"/>
        <v>101496.22349468413</v>
      </c>
      <c r="S56" s="62">
        <f t="shared" si="14"/>
        <v>101496.22349468413</v>
      </c>
      <c r="T56" s="62">
        <f t="shared" si="14"/>
        <v>101496.22349468413</v>
      </c>
      <c r="U56" s="62">
        <f t="shared" si="14"/>
        <v>101496.22349468413</v>
      </c>
      <c r="V56" s="62">
        <f t="shared" si="14"/>
        <v>101496.22349468413</v>
      </c>
      <c r="W56" s="62">
        <f t="shared" si="14"/>
        <v>101496.22349468413</v>
      </c>
      <c r="X56" s="62">
        <f t="shared" si="14"/>
        <v>101496.22349468413</v>
      </c>
      <c r="Y56" s="62">
        <f t="shared" si="14"/>
        <v>101496.22349468413</v>
      </c>
      <c r="Z56" s="62">
        <f t="shared" si="14"/>
        <v>101496.22349468413</v>
      </c>
      <c r="AA56" s="62">
        <f t="shared" si="14"/>
        <v>101496.22349468413</v>
      </c>
      <c r="AB56" s="62">
        <f t="shared" si="14"/>
        <v>101496.22349468413</v>
      </c>
      <c r="AC56" s="62">
        <f t="shared" si="14"/>
        <v>101496.22349468413</v>
      </c>
    </row>
    <row r="57" spans="1:33" x14ac:dyDescent="0.25">
      <c r="A57" s="30" t="str">
        <f>A40</f>
        <v>Fuel Cost</v>
      </c>
      <c r="B57" s="62">
        <f>B39*B40*B47</f>
        <v>2437507.052101518</v>
      </c>
      <c r="C57" s="62">
        <f t="shared" ref="C57:AC57" si="15">C39*C40*C47</f>
        <v>2437338.7839329462</v>
      </c>
      <c r="D57" s="62">
        <f t="shared" si="15"/>
        <v>2437097.9117975063</v>
      </c>
      <c r="E57" s="62">
        <f t="shared" si="15"/>
        <v>2436753.3272688738</v>
      </c>
      <c r="F57" s="62">
        <f t="shared" si="15"/>
        <v>2436260.8399411063</v>
      </c>
      <c r="G57" s="62">
        <f t="shared" si="15"/>
        <v>2435557.9540934572</v>
      </c>
      <c r="H57" s="62">
        <f t="shared" si="15"/>
        <v>2434556.8722096309</v>
      </c>
      <c r="I57" s="62">
        <f t="shared" si="15"/>
        <v>2433135.479441477</v>
      </c>
      <c r="J57" s="62">
        <f t="shared" si="15"/>
        <v>2431126.4773508143</v>
      </c>
      <c r="K57" s="62">
        <f t="shared" si="15"/>
        <v>2428305.8746609245</v>
      </c>
      <c r="L57" s="62">
        <f t="shared" si="15"/>
        <v>2424384.2130114948</v>
      </c>
      <c r="M57" s="62">
        <f t="shared" si="15"/>
        <v>2419007.7615997801</v>
      </c>
      <c r="N57" s="62">
        <f t="shared" si="15"/>
        <v>2411782.387019678</v>
      </c>
      <c r="O57" s="62">
        <f t="shared" si="15"/>
        <v>2402337.4266037703</v>
      </c>
      <c r="P57" s="62">
        <f t="shared" si="15"/>
        <v>2390443.0953654484</v>
      </c>
      <c r="Q57" s="62">
        <f t="shared" si="15"/>
        <v>2376170.2393062925</v>
      </c>
      <c r="R57" s="62">
        <f t="shared" si="15"/>
        <v>2360030.8697070694</v>
      </c>
      <c r="S57" s="62">
        <f t="shared" si="15"/>
        <v>2342992.6034393362</v>
      </c>
      <c r="T57" s="62">
        <f t="shared" si="15"/>
        <v>2326289.6183825689</v>
      </c>
      <c r="U57" s="62">
        <f t="shared" si="15"/>
        <v>2311084.5472785905</v>
      </c>
      <c r="V57" s="62">
        <f t="shared" si="15"/>
        <v>2298162.4020839729</v>
      </c>
      <c r="W57" s="62">
        <f t="shared" si="15"/>
        <v>2287814.0780081702</v>
      </c>
      <c r="X57" s="62">
        <f t="shared" si="15"/>
        <v>2279917.8474469348</v>
      </c>
      <c r="Y57" s="62">
        <f t="shared" si="15"/>
        <v>2274113.4847058197</v>
      </c>
      <c r="Z57" s="62">
        <f t="shared" si="15"/>
        <v>2269963.4493156904</v>
      </c>
      <c r="AA57" s="62">
        <f t="shared" si="15"/>
        <v>2267054.887382986</v>
      </c>
      <c r="AB57" s="62">
        <f t="shared" si="15"/>
        <v>2265044.8923132992</v>
      </c>
      <c r="AC57" s="62">
        <f t="shared" si="15"/>
        <v>2263669.3525252165</v>
      </c>
    </row>
    <row r="58" spans="1:33" ht="15.75" thickBot="1" x14ac:dyDescent="0.3">
      <c r="A58" s="59" t="str">
        <f>A21</f>
        <v>Emission Cost</v>
      </c>
      <c r="B58" s="62">
        <f>B41*B47</f>
        <v>0</v>
      </c>
      <c r="C58" s="62">
        <f t="shared" ref="C58:AC58" si="16">C41*C47</f>
        <v>0</v>
      </c>
      <c r="D58" s="62">
        <f t="shared" si="16"/>
        <v>0</v>
      </c>
      <c r="E58" s="62">
        <f t="shared" si="16"/>
        <v>0</v>
      </c>
      <c r="F58" s="62">
        <f t="shared" si="16"/>
        <v>0</v>
      </c>
      <c r="G58" s="62">
        <f t="shared" si="16"/>
        <v>0</v>
      </c>
      <c r="H58" s="62">
        <f t="shared" si="16"/>
        <v>0</v>
      </c>
      <c r="I58" s="62">
        <f t="shared" si="16"/>
        <v>0</v>
      </c>
      <c r="J58" s="62">
        <f t="shared" si="16"/>
        <v>0</v>
      </c>
      <c r="K58" s="62">
        <f t="shared" si="16"/>
        <v>0</v>
      </c>
      <c r="L58" s="62">
        <f t="shared" si="16"/>
        <v>0</v>
      </c>
      <c r="M58" s="62">
        <f t="shared" si="16"/>
        <v>0</v>
      </c>
      <c r="N58" s="62">
        <f t="shared" si="16"/>
        <v>0</v>
      </c>
      <c r="O58" s="62">
        <f t="shared" si="16"/>
        <v>0</v>
      </c>
      <c r="P58" s="62">
        <f t="shared" si="16"/>
        <v>0</v>
      </c>
      <c r="Q58" s="62">
        <f t="shared" si="16"/>
        <v>0</v>
      </c>
      <c r="R58" s="62">
        <f t="shared" si="16"/>
        <v>0</v>
      </c>
      <c r="S58" s="62">
        <f t="shared" si="16"/>
        <v>0</v>
      </c>
      <c r="T58" s="62">
        <f t="shared" si="16"/>
        <v>0</v>
      </c>
      <c r="U58" s="62">
        <f t="shared" si="16"/>
        <v>0</v>
      </c>
      <c r="V58" s="62">
        <f t="shared" si="16"/>
        <v>0</v>
      </c>
      <c r="W58" s="62">
        <f t="shared" si="16"/>
        <v>0</v>
      </c>
      <c r="X58" s="62">
        <f t="shared" si="16"/>
        <v>0</v>
      </c>
      <c r="Y58" s="62">
        <f t="shared" si="16"/>
        <v>0</v>
      </c>
      <c r="Z58" s="62">
        <f t="shared" si="16"/>
        <v>0</v>
      </c>
      <c r="AA58" s="62">
        <f t="shared" si="16"/>
        <v>0</v>
      </c>
      <c r="AB58" s="62">
        <f t="shared" si="16"/>
        <v>0</v>
      </c>
      <c r="AC58" s="62">
        <f t="shared" si="16"/>
        <v>0</v>
      </c>
    </row>
    <row r="59" spans="1:33" ht="15.75" thickBot="1" x14ac:dyDescent="0.3">
      <c r="A59" s="31" t="s">
        <v>209</v>
      </c>
      <c r="B59" s="64">
        <f>B50+B51+B52+B53+B54+B55+B56+B57+B58</f>
        <v>5362067.4604284884</v>
      </c>
      <c r="C59" s="64">
        <f t="shared" ref="C59:AC59" si="17">C50+C51+C52+C53+C54+C55+C56+C57+C58</f>
        <v>5361954.9377310462</v>
      </c>
      <c r="D59" s="64">
        <f t="shared" si="17"/>
        <v>5361793.8639958985</v>
      </c>
      <c r="E59" s="64">
        <f t="shared" si="17"/>
        <v>5361563.4366905596</v>
      </c>
      <c r="F59" s="64">
        <f t="shared" si="17"/>
        <v>5361234.1052249186</v>
      </c>
      <c r="G59" s="64">
        <f t="shared" si="17"/>
        <v>5360764.0780519694</v>
      </c>
      <c r="H59" s="64">
        <f t="shared" si="17"/>
        <v>5360094.6440474009</v>
      </c>
      <c r="I59" s="64">
        <f t="shared" si="17"/>
        <v>5359144.1437254772</v>
      </c>
      <c r="J59" s="64">
        <f t="shared" si="17"/>
        <v>5357800.7028576853</v>
      </c>
      <c r="K59" s="64">
        <f t="shared" si="17"/>
        <v>5355914.5361169875</v>
      </c>
      <c r="L59" s="64">
        <f t="shared" si="17"/>
        <v>5353292.0796476882</v>
      </c>
      <c r="M59" s="64">
        <f t="shared" si="17"/>
        <v>5349696.78993457</v>
      </c>
      <c r="N59" s="64">
        <f t="shared" si="17"/>
        <v>5344865.1058158102</v>
      </c>
      <c r="O59" s="64">
        <f t="shared" si="17"/>
        <v>5338549.1612598654</v>
      </c>
      <c r="P59" s="64">
        <f t="shared" si="17"/>
        <v>5330595.2966248412</v>
      </c>
      <c r="Q59" s="64">
        <f t="shared" si="17"/>
        <v>5321050.8873785324</v>
      </c>
      <c r="R59" s="64">
        <f t="shared" si="17"/>
        <v>5310258.3208596818</v>
      </c>
      <c r="S59" s="64">
        <f t="shared" si="17"/>
        <v>5298864.6526665166</v>
      </c>
      <c r="T59" s="64">
        <f t="shared" si="17"/>
        <v>5287695.190552135</v>
      </c>
      <c r="U59" s="64">
        <f t="shared" si="17"/>
        <v>5277527.3992821807</v>
      </c>
      <c r="V59" s="64">
        <f t="shared" si="17"/>
        <v>5268886.2246240415</v>
      </c>
      <c r="W59" s="64">
        <f t="shared" si="17"/>
        <v>5261966.1912695728</v>
      </c>
      <c r="X59" s="64">
        <f t="shared" si="17"/>
        <v>5256685.8986871149</v>
      </c>
      <c r="Y59" s="64">
        <f t="shared" si="17"/>
        <v>5252804.4601589311</v>
      </c>
      <c r="Z59" s="64">
        <f t="shared" si="17"/>
        <v>5250029.2877627481</v>
      </c>
      <c r="AA59" s="64">
        <f t="shared" si="17"/>
        <v>5248084.3017495144</v>
      </c>
      <c r="AB59" s="64">
        <f t="shared" si="17"/>
        <v>5246740.1968661863</v>
      </c>
      <c r="AC59" s="64">
        <f t="shared" si="17"/>
        <v>5245820.3589152088</v>
      </c>
    </row>
    <row r="60" spans="1:33" ht="15.75" thickBot="1" x14ac:dyDescent="0.3">
      <c r="AC60" s="32"/>
      <c r="AG60" s="4">
        <f>2600000/1.5</f>
        <v>1733333.3333333333</v>
      </c>
    </row>
    <row r="61" spans="1:33" ht="15.75" thickBot="1" x14ac:dyDescent="0.3">
      <c r="A61" s="26" t="s">
        <v>208</v>
      </c>
      <c r="B61" s="27">
        <v>2023</v>
      </c>
      <c r="C61" s="27">
        <v>2024</v>
      </c>
      <c r="D61" s="27">
        <v>2025</v>
      </c>
      <c r="E61" s="27">
        <v>2026</v>
      </c>
      <c r="F61" s="27">
        <v>2027</v>
      </c>
      <c r="G61" s="27">
        <v>2028</v>
      </c>
      <c r="H61" s="27">
        <v>2029</v>
      </c>
      <c r="I61" s="27">
        <v>2030</v>
      </c>
      <c r="J61" s="27">
        <v>2031</v>
      </c>
      <c r="K61" s="27">
        <v>2032</v>
      </c>
      <c r="L61" s="27">
        <v>2033</v>
      </c>
      <c r="M61" s="27">
        <v>2034</v>
      </c>
      <c r="N61" s="27">
        <v>2035</v>
      </c>
      <c r="O61" s="27">
        <v>2036</v>
      </c>
      <c r="P61" s="27">
        <v>2037</v>
      </c>
      <c r="Q61" s="27">
        <v>2038</v>
      </c>
      <c r="R61" s="27">
        <v>2039</v>
      </c>
      <c r="S61" s="27">
        <v>2040</v>
      </c>
      <c r="T61" s="27">
        <v>2041</v>
      </c>
      <c r="U61" s="27">
        <v>2042</v>
      </c>
      <c r="V61" s="27">
        <v>2043</v>
      </c>
      <c r="W61" s="27">
        <v>2044</v>
      </c>
      <c r="X61" s="27">
        <v>2045</v>
      </c>
      <c r="Y61" s="27">
        <v>2046</v>
      </c>
      <c r="Z61" s="27">
        <v>2047</v>
      </c>
      <c r="AA61" s="27">
        <v>2048</v>
      </c>
      <c r="AB61" s="27">
        <v>2049</v>
      </c>
      <c r="AC61" s="28">
        <v>2050</v>
      </c>
      <c r="AG61" s="40">
        <f>AG60+B50+B51+B52+B53+B57</f>
        <v>5297433.9820318427</v>
      </c>
    </row>
    <row r="62" spans="1:33" x14ac:dyDescent="0.25">
      <c r="A62" s="29" t="str">
        <f t="shared" ref="A62:A69" si="18">A50</f>
        <v>Capex vehicle</v>
      </c>
      <c r="B62" s="65">
        <f>((1+B35)^B42)*B35/(((1+B35)^B42)-1)*(B31)/B47</f>
        <v>9.7783397765342439</v>
      </c>
      <c r="C62" s="65">
        <f t="shared" ref="C62:AC62" si="19">((1+C35)^C42)*C35/(((1+C35)^C42)-1)*(C31)/C47</f>
        <v>9.7783397765342439</v>
      </c>
      <c r="D62" s="65">
        <f t="shared" si="19"/>
        <v>9.7783397765342439</v>
      </c>
      <c r="E62" s="65">
        <f t="shared" si="19"/>
        <v>9.7783397765342439</v>
      </c>
      <c r="F62" s="65">
        <f t="shared" si="19"/>
        <v>9.7783397765342439</v>
      </c>
      <c r="G62" s="65">
        <f t="shared" si="19"/>
        <v>9.7783397765342439</v>
      </c>
      <c r="H62" s="65">
        <f t="shared" si="19"/>
        <v>9.7783397765342439</v>
      </c>
      <c r="I62" s="65">
        <f t="shared" si="19"/>
        <v>9.7783397765342439</v>
      </c>
      <c r="J62" s="65">
        <f t="shared" si="19"/>
        <v>9.7783397765342439</v>
      </c>
      <c r="K62" s="65">
        <f t="shared" si="19"/>
        <v>9.7783397765342439</v>
      </c>
      <c r="L62" s="65">
        <f t="shared" si="19"/>
        <v>9.7783397765342439</v>
      </c>
      <c r="M62" s="65">
        <f t="shared" si="19"/>
        <v>9.7783397765342439</v>
      </c>
      <c r="N62" s="65">
        <f t="shared" si="19"/>
        <v>9.7783397765342439</v>
      </c>
      <c r="O62" s="65">
        <f t="shared" si="19"/>
        <v>9.7783397765342439</v>
      </c>
      <c r="P62" s="65">
        <f t="shared" si="19"/>
        <v>9.7783397765342439</v>
      </c>
      <c r="Q62" s="65">
        <f t="shared" si="19"/>
        <v>9.7783397765342439</v>
      </c>
      <c r="R62" s="65">
        <f t="shared" si="19"/>
        <v>9.7783397765342439</v>
      </c>
      <c r="S62" s="65">
        <f t="shared" si="19"/>
        <v>9.7783397765342439</v>
      </c>
      <c r="T62" s="65">
        <f t="shared" si="19"/>
        <v>9.7783397765342439</v>
      </c>
      <c r="U62" s="65">
        <f t="shared" si="19"/>
        <v>9.7783397765342439</v>
      </c>
      <c r="V62" s="65">
        <f t="shared" si="19"/>
        <v>9.7783397765342439</v>
      </c>
      <c r="W62" s="65">
        <f t="shared" si="19"/>
        <v>9.7783397765342439</v>
      </c>
      <c r="X62" s="65">
        <f t="shared" si="19"/>
        <v>9.7783397765342439</v>
      </c>
      <c r="Y62" s="65">
        <f t="shared" si="19"/>
        <v>9.7783397765342439</v>
      </c>
      <c r="Z62" s="65">
        <f t="shared" si="19"/>
        <v>9.7783397765342439</v>
      </c>
      <c r="AA62" s="65">
        <f t="shared" si="19"/>
        <v>9.7783397765342439</v>
      </c>
      <c r="AB62" s="65">
        <f t="shared" si="19"/>
        <v>9.7783397765342439</v>
      </c>
      <c r="AC62" s="65">
        <f t="shared" si="19"/>
        <v>9.7783397765342439</v>
      </c>
      <c r="AG62" s="4">
        <f>AG61/B27</f>
        <v>44.145283183598686</v>
      </c>
    </row>
    <row r="63" spans="1:33" x14ac:dyDescent="0.25">
      <c r="A63" s="30" t="str">
        <f t="shared" si="18"/>
        <v>Residual value (vehicle)</v>
      </c>
      <c r="B63" s="66">
        <f>((1+B35)^B42)*B35/(((1+B35)^B42)-1)*(B32)/B47</f>
        <v>-0.97676019148470272</v>
      </c>
      <c r="C63" s="66">
        <f t="shared" ref="C63:AC63" si="20">((1+C35)^C42)*C35/(((1+C35)^C42)-1)*(C32)/C47</f>
        <v>-0.97629564589195228</v>
      </c>
      <c r="D63" s="66">
        <f t="shared" si="20"/>
        <v>-0.97563065922284864</v>
      </c>
      <c r="E63" s="66">
        <f t="shared" si="20"/>
        <v>-0.97467934902874298</v>
      </c>
      <c r="F63" s="66">
        <f t="shared" si="20"/>
        <v>-0.97331971684434948</v>
      </c>
      <c r="G63" s="66">
        <f t="shared" si="20"/>
        <v>-0.97137922788852038</v>
      </c>
      <c r="H63" s="66">
        <f t="shared" si="20"/>
        <v>-0.96861549556136939</v>
      </c>
      <c r="I63" s="66">
        <f t="shared" si="20"/>
        <v>-0.96469139184278574</v>
      </c>
      <c r="J63" s="66">
        <f t="shared" si="20"/>
        <v>-0.95914504831885961</v>
      </c>
      <c r="K63" s="66">
        <f t="shared" si="20"/>
        <v>-0.95135808207559314</v>
      </c>
      <c r="L63" s="66">
        <f t="shared" si="20"/>
        <v>-0.94053137224117322</v>
      </c>
      <c r="M63" s="66">
        <f t="shared" si="20"/>
        <v>-0.92568835808620409</v>
      </c>
      <c r="N63" s="66">
        <f t="shared" si="20"/>
        <v>-0.90574093757501994</v>
      </c>
      <c r="O63" s="66">
        <f t="shared" si="20"/>
        <v>-0.87966580540866446</v>
      </c>
      <c r="P63" s="66">
        <f t="shared" si="20"/>
        <v>-0.84682858371450898</v>
      </c>
      <c r="Q63" s="66">
        <f t="shared" si="20"/>
        <v>-0.80742486027411864</v>
      </c>
      <c r="R63" s="66">
        <f t="shared" si="20"/>
        <v>-0.7628681679376812</v>
      </c>
      <c r="S63" s="66">
        <f t="shared" si="20"/>
        <v>-0.71582985064961269</v>
      </c>
      <c r="T63" s="66">
        <f t="shared" si="20"/>
        <v>-0.66971715946306853</v>
      </c>
      <c r="U63" s="66">
        <f t="shared" si="20"/>
        <v>-0.62773982751286628</v>
      </c>
      <c r="V63" s="66">
        <f t="shared" si="20"/>
        <v>-0.59206507304221667</v>
      </c>
      <c r="W63" s="66">
        <f t="shared" si="20"/>
        <v>-0.56349598369776865</v>
      </c>
      <c r="X63" s="66">
        <f t="shared" si="20"/>
        <v>-0.54169650054128426</v>
      </c>
      <c r="Y63" s="66">
        <f t="shared" si="20"/>
        <v>-0.52567213210019181</v>
      </c>
      <c r="Z63" s="66">
        <f t="shared" si="20"/>
        <v>-0.51421494048397043</v>
      </c>
      <c r="AA63" s="66">
        <f t="shared" si="20"/>
        <v>-0.50618514115505298</v>
      </c>
      <c r="AB63" s="66">
        <f t="shared" si="20"/>
        <v>-0.50063605626873253</v>
      </c>
      <c r="AC63" s="66">
        <f t="shared" si="20"/>
        <v>-0.49683854095951707</v>
      </c>
    </row>
    <row r="64" spans="1:33" x14ac:dyDescent="0.25">
      <c r="A64" s="30" t="str">
        <f t="shared" si="18"/>
        <v>Capex costumization</v>
      </c>
      <c r="B64" s="66">
        <f>((1+B35)^B43)*B35/(((1+B35)^B43)-1)*(B33)/B47</f>
        <v>0.65188931843561626</v>
      </c>
      <c r="C64" s="66">
        <f t="shared" ref="C64:AC64" si="21">((1+C35)^C43)*C35/(((1+C35)^C43)-1)*(C33)/C47</f>
        <v>0.65188931843561626</v>
      </c>
      <c r="D64" s="66">
        <f t="shared" si="21"/>
        <v>0.65188931843561626</v>
      </c>
      <c r="E64" s="66">
        <f t="shared" si="21"/>
        <v>0.65188931843561626</v>
      </c>
      <c r="F64" s="66">
        <f t="shared" si="21"/>
        <v>0.65188931843561626</v>
      </c>
      <c r="G64" s="66">
        <f t="shared" si="21"/>
        <v>0.65188931843561626</v>
      </c>
      <c r="H64" s="66">
        <f t="shared" si="21"/>
        <v>0.65188931843561626</v>
      </c>
      <c r="I64" s="66">
        <f t="shared" si="21"/>
        <v>0.65188931843561626</v>
      </c>
      <c r="J64" s="66">
        <f t="shared" si="21"/>
        <v>0.65188931843561626</v>
      </c>
      <c r="K64" s="66">
        <f t="shared" si="21"/>
        <v>0.65188931843561626</v>
      </c>
      <c r="L64" s="66">
        <f t="shared" si="21"/>
        <v>0.65188931843561626</v>
      </c>
      <c r="M64" s="66">
        <f t="shared" si="21"/>
        <v>0.65188931843561626</v>
      </c>
      <c r="N64" s="66">
        <f t="shared" si="21"/>
        <v>0.65188931843561626</v>
      </c>
      <c r="O64" s="66">
        <f t="shared" si="21"/>
        <v>0.65188931843561626</v>
      </c>
      <c r="P64" s="66">
        <f t="shared" si="21"/>
        <v>0.65188931843561626</v>
      </c>
      <c r="Q64" s="66">
        <f t="shared" si="21"/>
        <v>0.65188931843561626</v>
      </c>
      <c r="R64" s="66">
        <f t="shared" si="21"/>
        <v>0.65188931843561626</v>
      </c>
      <c r="S64" s="66">
        <f t="shared" si="21"/>
        <v>0.65188931843561626</v>
      </c>
      <c r="T64" s="66">
        <f t="shared" si="21"/>
        <v>0.65188931843561626</v>
      </c>
      <c r="U64" s="66">
        <f t="shared" si="21"/>
        <v>0.65188931843561626</v>
      </c>
      <c r="V64" s="66">
        <f t="shared" si="21"/>
        <v>0.65188931843561626</v>
      </c>
      <c r="W64" s="66">
        <f t="shared" si="21"/>
        <v>0.65188931843561626</v>
      </c>
      <c r="X64" s="66">
        <f t="shared" si="21"/>
        <v>0.65188931843561626</v>
      </c>
      <c r="Y64" s="66">
        <f t="shared" si="21"/>
        <v>0.65188931843561626</v>
      </c>
      <c r="Z64" s="66">
        <f t="shared" si="21"/>
        <v>0.65188931843561626</v>
      </c>
      <c r="AA64" s="66">
        <f t="shared" si="21"/>
        <v>0.65188931843561626</v>
      </c>
      <c r="AB64" s="66">
        <f t="shared" si="21"/>
        <v>0.65188931843561626</v>
      </c>
      <c r="AC64" s="66">
        <f t="shared" si="21"/>
        <v>0.65188931843561626</v>
      </c>
    </row>
    <row r="65" spans="1:29" x14ac:dyDescent="0.25">
      <c r="A65" s="30" t="str">
        <f t="shared" si="18"/>
        <v>Residual value (costumization)</v>
      </c>
      <c r="B65" s="66">
        <f>((1+B35)^B43)*B35/(((1+B35)^B43)-1)*(B34)/B47</f>
        <v>-6.5188931843561615E-2</v>
      </c>
      <c r="C65" s="66">
        <f t="shared" ref="C65:AC65" si="22">((1+C35)^C43)*C35/(((1+C35)^C43)-1)*(C34)/C47</f>
        <v>-6.5188931843561615E-2</v>
      </c>
      <c r="D65" s="66">
        <f t="shared" si="22"/>
        <v>-6.5188931843561615E-2</v>
      </c>
      <c r="E65" s="66">
        <f t="shared" si="22"/>
        <v>-6.5188931843561615E-2</v>
      </c>
      <c r="F65" s="66">
        <f t="shared" si="22"/>
        <v>-6.5188931843561615E-2</v>
      </c>
      <c r="G65" s="66">
        <f t="shared" si="22"/>
        <v>-6.5188931843561615E-2</v>
      </c>
      <c r="H65" s="66">
        <f t="shared" si="22"/>
        <v>-6.5188931843561615E-2</v>
      </c>
      <c r="I65" s="66">
        <f t="shared" si="22"/>
        <v>-6.5188931843561615E-2</v>
      </c>
      <c r="J65" s="66">
        <f t="shared" si="22"/>
        <v>-6.5188931843561615E-2</v>
      </c>
      <c r="K65" s="66">
        <f t="shared" si="22"/>
        <v>-6.5188931843561615E-2</v>
      </c>
      <c r="L65" s="66">
        <f t="shared" si="22"/>
        <v>-6.5188931843561615E-2</v>
      </c>
      <c r="M65" s="66">
        <f t="shared" si="22"/>
        <v>-6.5188931843561615E-2</v>
      </c>
      <c r="N65" s="66">
        <f t="shared" si="22"/>
        <v>-6.5188931843561615E-2</v>
      </c>
      <c r="O65" s="66">
        <f t="shared" si="22"/>
        <v>-6.5188931843561615E-2</v>
      </c>
      <c r="P65" s="66">
        <f t="shared" si="22"/>
        <v>-6.5188931843561615E-2</v>
      </c>
      <c r="Q65" s="66">
        <f t="shared" si="22"/>
        <v>-6.5188931843561615E-2</v>
      </c>
      <c r="R65" s="66">
        <f t="shared" si="22"/>
        <v>-6.5188931843561615E-2</v>
      </c>
      <c r="S65" s="66">
        <f t="shared" si="22"/>
        <v>-6.5188931843561615E-2</v>
      </c>
      <c r="T65" s="66">
        <f t="shared" si="22"/>
        <v>-6.5188931843561615E-2</v>
      </c>
      <c r="U65" s="66">
        <f t="shared" si="22"/>
        <v>-6.5188931843561615E-2</v>
      </c>
      <c r="V65" s="66">
        <f t="shared" si="22"/>
        <v>-6.5188931843561615E-2</v>
      </c>
      <c r="W65" s="66">
        <f t="shared" si="22"/>
        <v>-6.5188931843561615E-2</v>
      </c>
      <c r="X65" s="66">
        <f t="shared" si="22"/>
        <v>-6.5188931843561615E-2</v>
      </c>
      <c r="Y65" s="66">
        <f t="shared" si="22"/>
        <v>-6.5188931843561615E-2</v>
      </c>
      <c r="Z65" s="66">
        <f t="shared" si="22"/>
        <v>-6.5188931843561615E-2</v>
      </c>
      <c r="AA65" s="66">
        <f t="shared" si="22"/>
        <v>-6.5188931843561615E-2</v>
      </c>
      <c r="AB65" s="66">
        <f t="shared" si="22"/>
        <v>-6.5188931843561615E-2</v>
      </c>
      <c r="AC65" s="66">
        <f t="shared" si="22"/>
        <v>-6.5188931843561615E-2</v>
      </c>
    </row>
    <row r="66" spans="1:29" x14ac:dyDescent="0.25">
      <c r="A66" s="30" t="str">
        <f t="shared" si="18"/>
        <v>Opex fix (admin, crew, insurance)</v>
      </c>
      <c r="B66" s="66">
        <f>B36/B47</f>
        <v>10.068627450980392</v>
      </c>
      <c r="C66" s="66">
        <f t="shared" ref="C66:AC66" si="23">C36/C47</f>
        <v>10.068627450980392</v>
      </c>
      <c r="D66" s="66">
        <f t="shared" si="23"/>
        <v>10.068627450980392</v>
      </c>
      <c r="E66" s="66">
        <f t="shared" si="23"/>
        <v>10.068627450980392</v>
      </c>
      <c r="F66" s="66">
        <f t="shared" si="23"/>
        <v>10.068627450980392</v>
      </c>
      <c r="G66" s="66">
        <f t="shared" si="23"/>
        <v>10.068627450980392</v>
      </c>
      <c r="H66" s="66">
        <f t="shared" si="23"/>
        <v>10.068627450980392</v>
      </c>
      <c r="I66" s="66">
        <f t="shared" si="23"/>
        <v>10.068627450980392</v>
      </c>
      <c r="J66" s="66">
        <f t="shared" si="23"/>
        <v>10.068627450980392</v>
      </c>
      <c r="K66" s="66">
        <f t="shared" si="23"/>
        <v>10.068627450980392</v>
      </c>
      <c r="L66" s="66">
        <f t="shared" si="23"/>
        <v>10.068627450980392</v>
      </c>
      <c r="M66" s="66">
        <f t="shared" si="23"/>
        <v>10.068627450980392</v>
      </c>
      <c r="N66" s="66">
        <f t="shared" si="23"/>
        <v>10.068627450980392</v>
      </c>
      <c r="O66" s="66">
        <f t="shared" si="23"/>
        <v>10.068627450980392</v>
      </c>
      <c r="P66" s="66">
        <f t="shared" si="23"/>
        <v>10.068627450980392</v>
      </c>
      <c r="Q66" s="66">
        <f t="shared" si="23"/>
        <v>10.068627450980392</v>
      </c>
      <c r="R66" s="66">
        <f t="shared" si="23"/>
        <v>10.068627450980392</v>
      </c>
      <c r="S66" s="66">
        <f t="shared" si="23"/>
        <v>10.068627450980392</v>
      </c>
      <c r="T66" s="66">
        <f t="shared" si="23"/>
        <v>10.068627450980392</v>
      </c>
      <c r="U66" s="66">
        <f t="shared" si="23"/>
        <v>10.068627450980392</v>
      </c>
      <c r="V66" s="66">
        <f t="shared" si="23"/>
        <v>10.068627450980392</v>
      </c>
      <c r="W66" s="66">
        <f t="shared" si="23"/>
        <v>10.068627450980392</v>
      </c>
      <c r="X66" s="66">
        <f t="shared" si="23"/>
        <v>10.068627450980392</v>
      </c>
      <c r="Y66" s="66">
        <f t="shared" si="23"/>
        <v>10.068627450980392</v>
      </c>
      <c r="Z66" s="66">
        <f t="shared" si="23"/>
        <v>10.068627450980392</v>
      </c>
      <c r="AA66" s="66">
        <f t="shared" si="23"/>
        <v>10.068627450980392</v>
      </c>
      <c r="AB66" s="66">
        <f t="shared" si="23"/>
        <v>10.068627450980392</v>
      </c>
      <c r="AC66" s="66">
        <f t="shared" si="23"/>
        <v>10.068627450980392</v>
      </c>
    </row>
    <row r="67" spans="1:29" x14ac:dyDescent="0.25">
      <c r="A67" s="30" t="str">
        <f t="shared" si="18"/>
        <v>Opex maintenance &amp; repair</v>
      </c>
      <c r="B67" s="66">
        <f>B37/B47</f>
        <v>4.0686274509803919</v>
      </c>
      <c r="C67" s="66">
        <f t="shared" ref="C67:AC67" si="24">C37/C47</f>
        <v>4.0686274509803919</v>
      </c>
      <c r="D67" s="66">
        <f t="shared" si="24"/>
        <v>4.0686274509803919</v>
      </c>
      <c r="E67" s="66">
        <f t="shared" si="24"/>
        <v>4.0686274509803919</v>
      </c>
      <c r="F67" s="66">
        <f t="shared" si="24"/>
        <v>4.0686274509803919</v>
      </c>
      <c r="G67" s="66">
        <f t="shared" si="24"/>
        <v>4.0686274509803919</v>
      </c>
      <c r="H67" s="66">
        <f t="shared" si="24"/>
        <v>4.0686274509803919</v>
      </c>
      <c r="I67" s="66">
        <f t="shared" si="24"/>
        <v>4.0686274509803919</v>
      </c>
      <c r="J67" s="66">
        <f t="shared" si="24"/>
        <v>4.0686274509803919</v>
      </c>
      <c r="K67" s="66">
        <f t="shared" si="24"/>
        <v>4.0686274509803919</v>
      </c>
      <c r="L67" s="66">
        <f t="shared" si="24"/>
        <v>4.0686274509803919</v>
      </c>
      <c r="M67" s="66">
        <f t="shared" si="24"/>
        <v>4.0686274509803919</v>
      </c>
      <c r="N67" s="66">
        <f t="shared" si="24"/>
        <v>4.0686274509803919</v>
      </c>
      <c r="O67" s="66">
        <f t="shared" si="24"/>
        <v>4.0686274509803919</v>
      </c>
      <c r="P67" s="66">
        <f t="shared" si="24"/>
        <v>4.0686274509803919</v>
      </c>
      <c r="Q67" s="66">
        <f t="shared" si="24"/>
        <v>4.0686274509803919</v>
      </c>
      <c r="R67" s="66">
        <f t="shared" si="24"/>
        <v>4.0686274509803919</v>
      </c>
      <c r="S67" s="66">
        <f t="shared" si="24"/>
        <v>4.0686274509803919</v>
      </c>
      <c r="T67" s="66">
        <f t="shared" si="24"/>
        <v>4.0686274509803919</v>
      </c>
      <c r="U67" s="66">
        <f t="shared" si="24"/>
        <v>4.0686274509803919</v>
      </c>
      <c r="V67" s="66">
        <f t="shared" si="24"/>
        <v>4.0686274509803919</v>
      </c>
      <c r="W67" s="66">
        <f t="shared" si="24"/>
        <v>4.0686274509803919</v>
      </c>
      <c r="X67" s="66">
        <f t="shared" si="24"/>
        <v>4.0686274509803919</v>
      </c>
      <c r="Y67" s="66">
        <f t="shared" si="24"/>
        <v>4.0686274509803919</v>
      </c>
      <c r="Z67" s="66">
        <f t="shared" si="24"/>
        <v>4.0686274509803919</v>
      </c>
      <c r="AA67" s="66">
        <f t="shared" si="24"/>
        <v>4.0686274509803919</v>
      </c>
      <c r="AB67" s="66">
        <f t="shared" si="24"/>
        <v>4.0686274509803919</v>
      </c>
      <c r="AC67" s="66">
        <f t="shared" si="24"/>
        <v>4.0686274509803919</v>
      </c>
    </row>
    <row r="68" spans="1:29" x14ac:dyDescent="0.25">
      <c r="A68" s="30" t="str">
        <f t="shared" si="18"/>
        <v>Opex var (mode-fees)</v>
      </c>
      <c r="B68" s="66">
        <f>B38*B47/B47</f>
        <v>0.8458018624557011</v>
      </c>
      <c r="C68" s="66">
        <f t="shared" ref="C68:AC68" si="25">C38*C47/C47</f>
        <v>0.8458018624557011</v>
      </c>
      <c r="D68" s="66">
        <f t="shared" si="25"/>
        <v>0.8458018624557011</v>
      </c>
      <c r="E68" s="66">
        <f t="shared" si="25"/>
        <v>0.8458018624557011</v>
      </c>
      <c r="F68" s="66">
        <f t="shared" si="25"/>
        <v>0.8458018624557011</v>
      </c>
      <c r="G68" s="66">
        <f t="shared" si="25"/>
        <v>0.8458018624557011</v>
      </c>
      <c r="H68" s="66">
        <f t="shared" si="25"/>
        <v>0.8458018624557011</v>
      </c>
      <c r="I68" s="66">
        <f t="shared" si="25"/>
        <v>0.8458018624557011</v>
      </c>
      <c r="J68" s="66">
        <f t="shared" si="25"/>
        <v>0.8458018624557011</v>
      </c>
      <c r="K68" s="66">
        <f t="shared" si="25"/>
        <v>0.8458018624557011</v>
      </c>
      <c r="L68" s="66">
        <f t="shared" si="25"/>
        <v>0.8458018624557011</v>
      </c>
      <c r="M68" s="66">
        <f t="shared" si="25"/>
        <v>0.8458018624557011</v>
      </c>
      <c r="N68" s="66">
        <f t="shared" si="25"/>
        <v>0.8458018624557011</v>
      </c>
      <c r="O68" s="66">
        <f t="shared" si="25"/>
        <v>0.8458018624557011</v>
      </c>
      <c r="P68" s="66">
        <f t="shared" si="25"/>
        <v>0.8458018624557011</v>
      </c>
      <c r="Q68" s="66">
        <f t="shared" si="25"/>
        <v>0.8458018624557011</v>
      </c>
      <c r="R68" s="66">
        <f t="shared" si="25"/>
        <v>0.8458018624557011</v>
      </c>
      <c r="S68" s="66">
        <f t="shared" si="25"/>
        <v>0.8458018624557011</v>
      </c>
      <c r="T68" s="66">
        <f t="shared" si="25"/>
        <v>0.8458018624557011</v>
      </c>
      <c r="U68" s="66">
        <f t="shared" si="25"/>
        <v>0.8458018624557011</v>
      </c>
      <c r="V68" s="66">
        <f t="shared" si="25"/>
        <v>0.8458018624557011</v>
      </c>
      <c r="W68" s="66">
        <f t="shared" si="25"/>
        <v>0.8458018624557011</v>
      </c>
      <c r="X68" s="66">
        <f t="shared" si="25"/>
        <v>0.8458018624557011</v>
      </c>
      <c r="Y68" s="66">
        <f t="shared" si="25"/>
        <v>0.8458018624557011</v>
      </c>
      <c r="Z68" s="66">
        <f t="shared" si="25"/>
        <v>0.8458018624557011</v>
      </c>
      <c r="AA68" s="66">
        <f t="shared" si="25"/>
        <v>0.8458018624557011</v>
      </c>
      <c r="AB68" s="66">
        <f t="shared" si="25"/>
        <v>0.8458018624557011</v>
      </c>
      <c r="AC68" s="66">
        <f t="shared" si="25"/>
        <v>0.8458018624557011</v>
      </c>
    </row>
    <row r="69" spans="1:29" x14ac:dyDescent="0.25">
      <c r="A69" s="30" t="str">
        <f t="shared" si="18"/>
        <v>Fuel Cost</v>
      </c>
      <c r="B69" s="66">
        <f>B39*B40*B47/B47</f>
        <v>20.312558767512652</v>
      </c>
      <c r="C69" s="66">
        <f t="shared" ref="C69:AC69" si="26">C39*C40*C47/C47</f>
        <v>20.31115653277455</v>
      </c>
      <c r="D69" s="66">
        <f t="shared" si="26"/>
        <v>20.309149264979219</v>
      </c>
      <c r="E69" s="66">
        <f t="shared" si="26"/>
        <v>20.306277727240616</v>
      </c>
      <c r="F69" s="66">
        <f t="shared" si="26"/>
        <v>20.302173666175886</v>
      </c>
      <c r="G69" s="66">
        <f t="shared" si="26"/>
        <v>20.296316284112145</v>
      </c>
      <c r="H69" s="66">
        <f t="shared" si="26"/>
        <v>20.287973935080256</v>
      </c>
      <c r="I69" s="66">
        <f t="shared" si="26"/>
        <v>20.276128995345641</v>
      </c>
      <c r="J69" s="66">
        <f t="shared" si="26"/>
        <v>20.259387311256784</v>
      </c>
      <c r="K69" s="66">
        <f t="shared" si="26"/>
        <v>20.235882288841037</v>
      </c>
      <c r="L69" s="66">
        <f t="shared" si="26"/>
        <v>20.203201775095792</v>
      </c>
      <c r="M69" s="66">
        <f t="shared" si="26"/>
        <v>20.158398013331499</v>
      </c>
      <c r="N69" s="66">
        <f t="shared" si="26"/>
        <v>20.098186558497318</v>
      </c>
      <c r="O69" s="66">
        <f t="shared" si="26"/>
        <v>20.019478555031419</v>
      </c>
      <c r="P69" s="66">
        <f t="shared" si="26"/>
        <v>19.920359128045405</v>
      </c>
      <c r="Q69" s="66">
        <f t="shared" si="26"/>
        <v>19.801418660885769</v>
      </c>
      <c r="R69" s="66">
        <f t="shared" si="26"/>
        <v>19.666923914225578</v>
      </c>
      <c r="S69" s="66">
        <f t="shared" si="26"/>
        <v>19.524938361994469</v>
      </c>
      <c r="T69" s="66">
        <f t="shared" si="26"/>
        <v>19.385746819854742</v>
      </c>
      <c r="U69" s="66">
        <f t="shared" si="26"/>
        <v>19.259037893988253</v>
      </c>
      <c r="V69" s="66">
        <f t="shared" si="26"/>
        <v>19.151353350699775</v>
      </c>
      <c r="W69" s="66">
        <f t="shared" si="26"/>
        <v>19.065117316734753</v>
      </c>
      <c r="X69" s="66">
        <f t="shared" si="26"/>
        <v>18.999315395391122</v>
      </c>
      <c r="Y69" s="66">
        <f t="shared" si="26"/>
        <v>18.950945705881832</v>
      </c>
      <c r="Z69" s="66">
        <f t="shared" si="26"/>
        <v>18.916362077630755</v>
      </c>
      <c r="AA69" s="66">
        <f t="shared" si="26"/>
        <v>18.892124061524882</v>
      </c>
      <c r="AB69" s="66">
        <f t="shared" si="26"/>
        <v>18.875374102610827</v>
      </c>
      <c r="AC69" s="66">
        <f t="shared" si="26"/>
        <v>18.86391127104347</v>
      </c>
    </row>
    <row r="70" spans="1:29" ht="15.75" thickBot="1" x14ac:dyDescent="0.3">
      <c r="A70" s="59" t="str">
        <f>A21</f>
        <v>Emission Cost</v>
      </c>
      <c r="B70" s="66">
        <f>B41</f>
        <v>0</v>
      </c>
      <c r="C70" s="66">
        <f t="shared" ref="C70:AC70" si="27">C41</f>
        <v>0</v>
      </c>
      <c r="D70" s="66">
        <f t="shared" si="27"/>
        <v>0</v>
      </c>
      <c r="E70" s="66">
        <f t="shared" si="27"/>
        <v>0</v>
      </c>
      <c r="F70" s="66">
        <f t="shared" si="27"/>
        <v>0</v>
      </c>
      <c r="G70" s="66">
        <f t="shared" si="27"/>
        <v>0</v>
      </c>
      <c r="H70" s="66">
        <f t="shared" si="27"/>
        <v>0</v>
      </c>
      <c r="I70" s="66">
        <f t="shared" si="27"/>
        <v>0</v>
      </c>
      <c r="J70" s="66">
        <f t="shared" si="27"/>
        <v>0</v>
      </c>
      <c r="K70" s="66">
        <f t="shared" si="27"/>
        <v>0</v>
      </c>
      <c r="L70" s="66">
        <f t="shared" si="27"/>
        <v>0</v>
      </c>
      <c r="M70" s="66">
        <f t="shared" si="27"/>
        <v>0</v>
      </c>
      <c r="N70" s="66">
        <f t="shared" si="27"/>
        <v>0</v>
      </c>
      <c r="O70" s="66">
        <f t="shared" si="27"/>
        <v>0</v>
      </c>
      <c r="P70" s="66">
        <f t="shared" si="27"/>
        <v>0</v>
      </c>
      <c r="Q70" s="66">
        <f t="shared" si="27"/>
        <v>0</v>
      </c>
      <c r="R70" s="66">
        <f t="shared" si="27"/>
        <v>0</v>
      </c>
      <c r="S70" s="66">
        <f t="shared" si="27"/>
        <v>0</v>
      </c>
      <c r="T70" s="66">
        <f t="shared" si="27"/>
        <v>0</v>
      </c>
      <c r="U70" s="66">
        <f t="shared" si="27"/>
        <v>0</v>
      </c>
      <c r="V70" s="66">
        <f t="shared" si="27"/>
        <v>0</v>
      </c>
      <c r="W70" s="66">
        <f t="shared" si="27"/>
        <v>0</v>
      </c>
      <c r="X70" s="66">
        <f t="shared" si="27"/>
        <v>0</v>
      </c>
      <c r="Y70" s="66">
        <f t="shared" si="27"/>
        <v>0</v>
      </c>
      <c r="Z70" s="66">
        <f t="shared" si="27"/>
        <v>0</v>
      </c>
      <c r="AA70" s="66">
        <f t="shared" si="27"/>
        <v>0</v>
      </c>
      <c r="AB70" s="66">
        <f t="shared" si="27"/>
        <v>0</v>
      </c>
      <c r="AC70" s="66">
        <f t="shared" si="27"/>
        <v>0</v>
      </c>
    </row>
    <row r="71" spans="1:29" ht="15.75" thickBot="1" x14ac:dyDescent="0.3">
      <c r="A71" s="31" t="s">
        <v>63</v>
      </c>
      <c r="B71" s="76">
        <f>B62+B63+B64-B65+B66+B67+B68+B69+B70</f>
        <v>44.814273367257854</v>
      </c>
      <c r="C71" s="76">
        <f t="shared" ref="C71:AC71" si="28">C62+C63+C64-C65+C66+C67+C68+C69+C70</f>
        <v>44.813335678112509</v>
      </c>
      <c r="D71" s="76">
        <f t="shared" si="28"/>
        <v>44.811993396986274</v>
      </c>
      <c r="E71" s="76">
        <f t="shared" si="28"/>
        <v>44.810073169441779</v>
      </c>
      <c r="F71" s="76">
        <f t="shared" si="28"/>
        <v>44.807328740561445</v>
      </c>
      <c r="G71" s="76">
        <f t="shared" si="28"/>
        <v>44.803411847453532</v>
      </c>
      <c r="H71" s="76">
        <f t="shared" si="28"/>
        <v>44.797833230748793</v>
      </c>
      <c r="I71" s="76">
        <f t="shared" si="28"/>
        <v>44.789912394732767</v>
      </c>
      <c r="J71" s="76">
        <f t="shared" si="28"/>
        <v>44.778717054167828</v>
      </c>
      <c r="K71" s="76">
        <f t="shared" si="28"/>
        <v>44.762998997995354</v>
      </c>
      <c r="L71" s="76">
        <f t="shared" si="28"/>
        <v>44.741145194084524</v>
      </c>
      <c r="M71" s="76">
        <f t="shared" si="28"/>
        <v>44.711184446475201</v>
      </c>
      <c r="N71" s="76">
        <f t="shared" si="28"/>
        <v>44.670920412152206</v>
      </c>
      <c r="O71" s="76">
        <f t="shared" si="28"/>
        <v>44.618287540852663</v>
      </c>
      <c r="P71" s="76">
        <f t="shared" si="28"/>
        <v>44.552005335560807</v>
      </c>
      <c r="Q71" s="76">
        <f t="shared" si="28"/>
        <v>44.472468591841562</v>
      </c>
      <c r="R71" s="76">
        <f t="shared" si="28"/>
        <v>44.382530537517802</v>
      </c>
      <c r="S71" s="76">
        <f t="shared" si="28"/>
        <v>44.28758330257476</v>
      </c>
      <c r="T71" s="76">
        <f t="shared" si="28"/>
        <v>44.194504451621583</v>
      </c>
      <c r="U71" s="76">
        <f t="shared" si="28"/>
        <v>44.109772857705295</v>
      </c>
      <c r="V71" s="76">
        <f t="shared" si="28"/>
        <v>44.037763068887472</v>
      </c>
      <c r="W71" s="76">
        <f t="shared" si="28"/>
        <v>43.980096124266893</v>
      </c>
      <c r="X71" s="76">
        <f t="shared" si="28"/>
        <v>43.936093686079744</v>
      </c>
      <c r="Y71" s="76">
        <f t="shared" si="28"/>
        <v>43.903748365011552</v>
      </c>
      <c r="Z71" s="76">
        <f t="shared" si="28"/>
        <v>43.880621928376698</v>
      </c>
      <c r="AA71" s="76">
        <f t="shared" si="28"/>
        <v>43.864413711599738</v>
      </c>
      <c r="AB71" s="76">
        <f t="shared" si="28"/>
        <v>43.853212837572002</v>
      </c>
      <c r="AC71" s="76">
        <f t="shared" si="28"/>
        <v>43.845547521313861</v>
      </c>
    </row>
    <row r="72" spans="1:29" ht="15.75" thickBot="1" x14ac:dyDescent="0.3"/>
    <row r="73" spans="1:29" ht="15.75" thickBot="1" x14ac:dyDescent="0.3">
      <c r="A73" s="26" t="s">
        <v>208</v>
      </c>
      <c r="B73" s="27">
        <v>2023</v>
      </c>
      <c r="C73" s="27">
        <v>2024</v>
      </c>
      <c r="D73" s="27">
        <v>2025</v>
      </c>
      <c r="E73" s="27">
        <v>2026</v>
      </c>
      <c r="F73" s="27">
        <v>2027</v>
      </c>
      <c r="G73" s="27">
        <v>2028</v>
      </c>
      <c r="H73" s="27">
        <v>2029</v>
      </c>
      <c r="I73" s="27">
        <v>2030</v>
      </c>
      <c r="J73" s="27">
        <v>2031</v>
      </c>
      <c r="K73" s="27">
        <v>2032</v>
      </c>
      <c r="L73" s="27">
        <v>2033</v>
      </c>
      <c r="M73" s="27">
        <v>2034</v>
      </c>
      <c r="N73" s="27">
        <v>2035</v>
      </c>
      <c r="O73" s="27">
        <v>2036</v>
      </c>
      <c r="P73" s="27">
        <v>2037</v>
      </c>
      <c r="Q73" s="27">
        <v>2038</v>
      </c>
      <c r="R73" s="27">
        <v>2039</v>
      </c>
      <c r="S73" s="27">
        <v>2040</v>
      </c>
      <c r="T73" s="27">
        <v>2041</v>
      </c>
      <c r="U73" s="27">
        <v>2042</v>
      </c>
      <c r="V73" s="27">
        <v>2043</v>
      </c>
      <c r="W73" s="27">
        <v>2044</v>
      </c>
      <c r="X73" s="27">
        <v>2045</v>
      </c>
      <c r="Y73" s="27">
        <v>2046</v>
      </c>
      <c r="Z73" s="27">
        <v>2047</v>
      </c>
      <c r="AA73" s="27">
        <v>2048</v>
      </c>
      <c r="AB73" s="27">
        <v>2049</v>
      </c>
      <c r="AC73" s="28">
        <v>2050</v>
      </c>
    </row>
    <row r="74" spans="1:29" x14ac:dyDescent="0.25">
      <c r="A74" s="29" t="str">
        <f t="shared" ref="A74:A81" si="29">A50</f>
        <v>Capex vehicle</v>
      </c>
      <c r="B74" s="65">
        <f>((1+B35)^B42)*B35/(((1+B35)^B42)-1)*(B31)/B47/(B44)</f>
        <v>1.0347449498978036E-3</v>
      </c>
      <c r="C74" s="65">
        <f t="shared" ref="C74:AC74" si="30">((1+C35)^C42)*C35/(((1+C35)^C42)-1)*(C31)/C47/(C44)</f>
        <v>1.0347449498978036E-3</v>
      </c>
      <c r="D74" s="65">
        <f t="shared" si="30"/>
        <v>1.0347449498978036E-3</v>
      </c>
      <c r="E74" s="65">
        <f t="shared" si="30"/>
        <v>1.0347449498978036E-3</v>
      </c>
      <c r="F74" s="65">
        <f t="shared" si="30"/>
        <v>1.0347449498978036E-3</v>
      </c>
      <c r="G74" s="65">
        <f t="shared" si="30"/>
        <v>1.0347449498978036E-3</v>
      </c>
      <c r="H74" s="65">
        <f t="shared" si="30"/>
        <v>1.0347449498978036E-3</v>
      </c>
      <c r="I74" s="65">
        <f t="shared" si="30"/>
        <v>1.0347449498978036E-3</v>
      </c>
      <c r="J74" s="65">
        <f t="shared" si="30"/>
        <v>1.0347449498978036E-3</v>
      </c>
      <c r="K74" s="65">
        <f t="shared" si="30"/>
        <v>1.0347449498978036E-3</v>
      </c>
      <c r="L74" s="65">
        <f t="shared" si="30"/>
        <v>1.0347449498978036E-3</v>
      </c>
      <c r="M74" s="65">
        <f t="shared" si="30"/>
        <v>1.0347449498978036E-3</v>
      </c>
      <c r="N74" s="65">
        <f t="shared" si="30"/>
        <v>1.0347449498978036E-3</v>
      </c>
      <c r="O74" s="65">
        <f t="shared" si="30"/>
        <v>1.0347449498978036E-3</v>
      </c>
      <c r="P74" s="65">
        <f t="shared" si="30"/>
        <v>1.0347449498978036E-3</v>
      </c>
      <c r="Q74" s="65">
        <f t="shared" si="30"/>
        <v>1.0347449498978036E-3</v>
      </c>
      <c r="R74" s="65">
        <f t="shared" si="30"/>
        <v>1.0347449498978036E-3</v>
      </c>
      <c r="S74" s="65">
        <f t="shared" si="30"/>
        <v>1.0347449498978036E-3</v>
      </c>
      <c r="T74" s="65">
        <f t="shared" si="30"/>
        <v>1.0347449498978036E-3</v>
      </c>
      <c r="U74" s="65">
        <f t="shared" si="30"/>
        <v>1.0347449498978036E-3</v>
      </c>
      <c r="V74" s="65">
        <f t="shared" si="30"/>
        <v>1.0347449498978036E-3</v>
      </c>
      <c r="W74" s="65">
        <f t="shared" si="30"/>
        <v>1.0347449498978036E-3</v>
      </c>
      <c r="X74" s="65">
        <f t="shared" si="30"/>
        <v>1.0347449498978036E-3</v>
      </c>
      <c r="Y74" s="65">
        <f t="shared" si="30"/>
        <v>1.0347449498978036E-3</v>
      </c>
      <c r="Z74" s="65">
        <f t="shared" si="30"/>
        <v>1.0347449498978036E-3</v>
      </c>
      <c r="AA74" s="65">
        <f t="shared" si="30"/>
        <v>1.0347449498978036E-3</v>
      </c>
      <c r="AB74" s="65">
        <f t="shared" si="30"/>
        <v>1.0347449498978036E-3</v>
      </c>
      <c r="AC74" s="65">
        <f t="shared" si="30"/>
        <v>1.0347449498978036E-3</v>
      </c>
    </row>
    <row r="75" spans="1:29" x14ac:dyDescent="0.25">
      <c r="A75" s="30" t="str">
        <f t="shared" si="29"/>
        <v>Residual value (vehicle)</v>
      </c>
      <c r="B75" s="68">
        <f>((1+B35)^B42)*B35/(((1+B35)^B42)-1)*(B32)/B47/(B44)</f>
        <v>-1.0336086682377807E-4</v>
      </c>
      <c r="C75" s="68">
        <f t="shared" ref="C75:AC75" si="31">((1+C35)^C42)*C35/(((1+C35)^C42)-1)*(C32)/C47/(C44)</f>
        <v>-1.0331170855999495E-4</v>
      </c>
      <c r="D75" s="68">
        <f t="shared" si="31"/>
        <v>-1.0324133960030145E-4</v>
      </c>
      <c r="E75" s="68">
        <f t="shared" si="31"/>
        <v>-1.0314067185489343E-4</v>
      </c>
      <c r="F75" s="68">
        <f t="shared" si="31"/>
        <v>-1.0299679543326449E-4</v>
      </c>
      <c r="G75" s="68">
        <f t="shared" si="31"/>
        <v>-1.0279145268661591E-4</v>
      </c>
      <c r="H75" s="68">
        <f t="shared" si="31"/>
        <v>-1.0249899423929835E-4</v>
      </c>
      <c r="I75" s="68">
        <f t="shared" si="31"/>
        <v>-1.0208374516854875E-4</v>
      </c>
      <c r="J75" s="68">
        <f t="shared" si="31"/>
        <v>-1.0149683050993223E-4</v>
      </c>
      <c r="K75" s="68">
        <f t="shared" si="31"/>
        <v>-1.0067281291805218E-4</v>
      </c>
      <c r="L75" s="68">
        <f t="shared" si="31"/>
        <v>-9.9527129337690295E-5</v>
      </c>
      <c r="M75" s="68">
        <f t="shared" si="31"/>
        <v>-9.7956440009122124E-5</v>
      </c>
      <c r="N75" s="68">
        <f t="shared" si="31"/>
        <v>-9.5845601859790468E-5</v>
      </c>
      <c r="O75" s="68">
        <f t="shared" si="31"/>
        <v>-9.3086328614673487E-5</v>
      </c>
      <c r="P75" s="68">
        <f t="shared" si="31"/>
        <v>-8.9611490340159677E-5</v>
      </c>
      <c r="Q75" s="68">
        <f t="shared" si="31"/>
        <v>-8.5441784155991385E-5</v>
      </c>
      <c r="R75" s="68">
        <f t="shared" si="31"/>
        <v>-8.0726790257955685E-5</v>
      </c>
      <c r="S75" s="68">
        <f t="shared" si="31"/>
        <v>-7.5749190544932557E-5</v>
      </c>
      <c r="T75" s="68">
        <f t="shared" si="31"/>
        <v>-7.086954068392259E-5</v>
      </c>
      <c r="U75" s="68">
        <f t="shared" si="31"/>
        <v>-6.6427494974906487E-5</v>
      </c>
      <c r="V75" s="68">
        <f t="shared" si="31"/>
        <v>-6.2652388681716054E-5</v>
      </c>
      <c r="W75" s="68">
        <f t="shared" si="31"/>
        <v>-5.9629204624102501E-5</v>
      </c>
      <c r="X75" s="68">
        <f t="shared" si="31"/>
        <v>-5.7322381009659713E-5</v>
      </c>
      <c r="Y75" s="68">
        <f t="shared" si="31"/>
        <v>-5.5626680645522941E-5</v>
      </c>
      <c r="Z75" s="68">
        <f t="shared" si="31"/>
        <v>-5.4414279416293167E-5</v>
      </c>
      <c r="AA75" s="68">
        <f t="shared" si="31"/>
        <v>-5.3564565201592909E-5</v>
      </c>
      <c r="AB75" s="68">
        <f t="shared" si="31"/>
        <v>-5.2977360451717727E-5</v>
      </c>
      <c r="AC75" s="68">
        <f t="shared" si="31"/>
        <v>-5.2575506979843073E-5</v>
      </c>
    </row>
    <row r="76" spans="1:29" x14ac:dyDescent="0.25">
      <c r="A76" s="30" t="str">
        <f t="shared" si="29"/>
        <v>Capex costumization</v>
      </c>
      <c r="B76" s="66">
        <f>((1+B35)^B43)*B35/(((1+B35)^B43)-1)*(B33)/B47/(B44)</f>
        <v>6.8982996659853576E-5</v>
      </c>
      <c r="C76" s="66">
        <f t="shared" ref="C76:AC76" si="32">((1+C35)^C43)*C35/(((1+C35)^C43)-1)*(C33)/C47/(C44)</f>
        <v>6.8982996659853576E-5</v>
      </c>
      <c r="D76" s="66">
        <f t="shared" si="32"/>
        <v>6.8982996659853576E-5</v>
      </c>
      <c r="E76" s="66">
        <f t="shared" si="32"/>
        <v>6.8982996659853576E-5</v>
      </c>
      <c r="F76" s="66">
        <f t="shared" si="32"/>
        <v>6.8982996659853576E-5</v>
      </c>
      <c r="G76" s="66">
        <f t="shared" si="32"/>
        <v>6.8982996659853576E-5</v>
      </c>
      <c r="H76" s="66">
        <f t="shared" si="32"/>
        <v>6.8982996659853576E-5</v>
      </c>
      <c r="I76" s="66">
        <f t="shared" si="32"/>
        <v>6.8982996659853576E-5</v>
      </c>
      <c r="J76" s="66">
        <f t="shared" si="32"/>
        <v>6.8982996659853576E-5</v>
      </c>
      <c r="K76" s="66">
        <f t="shared" si="32"/>
        <v>6.8982996659853576E-5</v>
      </c>
      <c r="L76" s="66">
        <f t="shared" si="32"/>
        <v>6.8982996659853576E-5</v>
      </c>
      <c r="M76" s="66">
        <f t="shared" si="32"/>
        <v>6.8982996659853576E-5</v>
      </c>
      <c r="N76" s="66">
        <f t="shared" si="32"/>
        <v>6.8982996659853576E-5</v>
      </c>
      <c r="O76" s="66">
        <f t="shared" si="32"/>
        <v>6.8982996659853576E-5</v>
      </c>
      <c r="P76" s="66">
        <f t="shared" si="32"/>
        <v>6.8982996659853576E-5</v>
      </c>
      <c r="Q76" s="66">
        <f t="shared" si="32"/>
        <v>6.8982996659853576E-5</v>
      </c>
      <c r="R76" s="66">
        <f t="shared" si="32"/>
        <v>6.8982996659853576E-5</v>
      </c>
      <c r="S76" s="66">
        <f t="shared" si="32"/>
        <v>6.8982996659853576E-5</v>
      </c>
      <c r="T76" s="66">
        <f t="shared" si="32"/>
        <v>6.8982996659853576E-5</v>
      </c>
      <c r="U76" s="66">
        <f t="shared" si="32"/>
        <v>6.8982996659853576E-5</v>
      </c>
      <c r="V76" s="66">
        <f t="shared" si="32"/>
        <v>6.8982996659853576E-5</v>
      </c>
      <c r="W76" s="66">
        <f t="shared" si="32"/>
        <v>6.8982996659853576E-5</v>
      </c>
      <c r="X76" s="66">
        <f t="shared" si="32"/>
        <v>6.8982996659853576E-5</v>
      </c>
      <c r="Y76" s="66">
        <f t="shared" si="32"/>
        <v>6.8982996659853576E-5</v>
      </c>
      <c r="Z76" s="66">
        <f t="shared" si="32"/>
        <v>6.8982996659853576E-5</v>
      </c>
      <c r="AA76" s="66">
        <f t="shared" si="32"/>
        <v>6.8982996659853576E-5</v>
      </c>
      <c r="AB76" s="66">
        <f t="shared" si="32"/>
        <v>6.8982996659853576E-5</v>
      </c>
      <c r="AC76" s="66">
        <f t="shared" si="32"/>
        <v>6.8982996659853576E-5</v>
      </c>
    </row>
    <row r="77" spans="1:29" x14ac:dyDescent="0.25">
      <c r="A77" s="30" t="str">
        <f t="shared" si="29"/>
        <v>Residual value (costumization)</v>
      </c>
      <c r="B77" s="69">
        <f>((1+B35)^B43)*B35/(((1+B35)^B43)-1)*(B34)/B47/(B44)</f>
        <v>-6.8982996659853564E-6</v>
      </c>
      <c r="C77" s="69">
        <f t="shared" ref="C77:AC77" si="33">((1+C35)^C43)*C35/(((1+C35)^C43)-1)*(C34)/C47/(C44)</f>
        <v>-6.8982996659853564E-6</v>
      </c>
      <c r="D77" s="69">
        <f t="shared" si="33"/>
        <v>-6.8982996659853564E-6</v>
      </c>
      <c r="E77" s="69">
        <f t="shared" si="33"/>
        <v>-6.8982996659853564E-6</v>
      </c>
      <c r="F77" s="69">
        <f t="shared" si="33"/>
        <v>-6.8982996659853564E-6</v>
      </c>
      <c r="G77" s="69">
        <f t="shared" si="33"/>
        <v>-6.8982996659853564E-6</v>
      </c>
      <c r="H77" s="69">
        <f t="shared" si="33"/>
        <v>-6.8982996659853564E-6</v>
      </c>
      <c r="I77" s="69">
        <f t="shared" si="33"/>
        <v>-6.8982996659853564E-6</v>
      </c>
      <c r="J77" s="69">
        <f t="shared" si="33"/>
        <v>-6.8982996659853564E-6</v>
      </c>
      <c r="K77" s="69">
        <f t="shared" si="33"/>
        <v>-6.8982996659853564E-6</v>
      </c>
      <c r="L77" s="69">
        <f t="shared" si="33"/>
        <v>-6.8982996659853564E-6</v>
      </c>
      <c r="M77" s="69">
        <f t="shared" si="33"/>
        <v>-6.8982996659853564E-6</v>
      </c>
      <c r="N77" s="69">
        <f t="shared" si="33"/>
        <v>-6.8982996659853564E-6</v>
      </c>
      <c r="O77" s="69">
        <f t="shared" si="33"/>
        <v>-6.8982996659853564E-6</v>
      </c>
      <c r="P77" s="69">
        <f t="shared" si="33"/>
        <v>-6.8982996659853564E-6</v>
      </c>
      <c r="Q77" s="69">
        <f t="shared" si="33"/>
        <v>-6.8982996659853564E-6</v>
      </c>
      <c r="R77" s="69">
        <f t="shared" si="33"/>
        <v>-6.8982996659853564E-6</v>
      </c>
      <c r="S77" s="69">
        <f t="shared" si="33"/>
        <v>-6.8982996659853564E-6</v>
      </c>
      <c r="T77" s="69">
        <f t="shared" si="33"/>
        <v>-6.8982996659853564E-6</v>
      </c>
      <c r="U77" s="69">
        <f t="shared" si="33"/>
        <v>-6.8982996659853564E-6</v>
      </c>
      <c r="V77" s="69">
        <f t="shared" si="33"/>
        <v>-6.8982996659853564E-6</v>
      </c>
      <c r="W77" s="69">
        <f t="shared" si="33"/>
        <v>-6.8982996659853564E-6</v>
      </c>
      <c r="X77" s="69">
        <f t="shared" si="33"/>
        <v>-6.8982996659853564E-6</v>
      </c>
      <c r="Y77" s="69">
        <f t="shared" si="33"/>
        <v>-6.8982996659853564E-6</v>
      </c>
      <c r="Z77" s="69">
        <f t="shared" si="33"/>
        <v>-6.8982996659853564E-6</v>
      </c>
      <c r="AA77" s="69">
        <f t="shared" si="33"/>
        <v>-6.8982996659853564E-6</v>
      </c>
      <c r="AB77" s="69">
        <f t="shared" si="33"/>
        <v>-6.8982996659853564E-6</v>
      </c>
      <c r="AC77" s="69">
        <f t="shared" si="33"/>
        <v>-6.8982996659853564E-6</v>
      </c>
    </row>
    <row r="78" spans="1:29" x14ac:dyDescent="0.25">
      <c r="A78" s="30" t="str">
        <f t="shared" si="29"/>
        <v>Opex fix (admin, crew, insurance)</v>
      </c>
      <c r="B78" s="66">
        <f>B36/B47/(B44)</f>
        <v>1.0654632223259673E-3</v>
      </c>
      <c r="C78" s="66">
        <f t="shared" ref="C78:AC78" si="34">C36/C47/(C44)</f>
        <v>1.0654632223259673E-3</v>
      </c>
      <c r="D78" s="66">
        <f t="shared" si="34"/>
        <v>1.0654632223259673E-3</v>
      </c>
      <c r="E78" s="66">
        <f t="shared" si="34"/>
        <v>1.0654632223259673E-3</v>
      </c>
      <c r="F78" s="66">
        <f t="shared" si="34"/>
        <v>1.0654632223259673E-3</v>
      </c>
      <c r="G78" s="66">
        <f t="shared" si="34"/>
        <v>1.0654632223259673E-3</v>
      </c>
      <c r="H78" s="66">
        <f t="shared" si="34"/>
        <v>1.0654632223259673E-3</v>
      </c>
      <c r="I78" s="66">
        <f t="shared" si="34"/>
        <v>1.0654632223259673E-3</v>
      </c>
      <c r="J78" s="66">
        <f t="shared" si="34"/>
        <v>1.0654632223259673E-3</v>
      </c>
      <c r="K78" s="66">
        <f t="shared" si="34"/>
        <v>1.0654632223259673E-3</v>
      </c>
      <c r="L78" s="66">
        <f t="shared" si="34"/>
        <v>1.0654632223259673E-3</v>
      </c>
      <c r="M78" s="66">
        <f t="shared" si="34"/>
        <v>1.0654632223259673E-3</v>
      </c>
      <c r="N78" s="66">
        <f t="shared" si="34"/>
        <v>1.0654632223259673E-3</v>
      </c>
      <c r="O78" s="66">
        <f t="shared" si="34"/>
        <v>1.0654632223259673E-3</v>
      </c>
      <c r="P78" s="66">
        <f t="shared" si="34"/>
        <v>1.0654632223259673E-3</v>
      </c>
      <c r="Q78" s="66">
        <f t="shared" si="34"/>
        <v>1.0654632223259673E-3</v>
      </c>
      <c r="R78" s="66">
        <f t="shared" si="34"/>
        <v>1.0654632223259673E-3</v>
      </c>
      <c r="S78" s="66">
        <f t="shared" si="34"/>
        <v>1.0654632223259673E-3</v>
      </c>
      <c r="T78" s="66">
        <f t="shared" si="34"/>
        <v>1.0654632223259673E-3</v>
      </c>
      <c r="U78" s="66">
        <f t="shared" si="34"/>
        <v>1.0654632223259673E-3</v>
      </c>
      <c r="V78" s="66">
        <f t="shared" si="34"/>
        <v>1.0654632223259673E-3</v>
      </c>
      <c r="W78" s="66">
        <f t="shared" si="34"/>
        <v>1.0654632223259673E-3</v>
      </c>
      <c r="X78" s="66">
        <f t="shared" si="34"/>
        <v>1.0654632223259673E-3</v>
      </c>
      <c r="Y78" s="66">
        <f t="shared" si="34"/>
        <v>1.0654632223259673E-3</v>
      </c>
      <c r="Z78" s="66">
        <f t="shared" si="34"/>
        <v>1.0654632223259673E-3</v>
      </c>
      <c r="AA78" s="66">
        <f t="shared" si="34"/>
        <v>1.0654632223259673E-3</v>
      </c>
      <c r="AB78" s="66">
        <f t="shared" si="34"/>
        <v>1.0654632223259673E-3</v>
      </c>
      <c r="AC78" s="66">
        <f t="shared" si="34"/>
        <v>1.0654632223259673E-3</v>
      </c>
    </row>
    <row r="79" spans="1:29" x14ac:dyDescent="0.25">
      <c r="A79" s="30" t="str">
        <f t="shared" si="29"/>
        <v>Opex maintenance &amp; repair</v>
      </c>
      <c r="B79" s="66">
        <f>B37/B47/(B44)</f>
        <v>4.305425874053325E-4</v>
      </c>
      <c r="C79" s="66">
        <f t="shared" ref="C79:AC79" si="35">C37/C47/(C44)</f>
        <v>4.305425874053325E-4</v>
      </c>
      <c r="D79" s="66">
        <f t="shared" si="35"/>
        <v>4.305425874053325E-4</v>
      </c>
      <c r="E79" s="66">
        <f t="shared" si="35"/>
        <v>4.305425874053325E-4</v>
      </c>
      <c r="F79" s="66">
        <f t="shared" si="35"/>
        <v>4.305425874053325E-4</v>
      </c>
      <c r="G79" s="66">
        <f t="shared" si="35"/>
        <v>4.305425874053325E-4</v>
      </c>
      <c r="H79" s="66">
        <f t="shared" si="35"/>
        <v>4.305425874053325E-4</v>
      </c>
      <c r="I79" s="66">
        <f t="shared" si="35"/>
        <v>4.305425874053325E-4</v>
      </c>
      <c r="J79" s="66">
        <f t="shared" si="35"/>
        <v>4.305425874053325E-4</v>
      </c>
      <c r="K79" s="66">
        <f t="shared" si="35"/>
        <v>4.305425874053325E-4</v>
      </c>
      <c r="L79" s="66">
        <f t="shared" si="35"/>
        <v>4.305425874053325E-4</v>
      </c>
      <c r="M79" s="66">
        <f t="shared" si="35"/>
        <v>4.305425874053325E-4</v>
      </c>
      <c r="N79" s="66">
        <f t="shared" si="35"/>
        <v>4.305425874053325E-4</v>
      </c>
      <c r="O79" s="66">
        <f t="shared" si="35"/>
        <v>4.305425874053325E-4</v>
      </c>
      <c r="P79" s="66">
        <f t="shared" si="35"/>
        <v>4.305425874053325E-4</v>
      </c>
      <c r="Q79" s="66">
        <f t="shared" si="35"/>
        <v>4.305425874053325E-4</v>
      </c>
      <c r="R79" s="66">
        <f t="shared" si="35"/>
        <v>4.305425874053325E-4</v>
      </c>
      <c r="S79" s="66">
        <f t="shared" si="35"/>
        <v>4.305425874053325E-4</v>
      </c>
      <c r="T79" s="66">
        <f t="shared" si="35"/>
        <v>4.305425874053325E-4</v>
      </c>
      <c r="U79" s="66">
        <f t="shared" si="35"/>
        <v>4.305425874053325E-4</v>
      </c>
      <c r="V79" s="66">
        <f t="shared" si="35"/>
        <v>4.305425874053325E-4</v>
      </c>
      <c r="W79" s="66">
        <f t="shared" si="35"/>
        <v>4.305425874053325E-4</v>
      </c>
      <c r="X79" s="66">
        <f t="shared" si="35"/>
        <v>4.305425874053325E-4</v>
      </c>
      <c r="Y79" s="66">
        <f t="shared" si="35"/>
        <v>4.305425874053325E-4</v>
      </c>
      <c r="Z79" s="66">
        <f t="shared" si="35"/>
        <v>4.305425874053325E-4</v>
      </c>
      <c r="AA79" s="66">
        <f t="shared" si="35"/>
        <v>4.305425874053325E-4</v>
      </c>
      <c r="AB79" s="66">
        <f t="shared" si="35"/>
        <v>4.305425874053325E-4</v>
      </c>
      <c r="AC79" s="66">
        <f t="shared" si="35"/>
        <v>4.305425874053325E-4</v>
      </c>
    </row>
    <row r="80" spans="1:29" x14ac:dyDescent="0.25">
      <c r="A80" s="30" t="str">
        <f t="shared" si="29"/>
        <v>Opex var (mode-fees)</v>
      </c>
      <c r="B80" s="66">
        <f>B38*B47/B47/(B44)</f>
        <v>8.9502842587904882E-5</v>
      </c>
      <c r="C80" s="66">
        <f t="shared" ref="C80:AC80" si="36">C38*C47/C47/(C44)</f>
        <v>8.9502842587904882E-5</v>
      </c>
      <c r="D80" s="66">
        <f t="shared" si="36"/>
        <v>8.9502842587904882E-5</v>
      </c>
      <c r="E80" s="66">
        <f t="shared" si="36"/>
        <v>8.9502842587904882E-5</v>
      </c>
      <c r="F80" s="66">
        <f t="shared" si="36"/>
        <v>8.9502842587904882E-5</v>
      </c>
      <c r="G80" s="66">
        <f t="shared" si="36"/>
        <v>8.9502842587904882E-5</v>
      </c>
      <c r="H80" s="66">
        <f t="shared" si="36"/>
        <v>8.9502842587904882E-5</v>
      </c>
      <c r="I80" s="66">
        <f t="shared" si="36"/>
        <v>8.9502842587904882E-5</v>
      </c>
      <c r="J80" s="66">
        <f t="shared" si="36"/>
        <v>8.9502842587904882E-5</v>
      </c>
      <c r="K80" s="66">
        <f t="shared" si="36"/>
        <v>8.9502842587904882E-5</v>
      </c>
      <c r="L80" s="66">
        <f t="shared" si="36"/>
        <v>8.9502842587904882E-5</v>
      </c>
      <c r="M80" s="66">
        <f t="shared" si="36"/>
        <v>8.9502842587904882E-5</v>
      </c>
      <c r="N80" s="66">
        <f t="shared" si="36"/>
        <v>8.9502842587904882E-5</v>
      </c>
      <c r="O80" s="66">
        <f t="shared" si="36"/>
        <v>8.9502842587904882E-5</v>
      </c>
      <c r="P80" s="66">
        <f t="shared" si="36"/>
        <v>8.9502842587904882E-5</v>
      </c>
      <c r="Q80" s="66">
        <f t="shared" si="36"/>
        <v>8.9502842587904882E-5</v>
      </c>
      <c r="R80" s="66">
        <f t="shared" si="36"/>
        <v>8.9502842587904882E-5</v>
      </c>
      <c r="S80" s="66">
        <f t="shared" si="36"/>
        <v>8.9502842587904882E-5</v>
      </c>
      <c r="T80" s="66">
        <f t="shared" si="36"/>
        <v>8.9502842587904882E-5</v>
      </c>
      <c r="U80" s="66">
        <f t="shared" si="36"/>
        <v>8.9502842587904882E-5</v>
      </c>
      <c r="V80" s="66">
        <f t="shared" si="36"/>
        <v>8.9502842587904882E-5</v>
      </c>
      <c r="W80" s="66">
        <f t="shared" si="36"/>
        <v>8.9502842587904882E-5</v>
      </c>
      <c r="X80" s="66">
        <f t="shared" si="36"/>
        <v>8.9502842587904882E-5</v>
      </c>
      <c r="Y80" s="66">
        <f t="shared" si="36"/>
        <v>8.9502842587904882E-5</v>
      </c>
      <c r="Z80" s="66">
        <f t="shared" si="36"/>
        <v>8.9502842587904882E-5</v>
      </c>
      <c r="AA80" s="66">
        <f t="shared" si="36"/>
        <v>8.9502842587904882E-5</v>
      </c>
      <c r="AB80" s="66">
        <f t="shared" si="36"/>
        <v>8.9502842587904882E-5</v>
      </c>
      <c r="AC80" s="66">
        <f t="shared" si="36"/>
        <v>8.9502842587904882E-5</v>
      </c>
    </row>
    <row r="81" spans="1:29" x14ac:dyDescent="0.25">
      <c r="A81" s="30" t="str">
        <f t="shared" si="29"/>
        <v>Fuel Cost</v>
      </c>
      <c r="B81" s="66">
        <f>B39*B40*B47/B47/(B44)</f>
        <v>2.1494771182553069E-3</v>
      </c>
      <c r="C81" s="66">
        <f t="shared" ref="C81:AC81" si="37">C39*C40*C47/C47/(C44)</f>
        <v>2.1493287336269364E-3</v>
      </c>
      <c r="D81" s="66">
        <f t="shared" si="37"/>
        <v>2.1491163243364253E-3</v>
      </c>
      <c r="E81" s="66">
        <f t="shared" si="37"/>
        <v>2.14881245790906E-3</v>
      </c>
      <c r="F81" s="66">
        <f t="shared" si="37"/>
        <v>2.1483781657328982E-3</v>
      </c>
      <c r="G81" s="66">
        <f t="shared" si="37"/>
        <v>2.1477583369430842E-3</v>
      </c>
      <c r="H81" s="66">
        <f t="shared" si="37"/>
        <v>2.1468755486857413E-3</v>
      </c>
      <c r="I81" s="66">
        <f t="shared" si="37"/>
        <v>2.1456221159095916E-3</v>
      </c>
      <c r="J81" s="66">
        <f t="shared" si="37"/>
        <v>2.1438505091277019E-3</v>
      </c>
      <c r="K81" s="66">
        <f t="shared" si="37"/>
        <v>2.1413632051683635E-3</v>
      </c>
      <c r="L81" s="66">
        <f t="shared" si="37"/>
        <v>2.1379049497455864E-3</v>
      </c>
      <c r="M81" s="66">
        <f t="shared" si="37"/>
        <v>2.1331638109345504E-3</v>
      </c>
      <c r="N81" s="66">
        <f t="shared" si="37"/>
        <v>2.1267922284124146E-3</v>
      </c>
      <c r="O81" s="66">
        <f t="shared" si="37"/>
        <v>2.118463339156764E-3</v>
      </c>
      <c r="P81" s="66">
        <f t="shared" si="37"/>
        <v>2.1079745109042758E-3</v>
      </c>
      <c r="Q81" s="66">
        <f t="shared" si="37"/>
        <v>2.0953882180831502E-3</v>
      </c>
      <c r="R81" s="66">
        <f t="shared" si="37"/>
        <v>2.0811559697593205E-3</v>
      </c>
      <c r="S81" s="66">
        <f t="shared" si="37"/>
        <v>2.0661310435972982E-3</v>
      </c>
      <c r="T81" s="66">
        <f t="shared" si="37"/>
        <v>2.0514017798788087E-3</v>
      </c>
      <c r="U81" s="66">
        <f t="shared" si="37"/>
        <v>2.037993427935265E-3</v>
      </c>
      <c r="V81" s="66">
        <f t="shared" si="37"/>
        <v>2.0265982381692882E-3</v>
      </c>
      <c r="W81" s="66">
        <f t="shared" si="37"/>
        <v>2.0174727319296035E-3</v>
      </c>
      <c r="X81" s="66">
        <f t="shared" si="37"/>
        <v>2.0105095656498539E-3</v>
      </c>
      <c r="Y81" s="66">
        <f t="shared" si="37"/>
        <v>2.0053910799874954E-3</v>
      </c>
      <c r="Z81" s="66">
        <f t="shared" si="37"/>
        <v>2.0017314367863233E-3</v>
      </c>
      <c r="AA81" s="66">
        <f t="shared" si="37"/>
        <v>1.9991665673571302E-3</v>
      </c>
      <c r="AB81" s="66">
        <f t="shared" si="37"/>
        <v>1.9973940849323628E-3</v>
      </c>
      <c r="AC81" s="66">
        <f t="shared" si="37"/>
        <v>1.9961810868829068E-3</v>
      </c>
    </row>
    <row r="82" spans="1:29" x14ac:dyDescent="0.25">
      <c r="A82" s="59" t="str">
        <f>A45</f>
        <v>Market failure (av. utilization)</v>
      </c>
      <c r="B82" s="66">
        <f t="shared" ref="B82:AC82" si="38">B71/B45-B71/B44</f>
        <v>4.5562805166420479E-3</v>
      </c>
      <c r="C82" s="66">
        <f t="shared" si="38"/>
        <v>4.5561851815074453E-3</v>
      </c>
      <c r="D82" s="66">
        <f t="shared" si="38"/>
        <v>4.5560487113856778E-3</v>
      </c>
      <c r="E82" s="66">
        <f t="shared" si="38"/>
        <v>4.5558534812794836E-3</v>
      </c>
      <c r="F82" s="66">
        <f t="shared" si="38"/>
        <v>4.5555744543780696E-3</v>
      </c>
      <c r="G82" s="66">
        <f t="shared" si="38"/>
        <v>4.5551762226895389E-3</v>
      </c>
      <c r="H82" s="66">
        <f t="shared" si="38"/>
        <v>4.5546090430681413E-3</v>
      </c>
      <c r="I82" s="66">
        <f t="shared" si="38"/>
        <v>4.5538037293119732E-3</v>
      </c>
      <c r="J82" s="66">
        <f t="shared" si="38"/>
        <v>4.5526654957033369E-3</v>
      </c>
      <c r="K82" s="66">
        <f t="shared" si="38"/>
        <v>4.551067436252252E-3</v>
      </c>
      <c r="L82" s="66">
        <f t="shared" si="38"/>
        <v>4.5488455535016943E-3</v>
      </c>
      <c r="M82" s="66">
        <f t="shared" si="38"/>
        <v>4.5457994353714799E-3</v>
      </c>
      <c r="N82" s="66">
        <f t="shared" si="38"/>
        <v>4.5417057790132966E-3</v>
      </c>
      <c r="O82" s="66">
        <f t="shared" si="38"/>
        <v>4.5363545793169003E-3</v>
      </c>
      <c r="P82" s="66">
        <f t="shared" si="38"/>
        <v>4.529615647769436E-3</v>
      </c>
      <c r="Q82" s="66">
        <f t="shared" si="38"/>
        <v>4.5215291233535364E-3</v>
      </c>
      <c r="R82" s="66">
        <f t="shared" si="38"/>
        <v>4.5123850945914968E-3</v>
      </c>
      <c r="S82" s="66">
        <f t="shared" si="38"/>
        <v>4.5027317809444205E-3</v>
      </c>
      <c r="T82" s="66">
        <f t="shared" si="38"/>
        <v>4.4932684264539016E-3</v>
      </c>
      <c r="U82" s="66">
        <f t="shared" si="38"/>
        <v>4.4846537400717078E-3</v>
      </c>
      <c r="V82" s="66">
        <f t="shared" si="38"/>
        <v>4.4773324834017766E-3</v>
      </c>
      <c r="W82" s="66">
        <f t="shared" si="38"/>
        <v>4.4714694679719421E-3</v>
      </c>
      <c r="X82" s="66">
        <f t="shared" si="38"/>
        <v>4.4669957269797842E-3</v>
      </c>
      <c r="Y82" s="66">
        <f t="shared" si="38"/>
        <v>4.4637071685560041E-3</v>
      </c>
      <c r="Z82" s="66">
        <f t="shared" si="38"/>
        <v>4.4613558968574722E-3</v>
      </c>
      <c r="AA82" s="66">
        <f t="shared" si="38"/>
        <v>4.4597080026317808E-3</v>
      </c>
      <c r="AB82" s="66">
        <f t="shared" si="38"/>
        <v>4.4585692064343357E-3</v>
      </c>
      <c r="AC82" s="66">
        <f t="shared" si="38"/>
        <v>4.457789871448032E-3</v>
      </c>
    </row>
    <row r="83" spans="1:29" x14ac:dyDescent="0.25">
      <c r="A83" s="59" t="str">
        <f>A46</f>
        <v>Payload loss (fuel)</v>
      </c>
      <c r="B83" s="66">
        <f>B71/(B44-B46)-B71/B44</f>
        <v>0</v>
      </c>
      <c r="C83" s="66">
        <f t="shared" ref="C83:AC83" si="39">C71/(C44-C46)-C71/C44</f>
        <v>0</v>
      </c>
      <c r="D83" s="66">
        <f t="shared" si="39"/>
        <v>0</v>
      </c>
      <c r="E83" s="66">
        <f t="shared" si="39"/>
        <v>0</v>
      </c>
      <c r="F83" s="66">
        <f t="shared" si="39"/>
        <v>0</v>
      </c>
      <c r="G83" s="66">
        <f t="shared" si="39"/>
        <v>0</v>
      </c>
      <c r="H83" s="66">
        <f t="shared" si="39"/>
        <v>0</v>
      </c>
      <c r="I83" s="66">
        <f t="shared" si="39"/>
        <v>0</v>
      </c>
      <c r="J83" s="66">
        <f t="shared" si="39"/>
        <v>0</v>
      </c>
      <c r="K83" s="66">
        <f t="shared" si="39"/>
        <v>0</v>
      </c>
      <c r="L83" s="66">
        <f t="shared" si="39"/>
        <v>0</v>
      </c>
      <c r="M83" s="66">
        <f t="shared" si="39"/>
        <v>0</v>
      </c>
      <c r="N83" s="66">
        <f t="shared" si="39"/>
        <v>0</v>
      </c>
      <c r="O83" s="66">
        <f t="shared" si="39"/>
        <v>0</v>
      </c>
      <c r="P83" s="66">
        <f t="shared" si="39"/>
        <v>0</v>
      </c>
      <c r="Q83" s="66">
        <f t="shared" si="39"/>
        <v>0</v>
      </c>
      <c r="R83" s="66">
        <f t="shared" si="39"/>
        <v>0</v>
      </c>
      <c r="S83" s="66">
        <f t="shared" si="39"/>
        <v>0</v>
      </c>
      <c r="T83" s="66">
        <f t="shared" si="39"/>
        <v>0</v>
      </c>
      <c r="U83" s="66">
        <f t="shared" si="39"/>
        <v>0</v>
      </c>
      <c r="V83" s="66">
        <f t="shared" si="39"/>
        <v>0</v>
      </c>
      <c r="W83" s="66">
        <f t="shared" si="39"/>
        <v>0</v>
      </c>
      <c r="X83" s="66">
        <f t="shared" si="39"/>
        <v>0</v>
      </c>
      <c r="Y83" s="66">
        <f t="shared" si="39"/>
        <v>0</v>
      </c>
      <c r="Z83" s="66">
        <f t="shared" si="39"/>
        <v>0</v>
      </c>
      <c r="AA83" s="66">
        <f t="shared" si="39"/>
        <v>0</v>
      </c>
      <c r="AB83" s="66">
        <f t="shared" si="39"/>
        <v>0</v>
      </c>
      <c r="AC83" s="66">
        <f t="shared" si="39"/>
        <v>0</v>
      </c>
    </row>
    <row r="84" spans="1:29" ht="15.75" thickBot="1" x14ac:dyDescent="0.3">
      <c r="A84" s="59" t="str">
        <f>A21</f>
        <v>Emission Cost</v>
      </c>
      <c r="B84" s="68">
        <f>B41*B47/B47/(B44)</f>
        <v>0</v>
      </c>
      <c r="C84" s="68">
        <f t="shared" ref="C84:AC84" si="40">C41*C47/C47/(C44)</f>
        <v>0</v>
      </c>
      <c r="D84" s="68">
        <f t="shared" si="40"/>
        <v>0</v>
      </c>
      <c r="E84" s="68">
        <f t="shared" si="40"/>
        <v>0</v>
      </c>
      <c r="F84" s="68">
        <f t="shared" si="40"/>
        <v>0</v>
      </c>
      <c r="G84" s="68">
        <f t="shared" si="40"/>
        <v>0</v>
      </c>
      <c r="H84" s="68">
        <f t="shared" si="40"/>
        <v>0</v>
      </c>
      <c r="I84" s="68">
        <f t="shared" si="40"/>
        <v>0</v>
      </c>
      <c r="J84" s="68">
        <f t="shared" si="40"/>
        <v>0</v>
      </c>
      <c r="K84" s="68">
        <f t="shared" si="40"/>
        <v>0</v>
      </c>
      <c r="L84" s="68">
        <f t="shared" si="40"/>
        <v>0</v>
      </c>
      <c r="M84" s="68">
        <f t="shared" si="40"/>
        <v>0</v>
      </c>
      <c r="N84" s="68">
        <f t="shared" si="40"/>
        <v>0</v>
      </c>
      <c r="O84" s="68">
        <f t="shared" si="40"/>
        <v>0</v>
      </c>
      <c r="P84" s="68">
        <f t="shared" si="40"/>
        <v>0</v>
      </c>
      <c r="Q84" s="68">
        <f t="shared" si="40"/>
        <v>0</v>
      </c>
      <c r="R84" s="68">
        <f t="shared" si="40"/>
        <v>0</v>
      </c>
      <c r="S84" s="68">
        <f t="shared" si="40"/>
        <v>0</v>
      </c>
      <c r="T84" s="68">
        <f t="shared" si="40"/>
        <v>0</v>
      </c>
      <c r="U84" s="68">
        <f t="shared" si="40"/>
        <v>0</v>
      </c>
      <c r="V84" s="68">
        <f t="shared" si="40"/>
        <v>0</v>
      </c>
      <c r="W84" s="68">
        <f t="shared" si="40"/>
        <v>0</v>
      </c>
      <c r="X84" s="68">
        <f t="shared" si="40"/>
        <v>0</v>
      </c>
      <c r="Y84" s="68">
        <f t="shared" si="40"/>
        <v>0</v>
      </c>
      <c r="Z84" s="68">
        <f t="shared" si="40"/>
        <v>0</v>
      </c>
      <c r="AA84" s="68">
        <f t="shared" si="40"/>
        <v>0</v>
      </c>
      <c r="AB84" s="68">
        <f t="shared" si="40"/>
        <v>0</v>
      </c>
      <c r="AC84" s="68">
        <f t="shared" si="40"/>
        <v>0</v>
      </c>
    </row>
    <row r="85" spans="1:29" ht="15.75" thickBot="1" x14ac:dyDescent="0.3">
      <c r="A85" s="31" t="s">
        <v>210</v>
      </c>
      <c r="B85" s="77">
        <f>B74+B75+B76+B77+B78+B79+B80+B81+B82+B83+B84</f>
        <v>9.2847350672844529E-3</v>
      </c>
      <c r="C85" s="77">
        <f t="shared" ref="C85:AC85" si="41">C74+C75+C76+C77+C78+C79+C80+C81+C82+C83+C84</f>
        <v>9.2845405057852635E-3</v>
      </c>
      <c r="D85" s="77">
        <f t="shared" si="41"/>
        <v>9.2842619953326794E-3</v>
      </c>
      <c r="E85" s="77">
        <f t="shared" si="41"/>
        <v>9.2838635665445264E-3</v>
      </c>
      <c r="F85" s="77">
        <f t="shared" si="41"/>
        <v>9.2832941238885809E-3</v>
      </c>
      <c r="G85" s="77">
        <f t="shared" si="41"/>
        <v>9.2824814061568846E-3</v>
      </c>
      <c r="H85" s="77">
        <f t="shared" si="41"/>
        <v>9.2813238967254606E-3</v>
      </c>
      <c r="I85" s="77">
        <f t="shared" si="41"/>
        <v>9.2796803992638913E-3</v>
      </c>
      <c r="J85" s="77">
        <f t="shared" si="41"/>
        <v>9.2773574735319827E-3</v>
      </c>
      <c r="K85" s="77">
        <f t="shared" si="41"/>
        <v>9.2740961277134396E-3</v>
      </c>
      <c r="L85" s="77">
        <f t="shared" si="41"/>
        <v>9.2695616731204682E-3</v>
      </c>
      <c r="M85" s="77">
        <f t="shared" si="41"/>
        <v>9.263345105507784E-3</v>
      </c>
      <c r="N85" s="77">
        <f t="shared" si="41"/>
        <v>9.2549907047767971E-3</v>
      </c>
      <c r="O85" s="77">
        <f t="shared" si="41"/>
        <v>9.2440698890698669E-3</v>
      </c>
      <c r="P85" s="77">
        <f t="shared" si="41"/>
        <v>9.2303169675444288E-3</v>
      </c>
      <c r="Q85" s="77">
        <f t="shared" si="41"/>
        <v>9.2138138564915734E-3</v>
      </c>
      <c r="R85" s="77">
        <f t="shared" si="41"/>
        <v>9.1951525733037377E-3</v>
      </c>
      <c r="S85" s="77">
        <f t="shared" si="41"/>
        <v>9.1754519332076616E-3</v>
      </c>
      <c r="T85" s="77">
        <f t="shared" si="41"/>
        <v>9.1561389648596638E-3</v>
      </c>
      <c r="U85" s="77">
        <f t="shared" si="41"/>
        <v>9.1385579722429444E-3</v>
      </c>
      <c r="V85" s="77">
        <f t="shared" si="41"/>
        <v>9.1236166321002257E-3</v>
      </c>
      <c r="W85" s="77">
        <f t="shared" si="41"/>
        <v>9.111651294488321E-3</v>
      </c>
      <c r="X85" s="77">
        <f t="shared" si="41"/>
        <v>9.1025212108308551E-3</v>
      </c>
      <c r="Y85" s="77">
        <f t="shared" si="41"/>
        <v>9.0958098671088533E-3</v>
      </c>
      <c r="Z85" s="77">
        <f t="shared" si="41"/>
        <v>9.0910113534383788E-3</v>
      </c>
      <c r="AA85" s="77">
        <f t="shared" si="41"/>
        <v>9.0876483039981949E-3</v>
      </c>
      <c r="AB85" s="77">
        <f t="shared" si="41"/>
        <v>9.0853242301258581E-3</v>
      </c>
      <c r="AC85" s="77">
        <f t="shared" si="41"/>
        <v>9.083733750561972E-3</v>
      </c>
    </row>
    <row r="87" spans="1:29" x14ac:dyDescent="0.25">
      <c r="B87" s="40"/>
    </row>
    <row r="107" spans="1:2" s="3" customFormat="1" ht="21" x14ac:dyDescent="0.35">
      <c r="A107" s="2" t="str">
        <f>'Parameter Input'!A153</f>
        <v>Short-sea: Container</v>
      </c>
    </row>
    <row r="108" spans="1:2" s="3" customFormat="1" ht="21" x14ac:dyDescent="0.35">
      <c r="A108" s="2" t="s">
        <v>291</v>
      </c>
    </row>
    <row r="109" spans="1:2" x14ac:dyDescent="0.25">
      <c r="A109" s="33" t="s">
        <v>195</v>
      </c>
    </row>
    <row r="110" spans="1:2" x14ac:dyDescent="0.25">
      <c r="A110" s="33" t="s">
        <v>196</v>
      </c>
    </row>
    <row r="111" spans="1:2" ht="15.75" thickBot="1" x14ac:dyDescent="0.3">
      <c r="A111" s="34" t="s">
        <v>197</v>
      </c>
      <c r="B111" s="34"/>
    </row>
    <row r="112" spans="1:2" ht="15.75" thickBot="1" x14ac:dyDescent="0.3">
      <c r="A112" s="39" t="s">
        <v>198</v>
      </c>
      <c r="B112" s="35"/>
    </row>
    <row r="113" spans="1:44" ht="15.75" thickBot="1" x14ac:dyDescent="0.3">
      <c r="A113" s="38" t="s">
        <v>199</v>
      </c>
      <c r="B113" s="36"/>
    </row>
    <row r="114" spans="1:44" ht="15.75" thickBot="1" x14ac:dyDescent="0.3"/>
    <row r="115" spans="1:44" x14ac:dyDescent="0.25">
      <c r="A115" s="5" t="s">
        <v>200</v>
      </c>
      <c r="B115" s="6">
        <v>2023</v>
      </c>
      <c r="C115" s="6">
        <v>2050</v>
      </c>
      <c r="D115" s="7"/>
      <c r="E115" s="5" t="s">
        <v>201</v>
      </c>
      <c r="F115" s="8"/>
      <c r="G115" s="8"/>
      <c r="H115" s="8"/>
      <c r="I115" s="8"/>
      <c r="J115" s="8"/>
      <c r="K115" s="9"/>
      <c r="L115" s="10" t="s">
        <v>2</v>
      </c>
      <c r="M115" s="11"/>
      <c r="N115" s="11"/>
      <c r="O115" s="11"/>
      <c r="P115" s="12"/>
      <c r="Q115" s="13">
        <v>0</v>
      </c>
      <c r="R115" s="13">
        <v>1</v>
      </c>
      <c r="S115" s="13">
        <v>2</v>
      </c>
      <c r="T115" s="13">
        <v>3</v>
      </c>
      <c r="U115" s="13">
        <v>4</v>
      </c>
      <c r="V115" s="13">
        <v>5</v>
      </c>
      <c r="W115" s="13">
        <v>6</v>
      </c>
      <c r="X115" s="13">
        <v>7</v>
      </c>
      <c r="Y115" s="13">
        <v>8</v>
      </c>
      <c r="Z115" s="13">
        <v>9</v>
      </c>
      <c r="AA115" s="13">
        <v>10</v>
      </c>
      <c r="AB115" s="13">
        <v>11</v>
      </c>
      <c r="AC115" s="13">
        <v>12</v>
      </c>
      <c r="AD115" s="13">
        <v>13</v>
      </c>
      <c r="AE115" s="13">
        <v>14</v>
      </c>
      <c r="AF115" s="13">
        <v>15</v>
      </c>
      <c r="AG115" s="13">
        <v>16</v>
      </c>
      <c r="AH115" s="13">
        <v>17</v>
      </c>
      <c r="AI115" s="13">
        <v>18</v>
      </c>
      <c r="AJ115" s="13">
        <v>19</v>
      </c>
      <c r="AK115" s="13">
        <v>20</v>
      </c>
      <c r="AL115" s="13">
        <v>21</v>
      </c>
      <c r="AM115" s="13">
        <v>22</v>
      </c>
      <c r="AN115" s="13">
        <v>23</v>
      </c>
      <c r="AO115" s="13">
        <v>24</v>
      </c>
      <c r="AP115" s="13">
        <v>25</v>
      </c>
      <c r="AQ115" s="13">
        <v>26</v>
      </c>
      <c r="AR115" s="14">
        <v>27</v>
      </c>
    </row>
    <row r="116" spans="1:44" ht="15.75" thickBot="1" x14ac:dyDescent="0.3">
      <c r="A116" s="15"/>
      <c r="B116" s="3" t="s">
        <v>202</v>
      </c>
      <c r="C116" s="3" t="s">
        <v>203</v>
      </c>
      <c r="D116" s="16" t="s">
        <v>5</v>
      </c>
      <c r="E116" s="17"/>
      <c r="F116" s="18"/>
      <c r="G116" s="18"/>
      <c r="H116" s="18"/>
      <c r="I116" s="18"/>
      <c r="J116" s="18"/>
      <c r="K116" s="19"/>
      <c r="L116" s="20" t="s">
        <v>8</v>
      </c>
      <c r="M116" s="20" t="s">
        <v>204</v>
      </c>
      <c r="N116" s="20" t="s">
        <v>205</v>
      </c>
      <c r="O116" s="20" t="s">
        <v>9</v>
      </c>
      <c r="P116" s="21" t="s">
        <v>10</v>
      </c>
      <c r="Q116" s="22">
        <v>2023</v>
      </c>
      <c r="R116" s="22">
        <v>2024</v>
      </c>
      <c r="S116" s="22">
        <v>2025</v>
      </c>
      <c r="T116" s="22">
        <v>2026</v>
      </c>
      <c r="U116" s="22">
        <v>2027</v>
      </c>
      <c r="V116" s="22">
        <v>2028</v>
      </c>
      <c r="W116" s="22">
        <v>2029</v>
      </c>
      <c r="X116" s="22">
        <v>2030</v>
      </c>
      <c r="Y116" s="22">
        <v>2031</v>
      </c>
      <c r="Z116" s="22">
        <v>2032</v>
      </c>
      <c r="AA116" s="22">
        <v>2033</v>
      </c>
      <c r="AB116" s="22">
        <v>2034</v>
      </c>
      <c r="AC116" s="22">
        <v>2035</v>
      </c>
      <c r="AD116" s="22">
        <v>2036</v>
      </c>
      <c r="AE116" s="22">
        <v>2037</v>
      </c>
      <c r="AF116" s="22">
        <v>2038</v>
      </c>
      <c r="AG116" s="22">
        <v>2039</v>
      </c>
      <c r="AH116" s="22">
        <v>2040</v>
      </c>
      <c r="AI116" s="22">
        <v>2041</v>
      </c>
      <c r="AJ116" s="22">
        <v>2042</v>
      </c>
      <c r="AK116" s="22">
        <v>2043</v>
      </c>
      <c r="AL116" s="22">
        <v>2044</v>
      </c>
      <c r="AM116" s="22">
        <v>2045</v>
      </c>
      <c r="AN116" s="22">
        <v>2046</v>
      </c>
      <c r="AO116" s="22">
        <v>2047</v>
      </c>
      <c r="AP116" s="22">
        <v>2048</v>
      </c>
      <c r="AQ116" s="22">
        <v>2049</v>
      </c>
      <c r="AR116" s="23">
        <v>2050</v>
      </c>
    </row>
    <row r="117" spans="1:44" x14ac:dyDescent="0.25">
      <c r="A117" s="24" t="s">
        <v>18</v>
      </c>
      <c r="B117" s="41">
        <f>'Parameter Input'!$L$154</f>
        <v>15000000</v>
      </c>
      <c r="C117" s="42">
        <f>'Parameter Input'!$M$154</f>
        <v>15000000</v>
      </c>
      <c r="D117" s="1" t="s">
        <v>15</v>
      </c>
      <c r="L117" s="51">
        <f>'Parameter Input'!$O$142</f>
        <v>17</v>
      </c>
      <c r="M117" s="52">
        <v>0</v>
      </c>
      <c r="N117" s="52">
        <v>1</v>
      </c>
      <c r="O117" s="52">
        <f>'Parameter Input'!$P$142</f>
        <v>0.9</v>
      </c>
      <c r="P117" s="53">
        <f>'Parameter Input'!$Q$142</f>
        <v>0.4</v>
      </c>
      <c r="Q117" s="4">
        <f t="shared" ref="Q117:AR126" si="42">$N117+($M117-$N117)*((1/(1+EXP(-$P117*(Q$9-$L117)))^$O117))</f>
        <v>0.99780374543478534</v>
      </c>
      <c r="R117" s="4">
        <f t="shared" si="42"/>
        <v>0.99685359315256394</v>
      </c>
      <c r="S117" s="4">
        <f t="shared" si="42"/>
        <v>0.99549347132349975</v>
      </c>
      <c r="T117" s="4">
        <f t="shared" si="42"/>
        <v>0.99354772139898062</v>
      </c>
      <c r="U117" s="4">
        <f t="shared" si="42"/>
        <v>0.99076681540580536</v>
      </c>
      <c r="V117" s="4">
        <f t="shared" si="42"/>
        <v>0.9867978615748374</v>
      </c>
      <c r="W117" s="4">
        <f t="shared" si="42"/>
        <v>0.98114509762858249</v>
      </c>
      <c r="X117" s="4">
        <f t="shared" si="42"/>
        <v>0.97311898315872036</v>
      </c>
      <c r="Y117" s="4">
        <f t="shared" si="42"/>
        <v>0.96177484161592774</v>
      </c>
      <c r="Z117" s="4">
        <f t="shared" si="42"/>
        <v>0.94584787155511363</v>
      </c>
      <c r="AA117" s="4">
        <f t="shared" si="42"/>
        <v>0.92370360150141495</v>
      </c>
      <c r="AB117" s="4">
        <f t="shared" si="42"/>
        <v>0.89334463567658451</v>
      </c>
      <c r="AC117" s="4">
        <f t="shared" si="42"/>
        <v>0.85254543874327005</v>
      </c>
      <c r="AD117" s="4">
        <f t="shared" si="42"/>
        <v>0.79921300652623883</v>
      </c>
      <c r="AE117" s="4">
        <f t="shared" si="42"/>
        <v>0.73204982249993378</v>
      </c>
      <c r="AF117" s="4">
        <f t="shared" si="42"/>
        <v>0.65145592958786691</v>
      </c>
      <c r="AG117" s="4">
        <f t="shared" si="42"/>
        <v>0.56032247880849573</v>
      </c>
      <c r="AH117" s="4">
        <f t="shared" si="42"/>
        <v>0.46411326873185343</v>
      </c>
      <c r="AI117" s="4">
        <f t="shared" si="42"/>
        <v>0.36979727595523937</v>
      </c>
      <c r="AJ117" s="4">
        <f t="shared" si="42"/>
        <v>0.28393948637231203</v>
      </c>
      <c r="AK117" s="4">
        <f t="shared" si="42"/>
        <v>0.21097259161117732</v>
      </c>
      <c r="AL117" s="4">
        <f t="shared" si="42"/>
        <v>0.15253917653798199</v>
      </c>
      <c r="AM117" s="4">
        <f t="shared" si="42"/>
        <v>0.10795188737709993</v>
      </c>
      <c r="AN117" s="4">
        <f t="shared" si="42"/>
        <v>7.5176653938091809E-2</v>
      </c>
      <c r="AO117" s="4">
        <f t="shared" si="42"/>
        <v>5.1742836177502194E-2</v>
      </c>
      <c r="AP117" s="4">
        <f t="shared" si="42"/>
        <v>3.5319190625345942E-2</v>
      </c>
      <c r="AQ117" s="4">
        <f t="shared" si="42"/>
        <v>2.3969442072658165E-2</v>
      </c>
      <c r="AR117" s="4">
        <f t="shared" si="42"/>
        <v>1.6202243558389728E-2</v>
      </c>
    </row>
    <row r="118" spans="1:44" x14ac:dyDescent="0.25">
      <c r="A118" s="24" t="s">
        <v>28</v>
      </c>
      <c r="B118" s="60">
        <f>'Parameter Input'!$L$155</f>
        <v>-1500000</v>
      </c>
      <c r="C118" s="61">
        <f>'Parameter Input'!$M$155</f>
        <v>-750000</v>
      </c>
      <c r="D118" s="1" t="s">
        <v>15</v>
      </c>
      <c r="L118" s="54">
        <f>'Parameter Input'!$O$143</f>
        <v>17</v>
      </c>
      <c r="M118" s="37">
        <v>0</v>
      </c>
      <c r="N118" s="37">
        <v>1</v>
      </c>
      <c r="O118" s="37">
        <f>'Parameter Input'!$P$143</f>
        <v>0.9</v>
      </c>
      <c r="P118" s="55">
        <f>'Parameter Input'!$Q$143</f>
        <v>0.4</v>
      </c>
      <c r="Q118" s="4">
        <f t="shared" si="42"/>
        <v>0.99780374543478534</v>
      </c>
      <c r="R118" s="4">
        <f t="shared" si="42"/>
        <v>0.99685359315256394</v>
      </c>
      <c r="S118" s="4">
        <f t="shared" si="42"/>
        <v>0.99549347132349975</v>
      </c>
      <c r="T118" s="4">
        <f t="shared" si="42"/>
        <v>0.99354772139898062</v>
      </c>
      <c r="U118" s="4">
        <f t="shared" si="42"/>
        <v>0.99076681540580536</v>
      </c>
      <c r="V118" s="4">
        <f t="shared" si="42"/>
        <v>0.9867978615748374</v>
      </c>
      <c r="W118" s="4">
        <f t="shared" si="42"/>
        <v>0.98114509762858249</v>
      </c>
      <c r="X118" s="4">
        <f t="shared" si="42"/>
        <v>0.97311898315872036</v>
      </c>
      <c r="Y118" s="4">
        <f t="shared" si="42"/>
        <v>0.96177484161592774</v>
      </c>
      <c r="Z118" s="4">
        <f t="shared" si="42"/>
        <v>0.94584787155511363</v>
      </c>
      <c r="AA118" s="4">
        <f t="shared" si="42"/>
        <v>0.92370360150141495</v>
      </c>
      <c r="AB118" s="4">
        <f t="shared" si="42"/>
        <v>0.89334463567658451</v>
      </c>
      <c r="AC118" s="4">
        <f t="shared" si="42"/>
        <v>0.85254543874327005</v>
      </c>
      <c r="AD118" s="4">
        <f t="shared" si="42"/>
        <v>0.79921300652623883</v>
      </c>
      <c r="AE118" s="4">
        <f t="shared" si="42"/>
        <v>0.73204982249993378</v>
      </c>
      <c r="AF118" s="4">
        <f t="shared" si="42"/>
        <v>0.65145592958786691</v>
      </c>
      <c r="AG118" s="4">
        <f t="shared" si="42"/>
        <v>0.56032247880849573</v>
      </c>
      <c r="AH118" s="4">
        <f t="shared" si="42"/>
        <v>0.46411326873185343</v>
      </c>
      <c r="AI118" s="4">
        <f t="shared" si="42"/>
        <v>0.36979727595523937</v>
      </c>
      <c r="AJ118" s="4">
        <f t="shared" si="42"/>
        <v>0.28393948637231203</v>
      </c>
      <c r="AK118" s="4">
        <f t="shared" si="42"/>
        <v>0.21097259161117732</v>
      </c>
      <c r="AL118" s="4">
        <f t="shared" si="42"/>
        <v>0.15253917653798199</v>
      </c>
      <c r="AM118" s="4">
        <f t="shared" si="42"/>
        <v>0.10795188737709993</v>
      </c>
      <c r="AN118" s="4">
        <f t="shared" si="42"/>
        <v>7.5176653938091809E-2</v>
      </c>
      <c r="AO118" s="4">
        <f t="shared" si="42"/>
        <v>5.1742836177502194E-2</v>
      </c>
      <c r="AP118" s="4">
        <f t="shared" si="42"/>
        <v>3.5319190625345942E-2</v>
      </c>
      <c r="AQ118" s="4">
        <f t="shared" si="42"/>
        <v>2.3969442072658165E-2</v>
      </c>
      <c r="AR118" s="4">
        <f t="shared" si="42"/>
        <v>1.6202243558389728E-2</v>
      </c>
    </row>
    <row r="119" spans="1:44" x14ac:dyDescent="0.25">
      <c r="A119" s="24" t="s">
        <v>14</v>
      </c>
      <c r="B119" s="60">
        <f>'Parameter Input'!B154</f>
        <v>5000000</v>
      </c>
      <c r="C119" s="61">
        <f>'Parameter Input'!C154</f>
        <v>5000000</v>
      </c>
      <c r="D119" s="1" t="s">
        <v>15</v>
      </c>
      <c r="L119" s="54">
        <f>'Parameter Input'!E154</f>
        <v>17</v>
      </c>
      <c r="M119" s="37">
        <v>0</v>
      </c>
      <c r="N119" s="37">
        <v>1</v>
      </c>
      <c r="O119" s="37">
        <f>'Parameter Input'!F154</f>
        <v>0.9</v>
      </c>
      <c r="P119" s="55">
        <f>'Parameter Input'!G154</f>
        <v>0.4</v>
      </c>
      <c r="Q119" s="4">
        <f t="shared" si="42"/>
        <v>0.99780374543478534</v>
      </c>
      <c r="R119" s="4">
        <f t="shared" si="42"/>
        <v>0.99685359315256394</v>
      </c>
      <c r="S119" s="4">
        <f t="shared" si="42"/>
        <v>0.99549347132349975</v>
      </c>
      <c r="T119" s="4">
        <f t="shared" si="42"/>
        <v>0.99354772139898062</v>
      </c>
      <c r="U119" s="4">
        <f t="shared" si="42"/>
        <v>0.99076681540580536</v>
      </c>
      <c r="V119" s="4">
        <f t="shared" si="42"/>
        <v>0.9867978615748374</v>
      </c>
      <c r="W119" s="4">
        <f t="shared" si="42"/>
        <v>0.98114509762858249</v>
      </c>
      <c r="X119" s="4">
        <f t="shared" si="42"/>
        <v>0.97311898315872036</v>
      </c>
      <c r="Y119" s="4">
        <f t="shared" si="42"/>
        <v>0.96177484161592774</v>
      </c>
      <c r="Z119" s="4">
        <f t="shared" si="42"/>
        <v>0.94584787155511363</v>
      </c>
      <c r="AA119" s="4">
        <f t="shared" si="42"/>
        <v>0.92370360150141495</v>
      </c>
      <c r="AB119" s="4">
        <f t="shared" si="42"/>
        <v>0.89334463567658451</v>
      </c>
      <c r="AC119" s="4">
        <f t="shared" si="42"/>
        <v>0.85254543874327005</v>
      </c>
      <c r="AD119" s="4">
        <f t="shared" si="42"/>
        <v>0.79921300652623883</v>
      </c>
      <c r="AE119" s="4">
        <f t="shared" si="42"/>
        <v>0.73204982249993378</v>
      </c>
      <c r="AF119" s="4">
        <f t="shared" si="42"/>
        <v>0.65145592958786691</v>
      </c>
      <c r="AG119" s="4">
        <f t="shared" si="42"/>
        <v>0.56032247880849573</v>
      </c>
      <c r="AH119" s="4">
        <f t="shared" si="42"/>
        <v>0.46411326873185343</v>
      </c>
      <c r="AI119" s="4">
        <f t="shared" si="42"/>
        <v>0.36979727595523937</v>
      </c>
      <c r="AJ119" s="4">
        <f t="shared" si="42"/>
        <v>0.28393948637231203</v>
      </c>
      <c r="AK119" s="4">
        <f t="shared" si="42"/>
        <v>0.21097259161117732</v>
      </c>
      <c r="AL119" s="4">
        <f t="shared" si="42"/>
        <v>0.15253917653798199</v>
      </c>
      <c r="AM119" s="4">
        <f t="shared" si="42"/>
        <v>0.10795188737709993</v>
      </c>
      <c r="AN119" s="4">
        <f t="shared" si="42"/>
        <v>7.5176653938091809E-2</v>
      </c>
      <c r="AO119" s="4">
        <f t="shared" si="42"/>
        <v>5.1742836177502194E-2</v>
      </c>
      <c r="AP119" s="4">
        <f t="shared" si="42"/>
        <v>3.5319190625345942E-2</v>
      </c>
      <c r="AQ119" s="4">
        <f t="shared" si="42"/>
        <v>2.3969442072658165E-2</v>
      </c>
      <c r="AR119" s="4">
        <f t="shared" si="42"/>
        <v>1.6202243558389728E-2</v>
      </c>
    </row>
    <row r="120" spans="1:44" x14ac:dyDescent="0.25">
      <c r="A120" s="24" t="s">
        <v>25</v>
      </c>
      <c r="B120" s="60">
        <f>'Parameter Input'!B155</f>
        <v>-500000</v>
      </c>
      <c r="C120" s="61">
        <f>'Parameter Input'!C155</f>
        <v>-500000</v>
      </c>
      <c r="D120" s="1" t="s">
        <v>15</v>
      </c>
      <c r="L120" s="54">
        <f>'Parameter Input'!E155</f>
        <v>17</v>
      </c>
      <c r="M120" s="37">
        <v>0</v>
      </c>
      <c r="N120" s="37">
        <v>1</v>
      </c>
      <c r="O120" s="37">
        <f>'Parameter Input'!F155</f>
        <v>0.9</v>
      </c>
      <c r="P120" s="55">
        <f>'Parameter Input'!G155</f>
        <v>0.4</v>
      </c>
      <c r="Q120" s="4">
        <f t="shared" si="42"/>
        <v>0.99780374543478534</v>
      </c>
      <c r="R120" s="4">
        <f t="shared" si="42"/>
        <v>0.99685359315256394</v>
      </c>
      <c r="S120" s="4">
        <f t="shared" si="42"/>
        <v>0.99549347132349975</v>
      </c>
      <c r="T120" s="4">
        <f t="shared" si="42"/>
        <v>0.99354772139898062</v>
      </c>
      <c r="U120" s="4">
        <f t="shared" si="42"/>
        <v>0.99076681540580536</v>
      </c>
      <c r="V120" s="4">
        <f t="shared" si="42"/>
        <v>0.9867978615748374</v>
      </c>
      <c r="W120" s="4">
        <f t="shared" si="42"/>
        <v>0.98114509762858249</v>
      </c>
      <c r="X120" s="4">
        <f t="shared" si="42"/>
        <v>0.97311898315872036</v>
      </c>
      <c r="Y120" s="4">
        <f t="shared" si="42"/>
        <v>0.96177484161592774</v>
      </c>
      <c r="Z120" s="4">
        <f t="shared" si="42"/>
        <v>0.94584787155511363</v>
      </c>
      <c r="AA120" s="4">
        <f t="shared" si="42"/>
        <v>0.92370360150141495</v>
      </c>
      <c r="AB120" s="4">
        <f t="shared" si="42"/>
        <v>0.89334463567658451</v>
      </c>
      <c r="AC120" s="4">
        <f t="shared" si="42"/>
        <v>0.85254543874327005</v>
      </c>
      <c r="AD120" s="4">
        <f t="shared" si="42"/>
        <v>0.79921300652623883</v>
      </c>
      <c r="AE120" s="4">
        <f t="shared" si="42"/>
        <v>0.73204982249993378</v>
      </c>
      <c r="AF120" s="4">
        <f t="shared" si="42"/>
        <v>0.65145592958786691</v>
      </c>
      <c r="AG120" s="4">
        <f t="shared" si="42"/>
        <v>0.56032247880849573</v>
      </c>
      <c r="AH120" s="4">
        <f t="shared" si="42"/>
        <v>0.46411326873185343</v>
      </c>
      <c r="AI120" s="4">
        <f t="shared" si="42"/>
        <v>0.36979727595523937</v>
      </c>
      <c r="AJ120" s="4">
        <f t="shared" si="42"/>
        <v>0.28393948637231203</v>
      </c>
      <c r="AK120" s="4">
        <f t="shared" si="42"/>
        <v>0.21097259161117732</v>
      </c>
      <c r="AL120" s="4">
        <f t="shared" si="42"/>
        <v>0.15253917653798199</v>
      </c>
      <c r="AM120" s="4">
        <f t="shared" si="42"/>
        <v>0.10795188737709993</v>
      </c>
      <c r="AN120" s="4">
        <f t="shared" si="42"/>
        <v>7.5176653938091809E-2</v>
      </c>
      <c r="AO120" s="4">
        <f t="shared" si="42"/>
        <v>5.1742836177502194E-2</v>
      </c>
      <c r="AP120" s="4">
        <f t="shared" si="42"/>
        <v>3.5319190625345942E-2</v>
      </c>
      <c r="AQ120" s="4">
        <f t="shared" si="42"/>
        <v>2.3969442072658165E-2</v>
      </c>
      <c r="AR120" s="4">
        <f t="shared" si="42"/>
        <v>1.6202243558389728E-2</v>
      </c>
    </row>
    <row r="121" spans="1:44" x14ac:dyDescent="0.25">
      <c r="A121" s="24" t="s">
        <v>79</v>
      </c>
      <c r="B121" s="92">
        <f>'Parameter Input'!$L$161</f>
        <v>0.06</v>
      </c>
      <c r="C121" s="91">
        <f>'Parameter Input'!$M$161</f>
        <v>0.06</v>
      </c>
      <c r="D121" s="1" t="s">
        <v>57</v>
      </c>
      <c r="L121" s="54">
        <f>'Parameter Input'!$O$149</f>
        <v>17</v>
      </c>
      <c r="M121" s="37">
        <v>0</v>
      </c>
      <c r="N121" s="37">
        <v>1</v>
      </c>
      <c r="O121" s="37">
        <f>'Parameter Input'!$P$149</f>
        <v>0.9</v>
      </c>
      <c r="P121" s="55">
        <f>'Parameter Input'!$Q$149</f>
        <v>0.4</v>
      </c>
      <c r="Q121" s="4">
        <f t="shared" si="42"/>
        <v>0.99780374543478534</v>
      </c>
      <c r="R121" s="4">
        <f t="shared" si="42"/>
        <v>0.99685359315256394</v>
      </c>
      <c r="S121" s="4">
        <f t="shared" si="42"/>
        <v>0.99549347132349975</v>
      </c>
      <c r="T121" s="4">
        <f t="shared" si="42"/>
        <v>0.99354772139898062</v>
      </c>
      <c r="U121" s="4">
        <f t="shared" si="42"/>
        <v>0.99076681540580536</v>
      </c>
      <c r="V121" s="4">
        <f t="shared" si="42"/>
        <v>0.9867978615748374</v>
      </c>
      <c r="W121" s="4">
        <f t="shared" si="42"/>
        <v>0.98114509762858249</v>
      </c>
      <c r="X121" s="4">
        <f t="shared" si="42"/>
        <v>0.97311898315872036</v>
      </c>
      <c r="Y121" s="4">
        <f t="shared" si="42"/>
        <v>0.96177484161592774</v>
      </c>
      <c r="Z121" s="4">
        <f t="shared" si="42"/>
        <v>0.94584787155511363</v>
      </c>
      <c r="AA121" s="4">
        <f t="shared" si="42"/>
        <v>0.92370360150141495</v>
      </c>
      <c r="AB121" s="4">
        <f t="shared" si="42"/>
        <v>0.89334463567658451</v>
      </c>
      <c r="AC121" s="4">
        <f t="shared" si="42"/>
        <v>0.85254543874327005</v>
      </c>
      <c r="AD121" s="4">
        <f t="shared" si="42"/>
        <v>0.79921300652623883</v>
      </c>
      <c r="AE121" s="4">
        <f t="shared" si="42"/>
        <v>0.73204982249993378</v>
      </c>
      <c r="AF121" s="4">
        <f t="shared" si="42"/>
        <v>0.65145592958786691</v>
      </c>
      <c r="AG121" s="4">
        <f t="shared" si="42"/>
        <v>0.56032247880849573</v>
      </c>
      <c r="AH121" s="4">
        <f t="shared" si="42"/>
        <v>0.46411326873185343</v>
      </c>
      <c r="AI121" s="4">
        <f t="shared" si="42"/>
        <v>0.36979727595523937</v>
      </c>
      <c r="AJ121" s="4">
        <f t="shared" si="42"/>
        <v>0.28393948637231203</v>
      </c>
      <c r="AK121" s="4">
        <f t="shared" si="42"/>
        <v>0.21097259161117732</v>
      </c>
      <c r="AL121" s="4">
        <f t="shared" si="42"/>
        <v>0.15253917653798199</v>
      </c>
      <c r="AM121" s="4">
        <f t="shared" si="42"/>
        <v>0.10795188737709993</v>
      </c>
      <c r="AN121" s="4">
        <f t="shared" si="42"/>
        <v>7.5176653938091809E-2</v>
      </c>
      <c r="AO121" s="4">
        <f t="shared" si="42"/>
        <v>5.1742836177502194E-2</v>
      </c>
      <c r="AP121" s="4">
        <f t="shared" si="42"/>
        <v>3.5319190625345942E-2</v>
      </c>
      <c r="AQ121" s="4">
        <f t="shared" si="42"/>
        <v>2.3969442072658165E-2</v>
      </c>
      <c r="AR121" s="4">
        <f t="shared" si="42"/>
        <v>1.6202243558389728E-2</v>
      </c>
    </row>
    <row r="122" spans="1:44" x14ac:dyDescent="0.25">
      <c r="A122" s="24" t="s">
        <v>37</v>
      </c>
      <c r="B122" s="60">
        <f>'Parameter Input'!B156</f>
        <v>1208235.294117647</v>
      </c>
      <c r="C122" s="61">
        <f>'Parameter Input'!C156</f>
        <v>1208235.294117647</v>
      </c>
      <c r="D122" s="1" t="s">
        <v>38</v>
      </c>
      <c r="L122" s="54">
        <f>'Parameter Input'!E156</f>
        <v>17</v>
      </c>
      <c r="M122" s="37">
        <v>0</v>
      </c>
      <c r="N122" s="37">
        <v>1</v>
      </c>
      <c r="O122" s="37">
        <f>'Parameter Input'!F156</f>
        <v>0.9</v>
      </c>
      <c r="P122" s="55">
        <f>'Parameter Input'!G156</f>
        <v>0.4</v>
      </c>
      <c r="Q122" s="4">
        <f t="shared" si="42"/>
        <v>0.99780374543478534</v>
      </c>
      <c r="R122" s="4">
        <f t="shared" si="42"/>
        <v>0.99685359315256394</v>
      </c>
      <c r="S122" s="4">
        <f t="shared" si="42"/>
        <v>0.99549347132349975</v>
      </c>
      <c r="T122" s="4">
        <f t="shared" si="42"/>
        <v>0.99354772139898062</v>
      </c>
      <c r="U122" s="4">
        <f t="shared" si="42"/>
        <v>0.99076681540580536</v>
      </c>
      <c r="V122" s="4">
        <f t="shared" si="42"/>
        <v>0.9867978615748374</v>
      </c>
      <c r="W122" s="4">
        <f t="shared" si="42"/>
        <v>0.98114509762858249</v>
      </c>
      <c r="X122" s="4">
        <f t="shared" si="42"/>
        <v>0.97311898315872036</v>
      </c>
      <c r="Y122" s="4">
        <f t="shared" si="42"/>
        <v>0.96177484161592774</v>
      </c>
      <c r="Z122" s="4">
        <f t="shared" si="42"/>
        <v>0.94584787155511363</v>
      </c>
      <c r="AA122" s="4">
        <f t="shared" si="42"/>
        <v>0.92370360150141495</v>
      </c>
      <c r="AB122" s="4">
        <f t="shared" si="42"/>
        <v>0.89334463567658451</v>
      </c>
      <c r="AC122" s="4">
        <f t="shared" si="42"/>
        <v>0.85254543874327005</v>
      </c>
      <c r="AD122" s="4">
        <f t="shared" si="42"/>
        <v>0.79921300652623883</v>
      </c>
      <c r="AE122" s="4">
        <f t="shared" si="42"/>
        <v>0.73204982249993378</v>
      </c>
      <c r="AF122" s="4">
        <f t="shared" si="42"/>
        <v>0.65145592958786691</v>
      </c>
      <c r="AG122" s="4">
        <f t="shared" si="42"/>
        <v>0.56032247880849573</v>
      </c>
      <c r="AH122" s="4">
        <f t="shared" si="42"/>
        <v>0.46411326873185343</v>
      </c>
      <c r="AI122" s="4">
        <f t="shared" si="42"/>
        <v>0.36979727595523937</v>
      </c>
      <c r="AJ122" s="4">
        <f t="shared" si="42"/>
        <v>0.28393948637231203</v>
      </c>
      <c r="AK122" s="4">
        <f t="shared" si="42"/>
        <v>0.21097259161117732</v>
      </c>
      <c r="AL122" s="4">
        <f t="shared" si="42"/>
        <v>0.15253917653798199</v>
      </c>
      <c r="AM122" s="4">
        <f t="shared" si="42"/>
        <v>0.10795188737709993</v>
      </c>
      <c r="AN122" s="4">
        <f t="shared" si="42"/>
        <v>7.5176653938091809E-2</v>
      </c>
      <c r="AO122" s="4">
        <f t="shared" si="42"/>
        <v>5.1742836177502194E-2</v>
      </c>
      <c r="AP122" s="4">
        <f t="shared" si="42"/>
        <v>3.5319190625345942E-2</v>
      </c>
      <c r="AQ122" s="4">
        <f t="shared" si="42"/>
        <v>2.3969442072658165E-2</v>
      </c>
      <c r="AR122" s="4">
        <f t="shared" si="42"/>
        <v>1.6202243558389728E-2</v>
      </c>
    </row>
    <row r="123" spans="1:44" x14ac:dyDescent="0.25">
      <c r="A123" s="24" t="s">
        <v>52</v>
      </c>
      <c r="B123" s="60">
        <f>'Parameter Input'!$L$157</f>
        <v>488235.29411764705</v>
      </c>
      <c r="C123" s="61">
        <f>'Parameter Input'!$M$157</f>
        <v>488235.29411764705</v>
      </c>
      <c r="D123" s="1" t="s">
        <v>38</v>
      </c>
      <c r="L123" s="54">
        <f>'Parameter Input'!$O$145</f>
        <v>17</v>
      </c>
      <c r="M123" s="37">
        <v>0</v>
      </c>
      <c r="N123" s="37">
        <v>1</v>
      </c>
      <c r="O123" s="37">
        <f>'Parameter Input'!$P$145</f>
        <v>0.9</v>
      </c>
      <c r="P123" s="55">
        <f>'Parameter Input'!$Q$145</f>
        <v>0.4</v>
      </c>
      <c r="Q123" s="4">
        <f t="shared" si="42"/>
        <v>0.99780374543478534</v>
      </c>
      <c r="R123" s="4">
        <f t="shared" si="42"/>
        <v>0.99685359315256394</v>
      </c>
      <c r="S123" s="4">
        <f t="shared" si="42"/>
        <v>0.99549347132349975</v>
      </c>
      <c r="T123" s="4">
        <f t="shared" si="42"/>
        <v>0.99354772139898062</v>
      </c>
      <c r="U123" s="4">
        <f t="shared" si="42"/>
        <v>0.99076681540580536</v>
      </c>
      <c r="V123" s="4">
        <f t="shared" si="42"/>
        <v>0.9867978615748374</v>
      </c>
      <c r="W123" s="4">
        <f t="shared" si="42"/>
        <v>0.98114509762858249</v>
      </c>
      <c r="X123" s="4">
        <f t="shared" si="42"/>
        <v>0.97311898315872036</v>
      </c>
      <c r="Y123" s="4">
        <f t="shared" si="42"/>
        <v>0.96177484161592774</v>
      </c>
      <c r="Z123" s="4">
        <f t="shared" si="42"/>
        <v>0.94584787155511363</v>
      </c>
      <c r="AA123" s="4">
        <f t="shared" si="42"/>
        <v>0.92370360150141495</v>
      </c>
      <c r="AB123" s="4">
        <f t="shared" si="42"/>
        <v>0.89334463567658451</v>
      </c>
      <c r="AC123" s="4">
        <f t="shared" si="42"/>
        <v>0.85254543874327005</v>
      </c>
      <c r="AD123" s="4">
        <f t="shared" si="42"/>
        <v>0.79921300652623883</v>
      </c>
      <c r="AE123" s="4">
        <f t="shared" si="42"/>
        <v>0.73204982249993378</v>
      </c>
      <c r="AF123" s="4">
        <f t="shared" si="42"/>
        <v>0.65145592958786691</v>
      </c>
      <c r="AG123" s="4">
        <f t="shared" si="42"/>
        <v>0.56032247880849573</v>
      </c>
      <c r="AH123" s="4">
        <f t="shared" si="42"/>
        <v>0.46411326873185343</v>
      </c>
      <c r="AI123" s="4">
        <f t="shared" si="42"/>
        <v>0.36979727595523937</v>
      </c>
      <c r="AJ123" s="4">
        <f t="shared" si="42"/>
        <v>0.28393948637231203</v>
      </c>
      <c r="AK123" s="4">
        <f t="shared" si="42"/>
        <v>0.21097259161117732</v>
      </c>
      <c r="AL123" s="4">
        <f t="shared" si="42"/>
        <v>0.15253917653798199</v>
      </c>
      <c r="AM123" s="4">
        <f t="shared" si="42"/>
        <v>0.10795188737709993</v>
      </c>
      <c r="AN123" s="4">
        <f t="shared" si="42"/>
        <v>7.5176653938091809E-2</v>
      </c>
      <c r="AO123" s="4">
        <f t="shared" si="42"/>
        <v>5.1742836177502194E-2</v>
      </c>
      <c r="AP123" s="4">
        <f t="shared" si="42"/>
        <v>3.5319190625345942E-2</v>
      </c>
      <c r="AQ123" s="4">
        <f t="shared" si="42"/>
        <v>2.3969442072658165E-2</v>
      </c>
      <c r="AR123" s="4">
        <f t="shared" si="42"/>
        <v>1.6202243558389728E-2</v>
      </c>
    </row>
    <row r="124" spans="1:44" x14ac:dyDescent="0.25">
      <c r="A124" s="24" t="s">
        <v>273</v>
      </c>
      <c r="B124" s="92">
        <f>'Parameter Input'!B161</f>
        <v>1.6886890630966982</v>
      </c>
      <c r="C124" s="61">
        <f>'Parameter Input'!C161</f>
        <v>1.6886890630966982</v>
      </c>
      <c r="D124" s="1" t="s">
        <v>76</v>
      </c>
      <c r="L124" s="54">
        <f>'Parameter Input'!E161</f>
        <v>17</v>
      </c>
      <c r="M124" s="37">
        <v>0</v>
      </c>
      <c r="N124" s="37">
        <v>1</v>
      </c>
      <c r="O124" s="37">
        <f>'Parameter Input'!F161</f>
        <v>0.9</v>
      </c>
      <c r="P124" s="55">
        <f>'Parameter Input'!G161</f>
        <v>0.4</v>
      </c>
      <c r="Q124" s="4">
        <f t="shared" si="42"/>
        <v>0.99780374543478534</v>
      </c>
      <c r="R124" s="4">
        <f t="shared" si="42"/>
        <v>0.99685359315256394</v>
      </c>
      <c r="S124" s="4">
        <f t="shared" si="42"/>
        <v>0.99549347132349975</v>
      </c>
      <c r="T124" s="4">
        <f t="shared" si="42"/>
        <v>0.99354772139898062</v>
      </c>
      <c r="U124" s="4">
        <f t="shared" si="42"/>
        <v>0.99076681540580536</v>
      </c>
      <c r="V124" s="4">
        <f t="shared" si="42"/>
        <v>0.9867978615748374</v>
      </c>
      <c r="W124" s="4">
        <f t="shared" si="42"/>
        <v>0.98114509762858249</v>
      </c>
      <c r="X124" s="4">
        <f t="shared" si="42"/>
        <v>0.97311898315872036</v>
      </c>
      <c r="Y124" s="4">
        <f t="shared" si="42"/>
        <v>0.96177484161592774</v>
      </c>
      <c r="Z124" s="4">
        <f t="shared" si="42"/>
        <v>0.94584787155511363</v>
      </c>
      <c r="AA124" s="4">
        <f t="shared" si="42"/>
        <v>0.92370360150141495</v>
      </c>
      <c r="AB124" s="4">
        <f t="shared" si="42"/>
        <v>0.89334463567658451</v>
      </c>
      <c r="AC124" s="4">
        <f t="shared" si="42"/>
        <v>0.85254543874327005</v>
      </c>
      <c r="AD124" s="4">
        <f t="shared" si="42"/>
        <v>0.79921300652623883</v>
      </c>
      <c r="AE124" s="4">
        <f t="shared" si="42"/>
        <v>0.73204982249993378</v>
      </c>
      <c r="AF124" s="4">
        <f t="shared" si="42"/>
        <v>0.65145592958786691</v>
      </c>
      <c r="AG124" s="4">
        <f t="shared" si="42"/>
        <v>0.56032247880849573</v>
      </c>
      <c r="AH124" s="4">
        <f t="shared" si="42"/>
        <v>0.46411326873185343</v>
      </c>
      <c r="AI124" s="4">
        <f t="shared" si="42"/>
        <v>0.36979727595523937</v>
      </c>
      <c r="AJ124" s="4">
        <f t="shared" si="42"/>
        <v>0.28393948637231203</v>
      </c>
      <c r="AK124" s="4">
        <f t="shared" si="42"/>
        <v>0.21097259161117732</v>
      </c>
      <c r="AL124" s="4">
        <f t="shared" si="42"/>
        <v>0.15253917653798199</v>
      </c>
      <c r="AM124" s="4">
        <f t="shared" si="42"/>
        <v>0.10795188737709993</v>
      </c>
      <c r="AN124" s="4">
        <f t="shared" si="42"/>
        <v>7.5176653938091809E-2</v>
      </c>
      <c r="AO124" s="4">
        <f t="shared" si="42"/>
        <v>5.1742836177502194E-2</v>
      </c>
      <c r="AP124" s="4">
        <f t="shared" si="42"/>
        <v>3.5319190625345942E-2</v>
      </c>
      <c r="AQ124" s="4">
        <f t="shared" si="42"/>
        <v>2.3969442072658165E-2</v>
      </c>
      <c r="AR124" s="4">
        <f t="shared" si="42"/>
        <v>1.6202243558389728E-2</v>
      </c>
    </row>
    <row r="125" spans="1:44" x14ac:dyDescent="0.25">
      <c r="A125" s="24" t="s">
        <v>59</v>
      </c>
      <c r="B125" s="60">
        <f>'Parameter Input'!$L$158</f>
        <v>647</v>
      </c>
      <c r="C125" s="61">
        <f>'Parameter Input'!$M$158</f>
        <v>600</v>
      </c>
      <c r="D125" s="1" t="s">
        <v>60</v>
      </c>
      <c r="L125" s="54">
        <f>'Parameter Input'!$O$146</f>
        <v>17</v>
      </c>
      <c r="M125" s="37">
        <v>0</v>
      </c>
      <c r="N125" s="37">
        <v>1</v>
      </c>
      <c r="O125" s="37">
        <f>'Parameter Input'!$P$146</f>
        <v>0.9</v>
      </c>
      <c r="P125" s="55">
        <f>'Parameter Input'!$Q$146</f>
        <v>0.4</v>
      </c>
      <c r="Q125" s="4">
        <f t="shared" si="42"/>
        <v>0.99780374543478534</v>
      </c>
      <c r="R125" s="4">
        <f t="shared" si="42"/>
        <v>0.99685359315256394</v>
      </c>
      <c r="S125" s="4">
        <f t="shared" si="42"/>
        <v>0.99549347132349975</v>
      </c>
      <c r="T125" s="4">
        <f t="shared" si="42"/>
        <v>0.99354772139898062</v>
      </c>
      <c r="U125" s="4">
        <f t="shared" si="42"/>
        <v>0.99076681540580536</v>
      </c>
      <c r="V125" s="4">
        <f t="shared" si="42"/>
        <v>0.9867978615748374</v>
      </c>
      <c r="W125" s="4">
        <f t="shared" si="42"/>
        <v>0.98114509762858249</v>
      </c>
      <c r="X125" s="4">
        <f t="shared" si="42"/>
        <v>0.97311898315872036</v>
      </c>
      <c r="Y125" s="4">
        <f t="shared" si="42"/>
        <v>0.96177484161592774</v>
      </c>
      <c r="Z125" s="4">
        <f t="shared" si="42"/>
        <v>0.94584787155511363</v>
      </c>
      <c r="AA125" s="4">
        <f t="shared" si="42"/>
        <v>0.92370360150141495</v>
      </c>
      <c r="AB125" s="4">
        <f t="shared" si="42"/>
        <v>0.89334463567658451</v>
      </c>
      <c r="AC125" s="4">
        <f t="shared" si="42"/>
        <v>0.85254543874327005</v>
      </c>
      <c r="AD125" s="4">
        <f t="shared" si="42"/>
        <v>0.79921300652623883</v>
      </c>
      <c r="AE125" s="4">
        <f t="shared" si="42"/>
        <v>0.73204982249993378</v>
      </c>
      <c r="AF125" s="4">
        <f t="shared" si="42"/>
        <v>0.65145592958786691</v>
      </c>
      <c r="AG125" s="4">
        <f t="shared" si="42"/>
        <v>0.56032247880849573</v>
      </c>
      <c r="AH125" s="4">
        <f t="shared" si="42"/>
        <v>0.46411326873185343</v>
      </c>
      <c r="AI125" s="4">
        <f t="shared" si="42"/>
        <v>0.36979727595523937</v>
      </c>
      <c r="AJ125" s="4">
        <f t="shared" si="42"/>
        <v>0.28393948637231203</v>
      </c>
      <c r="AK125" s="4">
        <f t="shared" si="42"/>
        <v>0.21097259161117732</v>
      </c>
      <c r="AL125" s="4">
        <f t="shared" si="42"/>
        <v>0.15253917653798199</v>
      </c>
      <c r="AM125" s="4">
        <f t="shared" si="42"/>
        <v>0.10795188737709993</v>
      </c>
      <c r="AN125" s="4">
        <f t="shared" si="42"/>
        <v>7.5176653938091809E-2</v>
      </c>
      <c r="AO125" s="4">
        <f t="shared" si="42"/>
        <v>5.1742836177502194E-2</v>
      </c>
      <c r="AP125" s="4">
        <f t="shared" si="42"/>
        <v>3.5319190625345942E-2</v>
      </c>
      <c r="AQ125" s="4">
        <f t="shared" si="42"/>
        <v>2.3969442072658165E-2</v>
      </c>
      <c r="AR125" s="4">
        <f t="shared" si="42"/>
        <v>1.6202243558389728E-2</v>
      </c>
    </row>
    <row r="126" spans="1:44" x14ac:dyDescent="0.25">
      <c r="A126" s="24" t="s">
        <v>67</v>
      </c>
      <c r="B126" s="78">
        <f>'Parameter Input'!$L$159</f>
        <v>3.1399999999999997E-2</v>
      </c>
      <c r="C126" s="61">
        <f>'Parameter Input'!$M$159</f>
        <v>3.1399999999999997E-2</v>
      </c>
      <c r="D126" s="1" t="s">
        <v>68</v>
      </c>
      <c r="L126" s="54">
        <f>'Parameter Input'!$O$147</f>
        <v>17</v>
      </c>
      <c r="M126" s="37">
        <v>0</v>
      </c>
      <c r="N126" s="37">
        <v>1</v>
      </c>
      <c r="O126" s="37">
        <f>'Parameter Input'!$P$147</f>
        <v>0.9</v>
      </c>
      <c r="P126" s="55">
        <f>'Parameter Input'!$Q$147</f>
        <v>0.4</v>
      </c>
      <c r="Q126" s="4">
        <f t="shared" si="42"/>
        <v>0.99780374543478534</v>
      </c>
      <c r="R126" s="4">
        <f t="shared" si="42"/>
        <v>0.99685359315256394</v>
      </c>
      <c r="S126" s="4">
        <f t="shared" si="42"/>
        <v>0.99549347132349975</v>
      </c>
      <c r="T126" s="4">
        <f t="shared" ref="T126:AI133" si="43">$N126+($M126-$N126)*((1/(1+EXP(-$P126*(T$9-$L126)))^$O126))</f>
        <v>0.99354772139898062</v>
      </c>
      <c r="U126" s="4">
        <f t="shared" si="43"/>
        <v>0.99076681540580536</v>
      </c>
      <c r="V126" s="4">
        <f t="shared" si="43"/>
        <v>0.9867978615748374</v>
      </c>
      <c r="W126" s="4">
        <f t="shared" si="43"/>
        <v>0.98114509762858249</v>
      </c>
      <c r="X126" s="4">
        <f t="shared" si="43"/>
        <v>0.97311898315872036</v>
      </c>
      <c r="Y126" s="4">
        <f t="shared" si="43"/>
        <v>0.96177484161592774</v>
      </c>
      <c r="Z126" s="4">
        <f t="shared" si="43"/>
        <v>0.94584787155511363</v>
      </c>
      <c r="AA126" s="4">
        <f t="shared" si="43"/>
        <v>0.92370360150141495</v>
      </c>
      <c r="AB126" s="4">
        <f t="shared" si="43"/>
        <v>0.89334463567658451</v>
      </c>
      <c r="AC126" s="4">
        <f t="shared" si="43"/>
        <v>0.85254543874327005</v>
      </c>
      <c r="AD126" s="4">
        <f t="shared" si="43"/>
        <v>0.79921300652623883</v>
      </c>
      <c r="AE126" s="4">
        <f t="shared" si="43"/>
        <v>0.73204982249993378</v>
      </c>
      <c r="AF126" s="4">
        <f t="shared" si="43"/>
        <v>0.65145592958786691</v>
      </c>
      <c r="AG126" s="4">
        <f t="shared" si="43"/>
        <v>0.56032247880849573</v>
      </c>
      <c r="AH126" s="4">
        <f t="shared" si="43"/>
        <v>0.46411326873185343</v>
      </c>
      <c r="AI126" s="4">
        <f t="shared" si="43"/>
        <v>0.36979727595523937</v>
      </c>
      <c r="AJ126" s="4">
        <f t="shared" ref="AJ126:AR133" si="44">$N126+($M126-$N126)*((1/(1+EXP(-$P126*(AJ$9-$L126)))^$O126))</f>
        <v>0.28393948637231203</v>
      </c>
      <c r="AK126" s="4">
        <f t="shared" si="44"/>
        <v>0.21097259161117732</v>
      </c>
      <c r="AL126" s="4">
        <f t="shared" si="44"/>
        <v>0.15253917653798199</v>
      </c>
      <c r="AM126" s="4">
        <f t="shared" si="44"/>
        <v>0.10795188737709993</v>
      </c>
      <c r="AN126" s="4">
        <f t="shared" si="44"/>
        <v>7.5176653938091809E-2</v>
      </c>
      <c r="AO126" s="4">
        <f t="shared" si="44"/>
        <v>5.1742836177502194E-2</v>
      </c>
      <c r="AP126" s="4">
        <f t="shared" si="44"/>
        <v>3.5319190625345942E-2</v>
      </c>
      <c r="AQ126" s="4">
        <f t="shared" si="44"/>
        <v>2.3969442072658165E-2</v>
      </c>
      <c r="AR126" s="4">
        <f t="shared" si="44"/>
        <v>1.6202243558389728E-2</v>
      </c>
    </row>
    <row r="127" spans="1:44" x14ac:dyDescent="0.25">
      <c r="A127" s="24" t="s">
        <v>206</v>
      </c>
      <c r="B127" s="78">
        <f>'Parameter Input'!$L$162</f>
        <v>0</v>
      </c>
      <c r="C127" s="61">
        <f>'Parameter Input'!$M$162</f>
        <v>0</v>
      </c>
      <c r="D127" s="1"/>
      <c r="L127" s="54">
        <f>'Parameter Input'!O150</f>
        <v>17</v>
      </c>
      <c r="M127" s="37">
        <v>0</v>
      </c>
      <c r="N127" s="37">
        <v>1</v>
      </c>
      <c r="O127" s="37">
        <f>'Parameter Input'!P150</f>
        <v>0.9</v>
      </c>
      <c r="P127" s="55">
        <f>'Parameter Input'!Q150</f>
        <v>0.4</v>
      </c>
      <c r="Q127" s="4">
        <f t="shared" ref="Q127:AR133" si="45">$N127+($M127-$N127)*((1/(1+EXP(-$P127*(Q$9-$L127)))^$O127))</f>
        <v>0.99780374543478534</v>
      </c>
      <c r="R127" s="4">
        <f t="shared" si="45"/>
        <v>0.99685359315256394</v>
      </c>
      <c r="S127" s="4">
        <f t="shared" si="45"/>
        <v>0.99549347132349975</v>
      </c>
      <c r="T127" s="4">
        <f t="shared" si="45"/>
        <v>0.99354772139898062</v>
      </c>
      <c r="U127" s="4">
        <f t="shared" si="45"/>
        <v>0.99076681540580536</v>
      </c>
      <c r="V127" s="4">
        <f t="shared" si="45"/>
        <v>0.9867978615748374</v>
      </c>
      <c r="W127" s="4">
        <f t="shared" si="45"/>
        <v>0.98114509762858249</v>
      </c>
      <c r="X127" s="4">
        <f t="shared" si="45"/>
        <v>0.97311898315872036</v>
      </c>
      <c r="Y127" s="4">
        <f t="shared" si="45"/>
        <v>0.96177484161592774</v>
      </c>
      <c r="Z127" s="4">
        <f t="shared" si="45"/>
        <v>0.94584787155511363</v>
      </c>
      <c r="AA127" s="4">
        <f t="shared" si="45"/>
        <v>0.92370360150141495</v>
      </c>
      <c r="AB127" s="4">
        <f t="shared" si="45"/>
        <v>0.89334463567658451</v>
      </c>
      <c r="AC127" s="4">
        <f t="shared" si="45"/>
        <v>0.85254543874327005</v>
      </c>
      <c r="AD127" s="4">
        <f t="shared" si="45"/>
        <v>0.79921300652623883</v>
      </c>
      <c r="AE127" s="4">
        <f t="shared" si="45"/>
        <v>0.73204982249993378</v>
      </c>
      <c r="AF127" s="4">
        <f t="shared" si="45"/>
        <v>0.65145592958786691</v>
      </c>
      <c r="AG127" s="4">
        <f t="shared" si="45"/>
        <v>0.56032247880849573</v>
      </c>
      <c r="AH127" s="4">
        <f t="shared" si="45"/>
        <v>0.46411326873185343</v>
      </c>
      <c r="AI127" s="4">
        <f t="shared" si="45"/>
        <v>0.36979727595523937</v>
      </c>
      <c r="AJ127" s="4">
        <f t="shared" si="45"/>
        <v>0.28393948637231203</v>
      </c>
      <c r="AK127" s="4">
        <f t="shared" si="45"/>
        <v>0.21097259161117732</v>
      </c>
      <c r="AL127" s="4">
        <f t="shared" si="45"/>
        <v>0.15253917653798199</v>
      </c>
      <c r="AM127" s="4">
        <f t="shared" si="45"/>
        <v>0.10795188737709993</v>
      </c>
      <c r="AN127" s="4">
        <f t="shared" si="45"/>
        <v>7.5176653938091809E-2</v>
      </c>
      <c r="AO127" s="4">
        <f t="shared" si="45"/>
        <v>5.1742836177502194E-2</v>
      </c>
      <c r="AP127" s="4">
        <f t="shared" si="45"/>
        <v>3.5319190625345942E-2</v>
      </c>
      <c r="AQ127" s="4">
        <f t="shared" si="45"/>
        <v>2.3969442072658165E-2</v>
      </c>
      <c r="AR127" s="4">
        <f t="shared" si="45"/>
        <v>1.6202243558389728E-2</v>
      </c>
    </row>
    <row r="128" spans="1:44" x14ac:dyDescent="0.25">
      <c r="A128" s="24" t="s">
        <v>41</v>
      </c>
      <c r="B128" s="60">
        <f>'Parameter Input'!$L$156</f>
        <v>25</v>
      </c>
      <c r="C128" s="61">
        <f>'Parameter Input'!$M$156</f>
        <v>25</v>
      </c>
      <c r="D128" s="1" t="s">
        <v>42</v>
      </c>
      <c r="L128" s="54">
        <f>'Parameter Input'!$O$144</f>
        <v>17</v>
      </c>
      <c r="M128" s="37">
        <v>0</v>
      </c>
      <c r="N128" s="37">
        <v>1</v>
      </c>
      <c r="O128" s="37">
        <f>'Parameter Input'!$P$144</f>
        <v>0.9</v>
      </c>
      <c r="P128" s="55">
        <f>'Parameter Input'!$Q$144</f>
        <v>0.4</v>
      </c>
      <c r="Q128" s="4">
        <f t="shared" si="45"/>
        <v>0.99780374543478534</v>
      </c>
      <c r="R128" s="4">
        <f t="shared" si="45"/>
        <v>0.99685359315256394</v>
      </c>
      <c r="S128" s="4">
        <f t="shared" si="45"/>
        <v>0.99549347132349975</v>
      </c>
      <c r="T128" s="4">
        <f t="shared" si="45"/>
        <v>0.99354772139898062</v>
      </c>
      <c r="U128" s="4">
        <f t="shared" si="45"/>
        <v>0.99076681540580536</v>
      </c>
      <c r="V128" s="4">
        <f t="shared" si="45"/>
        <v>0.9867978615748374</v>
      </c>
      <c r="W128" s="4">
        <f t="shared" si="45"/>
        <v>0.98114509762858249</v>
      </c>
      <c r="X128" s="4">
        <f t="shared" si="45"/>
        <v>0.97311898315872036</v>
      </c>
      <c r="Y128" s="4">
        <f t="shared" si="45"/>
        <v>0.96177484161592774</v>
      </c>
      <c r="Z128" s="4">
        <f t="shared" si="45"/>
        <v>0.94584787155511363</v>
      </c>
      <c r="AA128" s="4">
        <f t="shared" si="45"/>
        <v>0.92370360150141495</v>
      </c>
      <c r="AB128" s="4">
        <f t="shared" si="45"/>
        <v>0.89334463567658451</v>
      </c>
      <c r="AC128" s="4">
        <f t="shared" si="45"/>
        <v>0.85254543874327005</v>
      </c>
      <c r="AD128" s="4">
        <f t="shared" si="45"/>
        <v>0.79921300652623883</v>
      </c>
      <c r="AE128" s="4">
        <f t="shared" si="45"/>
        <v>0.73204982249993378</v>
      </c>
      <c r="AF128" s="4">
        <f t="shared" si="45"/>
        <v>0.65145592958786691</v>
      </c>
      <c r="AG128" s="4">
        <f t="shared" si="43"/>
        <v>0.56032247880849573</v>
      </c>
      <c r="AH128" s="4">
        <f t="shared" si="43"/>
        <v>0.46411326873185343</v>
      </c>
      <c r="AI128" s="4">
        <f t="shared" si="43"/>
        <v>0.36979727595523937</v>
      </c>
      <c r="AJ128" s="4">
        <f t="shared" si="44"/>
        <v>0.28393948637231203</v>
      </c>
      <c r="AK128" s="4">
        <f t="shared" si="44"/>
        <v>0.21097259161117732</v>
      </c>
      <c r="AL128" s="4">
        <f t="shared" si="44"/>
        <v>0.15253917653798199</v>
      </c>
      <c r="AM128" s="4">
        <f t="shared" si="44"/>
        <v>0.10795188737709993</v>
      </c>
      <c r="AN128" s="4">
        <f t="shared" si="44"/>
        <v>7.5176653938091809E-2</v>
      </c>
      <c r="AO128" s="4">
        <f t="shared" si="44"/>
        <v>5.1742836177502194E-2</v>
      </c>
      <c r="AP128" s="4">
        <f t="shared" si="44"/>
        <v>3.5319190625345942E-2</v>
      </c>
      <c r="AQ128" s="4">
        <f t="shared" si="44"/>
        <v>2.3969442072658165E-2</v>
      </c>
      <c r="AR128" s="4">
        <f t="shared" si="44"/>
        <v>1.6202243558389728E-2</v>
      </c>
    </row>
    <row r="129" spans="1:44" x14ac:dyDescent="0.25">
      <c r="A129" s="24" t="s">
        <v>70</v>
      </c>
      <c r="B129" s="60">
        <f>'Parameter Input'!B160</f>
        <v>25</v>
      </c>
      <c r="C129" s="61">
        <f>'Parameter Input'!C160</f>
        <v>25</v>
      </c>
      <c r="D129" s="1" t="s">
        <v>42</v>
      </c>
      <c r="L129" s="54">
        <f>'Parameter Input'!E160</f>
        <v>17</v>
      </c>
      <c r="M129" s="37">
        <v>0</v>
      </c>
      <c r="N129" s="37">
        <v>1</v>
      </c>
      <c r="O129" s="37">
        <f>'Parameter Input'!F160</f>
        <v>0.9</v>
      </c>
      <c r="P129" s="55">
        <f>'Parameter Input'!G160</f>
        <v>0.4</v>
      </c>
      <c r="Q129" s="4">
        <f t="shared" si="45"/>
        <v>0.99780374543478534</v>
      </c>
      <c r="R129" s="4">
        <f t="shared" si="45"/>
        <v>0.99685359315256394</v>
      </c>
      <c r="S129" s="4">
        <f t="shared" si="45"/>
        <v>0.99549347132349975</v>
      </c>
      <c r="T129" s="4">
        <f t="shared" si="45"/>
        <v>0.99354772139898062</v>
      </c>
      <c r="U129" s="4">
        <f t="shared" si="45"/>
        <v>0.99076681540580536</v>
      </c>
      <c r="V129" s="4">
        <f t="shared" si="45"/>
        <v>0.9867978615748374</v>
      </c>
      <c r="W129" s="4">
        <f t="shared" si="45"/>
        <v>0.98114509762858249</v>
      </c>
      <c r="X129" s="4">
        <f t="shared" si="45"/>
        <v>0.97311898315872036</v>
      </c>
      <c r="Y129" s="4">
        <f t="shared" si="45"/>
        <v>0.96177484161592774</v>
      </c>
      <c r="Z129" s="4">
        <f t="shared" si="45"/>
        <v>0.94584787155511363</v>
      </c>
      <c r="AA129" s="4">
        <f t="shared" si="45"/>
        <v>0.92370360150141495</v>
      </c>
      <c r="AB129" s="4">
        <f t="shared" si="45"/>
        <v>0.89334463567658451</v>
      </c>
      <c r="AC129" s="4">
        <f t="shared" si="45"/>
        <v>0.85254543874327005</v>
      </c>
      <c r="AD129" s="4">
        <f t="shared" si="45"/>
        <v>0.79921300652623883</v>
      </c>
      <c r="AE129" s="4">
        <f t="shared" si="45"/>
        <v>0.73204982249993378</v>
      </c>
      <c r="AF129" s="4">
        <f t="shared" si="45"/>
        <v>0.65145592958786691</v>
      </c>
      <c r="AG129" s="4">
        <f t="shared" si="43"/>
        <v>0.56032247880849573</v>
      </c>
      <c r="AH129" s="4">
        <f t="shared" si="43"/>
        <v>0.46411326873185343</v>
      </c>
      <c r="AI129" s="4">
        <f t="shared" si="43"/>
        <v>0.36979727595523937</v>
      </c>
      <c r="AJ129" s="4">
        <f t="shared" si="44"/>
        <v>0.28393948637231203</v>
      </c>
      <c r="AK129" s="4">
        <f t="shared" si="44"/>
        <v>0.21097259161117732</v>
      </c>
      <c r="AL129" s="4">
        <f t="shared" si="44"/>
        <v>0.15253917653798199</v>
      </c>
      <c r="AM129" s="4">
        <f t="shared" si="44"/>
        <v>0.10795188737709993</v>
      </c>
      <c r="AN129" s="4">
        <f t="shared" si="44"/>
        <v>7.5176653938091809E-2</v>
      </c>
      <c r="AO129" s="4">
        <f t="shared" si="44"/>
        <v>5.1742836177502194E-2</v>
      </c>
      <c r="AP129" s="4">
        <f t="shared" si="44"/>
        <v>3.5319190625345942E-2</v>
      </c>
      <c r="AQ129" s="4">
        <f t="shared" si="44"/>
        <v>2.3969442072658165E-2</v>
      </c>
      <c r="AR129" s="4">
        <f t="shared" si="44"/>
        <v>1.6202243558389728E-2</v>
      </c>
    </row>
    <row r="130" spans="1:44" x14ac:dyDescent="0.25">
      <c r="A130" s="24" t="s">
        <v>207</v>
      </c>
      <c r="B130" s="43">
        <f>'Parameter Input'!B157</f>
        <v>9450</v>
      </c>
      <c r="C130" s="44">
        <f>'Parameter Input'!C157</f>
        <v>9450</v>
      </c>
      <c r="D130" s="1" t="s">
        <v>49</v>
      </c>
      <c r="L130" s="54">
        <f>'Parameter Input'!E157</f>
        <v>17</v>
      </c>
      <c r="M130" s="37">
        <v>0</v>
      </c>
      <c r="N130" s="37">
        <v>1</v>
      </c>
      <c r="O130" s="37">
        <f>'Parameter Input'!F157</f>
        <v>0.9</v>
      </c>
      <c r="P130" s="55">
        <f>'Parameter Input'!G157</f>
        <v>0.4</v>
      </c>
      <c r="Q130" s="4">
        <f t="shared" si="45"/>
        <v>0.99780374543478534</v>
      </c>
      <c r="R130" s="4">
        <f t="shared" si="45"/>
        <v>0.99685359315256394</v>
      </c>
      <c r="S130" s="4">
        <f t="shared" si="45"/>
        <v>0.99549347132349975</v>
      </c>
      <c r="T130" s="4">
        <f t="shared" si="45"/>
        <v>0.99354772139898062</v>
      </c>
      <c r="U130" s="4">
        <f t="shared" si="45"/>
        <v>0.99076681540580536</v>
      </c>
      <c r="V130" s="4">
        <f t="shared" si="45"/>
        <v>0.9867978615748374</v>
      </c>
      <c r="W130" s="4">
        <f t="shared" si="45"/>
        <v>0.98114509762858249</v>
      </c>
      <c r="X130" s="4">
        <f t="shared" si="45"/>
        <v>0.97311898315872036</v>
      </c>
      <c r="Y130" s="4">
        <f t="shared" si="45"/>
        <v>0.96177484161592774</v>
      </c>
      <c r="Z130" s="4">
        <f t="shared" si="45"/>
        <v>0.94584787155511363</v>
      </c>
      <c r="AA130" s="4">
        <f t="shared" si="45"/>
        <v>0.92370360150141495</v>
      </c>
      <c r="AB130" s="4">
        <f t="shared" si="45"/>
        <v>0.89334463567658451</v>
      </c>
      <c r="AC130" s="4">
        <f t="shared" si="45"/>
        <v>0.85254543874327005</v>
      </c>
      <c r="AD130" s="4">
        <f t="shared" si="45"/>
        <v>0.79921300652623883</v>
      </c>
      <c r="AE130" s="4">
        <f t="shared" si="45"/>
        <v>0.73204982249993378</v>
      </c>
      <c r="AF130" s="4">
        <f t="shared" si="45"/>
        <v>0.65145592958786691</v>
      </c>
      <c r="AG130" s="4">
        <f t="shared" si="43"/>
        <v>0.56032247880849573</v>
      </c>
      <c r="AH130" s="4">
        <f t="shared" si="43"/>
        <v>0.46411326873185343</v>
      </c>
      <c r="AI130" s="4">
        <f t="shared" si="43"/>
        <v>0.36979727595523937</v>
      </c>
      <c r="AJ130" s="4">
        <f t="shared" si="44"/>
        <v>0.28393948637231203</v>
      </c>
      <c r="AK130" s="4">
        <f t="shared" si="44"/>
        <v>0.21097259161117732</v>
      </c>
      <c r="AL130" s="4">
        <f t="shared" si="44"/>
        <v>0.15253917653798199</v>
      </c>
      <c r="AM130" s="4">
        <f t="shared" si="44"/>
        <v>0.10795188737709993</v>
      </c>
      <c r="AN130" s="4">
        <f t="shared" si="44"/>
        <v>7.5176653938091809E-2</v>
      </c>
      <c r="AO130" s="4">
        <f t="shared" si="44"/>
        <v>5.1742836177502194E-2</v>
      </c>
      <c r="AP130" s="4">
        <f t="shared" si="44"/>
        <v>3.5319190625345942E-2</v>
      </c>
      <c r="AQ130" s="4">
        <f t="shared" si="44"/>
        <v>2.3969442072658165E-2</v>
      </c>
      <c r="AR130" s="4">
        <f t="shared" si="44"/>
        <v>1.6202243558389728E-2</v>
      </c>
    </row>
    <row r="131" spans="1:44" x14ac:dyDescent="0.25">
      <c r="A131" s="24" t="s">
        <v>56</v>
      </c>
      <c r="B131" s="45">
        <f>'Parameter Input'!B158</f>
        <v>0.43</v>
      </c>
      <c r="C131" s="46">
        <f>'Parameter Input'!C158</f>
        <v>0.43</v>
      </c>
      <c r="D131" s="1" t="s">
        <v>57</v>
      </c>
      <c r="L131" s="54">
        <f>'Parameter Input'!E158</f>
        <v>17</v>
      </c>
      <c r="M131" s="37">
        <v>0</v>
      </c>
      <c r="N131" s="37">
        <v>1</v>
      </c>
      <c r="O131" s="37">
        <f>'Parameter Input'!F158</f>
        <v>0.9</v>
      </c>
      <c r="P131" s="55">
        <f>'Parameter Input'!G158</f>
        <v>0.4</v>
      </c>
      <c r="Q131" s="4">
        <f t="shared" si="45"/>
        <v>0.99780374543478534</v>
      </c>
      <c r="R131" s="4">
        <f t="shared" si="45"/>
        <v>0.99685359315256394</v>
      </c>
      <c r="S131" s="4">
        <f t="shared" si="45"/>
        <v>0.99549347132349975</v>
      </c>
      <c r="T131" s="4">
        <f t="shared" si="45"/>
        <v>0.99354772139898062</v>
      </c>
      <c r="U131" s="4">
        <f t="shared" si="45"/>
        <v>0.99076681540580536</v>
      </c>
      <c r="V131" s="4">
        <f t="shared" si="45"/>
        <v>0.9867978615748374</v>
      </c>
      <c r="W131" s="4">
        <f t="shared" si="45"/>
        <v>0.98114509762858249</v>
      </c>
      <c r="X131" s="4">
        <f t="shared" si="45"/>
        <v>0.97311898315872036</v>
      </c>
      <c r="Y131" s="4">
        <f t="shared" si="45"/>
        <v>0.96177484161592774</v>
      </c>
      <c r="Z131" s="4">
        <f t="shared" si="45"/>
        <v>0.94584787155511363</v>
      </c>
      <c r="AA131" s="4">
        <f t="shared" si="45"/>
        <v>0.92370360150141495</v>
      </c>
      <c r="AB131" s="4">
        <f t="shared" si="45"/>
        <v>0.89334463567658451</v>
      </c>
      <c r="AC131" s="4">
        <f t="shared" si="45"/>
        <v>0.85254543874327005</v>
      </c>
      <c r="AD131" s="4">
        <f t="shared" si="45"/>
        <v>0.79921300652623883</v>
      </c>
      <c r="AE131" s="4">
        <f t="shared" si="45"/>
        <v>0.73204982249993378</v>
      </c>
      <c r="AF131" s="4">
        <f t="shared" si="45"/>
        <v>0.65145592958786691</v>
      </c>
      <c r="AG131" s="4">
        <f t="shared" si="43"/>
        <v>0.56032247880849573</v>
      </c>
      <c r="AH131" s="4">
        <f t="shared" si="43"/>
        <v>0.46411326873185343</v>
      </c>
      <c r="AI131" s="4">
        <f t="shared" si="43"/>
        <v>0.36979727595523937</v>
      </c>
      <c r="AJ131" s="4">
        <f t="shared" si="44"/>
        <v>0.28393948637231203</v>
      </c>
      <c r="AK131" s="4">
        <f t="shared" si="44"/>
        <v>0.21097259161117732</v>
      </c>
      <c r="AL131" s="4">
        <f t="shared" si="44"/>
        <v>0.15253917653798199</v>
      </c>
      <c r="AM131" s="4">
        <f t="shared" si="44"/>
        <v>0.10795188737709993</v>
      </c>
      <c r="AN131" s="4">
        <f t="shared" si="44"/>
        <v>7.5176653938091809E-2</v>
      </c>
      <c r="AO131" s="4">
        <f t="shared" si="44"/>
        <v>5.1742836177502194E-2</v>
      </c>
      <c r="AP131" s="4">
        <f t="shared" si="44"/>
        <v>3.5319190625345942E-2</v>
      </c>
      <c r="AQ131" s="4">
        <f t="shared" si="44"/>
        <v>2.3969442072658165E-2</v>
      </c>
      <c r="AR131" s="4">
        <f t="shared" si="44"/>
        <v>1.6202243558389728E-2</v>
      </c>
    </row>
    <row r="132" spans="1:44" x14ac:dyDescent="0.25">
      <c r="A132" s="24" t="s">
        <v>73</v>
      </c>
      <c r="B132" s="45">
        <f>'Parameter Input'!$L$160</f>
        <v>0</v>
      </c>
      <c r="C132" s="46">
        <f>'Parameter Input'!$M$160</f>
        <v>0</v>
      </c>
      <c r="D132" s="1" t="s">
        <v>57</v>
      </c>
      <c r="L132" s="54">
        <f>'Parameter Input'!$O$148</f>
        <v>17</v>
      </c>
      <c r="M132" s="37">
        <v>0</v>
      </c>
      <c r="N132" s="37">
        <v>1</v>
      </c>
      <c r="O132" s="37">
        <f>'Parameter Input'!$P$148</f>
        <v>0.9</v>
      </c>
      <c r="P132" s="55">
        <f>'Parameter Input'!$Q$148</f>
        <v>0.4</v>
      </c>
      <c r="Q132" s="4">
        <f t="shared" si="45"/>
        <v>0.99780374543478534</v>
      </c>
      <c r="R132" s="4">
        <f t="shared" si="45"/>
        <v>0.99685359315256394</v>
      </c>
      <c r="S132" s="4">
        <f t="shared" si="45"/>
        <v>0.99549347132349975</v>
      </c>
      <c r="T132" s="4">
        <f t="shared" si="45"/>
        <v>0.99354772139898062</v>
      </c>
      <c r="U132" s="4">
        <f t="shared" si="45"/>
        <v>0.99076681540580536</v>
      </c>
      <c r="V132" s="4">
        <f t="shared" si="45"/>
        <v>0.9867978615748374</v>
      </c>
      <c r="W132" s="4">
        <f t="shared" si="45"/>
        <v>0.98114509762858249</v>
      </c>
      <c r="X132" s="4">
        <f t="shared" si="45"/>
        <v>0.97311898315872036</v>
      </c>
      <c r="Y132" s="4">
        <f t="shared" si="45"/>
        <v>0.96177484161592774</v>
      </c>
      <c r="Z132" s="4">
        <f t="shared" si="45"/>
        <v>0.94584787155511363</v>
      </c>
      <c r="AA132" s="4">
        <f t="shared" si="45"/>
        <v>0.92370360150141495</v>
      </c>
      <c r="AB132" s="4">
        <f t="shared" si="45"/>
        <v>0.89334463567658451</v>
      </c>
      <c r="AC132" s="4">
        <f t="shared" si="45"/>
        <v>0.85254543874327005</v>
      </c>
      <c r="AD132" s="4">
        <f t="shared" si="45"/>
        <v>0.79921300652623883</v>
      </c>
      <c r="AE132" s="4">
        <f t="shared" si="45"/>
        <v>0.73204982249993378</v>
      </c>
      <c r="AF132" s="4">
        <f t="shared" si="45"/>
        <v>0.65145592958786691</v>
      </c>
      <c r="AG132" s="4">
        <f t="shared" si="43"/>
        <v>0.56032247880849573</v>
      </c>
      <c r="AH132" s="4">
        <f t="shared" si="43"/>
        <v>0.46411326873185343</v>
      </c>
      <c r="AI132" s="4">
        <f t="shared" si="43"/>
        <v>0.36979727595523937</v>
      </c>
      <c r="AJ132" s="4">
        <f t="shared" si="44"/>
        <v>0.28393948637231203</v>
      </c>
      <c r="AK132" s="4">
        <f t="shared" si="44"/>
        <v>0.21097259161117732</v>
      </c>
      <c r="AL132" s="4">
        <f t="shared" si="44"/>
        <v>0.15253917653798199</v>
      </c>
      <c r="AM132" s="4">
        <f t="shared" si="44"/>
        <v>0.10795188737709993</v>
      </c>
      <c r="AN132" s="4">
        <f t="shared" si="44"/>
        <v>7.5176653938091809E-2</v>
      </c>
      <c r="AO132" s="4">
        <f t="shared" si="44"/>
        <v>5.1742836177502194E-2</v>
      </c>
      <c r="AP132" s="4">
        <f t="shared" si="44"/>
        <v>3.5319190625345942E-2</v>
      </c>
      <c r="AQ132" s="4">
        <f t="shared" si="44"/>
        <v>2.3969442072658165E-2</v>
      </c>
      <c r="AR132" s="4">
        <f t="shared" si="44"/>
        <v>1.6202243558389728E-2</v>
      </c>
    </row>
    <row r="133" spans="1:44" ht="15.75" thickBot="1" x14ac:dyDescent="0.3">
      <c r="A133" s="24" t="s">
        <v>64</v>
      </c>
      <c r="B133" s="49">
        <f>'Parameter Input'!B159</f>
        <v>120000</v>
      </c>
      <c r="C133" s="50">
        <f>'Parameter Input'!C159</f>
        <v>120000</v>
      </c>
      <c r="D133" s="1" t="s">
        <v>65</v>
      </c>
      <c r="L133" s="56">
        <f>'Parameter Input'!E159</f>
        <v>17</v>
      </c>
      <c r="M133" s="57">
        <v>0</v>
      </c>
      <c r="N133" s="57">
        <v>1</v>
      </c>
      <c r="O133" s="57">
        <f>'Parameter Input'!F159</f>
        <v>0.9</v>
      </c>
      <c r="P133" s="58">
        <f>'Parameter Input'!G159</f>
        <v>0.4</v>
      </c>
      <c r="Q133" s="4">
        <f t="shared" si="45"/>
        <v>0.99780374543478534</v>
      </c>
      <c r="R133" s="4">
        <f t="shared" si="45"/>
        <v>0.99685359315256394</v>
      </c>
      <c r="S133" s="4">
        <f t="shared" si="45"/>
        <v>0.99549347132349975</v>
      </c>
      <c r="T133" s="4">
        <f t="shared" si="45"/>
        <v>0.99354772139898062</v>
      </c>
      <c r="U133" s="4">
        <f t="shared" si="45"/>
        <v>0.99076681540580536</v>
      </c>
      <c r="V133" s="4">
        <f t="shared" si="45"/>
        <v>0.9867978615748374</v>
      </c>
      <c r="W133" s="4">
        <f t="shared" si="45"/>
        <v>0.98114509762858249</v>
      </c>
      <c r="X133" s="4">
        <f t="shared" si="45"/>
        <v>0.97311898315872036</v>
      </c>
      <c r="Y133" s="4">
        <f t="shared" si="45"/>
        <v>0.96177484161592774</v>
      </c>
      <c r="Z133" s="4">
        <f t="shared" si="45"/>
        <v>0.94584787155511363</v>
      </c>
      <c r="AA133" s="4">
        <f t="shared" si="45"/>
        <v>0.92370360150141495</v>
      </c>
      <c r="AB133" s="4">
        <f t="shared" si="45"/>
        <v>0.89334463567658451</v>
      </c>
      <c r="AC133" s="4">
        <f t="shared" si="45"/>
        <v>0.85254543874327005</v>
      </c>
      <c r="AD133" s="4">
        <f t="shared" si="45"/>
        <v>0.79921300652623883</v>
      </c>
      <c r="AE133" s="4">
        <f t="shared" si="45"/>
        <v>0.73204982249993378</v>
      </c>
      <c r="AF133" s="4">
        <f t="shared" si="45"/>
        <v>0.65145592958786691</v>
      </c>
      <c r="AG133" s="4">
        <f t="shared" si="43"/>
        <v>0.56032247880849573</v>
      </c>
      <c r="AH133" s="4">
        <f t="shared" si="43"/>
        <v>0.46411326873185343</v>
      </c>
      <c r="AI133" s="4">
        <f t="shared" si="43"/>
        <v>0.36979727595523937</v>
      </c>
      <c r="AJ133" s="4">
        <f t="shared" si="44"/>
        <v>0.28393948637231203</v>
      </c>
      <c r="AK133" s="4">
        <f t="shared" si="44"/>
        <v>0.21097259161117732</v>
      </c>
      <c r="AL133" s="4">
        <f t="shared" si="44"/>
        <v>0.15253917653798199</v>
      </c>
      <c r="AM133" s="4">
        <f t="shared" si="44"/>
        <v>0.10795188737709993</v>
      </c>
      <c r="AN133" s="4">
        <f t="shared" si="44"/>
        <v>7.5176653938091809E-2</v>
      </c>
      <c r="AO133" s="4">
        <f t="shared" si="44"/>
        <v>5.1742836177502194E-2</v>
      </c>
      <c r="AP133" s="4">
        <f t="shared" si="44"/>
        <v>3.5319190625345942E-2</v>
      </c>
      <c r="AQ133" s="4">
        <f t="shared" si="44"/>
        <v>2.3969442072658165E-2</v>
      </c>
      <c r="AR133" s="4">
        <f t="shared" si="44"/>
        <v>1.6202243558389728E-2</v>
      </c>
    </row>
    <row r="134" spans="1:44" x14ac:dyDescent="0.25">
      <c r="A134" s="25"/>
      <c r="B134" s="40"/>
    </row>
    <row r="135" spans="1:44" ht="15.75" thickBot="1" x14ac:dyDescent="0.3"/>
    <row r="136" spans="1:44" ht="15.75" thickBot="1" x14ac:dyDescent="0.3">
      <c r="A136" s="26" t="s">
        <v>208</v>
      </c>
      <c r="B136" s="27">
        <v>2023</v>
      </c>
      <c r="C136" s="27">
        <v>2024</v>
      </c>
      <c r="D136" s="27">
        <v>2025</v>
      </c>
      <c r="E136" s="27">
        <v>2026</v>
      </c>
      <c r="F136" s="27">
        <v>2027</v>
      </c>
      <c r="G136" s="27">
        <v>2028</v>
      </c>
      <c r="H136" s="27">
        <v>2029</v>
      </c>
      <c r="I136" s="27">
        <v>2030</v>
      </c>
      <c r="J136" s="27">
        <v>2031</v>
      </c>
      <c r="K136" s="27">
        <v>2032</v>
      </c>
      <c r="L136" s="27">
        <v>2033</v>
      </c>
      <c r="M136" s="27">
        <v>2034</v>
      </c>
      <c r="N136" s="27">
        <v>2035</v>
      </c>
      <c r="O136" s="27">
        <v>2036</v>
      </c>
      <c r="P136" s="27">
        <v>2037</v>
      </c>
      <c r="Q136" s="27">
        <v>2038</v>
      </c>
      <c r="R136" s="27">
        <v>2039</v>
      </c>
      <c r="S136" s="27">
        <v>2040</v>
      </c>
      <c r="T136" s="27">
        <v>2041</v>
      </c>
      <c r="U136" s="27">
        <v>2042</v>
      </c>
      <c r="V136" s="27">
        <v>2043</v>
      </c>
      <c r="W136" s="27">
        <v>2044</v>
      </c>
      <c r="X136" s="27">
        <v>2045</v>
      </c>
      <c r="Y136" s="27">
        <v>2046</v>
      </c>
      <c r="Z136" s="27">
        <v>2047</v>
      </c>
      <c r="AA136" s="27">
        <v>2048</v>
      </c>
      <c r="AB136" s="27">
        <v>2049</v>
      </c>
      <c r="AC136" s="28">
        <v>2050</v>
      </c>
    </row>
    <row r="137" spans="1:44" x14ac:dyDescent="0.25">
      <c r="A137" s="29" t="str">
        <f t="shared" ref="A137:A151" si="46">A117</f>
        <v>Capex vehicle</v>
      </c>
      <c r="B137" s="62">
        <f t="shared" ref="B137:AC146" si="47">$B117+($C117-$B117)*(1-Q117)</f>
        <v>15000000</v>
      </c>
      <c r="C137" s="62">
        <f t="shared" si="47"/>
        <v>15000000</v>
      </c>
      <c r="D137" s="62">
        <f t="shared" si="47"/>
        <v>15000000</v>
      </c>
      <c r="E137" s="62">
        <f t="shared" si="47"/>
        <v>15000000</v>
      </c>
      <c r="F137" s="62">
        <f t="shared" si="47"/>
        <v>15000000</v>
      </c>
      <c r="G137" s="62">
        <f t="shared" si="47"/>
        <v>15000000</v>
      </c>
      <c r="H137" s="62">
        <f t="shared" si="47"/>
        <v>15000000</v>
      </c>
      <c r="I137" s="62">
        <f t="shared" si="47"/>
        <v>15000000</v>
      </c>
      <c r="J137" s="62">
        <f t="shared" si="47"/>
        <v>15000000</v>
      </c>
      <c r="K137" s="62">
        <f t="shared" si="47"/>
        <v>15000000</v>
      </c>
      <c r="L137" s="62">
        <f t="shared" si="47"/>
        <v>15000000</v>
      </c>
      <c r="M137" s="62">
        <f t="shared" si="47"/>
        <v>15000000</v>
      </c>
      <c r="N137" s="62">
        <f t="shared" si="47"/>
        <v>15000000</v>
      </c>
      <c r="O137" s="62">
        <f t="shared" si="47"/>
        <v>15000000</v>
      </c>
      <c r="P137" s="62">
        <f t="shared" si="47"/>
        <v>15000000</v>
      </c>
      <c r="Q137" s="62">
        <f t="shared" si="47"/>
        <v>15000000</v>
      </c>
      <c r="R137" s="62">
        <f t="shared" si="47"/>
        <v>15000000</v>
      </c>
      <c r="S137" s="62">
        <f t="shared" si="47"/>
        <v>15000000</v>
      </c>
      <c r="T137" s="62">
        <f t="shared" si="47"/>
        <v>15000000</v>
      </c>
      <c r="U137" s="62">
        <f t="shared" si="47"/>
        <v>15000000</v>
      </c>
      <c r="V137" s="62">
        <f t="shared" si="47"/>
        <v>15000000</v>
      </c>
      <c r="W137" s="62">
        <f t="shared" si="47"/>
        <v>15000000</v>
      </c>
      <c r="X137" s="62">
        <f t="shared" si="47"/>
        <v>15000000</v>
      </c>
      <c r="Y137" s="62">
        <f t="shared" si="47"/>
        <v>15000000</v>
      </c>
      <c r="Z137" s="62">
        <f t="shared" si="47"/>
        <v>15000000</v>
      </c>
      <c r="AA137" s="62">
        <f t="shared" si="47"/>
        <v>15000000</v>
      </c>
      <c r="AB137" s="62">
        <f t="shared" si="47"/>
        <v>15000000</v>
      </c>
      <c r="AC137" s="62">
        <f t="shared" si="47"/>
        <v>15000000</v>
      </c>
    </row>
    <row r="138" spans="1:44" x14ac:dyDescent="0.25">
      <c r="A138" s="30" t="str">
        <f t="shared" si="46"/>
        <v>Residual value (vehicle)</v>
      </c>
      <c r="B138" s="62">
        <f t="shared" si="47"/>
        <v>-1498352.8090760889</v>
      </c>
      <c r="C138" s="62">
        <f t="shared" si="47"/>
        <v>-1497640.194864423</v>
      </c>
      <c r="D138" s="62">
        <f t="shared" si="47"/>
        <v>-1496620.1034926248</v>
      </c>
      <c r="E138" s="62">
        <f t="shared" si="47"/>
        <v>-1495160.7910492355</v>
      </c>
      <c r="F138" s="62">
        <f t="shared" si="47"/>
        <v>-1493075.111554354</v>
      </c>
      <c r="G138" s="62">
        <f t="shared" si="47"/>
        <v>-1490098.396181128</v>
      </c>
      <c r="H138" s="62">
        <f t="shared" si="47"/>
        <v>-1485858.8232214369</v>
      </c>
      <c r="I138" s="62">
        <f t="shared" si="47"/>
        <v>-1479839.2373690403</v>
      </c>
      <c r="J138" s="62">
        <f t="shared" si="47"/>
        <v>-1471331.1312119458</v>
      </c>
      <c r="K138" s="62">
        <f t="shared" si="47"/>
        <v>-1459385.9036663352</v>
      </c>
      <c r="L138" s="62">
        <f t="shared" si="47"/>
        <v>-1442777.7011260611</v>
      </c>
      <c r="M138" s="62">
        <f t="shared" si="47"/>
        <v>-1420008.4767574384</v>
      </c>
      <c r="N138" s="62">
        <f t="shared" si="47"/>
        <v>-1389409.0790574525</v>
      </c>
      <c r="O138" s="62">
        <f t="shared" si="47"/>
        <v>-1349409.7548946792</v>
      </c>
      <c r="P138" s="62">
        <f t="shared" si="47"/>
        <v>-1299037.3668749502</v>
      </c>
      <c r="Q138" s="62">
        <f t="shared" si="47"/>
        <v>-1238591.9471909001</v>
      </c>
      <c r="R138" s="62">
        <f t="shared" si="47"/>
        <v>-1170241.8591063719</v>
      </c>
      <c r="S138" s="62">
        <f t="shared" si="47"/>
        <v>-1098084.9515488902</v>
      </c>
      <c r="T138" s="62">
        <f t="shared" si="47"/>
        <v>-1027347.9569664295</v>
      </c>
      <c r="U138" s="62">
        <f t="shared" si="47"/>
        <v>-962954.61477923405</v>
      </c>
      <c r="V138" s="62">
        <f t="shared" si="47"/>
        <v>-908229.44370838301</v>
      </c>
      <c r="W138" s="62">
        <f t="shared" si="47"/>
        <v>-864404.38240348652</v>
      </c>
      <c r="X138" s="62">
        <f t="shared" si="47"/>
        <v>-830963.91553282493</v>
      </c>
      <c r="Y138" s="62">
        <f t="shared" si="47"/>
        <v>-806382.49045356887</v>
      </c>
      <c r="Z138" s="62">
        <f t="shared" si="47"/>
        <v>-788807.1271331266</v>
      </c>
      <c r="AA138" s="62">
        <f t="shared" si="47"/>
        <v>-776489.39296900947</v>
      </c>
      <c r="AB138" s="62">
        <f t="shared" si="47"/>
        <v>-767977.08155449363</v>
      </c>
      <c r="AC138" s="62">
        <f t="shared" si="47"/>
        <v>-762151.68266879232</v>
      </c>
    </row>
    <row r="139" spans="1:44" x14ac:dyDescent="0.25">
      <c r="A139" s="30" t="str">
        <f t="shared" si="46"/>
        <v>Capex costumization</v>
      </c>
      <c r="B139" s="62">
        <f t="shared" si="47"/>
        <v>5000000</v>
      </c>
      <c r="C139" s="62">
        <f t="shared" si="47"/>
        <v>5000000</v>
      </c>
      <c r="D139" s="62">
        <f t="shared" si="47"/>
        <v>5000000</v>
      </c>
      <c r="E139" s="62">
        <f t="shared" si="47"/>
        <v>5000000</v>
      </c>
      <c r="F139" s="62">
        <f t="shared" si="47"/>
        <v>5000000</v>
      </c>
      <c r="G139" s="62">
        <f t="shared" si="47"/>
        <v>5000000</v>
      </c>
      <c r="H139" s="62">
        <f t="shared" si="47"/>
        <v>5000000</v>
      </c>
      <c r="I139" s="62">
        <f t="shared" si="47"/>
        <v>5000000</v>
      </c>
      <c r="J139" s="62">
        <f t="shared" si="47"/>
        <v>5000000</v>
      </c>
      <c r="K139" s="62">
        <f t="shared" si="47"/>
        <v>5000000</v>
      </c>
      <c r="L139" s="62">
        <f t="shared" si="47"/>
        <v>5000000</v>
      </c>
      <c r="M139" s="62">
        <f t="shared" si="47"/>
        <v>5000000</v>
      </c>
      <c r="N139" s="62">
        <f t="shared" si="47"/>
        <v>5000000</v>
      </c>
      <c r="O139" s="62">
        <f t="shared" si="47"/>
        <v>5000000</v>
      </c>
      <c r="P139" s="62">
        <f t="shared" si="47"/>
        <v>5000000</v>
      </c>
      <c r="Q139" s="62">
        <f t="shared" si="47"/>
        <v>5000000</v>
      </c>
      <c r="R139" s="62">
        <f t="shared" si="47"/>
        <v>5000000</v>
      </c>
      <c r="S139" s="62">
        <f t="shared" si="47"/>
        <v>5000000</v>
      </c>
      <c r="T139" s="62">
        <f t="shared" si="47"/>
        <v>5000000</v>
      </c>
      <c r="U139" s="62">
        <f t="shared" si="47"/>
        <v>5000000</v>
      </c>
      <c r="V139" s="62">
        <f t="shared" si="47"/>
        <v>5000000</v>
      </c>
      <c r="W139" s="62">
        <f t="shared" si="47"/>
        <v>5000000</v>
      </c>
      <c r="X139" s="62">
        <f t="shared" si="47"/>
        <v>5000000</v>
      </c>
      <c r="Y139" s="62">
        <f t="shared" si="47"/>
        <v>5000000</v>
      </c>
      <c r="Z139" s="62">
        <f t="shared" si="47"/>
        <v>5000000</v>
      </c>
      <c r="AA139" s="62">
        <f t="shared" si="47"/>
        <v>5000000</v>
      </c>
      <c r="AB139" s="62">
        <f t="shared" si="47"/>
        <v>5000000</v>
      </c>
      <c r="AC139" s="62">
        <f t="shared" si="47"/>
        <v>5000000</v>
      </c>
    </row>
    <row r="140" spans="1:44" x14ac:dyDescent="0.25">
      <c r="A140" s="30" t="str">
        <f t="shared" si="46"/>
        <v>Residual value (costumization)</v>
      </c>
      <c r="B140" s="62">
        <f t="shared" si="47"/>
        <v>-500000</v>
      </c>
      <c r="C140" s="62">
        <f t="shared" si="47"/>
        <v>-500000</v>
      </c>
      <c r="D140" s="62">
        <f t="shared" si="47"/>
        <v>-500000</v>
      </c>
      <c r="E140" s="62">
        <f t="shared" si="47"/>
        <v>-500000</v>
      </c>
      <c r="F140" s="62">
        <f t="shared" si="47"/>
        <v>-500000</v>
      </c>
      <c r="G140" s="62">
        <f t="shared" si="47"/>
        <v>-500000</v>
      </c>
      <c r="H140" s="62">
        <f t="shared" si="47"/>
        <v>-500000</v>
      </c>
      <c r="I140" s="62">
        <f t="shared" si="47"/>
        <v>-500000</v>
      </c>
      <c r="J140" s="62">
        <f t="shared" si="47"/>
        <v>-500000</v>
      </c>
      <c r="K140" s="62">
        <f t="shared" si="47"/>
        <v>-500000</v>
      </c>
      <c r="L140" s="62">
        <f t="shared" si="47"/>
        <v>-500000</v>
      </c>
      <c r="M140" s="62">
        <f t="shared" si="47"/>
        <v>-500000</v>
      </c>
      <c r="N140" s="62">
        <f t="shared" si="47"/>
        <v>-500000</v>
      </c>
      <c r="O140" s="62">
        <f t="shared" si="47"/>
        <v>-500000</v>
      </c>
      <c r="P140" s="62">
        <f t="shared" si="47"/>
        <v>-500000</v>
      </c>
      <c r="Q140" s="62">
        <f t="shared" si="47"/>
        <v>-500000</v>
      </c>
      <c r="R140" s="62">
        <f t="shared" si="47"/>
        <v>-500000</v>
      </c>
      <c r="S140" s="62">
        <f t="shared" si="47"/>
        <v>-500000</v>
      </c>
      <c r="T140" s="62">
        <f t="shared" si="47"/>
        <v>-500000</v>
      </c>
      <c r="U140" s="62">
        <f t="shared" si="47"/>
        <v>-500000</v>
      </c>
      <c r="V140" s="62">
        <f t="shared" si="47"/>
        <v>-500000</v>
      </c>
      <c r="W140" s="62">
        <f t="shared" si="47"/>
        <v>-500000</v>
      </c>
      <c r="X140" s="62">
        <f t="shared" si="47"/>
        <v>-500000</v>
      </c>
      <c r="Y140" s="62">
        <f t="shared" si="47"/>
        <v>-500000</v>
      </c>
      <c r="Z140" s="62">
        <f t="shared" si="47"/>
        <v>-500000</v>
      </c>
      <c r="AA140" s="62">
        <f t="shared" si="47"/>
        <v>-500000</v>
      </c>
      <c r="AB140" s="62">
        <f t="shared" si="47"/>
        <v>-500000</v>
      </c>
      <c r="AC140" s="62">
        <f t="shared" si="47"/>
        <v>-500000</v>
      </c>
    </row>
    <row r="141" spans="1:44" x14ac:dyDescent="0.25">
      <c r="A141" s="30" t="str">
        <f t="shared" si="46"/>
        <v>WACC</v>
      </c>
      <c r="B141" s="66">
        <f>$B121+($C121-$B121)*(1-Q121)</f>
        <v>0.06</v>
      </c>
      <c r="C141" s="62">
        <f t="shared" si="47"/>
        <v>0.06</v>
      </c>
      <c r="D141" s="62">
        <f t="shared" si="47"/>
        <v>0.06</v>
      </c>
      <c r="E141" s="62">
        <f t="shared" si="47"/>
        <v>0.06</v>
      </c>
      <c r="F141" s="62">
        <f t="shared" si="47"/>
        <v>0.06</v>
      </c>
      <c r="G141" s="62">
        <f t="shared" si="47"/>
        <v>0.06</v>
      </c>
      <c r="H141" s="62">
        <f t="shared" si="47"/>
        <v>0.06</v>
      </c>
      <c r="I141" s="62">
        <f t="shared" si="47"/>
        <v>0.06</v>
      </c>
      <c r="J141" s="62">
        <f t="shared" si="47"/>
        <v>0.06</v>
      </c>
      <c r="K141" s="62">
        <f t="shared" si="47"/>
        <v>0.06</v>
      </c>
      <c r="L141" s="62">
        <f t="shared" si="47"/>
        <v>0.06</v>
      </c>
      <c r="M141" s="62">
        <f t="shared" si="47"/>
        <v>0.06</v>
      </c>
      <c r="N141" s="62">
        <f t="shared" si="47"/>
        <v>0.06</v>
      </c>
      <c r="O141" s="62">
        <f t="shared" si="47"/>
        <v>0.06</v>
      </c>
      <c r="P141" s="62">
        <f t="shared" si="47"/>
        <v>0.06</v>
      </c>
      <c r="Q141" s="62">
        <f t="shared" si="47"/>
        <v>0.06</v>
      </c>
      <c r="R141" s="62">
        <f t="shared" si="47"/>
        <v>0.06</v>
      </c>
      <c r="S141" s="62">
        <f t="shared" si="47"/>
        <v>0.06</v>
      </c>
      <c r="T141" s="62">
        <f t="shared" si="47"/>
        <v>0.06</v>
      </c>
      <c r="U141" s="62">
        <f t="shared" si="47"/>
        <v>0.06</v>
      </c>
      <c r="V141" s="62">
        <f t="shared" si="47"/>
        <v>0.06</v>
      </c>
      <c r="W141" s="62">
        <f t="shared" si="47"/>
        <v>0.06</v>
      </c>
      <c r="X141" s="62">
        <f t="shared" si="47"/>
        <v>0.06</v>
      </c>
      <c r="Y141" s="62">
        <f t="shared" si="47"/>
        <v>0.06</v>
      </c>
      <c r="Z141" s="62">
        <f t="shared" si="47"/>
        <v>0.06</v>
      </c>
      <c r="AA141" s="62">
        <f t="shared" si="47"/>
        <v>0.06</v>
      </c>
      <c r="AB141" s="62">
        <f t="shared" si="47"/>
        <v>0.06</v>
      </c>
      <c r="AC141" s="62">
        <f t="shared" si="47"/>
        <v>0.06</v>
      </c>
    </row>
    <row r="142" spans="1:44" x14ac:dyDescent="0.25">
      <c r="A142" s="30" t="str">
        <f t="shared" si="46"/>
        <v>Opex fix (admin, crew, insurance)</v>
      </c>
      <c r="B142" s="62">
        <f t="shared" si="47"/>
        <v>1208235.294117647</v>
      </c>
      <c r="C142" s="62">
        <f t="shared" si="47"/>
        <v>1208235.294117647</v>
      </c>
      <c r="D142" s="62">
        <f t="shared" si="47"/>
        <v>1208235.294117647</v>
      </c>
      <c r="E142" s="62">
        <f t="shared" si="47"/>
        <v>1208235.294117647</v>
      </c>
      <c r="F142" s="62">
        <f t="shared" si="47"/>
        <v>1208235.294117647</v>
      </c>
      <c r="G142" s="62">
        <f t="shared" si="47"/>
        <v>1208235.294117647</v>
      </c>
      <c r="H142" s="62">
        <f t="shared" si="47"/>
        <v>1208235.294117647</v>
      </c>
      <c r="I142" s="62">
        <f t="shared" si="47"/>
        <v>1208235.294117647</v>
      </c>
      <c r="J142" s="62">
        <f t="shared" si="47"/>
        <v>1208235.294117647</v>
      </c>
      <c r="K142" s="62">
        <f t="shared" si="47"/>
        <v>1208235.294117647</v>
      </c>
      <c r="L142" s="62">
        <f t="shared" si="47"/>
        <v>1208235.294117647</v>
      </c>
      <c r="M142" s="62">
        <f t="shared" si="47"/>
        <v>1208235.294117647</v>
      </c>
      <c r="N142" s="62">
        <f t="shared" si="47"/>
        <v>1208235.294117647</v>
      </c>
      <c r="O142" s="62">
        <f t="shared" si="47"/>
        <v>1208235.294117647</v>
      </c>
      <c r="P142" s="62">
        <f t="shared" si="47"/>
        <v>1208235.294117647</v>
      </c>
      <c r="Q142" s="62">
        <f t="shared" si="47"/>
        <v>1208235.294117647</v>
      </c>
      <c r="R142" s="62">
        <f t="shared" si="47"/>
        <v>1208235.294117647</v>
      </c>
      <c r="S142" s="62">
        <f t="shared" si="47"/>
        <v>1208235.294117647</v>
      </c>
      <c r="T142" s="62">
        <f t="shared" si="47"/>
        <v>1208235.294117647</v>
      </c>
      <c r="U142" s="62">
        <f t="shared" si="47"/>
        <v>1208235.294117647</v>
      </c>
      <c r="V142" s="62">
        <f t="shared" si="47"/>
        <v>1208235.294117647</v>
      </c>
      <c r="W142" s="62">
        <f t="shared" si="47"/>
        <v>1208235.294117647</v>
      </c>
      <c r="X142" s="62">
        <f t="shared" si="47"/>
        <v>1208235.294117647</v>
      </c>
      <c r="Y142" s="62">
        <f t="shared" si="47"/>
        <v>1208235.294117647</v>
      </c>
      <c r="Z142" s="62">
        <f t="shared" si="47"/>
        <v>1208235.294117647</v>
      </c>
      <c r="AA142" s="62">
        <f t="shared" si="47"/>
        <v>1208235.294117647</v>
      </c>
      <c r="AB142" s="62">
        <f t="shared" si="47"/>
        <v>1208235.294117647</v>
      </c>
      <c r="AC142" s="62">
        <f t="shared" si="47"/>
        <v>1208235.294117647</v>
      </c>
    </row>
    <row r="143" spans="1:44" x14ac:dyDescent="0.25">
      <c r="A143" s="30" t="str">
        <f t="shared" si="46"/>
        <v>Opex maintenance &amp; repair</v>
      </c>
      <c r="B143" s="62">
        <f t="shared" si="47"/>
        <v>488235.29411764705</v>
      </c>
      <c r="C143" s="62">
        <f t="shared" si="47"/>
        <v>488235.29411764705</v>
      </c>
      <c r="D143" s="62">
        <f t="shared" si="47"/>
        <v>488235.29411764705</v>
      </c>
      <c r="E143" s="62">
        <f t="shared" si="47"/>
        <v>488235.29411764705</v>
      </c>
      <c r="F143" s="62">
        <f t="shared" si="47"/>
        <v>488235.29411764705</v>
      </c>
      <c r="G143" s="62">
        <f t="shared" si="47"/>
        <v>488235.29411764705</v>
      </c>
      <c r="H143" s="62">
        <f t="shared" si="47"/>
        <v>488235.29411764705</v>
      </c>
      <c r="I143" s="62">
        <f t="shared" si="47"/>
        <v>488235.29411764705</v>
      </c>
      <c r="J143" s="62">
        <f t="shared" si="47"/>
        <v>488235.29411764705</v>
      </c>
      <c r="K143" s="62">
        <f t="shared" si="47"/>
        <v>488235.29411764705</v>
      </c>
      <c r="L143" s="62">
        <f t="shared" si="47"/>
        <v>488235.29411764705</v>
      </c>
      <c r="M143" s="62">
        <f t="shared" si="47"/>
        <v>488235.29411764705</v>
      </c>
      <c r="N143" s="62">
        <f t="shared" si="47"/>
        <v>488235.29411764705</v>
      </c>
      <c r="O143" s="62">
        <f t="shared" si="47"/>
        <v>488235.29411764705</v>
      </c>
      <c r="P143" s="62">
        <f t="shared" si="47"/>
        <v>488235.29411764705</v>
      </c>
      <c r="Q143" s="62">
        <f t="shared" si="47"/>
        <v>488235.29411764705</v>
      </c>
      <c r="R143" s="62">
        <f t="shared" si="47"/>
        <v>488235.29411764705</v>
      </c>
      <c r="S143" s="62">
        <f t="shared" si="47"/>
        <v>488235.29411764705</v>
      </c>
      <c r="T143" s="62">
        <f t="shared" si="47"/>
        <v>488235.29411764705</v>
      </c>
      <c r="U143" s="62">
        <f t="shared" si="47"/>
        <v>488235.29411764705</v>
      </c>
      <c r="V143" s="62">
        <f t="shared" si="47"/>
        <v>488235.29411764705</v>
      </c>
      <c r="W143" s="62">
        <f t="shared" si="47"/>
        <v>488235.29411764705</v>
      </c>
      <c r="X143" s="62">
        <f t="shared" si="47"/>
        <v>488235.29411764705</v>
      </c>
      <c r="Y143" s="62">
        <f t="shared" si="47"/>
        <v>488235.29411764705</v>
      </c>
      <c r="Z143" s="62">
        <f t="shared" si="47"/>
        <v>488235.29411764705</v>
      </c>
      <c r="AA143" s="62">
        <f t="shared" si="47"/>
        <v>488235.29411764705</v>
      </c>
      <c r="AB143" s="62">
        <f t="shared" si="47"/>
        <v>488235.29411764705</v>
      </c>
      <c r="AC143" s="62">
        <f t="shared" si="47"/>
        <v>488235.29411764705</v>
      </c>
    </row>
    <row r="144" spans="1:44" x14ac:dyDescent="0.25">
      <c r="A144" s="30" t="str">
        <f t="shared" si="46"/>
        <v>Opex var (mode-fees)</v>
      </c>
      <c r="B144" s="62">
        <f t="shared" si="47"/>
        <v>1.6886890630966982</v>
      </c>
      <c r="C144" s="62">
        <f t="shared" si="47"/>
        <v>1.6886890630966982</v>
      </c>
      <c r="D144" s="62">
        <f t="shared" si="47"/>
        <v>1.6886890630966982</v>
      </c>
      <c r="E144" s="62">
        <f t="shared" si="47"/>
        <v>1.6886890630966982</v>
      </c>
      <c r="F144" s="62">
        <f t="shared" si="47"/>
        <v>1.6886890630966982</v>
      </c>
      <c r="G144" s="62">
        <f t="shared" si="47"/>
        <v>1.6886890630966982</v>
      </c>
      <c r="H144" s="62">
        <f t="shared" si="47"/>
        <v>1.6886890630966982</v>
      </c>
      <c r="I144" s="62">
        <f t="shared" si="47"/>
        <v>1.6886890630966982</v>
      </c>
      <c r="J144" s="62">
        <f t="shared" si="47"/>
        <v>1.6886890630966982</v>
      </c>
      <c r="K144" s="62">
        <f t="shared" si="47"/>
        <v>1.6886890630966982</v>
      </c>
      <c r="L144" s="62">
        <f t="shared" si="47"/>
        <v>1.6886890630966982</v>
      </c>
      <c r="M144" s="62">
        <f t="shared" si="47"/>
        <v>1.6886890630966982</v>
      </c>
      <c r="N144" s="62">
        <f t="shared" si="47"/>
        <v>1.6886890630966982</v>
      </c>
      <c r="O144" s="62">
        <f t="shared" si="47"/>
        <v>1.6886890630966982</v>
      </c>
      <c r="P144" s="62">
        <f t="shared" si="47"/>
        <v>1.6886890630966982</v>
      </c>
      <c r="Q144" s="62">
        <f t="shared" si="47"/>
        <v>1.6886890630966982</v>
      </c>
      <c r="R144" s="62">
        <f t="shared" si="47"/>
        <v>1.6886890630966982</v>
      </c>
      <c r="S144" s="62">
        <f t="shared" si="47"/>
        <v>1.6886890630966982</v>
      </c>
      <c r="T144" s="62">
        <f t="shared" si="47"/>
        <v>1.6886890630966982</v>
      </c>
      <c r="U144" s="62">
        <f t="shared" si="47"/>
        <v>1.6886890630966982</v>
      </c>
      <c r="V144" s="62">
        <f t="shared" si="47"/>
        <v>1.6886890630966982</v>
      </c>
      <c r="W144" s="62">
        <f t="shared" si="47"/>
        <v>1.6886890630966982</v>
      </c>
      <c r="X144" s="62">
        <f t="shared" si="47"/>
        <v>1.6886890630966982</v>
      </c>
      <c r="Y144" s="62">
        <f t="shared" si="47"/>
        <v>1.6886890630966982</v>
      </c>
      <c r="Z144" s="62">
        <f t="shared" si="47"/>
        <v>1.6886890630966982</v>
      </c>
      <c r="AA144" s="62">
        <f t="shared" si="47"/>
        <v>1.6886890630966982</v>
      </c>
      <c r="AB144" s="62">
        <f t="shared" si="47"/>
        <v>1.6886890630966982</v>
      </c>
      <c r="AC144" s="62">
        <f t="shared" si="47"/>
        <v>1.6886890630966982</v>
      </c>
    </row>
    <row r="145" spans="1:29" x14ac:dyDescent="0.25">
      <c r="A145" s="30" t="str">
        <f t="shared" si="46"/>
        <v>Fuel Economy</v>
      </c>
      <c r="B145" s="62">
        <f t="shared" si="47"/>
        <v>646.89677603543487</v>
      </c>
      <c r="C145" s="62">
        <f t="shared" si="47"/>
        <v>646.85211887817047</v>
      </c>
      <c r="D145" s="62">
        <f t="shared" si="47"/>
        <v>646.78819315220449</v>
      </c>
      <c r="E145" s="62">
        <f t="shared" si="47"/>
        <v>646.6967429057521</v>
      </c>
      <c r="F145" s="62">
        <f t="shared" si="47"/>
        <v>646.5660403240729</v>
      </c>
      <c r="G145" s="62">
        <f t="shared" si="47"/>
        <v>646.37949949401741</v>
      </c>
      <c r="H145" s="62">
        <f t="shared" si="47"/>
        <v>646.11381958854338</v>
      </c>
      <c r="I145" s="62">
        <f t="shared" si="47"/>
        <v>645.73659220845991</v>
      </c>
      <c r="J145" s="62">
        <f t="shared" si="47"/>
        <v>645.20341755594859</v>
      </c>
      <c r="K145" s="62">
        <f t="shared" si="47"/>
        <v>644.4548499630904</v>
      </c>
      <c r="L145" s="62">
        <f t="shared" si="47"/>
        <v>643.41406927056653</v>
      </c>
      <c r="M145" s="62">
        <f t="shared" si="47"/>
        <v>641.98719787679943</v>
      </c>
      <c r="N145" s="62">
        <f t="shared" si="47"/>
        <v>640.0696356209337</v>
      </c>
      <c r="O145" s="62">
        <f t="shared" si="47"/>
        <v>637.56301130673319</v>
      </c>
      <c r="P145" s="62">
        <f t="shared" si="47"/>
        <v>634.40634165749691</v>
      </c>
      <c r="Q145" s="62">
        <f t="shared" si="47"/>
        <v>630.6184286906298</v>
      </c>
      <c r="R145" s="62">
        <f t="shared" si="47"/>
        <v>626.33515650399931</v>
      </c>
      <c r="S145" s="62">
        <f t="shared" si="47"/>
        <v>621.81332363039712</v>
      </c>
      <c r="T145" s="62">
        <f t="shared" si="47"/>
        <v>617.38047196989623</v>
      </c>
      <c r="U145" s="62">
        <f t="shared" si="47"/>
        <v>613.34515585949862</v>
      </c>
      <c r="V145" s="62">
        <f t="shared" si="47"/>
        <v>609.91571180572532</v>
      </c>
      <c r="W145" s="62">
        <f t="shared" si="47"/>
        <v>607.1693412972852</v>
      </c>
      <c r="X145" s="62">
        <f t="shared" si="47"/>
        <v>605.0737387067237</v>
      </c>
      <c r="Y145" s="62">
        <f t="shared" si="47"/>
        <v>603.53330273509027</v>
      </c>
      <c r="Z145" s="62">
        <f t="shared" si="47"/>
        <v>602.43191330034256</v>
      </c>
      <c r="AA145" s="62">
        <f t="shared" si="47"/>
        <v>601.66000195939125</v>
      </c>
      <c r="AB145" s="62">
        <f t="shared" si="47"/>
        <v>601.12656377741496</v>
      </c>
      <c r="AC145" s="62">
        <f t="shared" si="47"/>
        <v>600.7615054472443</v>
      </c>
    </row>
    <row r="146" spans="1:29" x14ac:dyDescent="0.25">
      <c r="A146" s="30" t="str">
        <f t="shared" si="46"/>
        <v>Fuel Cost</v>
      </c>
      <c r="B146" s="62">
        <f t="shared" si="47"/>
        <v>3.1399999999999997E-2</v>
      </c>
      <c r="C146" s="62">
        <f t="shared" si="47"/>
        <v>3.1399999999999997E-2</v>
      </c>
      <c r="D146" s="62">
        <f t="shared" si="47"/>
        <v>3.1399999999999997E-2</v>
      </c>
      <c r="E146" s="62">
        <f t="shared" ref="E146:AC146" si="48">$B126+($C126-$B126)*(1-T126)</f>
        <v>3.1399999999999997E-2</v>
      </c>
      <c r="F146" s="62">
        <f t="shared" si="48"/>
        <v>3.1399999999999997E-2</v>
      </c>
      <c r="G146" s="62">
        <f t="shared" si="48"/>
        <v>3.1399999999999997E-2</v>
      </c>
      <c r="H146" s="62">
        <f t="shared" si="48"/>
        <v>3.1399999999999997E-2</v>
      </c>
      <c r="I146" s="62">
        <f t="shared" si="48"/>
        <v>3.1399999999999997E-2</v>
      </c>
      <c r="J146" s="62">
        <f t="shared" si="48"/>
        <v>3.1399999999999997E-2</v>
      </c>
      <c r="K146" s="62">
        <f t="shared" si="48"/>
        <v>3.1399999999999997E-2</v>
      </c>
      <c r="L146" s="62">
        <f t="shared" si="48"/>
        <v>3.1399999999999997E-2</v>
      </c>
      <c r="M146" s="62">
        <f t="shared" si="48"/>
        <v>3.1399999999999997E-2</v>
      </c>
      <c r="N146" s="62">
        <f t="shared" si="48"/>
        <v>3.1399999999999997E-2</v>
      </c>
      <c r="O146" s="62">
        <f t="shared" si="48"/>
        <v>3.1399999999999997E-2</v>
      </c>
      <c r="P146" s="62">
        <f t="shared" si="48"/>
        <v>3.1399999999999997E-2</v>
      </c>
      <c r="Q146" s="62">
        <f t="shared" si="48"/>
        <v>3.1399999999999997E-2</v>
      </c>
      <c r="R146" s="62">
        <f t="shared" si="48"/>
        <v>3.1399999999999997E-2</v>
      </c>
      <c r="S146" s="62">
        <f t="shared" si="48"/>
        <v>3.1399999999999997E-2</v>
      </c>
      <c r="T146" s="62">
        <f t="shared" si="48"/>
        <v>3.1399999999999997E-2</v>
      </c>
      <c r="U146" s="62">
        <f t="shared" si="48"/>
        <v>3.1399999999999997E-2</v>
      </c>
      <c r="V146" s="62">
        <f t="shared" si="48"/>
        <v>3.1399999999999997E-2</v>
      </c>
      <c r="W146" s="62">
        <f t="shared" si="48"/>
        <v>3.1399999999999997E-2</v>
      </c>
      <c r="X146" s="62">
        <f t="shared" si="48"/>
        <v>3.1399999999999997E-2</v>
      </c>
      <c r="Y146" s="62">
        <f t="shared" si="48"/>
        <v>3.1399999999999997E-2</v>
      </c>
      <c r="Z146" s="62">
        <f t="shared" si="48"/>
        <v>3.1399999999999997E-2</v>
      </c>
      <c r="AA146" s="62">
        <f t="shared" si="48"/>
        <v>3.1399999999999997E-2</v>
      </c>
      <c r="AB146" s="62">
        <f t="shared" si="48"/>
        <v>3.1399999999999997E-2</v>
      </c>
      <c r="AC146" s="62">
        <f t="shared" si="48"/>
        <v>3.1399999999999997E-2</v>
      </c>
    </row>
    <row r="147" spans="1:29" x14ac:dyDescent="0.25">
      <c r="A147" s="30" t="str">
        <f t="shared" si="46"/>
        <v>Emission Cost</v>
      </c>
      <c r="B147" s="98">
        <f>$B127+($C127-$B127)*(1-Q127)</f>
        <v>0</v>
      </c>
      <c r="C147" s="98">
        <f t="shared" ref="C147:AC150" si="49">$B127+($C127-$B127)*(1-R127)</f>
        <v>0</v>
      </c>
      <c r="D147" s="98">
        <f t="shared" si="49"/>
        <v>0</v>
      </c>
      <c r="E147" s="98">
        <f t="shared" si="49"/>
        <v>0</v>
      </c>
      <c r="F147" s="98">
        <f t="shared" si="49"/>
        <v>0</v>
      </c>
      <c r="G147" s="98">
        <f t="shared" si="49"/>
        <v>0</v>
      </c>
      <c r="H147" s="98">
        <f t="shared" si="49"/>
        <v>0</v>
      </c>
      <c r="I147" s="98">
        <f t="shared" si="49"/>
        <v>0</v>
      </c>
      <c r="J147" s="98">
        <f t="shared" si="49"/>
        <v>0</v>
      </c>
      <c r="K147" s="98">
        <f t="shared" si="49"/>
        <v>0</v>
      </c>
      <c r="L147" s="98">
        <f t="shared" si="49"/>
        <v>0</v>
      </c>
      <c r="M147" s="98">
        <f t="shared" si="49"/>
        <v>0</v>
      </c>
      <c r="N147" s="98">
        <f t="shared" si="49"/>
        <v>0</v>
      </c>
      <c r="O147" s="98">
        <f t="shared" si="49"/>
        <v>0</v>
      </c>
      <c r="P147" s="98">
        <f t="shared" si="49"/>
        <v>0</v>
      </c>
      <c r="Q147" s="98">
        <f t="shared" si="49"/>
        <v>0</v>
      </c>
      <c r="R147" s="98">
        <f t="shared" si="49"/>
        <v>0</v>
      </c>
      <c r="S147" s="98">
        <f t="shared" si="49"/>
        <v>0</v>
      </c>
      <c r="T147" s="98">
        <f t="shared" si="49"/>
        <v>0</v>
      </c>
      <c r="U147" s="98">
        <f t="shared" si="49"/>
        <v>0</v>
      </c>
      <c r="V147" s="98">
        <f t="shared" si="49"/>
        <v>0</v>
      </c>
      <c r="W147" s="98">
        <f t="shared" si="49"/>
        <v>0</v>
      </c>
      <c r="X147" s="98">
        <f t="shared" si="49"/>
        <v>0</v>
      </c>
      <c r="Y147" s="98">
        <f t="shared" si="49"/>
        <v>0</v>
      </c>
      <c r="Z147" s="98">
        <f t="shared" si="49"/>
        <v>0</v>
      </c>
      <c r="AA147" s="98">
        <f t="shared" si="49"/>
        <v>0</v>
      </c>
      <c r="AB147" s="98">
        <f t="shared" si="49"/>
        <v>0</v>
      </c>
      <c r="AC147" s="98">
        <f t="shared" si="49"/>
        <v>0</v>
      </c>
    </row>
    <row r="148" spans="1:29" x14ac:dyDescent="0.25">
      <c r="A148" s="30" t="str">
        <f t="shared" si="46"/>
        <v>Lifetime vehicle</v>
      </c>
      <c r="B148" s="62">
        <f>$B128+($C128-$B128)*(1-Q128)</f>
        <v>25</v>
      </c>
      <c r="C148" s="62">
        <f t="shared" si="49"/>
        <v>25</v>
      </c>
      <c r="D148" s="62">
        <f t="shared" si="49"/>
        <v>25</v>
      </c>
      <c r="E148" s="62">
        <f t="shared" si="49"/>
        <v>25</v>
      </c>
      <c r="F148" s="62">
        <f t="shared" si="49"/>
        <v>25</v>
      </c>
      <c r="G148" s="62">
        <f t="shared" si="49"/>
        <v>25</v>
      </c>
      <c r="H148" s="62">
        <f t="shared" si="49"/>
        <v>25</v>
      </c>
      <c r="I148" s="62">
        <f t="shared" si="49"/>
        <v>25</v>
      </c>
      <c r="J148" s="62">
        <f t="shared" si="49"/>
        <v>25</v>
      </c>
      <c r="K148" s="62">
        <f t="shared" si="49"/>
        <v>25</v>
      </c>
      <c r="L148" s="62">
        <f t="shared" si="49"/>
        <v>25</v>
      </c>
      <c r="M148" s="62">
        <f t="shared" si="49"/>
        <v>25</v>
      </c>
      <c r="N148" s="62">
        <f t="shared" si="49"/>
        <v>25</v>
      </c>
      <c r="O148" s="62">
        <f t="shared" si="49"/>
        <v>25</v>
      </c>
      <c r="P148" s="62">
        <f t="shared" si="49"/>
        <v>25</v>
      </c>
      <c r="Q148" s="62">
        <f t="shared" si="49"/>
        <v>25</v>
      </c>
      <c r="R148" s="62">
        <f t="shared" si="49"/>
        <v>25</v>
      </c>
      <c r="S148" s="62">
        <f t="shared" si="49"/>
        <v>25</v>
      </c>
      <c r="T148" s="62">
        <f t="shared" si="49"/>
        <v>25</v>
      </c>
      <c r="U148" s="62">
        <f t="shared" si="49"/>
        <v>25</v>
      </c>
      <c r="V148" s="62">
        <f t="shared" si="49"/>
        <v>25</v>
      </c>
      <c r="W148" s="62">
        <f t="shared" si="49"/>
        <v>25</v>
      </c>
      <c r="X148" s="62">
        <f t="shared" si="49"/>
        <v>25</v>
      </c>
      <c r="Y148" s="62">
        <f t="shared" si="49"/>
        <v>25</v>
      </c>
      <c r="Z148" s="62">
        <f t="shared" si="49"/>
        <v>25</v>
      </c>
      <c r="AA148" s="62">
        <f t="shared" si="49"/>
        <v>25</v>
      </c>
      <c r="AB148" s="62">
        <f t="shared" si="49"/>
        <v>25</v>
      </c>
      <c r="AC148" s="62">
        <f t="shared" si="49"/>
        <v>25</v>
      </c>
    </row>
    <row r="149" spans="1:29" x14ac:dyDescent="0.25">
      <c r="A149" s="30" t="str">
        <f t="shared" si="46"/>
        <v>Lifetime costumization</v>
      </c>
      <c r="B149" s="62">
        <f>$B129+($C129-$B129)*(1-Q129)</f>
        <v>25</v>
      </c>
      <c r="C149" s="62">
        <f t="shared" si="49"/>
        <v>25</v>
      </c>
      <c r="D149" s="62">
        <f t="shared" si="49"/>
        <v>25</v>
      </c>
      <c r="E149" s="62">
        <f t="shared" si="49"/>
        <v>25</v>
      </c>
      <c r="F149" s="62">
        <f t="shared" si="49"/>
        <v>25</v>
      </c>
      <c r="G149" s="62">
        <f t="shared" si="49"/>
        <v>25</v>
      </c>
      <c r="H149" s="62">
        <f t="shared" si="49"/>
        <v>25</v>
      </c>
      <c r="I149" s="62">
        <f t="shared" si="49"/>
        <v>25</v>
      </c>
      <c r="J149" s="62">
        <f t="shared" si="49"/>
        <v>25</v>
      </c>
      <c r="K149" s="62">
        <f t="shared" si="49"/>
        <v>25</v>
      </c>
      <c r="L149" s="62">
        <f t="shared" si="49"/>
        <v>25</v>
      </c>
      <c r="M149" s="62">
        <f t="shared" si="49"/>
        <v>25</v>
      </c>
      <c r="N149" s="62">
        <f t="shared" si="49"/>
        <v>25</v>
      </c>
      <c r="O149" s="62">
        <f t="shared" si="49"/>
        <v>25</v>
      </c>
      <c r="P149" s="62">
        <f t="shared" si="49"/>
        <v>25</v>
      </c>
      <c r="Q149" s="62">
        <f t="shared" si="49"/>
        <v>25</v>
      </c>
      <c r="R149" s="62">
        <f t="shared" si="49"/>
        <v>25</v>
      </c>
      <c r="S149" s="62">
        <f t="shared" si="49"/>
        <v>25</v>
      </c>
      <c r="T149" s="62">
        <f t="shared" si="49"/>
        <v>25</v>
      </c>
      <c r="U149" s="62">
        <f t="shared" si="49"/>
        <v>25</v>
      </c>
      <c r="V149" s="62">
        <f t="shared" si="49"/>
        <v>25</v>
      </c>
      <c r="W149" s="62">
        <f t="shared" si="49"/>
        <v>25</v>
      </c>
      <c r="X149" s="62">
        <f t="shared" si="49"/>
        <v>25</v>
      </c>
      <c r="Y149" s="62">
        <f t="shared" si="49"/>
        <v>25</v>
      </c>
      <c r="Z149" s="62">
        <f t="shared" si="49"/>
        <v>25</v>
      </c>
      <c r="AA149" s="62">
        <f t="shared" si="49"/>
        <v>25</v>
      </c>
      <c r="AB149" s="62">
        <f t="shared" si="49"/>
        <v>25</v>
      </c>
      <c r="AC149" s="62">
        <f t="shared" si="49"/>
        <v>25</v>
      </c>
    </row>
    <row r="150" spans="1:29" x14ac:dyDescent="0.25">
      <c r="A150" s="30" t="str">
        <f t="shared" si="46"/>
        <v>Tonnage .</v>
      </c>
      <c r="B150" s="62">
        <f>$B130+($C130-$B130)*(1-Q130)</f>
        <v>9450</v>
      </c>
      <c r="C150" s="62">
        <f t="shared" si="49"/>
        <v>9450</v>
      </c>
      <c r="D150" s="62">
        <f t="shared" si="49"/>
        <v>9450</v>
      </c>
      <c r="E150" s="62">
        <f t="shared" si="49"/>
        <v>9450</v>
      </c>
      <c r="F150" s="62">
        <f t="shared" si="49"/>
        <v>9450</v>
      </c>
      <c r="G150" s="62">
        <f t="shared" si="49"/>
        <v>9450</v>
      </c>
      <c r="H150" s="62">
        <f t="shared" si="49"/>
        <v>9450</v>
      </c>
      <c r="I150" s="62">
        <f t="shared" si="49"/>
        <v>9450</v>
      </c>
      <c r="J150" s="62">
        <f t="shared" si="49"/>
        <v>9450</v>
      </c>
      <c r="K150" s="62">
        <f t="shared" si="49"/>
        <v>9450</v>
      </c>
      <c r="L150" s="62">
        <f t="shared" si="49"/>
        <v>9450</v>
      </c>
      <c r="M150" s="62">
        <f t="shared" si="49"/>
        <v>9450</v>
      </c>
      <c r="N150" s="62">
        <f t="shared" si="49"/>
        <v>9450</v>
      </c>
      <c r="O150" s="62">
        <f t="shared" si="49"/>
        <v>9450</v>
      </c>
      <c r="P150" s="62">
        <f t="shared" si="49"/>
        <v>9450</v>
      </c>
      <c r="Q150" s="62">
        <f t="shared" si="49"/>
        <v>9450</v>
      </c>
      <c r="R150" s="62">
        <f t="shared" si="49"/>
        <v>9450</v>
      </c>
      <c r="S150" s="62">
        <f t="shared" si="49"/>
        <v>9450</v>
      </c>
      <c r="T150" s="62">
        <f t="shared" si="49"/>
        <v>9450</v>
      </c>
      <c r="U150" s="62">
        <f t="shared" si="49"/>
        <v>9450</v>
      </c>
      <c r="V150" s="62">
        <f t="shared" si="49"/>
        <v>9450</v>
      </c>
      <c r="W150" s="62">
        <f t="shared" si="49"/>
        <v>9450</v>
      </c>
      <c r="X150" s="62">
        <f t="shared" si="49"/>
        <v>9450</v>
      </c>
      <c r="Y150" s="62">
        <f t="shared" si="49"/>
        <v>9450</v>
      </c>
      <c r="Z150" s="62">
        <f t="shared" si="49"/>
        <v>9450</v>
      </c>
      <c r="AA150" s="62">
        <f t="shared" si="49"/>
        <v>9450</v>
      </c>
      <c r="AB150" s="62">
        <f t="shared" si="49"/>
        <v>9450</v>
      </c>
      <c r="AC150" s="62">
        <f t="shared" si="49"/>
        <v>9450</v>
      </c>
    </row>
    <row r="151" spans="1:29" x14ac:dyDescent="0.25">
      <c r="A151" s="30" t="str">
        <f t="shared" si="46"/>
        <v>Market failure (av. utilization)</v>
      </c>
      <c r="B151" s="62">
        <f t="shared" ref="B151:AC152" si="50">($B131+($C131-$B131)*(1-Q131))*B$44</f>
        <v>4063.5</v>
      </c>
      <c r="C151" s="62">
        <f t="shared" si="50"/>
        <v>4063.5</v>
      </c>
      <c r="D151" s="62">
        <f t="shared" si="50"/>
        <v>4063.5</v>
      </c>
      <c r="E151" s="62">
        <f t="shared" si="50"/>
        <v>4063.5</v>
      </c>
      <c r="F151" s="62">
        <f t="shared" si="50"/>
        <v>4063.5</v>
      </c>
      <c r="G151" s="62">
        <f t="shared" si="50"/>
        <v>4063.5</v>
      </c>
      <c r="H151" s="62">
        <f t="shared" si="50"/>
        <v>4063.5</v>
      </c>
      <c r="I151" s="62">
        <f t="shared" si="50"/>
        <v>4063.5</v>
      </c>
      <c r="J151" s="62">
        <f t="shared" si="50"/>
        <v>4063.5</v>
      </c>
      <c r="K151" s="62">
        <f t="shared" si="50"/>
        <v>4063.5</v>
      </c>
      <c r="L151" s="62">
        <f t="shared" si="50"/>
        <v>4063.5</v>
      </c>
      <c r="M151" s="62">
        <f t="shared" si="50"/>
        <v>4063.5</v>
      </c>
      <c r="N151" s="62">
        <f t="shared" si="50"/>
        <v>4063.5</v>
      </c>
      <c r="O151" s="62">
        <f t="shared" si="50"/>
        <v>4063.5</v>
      </c>
      <c r="P151" s="62">
        <f t="shared" si="50"/>
        <v>4063.5</v>
      </c>
      <c r="Q151" s="62">
        <f t="shared" si="50"/>
        <v>4063.5</v>
      </c>
      <c r="R151" s="62">
        <f t="shared" si="50"/>
        <v>4063.5</v>
      </c>
      <c r="S151" s="62">
        <f t="shared" si="50"/>
        <v>4063.5</v>
      </c>
      <c r="T151" s="62">
        <f t="shared" si="50"/>
        <v>4063.5</v>
      </c>
      <c r="U151" s="62">
        <f t="shared" si="50"/>
        <v>4063.5</v>
      </c>
      <c r="V151" s="62">
        <f t="shared" si="50"/>
        <v>4063.5</v>
      </c>
      <c r="W151" s="62">
        <f t="shared" si="50"/>
        <v>4063.5</v>
      </c>
      <c r="X151" s="62">
        <f t="shared" si="50"/>
        <v>4063.5</v>
      </c>
      <c r="Y151" s="62">
        <f t="shared" si="50"/>
        <v>4063.5</v>
      </c>
      <c r="Z151" s="62">
        <f t="shared" si="50"/>
        <v>4063.5</v>
      </c>
      <c r="AA151" s="62">
        <f t="shared" si="50"/>
        <v>4063.5</v>
      </c>
      <c r="AB151" s="62">
        <f t="shared" si="50"/>
        <v>4063.5</v>
      </c>
      <c r="AC151" s="62">
        <f t="shared" si="50"/>
        <v>4063.5</v>
      </c>
    </row>
    <row r="152" spans="1:29" x14ac:dyDescent="0.25">
      <c r="A152" s="30" t="s">
        <v>73</v>
      </c>
      <c r="B152" s="62">
        <f t="shared" si="50"/>
        <v>0</v>
      </c>
      <c r="C152" s="62">
        <f t="shared" si="50"/>
        <v>0</v>
      </c>
      <c r="D152" s="62">
        <f t="shared" si="50"/>
        <v>0</v>
      </c>
      <c r="E152" s="62">
        <f t="shared" si="50"/>
        <v>0</v>
      </c>
      <c r="F152" s="62">
        <f t="shared" si="50"/>
        <v>0</v>
      </c>
      <c r="G152" s="62">
        <f t="shared" si="50"/>
        <v>0</v>
      </c>
      <c r="H152" s="62">
        <f t="shared" si="50"/>
        <v>0</v>
      </c>
      <c r="I152" s="62">
        <f t="shared" si="50"/>
        <v>0</v>
      </c>
      <c r="J152" s="62">
        <f t="shared" si="50"/>
        <v>0</v>
      </c>
      <c r="K152" s="62">
        <f t="shared" si="50"/>
        <v>0</v>
      </c>
      <c r="L152" s="62">
        <f t="shared" si="50"/>
        <v>0</v>
      </c>
      <c r="M152" s="62">
        <f t="shared" si="50"/>
        <v>0</v>
      </c>
      <c r="N152" s="62">
        <f t="shared" si="50"/>
        <v>0</v>
      </c>
      <c r="O152" s="62">
        <f t="shared" si="50"/>
        <v>0</v>
      </c>
      <c r="P152" s="62">
        <f t="shared" si="50"/>
        <v>0</v>
      </c>
      <c r="Q152" s="62">
        <f t="shared" si="50"/>
        <v>0</v>
      </c>
      <c r="R152" s="62">
        <f t="shared" si="50"/>
        <v>0</v>
      </c>
      <c r="S152" s="62">
        <f t="shared" si="50"/>
        <v>0</v>
      </c>
      <c r="T152" s="62">
        <f t="shared" si="50"/>
        <v>0</v>
      </c>
      <c r="U152" s="62">
        <f t="shared" si="50"/>
        <v>0</v>
      </c>
      <c r="V152" s="62">
        <f t="shared" si="50"/>
        <v>0</v>
      </c>
      <c r="W152" s="62">
        <f t="shared" si="50"/>
        <v>0</v>
      </c>
      <c r="X152" s="62">
        <f t="shared" si="50"/>
        <v>0</v>
      </c>
      <c r="Y152" s="62">
        <f t="shared" si="50"/>
        <v>0</v>
      </c>
      <c r="Z152" s="62">
        <f t="shared" si="50"/>
        <v>0</v>
      </c>
      <c r="AA152" s="62">
        <f t="shared" si="50"/>
        <v>0</v>
      </c>
      <c r="AB152" s="62">
        <f t="shared" si="50"/>
        <v>0</v>
      </c>
      <c r="AC152" s="62">
        <f t="shared" si="50"/>
        <v>0</v>
      </c>
    </row>
    <row r="153" spans="1:29" x14ac:dyDescent="0.25">
      <c r="A153" s="30" t="str">
        <f>A133</f>
        <v>Annual Mileage</v>
      </c>
      <c r="B153" s="62">
        <f t="shared" ref="B153:AC153" si="51">$B133+($C133-$B133)*(1-Q133)</f>
        <v>120000</v>
      </c>
      <c r="C153" s="62">
        <f t="shared" si="51"/>
        <v>120000</v>
      </c>
      <c r="D153" s="62">
        <f t="shared" si="51"/>
        <v>120000</v>
      </c>
      <c r="E153" s="62">
        <f t="shared" si="51"/>
        <v>120000</v>
      </c>
      <c r="F153" s="62">
        <f t="shared" si="51"/>
        <v>120000</v>
      </c>
      <c r="G153" s="62">
        <f t="shared" si="51"/>
        <v>120000</v>
      </c>
      <c r="H153" s="62">
        <f t="shared" si="51"/>
        <v>120000</v>
      </c>
      <c r="I153" s="62">
        <f t="shared" si="51"/>
        <v>120000</v>
      </c>
      <c r="J153" s="62">
        <f t="shared" si="51"/>
        <v>120000</v>
      </c>
      <c r="K153" s="62">
        <f t="shared" si="51"/>
        <v>120000</v>
      </c>
      <c r="L153" s="62">
        <f t="shared" si="51"/>
        <v>120000</v>
      </c>
      <c r="M153" s="62">
        <f t="shared" si="51"/>
        <v>120000</v>
      </c>
      <c r="N153" s="62">
        <f t="shared" si="51"/>
        <v>120000</v>
      </c>
      <c r="O153" s="62">
        <f t="shared" si="51"/>
        <v>120000</v>
      </c>
      <c r="P153" s="62">
        <f t="shared" si="51"/>
        <v>120000</v>
      </c>
      <c r="Q153" s="62">
        <f t="shared" si="51"/>
        <v>120000</v>
      </c>
      <c r="R153" s="62">
        <f t="shared" si="51"/>
        <v>120000</v>
      </c>
      <c r="S153" s="62">
        <f t="shared" si="51"/>
        <v>120000</v>
      </c>
      <c r="T153" s="62">
        <f t="shared" si="51"/>
        <v>120000</v>
      </c>
      <c r="U153" s="62">
        <f t="shared" si="51"/>
        <v>120000</v>
      </c>
      <c r="V153" s="62">
        <f t="shared" si="51"/>
        <v>120000</v>
      </c>
      <c r="W153" s="62">
        <f t="shared" si="51"/>
        <v>120000</v>
      </c>
      <c r="X153" s="62">
        <f t="shared" si="51"/>
        <v>120000</v>
      </c>
      <c r="Y153" s="62">
        <f t="shared" si="51"/>
        <v>120000</v>
      </c>
      <c r="Z153" s="62">
        <f t="shared" si="51"/>
        <v>120000</v>
      </c>
      <c r="AA153" s="62">
        <f t="shared" si="51"/>
        <v>120000</v>
      </c>
      <c r="AB153" s="62">
        <f t="shared" si="51"/>
        <v>120000</v>
      </c>
      <c r="AC153" s="62">
        <f t="shared" si="51"/>
        <v>120000</v>
      </c>
    </row>
    <row r="154" spans="1:29" ht="15.75" thickBot="1" x14ac:dyDescent="0.3">
      <c r="AC154" s="32"/>
    </row>
    <row r="155" spans="1:29" ht="15.75" thickBot="1" x14ac:dyDescent="0.3">
      <c r="A155" s="26" t="s">
        <v>208</v>
      </c>
      <c r="B155" s="27">
        <v>2023</v>
      </c>
      <c r="C155" s="27">
        <v>2024</v>
      </c>
      <c r="D155" s="27">
        <v>2025</v>
      </c>
      <c r="E155" s="27">
        <v>2026</v>
      </c>
      <c r="F155" s="27">
        <v>2027</v>
      </c>
      <c r="G155" s="27">
        <v>2028</v>
      </c>
      <c r="H155" s="27">
        <v>2029</v>
      </c>
      <c r="I155" s="27">
        <v>2030</v>
      </c>
      <c r="J155" s="27">
        <v>2031</v>
      </c>
      <c r="K155" s="27">
        <v>2032</v>
      </c>
      <c r="L155" s="27">
        <v>2033</v>
      </c>
      <c r="M155" s="27">
        <v>2034</v>
      </c>
      <c r="N155" s="27">
        <v>2035</v>
      </c>
      <c r="O155" s="27">
        <v>2036</v>
      </c>
      <c r="P155" s="27">
        <v>2037</v>
      </c>
      <c r="Q155" s="27">
        <v>2038</v>
      </c>
      <c r="R155" s="27">
        <v>2039</v>
      </c>
      <c r="S155" s="27">
        <v>2040</v>
      </c>
      <c r="T155" s="27">
        <v>2041</v>
      </c>
      <c r="U155" s="27">
        <v>2042</v>
      </c>
      <c r="V155" s="27">
        <v>2043</v>
      </c>
      <c r="W155" s="27">
        <v>2044</v>
      </c>
      <c r="X155" s="27">
        <v>2045</v>
      </c>
      <c r="Y155" s="27">
        <v>2046</v>
      </c>
      <c r="Z155" s="27">
        <v>2047</v>
      </c>
      <c r="AA155" s="27">
        <v>2048</v>
      </c>
      <c r="AB155" s="27">
        <v>2049</v>
      </c>
      <c r="AC155" s="28">
        <v>2050</v>
      </c>
    </row>
    <row r="156" spans="1:29" x14ac:dyDescent="0.25">
      <c r="A156" s="29" t="str">
        <f>A137</f>
        <v>Capex vehicle</v>
      </c>
      <c r="B156" s="63">
        <f>((1+B141)^B148)*B141/(((1+B141)^B148)-1)*(B137)</f>
        <v>1173400.7731841092</v>
      </c>
      <c r="C156" s="63">
        <f t="shared" ref="C156:AC156" si="52">((1+C141)^C148)*C141/(((1+C141)^C148)-1)*(C137)</f>
        <v>1173400.7731841092</v>
      </c>
      <c r="D156" s="63">
        <f t="shared" si="52"/>
        <v>1173400.7731841092</v>
      </c>
      <c r="E156" s="63">
        <f t="shared" si="52"/>
        <v>1173400.7731841092</v>
      </c>
      <c r="F156" s="63">
        <f t="shared" si="52"/>
        <v>1173400.7731841092</v>
      </c>
      <c r="G156" s="63">
        <f t="shared" si="52"/>
        <v>1173400.7731841092</v>
      </c>
      <c r="H156" s="63">
        <f t="shared" si="52"/>
        <v>1173400.7731841092</v>
      </c>
      <c r="I156" s="63">
        <f t="shared" si="52"/>
        <v>1173400.7731841092</v>
      </c>
      <c r="J156" s="63">
        <f t="shared" si="52"/>
        <v>1173400.7731841092</v>
      </c>
      <c r="K156" s="63">
        <f t="shared" si="52"/>
        <v>1173400.7731841092</v>
      </c>
      <c r="L156" s="63">
        <f t="shared" si="52"/>
        <v>1173400.7731841092</v>
      </c>
      <c r="M156" s="63">
        <f t="shared" si="52"/>
        <v>1173400.7731841092</v>
      </c>
      <c r="N156" s="63">
        <f t="shared" si="52"/>
        <v>1173400.7731841092</v>
      </c>
      <c r="O156" s="63">
        <f t="shared" si="52"/>
        <v>1173400.7731841092</v>
      </c>
      <c r="P156" s="63">
        <f t="shared" si="52"/>
        <v>1173400.7731841092</v>
      </c>
      <c r="Q156" s="63">
        <f t="shared" si="52"/>
        <v>1173400.7731841092</v>
      </c>
      <c r="R156" s="63">
        <f t="shared" si="52"/>
        <v>1173400.7731841092</v>
      </c>
      <c r="S156" s="63">
        <f t="shared" si="52"/>
        <v>1173400.7731841092</v>
      </c>
      <c r="T156" s="63">
        <f t="shared" si="52"/>
        <v>1173400.7731841092</v>
      </c>
      <c r="U156" s="63">
        <f t="shared" si="52"/>
        <v>1173400.7731841092</v>
      </c>
      <c r="V156" s="63">
        <f t="shared" si="52"/>
        <v>1173400.7731841092</v>
      </c>
      <c r="W156" s="63">
        <f t="shared" si="52"/>
        <v>1173400.7731841092</v>
      </c>
      <c r="X156" s="63">
        <f t="shared" si="52"/>
        <v>1173400.7731841092</v>
      </c>
      <c r="Y156" s="63">
        <f t="shared" si="52"/>
        <v>1173400.7731841092</v>
      </c>
      <c r="Z156" s="63">
        <f t="shared" si="52"/>
        <v>1173400.7731841092</v>
      </c>
      <c r="AA156" s="63">
        <f t="shared" si="52"/>
        <v>1173400.7731841092</v>
      </c>
      <c r="AB156" s="63">
        <f t="shared" si="52"/>
        <v>1173400.7731841092</v>
      </c>
      <c r="AC156" s="63">
        <f t="shared" si="52"/>
        <v>1173400.7731841092</v>
      </c>
    </row>
    <row r="157" spans="1:29" x14ac:dyDescent="0.25">
      <c r="A157" s="30" t="str">
        <f>A138</f>
        <v>Residual value (vehicle)</v>
      </c>
      <c r="B157" s="62">
        <f>((1+B141)^B148)*B141/(((1+B141)^B148)-1)*(B138)</f>
        <v>-117211.22297816433</v>
      </c>
      <c r="C157" s="62">
        <f t="shared" ref="C157:AC157" si="53">((1+C141)^C148)*C141/(((1+C141)^C148)-1)*(C138)</f>
        <v>-117155.47750703427</v>
      </c>
      <c r="D157" s="62">
        <f t="shared" si="53"/>
        <v>-117075.67910674184</v>
      </c>
      <c r="E157" s="62">
        <f t="shared" si="53"/>
        <v>-116961.52188344915</v>
      </c>
      <c r="F157" s="62">
        <f t="shared" si="53"/>
        <v>-116798.36602132194</v>
      </c>
      <c r="G157" s="62">
        <f t="shared" si="53"/>
        <v>-116565.50734662244</v>
      </c>
      <c r="H157" s="62">
        <f t="shared" si="53"/>
        <v>-116233.85946736432</v>
      </c>
      <c r="I157" s="62">
        <f t="shared" si="53"/>
        <v>-115762.96702113429</v>
      </c>
      <c r="J157" s="62">
        <f t="shared" si="53"/>
        <v>-115097.40579826315</v>
      </c>
      <c r="K157" s="62">
        <f t="shared" si="53"/>
        <v>-114162.96984907117</v>
      </c>
      <c r="L157" s="62">
        <f t="shared" si="53"/>
        <v>-112863.76466894078</v>
      </c>
      <c r="M157" s="62">
        <f t="shared" si="53"/>
        <v>-111082.60297034449</v>
      </c>
      <c r="N157" s="62">
        <f t="shared" si="53"/>
        <v>-108688.91250900239</v>
      </c>
      <c r="O157" s="62">
        <f t="shared" si="53"/>
        <v>-105559.89664903973</v>
      </c>
      <c r="P157" s="62">
        <f t="shared" si="53"/>
        <v>-101619.43004574107</v>
      </c>
      <c r="Q157" s="62">
        <f t="shared" si="53"/>
        <v>-96890.983232894243</v>
      </c>
      <c r="R157" s="62">
        <f t="shared" si="53"/>
        <v>-91544.180152521745</v>
      </c>
      <c r="S157" s="62">
        <f t="shared" si="53"/>
        <v>-85899.582077953528</v>
      </c>
      <c r="T157" s="62">
        <f t="shared" si="53"/>
        <v>-80366.059135568226</v>
      </c>
      <c r="U157" s="62">
        <f t="shared" si="53"/>
        <v>-75328.779301543953</v>
      </c>
      <c r="V157" s="62">
        <f t="shared" si="53"/>
        <v>-71047.808765066002</v>
      </c>
      <c r="W157" s="62">
        <f t="shared" si="53"/>
        <v>-67619.518043732241</v>
      </c>
      <c r="X157" s="62">
        <f t="shared" si="53"/>
        <v>-65003.580064954105</v>
      </c>
      <c r="Y157" s="62">
        <f t="shared" si="53"/>
        <v>-63080.655852023017</v>
      </c>
      <c r="Z157" s="62">
        <f t="shared" si="53"/>
        <v>-61705.792858076449</v>
      </c>
      <c r="AA157" s="62">
        <f t="shared" si="53"/>
        <v>-60742.216938606354</v>
      </c>
      <c r="AB157" s="62">
        <f t="shared" si="53"/>
        <v>-60076.3267522479</v>
      </c>
      <c r="AC157" s="62">
        <f t="shared" si="53"/>
        <v>-59620.624915142049</v>
      </c>
    </row>
    <row r="158" spans="1:29" x14ac:dyDescent="0.25">
      <c r="A158" s="30" t="str">
        <f>A139</f>
        <v>Capex costumization</v>
      </c>
      <c r="B158" s="62">
        <f>((1+B141)^B149)*B141/(((1+B141)^B149)-1)*(B139)</f>
        <v>391133.59106136975</v>
      </c>
      <c r="C158" s="62">
        <f t="shared" ref="C158:AC158" si="54">((1+C141)^C149)*C141/(((1+C141)^C149)-1)*(C139)</f>
        <v>391133.59106136975</v>
      </c>
      <c r="D158" s="62">
        <f t="shared" si="54"/>
        <v>391133.59106136975</v>
      </c>
      <c r="E158" s="62">
        <f t="shared" si="54"/>
        <v>391133.59106136975</v>
      </c>
      <c r="F158" s="62">
        <f t="shared" si="54"/>
        <v>391133.59106136975</v>
      </c>
      <c r="G158" s="62">
        <f t="shared" si="54"/>
        <v>391133.59106136975</v>
      </c>
      <c r="H158" s="62">
        <f t="shared" si="54"/>
        <v>391133.59106136975</v>
      </c>
      <c r="I158" s="62">
        <f t="shared" si="54"/>
        <v>391133.59106136975</v>
      </c>
      <c r="J158" s="62">
        <f t="shared" si="54"/>
        <v>391133.59106136975</v>
      </c>
      <c r="K158" s="62">
        <f t="shared" si="54"/>
        <v>391133.59106136975</v>
      </c>
      <c r="L158" s="62">
        <f t="shared" si="54"/>
        <v>391133.59106136975</v>
      </c>
      <c r="M158" s="62">
        <f t="shared" si="54"/>
        <v>391133.59106136975</v>
      </c>
      <c r="N158" s="62">
        <f t="shared" si="54"/>
        <v>391133.59106136975</v>
      </c>
      <c r="O158" s="62">
        <f t="shared" si="54"/>
        <v>391133.59106136975</v>
      </c>
      <c r="P158" s="62">
        <f t="shared" si="54"/>
        <v>391133.59106136975</v>
      </c>
      <c r="Q158" s="62">
        <f t="shared" si="54"/>
        <v>391133.59106136975</v>
      </c>
      <c r="R158" s="62">
        <f t="shared" si="54"/>
        <v>391133.59106136975</v>
      </c>
      <c r="S158" s="62">
        <f t="shared" si="54"/>
        <v>391133.59106136975</v>
      </c>
      <c r="T158" s="62">
        <f t="shared" si="54"/>
        <v>391133.59106136975</v>
      </c>
      <c r="U158" s="62">
        <f t="shared" si="54"/>
        <v>391133.59106136975</v>
      </c>
      <c r="V158" s="62">
        <f t="shared" si="54"/>
        <v>391133.59106136975</v>
      </c>
      <c r="W158" s="62">
        <f t="shared" si="54"/>
        <v>391133.59106136975</v>
      </c>
      <c r="X158" s="62">
        <f t="shared" si="54"/>
        <v>391133.59106136975</v>
      </c>
      <c r="Y158" s="62">
        <f t="shared" si="54"/>
        <v>391133.59106136975</v>
      </c>
      <c r="Z158" s="62">
        <f t="shared" si="54"/>
        <v>391133.59106136975</v>
      </c>
      <c r="AA158" s="62">
        <f t="shared" si="54"/>
        <v>391133.59106136975</v>
      </c>
      <c r="AB158" s="62">
        <f t="shared" si="54"/>
        <v>391133.59106136975</v>
      </c>
      <c r="AC158" s="62">
        <f t="shared" si="54"/>
        <v>391133.59106136975</v>
      </c>
    </row>
    <row r="159" spans="1:29" x14ac:dyDescent="0.25">
      <c r="A159" s="30" t="str">
        <f>A140</f>
        <v>Residual value (costumization)</v>
      </c>
      <c r="B159" s="62">
        <f>((1+B141)^B149)*B141/(((1+B141)^B149)-1)*(B140)</f>
        <v>-39113.359106136973</v>
      </c>
      <c r="C159" s="62">
        <f t="shared" ref="C159:AC159" si="55">((1+C141)^C149)*C141/(((1+C141)^C149)-1)*(C140)</f>
        <v>-39113.359106136973</v>
      </c>
      <c r="D159" s="62">
        <f t="shared" si="55"/>
        <v>-39113.359106136973</v>
      </c>
      <c r="E159" s="62">
        <f t="shared" si="55"/>
        <v>-39113.359106136973</v>
      </c>
      <c r="F159" s="62">
        <f t="shared" si="55"/>
        <v>-39113.359106136973</v>
      </c>
      <c r="G159" s="62">
        <f t="shared" si="55"/>
        <v>-39113.359106136973</v>
      </c>
      <c r="H159" s="62">
        <f t="shared" si="55"/>
        <v>-39113.359106136973</v>
      </c>
      <c r="I159" s="62">
        <f t="shared" si="55"/>
        <v>-39113.359106136973</v>
      </c>
      <c r="J159" s="62">
        <f t="shared" si="55"/>
        <v>-39113.359106136973</v>
      </c>
      <c r="K159" s="62">
        <f t="shared" si="55"/>
        <v>-39113.359106136973</v>
      </c>
      <c r="L159" s="62">
        <f t="shared" si="55"/>
        <v>-39113.359106136973</v>
      </c>
      <c r="M159" s="62">
        <f t="shared" si="55"/>
        <v>-39113.359106136973</v>
      </c>
      <c r="N159" s="62">
        <f t="shared" si="55"/>
        <v>-39113.359106136973</v>
      </c>
      <c r="O159" s="62">
        <f t="shared" si="55"/>
        <v>-39113.359106136973</v>
      </c>
      <c r="P159" s="62">
        <f t="shared" si="55"/>
        <v>-39113.359106136973</v>
      </c>
      <c r="Q159" s="62">
        <f t="shared" si="55"/>
        <v>-39113.359106136973</v>
      </c>
      <c r="R159" s="62">
        <f t="shared" si="55"/>
        <v>-39113.359106136973</v>
      </c>
      <c r="S159" s="62">
        <f t="shared" si="55"/>
        <v>-39113.359106136973</v>
      </c>
      <c r="T159" s="62">
        <f t="shared" si="55"/>
        <v>-39113.359106136973</v>
      </c>
      <c r="U159" s="62">
        <f t="shared" si="55"/>
        <v>-39113.359106136973</v>
      </c>
      <c r="V159" s="62">
        <f t="shared" si="55"/>
        <v>-39113.359106136973</v>
      </c>
      <c r="W159" s="62">
        <f t="shared" si="55"/>
        <v>-39113.359106136973</v>
      </c>
      <c r="X159" s="62">
        <f t="shared" si="55"/>
        <v>-39113.359106136973</v>
      </c>
      <c r="Y159" s="62">
        <f t="shared" si="55"/>
        <v>-39113.359106136973</v>
      </c>
      <c r="Z159" s="62">
        <f t="shared" si="55"/>
        <v>-39113.359106136973</v>
      </c>
      <c r="AA159" s="62">
        <f t="shared" si="55"/>
        <v>-39113.359106136973</v>
      </c>
      <c r="AB159" s="62">
        <f t="shared" si="55"/>
        <v>-39113.359106136973</v>
      </c>
      <c r="AC159" s="62">
        <f t="shared" si="55"/>
        <v>-39113.359106136973</v>
      </c>
    </row>
    <row r="160" spans="1:29" x14ac:dyDescent="0.25">
      <c r="A160" s="30" t="str">
        <f t="shared" ref="A160:AC161" si="56">A142</f>
        <v>Opex fix (admin, crew, insurance)</v>
      </c>
      <c r="B160" s="62">
        <f t="shared" si="56"/>
        <v>1208235.294117647</v>
      </c>
      <c r="C160" s="62">
        <f t="shared" si="56"/>
        <v>1208235.294117647</v>
      </c>
      <c r="D160" s="62">
        <f t="shared" si="56"/>
        <v>1208235.294117647</v>
      </c>
      <c r="E160" s="62">
        <f t="shared" si="56"/>
        <v>1208235.294117647</v>
      </c>
      <c r="F160" s="62">
        <f t="shared" si="56"/>
        <v>1208235.294117647</v>
      </c>
      <c r="G160" s="62">
        <f t="shared" si="56"/>
        <v>1208235.294117647</v>
      </c>
      <c r="H160" s="62">
        <f t="shared" si="56"/>
        <v>1208235.294117647</v>
      </c>
      <c r="I160" s="62">
        <f t="shared" si="56"/>
        <v>1208235.294117647</v>
      </c>
      <c r="J160" s="62">
        <f t="shared" si="56"/>
        <v>1208235.294117647</v>
      </c>
      <c r="K160" s="62">
        <f t="shared" si="56"/>
        <v>1208235.294117647</v>
      </c>
      <c r="L160" s="62">
        <f t="shared" si="56"/>
        <v>1208235.294117647</v>
      </c>
      <c r="M160" s="62">
        <f t="shared" si="56"/>
        <v>1208235.294117647</v>
      </c>
      <c r="N160" s="62">
        <f t="shared" si="56"/>
        <v>1208235.294117647</v>
      </c>
      <c r="O160" s="62">
        <f t="shared" si="56"/>
        <v>1208235.294117647</v>
      </c>
      <c r="P160" s="62">
        <f t="shared" si="56"/>
        <v>1208235.294117647</v>
      </c>
      <c r="Q160" s="62">
        <f t="shared" si="56"/>
        <v>1208235.294117647</v>
      </c>
      <c r="R160" s="62">
        <f t="shared" si="56"/>
        <v>1208235.294117647</v>
      </c>
      <c r="S160" s="62">
        <f t="shared" si="56"/>
        <v>1208235.294117647</v>
      </c>
      <c r="T160" s="62">
        <f t="shared" si="56"/>
        <v>1208235.294117647</v>
      </c>
      <c r="U160" s="62">
        <f t="shared" si="56"/>
        <v>1208235.294117647</v>
      </c>
      <c r="V160" s="62">
        <f t="shared" si="56"/>
        <v>1208235.294117647</v>
      </c>
      <c r="W160" s="62">
        <f t="shared" si="56"/>
        <v>1208235.294117647</v>
      </c>
      <c r="X160" s="62">
        <f t="shared" si="56"/>
        <v>1208235.294117647</v>
      </c>
      <c r="Y160" s="62">
        <f t="shared" si="56"/>
        <v>1208235.294117647</v>
      </c>
      <c r="Z160" s="62">
        <f t="shared" si="56"/>
        <v>1208235.294117647</v>
      </c>
      <c r="AA160" s="62">
        <f t="shared" si="56"/>
        <v>1208235.294117647</v>
      </c>
      <c r="AB160" s="62">
        <f t="shared" si="56"/>
        <v>1208235.294117647</v>
      </c>
      <c r="AC160" s="62">
        <f t="shared" si="56"/>
        <v>1208235.294117647</v>
      </c>
    </row>
    <row r="161" spans="1:29" x14ac:dyDescent="0.25">
      <c r="A161" s="30" t="str">
        <f t="shared" si="56"/>
        <v>Opex maintenance &amp; repair</v>
      </c>
      <c r="B161" s="62">
        <f t="shared" si="56"/>
        <v>488235.29411764705</v>
      </c>
      <c r="C161" s="62">
        <f t="shared" si="56"/>
        <v>488235.29411764705</v>
      </c>
      <c r="D161" s="62">
        <f t="shared" si="56"/>
        <v>488235.29411764705</v>
      </c>
      <c r="E161" s="62">
        <f t="shared" si="56"/>
        <v>488235.29411764705</v>
      </c>
      <c r="F161" s="62">
        <f t="shared" si="56"/>
        <v>488235.29411764705</v>
      </c>
      <c r="G161" s="62">
        <f t="shared" si="56"/>
        <v>488235.29411764705</v>
      </c>
      <c r="H161" s="62">
        <f t="shared" si="56"/>
        <v>488235.29411764705</v>
      </c>
      <c r="I161" s="62">
        <f t="shared" si="56"/>
        <v>488235.29411764705</v>
      </c>
      <c r="J161" s="62">
        <f t="shared" si="56"/>
        <v>488235.29411764705</v>
      </c>
      <c r="K161" s="62">
        <f t="shared" si="56"/>
        <v>488235.29411764705</v>
      </c>
      <c r="L161" s="62">
        <f t="shared" si="56"/>
        <v>488235.29411764705</v>
      </c>
      <c r="M161" s="62">
        <f t="shared" si="56"/>
        <v>488235.29411764705</v>
      </c>
      <c r="N161" s="62">
        <f t="shared" si="56"/>
        <v>488235.29411764705</v>
      </c>
      <c r="O161" s="62">
        <f t="shared" si="56"/>
        <v>488235.29411764705</v>
      </c>
      <c r="P161" s="62">
        <f t="shared" si="56"/>
        <v>488235.29411764705</v>
      </c>
      <c r="Q161" s="62">
        <f t="shared" si="56"/>
        <v>488235.29411764705</v>
      </c>
      <c r="R161" s="62">
        <f t="shared" si="56"/>
        <v>488235.29411764705</v>
      </c>
      <c r="S161" s="62">
        <f t="shared" si="56"/>
        <v>488235.29411764705</v>
      </c>
      <c r="T161" s="62">
        <f t="shared" si="56"/>
        <v>488235.29411764705</v>
      </c>
      <c r="U161" s="62">
        <f t="shared" si="56"/>
        <v>488235.29411764705</v>
      </c>
      <c r="V161" s="62">
        <f t="shared" si="56"/>
        <v>488235.29411764705</v>
      </c>
      <c r="W161" s="62">
        <f t="shared" si="56"/>
        <v>488235.29411764705</v>
      </c>
      <c r="X161" s="62">
        <f t="shared" si="56"/>
        <v>488235.29411764705</v>
      </c>
      <c r="Y161" s="62">
        <f t="shared" si="56"/>
        <v>488235.29411764705</v>
      </c>
      <c r="Z161" s="62">
        <f t="shared" si="56"/>
        <v>488235.29411764705</v>
      </c>
      <c r="AA161" s="62">
        <f t="shared" si="56"/>
        <v>488235.29411764705</v>
      </c>
      <c r="AB161" s="62">
        <f t="shared" si="56"/>
        <v>488235.29411764705</v>
      </c>
      <c r="AC161" s="62">
        <f t="shared" si="56"/>
        <v>488235.29411764705</v>
      </c>
    </row>
    <row r="162" spans="1:29" x14ac:dyDescent="0.25">
      <c r="A162" s="30" t="str">
        <f>A144</f>
        <v>Opex var (mode-fees)</v>
      </c>
      <c r="B162" s="62">
        <f>B144*B153</f>
        <v>202642.68757160378</v>
      </c>
      <c r="C162" s="62">
        <f t="shared" ref="C162:AC162" si="57">C144*C153</f>
        <v>202642.68757160378</v>
      </c>
      <c r="D162" s="62">
        <f t="shared" si="57"/>
        <v>202642.68757160378</v>
      </c>
      <c r="E162" s="62">
        <f t="shared" si="57"/>
        <v>202642.68757160378</v>
      </c>
      <c r="F162" s="62">
        <f t="shared" si="57"/>
        <v>202642.68757160378</v>
      </c>
      <c r="G162" s="62">
        <f t="shared" si="57"/>
        <v>202642.68757160378</v>
      </c>
      <c r="H162" s="62">
        <f t="shared" si="57"/>
        <v>202642.68757160378</v>
      </c>
      <c r="I162" s="62">
        <f t="shared" si="57"/>
        <v>202642.68757160378</v>
      </c>
      <c r="J162" s="62">
        <f t="shared" si="57"/>
        <v>202642.68757160378</v>
      </c>
      <c r="K162" s="62">
        <f t="shared" si="57"/>
        <v>202642.68757160378</v>
      </c>
      <c r="L162" s="62">
        <f t="shared" si="57"/>
        <v>202642.68757160378</v>
      </c>
      <c r="M162" s="62">
        <f t="shared" si="57"/>
        <v>202642.68757160378</v>
      </c>
      <c r="N162" s="62">
        <f t="shared" si="57"/>
        <v>202642.68757160378</v>
      </c>
      <c r="O162" s="62">
        <f t="shared" si="57"/>
        <v>202642.68757160378</v>
      </c>
      <c r="P162" s="62">
        <f t="shared" si="57"/>
        <v>202642.68757160378</v>
      </c>
      <c r="Q162" s="62">
        <f t="shared" si="57"/>
        <v>202642.68757160378</v>
      </c>
      <c r="R162" s="62">
        <f t="shared" si="57"/>
        <v>202642.68757160378</v>
      </c>
      <c r="S162" s="62">
        <f t="shared" si="57"/>
        <v>202642.68757160378</v>
      </c>
      <c r="T162" s="62">
        <f t="shared" si="57"/>
        <v>202642.68757160378</v>
      </c>
      <c r="U162" s="62">
        <f t="shared" si="57"/>
        <v>202642.68757160378</v>
      </c>
      <c r="V162" s="62">
        <f t="shared" si="57"/>
        <v>202642.68757160378</v>
      </c>
      <c r="W162" s="62">
        <f t="shared" si="57"/>
        <v>202642.68757160378</v>
      </c>
      <c r="X162" s="62">
        <f t="shared" si="57"/>
        <v>202642.68757160378</v>
      </c>
      <c r="Y162" s="62">
        <f t="shared" si="57"/>
        <v>202642.68757160378</v>
      </c>
      <c r="Z162" s="62">
        <f t="shared" si="57"/>
        <v>202642.68757160378</v>
      </c>
      <c r="AA162" s="62">
        <f t="shared" si="57"/>
        <v>202642.68757160378</v>
      </c>
      <c r="AB162" s="62">
        <f t="shared" si="57"/>
        <v>202642.68757160378</v>
      </c>
      <c r="AC162" s="62">
        <f t="shared" si="57"/>
        <v>202642.68757160378</v>
      </c>
    </row>
    <row r="163" spans="1:29" x14ac:dyDescent="0.25">
      <c r="A163" s="30" t="str">
        <f>A146</f>
        <v>Fuel Cost</v>
      </c>
      <c r="B163" s="62">
        <f>B145*B146*B153</f>
        <v>2437507.052101518</v>
      </c>
      <c r="C163" s="62">
        <f t="shared" ref="C163:AC163" si="58">C145*C146*C153</f>
        <v>2437338.7839329462</v>
      </c>
      <c r="D163" s="62">
        <f t="shared" si="58"/>
        <v>2437097.9117975063</v>
      </c>
      <c r="E163" s="62">
        <f t="shared" si="58"/>
        <v>2436753.3272688738</v>
      </c>
      <c r="F163" s="62">
        <f t="shared" si="58"/>
        <v>2436260.8399411063</v>
      </c>
      <c r="G163" s="62">
        <f t="shared" si="58"/>
        <v>2435557.9540934572</v>
      </c>
      <c r="H163" s="62">
        <f t="shared" si="58"/>
        <v>2434556.8722096309</v>
      </c>
      <c r="I163" s="62">
        <f t="shared" si="58"/>
        <v>2433135.479441477</v>
      </c>
      <c r="J163" s="62">
        <f t="shared" si="58"/>
        <v>2431126.4773508143</v>
      </c>
      <c r="K163" s="62">
        <f t="shared" si="58"/>
        <v>2428305.8746609245</v>
      </c>
      <c r="L163" s="62">
        <f t="shared" si="58"/>
        <v>2424384.2130114948</v>
      </c>
      <c r="M163" s="62">
        <f t="shared" si="58"/>
        <v>2419007.7615997801</v>
      </c>
      <c r="N163" s="62">
        <f t="shared" si="58"/>
        <v>2411782.387019678</v>
      </c>
      <c r="O163" s="62">
        <f t="shared" si="58"/>
        <v>2402337.4266037703</v>
      </c>
      <c r="P163" s="62">
        <f t="shared" si="58"/>
        <v>2390443.0953654484</v>
      </c>
      <c r="Q163" s="62">
        <f t="shared" si="58"/>
        <v>2376170.2393062925</v>
      </c>
      <c r="R163" s="62">
        <f t="shared" si="58"/>
        <v>2360030.8697070694</v>
      </c>
      <c r="S163" s="62">
        <f t="shared" si="58"/>
        <v>2342992.6034393362</v>
      </c>
      <c r="T163" s="62">
        <f t="shared" si="58"/>
        <v>2326289.6183825689</v>
      </c>
      <c r="U163" s="62">
        <f t="shared" si="58"/>
        <v>2311084.5472785905</v>
      </c>
      <c r="V163" s="62">
        <f t="shared" si="58"/>
        <v>2298162.4020839729</v>
      </c>
      <c r="W163" s="62">
        <f t="shared" si="58"/>
        <v>2287814.0780081702</v>
      </c>
      <c r="X163" s="62">
        <f t="shared" si="58"/>
        <v>2279917.8474469348</v>
      </c>
      <c r="Y163" s="62">
        <f t="shared" si="58"/>
        <v>2274113.4847058197</v>
      </c>
      <c r="Z163" s="62">
        <f t="shared" si="58"/>
        <v>2269963.4493156904</v>
      </c>
      <c r="AA163" s="62">
        <f t="shared" si="58"/>
        <v>2267054.887382986</v>
      </c>
      <c r="AB163" s="62">
        <f t="shared" si="58"/>
        <v>2265044.8923132992</v>
      </c>
      <c r="AC163" s="62">
        <f t="shared" si="58"/>
        <v>2263669.3525252165</v>
      </c>
    </row>
    <row r="164" spans="1:29" ht="15.75" thickBot="1" x14ac:dyDescent="0.3">
      <c r="A164" s="59" t="str">
        <f>A127</f>
        <v>Emission Cost</v>
      </c>
      <c r="B164" s="62">
        <f>B147*B153</f>
        <v>0</v>
      </c>
      <c r="C164" s="62">
        <f t="shared" ref="C164:AC164" si="59">C147*C153</f>
        <v>0</v>
      </c>
      <c r="D164" s="62">
        <f t="shared" si="59"/>
        <v>0</v>
      </c>
      <c r="E164" s="62">
        <f t="shared" si="59"/>
        <v>0</v>
      </c>
      <c r="F164" s="62">
        <f t="shared" si="59"/>
        <v>0</v>
      </c>
      <c r="G164" s="62">
        <f t="shared" si="59"/>
        <v>0</v>
      </c>
      <c r="H164" s="62">
        <f t="shared" si="59"/>
        <v>0</v>
      </c>
      <c r="I164" s="62">
        <f t="shared" si="59"/>
        <v>0</v>
      </c>
      <c r="J164" s="62">
        <f t="shared" si="59"/>
        <v>0</v>
      </c>
      <c r="K164" s="62">
        <f t="shared" si="59"/>
        <v>0</v>
      </c>
      <c r="L164" s="62">
        <f t="shared" si="59"/>
        <v>0</v>
      </c>
      <c r="M164" s="62">
        <f t="shared" si="59"/>
        <v>0</v>
      </c>
      <c r="N164" s="62">
        <f t="shared" si="59"/>
        <v>0</v>
      </c>
      <c r="O164" s="62">
        <f t="shared" si="59"/>
        <v>0</v>
      </c>
      <c r="P164" s="62">
        <f t="shared" si="59"/>
        <v>0</v>
      </c>
      <c r="Q164" s="62">
        <f t="shared" si="59"/>
        <v>0</v>
      </c>
      <c r="R164" s="62">
        <f t="shared" si="59"/>
        <v>0</v>
      </c>
      <c r="S164" s="62">
        <f t="shared" si="59"/>
        <v>0</v>
      </c>
      <c r="T164" s="62">
        <f t="shared" si="59"/>
        <v>0</v>
      </c>
      <c r="U164" s="62">
        <f t="shared" si="59"/>
        <v>0</v>
      </c>
      <c r="V164" s="62">
        <f t="shared" si="59"/>
        <v>0</v>
      </c>
      <c r="W164" s="62">
        <f t="shared" si="59"/>
        <v>0</v>
      </c>
      <c r="X164" s="62">
        <f t="shared" si="59"/>
        <v>0</v>
      </c>
      <c r="Y164" s="62">
        <f t="shared" si="59"/>
        <v>0</v>
      </c>
      <c r="Z164" s="62">
        <f t="shared" si="59"/>
        <v>0</v>
      </c>
      <c r="AA164" s="62">
        <f t="shared" si="59"/>
        <v>0</v>
      </c>
      <c r="AB164" s="62">
        <f t="shared" si="59"/>
        <v>0</v>
      </c>
      <c r="AC164" s="62">
        <f t="shared" si="59"/>
        <v>0</v>
      </c>
    </row>
    <row r="165" spans="1:29" ht="15.75" thickBot="1" x14ac:dyDescent="0.3">
      <c r="A165" s="31" t="s">
        <v>209</v>
      </c>
      <c r="B165" s="64">
        <f>B156+B157+B158+B159+B160+B161+B162+B163+B164</f>
        <v>5744830.1100695934</v>
      </c>
      <c r="C165" s="64">
        <f t="shared" ref="C165:AC165" si="60">C156+C157+C158+C159+C160+C161+C162+C163+C164</f>
        <v>5744717.5873721521</v>
      </c>
      <c r="D165" s="64">
        <f t="shared" si="60"/>
        <v>5744556.5136370044</v>
      </c>
      <c r="E165" s="64">
        <f t="shared" si="60"/>
        <v>5744326.0863316655</v>
      </c>
      <c r="F165" s="64">
        <f t="shared" si="60"/>
        <v>5743996.7548660245</v>
      </c>
      <c r="G165" s="64">
        <f t="shared" si="60"/>
        <v>5743526.7276930753</v>
      </c>
      <c r="H165" s="64">
        <f t="shared" si="60"/>
        <v>5742857.2936885068</v>
      </c>
      <c r="I165" s="64">
        <f t="shared" si="60"/>
        <v>5741906.7933665831</v>
      </c>
      <c r="J165" s="64">
        <f t="shared" si="60"/>
        <v>5740563.3524987912</v>
      </c>
      <c r="K165" s="64">
        <f t="shared" si="60"/>
        <v>5738677.1857580934</v>
      </c>
      <c r="L165" s="64">
        <f t="shared" si="60"/>
        <v>5736054.7292887941</v>
      </c>
      <c r="M165" s="64">
        <f t="shared" si="60"/>
        <v>5732459.4395756759</v>
      </c>
      <c r="N165" s="64">
        <f t="shared" si="60"/>
        <v>5727627.7554569151</v>
      </c>
      <c r="O165" s="64">
        <f t="shared" si="60"/>
        <v>5721311.8109009713</v>
      </c>
      <c r="P165" s="64">
        <f t="shared" si="60"/>
        <v>5713357.9462659471</v>
      </c>
      <c r="Q165" s="64">
        <f t="shared" si="60"/>
        <v>5703813.5370196383</v>
      </c>
      <c r="R165" s="64">
        <f t="shared" si="60"/>
        <v>5693020.9705007877</v>
      </c>
      <c r="S165" s="64">
        <f t="shared" si="60"/>
        <v>5681627.3023076225</v>
      </c>
      <c r="T165" s="64">
        <f t="shared" si="60"/>
        <v>5670457.84019324</v>
      </c>
      <c r="U165" s="64">
        <f t="shared" si="60"/>
        <v>5660290.0489232866</v>
      </c>
      <c r="V165" s="64">
        <f t="shared" si="60"/>
        <v>5651648.8742651474</v>
      </c>
      <c r="W165" s="64">
        <f t="shared" si="60"/>
        <v>5644728.8409106778</v>
      </c>
      <c r="X165" s="64">
        <f t="shared" si="60"/>
        <v>5639448.5483282208</v>
      </c>
      <c r="Y165" s="64">
        <f t="shared" si="60"/>
        <v>5635567.109800037</v>
      </c>
      <c r="Z165" s="64">
        <f t="shared" si="60"/>
        <v>5632791.937403854</v>
      </c>
      <c r="AA165" s="64">
        <f t="shared" si="60"/>
        <v>5630846.9513906194</v>
      </c>
      <c r="AB165" s="64">
        <f t="shared" si="60"/>
        <v>5629502.8465072913</v>
      </c>
      <c r="AC165" s="64">
        <f t="shared" si="60"/>
        <v>5628583.0085563147</v>
      </c>
    </row>
    <row r="166" spans="1:29" ht="15.75" thickBot="1" x14ac:dyDescent="0.3">
      <c r="AC166" s="32"/>
    </row>
    <row r="167" spans="1:29" ht="15.75" thickBot="1" x14ac:dyDescent="0.3">
      <c r="A167" s="26" t="s">
        <v>208</v>
      </c>
      <c r="B167" s="27">
        <v>2023</v>
      </c>
      <c r="C167" s="27">
        <v>2024</v>
      </c>
      <c r="D167" s="27">
        <v>2025</v>
      </c>
      <c r="E167" s="27">
        <v>2026</v>
      </c>
      <c r="F167" s="27">
        <v>2027</v>
      </c>
      <c r="G167" s="27">
        <v>2028</v>
      </c>
      <c r="H167" s="27">
        <v>2029</v>
      </c>
      <c r="I167" s="27">
        <v>2030</v>
      </c>
      <c r="J167" s="27">
        <v>2031</v>
      </c>
      <c r="K167" s="27">
        <v>2032</v>
      </c>
      <c r="L167" s="27">
        <v>2033</v>
      </c>
      <c r="M167" s="27">
        <v>2034</v>
      </c>
      <c r="N167" s="27">
        <v>2035</v>
      </c>
      <c r="O167" s="27">
        <v>2036</v>
      </c>
      <c r="P167" s="27">
        <v>2037</v>
      </c>
      <c r="Q167" s="27">
        <v>2038</v>
      </c>
      <c r="R167" s="27">
        <v>2039</v>
      </c>
      <c r="S167" s="27">
        <v>2040</v>
      </c>
      <c r="T167" s="27">
        <v>2041</v>
      </c>
      <c r="U167" s="27">
        <v>2042</v>
      </c>
      <c r="V167" s="27">
        <v>2043</v>
      </c>
      <c r="W167" s="27">
        <v>2044</v>
      </c>
      <c r="X167" s="27">
        <v>2045</v>
      </c>
      <c r="Y167" s="27">
        <v>2046</v>
      </c>
      <c r="Z167" s="27">
        <v>2047</v>
      </c>
      <c r="AA167" s="27">
        <v>2048</v>
      </c>
      <c r="AB167" s="27">
        <v>2049</v>
      </c>
      <c r="AC167" s="28">
        <v>2050</v>
      </c>
    </row>
    <row r="168" spans="1:29" x14ac:dyDescent="0.25">
      <c r="A168" s="29" t="str">
        <f t="shared" ref="A168:A175" si="61">A156</f>
        <v>Capex vehicle</v>
      </c>
      <c r="B168" s="65">
        <f>((1+B141)^B148)*B141/(((1+B141)^B148)-1)*(B137)/B153</f>
        <v>9.7783397765342439</v>
      </c>
      <c r="C168" s="65">
        <f t="shared" ref="C168:AC168" si="62">((1+C141)^C148)*C141/(((1+C141)^C148)-1)*(C137)/C153</f>
        <v>9.7783397765342439</v>
      </c>
      <c r="D168" s="65">
        <f t="shared" si="62"/>
        <v>9.7783397765342439</v>
      </c>
      <c r="E168" s="65">
        <f t="shared" si="62"/>
        <v>9.7783397765342439</v>
      </c>
      <c r="F168" s="65">
        <f t="shared" si="62"/>
        <v>9.7783397765342439</v>
      </c>
      <c r="G168" s="65">
        <f t="shared" si="62"/>
        <v>9.7783397765342439</v>
      </c>
      <c r="H168" s="65">
        <f t="shared" si="62"/>
        <v>9.7783397765342439</v>
      </c>
      <c r="I168" s="65">
        <f t="shared" si="62"/>
        <v>9.7783397765342439</v>
      </c>
      <c r="J168" s="65">
        <f t="shared" si="62"/>
        <v>9.7783397765342439</v>
      </c>
      <c r="K168" s="65">
        <f t="shared" si="62"/>
        <v>9.7783397765342439</v>
      </c>
      <c r="L168" s="65">
        <f t="shared" si="62"/>
        <v>9.7783397765342439</v>
      </c>
      <c r="M168" s="65">
        <f t="shared" si="62"/>
        <v>9.7783397765342439</v>
      </c>
      <c r="N168" s="65">
        <f t="shared" si="62"/>
        <v>9.7783397765342439</v>
      </c>
      <c r="O168" s="65">
        <f t="shared" si="62"/>
        <v>9.7783397765342439</v>
      </c>
      <c r="P168" s="65">
        <f t="shared" si="62"/>
        <v>9.7783397765342439</v>
      </c>
      <c r="Q168" s="65">
        <f t="shared" si="62"/>
        <v>9.7783397765342439</v>
      </c>
      <c r="R168" s="65">
        <f t="shared" si="62"/>
        <v>9.7783397765342439</v>
      </c>
      <c r="S168" s="65">
        <f t="shared" si="62"/>
        <v>9.7783397765342439</v>
      </c>
      <c r="T168" s="65">
        <f t="shared" si="62"/>
        <v>9.7783397765342439</v>
      </c>
      <c r="U168" s="65">
        <f t="shared" si="62"/>
        <v>9.7783397765342439</v>
      </c>
      <c r="V168" s="65">
        <f t="shared" si="62"/>
        <v>9.7783397765342439</v>
      </c>
      <c r="W168" s="65">
        <f t="shared" si="62"/>
        <v>9.7783397765342439</v>
      </c>
      <c r="X168" s="65">
        <f t="shared" si="62"/>
        <v>9.7783397765342439</v>
      </c>
      <c r="Y168" s="65">
        <f t="shared" si="62"/>
        <v>9.7783397765342439</v>
      </c>
      <c r="Z168" s="65">
        <f t="shared" si="62"/>
        <v>9.7783397765342439</v>
      </c>
      <c r="AA168" s="65">
        <f t="shared" si="62"/>
        <v>9.7783397765342439</v>
      </c>
      <c r="AB168" s="65">
        <f t="shared" si="62"/>
        <v>9.7783397765342439</v>
      </c>
      <c r="AC168" s="65">
        <f t="shared" si="62"/>
        <v>9.7783397765342439</v>
      </c>
    </row>
    <row r="169" spans="1:29" x14ac:dyDescent="0.25">
      <c r="A169" s="30" t="str">
        <f t="shared" si="61"/>
        <v>Residual value (vehicle)</v>
      </c>
      <c r="B169" s="66">
        <f>((1+B141)^B148)*B141/(((1+B141)^B148)-1)*(B138)/B153</f>
        <v>-0.97676019148470272</v>
      </c>
      <c r="C169" s="66">
        <f t="shared" ref="C169:AC169" si="63">((1+C141)^C148)*C141/(((1+C141)^C148)-1)*(C138)/C153</f>
        <v>-0.97629564589195228</v>
      </c>
      <c r="D169" s="66">
        <f t="shared" si="63"/>
        <v>-0.97563065922284864</v>
      </c>
      <c r="E169" s="66">
        <f t="shared" si="63"/>
        <v>-0.97467934902874298</v>
      </c>
      <c r="F169" s="66">
        <f t="shared" si="63"/>
        <v>-0.97331971684434948</v>
      </c>
      <c r="G169" s="66">
        <f t="shared" si="63"/>
        <v>-0.97137922788852038</v>
      </c>
      <c r="H169" s="66">
        <f t="shared" si="63"/>
        <v>-0.96861549556136939</v>
      </c>
      <c r="I169" s="66">
        <f t="shared" si="63"/>
        <v>-0.96469139184278574</v>
      </c>
      <c r="J169" s="66">
        <f t="shared" si="63"/>
        <v>-0.95914504831885961</v>
      </c>
      <c r="K169" s="66">
        <f t="shared" si="63"/>
        <v>-0.95135808207559314</v>
      </c>
      <c r="L169" s="66">
        <f t="shared" si="63"/>
        <v>-0.94053137224117322</v>
      </c>
      <c r="M169" s="66">
        <f t="shared" si="63"/>
        <v>-0.92568835808620409</v>
      </c>
      <c r="N169" s="66">
        <f t="shared" si="63"/>
        <v>-0.90574093757501994</v>
      </c>
      <c r="O169" s="66">
        <f t="shared" si="63"/>
        <v>-0.87966580540866446</v>
      </c>
      <c r="P169" s="66">
        <f t="shared" si="63"/>
        <v>-0.84682858371450898</v>
      </c>
      <c r="Q169" s="66">
        <f t="shared" si="63"/>
        <v>-0.80742486027411864</v>
      </c>
      <c r="R169" s="66">
        <f t="shared" si="63"/>
        <v>-0.7628681679376812</v>
      </c>
      <c r="S169" s="66">
        <f t="shared" si="63"/>
        <v>-0.71582985064961269</v>
      </c>
      <c r="T169" s="66">
        <f t="shared" si="63"/>
        <v>-0.66971715946306853</v>
      </c>
      <c r="U169" s="66">
        <f t="shared" si="63"/>
        <v>-0.62773982751286628</v>
      </c>
      <c r="V169" s="66">
        <f t="shared" si="63"/>
        <v>-0.59206507304221667</v>
      </c>
      <c r="W169" s="66">
        <f t="shared" si="63"/>
        <v>-0.56349598369776865</v>
      </c>
      <c r="X169" s="66">
        <f t="shared" si="63"/>
        <v>-0.54169650054128426</v>
      </c>
      <c r="Y169" s="66">
        <f t="shared" si="63"/>
        <v>-0.52567213210019181</v>
      </c>
      <c r="Z169" s="66">
        <f t="shared" si="63"/>
        <v>-0.51421494048397043</v>
      </c>
      <c r="AA169" s="66">
        <f t="shared" si="63"/>
        <v>-0.50618514115505298</v>
      </c>
      <c r="AB169" s="66">
        <f t="shared" si="63"/>
        <v>-0.50063605626873253</v>
      </c>
      <c r="AC169" s="66">
        <f t="shared" si="63"/>
        <v>-0.49683854095951707</v>
      </c>
    </row>
    <row r="170" spans="1:29" x14ac:dyDescent="0.25">
      <c r="A170" s="30" t="str">
        <f t="shared" si="61"/>
        <v>Capex costumization</v>
      </c>
      <c r="B170" s="66">
        <f>((1+B141)^B149)*B141/(((1+B141)^B149)-1)*(B139)/B153</f>
        <v>3.2594465921780813</v>
      </c>
      <c r="C170" s="66">
        <f t="shared" ref="C170:AC170" si="64">((1+C141)^C149)*C141/(((1+C141)^C149)-1)*(C139)/C153</f>
        <v>3.2594465921780813</v>
      </c>
      <c r="D170" s="66">
        <f t="shared" si="64"/>
        <v>3.2594465921780813</v>
      </c>
      <c r="E170" s="66">
        <f t="shared" si="64"/>
        <v>3.2594465921780813</v>
      </c>
      <c r="F170" s="66">
        <f t="shared" si="64"/>
        <v>3.2594465921780813</v>
      </c>
      <c r="G170" s="66">
        <f t="shared" si="64"/>
        <v>3.2594465921780813</v>
      </c>
      <c r="H170" s="66">
        <f t="shared" si="64"/>
        <v>3.2594465921780813</v>
      </c>
      <c r="I170" s="66">
        <f t="shared" si="64"/>
        <v>3.2594465921780813</v>
      </c>
      <c r="J170" s="66">
        <f t="shared" si="64"/>
        <v>3.2594465921780813</v>
      </c>
      <c r="K170" s="66">
        <f t="shared" si="64"/>
        <v>3.2594465921780813</v>
      </c>
      <c r="L170" s="66">
        <f t="shared" si="64"/>
        <v>3.2594465921780813</v>
      </c>
      <c r="M170" s="66">
        <f t="shared" si="64"/>
        <v>3.2594465921780813</v>
      </c>
      <c r="N170" s="66">
        <f t="shared" si="64"/>
        <v>3.2594465921780813</v>
      </c>
      <c r="O170" s="66">
        <f t="shared" si="64"/>
        <v>3.2594465921780813</v>
      </c>
      <c r="P170" s="66">
        <f t="shared" si="64"/>
        <v>3.2594465921780813</v>
      </c>
      <c r="Q170" s="66">
        <f t="shared" si="64"/>
        <v>3.2594465921780813</v>
      </c>
      <c r="R170" s="66">
        <f t="shared" si="64"/>
        <v>3.2594465921780813</v>
      </c>
      <c r="S170" s="66">
        <f t="shared" si="64"/>
        <v>3.2594465921780813</v>
      </c>
      <c r="T170" s="66">
        <f t="shared" si="64"/>
        <v>3.2594465921780813</v>
      </c>
      <c r="U170" s="66">
        <f t="shared" si="64"/>
        <v>3.2594465921780813</v>
      </c>
      <c r="V170" s="66">
        <f t="shared" si="64"/>
        <v>3.2594465921780813</v>
      </c>
      <c r="W170" s="66">
        <f t="shared" si="64"/>
        <v>3.2594465921780813</v>
      </c>
      <c r="X170" s="66">
        <f t="shared" si="64"/>
        <v>3.2594465921780813</v>
      </c>
      <c r="Y170" s="66">
        <f t="shared" si="64"/>
        <v>3.2594465921780813</v>
      </c>
      <c r="Z170" s="66">
        <f t="shared" si="64"/>
        <v>3.2594465921780813</v>
      </c>
      <c r="AA170" s="66">
        <f t="shared" si="64"/>
        <v>3.2594465921780813</v>
      </c>
      <c r="AB170" s="66">
        <f t="shared" si="64"/>
        <v>3.2594465921780813</v>
      </c>
      <c r="AC170" s="66">
        <f t="shared" si="64"/>
        <v>3.2594465921780813</v>
      </c>
    </row>
    <row r="171" spans="1:29" x14ac:dyDescent="0.25">
      <c r="A171" s="30" t="str">
        <f t="shared" si="61"/>
        <v>Residual value (costumization)</v>
      </c>
      <c r="B171" s="66">
        <f>((1+B141)^B149)*B141/(((1+B141)^B149)-1)*(B140)/B153</f>
        <v>-0.32594465921780813</v>
      </c>
      <c r="C171" s="66">
        <f t="shared" ref="C171:AC171" si="65">((1+C141)^C149)*C141/(((1+C141)^C149)-1)*(C140)/C153</f>
        <v>-0.32594465921780813</v>
      </c>
      <c r="D171" s="66">
        <f t="shared" si="65"/>
        <v>-0.32594465921780813</v>
      </c>
      <c r="E171" s="66">
        <f t="shared" si="65"/>
        <v>-0.32594465921780813</v>
      </c>
      <c r="F171" s="66">
        <f t="shared" si="65"/>
        <v>-0.32594465921780813</v>
      </c>
      <c r="G171" s="66">
        <f t="shared" si="65"/>
        <v>-0.32594465921780813</v>
      </c>
      <c r="H171" s="66">
        <f t="shared" si="65"/>
        <v>-0.32594465921780813</v>
      </c>
      <c r="I171" s="66">
        <f t="shared" si="65"/>
        <v>-0.32594465921780813</v>
      </c>
      <c r="J171" s="66">
        <f t="shared" si="65"/>
        <v>-0.32594465921780813</v>
      </c>
      <c r="K171" s="66">
        <f t="shared" si="65"/>
        <v>-0.32594465921780813</v>
      </c>
      <c r="L171" s="66">
        <f t="shared" si="65"/>
        <v>-0.32594465921780813</v>
      </c>
      <c r="M171" s="66">
        <f t="shared" si="65"/>
        <v>-0.32594465921780813</v>
      </c>
      <c r="N171" s="66">
        <f t="shared" si="65"/>
        <v>-0.32594465921780813</v>
      </c>
      <c r="O171" s="66">
        <f t="shared" si="65"/>
        <v>-0.32594465921780813</v>
      </c>
      <c r="P171" s="66">
        <f t="shared" si="65"/>
        <v>-0.32594465921780813</v>
      </c>
      <c r="Q171" s="66">
        <f t="shared" si="65"/>
        <v>-0.32594465921780813</v>
      </c>
      <c r="R171" s="66">
        <f t="shared" si="65"/>
        <v>-0.32594465921780813</v>
      </c>
      <c r="S171" s="66">
        <f t="shared" si="65"/>
        <v>-0.32594465921780813</v>
      </c>
      <c r="T171" s="66">
        <f t="shared" si="65"/>
        <v>-0.32594465921780813</v>
      </c>
      <c r="U171" s="66">
        <f t="shared" si="65"/>
        <v>-0.32594465921780813</v>
      </c>
      <c r="V171" s="66">
        <f t="shared" si="65"/>
        <v>-0.32594465921780813</v>
      </c>
      <c r="W171" s="66">
        <f t="shared" si="65"/>
        <v>-0.32594465921780813</v>
      </c>
      <c r="X171" s="66">
        <f t="shared" si="65"/>
        <v>-0.32594465921780813</v>
      </c>
      <c r="Y171" s="66">
        <f t="shared" si="65"/>
        <v>-0.32594465921780813</v>
      </c>
      <c r="Z171" s="66">
        <f t="shared" si="65"/>
        <v>-0.32594465921780813</v>
      </c>
      <c r="AA171" s="66">
        <f t="shared" si="65"/>
        <v>-0.32594465921780813</v>
      </c>
      <c r="AB171" s="66">
        <f t="shared" si="65"/>
        <v>-0.32594465921780813</v>
      </c>
      <c r="AC171" s="66">
        <f t="shared" si="65"/>
        <v>-0.32594465921780813</v>
      </c>
    </row>
    <row r="172" spans="1:29" x14ac:dyDescent="0.25">
      <c r="A172" s="30" t="str">
        <f t="shared" si="61"/>
        <v>Opex fix (admin, crew, insurance)</v>
      </c>
      <c r="B172" s="66">
        <f>B142/B153</f>
        <v>10.068627450980392</v>
      </c>
      <c r="C172" s="66">
        <f t="shared" ref="C172:AC172" si="66">C142/C153</f>
        <v>10.068627450980392</v>
      </c>
      <c r="D172" s="66">
        <f t="shared" si="66"/>
        <v>10.068627450980392</v>
      </c>
      <c r="E172" s="66">
        <f t="shared" si="66"/>
        <v>10.068627450980392</v>
      </c>
      <c r="F172" s="66">
        <f t="shared" si="66"/>
        <v>10.068627450980392</v>
      </c>
      <c r="G172" s="66">
        <f t="shared" si="66"/>
        <v>10.068627450980392</v>
      </c>
      <c r="H172" s="66">
        <f t="shared" si="66"/>
        <v>10.068627450980392</v>
      </c>
      <c r="I172" s="66">
        <f t="shared" si="66"/>
        <v>10.068627450980392</v>
      </c>
      <c r="J172" s="66">
        <f t="shared" si="66"/>
        <v>10.068627450980392</v>
      </c>
      <c r="K172" s="66">
        <f t="shared" si="66"/>
        <v>10.068627450980392</v>
      </c>
      <c r="L172" s="66">
        <f t="shared" si="66"/>
        <v>10.068627450980392</v>
      </c>
      <c r="M172" s="66">
        <f t="shared" si="66"/>
        <v>10.068627450980392</v>
      </c>
      <c r="N172" s="66">
        <f t="shared" si="66"/>
        <v>10.068627450980392</v>
      </c>
      <c r="O172" s="66">
        <f t="shared" si="66"/>
        <v>10.068627450980392</v>
      </c>
      <c r="P172" s="66">
        <f t="shared" si="66"/>
        <v>10.068627450980392</v>
      </c>
      <c r="Q172" s="66">
        <f t="shared" si="66"/>
        <v>10.068627450980392</v>
      </c>
      <c r="R172" s="66">
        <f t="shared" si="66"/>
        <v>10.068627450980392</v>
      </c>
      <c r="S172" s="66">
        <f t="shared" si="66"/>
        <v>10.068627450980392</v>
      </c>
      <c r="T172" s="66">
        <f t="shared" si="66"/>
        <v>10.068627450980392</v>
      </c>
      <c r="U172" s="66">
        <f t="shared" si="66"/>
        <v>10.068627450980392</v>
      </c>
      <c r="V172" s="66">
        <f t="shared" si="66"/>
        <v>10.068627450980392</v>
      </c>
      <c r="W172" s="66">
        <f t="shared" si="66"/>
        <v>10.068627450980392</v>
      </c>
      <c r="X172" s="66">
        <f t="shared" si="66"/>
        <v>10.068627450980392</v>
      </c>
      <c r="Y172" s="66">
        <f t="shared" si="66"/>
        <v>10.068627450980392</v>
      </c>
      <c r="Z172" s="66">
        <f t="shared" si="66"/>
        <v>10.068627450980392</v>
      </c>
      <c r="AA172" s="66">
        <f t="shared" si="66"/>
        <v>10.068627450980392</v>
      </c>
      <c r="AB172" s="66">
        <f t="shared" si="66"/>
        <v>10.068627450980392</v>
      </c>
      <c r="AC172" s="66">
        <f t="shared" si="66"/>
        <v>10.068627450980392</v>
      </c>
    </row>
    <row r="173" spans="1:29" x14ac:dyDescent="0.25">
      <c r="A173" s="30" t="str">
        <f t="shared" si="61"/>
        <v>Opex maintenance &amp; repair</v>
      </c>
      <c r="B173" s="66">
        <f>B143/B153</f>
        <v>4.0686274509803919</v>
      </c>
      <c r="C173" s="66">
        <f t="shared" ref="C173:AC173" si="67">C143/C153</f>
        <v>4.0686274509803919</v>
      </c>
      <c r="D173" s="66">
        <f t="shared" si="67"/>
        <v>4.0686274509803919</v>
      </c>
      <c r="E173" s="66">
        <f t="shared" si="67"/>
        <v>4.0686274509803919</v>
      </c>
      <c r="F173" s="66">
        <f t="shared" si="67"/>
        <v>4.0686274509803919</v>
      </c>
      <c r="G173" s="66">
        <f t="shared" si="67"/>
        <v>4.0686274509803919</v>
      </c>
      <c r="H173" s="66">
        <f t="shared" si="67"/>
        <v>4.0686274509803919</v>
      </c>
      <c r="I173" s="66">
        <f t="shared" si="67"/>
        <v>4.0686274509803919</v>
      </c>
      <c r="J173" s="66">
        <f t="shared" si="67"/>
        <v>4.0686274509803919</v>
      </c>
      <c r="K173" s="66">
        <f t="shared" si="67"/>
        <v>4.0686274509803919</v>
      </c>
      <c r="L173" s="66">
        <f t="shared" si="67"/>
        <v>4.0686274509803919</v>
      </c>
      <c r="M173" s="66">
        <f t="shared" si="67"/>
        <v>4.0686274509803919</v>
      </c>
      <c r="N173" s="66">
        <f t="shared" si="67"/>
        <v>4.0686274509803919</v>
      </c>
      <c r="O173" s="66">
        <f t="shared" si="67"/>
        <v>4.0686274509803919</v>
      </c>
      <c r="P173" s="66">
        <f t="shared" si="67"/>
        <v>4.0686274509803919</v>
      </c>
      <c r="Q173" s="66">
        <f t="shared" si="67"/>
        <v>4.0686274509803919</v>
      </c>
      <c r="R173" s="66">
        <f t="shared" si="67"/>
        <v>4.0686274509803919</v>
      </c>
      <c r="S173" s="66">
        <f t="shared" si="67"/>
        <v>4.0686274509803919</v>
      </c>
      <c r="T173" s="66">
        <f t="shared" si="67"/>
        <v>4.0686274509803919</v>
      </c>
      <c r="U173" s="66">
        <f t="shared" si="67"/>
        <v>4.0686274509803919</v>
      </c>
      <c r="V173" s="66">
        <f t="shared" si="67"/>
        <v>4.0686274509803919</v>
      </c>
      <c r="W173" s="66">
        <f t="shared" si="67"/>
        <v>4.0686274509803919</v>
      </c>
      <c r="X173" s="66">
        <f t="shared" si="67"/>
        <v>4.0686274509803919</v>
      </c>
      <c r="Y173" s="66">
        <f t="shared" si="67"/>
        <v>4.0686274509803919</v>
      </c>
      <c r="Z173" s="66">
        <f t="shared" si="67"/>
        <v>4.0686274509803919</v>
      </c>
      <c r="AA173" s="66">
        <f t="shared" si="67"/>
        <v>4.0686274509803919</v>
      </c>
      <c r="AB173" s="66">
        <f t="shared" si="67"/>
        <v>4.0686274509803919</v>
      </c>
      <c r="AC173" s="66">
        <f t="shared" si="67"/>
        <v>4.0686274509803919</v>
      </c>
    </row>
    <row r="174" spans="1:29" x14ac:dyDescent="0.25">
      <c r="A174" s="30" t="str">
        <f t="shared" si="61"/>
        <v>Opex var (mode-fees)</v>
      </c>
      <c r="B174" s="66">
        <f>B144*B153/B153</f>
        <v>1.6886890630966982</v>
      </c>
      <c r="C174" s="66">
        <f t="shared" ref="C174:AC174" si="68">C144*C153/C153</f>
        <v>1.6886890630966982</v>
      </c>
      <c r="D174" s="66">
        <f t="shared" si="68"/>
        <v>1.6886890630966982</v>
      </c>
      <c r="E174" s="66">
        <f t="shared" si="68"/>
        <v>1.6886890630966982</v>
      </c>
      <c r="F174" s="66">
        <f t="shared" si="68"/>
        <v>1.6886890630966982</v>
      </c>
      <c r="G174" s="66">
        <f t="shared" si="68"/>
        <v>1.6886890630966982</v>
      </c>
      <c r="H174" s="66">
        <f t="shared" si="68"/>
        <v>1.6886890630966982</v>
      </c>
      <c r="I174" s="66">
        <f t="shared" si="68"/>
        <v>1.6886890630966982</v>
      </c>
      <c r="J174" s="66">
        <f t="shared" si="68"/>
        <v>1.6886890630966982</v>
      </c>
      <c r="K174" s="66">
        <f t="shared" si="68"/>
        <v>1.6886890630966982</v>
      </c>
      <c r="L174" s="66">
        <f t="shared" si="68"/>
        <v>1.6886890630966982</v>
      </c>
      <c r="M174" s="66">
        <f t="shared" si="68"/>
        <v>1.6886890630966982</v>
      </c>
      <c r="N174" s="66">
        <f t="shared" si="68"/>
        <v>1.6886890630966982</v>
      </c>
      <c r="O174" s="66">
        <f t="shared" si="68"/>
        <v>1.6886890630966982</v>
      </c>
      <c r="P174" s="66">
        <f t="shared" si="68"/>
        <v>1.6886890630966982</v>
      </c>
      <c r="Q174" s="66">
        <f t="shared" si="68"/>
        <v>1.6886890630966982</v>
      </c>
      <c r="R174" s="66">
        <f t="shared" si="68"/>
        <v>1.6886890630966982</v>
      </c>
      <c r="S174" s="66">
        <f t="shared" si="68"/>
        <v>1.6886890630966982</v>
      </c>
      <c r="T174" s="66">
        <f t="shared" si="68"/>
        <v>1.6886890630966982</v>
      </c>
      <c r="U174" s="66">
        <f t="shared" si="68"/>
        <v>1.6886890630966982</v>
      </c>
      <c r="V174" s="66">
        <f t="shared" si="68"/>
        <v>1.6886890630966982</v>
      </c>
      <c r="W174" s="66">
        <f t="shared" si="68"/>
        <v>1.6886890630966982</v>
      </c>
      <c r="X174" s="66">
        <f t="shared" si="68"/>
        <v>1.6886890630966982</v>
      </c>
      <c r="Y174" s="66">
        <f t="shared" si="68"/>
        <v>1.6886890630966982</v>
      </c>
      <c r="Z174" s="66">
        <f t="shared" si="68"/>
        <v>1.6886890630966982</v>
      </c>
      <c r="AA174" s="66">
        <f t="shared" si="68"/>
        <v>1.6886890630966982</v>
      </c>
      <c r="AB174" s="66">
        <f t="shared" si="68"/>
        <v>1.6886890630966982</v>
      </c>
      <c r="AC174" s="66">
        <f t="shared" si="68"/>
        <v>1.6886890630966982</v>
      </c>
    </row>
    <row r="175" spans="1:29" x14ac:dyDescent="0.25">
      <c r="A175" s="30" t="str">
        <f t="shared" si="61"/>
        <v>Fuel Cost</v>
      </c>
      <c r="B175" s="66">
        <f>B145*B146*B153/B153</f>
        <v>20.312558767512652</v>
      </c>
      <c r="C175" s="66">
        <f t="shared" ref="C175:AC175" si="69">C145*C146*C153/C153</f>
        <v>20.31115653277455</v>
      </c>
      <c r="D175" s="66">
        <f t="shared" si="69"/>
        <v>20.309149264979219</v>
      </c>
      <c r="E175" s="66">
        <f t="shared" si="69"/>
        <v>20.306277727240616</v>
      </c>
      <c r="F175" s="66">
        <f t="shared" si="69"/>
        <v>20.302173666175886</v>
      </c>
      <c r="G175" s="66">
        <f t="shared" si="69"/>
        <v>20.296316284112145</v>
      </c>
      <c r="H175" s="66">
        <f t="shared" si="69"/>
        <v>20.287973935080256</v>
      </c>
      <c r="I175" s="66">
        <f t="shared" si="69"/>
        <v>20.276128995345641</v>
      </c>
      <c r="J175" s="66">
        <f t="shared" si="69"/>
        <v>20.259387311256784</v>
      </c>
      <c r="K175" s="66">
        <f t="shared" si="69"/>
        <v>20.235882288841037</v>
      </c>
      <c r="L175" s="66">
        <f t="shared" si="69"/>
        <v>20.203201775095792</v>
      </c>
      <c r="M175" s="66">
        <f t="shared" si="69"/>
        <v>20.158398013331499</v>
      </c>
      <c r="N175" s="66">
        <f t="shared" si="69"/>
        <v>20.098186558497318</v>
      </c>
      <c r="O175" s="66">
        <f t="shared" si="69"/>
        <v>20.019478555031419</v>
      </c>
      <c r="P175" s="66">
        <f t="shared" si="69"/>
        <v>19.920359128045405</v>
      </c>
      <c r="Q175" s="66">
        <f t="shared" si="69"/>
        <v>19.801418660885769</v>
      </c>
      <c r="R175" s="66">
        <f t="shared" si="69"/>
        <v>19.666923914225578</v>
      </c>
      <c r="S175" s="66">
        <f t="shared" si="69"/>
        <v>19.524938361994469</v>
      </c>
      <c r="T175" s="66">
        <f t="shared" si="69"/>
        <v>19.385746819854742</v>
      </c>
      <c r="U175" s="66">
        <f t="shared" si="69"/>
        <v>19.259037893988253</v>
      </c>
      <c r="V175" s="66">
        <f t="shared" si="69"/>
        <v>19.151353350699775</v>
      </c>
      <c r="W175" s="66">
        <f t="shared" si="69"/>
        <v>19.065117316734753</v>
      </c>
      <c r="X175" s="66">
        <f t="shared" si="69"/>
        <v>18.999315395391122</v>
      </c>
      <c r="Y175" s="66">
        <f t="shared" si="69"/>
        <v>18.950945705881832</v>
      </c>
      <c r="Z175" s="66">
        <f t="shared" si="69"/>
        <v>18.916362077630755</v>
      </c>
      <c r="AA175" s="66">
        <f t="shared" si="69"/>
        <v>18.892124061524882</v>
      </c>
      <c r="AB175" s="66">
        <f t="shared" si="69"/>
        <v>18.875374102610827</v>
      </c>
      <c r="AC175" s="66">
        <f t="shared" si="69"/>
        <v>18.86391127104347</v>
      </c>
    </row>
    <row r="176" spans="1:29" ht="15.75" thickBot="1" x14ac:dyDescent="0.3">
      <c r="A176" s="59" t="str">
        <f>A127</f>
        <v>Emission Cost</v>
      </c>
      <c r="B176" s="66">
        <f>B147</f>
        <v>0</v>
      </c>
      <c r="C176" s="66">
        <f t="shared" ref="C176:AC176" si="70">C147</f>
        <v>0</v>
      </c>
      <c r="D176" s="66">
        <f t="shared" si="70"/>
        <v>0</v>
      </c>
      <c r="E176" s="66">
        <f t="shared" si="70"/>
        <v>0</v>
      </c>
      <c r="F176" s="66">
        <f t="shared" si="70"/>
        <v>0</v>
      </c>
      <c r="G176" s="66">
        <f t="shared" si="70"/>
        <v>0</v>
      </c>
      <c r="H176" s="66">
        <f t="shared" si="70"/>
        <v>0</v>
      </c>
      <c r="I176" s="66">
        <f t="shared" si="70"/>
        <v>0</v>
      </c>
      <c r="J176" s="66">
        <f t="shared" si="70"/>
        <v>0</v>
      </c>
      <c r="K176" s="66">
        <f t="shared" si="70"/>
        <v>0</v>
      </c>
      <c r="L176" s="66">
        <f t="shared" si="70"/>
        <v>0</v>
      </c>
      <c r="M176" s="66">
        <f t="shared" si="70"/>
        <v>0</v>
      </c>
      <c r="N176" s="66">
        <f t="shared" si="70"/>
        <v>0</v>
      </c>
      <c r="O176" s="66">
        <f t="shared" si="70"/>
        <v>0</v>
      </c>
      <c r="P176" s="66">
        <f t="shared" si="70"/>
        <v>0</v>
      </c>
      <c r="Q176" s="66">
        <f t="shared" si="70"/>
        <v>0</v>
      </c>
      <c r="R176" s="66">
        <f t="shared" si="70"/>
        <v>0</v>
      </c>
      <c r="S176" s="66">
        <f t="shared" si="70"/>
        <v>0</v>
      </c>
      <c r="T176" s="66">
        <f t="shared" si="70"/>
        <v>0</v>
      </c>
      <c r="U176" s="66">
        <f t="shared" si="70"/>
        <v>0</v>
      </c>
      <c r="V176" s="66">
        <f t="shared" si="70"/>
        <v>0</v>
      </c>
      <c r="W176" s="66">
        <f t="shared" si="70"/>
        <v>0</v>
      </c>
      <c r="X176" s="66">
        <f t="shared" si="70"/>
        <v>0</v>
      </c>
      <c r="Y176" s="66">
        <f t="shared" si="70"/>
        <v>0</v>
      </c>
      <c r="Z176" s="66">
        <f t="shared" si="70"/>
        <v>0</v>
      </c>
      <c r="AA176" s="66">
        <f t="shared" si="70"/>
        <v>0</v>
      </c>
      <c r="AB176" s="66">
        <f t="shared" si="70"/>
        <v>0</v>
      </c>
      <c r="AC176" s="66">
        <f t="shared" si="70"/>
        <v>0</v>
      </c>
    </row>
    <row r="177" spans="1:29" ht="15.75" thickBot="1" x14ac:dyDescent="0.3">
      <c r="A177" s="31" t="s">
        <v>63</v>
      </c>
      <c r="B177" s="76">
        <f>B168+B169+B170-B171+B172+B173+B174+B175+B176</f>
        <v>48.525473569015567</v>
      </c>
      <c r="C177" s="76">
        <f t="shared" ref="C177:AC177" si="71">C168+C169+C170-C171+C172+C173+C174+C175+C176</f>
        <v>48.524535879870214</v>
      </c>
      <c r="D177" s="76">
        <f t="shared" si="71"/>
        <v>48.523193598743987</v>
      </c>
      <c r="E177" s="76">
        <f t="shared" si="71"/>
        <v>48.521273371199491</v>
      </c>
      <c r="F177" s="76">
        <f t="shared" si="71"/>
        <v>48.518528942319158</v>
      </c>
      <c r="G177" s="76">
        <f t="shared" si="71"/>
        <v>48.514612049211237</v>
      </c>
      <c r="H177" s="76">
        <f t="shared" si="71"/>
        <v>48.509033432506506</v>
      </c>
      <c r="I177" s="76">
        <f t="shared" si="71"/>
        <v>48.501112596490472</v>
      </c>
      <c r="J177" s="76">
        <f t="shared" si="71"/>
        <v>48.48991725592554</v>
      </c>
      <c r="K177" s="76">
        <f t="shared" si="71"/>
        <v>48.474199199753059</v>
      </c>
      <c r="L177" s="76">
        <f t="shared" si="71"/>
        <v>48.452345395842244</v>
      </c>
      <c r="M177" s="76">
        <f t="shared" si="71"/>
        <v>48.422384648232921</v>
      </c>
      <c r="N177" s="76">
        <f t="shared" si="71"/>
        <v>48.382120613909919</v>
      </c>
      <c r="O177" s="76">
        <f t="shared" si="71"/>
        <v>48.329487742610368</v>
      </c>
      <c r="P177" s="76">
        <f t="shared" si="71"/>
        <v>48.263205537318512</v>
      </c>
      <c r="Q177" s="76">
        <f t="shared" si="71"/>
        <v>48.183668793599267</v>
      </c>
      <c r="R177" s="76">
        <f t="shared" si="71"/>
        <v>48.093730739275514</v>
      </c>
      <c r="S177" s="76">
        <f t="shared" si="71"/>
        <v>47.998783504332472</v>
      </c>
      <c r="T177" s="76">
        <f t="shared" si="71"/>
        <v>47.905704653379289</v>
      </c>
      <c r="U177" s="76">
        <f t="shared" si="71"/>
        <v>47.820973059463007</v>
      </c>
      <c r="V177" s="76">
        <f t="shared" si="71"/>
        <v>47.748963270645177</v>
      </c>
      <c r="W177" s="76">
        <f t="shared" si="71"/>
        <v>47.691296326024606</v>
      </c>
      <c r="X177" s="76">
        <f t="shared" si="71"/>
        <v>47.647293887837449</v>
      </c>
      <c r="Y177" s="76">
        <f t="shared" si="71"/>
        <v>47.614948566769257</v>
      </c>
      <c r="Z177" s="76">
        <f t="shared" si="71"/>
        <v>47.591822130134403</v>
      </c>
      <c r="AA177" s="76">
        <f t="shared" si="71"/>
        <v>47.575613913357444</v>
      </c>
      <c r="AB177" s="76">
        <f t="shared" si="71"/>
        <v>47.564413039329708</v>
      </c>
      <c r="AC177" s="76">
        <f t="shared" si="71"/>
        <v>47.556747723071567</v>
      </c>
    </row>
    <row r="178" spans="1:29" ht="15.75" thickBot="1" x14ac:dyDescent="0.3"/>
    <row r="179" spans="1:29" ht="15.75" thickBot="1" x14ac:dyDescent="0.3">
      <c r="A179" s="26" t="s">
        <v>208</v>
      </c>
      <c r="B179" s="27">
        <v>2023</v>
      </c>
      <c r="C179" s="27">
        <v>2024</v>
      </c>
      <c r="D179" s="27">
        <v>2025</v>
      </c>
      <c r="E179" s="27">
        <v>2026</v>
      </c>
      <c r="F179" s="27">
        <v>2027</v>
      </c>
      <c r="G179" s="27">
        <v>2028</v>
      </c>
      <c r="H179" s="27">
        <v>2029</v>
      </c>
      <c r="I179" s="27">
        <v>2030</v>
      </c>
      <c r="J179" s="27">
        <v>2031</v>
      </c>
      <c r="K179" s="27">
        <v>2032</v>
      </c>
      <c r="L179" s="27">
        <v>2033</v>
      </c>
      <c r="M179" s="27">
        <v>2034</v>
      </c>
      <c r="N179" s="27">
        <v>2035</v>
      </c>
      <c r="O179" s="27">
        <v>2036</v>
      </c>
      <c r="P179" s="27">
        <v>2037</v>
      </c>
      <c r="Q179" s="27">
        <v>2038</v>
      </c>
      <c r="R179" s="27">
        <v>2039</v>
      </c>
      <c r="S179" s="27">
        <v>2040</v>
      </c>
      <c r="T179" s="27">
        <v>2041</v>
      </c>
      <c r="U179" s="27">
        <v>2042</v>
      </c>
      <c r="V179" s="27">
        <v>2043</v>
      </c>
      <c r="W179" s="27">
        <v>2044</v>
      </c>
      <c r="X179" s="27">
        <v>2045</v>
      </c>
      <c r="Y179" s="27">
        <v>2046</v>
      </c>
      <c r="Z179" s="27">
        <v>2047</v>
      </c>
      <c r="AA179" s="27">
        <v>2048</v>
      </c>
      <c r="AB179" s="27">
        <v>2049</v>
      </c>
      <c r="AC179" s="28">
        <v>2050</v>
      </c>
    </row>
    <row r="180" spans="1:29" x14ac:dyDescent="0.25">
      <c r="A180" s="29" t="str">
        <f t="shared" ref="A180:A187" si="72">A156</f>
        <v>Capex vehicle</v>
      </c>
      <c r="B180" s="159">
        <f>((1+B141)^B148)*B141/(((1+B141)^B148)-1)*(B137)/B153/(B150)</f>
        <v>1.0347449498978036E-3</v>
      </c>
      <c r="C180" s="65">
        <f t="shared" ref="C180:AC180" si="73">((1+C141)^C148)*C141/(((1+C141)^C148)-1)*(C137)/C153/(C150)</f>
        <v>1.0347449498978036E-3</v>
      </c>
      <c r="D180" s="65">
        <f t="shared" si="73"/>
        <v>1.0347449498978036E-3</v>
      </c>
      <c r="E180" s="65">
        <f t="shared" si="73"/>
        <v>1.0347449498978036E-3</v>
      </c>
      <c r="F180" s="65">
        <f t="shared" si="73"/>
        <v>1.0347449498978036E-3</v>
      </c>
      <c r="G180" s="65">
        <f t="shared" si="73"/>
        <v>1.0347449498978036E-3</v>
      </c>
      <c r="H180" s="65">
        <f t="shared" si="73"/>
        <v>1.0347449498978036E-3</v>
      </c>
      <c r="I180" s="65">
        <f t="shared" si="73"/>
        <v>1.0347449498978036E-3</v>
      </c>
      <c r="J180" s="65">
        <f t="shared" si="73"/>
        <v>1.0347449498978036E-3</v>
      </c>
      <c r="K180" s="65">
        <f t="shared" si="73"/>
        <v>1.0347449498978036E-3</v>
      </c>
      <c r="L180" s="65">
        <f t="shared" si="73"/>
        <v>1.0347449498978036E-3</v>
      </c>
      <c r="M180" s="65">
        <f t="shared" si="73"/>
        <v>1.0347449498978036E-3</v>
      </c>
      <c r="N180" s="65">
        <f t="shared" si="73"/>
        <v>1.0347449498978036E-3</v>
      </c>
      <c r="O180" s="65">
        <f t="shared" si="73"/>
        <v>1.0347449498978036E-3</v>
      </c>
      <c r="P180" s="65">
        <f t="shared" si="73"/>
        <v>1.0347449498978036E-3</v>
      </c>
      <c r="Q180" s="65">
        <f t="shared" si="73"/>
        <v>1.0347449498978036E-3</v>
      </c>
      <c r="R180" s="65">
        <f t="shared" si="73"/>
        <v>1.0347449498978036E-3</v>
      </c>
      <c r="S180" s="65">
        <f t="shared" si="73"/>
        <v>1.0347449498978036E-3</v>
      </c>
      <c r="T180" s="65">
        <f t="shared" si="73"/>
        <v>1.0347449498978036E-3</v>
      </c>
      <c r="U180" s="65">
        <f t="shared" si="73"/>
        <v>1.0347449498978036E-3</v>
      </c>
      <c r="V180" s="65">
        <f t="shared" si="73"/>
        <v>1.0347449498978036E-3</v>
      </c>
      <c r="W180" s="65">
        <f t="shared" si="73"/>
        <v>1.0347449498978036E-3</v>
      </c>
      <c r="X180" s="65">
        <f t="shared" si="73"/>
        <v>1.0347449498978036E-3</v>
      </c>
      <c r="Y180" s="65">
        <f t="shared" si="73"/>
        <v>1.0347449498978036E-3</v>
      </c>
      <c r="Z180" s="65">
        <f t="shared" si="73"/>
        <v>1.0347449498978036E-3</v>
      </c>
      <c r="AA180" s="65">
        <f t="shared" si="73"/>
        <v>1.0347449498978036E-3</v>
      </c>
      <c r="AB180" s="65">
        <f t="shared" si="73"/>
        <v>1.0347449498978036E-3</v>
      </c>
      <c r="AC180" s="65">
        <f t="shared" si="73"/>
        <v>1.0347449498978036E-3</v>
      </c>
    </row>
    <row r="181" spans="1:29" x14ac:dyDescent="0.25">
      <c r="A181" s="30" t="str">
        <f t="shared" si="72"/>
        <v>Residual value (vehicle)</v>
      </c>
      <c r="B181" s="69">
        <f>((1+B141)^B148)*B141/(((1+B141)^B148)-1)*(B138)/B153/(B150)</f>
        <v>-1.0336086682377807E-4</v>
      </c>
      <c r="C181" s="68">
        <f t="shared" ref="C181:AC181" si="74">((1+C141)^C148)*C141/(((1+C141)^C148)-1)*(C138)/C153/(C150)</f>
        <v>-1.0331170855999495E-4</v>
      </c>
      <c r="D181" s="68">
        <f t="shared" si="74"/>
        <v>-1.0324133960030145E-4</v>
      </c>
      <c r="E181" s="68">
        <f t="shared" si="74"/>
        <v>-1.0314067185489343E-4</v>
      </c>
      <c r="F181" s="68">
        <f t="shared" si="74"/>
        <v>-1.0299679543326449E-4</v>
      </c>
      <c r="G181" s="68">
        <f t="shared" si="74"/>
        <v>-1.0279145268661591E-4</v>
      </c>
      <c r="H181" s="68">
        <f t="shared" si="74"/>
        <v>-1.0249899423929835E-4</v>
      </c>
      <c r="I181" s="68">
        <f t="shared" si="74"/>
        <v>-1.0208374516854875E-4</v>
      </c>
      <c r="J181" s="68">
        <f t="shared" si="74"/>
        <v>-1.0149683050993223E-4</v>
      </c>
      <c r="K181" s="68">
        <f t="shared" si="74"/>
        <v>-1.0067281291805218E-4</v>
      </c>
      <c r="L181" s="68">
        <f t="shared" si="74"/>
        <v>-9.9527129337690295E-5</v>
      </c>
      <c r="M181" s="68">
        <f t="shared" si="74"/>
        <v>-9.7956440009122124E-5</v>
      </c>
      <c r="N181" s="68">
        <f t="shared" si="74"/>
        <v>-9.5845601859790468E-5</v>
      </c>
      <c r="O181" s="68">
        <f t="shared" si="74"/>
        <v>-9.3086328614673487E-5</v>
      </c>
      <c r="P181" s="68">
        <f t="shared" si="74"/>
        <v>-8.9611490340159677E-5</v>
      </c>
      <c r="Q181" s="68">
        <f t="shared" si="74"/>
        <v>-8.5441784155991385E-5</v>
      </c>
      <c r="R181" s="68">
        <f t="shared" si="74"/>
        <v>-8.0726790257955685E-5</v>
      </c>
      <c r="S181" s="68">
        <f t="shared" si="74"/>
        <v>-7.5749190544932557E-5</v>
      </c>
      <c r="T181" s="68">
        <f t="shared" si="74"/>
        <v>-7.086954068392259E-5</v>
      </c>
      <c r="U181" s="68">
        <f t="shared" si="74"/>
        <v>-6.6427494974906487E-5</v>
      </c>
      <c r="V181" s="68">
        <f t="shared" si="74"/>
        <v>-6.2652388681716054E-5</v>
      </c>
      <c r="W181" s="68">
        <f t="shared" si="74"/>
        <v>-5.9629204624102501E-5</v>
      </c>
      <c r="X181" s="68">
        <f t="shared" si="74"/>
        <v>-5.7322381009659713E-5</v>
      </c>
      <c r="Y181" s="68">
        <f t="shared" si="74"/>
        <v>-5.5626680645522941E-5</v>
      </c>
      <c r="Z181" s="68">
        <f t="shared" si="74"/>
        <v>-5.4414279416293167E-5</v>
      </c>
      <c r="AA181" s="68">
        <f t="shared" si="74"/>
        <v>-5.3564565201592909E-5</v>
      </c>
      <c r="AB181" s="68">
        <f t="shared" si="74"/>
        <v>-5.2977360451717727E-5</v>
      </c>
      <c r="AC181" s="68">
        <f t="shared" si="74"/>
        <v>-5.2575506979843073E-5</v>
      </c>
    </row>
    <row r="182" spans="1:29" x14ac:dyDescent="0.25">
      <c r="A182" s="30" t="str">
        <f t="shared" si="72"/>
        <v>Capex costumization</v>
      </c>
      <c r="B182" s="69">
        <f>((1+B141)^B149)*B141/(((1+B141)^B149)-1)*(B139)/B153/(B150)</f>
        <v>3.4491498329926784E-4</v>
      </c>
      <c r="C182" s="66">
        <f t="shared" ref="C182:AC182" si="75">((1+C141)^C149)*C141/(((1+C141)^C149)-1)*(C139)/C153/(C150)</f>
        <v>3.4491498329926784E-4</v>
      </c>
      <c r="D182" s="66">
        <f t="shared" si="75"/>
        <v>3.4491498329926784E-4</v>
      </c>
      <c r="E182" s="66">
        <f t="shared" si="75"/>
        <v>3.4491498329926784E-4</v>
      </c>
      <c r="F182" s="66">
        <f t="shared" si="75"/>
        <v>3.4491498329926784E-4</v>
      </c>
      <c r="G182" s="66">
        <f t="shared" si="75"/>
        <v>3.4491498329926784E-4</v>
      </c>
      <c r="H182" s="66">
        <f t="shared" si="75"/>
        <v>3.4491498329926784E-4</v>
      </c>
      <c r="I182" s="66">
        <f t="shared" si="75"/>
        <v>3.4491498329926784E-4</v>
      </c>
      <c r="J182" s="66">
        <f t="shared" si="75"/>
        <v>3.4491498329926784E-4</v>
      </c>
      <c r="K182" s="66">
        <f t="shared" si="75"/>
        <v>3.4491498329926784E-4</v>
      </c>
      <c r="L182" s="66">
        <f t="shared" si="75"/>
        <v>3.4491498329926784E-4</v>
      </c>
      <c r="M182" s="66">
        <f t="shared" si="75"/>
        <v>3.4491498329926784E-4</v>
      </c>
      <c r="N182" s="66">
        <f t="shared" si="75"/>
        <v>3.4491498329926784E-4</v>
      </c>
      <c r="O182" s="66">
        <f t="shared" si="75"/>
        <v>3.4491498329926784E-4</v>
      </c>
      <c r="P182" s="66">
        <f t="shared" si="75"/>
        <v>3.4491498329926784E-4</v>
      </c>
      <c r="Q182" s="66">
        <f t="shared" si="75"/>
        <v>3.4491498329926784E-4</v>
      </c>
      <c r="R182" s="66">
        <f t="shared" si="75"/>
        <v>3.4491498329926784E-4</v>
      </c>
      <c r="S182" s="66">
        <f t="shared" si="75"/>
        <v>3.4491498329926784E-4</v>
      </c>
      <c r="T182" s="66">
        <f t="shared" si="75"/>
        <v>3.4491498329926784E-4</v>
      </c>
      <c r="U182" s="66">
        <f t="shared" si="75"/>
        <v>3.4491498329926784E-4</v>
      </c>
      <c r="V182" s="66">
        <f t="shared" si="75"/>
        <v>3.4491498329926784E-4</v>
      </c>
      <c r="W182" s="66">
        <f t="shared" si="75"/>
        <v>3.4491498329926784E-4</v>
      </c>
      <c r="X182" s="66">
        <f t="shared" si="75"/>
        <v>3.4491498329926784E-4</v>
      </c>
      <c r="Y182" s="66">
        <f t="shared" si="75"/>
        <v>3.4491498329926784E-4</v>
      </c>
      <c r="Z182" s="66">
        <f t="shared" si="75"/>
        <v>3.4491498329926784E-4</v>
      </c>
      <c r="AA182" s="66">
        <f t="shared" si="75"/>
        <v>3.4491498329926784E-4</v>
      </c>
      <c r="AB182" s="66">
        <f t="shared" si="75"/>
        <v>3.4491498329926784E-4</v>
      </c>
      <c r="AC182" s="66">
        <f t="shared" si="75"/>
        <v>3.4491498329926784E-4</v>
      </c>
    </row>
    <row r="183" spans="1:29" x14ac:dyDescent="0.25">
      <c r="A183" s="30" t="str">
        <f t="shared" si="72"/>
        <v>Residual value (costumization)</v>
      </c>
      <c r="B183" s="69">
        <f>((1+B141)^B149)*B141/(((1+B141)^B149)-1)*(B140)/B153/(B150)</f>
        <v>-3.4491498329926788E-5</v>
      </c>
      <c r="C183" s="69">
        <f t="shared" ref="C183:AC183" si="76">((1+C141)^C149)*C141/(((1+C141)^C149)-1)*(C140)/C153/(C150)</f>
        <v>-3.4491498329926788E-5</v>
      </c>
      <c r="D183" s="69">
        <f t="shared" si="76"/>
        <v>-3.4491498329926788E-5</v>
      </c>
      <c r="E183" s="69">
        <f t="shared" si="76"/>
        <v>-3.4491498329926788E-5</v>
      </c>
      <c r="F183" s="69">
        <f t="shared" si="76"/>
        <v>-3.4491498329926788E-5</v>
      </c>
      <c r="G183" s="69">
        <f t="shared" si="76"/>
        <v>-3.4491498329926788E-5</v>
      </c>
      <c r="H183" s="69">
        <f t="shared" si="76"/>
        <v>-3.4491498329926788E-5</v>
      </c>
      <c r="I183" s="69">
        <f t="shared" si="76"/>
        <v>-3.4491498329926788E-5</v>
      </c>
      <c r="J183" s="69">
        <f t="shared" si="76"/>
        <v>-3.4491498329926788E-5</v>
      </c>
      <c r="K183" s="69">
        <f t="shared" si="76"/>
        <v>-3.4491498329926788E-5</v>
      </c>
      <c r="L183" s="69">
        <f t="shared" si="76"/>
        <v>-3.4491498329926788E-5</v>
      </c>
      <c r="M183" s="69">
        <f t="shared" si="76"/>
        <v>-3.4491498329926788E-5</v>
      </c>
      <c r="N183" s="69">
        <f t="shared" si="76"/>
        <v>-3.4491498329926788E-5</v>
      </c>
      <c r="O183" s="69">
        <f t="shared" si="76"/>
        <v>-3.4491498329926788E-5</v>
      </c>
      <c r="P183" s="69">
        <f t="shared" si="76"/>
        <v>-3.4491498329926788E-5</v>
      </c>
      <c r="Q183" s="69">
        <f t="shared" si="76"/>
        <v>-3.4491498329926788E-5</v>
      </c>
      <c r="R183" s="69">
        <f t="shared" si="76"/>
        <v>-3.4491498329926788E-5</v>
      </c>
      <c r="S183" s="69">
        <f t="shared" si="76"/>
        <v>-3.4491498329926788E-5</v>
      </c>
      <c r="T183" s="69">
        <f t="shared" si="76"/>
        <v>-3.4491498329926788E-5</v>
      </c>
      <c r="U183" s="69">
        <f t="shared" si="76"/>
        <v>-3.4491498329926788E-5</v>
      </c>
      <c r="V183" s="69">
        <f t="shared" si="76"/>
        <v>-3.4491498329926788E-5</v>
      </c>
      <c r="W183" s="69">
        <f t="shared" si="76"/>
        <v>-3.4491498329926788E-5</v>
      </c>
      <c r="X183" s="69">
        <f t="shared" si="76"/>
        <v>-3.4491498329926788E-5</v>
      </c>
      <c r="Y183" s="69">
        <f t="shared" si="76"/>
        <v>-3.4491498329926788E-5</v>
      </c>
      <c r="Z183" s="69">
        <f t="shared" si="76"/>
        <v>-3.4491498329926788E-5</v>
      </c>
      <c r="AA183" s="69">
        <f t="shared" si="76"/>
        <v>-3.4491498329926788E-5</v>
      </c>
      <c r="AB183" s="69">
        <f t="shared" si="76"/>
        <v>-3.4491498329926788E-5</v>
      </c>
      <c r="AC183" s="69">
        <f t="shared" si="76"/>
        <v>-3.4491498329926788E-5</v>
      </c>
    </row>
    <row r="184" spans="1:29" x14ac:dyDescent="0.25">
      <c r="A184" s="30" t="str">
        <f t="shared" si="72"/>
        <v>Opex fix (admin, crew, insurance)</v>
      </c>
      <c r="B184" s="69">
        <f>B142/B153/(B150)</f>
        <v>1.0654632223259673E-3</v>
      </c>
      <c r="C184" s="66">
        <f t="shared" ref="C184:AC184" si="77">C142/C153/(C150)</f>
        <v>1.0654632223259673E-3</v>
      </c>
      <c r="D184" s="66">
        <f t="shared" si="77"/>
        <v>1.0654632223259673E-3</v>
      </c>
      <c r="E184" s="66">
        <f t="shared" si="77"/>
        <v>1.0654632223259673E-3</v>
      </c>
      <c r="F184" s="66">
        <f t="shared" si="77"/>
        <v>1.0654632223259673E-3</v>
      </c>
      <c r="G184" s="66">
        <f t="shared" si="77"/>
        <v>1.0654632223259673E-3</v>
      </c>
      <c r="H184" s="66">
        <f t="shared" si="77"/>
        <v>1.0654632223259673E-3</v>
      </c>
      <c r="I184" s="66">
        <f t="shared" si="77"/>
        <v>1.0654632223259673E-3</v>
      </c>
      <c r="J184" s="66">
        <f t="shared" si="77"/>
        <v>1.0654632223259673E-3</v>
      </c>
      <c r="K184" s="66">
        <f t="shared" si="77"/>
        <v>1.0654632223259673E-3</v>
      </c>
      <c r="L184" s="66">
        <f t="shared" si="77"/>
        <v>1.0654632223259673E-3</v>
      </c>
      <c r="M184" s="66">
        <f t="shared" si="77"/>
        <v>1.0654632223259673E-3</v>
      </c>
      <c r="N184" s="66">
        <f t="shared" si="77"/>
        <v>1.0654632223259673E-3</v>
      </c>
      <c r="O184" s="66">
        <f t="shared" si="77"/>
        <v>1.0654632223259673E-3</v>
      </c>
      <c r="P184" s="66">
        <f t="shared" si="77"/>
        <v>1.0654632223259673E-3</v>
      </c>
      <c r="Q184" s="66">
        <f t="shared" si="77"/>
        <v>1.0654632223259673E-3</v>
      </c>
      <c r="R184" s="66">
        <f t="shared" si="77"/>
        <v>1.0654632223259673E-3</v>
      </c>
      <c r="S184" s="66">
        <f t="shared" si="77"/>
        <v>1.0654632223259673E-3</v>
      </c>
      <c r="T184" s="66">
        <f t="shared" si="77"/>
        <v>1.0654632223259673E-3</v>
      </c>
      <c r="U184" s="66">
        <f t="shared" si="77"/>
        <v>1.0654632223259673E-3</v>
      </c>
      <c r="V184" s="66">
        <f t="shared" si="77"/>
        <v>1.0654632223259673E-3</v>
      </c>
      <c r="W184" s="66">
        <f t="shared" si="77"/>
        <v>1.0654632223259673E-3</v>
      </c>
      <c r="X184" s="66">
        <f t="shared" si="77"/>
        <v>1.0654632223259673E-3</v>
      </c>
      <c r="Y184" s="66">
        <f t="shared" si="77"/>
        <v>1.0654632223259673E-3</v>
      </c>
      <c r="Z184" s="66">
        <f t="shared" si="77"/>
        <v>1.0654632223259673E-3</v>
      </c>
      <c r="AA184" s="66">
        <f t="shared" si="77"/>
        <v>1.0654632223259673E-3</v>
      </c>
      <c r="AB184" s="66">
        <f t="shared" si="77"/>
        <v>1.0654632223259673E-3</v>
      </c>
      <c r="AC184" s="66">
        <f t="shared" si="77"/>
        <v>1.0654632223259673E-3</v>
      </c>
    </row>
    <row r="185" spans="1:29" x14ac:dyDescent="0.25">
      <c r="A185" s="30" t="str">
        <f t="shared" si="72"/>
        <v>Opex maintenance &amp; repair</v>
      </c>
      <c r="B185" s="69">
        <f>B143/B153/(B150)</f>
        <v>4.305425874053325E-4</v>
      </c>
      <c r="C185" s="66">
        <f t="shared" ref="C185:AC185" si="78">C143/C153/(C150)</f>
        <v>4.305425874053325E-4</v>
      </c>
      <c r="D185" s="66">
        <f t="shared" si="78"/>
        <v>4.305425874053325E-4</v>
      </c>
      <c r="E185" s="66">
        <f t="shared" si="78"/>
        <v>4.305425874053325E-4</v>
      </c>
      <c r="F185" s="66">
        <f t="shared" si="78"/>
        <v>4.305425874053325E-4</v>
      </c>
      <c r="G185" s="66">
        <f t="shared" si="78"/>
        <v>4.305425874053325E-4</v>
      </c>
      <c r="H185" s="66">
        <f t="shared" si="78"/>
        <v>4.305425874053325E-4</v>
      </c>
      <c r="I185" s="66">
        <f t="shared" si="78"/>
        <v>4.305425874053325E-4</v>
      </c>
      <c r="J185" s="66">
        <f t="shared" si="78"/>
        <v>4.305425874053325E-4</v>
      </c>
      <c r="K185" s="66">
        <f t="shared" si="78"/>
        <v>4.305425874053325E-4</v>
      </c>
      <c r="L185" s="66">
        <f t="shared" si="78"/>
        <v>4.305425874053325E-4</v>
      </c>
      <c r="M185" s="66">
        <f t="shared" si="78"/>
        <v>4.305425874053325E-4</v>
      </c>
      <c r="N185" s="66">
        <f t="shared" si="78"/>
        <v>4.305425874053325E-4</v>
      </c>
      <c r="O185" s="66">
        <f t="shared" si="78"/>
        <v>4.305425874053325E-4</v>
      </c>
      <c r="P185" s="66">
        <f t="shared" si="78"/>
        <v>4.305425874053325E-4</v>
      </c>
      <c r="Q185" s="66">
        <f t="shared" si="78"/>
        <v>4.305425874053325E-4</v>
      </c>
      <c r="R185" s="66">
        <f t="shared" si="78"/>
        <v>4.305425874053325E-4</v>
      </c>
      <c r="S185" s="66">
        <f t="shared" si="78"/>
        <v>4.305425874053325E-4</v>
      </c>
      <c r="T185" s="66">
        <f t="shared" si="78"/>
        <v>4.305425874053325E-4</v>
      </c>
      <c r="U185" s="66">
        <f t="shared" si="78"/>
        <v>4.305425874053325E-4</v>
      </c>
      <c r="V185" s="66">
        <f t="shared" si="78"/>
        <v>4.305425874053325E-4</v>
      </c>
      <c r="W185" s="66">
        <f t="shared" si="78"/>
        <v>4.305425874053325E-4</v>
      </c>
      <c r="X185" s="66">
        <f t="shared" si="78"/>
        <v>4.305425874053325E-4</v>
      </c>
      <c r="Y185" s="66">
        <f t="shared" si="78"/>
        <v>4.305425874053325E-4</v>
      </c>
      <c r="Z185" s="66">
        <f t="shared" si="78"/>
        <v>4.305425874053325E-4</v>
      </c>
      <c r="AA185" s="66">
        <f t="shared" si="78"/>
        <v>4.305425874053325E-4</v>
      </c>
      <c r="AB185" s="66">
        <f t="shared" si="78"/>
        <v>4.305425874053325E-4</v>
      </c>
      <c r="AC185" s="66">
        <f t="shared" si="78"/>
        <v>4.305425874053325E-4</v>
      </c>
    </row>
    <row r="186" spans="1:29" x14ac:dyDescent="0.25">
      <c r="A186" s="30" t="str">
        <f t="shared" si="72"/>
        <v>Opex var (mode-fees)</v>
      </c>
      <c r="B186" s="69">
        <f>B144*B153/B153/(B150)</f>
        <v>1.7869725535414797E-4</v>
      </c>
      <c r="C186" s="66">
        <f t="shared" ref="C186:AC186" si="79">C144*C153/C153/(C150)</f>
        <v>1.7869725535414797E-4</v>
      </c>
      <c r="D186" s="66">
        <f t="shared" si="79"/>
        <v>1.7869725535414797E-4</v>
      </c>
      <c r="E186" s="66">
        <f t="shared" si="79"/>
        <v>1.7869725535414797E-4</v>
      </c>
      <c r="F186" s="66">
        <f t="shared" si="79"/>
        <v>1.7869725535414797E-4</v>
      </c>
      <c r="G186" s="66">
        <f t="shared" si="79"/>
        <v>1.7869725535414797E-4</v>
      </c>
      <c r="H186" s="66">
        <f t="shared" si="79"/>
        <v>1.7869725535414797E-4</v>
      </c>
      <c r="I186" s="66">
        <f t="shared" si="79"/>
        <v>1.7869725535414797E-4</v>
      </c>
      <c r="J186" s="66">
        <f t="shared" si="79"/>
        <v>1.7869725535414797E-4</v>
      </c>
      <c r="K186" s="66">
        <f t="shared" si="79"/>
        <v>1.7869725535414797E-4</v>
      </c>
      <c r="L186" s="66">
        <f t="shared" si="79"/>
        <v>1.7869725535414797E-4</v>
      </c>
      <c r="M186" s="66">
        <f t="shared" si="79"/>
        <v>1.7869725535414797E-4</v>
      </c>
      <c r="N186" s="66">
        <f t="shared" si="79"/>
        <v>1.7869725535414797E-4</v>
      </c>
      <c r="O186" s="66">
        <f t="shared" si="79"/>
        <v>1.7869725535414797E-4</v>
      </c>
      <c r="P186" s="66">
        <f t="shared" si="79"/>
        <v>1.7869725535414797E-4</v>
      </c>
      <c r="Q186" s="66">
        <f t="shared" si="79"/>
        <v>1.7869725535414797E-4</v>
      </c>
      <c r="R186" s="66">
        <f t="shared" si="79"/>
        <v>1.7869725535414797E-4</v>
      </c>
      <c r="S186" s="66">
        <f t="shared" si="79"/>
        <v>1.7869725535414797E-4</v>
      </c>
      <c r="T186" s="66">
        <f t="shared" si="79"/>
        <v>1.7869725535414797E-4</v>
      </c>
      <c r="U186" s="66">
        <f t="shared" si="79"/>
        <v>1.7869725535414797E-4</v>
      </c>
      <c r="V186" s="66">
        <f t="shared" si="79"/>
        <v>1.7869725535414797E-4</v>
      </c>
      <c r="W186" s="66">
        <f t="shared" si="79"/>
        <v>1.7869725535414797E-4</v>
      </c>
      <c r="X186" s="66">
        <f t="shared" si="79"/>
        <v>1.7869725535414797E-4</v>
      </c>
      <c r="Y186" s="66">
        <f t="shared" si="79"/>
        <v>1.7869725535414797E-4</v>
      </c>
      <c r="Z186" s="66">
        <f t="shared" si="79"/>
        <v>1.7869725535414797E-4</v>
      </c>
      <c r="AA186" s="66">
        <f t="shared" si="79"/>
        <v>1.7869725535414797E-4</v>
      </c>
      <c r="AB186" s="66">
        <f t="shared" si="79"/>
        <v>1.7869725535414797E-4</v>
      </c>
      <c r="AC186" s="66">
        <f t="shared" si="79"/>
        <v>1.7869725535414797E-4</v>
      </c>
    </row>
    <row r="187" spans="1:29" x14ac:dyDescent="0.25">
      <c r="A187" s="30" t="str">
        <f t="shared" si="72"/>
        <v>Fuel Cost</v>
      </c>
      <c r="B187" s="69">
        <f>B145*B146*B153/B153/(B150)</f>
        <v>2.1494771182553069E-3</v>
      </c>
      <c r="C187" s="66">
        <f t="shared" ref="C187:AC187" si="80">C145*C146*C153/C153/(C150)</f>
        <v>2.1493287336269364E-3</v>
      </c>
      <c r="D187" s="66">
        <f t="shared" si="80"/>
        <v>2.1491163243364253E-3</v>
      </c>
      <c r="E187" s="66">
        <f t="shared" si="80"/>
        <v>2.14881245790906E-3</v>
      </c>
      <c r="F187" s="66">
        <f t="shared" si="80"/>
        <v>2.1483781657328982E-3</v>
      </c>
      <c r="G187" s="66">
        <f t="shared" si="80"/>
        <v>2.1477583369430842E-3</v>
      </c>
      <c r="H187" s="66">
        <f t="shared" si="80"/>
        <v>2.1468755486857413E-3</v>
      </c>
      <c r="I187" s="66">
        <f t="shared" si="80"/>
        <v>2.1456221159095916E-3</v>
      </c>
      <c r="J187" s="66">
        <f t="shared" si="80"/>
        <v>2.1438505091277019E-3</v>
      </c>
      <c r="K187" s="66">
        <f t="shared" si="80"/>
        <v>2.1413632051683635E-3</v>
      </c>
      <c r="L187" s="66">
        <f t="shared" si="80"/>
        <v>2.1379049497455864E-3</v>
      </c>
      <c r="M187" s="66">
        <f t="shared" si="80"/>
        <v>2.1331638109345504E-3</v>
      </c>
      <c r="N187" s="66">
        <f t="shared" si="80"/>
        <v>2.1267922284124146E-3</v>
      </c>
      <c r="O187" s="66">
        <f t="shared" si="80"/>
        <v>2.118463339156764E-3</v>
      </c>
      <c r="P187" s="66">
        <f t="shared" si="80"/>
        <v>2.1079745109042758E-3</v>
      </c>
      <c r="Q187" s="66">
        <f t="shared" si="80"/>
        <v>2.0953882180831502E-3</v>
      </c>
      <c r="R187" s="66">
        <f t="shared" si="80"/>
        <v>2.0811559697593205E-3</v>
      </c>
      <c r="S187" s="66">
        <f t="shared" si="80"/>
        <v>2.0661310435972982E-3</v>
      </c>
      <c r="T187" s="66">
        <f t="shared" si="80"/>
        <v>2.0514017798788087E-3</v>
      </c>
      <c r="U187" s="66">
        <f t="shared" si="80"/>
        <v>2.037993427935265E-3</v>
      </c>
      <c r="V187" s="66">
        <f t="shared" si="80"/>
        <v>2.0265982381692882E-3</v>
      </c>
      <c r="W187" s="66">
        <f t="shared" si="80"/>
        <v>2.0174727319296035E-3</v>
      </c>
      <c r="X187" s="66">
        <f t="shared" si="80"/>
        <v>2.0105095656498539E-3</v>
      </c>
      <c r="Y187" s="66">
        <f t="shared" si="80"/>
        <v>2.0053910799874954E-3</v>
      </c>
      <c r="Z187" s="66">
        <f t="shared" si="80"/>
        <v>2.0017314367863233E-3</v>
      </c>
      <c r="AA187" s="66">
        <f t="shared" si="80"/>
        <v>1.9991665673571302E-3</v>
      </c>
      <c r="AB187" s="66">
        <f t="shared" si="80"/>
        <v>1.9973940849323628E-3</v>
      </c>
      <c r="AC187" s="66">
        <f t="shared" si="80"/>
        <v>1.9961810868829068E-3</v>
      </c>
    </row>
    <row r="188" spans="1:29" x14ac:dyDescent="0.25">
      <c r="A188" s="59" t="str">
        <f>A151</f>
        <v>Market failure (av. utilization)</v>
      </c>
      <c r="B188" s="69">
        <f t="shared" ref="B188:AC188" si="81">B177/B151-B177/B150</f>
        <v>6.8068216892675946E-3</v>
      </c>
      <c r="C188" s="66">
        <f t="shared" si="81"/>
        <v>6.806690156644769E-3</v>
      </c>
      <c r="D188" s="66">
        <f t="shared" si="81"/>
        <v>6.8065018706248495E-3</v>
      </c>
      <c r="E188" s="66">
        <f t="shared" si="81"/>
        <v>6.8062325142324871E-3</v>
      </c>
      <c r="F188" s="66">
        <f t="shared" si="81"/>
        <v>6.8058475445113625E-3</v>
      </c>
      <c r="G188" s="66">
        <f t="shared" si="81"/>
        <v>6.8052981095239095E-3</v>
      </c>
      <c r="H188" s="66">
        <f t="shared" si="81"/>
        <v>6.8045155793106217E-3</v>
      </c>
      <c r="I188" s="66">
        <f t="shared" si="81"/>
        <v>6.8034044985848582E-3</v>
      </c>
      <c r="J188" s="66">
        <f t="shared" si="81"/>
        <v>6.8018340927470302E-3</v>
      </c>
      <c r="K188" s="66">
        <f t="shared" si="81"/>
        <v>6.7996292712831901E-3</v>
      </c>
      <c r="L188" s="66">
        <f t="shared" si="81"/>
        <v>6.7965637690734788E-3</v>
      </c>
      <c r="M188" s="66">
        <f t="shared" si="81"/>
        <v>6.7923610802246249E-3</v>
      </c>
      <c r="N188" s="66">
        <f t="shared" si="81"/>
        <v>6.7867131167536985E-3</v>
      </c>
      <c r="O188" s="66">
        <f t="shared" si="81"/>
        <v>6.7793301373908965E-3</v>
      </c>
      <c r="P188" s="66">
        <f t="shared" si="81"/>
        <v>6.7700325227689319E-3</v>
      </c>
      <c r="Q188" s="66">
        <f t="shared" si="81"/>
        <v>6.7588756521106382E-3</v>
      </c>
      <c r="R188" s="66">
        <f t="shared" si="81"/>
        <v>6.7462597567090055E-3</v>
      </c>
      <c r="S188" s="66">
        <f t="shared" si="81"/>
        <v>6.7329412076952162E-3</v>
      </c>
      <c r="T188" s="66">
        <f t="shared" si="81"/>
        <v>6.7198847428143697E-3</v>
      </c>
      <c r="U188" s="66">
        <f t="shared" si="81"/>
        <v>6.707999174084882E-3</v>
      </c>
      <c r="V188" s="66">
        <f t="shared" si="81"/>
        <v>6.6978981332023501E-3</v>
      </c>
      <c r="W188" s="66">
        <f t="shared" si="81"/>
        <v>6.6898090084493728E-3</v>
      </c>
      <c r="X188" s="66">
        <f t="shared" si="81"/>
        <v>6.6836366472418727E-3</v>
      </c>
      <c r="Y188" s="66">
        <f t="shared" si="81"/>
        <v>6.6790994667302759E-3</v>
      </c>
      <c r="Z188" s="66">
        <f t="shared" si="81"/>
        <v>6.6758554483023532E-3</v>
      </c>
      <c r="AA188" s="66">
        <f t="shared" si="81"/>
        <v>6.6735818704598861E-3</v>
      </c>
      <c r="AB188" s="66">
        <f t="shared" si="81"/>
        <v>6.6720106884257252E-3</v>
      </c>
      <c r="AC188" s="66">
        <f t="shared" si="81"/>
        <v>6.670935450264745E-3</v>
      </c>
    </row>
    <row r="189" spans="1:29" x14ac:dyDescent="0.25">
      <c r="A189" s="59" t="str">
        <f>A152</f>
        <v>Payload loss (fuel)</v>
      </c>
      <c r="B189" s="69">
        <f>B177/(B150-B152)-B177/B150</f>
        <v>0</v>
      </c>
      <c r="C189" s="66">
        <f t="shared" ref="C189:AC189" si="82">C177/(C150-C152)-C177/C150</f>
        <v>0</v>
      </c>
      <c r="D189" s="66">
        <f t="shared" si="82"/>
        <v>0</v>
      </c>
      <c r="E189" s="66">
        <f t="shared" si="82"/>
        <v>0</v>
      </c>
      <c r="F189" s="66">
        <f t="shared" si="82"/>
        <v>0</v>
      </c>
      <c r="G189" s="66">
        <f t="shared" si="82"/>
        <v>0</v>
      </c>
      <c r="H189" s="66">
        <f t="shared" si="82"/>
        <v>0</v>
      </c>
      <c r="I189" s="66">
        <f t="shared" si="82"/>
        <v>0</v>
      </c>
      <c r="J189" s="66">
        <f t="shared" si="82"/>
        <v>0</v>
      </c>
      <c r="K189" s="66">
        <f t="shared" si="82"/>
        <v>0</v>
      </c>
      <c r="L189" s="66">
        <f t="shared" si="82"/>
        <v>0</v>
      </c>
      <c r="M189" s="66">
        <f t="shared" si="82"/>
        <v>0</v>
      </c>
      <c r="N189" s="66">
        <f t="shared" si="82"/>
        <v>0</v>
      </c>
      <c r="O189" s="66">
        <f t="shared" si="82"/>
        <v>0</v>
      </c>
      <c r="P189" s="66">
        <f t="shared" si="82"/>
        <v>0</v>
      </c>
      <c r="Q189" s="66">
        <f t="shared" si="82"/>
        <v>0</v>
      </c>
      <c r="R189" s="66">
        <f t="shared" si="82"/>
        <v>0</v>
      </c>
      <c r="S189" s="66">
        <f t="shared" si="82"/>
        <v>0</v>
      </c>
      <c r="T189" s="66">
        <f t="shared" si="82"/>
        <v>0</v>
      </c>
      <c r="U189" s="66">
        <f t="shared" si="82"/>
        <v>0</v>
      </c>
      <c r="V189" s="66">
        <f t="shared" si="82"/>
        <v>0</v>
      </c>
      <c r="W189" s="66">
        <f t="shared" si="82"/>
        <v>0</v>
      </c>
      <c r="X189" s="66">
        <f t="shared" si="82"/>
        <v>0</v>
      </c>
      <c r="Y189" s="66">
        <f t="shared" si="82"/>
        <v>0</v>
      </c>
      <c r="Z189" s="66">
        <f t="shared" si="82"/>
        <v>0</v>
      </c>
      <c r="AA189" s="66">
        <f t="shared" si="82"/>
        <v>0</v>
      </c>
      <c r="AB189" s="66">
        <f t="shared" si="82"/>
        <v>0</v>
      </c>
      <c r="AC189" s="66">
        <f t="shared" si="82"/>
        <v>0</v>
      </c>
    </row>
    <row r="190" spans="1:29" ht="15.75" thickBot="1" x14ac:dyDescent="0.3">
      <c r="A190" s="59" t="str">
        <f>A127</f>
        <v>Emission Cost</v>
      </c>
      <c r="B190" s="69">
        <f>B147*B153/B153/(B150)</f>
        <v>0</v>
      </c>
      <c r="C190" s="68">
        <f t="shared" ref="C190:AC190" si="83">C147*C153/C153/(C150)</f>
        <v>0</v>
      </c>
      <c r="D190" s="68">
        <f t="shared" si="83"/>
        <v>0</v>
      </c>
      <c r="E190" s="68">
        <f t="shared" si="83"/>
        <v>0</v>
      </c>
      <c r="F190" s="68">
        <f t="shared" si="83"/>
        <v>0</v>
      </c>
      <c r="G190" s="68">
        <f t="shared" si="83"/>
        <v>0</v>
      </c>
      <c r="H190" s="68">
        <f t="shared" si="83"/>
        <v>0</v>
      </c>
      <c r="I190" s="68">
        <f t="shared" si="83"/>
        <v>0</v>
      </c>
      <c r="J190" s="68">
        <f t="shared" si="83"/>
        <v>0</v>
      </c>
      <c r="K190" s="68">
        <f t="shared" si="83"/>
        <v>0</v>
      </c>
      <c r="L190" s="68">
        <f t="shared" si="83"/>
        <v>0</v>
      </c>
      <c r="M190" s="68">
        <f t="shared" si="83"/>
        <v>0</v>
      </c>
      <c r="N190" s="68">
        <f t="shared" si="83"/>
        <v>0</v>
      </c>
      <c r="O190" s="68">
        <f t="shared" si="83"/>
        <v>0</v>
      </c>
      <c r="P190" s="68">
        <f t="shared" si="83"/>
        <v>0</v>
      </c>
      <c r="Q190" s="68">
        <f t="shared" si="83"/>
        <v>0</v>
      </c>
      <c r="R190" s="68">
        <f t="shared" si="83"/>
        <v>0</v>
      </c>
      <c r="S190" s="68">
        <f t="shared" si="83"/>
        <v>0</v>
      </c>
      <c r="T190" s="68">
        <f t="shared" si="83"/>
        <v>0</v>
      </c>
      <c r="U190" s="68">
        <f t="shared" si="83"/>
        <v>0</v>
      </c>
      <c r="V190" s="68">
        <f t="shared" si="83"/>
        <v>0</v>
      </c>
      <c r="W190" s="68">
        <f t="shared" si="83"/>
        <v>0</v>
      </c>
      <c r="X190" s="68">
        <f t="shared" si="83"/>
        <v>0</v>
      </c>
      <c r="Y190" s="68">
        <f t="shared" si="83"/>
        <v>0</v>
      </c>
      <c r="Z190" s="68">
        <f t="shared" si="83"/>
        <v>0</v>
      </c>
      <c r="AA190" s="68">
        <f t="shared" si="83"/>
        <v>0</v>
      </c>
      <c r="AB190" s="68">
        <f t="shared" si="83"/>
        <v>0</v>
      </c>
      <c r="AC190" s="68">
        <f t="shared" si="83"/>
        <v>0</v>
      </c>
    </row>
    <row r="191" spans="1:29" ht="15.75" thickBot="1" x14ac:dyDescent="0.3">
      <c r="A191" s="31" t="s">
        <v>210</v>
      </c>
      <c r="B191" s="76">
        <f>B180+B181+B182+B183+B184+B185+B186+B187+B188+B189+B190</f>
        <v>1.1872809440651715E-2</v>
      </c>
      <c r="C191" s="67">
        <f t="shared" ref="C191:AC191" si="84">C180+C181+C182+C183+C184+C185+C186+C187+C188+C189+C190</f>
        <v>1.1872578681664303E-2</v>
      </c>
      <c r="D191" s="67">
        <f t="shared" si="84"/>
        <v>1.1872248355313565E-2</v>
      </c>
      <c r="E191" s="67">
        <f t="shared" si="84"/>
        <v>1.1871775800239246E-2</v>
      </c>
      <c r="F191" s="67">
        <f t="shared" si="84"/>
        <v>1.1871100414763589E-2</v>
      </c>
      <c r="G191" s="67">
        <f t="shared" si="84"/>
        <v>1.1870136493732971E-2</v>
      </c>
      <c r="H191" s="67">
        <f t="shared" si="84"/>
        <v>1.1868763633709657E-2</v>
      </c>
      <c r="I191" s="67">
        <f t="shared" si="84"/>
        <v>1.1866814369278493E-2</v>
      </c>
      <c r="J191" s="67">
        <f t="shared" si="84"/>
        <v>1.1864059271317392E-2</v>
      </c>
      <c r="K191" s="67">
        <f t="shared" si="84"/>
        <v>1.1860191163486094E-2</v>
      </c>
      <c r="L191" s="67">
        <f t="shared" si="84"/>
        <v>1.1854813089433968E-2</v>
      </c>
      <c r="M191" s="67">
        <f t="shared" si="84"/>
        <v>1.1847439951102646E-2</v>
      </c>
      <c r="N191" s="67">
        <f t="shared" si="84"/>
        <v>1.1837531243258915E-2</v>
      </c>
      <c r="O191" s="67">
        <f t="shared" si="84"/>
        <v>1.1824578647885581E-2</v>
      </c>
      <c r="P191" s="67">
        <f t="shared" si="84"/>
        <v>1.180826704328564E-2</v>
      </c>
      <c r="Q191" s="67">
        <f t="shared" si="84"/>
        <v>1.1788693585990389E-2</v>
      </c>
      <c r="R191" s="67">
        <f t="shared" si="84"/>
        <v>1.1766560436162962E-2</v>
      </c>
      <c r="S191" s="67">
        <f t="shared" si="84"/>
        <v>1.1743194560700174E-2</v>
      </c>
      <c r="T191" s="67">
        <f t="shared" si="84"/>
        <v>1.1720288481961848E-2</v>
      </c>
      <c r="U191" s="67">
        <f t="shared" si="84"/>
        <v>1.1699436606997833E-2</v>
      </c>
      <c r="V191" s="67">
        <f t="shared" si="84"/>
        <v>1.1681715482642515E-2</v>
      </c>
      <c r="W191" s="67">
        <f t="shared" si="84"/>
        <v>1.1667524035707467E-2</v>
      </c>
      <c r="X191" s="67">
        <f t="shared" si="84"/>
        <v>1.1656695331834659E-2</v>
      </c>
      <c r="Y191" s="67">
        <f t="shared" si="84"/>
        <v>1.1648735366024839E-2</v>
      </c>
      <c r="Z191" s="67">
        <f t="shared" si="84"/>
        <v>1.1643044105624976E-2</v>
      </c>
      <c r="AA191" s="67">
        <f t="shared" si="84"/>
        <v>1.1639055372568015E-2</v>
      </c>
      <c r="AB191" s="67">
        <f t="shared" si="84"/>
        <v>1.1636298912858962E-2</v>
      </c>
      <c r="AC191" s="67">
        <f t="shared" si="84"/>
        <v>1.1634412530120401E-2</v>
      </c>
    </row>
    <row r="193" spans="2:2" x14ac:dyDescent="0.25">
      <c r="B193" s="40"/>
    </row>
    <row r="215" spans="1:44" s="3" customFormat="1" ht="21" x14ac:dyDescent="0.35">
      <c r="A215" s="2" t="str">
        <f>'Parameter Input'!A165</f>
        <v>Short-sea: Break bulk</v>
      </c>
    </row>
    <row r="216" spans="1:44" s="3" customFormat="1" ht="21" x14ac:dyDescent="0.35">
      <c r="A216" s="2" t="s">
        <v>291</v>
      </c>
    </row>
    <row r="217" spans="1:44" x14ac:dyDescent="0.25">
      <c r="A217" s="33" t="s">
        <v>195</v>
      </c>
    </row>
    <row r="218" spans="1:44" x14ac:dyDescent="0.25">
      <c r="A218" s="33" t="s">
        <v>196</v>
      </c>
    </row>
    <row r="219" spans="1:44" ht="15.75" thickBot="1" x14ac:dyDescent="0.3">
      <c r="A219" s="34" t="s">
        <v>197</v>
      </c>
      <c r="B219" s="34"/>
    </row>
    <row r="220" spans="1:44" ht="15.75" thickBot="1" x14ac:dyDescent="0.3">
      <c r="A220" s="39" t="s">
        <v>198</v>
      </c>
      <c r="B220" s="35"/>
    </row>
    <row r="221" spans="1:44" ht="15.75" thickBot="1" x14ac:dyDescent="0.3">
      <c r="A221" s="38" t="s">
        <v>199</v>
      </c>
      <c r="B221" s="36"/>
    </row>
    <row r="222" spans="1:44" ht="15.75" thickBot="1" x14ac:dyDescent="0.3"/>
    <row r="223" spans="1:44" x14ac:dyDescent="0.25">
      <c r="A223" s="5" t="s">
        <v>200</v>
      </c>
      <c r="B223" s="6">
        <v>2023</v>
      </c>
      <c r="C223" s="6">
        <v>2050</v>
      </c>
      <c r="D223" s="7"/>
      <c r="E223" s="5" t="s">
        <v>201</v>
      </c>
      <c r="F223" s="8"/>
      <c r="G223" s="8"/>
      <c r="H223" s="8"/>
      <c r="I223" s="8"/>
      <c r="J223" s="8"/>
      <c r="K223" s="9"/>
      <c r="L223" s="10" t="s">
        <v>2</v>
      </c>
      <c r="M223" s="11"/>
      <c r="N223" s="11"/>
      <c r="O223" s="11"/>
      <c r="P223" s="12"/>
      <c r="Q223" s="13">
        <v>0</v>
      </c>
      <c r="R223" s="13">
        <v>1</v>
      </c>
      <c r="S223" s="13">
        <v>2</v>
      </c>
      <c r="T223" s="13">
        <v>3</v>
      </c>
      <c r="U223" s="13">
        <v>4</v>
      </c>
      <c r="V223" s="13">
        <v>5</v>
      </c>
      <c r="W223" s="13">
        <v>6</v>
      </c>
      <c r="X223" s="13">
        <v>7</v>
      </c>
      <c r="Y223" s="13">
        <v>8</v>
      </c>
      <c r="Z223" s="13">
        <v>9</v>
      </c>
      <c r="AA223" s="13">
        <v>10</v>
      </c>
      <c r="AB223" s="13">
        <v>11</v>
      </c>
      <c r="AC223" s="13">
        <v>12</v>
      </c>
      <c r="AD223" s="13">
        <v>13</v>
      </c>
      <c r="AE223" s="13">
        <v>14</v>
      </c>
      <c r="AF223" s="13">
        <v>15</v>
      </c>
      <c r="AG223" s="13">
        <v>16</v>
      </c>
      <c r="AH223" s="13">
        <v>17</v>
      </c>
      <c r="AI223" s="13">
        <v>18</v>
      </c>
      <c r="AJ223" s="13">
        <v>19</v>
      </c>
      <c r="AK223" s="13">
        <v>20</v>
      </c>
      <c r="AL223" s="13">
        <v>21</v>
      </c>
      <c r="AM223" s="13">
        <v>22</v>
      </c>
      <c r="AN223" s="13">
        <v>23</v>
      </c>
      <c r="AO223" s="13">
        <v>24</v>
      </c>
      <c r="AP223" s="13">
        <v>25</v>
      </c>
      <c r="AQ223" s="13">
        <v>26</v>
      </c>
      <c r="AR223" s="14">
        <v>27</v>
      </c>
    </row>
    <row r="224" spans="1:44" ht="15.75" thickBot="1" x14ac:dyDescent="0.3">
      <c r="A224" s="15"/>
      <c r="B224" s="3" t="s">
        <v>202</v>
      </c>
      <c r="C224" s="3" t="s">
        <v>203</v>
      </c>
      <c r="D224" s="16" t="s">
        <v>5</v>
      </c>
      <c r="E224" s="17"/>
      <c r="F224" s="18"/>
      <c r="G224" s="18"/>
      <c r="H224" s="18"/>
      <c r="I224" s="18"/>
      <c r="J224" s="18"/>
      <c r="K224" s="19"/>
      <c r="L224" s="20" t="s">
        <v>8</v>
      </c>
      <c r="M224" s="20" t="s">
        <v>204</v>
      </c>
      <c r="N224" s="20" t="s">
        <v>205</v>
      </c>
      <c r="O224" s="20" t="s">
        <v>9</v>
      </c>
      <c r="P224" s="21" t="s">
        <v>10</v>
      </c>
      <c r="Q224" s="22">
        <v>2023</v>
      </c>
      <c r="R224" s="22">
        <v>2024</v>
      </c>
      <c r="S224" s="22">
        <v>2025</v>
      </c>
      <c r="T224" s="22">
        <v>2026</v>
      </c>
      <c r="U224" s="22">
        <v>2027</v>
      </c>
      <c r="V224" s="22">
        <v>2028</v>
      </c>
      <c r="W224" s="22">
        <v>2029</v>
      </c>
      <c r="X224" s="22">
        <v>2030</v>
      </c>
      <c r="Y224" s="22">
        <v>2031</v>
      </c>
      <c r="Z224" s="22">
        <v>2032</v>
      </c>
      <c r="AA224" s="22">
        <v>2033</v>
      </c>
      <c r="AB224" s="22">
        <v>2034</v>
      </c>
      <c r="AC224" s="22">
        <v>2035</v>
      </c>
      <c r="AD224" s="22">
        <v>2036</v>
      </c>
      <c r="AE224" s="22">
        <v>2037</v>
      </c>
      <c r="AF224" s="22">
        <v>2038</v>
      </c>
      <c r="AG224" s="22">
        <v>2039</v>
      </c>
      <c r="AH224" s="22">
        <v>2040</v>
      </c>
      <c r="AI224" s="22">
        <v>2041</v>
      </c>
      <c r="AJ224" s="22">
        <v>2042</v>
      </c>
      <c r="AK224" s="22">
        <v>2043</v>
      </c>
      <c r="AL224" s="22">
        <v>2044</v>
      </c>
      <c r="AM224" s="22">
        <v>2045</v>
      </c>
      <c r="AN224" s="22">
        <v>2046</v>
      </c>
      <c r="AO224" s="22">
        <v>2047</v>
      </c>
      <c r="AP224" s="22">
        <v>2048</v>
      </c>
      <c r="AQ224" s="22">
        <v>2049</v>
      </c>
      <c r="AR224" s="23">
        <v>2050</v>
      </c>
    </row>
    <row r="225" spans="1:44" x14ac:dyDescent="0.25">
      <c r="A225" s="24" t="s">
        <v>18</v>
      </c>
      <c r="B225" s="41">
        <f>'Parameter Input'!$L$154</f>
        <v>15000000</v>
      </c>
      <c r="C225" s="42">
        <f>'Parameter Input'!$M$154</f>
        <v>15000000</v>
      </c>
      <c r="D225" s="1" t="s">
        <v>15</v>
      </c>
      <c r="L225" s="51">
        <f>'Parameter Input'!$O$142</f>
        <v>17</v>
      </c>
      <c r="M225" s="52">
        <v>0</v>
      </c>
      <c r="N225" s="52">
        <v>1</v>
      </c>
      <c r="O225" s="52">
        <f>'Parameter Input'!$P$142</f>
        <v>0.9</v>
      </c>
      <c r="P225" s="53">
        <f>'Parameter Input'!$Q$142</f>
        <v>0.4</v>
      </c>
      <c r="Q225" s="4">
        <f t="shared" ref="Q225:AR234" si="85">$N225+($M225-$N225)*((1/(1+EXP(-$P225*(Q$9-$L225)))^$O225))</f>
        <v>0.99780374543478534</v>
      </c>
      <c r="R225" s="4">
        <f t="shared" si="85"/>
        <v>0.99685359315256394</v>
      </c>
      <c r="S225" s="4">
        <f t="shared" si="85"/>
        <v>0.99549347132349975</v>
      </c>
      <c r="T225" s="4">
        <f t="shared" si="85"/>
        <v>0.99354772139898062</v>
      </c>
      <c r="U225" s="4">
        <f t="shared" si="85"/>
        <v>0.99076681540580536</v>
      </c>
      <c r="V225" s="4">
        <f t="shared" si="85"/>
        <v>0.9867978615748374</v>
      </c>
      <c r="W225" s="4">
        <f t="shared" si="85"/>
        <v>0.98114509762858249</v>
      </c>
      <c r="X225" s="4">
        <f t="shared" si="85"/>
        <v>0.97311898315872036</v>
      </c>
      <c r="Y225" s="4">
        <f t="shared" si="85"/>
        <v>0.96177484161592774</v>
      </c>
      <c r="Z225" s="4">
        <f t="shared" si="85"/>
        <v>0.94584787155511363</v>
      </c>
      <c r="AA225" s="4">
        <f t="shared" si="85"/>
        <v>0.92370360150141495</v>
      </c>
      <c r="AB225" s="4">
        <f t="shared" si="85"/>
        <v>0.89334463567658451</v>
      </c>
      <c r="AC225" s="4">
        <f t="shared" si="85"/>
        <v>0.85254543874327005</v>
      </c>
      <c r="AD225" s="4">
        <f t="shared" si="85"/>
        <v>0.79921300652623883</v>
      </c>
      <c r="AE225" s="4">
        <f t="shared" si="85"/>
        <v>0.73204982249993378</v>
      </c>
      <c r="AF225" s="4">
        <f t="shared" si="85"/>
        <v>0.65145592958786691</v>
      </c>
      <c r="AG225" s="4">
        <f t="shared" si="85"/>
        <v>0.56032247880849573</v>
      </c>
      <c r="AH225" s="4">
        <f t="shared" si="85"/>
        <v>0.46411326873185343</v>
      </c>
      <c r="AI225" s="4">
        <f t="shared" si="85"/>
        <v>0.36979727595523937</v>
      </c>
      <c r="AJ225" s="4">
        <f t="shared" si="85"/>
        <v>0.28393948637231203</v>
      </c>
      <c r="AK225" s="4">
        <f t="shared" si="85"/>
        <v>0.21097259161117732</v>
      </c>
      <c r="AL225" s="4">
        <f t="shared" si="85"/>
        <v>0.15253917653798199</v>
      </c>
      <c r="AM225" s="4">
        <f t="shared" si="85"/>
        <v>0.10795188737709993</v>
      </c>
      <c r="AN225" s="4">
        <f t="shared" si="85"/>
        <v>7.5176653938091809E-2</v>
      </c>
      <c r="AO225" s="4">
        <f t="shared" si="85"/>
        <v>5.1742836177502194E-2</v>
      </c>
      <c r="AP225" s="4">
        <f t="shared" si="85"/>
        <v>3.5319190625345942E-2</v>
      </c>
      <c r="AQ225" s="4">
        <f t="shared" si="85"/>
        <v>2.3969442072658165E-2</v>
      </c>
      <c r="AR225" s="4">
        <f t="shared" si="85"/>
        <v>1.6202243558389728E-2</v>
      </c>
    </row>
    <row r="226" spans="1:44" x14ac:dyDescent="0.25">
      <c r="A226" s="24" t="s">
        <v>28</v>
      </c>
      <c r="B226" s="60">
        <f>'Parameter Input'!$L$155</f>
        <v>-1500000</v>
      </c>
      <c r="C226" s="61">
        <f>'Parameter Input'!$M$155</f>
        <v>-750000</v>
      </c>
      <c r="D226" s="1" t="s">
        <v>15</v>
      </c>
      <c r="L226" s="54">
        <f>'Parameter Input'!$O$143</f>
        <v>17</v>
      </c>
      <c r="M226" s="37">
        <v>0</v>
      </c>
      <c r="N226" s="37">
        <v>1</v>
      </c>
      <c r="O226" s="37">
        <f>'Parameter Input'!$P$143</f>
        <v>0.9</v>
      </c>
      <c r="P226" s="55">
        <f>'Parameter Input'!$Q$143</f>
        <v>0.4</v>
      </c>
      <c r="Q226" s="4">
        <f t="shared" si="85"/>
        <v>0.99780374543478534</v>
      </c>
      <c r="R226" s="4">
        <f t="shared" si="85"/>
        <v>0.99685359315256394</v>
      </c>
      <c r="S226" s="4">
        <f t="shared" si="85"/>
        <v>0.99549347132349975</v>
      </c>
      <c r="T226" s="4">
        <f t="shared" si="85"/>
        <v>0.99354772139898062</v>
      </c>
      <c r="U226" s="4">
        <f t="shared" si="85"/>
        <v>0.99076681540580536</v>
      </c>
      <c r="V226" s="4">
        <f t="shared" si="85"/>
        <v>0.9867978615748374</v>
      </c>
      <c r="W226" s="4">
        <f t="shared" si="85"/>
        <v>0.98114509762858249</v>
      </c>
      <c r="X226" s="4">
        <f t="shared" si="85"/>
        <v>0.97311898315872036</v>
      </c>
      <c r="Y226" s="4">
        <f t="shared" si="85"/>
        <v>0.96177484161592774</v>
      </c>
      <c r="Z226" s="4">
        <f t="shared" si="85"/>
        <v>0.94584787155511363</v>
      </c>
      <c r="AA226" s="4">
        <f t="shared" si="85"/>
        <v>0.92370360150141495</v>
      </c>
      <c r="AB226" s="4">
        <f t="shared" si="85"/>
        <v>0.89334463567658451</v>
      </c>
      <c r="AC226" s="4">
        <f t="shared" si="85"/>
        <v>0.85254543874327005</v>
      </c>
      <c r="AD226" s="4">
        <f t="shared" si="85"/>
        <v>0.79921300652623883</v>
      </c>
      <c r="AE226" s="4">
        <f t="shared" si="85"/>
        <v>0.73204982249993378</v>
      </c>
      <c r="AF226" s="4">
        <f t="shared" si="85"/>
        <v>0.65145592958786691</v>
      </c>
      <c r="AG226" s="4">
        <f t="shared" si="85"/>
        <v>0.56032247880849573</v>
      </c>
      <c r="AH226" s="4">
        <f t="shared" si="85"/>
        <v>0.46411326873185343</v>
      </c>
      <c r="AI226" s="4">
        <f t="shared" si="85"/>
        <v>0.36979727595523937</v>
      </c>
      <c r="AJ226" s="4">
        <f t="shared" si="85"/>
        <v>0.28393948637231203</v>
      </c>
      <c r="AK226" s="4">
        <f t="shared" si="85"/>
        <v>0.21097259161117732</v>
      </c>
      <c r="AL226" s="4">
        <f t="shared" si="85"/>
        <v>0.15253917653798199</v>
      </c>
      <c r="AM226" s="4">
        <f t="shared" si="85"/>
        <v>0.10795188737709993</v>
      </c>
      <c r="AN226" s="4">
        <f t="shared" si="85"/>
        <v>7.5176653938091809E-2</v>
      </c>
      <c r="AO226" s="4">
        <f t="shared" si="85"/>
        <v>5.1742836177502194E-2</v>
      </c>
      <c r="AP226" s="4">
        <f t="shared" si="85"/>
        <v>3.5319190625345942E-2</v>
      </c>
      <c r="AQ226" s="4">
        <f t="shared" si="85"/>
        <v>2.3969442072658165E-2</v>
      </c>
      <c r="AR226" s="4">
        <f t="shared" si="85"/>
        <v>1.6202243558389728E-2</v>
      </c>
    </row>
    <row r="227" spans="1:44" x14ac:dyDescent="0.25">
      <c r="A227" s="24" t="s">
        <v>14</v>
      </c>
      <c r="B227" s="60">
        <f>'Parameter Input'!B166</f>
        <v>1000000</v>
      </c>
      <c r="C227" s="61">
        <f>'Parameter Input'!C166</f>
        <v>1000000</v>
      </c>
      <c r="D227" s="1" t="s">
        <v>15</v>
      </c>
      <c r="L227" s="54">
        <f>'Parameter Input'!E166</f>
        <v>17</v>
      </c>
      <c r="M227" s="37">
        <v>0</v>
      </c>
      <c r="N227" s="37">
        <v>1</v>
      </c>
      <c r="O227" s="37">
        <f>'Parameter Input'!F166</f>
        <v>0.9</v>
      </c>
      <c r="P227" s="55">
        <f>'Parameter Input'!G166</f>
        <v>0.4</v>
      </c>
      <c r="Q227" s="4">
        <f t="shared" si="85"/>
        <v>0.99780374543478534</v>
      </c>
      <c r="R227" s="4">
        <f t="shared" si="85"/>
        <v>0.99685359315256394</v>
      </c>
      <c r="S227" s="4">
        <f t="shared" si="85"/>
        <v>0.99549347132349975</v>
      </c>
      <c r="T227" s="4">
        <f t="shared" si="85"/>
        <v>0.99354772139898062</v>
      </c>
      <c r="U227" s="4">
        <f t="shared" si="85"/>
        <v>0.99076681540580536</v>
      </c>
      <c r="V227" s="4">
        <f t="shared" si="85"/>
        <v>0.9867978615748374</v>
      </c>
      <c r="W227" s="4">
        <f t="shared" si="85"/>
        <v>0.98114509762858249</v>
      </c>
      <c r="X227" s="4">
        <f t="shared" si="85"/>
        <v>0.97311898315872036</v>
      </c>
      <c r="Y227" s="4">
        <f t="shared" si="85"/>
        <v>0.96177484161592774</v>
      </c>
      <c r="Z227" s="4">
        <f t="shared" si="85"/>
        <v>0.94584787155511363</v>
      </c>
      <c r="AA227" s="4">
        <f t="shared" si="85"/>
        <v>0.92370360150141495</v>
      </c>
      <c r="AB227" s="4">
        <f t="shared" si="85"/>
        <v>0.89334463567658451</v>
      </c>
      <c r="AC227" s="4">
        <f t="shared" si="85"/>
        <v>0.85254543874327005</v>
      </c>
      <c r="AD227" s="4">
        <f t="shared" si="85"/>
        <v>0.79921300652623883</v>
      </c>
      <c r="AE227" s="4">
        <f t="shared" si="85"/>
        <v>0.73204982249993378</v>
      </c>
      <c r="AF227" s="4">
        <f t="shared" si="85"/>
        <v>0.65145592958786691</v>
      </c>
      <c r="AG227" s="4">
        <f t="shared" si="85"/>
        <v>0.56032247880849573</v>
      </c>
      <c r="AH227" s="4">
        <f t="shared" si="85"/>
        <v>0.46411326873185343</v>
      </c>
      <c r="AI227" s="4">
        <f t="shared" si="85"/>
        <v>0.36979727595523937</v>
      </c>
      <c r="AJ227" s="4">
        <f t="shared" si="85"/>
        <v>0.28393948637231203</v>
      </c>
      <c r="AK227" s="4">
        <f t="shared" si="85"/>
        <v>0.21097259161117732</v>
      </c>
      <c r="AL227" s="4">
        <f t="shared" si="85"/>
        <v>0.15253917653798199</v>
      </c>
      <c r="AM227" s="4">
        <f t="shared" si="85"/>
        <v>0.10795188737709993</v>
      </c>
      <c r="AN227" s="4">
        <f t="shared" si="85"/>
        <v>7.5176653938091809E-2</v>
      </c>
      <c r="AO227" s="4">
        <f t="shared" si="85"/>
        <v>5.1742836177502194E-2</v>
      </c>
      <c r="AP227" s="4">
        <f t="shared" si="85"/>
        <v>3.5319190625345942E-2</v>
      </c>
      <c r="AQ227" s="4">
        <f t="shared" si="85"/>
        <v>2.3969442072658165E-2</v>
      </c>
      <c r="AR227" s="4">
        <f t="shared" si="85"/>
        <v>1.6202243558389728E-2</v>
      </c>
    </row>
    <row r="228" spans="1:44" x14ac:dyDescent="0.25">
      <c r="A228" s="24" t="s">
        <v>25</v>
      </c>
      <c r="B228" s="60">
        <f>'Parameter Input'!B167</f>
        <v>-100000</v>
      </c>
      <c r="C228" s="61">
        <f>'Parameter Input'!C167</f>
        <v>-100000</v>
      </c>
      <c r="D228" s="1" t="s">
        <v>15</v>
      </c>
      <c r="L228" s="54">
        <f>'Parameter Input'!E167</f>
        <v>17</v>
      </c>
      <c r="M228" s="37">
        <v>0</v>
      </c>
      <c r="N228" s="37">
        <v>1</v>
      </c>
      <c r="O228" s="37">
        <f>'Parameter Input'!F167</f>
        <v>0.9</v>
      </c>
      <c r="P228" s="55">
        <f>'Parameter Input'!G167</f>
        <v>0.4</v>
      </c>
      <c r="Q228" s="4">
        <f t="shared" si="85"/>
        <v>0.99780374543478534</v>
      </c>
      <c r="R228" s="4">
        <f t="shared" si="85"/>
        <v>0.99685359315256394</v>
      </c>
      <c r="S228" s="4">
        <f t="shared" si="85"/>
        <v>0.99549347132349975</v>
      </c>
      <c r="T228" s="4">
        <f t="shared" si="85"/>
        <v>0.99354772139898062</v>
      </c>
      <c r="U228" s="4">
        <f t="shared" si="85"/>
        <v>0.99076681540580536</v>
      </c>
      <c r="V228" s="4">
        <f t="shared" si="85"/>
        <v>0.9867978615748374</v>
      </c>
      <c r="W228" s="4">
        <f t="shared" si="85"/>
        <v>0.98114509762858249</v>
      </c>
      <c r="X228" s="4">
        <f t="shared" si="85"/>
        <v>0.97311898315872036</v>
      </c>
      <c r="Y228" s="4">
        <f t="shared" si="85"/>
        <v>0.96177484161592774</v>
      </c>
      <c r="Z228" s="4">
        <f t="shared" si="85"/>
        <v>0.94584787155511363</v>
      </c>
      <c r="AA228" s="4">
        <f t="shared" si="85"/>
        <v>0.92370360150141495</v>
      </c>
      <c r="AB228" s="4">
        <f t="shared" si="85"/>
        <v>0.89334463567658451</v>
      </c>
      <c r="AC228" s="4">
        <f t="shared" si="85"/>
        <v>0.85254543874327005</v>
      </c>
      <c r="AD228" s="4">
        <f t="shared" si="85"/>
        <v>0.79921300652623883</v>
      </c>
      <c r="AE228" s="4">
        <f t="shared" si="85"/>
        <v>0.73204982249993378</v>
      </c>
      <c r="AF228" s="4">
        <f t="shared" si="85"/>
        <v>0.65145592958786691</v>
      </c>
      <c r="AG228" s="4">
        <f t="shared" si="85"/>
        <v>0.56032247880849573</v>
      </c>
      <c r="AH228" s="4">
        <f t="shared" si="85"/>
        <v>0.46411326873185343</v>
      </c>
      <c r="AI228" s="4">
        <f t="shared" si="85"/>
        <v>0.36979727595523937</v>
      </c>
      <c r="AJ228" s="4">
        <f t="shared" si="85"/>
        <v>0.28393948637231203</v>
      </c>
      <c r="AK228" s="4">
        <f t="shared" si="85"/>
        <v>0.21097259161117732</v>
      </c>
      <c r="AL228" s="4">
        <f t="shared" si="85"/>
        <v>0.15253917653798199</v>
      </c>
      <c r="AM228" s="4">
        <f t="shared" si="85"/>
        <v>0.10795188737709993</v>
      </c>
      <c r="AN228" s="4">
        <f t="shared" si="85"/>
        <v>7.5176653938091809E-2</v>
      </c>
      <c r="AO228" s="4">
        <f t="shared" si="85"/>
        <v>5.1742836177502194E-2</v>
      </c>
      <c r="AP228" s="4">
        <f t="shared" si="85"/>
        <v>3.5319190625345942E-2</v>
      </c>
      <c r="AQ228" s="4">
        <f t="shared" si="85"/>
        <v>2.3969442072658165E-2</v>
      </c>
      <c r="AR228" s="4">
        <f t="shared" si="85"/>
        <v>1.6202243558389728E-2</v>
      </c>
    </row>
    <row r="229" spans="1:44" x14ac:dyDescent="0.25">
      <c r="A229" s="24" t="s">
        <v>79</v>
      </c>
      <c r="B229" s="92">
        <f>'Parameter Input'!$L$161</f>
        <v>0.06</v>
      </c>
      <c r="C229" s="91">
        <f>'Parameter Input'!$M$161</f>
        <v>0.06</v>
      </c>
      <c r="D229" s="1" t="s">
        <v>57</v>
      </c>
      <c r="L229" s="54">
        <f>'Parameter Input'!$O$149</f>
        <v>17</v>
      </c>
      <c r="M229" s="37">
        <v>0</v>
      </c>
      <c r="N229" s="37">
        <v>1</v>
      </c>
      <c r="O229" s="37">
        <f>'Parameter Input'!$P$149</f>
        <v>0.9</v>
      </c>
      <c r="P229" s="55">
        <f>'Parameter Input'!$Q$149</f>
        <v>0.4</v>
      </c>
      <c r="Q229" s="4">
        <f t="shared" si="85"/>
        <v>0.99780374543478534</v>
      </c>
      <c r="R229" s="4">
        <f t="shared" si="85"/>
        <v>0.99685359315256394</v>
      </c>
      <c r="S229" s="4">
        <f t="shared" si="85"/>
        <v>0.99549347132349975</v>
      </c>
      <c r="T229" s="4">
        <f t="shared" si="85"/>
        <v>0.99354772139898062</v>
      </c>
      <c r="U229" s="4">
        <f t="shared" si="85"/>
        <v>0.99076681540580536</v>
      </c>
      <c r="V229" s="4">
        <f t="shared" si="85"/>
        <v>0.9867978615748374</v>
      </c>
      <c r="W229" s="4">
        <f t="shared" si="85"/>
        <v>0.98114509762858249</v>
      </c>
      <c r="X229" s="4">
        <f t="shared" si="85"/>
        <v>0.97311898315872036</v>
      </c>
      <c r="Y229" s="4">
        <f t="shared" si="85"/>
        <v>0.96177484161592774</v>
      </c>
      <c r="Z229" s="4">
        <f t="shared" si="85"/>
        <v>0.94584787155511363</v>
      </c>
      <c r="AA229" s="4">
        <f t="shared" si="85"/>
        <v>0.92370360150141495</v>
      </c>
      <c r="AB229" s="4">
        <f t="shared" si="85"/>
        <v>0.89334463567658451</v>
      </c>
      <c r="AC229" s="4">
        <f t="shared" si="85"/>
        <v>0.85254543874327005</v>
      </c>
      <c r="AD229" s="4">
        <f t="shared" si="85"/>
        <v>0.79921300652623883</v>
      </c>
      <c r="AE229" s="4">
        <f t="shared" si="85"/>
        <v>0.73204982249993378</v>
      </c>
      <c r="AF229" s="4">
        <f t="shared" si="85"/>
        <v>0.65145592958786691</v>
      </c>
      <c r="AG229" s="4">
        <f t="shared" si="85"/>
        <v>0.56032247880849573</v>
      </c>
      <c r="AH229" s="4">
        <f t="shared" si="85"/>
        <v>0.46411326873185343</v>
      </c>
      <c r="AI229" s="4">
        <f t="shared" si="85"/>
        <v>0.36979727595523937</v>
      </c>
      <c r="AJ229" s="4">
        <f t="shared" si="85"/>
        <v>0.28393948637231203</v>
      </c>
      <c r="AK229" s="4">
        <f t="shared" si="85"/>
        <v>0.21097259161117732</v>
      </c>
      <c r="AL229" s="4">
        <f t="shared" si="85"/>
        <v>0.15253917653798199</v>
      </c>
      <c r="AM229" s="4">
        <f t="shared" si="85"/>
        <v>0.10795188737709993</v>
      </c>
      <c r="AN229" s="4">
        <f t="shared" si="85"/>
        <v>7.5176653938091809E-2</v>
      </c>
      <c r="AO229" s="4">
        <f t="shared" si="85"/>
        <v>5.1742836177502194E-2</v>
      </c>
      <c r="AP229" s="4">
        <f t="shared" si="85"/>
        <v>3.5319190625345942E-2</v>
      </c>
      <c r="AQ229" s="4">
        <f t="shared" si="85"/>
        <v>2.3969442072658165E-2</v>
      </c>
      <c r="AR229" s="4">
        <f t="shared" si="85"/>
        <v>1.6202243558389728E-2</v>
      </c>
    </row>
    <row r="230" spans="1:44" x14ac:dyDescent="0.25">
      <c r="A230" s="24" t="s">
        <v>37</v>
      </c>
      <c r="B230" s="60">
        <f>'Parameter Input'!B168</f>
        <v>1208235.294117647</v>
      </c>
      <c r="C230" s="61">
        <f>'Parameter Input'!C168</f>
        <v>1208235.294117647</v>
      </c>
      <c r="D230" s="1" t="s">
        <v>38</v>
      </c>
      <c r="L230" s="54">
        <f>'Parameter Input'!E168</f>
        <v>17</v>
      </c>
      <c r="M230" s="37">
        <v>0</v>
      </c>
      <c r="N230" s="37">
        <v>1</v>
      </c>
      <c r="O230" s="37">
        <f>'Parameter Input'!F168</f>
        <v>0.9</v>
      </c>
      <c r="P230" s="55">
        <f>'Parameter Input'!G168</f>
        <v>0.4</v>
      </c>
      <c r="Q230" s="4">
        <f t="shared" si="85"/>
        <v>0.99780374543478534</v>
      </c>
      <c r="R230" s="4">
        <f t="shared" si="85"/>
        <v>0.99685359315256394</v>
      </c>
      <c r="S230" s="4">
        <f t="shared" si="85"/>
        <v>0.99549347132349975</v>
      </c>
      <c r="T230" s="4">
        <f t="shared" si="85"/>
        <v>0.99354772139898062</v>
      </c>
      <c r="U230" s="4">
        <f t="shared" si="85"/>
        <v>0.99076681540580536</v>
      </c>
      <c r="V230" s="4">
        <f t="shared" si="85"/>
        <v>0.9867978615748374</v>
      </c>
      <c r="W230" s="4">
        <f t="shared" si="85"/>
        <v>0.98114509762858249</v>
      </c>
      <c r="X230" s="4">
        <f t="shared" si="85"/>
        <v>0.97311898315872036</v>
      </c>
      <c r="Y230" s="4">
        <f t="shared" si="85"/>
        <v>0.96177484161592774</v>
      </c>
      <c r="Z230" s="4">
        <f t="shared" si="85"/>
        <v>0.94584787155511363</v>
      </c>
      <c r="AA230" s="4">
        <f t="shared" si="85"/>
        <v>0.92370360150141495</v>
      </c>
      <c r="AB230" s="4">
        <f t="shared" si="85"/>
        <v>0.89334463567658451</v>
      </c>
      <c r="AC230" s="4">
        <f t="shared" si="85"/>
        <v>0.85254543874327005</v>
      </c>
      <c r="AD230" s="4">
        <f t="shared" si="85"/>
        <v>0.79921300652623883</v>
      </c>
      <c r="AE230" s="4">
        <f t="shared" si="85"/>
        <v>0.73204982249993378</v>
      </c>
      <c r="AF230" s="4">
        <f t="shared" si="85"/>
        <v>0.65145592958786691</v>
      </c>
      <c r="AG230" s="4">
        <f t="shared" si="85"/>
        <v>0.56032247880849573</v>
      </c>
      <c r="AH230" s="4">
        <f t="shared" si="85"/>
        <v>0.46411326873185343</v>
      </c>
      <c r="AI230" s="4">
        <f t="shared" si="85"/>
        <v>0.36979727595523937</v>
      </c>
      <c r="AJ230" s="4">
        <f t="shared" si="85"/>
        <v>0.28393948637231203</v>
      </c>
      <c r="AK230" s="4">
        <f t="shared" si="85"/>
        <v>0.21097259161117732</v>
      </c>
      <c r="AL230" s="4">
        <f t="shared" si="85"/>
        <v>0.15253917653798199</v>
      </c>
      <c r="AM230" s="4">
        <f t="shared" si="85"/>
        <v>0.10795188737709993</v>
      </c>
      <c r="AN230" s="4">
        <f t="shared" si="85"/>
        <v>7.5176653938091809E-2</v>
      </c>
      <c r="AO230" s="4">
        <f t="shared" si="85"/>
        <v>5.1742836177502194E-2</v>
      </c>
      <c r="AP230" s="4">
        <f t="shared" si="85"/>
        <v>3.5319190625345942E-2</v>
      </c>
      <c r="AQ230" s="4">
        <f t="shared" si="85"/>
        <v>2.3969442072658165E-2</v>
      </c>
      <c r="AR230" s="4">
        <f t="shared" si="85"/>
        <v>1.6202243558389728E-2</v>
      </c>
    </row>
    <row r="231" spans="1:44" x14ac:dyDescent="0.25">
      <c r="A231" s="24" t="s">
        <v>52</v>
      </c>
      <c r="B231" s="60">
        <f>'Parameter Input'!$L$157</f>
        <v>488235.29411764705</v>
      </c>
      <c r="C231" s="61">
        <f>'Parameter Input'!$M$157</f>
        <v>488235.29411764705</v>
      </c>
      <c r="D231" s="1" t="s">
        <v>38</v>
      </c>
      <c r="L231" s="54">
        <f>'Parameter Input'!$O$145</f>
        <v>17</v>
      </c>
      <c r="M231" s="37">
        <v>0</v>
      </c>
      <c r="N231" s="37">
        <v>1</v>
      </c>
      <c r="O231" s="37">
        <f>'Parameter Input'!$P$145</f>
        <v>0.9</v>
      </c>
      <c r="P231" s="55">
        <f>'Parameter Input'!$Q$145</f>
        <v>0.4</v>
      </c>
      <c r="Q231" s="4">
        <f t="shared" si="85"/>
        <v>0.99780374543478534</v>
      </c>
      <c r="R231" s="4">
        <f t="shared" si="85"/>
        <v>0.99685359315256394</v>
      </c>
      <c r="S231" s="4">
        <f t="shared" si="85"/>
        <v>0.99549347132349975</v>
      </c>
      <c r="T231" s="4">
        <f t="shared" si="85"/>
        <v>0.99354772139898062</v>
      </c>
      <c r="U231" s="4">
        <f t="shared" si="85"/>
        <v>0.99076681540580536</v>
      </c>
      <c r="V231" s="4">
        <f t="shared" si="85"/>
        <v>0.9867978615748374</v>
      </c>
      <c r="W231" s="4">
        <f t="shared" si="85"/>
        <v>0.98114509762858249</v>
      </c>
      <c r="X231" s="4">
        <f t="shared" si="85"/>
        <v>0.97311898315872036</v>
      </c>
      <c r="Y231" s="4">
        <f t="shared" si="85"/>
        <v>0.96177484161592774</v>
      </c>
      <c r="Z231" s="4">
        <f t="shared" si="85"/>
        <v>0.94584787155511363</v>
      </c>
      <c r="AA231" s="4">
        <f t="shared" si="85"/>
        <v>0.92370360150141495</v>
      </c>
      <c r="AB231" s="4">
        <f t="shared" si="85"/>
        <v>0.89334463567658451</v>
      </c>
      <c r="AC231" s="4">
        <f t="shared" si="85"/>
        <v>0.85254543874327005</v>
      </c>
      <c r="AD231" s="4">
        <f t="shared" si="85"/>
        <v>0.79921300652623883</v>
      </c>
      <c r="AE231" s="4">
        <f t="shared" si="85"/>
        <v>0.73204982249993378</v>
      </c>
      <c r="AF231" s="4">
        <f t="shared" si="85"/>
        <v>0.65145592958786691</v>
      </c>
      <c r="AG231" s="4">
        <f t="shared" si="85"/>
        <v>0.56032247880849573</v>
      </c>
      <c r="AH231" s="4">
        <f t="shared" si="85"/>
        <v>0.46411326873185343</v>
      </c>
      <c r="AI231" s="4">
        <f t="shared" si="85"/>
        <v>0.36979727595523937</v>
      </c>
      <c r="AJ231" s="4">
        <f t="shared" si="85"/>
        <v>0.28393948637231203</v>
      </c>
      <c r="AK231" s="4">
        <f t="shared" si="85"/>
        <v>0.21097259161117732</v>
      </c>
      <c r="AL231" s="4">
        <f t="shared" si="85"/>
        <v>0.15253917653798199</v>
      </c>
      <c r="AM231" s="4">
        <f t="shared" si="85"/>
        <v>0.10795188737709993</v>
      </c>
      <c r="AN231" s="4">
        <f t="shared" si="85"/>
        <v>7.5176653938091809E-2</v>
      </c>
      <c r="AO231" s="4">
        <f t="shared" si="85"/>
        <v>5.1742836177502194E-2</v>
      </c>
      <c r="AP231" s="4">
        <f t="shared" si="85"/>
        <v>3.5319190625345942E-2</v>
      </c>
      <c r="AQ231" s="4">
        <f t="shared" si="85"/>
        <v>2.3969442072658165E-2</v>
      </c>
      <c r="AR231" s="4">
        <f t="shared" si="85"/>
        <v>1.6202243558389728E-2</v>
      </c>
    </row>
    <row r="232" spans="1:44" x14ac:dyDescent="0.25">
      <c r="A232" s="24" t="s">
        <v>273</v>
      </c>
      <c r="B232" s="92">
        <f>'Parameter Input'!B173</f>
        <v>0.81280569096848254</v>
      </c>
      <c r="C232" s="61">
        <f>'Parameter Input'!C173</f>
        <v>0.81280569096848254</v>
      </c>
      <c r="D232" s="1" t="s">
        <v>76</v>
      </c>
      <c r="L232" s="54">
        <f>'Parameter Input'!E173</f>
        <v>17</v>
      </c>
      <c r="M232" s="37">
        <v>0</v>
      </c>
      <c r="N232" s="37">
        <v>1</v>
      </c>
      <c r="O232" s="37">
        <f>'Parameter Input'!F173</f>
        <v>0.9</v>
      </c>
      <c r="P232" s="55">
        <f>'Parameter Input'!G173</f>
        <v>0.4</v>
      </c>
      <c r="Q232" s="4">
        <f t="shared" si="85"/>
        <v>0.99780374543478534</v>
      </c>
      <c r="R232" s="4">
        <f t="shared" si="85"/>
        <v>0.99685359315256394</v>
      </c>
      <c r="S232" s="4">
        <f t="shared" si="85"/>
        <v>0.99549347132349975</v>
      </c>
      <c r="T232" s="4">
        <f t="shared" si="85"/>
        <v>0.99354772139898062</v>
      </c>
      <c r="U232" s="4">
        <f t="shared" si="85"/>
        <v>0.99076681540580536</v>
      </c>
      <c r="V232" s="4">
        <f t="shared" si="85"/>
        <v>0.9867978615748374</v>
      </c>
      <c r="W232" s="4">
        <f t="shared" si="85"/>
        <v>0.98114509762858249</v>
      </c>
      <c r="X232" s="4">
        <f t="shared" si="85"/>
        <v>0.97311898315872036</v>
      </c>
      <c r="Y232" s="4">
        <f t="shared" si="85"/>
        <v>0.96177484161592774</v>
      </c>
      <c r="Z232" s="4">
        <f t="shared" si="85"/>
        <v>0.94584787155511363</v>
      </c>
      <c r="AA232" s="4">
        <f t="shared" si="85"/>
        <v>0.92370360150141495</v>
      </c>
      <c r="AB232" s="4">
        <f t="shared" si="85"/>
        <v>0.89334463567658451</v>
      </c>
      <c r="AC232" s="4">
        <f t="shared" si="85"/>
        <v>0.85254543874327005</v>
      </c>
      <c r="AD232" s="4">
        <f t="shared" si="85"/>
        <v>0.79921300652623883</v>
      </c>
      <c r="AE232" s="4">
        <f t="shared" si="85"/>
        <v>0.73204982249993378</v>
      </c>
      <c r="AF232" s="4">
        <f t="shared" si="85"/>
        <v>0.65145592958786691</v>
      </c>
      <c r="AG232" s="4">
        <f t="shared" si="85"/>
        <v>0.56032247880849573</v>
      </c>
      <c r="AH232" s="4">
        <f t="shared" si="85"/>
        <v>0.46411326873185343</v>
      </c>
      <c r="AI232" s="4">
        <f t="shared" si="85"/>
        <v>0.36979727595523937</v>
      </c>
      <c r="AJ232" s="4">
        <f t="shared" si="85"/>
        <v>0.28393948637231203</v>
      </c>
      <c r="AK232" s="4">
        <f t="shared" si="85"/>
        <v>0.21097259161117732</v>
      </c>
      <c r="AL232" s="4">
        <f t="shared" si="85"/>
        <v>0.15253917653798199</v>
      </c>
      <c r="AM232" s="4">
        <f t="shared" si="85"/>
        <v>0.10795188737709993</v>
      </c>
      <c r="AN232" s="4">
        <f t="shared" si="85"/>
        <v>7.5176653938091809E-2</v>
      </c>
      <c r="AO232" s="4">
        <f t="shared" si="85"/>
        <v>5.1742836177502194E-2</v>
      </c>
      <c r="AP232" s="4">
        <f t="shared" si="85"/>
        <v>3.5319190625345942E-2</v>
      </c>
      <c r="AQ232" s="4">
        <f t="shared" si="85"/>
        <v>2.3969442072658165E-2</v>
      </c>
      <c r="AR232" s="4">
        <f t="shared" si="85"/>
        <v>1.6202243558389728E-2</v>
      </c>
    </row>
    <row r="233" spans="1:44" x14ac:dyDescent="0.25">
      <c r="A233" s="24" t="s">
        <v>59</v>
      </c>
      <c r="B233" s="60">
        <f>'Parameter Input'!$L$158</f>
        <v>647</v>
      </c>
      <c r="C233" s="61">
        <f>'Parameter Input'!$M$158</f>
        <v>600</v>
      </c>
      <c r="D233" s="1" t="s">
        <v>60</v>
      </c>
      <c r="L233" s="54">
        <f>'Parameter Input'!$O$146</f>
        <v>17</v>
      </c>
      <c r="M233" s="37">
        <v>0</v>
      </c>
      <c r="N233" s="37">
        <v>1</v>
      </c>
      <c r="O233" s="37">
        <f>'Parameter Input'!$P$146</f>
        <v>0.9</v>
      </c>
      <c r="P233" s="55">
        <f>'Parameter Input'!$Q$146</f>
        <v>0.4</v>
      </c>
      <c r="Q233" s="4">
        <f t="shared" si="85"/>
        <v>0.99780374543478534</v>
      </c>
      <c r="R233" s="4">
        <f t="shared" si="85"/>
        <v>0.99685359315256394</v>
      </c>
      <c r="S233" s="4">
        <f t="shared" si="85"/>
        <v>0.99549347132349975</v>
      </c>
      <c r="T233" s="4">
        <f t="shared" si="85"/>
        <v>0.99354772139898062</v>
      </c>
      <c r="U233" s="4">
        <f t="shared" si="85"/>
        <v>0.99076681540580536</v>
      </c>
      <c r="V233" s="4">
        <f t="shared" si="85"/>
        <v>0.9867978615748374</v>
      </c>
      <c r="W233" s="4">
        <f t="shared" si="85"/>
        <v>0.98114509762858249</v>
      </c>
      <c r="X233" s="4">
        <f t="shared" si="85"/>
        <v>0.97311898315872036</v>
      </c>
      <c r="Y233" s="4">
        <f t="shared" si="85"/>
        <v>0.96177484161592774</v>
      </c>
      <c r="Z233" s="4">
        <f t="shared" si="85"/>
        <v>0.94584787155511363</v>
      </c>
      <c r="AA233" s="4">
        <f t="shared" si="85"/>
        <v>0.92370360150141495</v>
      </c>
      <c r="AB233" s="4">
        <f t="shared" si="85"/>
        <v>0.89334463567658451</v>
      </c>
      <c r="AC233" s="4">
        <f t="shared" si="85"/>
        <v>0.85254543874327005</v>
      </c>
      <c r="AD233" s="4">
        <f t="shared" si="85"/>
        <v>0.79921300652623883</v>
      </c>
      <c r="AE233" s="4">
        <f t="shared" si="85"/>
        <v>0.73204982249993378</v>
      </c>
      <c r="AF233" s="4">
        <f t="shared" si="85"/>
        <v>0.65145592958786691</v>
      </c>
      <c r="AG233" s="4">
        <f t="shared" si="85"/>
        <v>0.56032247880849573</v>
      </c>
      <c r="AH233" s="4">
        <f t="shared" si="85"/>
        <v>0.46411326873185343</v>
      </c>
      <c r="AI233" s="4">
        <f t="shared" si="85"/>
        <v>0.36979727595523937</v>
      </c>
      <c r="AJ233" s="4">
        <f t="shared" si="85"/>
        <v>0.28393948637231203</v>
      </c>
      <c r="AK233" s="4">
        <f t="shared" si="85"/>
        <v>0.21097259161117732</v>
      </c>
      <c r="AL233" s="4">
        <f t="shared" si="85"/>
        <v>0.15253917653798199</v>
      </c>
      <c r="AM233" s="4">
        <f t="shared" si="85"/>
        <v>0.10795188737709993</v>
      </c>
      <c r="AN233" s="4">
        <f t="shared" si="85"/>
        <v>7.5176653938091809E-2</v>
      </c>
      <c r="AO233" s="4">
        <f t="shared" si="85"/>
        <v>5.1742836177502194E-2</v>
      </c>
      <c r="AP233" s="4">
        <f t="shared" si="85"/>
        <v>3.5319190625345942E-2</v>
      </c>
      <c r="AQ233" s="4">
        <f t="shared" si="85"/>
        <v>2.3969442072658165E-2</v>
      </c>
      <c r="AR233" s="4">
        <f t="shared" si="85"/>
        <v>1.6202243558389728E-2</v>
      </c>
    </row>
    <row r="234" spans="1:44" x14ac:dyDescent="0.25">
      <c r="A234" s="24" t="s">
        <v>67</v>
      </c>
      <c r="B234" s="78">
        <f>'Parameter Input'!$L$159</f>
        <v>3.1399999999999997E-2</v>
      </c>
      <c r="C234" s="61">
        <f>'Parameter Input'!$M$159</f>
        <v>3.1399999999999997E-2</v>
      </c>
      <c r="D234" s="1" t="s">
        <v>68</v>
      </c>
      <c r="L234" s="54">
        <f>'Parameter Input'!$O$147</f>
        <v>17</v>
      </c>
      <c r="M234" s="37">
        <v>0</v>
      </c>
      <c r="N234" s="37">
        <v>1</v>
      </c>
      <c r="O234" s="37">
        <f>'Parameter Input'!$P$147</f>
        <v>0.9</v>
      </c>
      <c r="P234" s="55">
        <f>'Parameter Input'!$Q$147</f>
        <v>0.4</v>
      </c>
      <c r="Q234" s="4">
        <f t="shared" si="85"/>
        <v>0.99780374543478534</v>
      </c>
      <c r="R234" s="4">
        <f t="shared" si="85"/>
        <v>0.99685359315256394</v>
      </c>
      <c r="S234" s="4">
        <f t="shared" si="85"/>
        <v>0.99549347132349975</v>
      </c>
      <c r="T234" s="4">
        <f t="shared" ref="T234:AI241" si="86">$N234+($M234-$N234)*((1/(1+EXP(-$P234*(T$9-$L234)))^$O234))</f>
        <v>0.99354772139898062</v>
      </c>
      <c r="U234" s="4">
        <f t="shared" si="86"/>
        <v>0.99076681540580536</v>
      </c>
      <c r="V234" s="4">
        <f t="shared" si="86"/>
        <v>0.9867978615748374</v>
      </c>
      <c r="W234" s="4">
        <f t="shared" si="86"/>
        <v>0.98114509762858249</v>
      </c>
      <c r="X234" s="4">
        <f t="shared" si="86"/>
        <v>0.97311898315872036</v>
      </c>
      <c r="Y234" s="4">
        <f t="shared" si="86"/>
        <v>0.96177484161592774</v>
      </c>
      <c r="Z234" s="4">
        <f t="shared" si="86"/>
        <v>0.94584787155511363</v>
      </c>
      <c r="AA234" s="4">
        <f t="shared" si="86"/>
        <v>0.92370360150141495</v>
      </c>
      <c r="AB234" s="4">
        <f t="shared" si="86"/>
        <v>0.89334463567658451</v>
      </c>
      <c r="AC234" s="4">
        <f t="shared" si="86"/>
        <v>0.85254543874327005</v>
      </c>
      <c r="AD234" s="4">
        <f t="shared" si="86"/>
        <v>0.79921300652623883</v>
      </c>
      <c r="AE234" s="4">
        <f t="shared" si="86"/>
        <v>0.73204982249993378</v>
      </c>
      <c r="AF234" s="4">
        <f t="shared" si="86"/>
        <v>0.65145592958786691</v>
      </c>
      <c r="AG234" s="4">
        <f t="shared" si="86"/>
        <v>0.56032247880849573</v>
      </c>
      <c r="AH234" s="4">
        <f t="shared" si="86"/>
        <v>0.46411326873185343</v>
      </c>
      <c r="AI234" s="4">
        <f t="shared" si="86"/>
        <v>0.36979727595523937</v>
      </c>
      <c r="AJ234" s="4">
        <f t="shared" ref="AJ234:AR241" si="87">$N234+($M234-$N234)*((1/(1+EXP(-$P234*(AJ$9-$L234)))^$O234))</f>
        <v>0.28393948637231203</v>
      </c>
      <c r="AK234" s="4">
        <f t="shared" si="87"/>
        <v>0.21097259161117732</v>
      </c>
      <c r="AL234" s="4">
        <f t="shared" si="87"/>
        <v>0.15253917653798199</v>
      </c>
      <c r="AM234" s="4">
        <f t="shared" si="87"/>
        <v>0.10795188737709993</v>
      </c>
      <c r="AN234" s="4">
        <f t="shared" si="87"/>
        <v>7.5176653938091809E-2</v>
      </c>
      <c r="AO234" s="4">
        <f t="shared" si="87"/>
        <v>5.1742836177502194E-2</v>
      </c>
      <c r="AP234" s="4">
        <f t="shared" si="87"/>
        <v>3.5319190625345942E-2</v>
      </c>
      <c r="AQ234" s="4">
        <f t="shared" si="87"/>
        <v>2.3969442072658165E-2</v>
      </c>
      <c r="AR234" s="4">
        <f t="shared" si="87"/>
        <v>1.6202243558389728E-2</v>
      </c>
    </row>
    <row r="235" spans="1:44" x14ac:dyDescent="0.25">
      <c r="A235" s="24" t="s">
        <v>206</v>
      </c>
      <c r="B235" s="78">
        <f>'Parameter Input'!$L$162</f>
        <v>0</v>
      </c>
      <c r="C235" s="61">
        <f>'Parameter Input'!$M$162</f>
        <v>0</v>
      </c>
      <c r="D235" s="1"/>
      <c r="L235" s="54">
        <f>'Parameter Input'!O150</f>
        <v>17</v>
      </c>
      <c r="M235" s="37">
        <v>0</v>
      </c>
      <c r="N235" s="37">
        <v>1</v>
      </c>
      <c r="O235" s="37">
        <f>'Parameter Input'!P150</f>
        <v>0.9</v>
      </c>
      <c r="P235" s="55">
        <f>'Parameter Input'!Q150</f>
        <v>0.4</v>
      </c>
      <c r="Q235" s="4">
        <f t="shared" ref="Q235:AR241" si="88">$N235+($M235-$N235)*((1/(1+EXP(-$P235*(Q$9-$L235)))^$O235))</f>
        <v>0.99780374543478534</v>
      </c>
      <c r="R235" s="4">
        <f t="shared" si="88"/>
        <v>0.99685359315256394</v>
      </c>
      <c r="S235" s="4">
        <f t="shared" si="88"/>
        <v>0.99549347132349975</v>
      </c>
      <c r="T235" s="4">
        <f t="shared" si="88"/>
        <v>0.99354772139898062</v>
      </c>
      <c r="U235" s="4">
        <f t="shared" si="88"/>
        <v>0.99076681540580536</v>
      </c>
      <c r="V235" s="4">
        <f t="shared" si="88"/>
        <v>0.9867978615748374</v>
      </c>
      <c r="W235" s="4">
        <f t="shared" si="88"/>
        <v>0.98114509762858249</v>
      </c>
      <c r="X235" s="4">
        <f t="shared" si="88"/>
        <v>0.97311898315872036</v>
      </c>
      <c r="Y235" s="4">
        <f t="shared" si="88"/>
        <v>0.96177484161592774</v>
      </c>
      <c r="Z235" s="4">
        <f t="shared" si="88"/>
        <v>0.94584787155511363</v>
      </c>
      <c r="AA235" s="4">
        <f t="shared" si="88"/>
        <v>0.92370360150141495</v>
      </c>
      <c r="AB235" s="4">
        <f t="shared" si="88"/>
        <v>0.89334463567658451</v>
      </c>
      <c r="AC235" s="4">
        <f t="shared" si="88"/>
        <v>0.85254543874327005</v>
      </c>
      <c r="AD235" s="4">
        <f t="shared" si="88"/>
        <v>0.79921300652623883</v>
      </c>
      <c r="AE235" s="4">
        <f t="shared" si="88"/>
        <v>0.73204982249993378</v>
      </c>
      <c r="AF235" s="4">
        <f t="shared" si="88"/>
        <v>0.65145592958786691</v>
      </c>
      <c r="AG235" s="4">
        <f t="shared" si="88"/>
        <v>0.56032247880849573</v>
      </c>
      <c r="AH235" s="4">
        <f t="shared" si="88"/>
        <v>0.46411326873185343</v>
      </c>
      <c r="AI235" s="4">
        <f t="shared" si="88"/>
        <v>0.36979727595523937</v>
      </c>
      <c r="AJ235" s="4">
        <f t="shared" si="88"/>
        <v>0.28393948637231203</v>
      </c>
      <c r="AK235" s="4">
        <f t="shared" si="88"/>
        <v>0.21097259161117732</v>
      </c>
      <c r="AL235" s="4">
        <f t="shared" si="88"/>
        <v>0.15253917653798199</v>
      </c>
      <c r="AM235" s="4">
        <f t="shared" si="88"/>
        <v>0.10795188737709993</v>
      </c>
      <c r="AN235" s="4">
        <f t="shared" si="88"/>
        <v>7.5176653938091809E-2</v>
      </c>
      <c r="AO235" s="4">
        <f t="shared" si="88"/>
        <v>5.1742836177502194E-2</v>
      </c>
      <c r="AP235" s="4">
        <f t="shared" si="88"/>
        <v>3.5319190625345942E-2</v>
      </c>
      <c r="AQ235" s="4">
        <f t="shared" si="88"/>
        <v>2.3969442072658165E-2</v>
      </c>
      <c r="AR235" s="4">
        <f t="shared" si="88"/>
        <v>1.6202243558389728E-2</v>
      </c>
    </row>
    <row r="236" spans="1:44" x14ac:dyDescent="0.25">
      <c r="A236" s="24" t="s">
        <v>41</v>
      </c>
      <c r="B236" s="60">
        <f>'Parameter Input'!$L$156</f>
        <v>25</v>
      </c>
      <c r="C236" s="61">
        <f>'Parameter Input'!$M$156</f>
        <v>25</v>
      </c>
      <c r="D236" s="1" t="s">
        <v>42</v>
      </c>
      <c r="L236" s="54">
        <f>'Parameter Input'!$O$144</f>
        <v>17</v>
      </c>
      <c r="M236" s="37">
        <v>0</v>
      </c>
      <c r="N236" s="37">
        <v>1</v>
      </c>
      <c r="O236" s="37">
        <f>'Parameter Input'!$P$144</f>
        <v>0.9</v>
      </c>
      <c r="P236" s="55">
        <f>'Parameter Input'!$Q$144</f>
        <v>0.4</v>
      </c>
      <c r="Q236" s="4">
        <f t="shared" si="88"/>
        <v>0.99780374543478534</v>
      </c>
      <c r="R236" s="4">
        <f t="shared" si="88"/>
        <v>0.99685359315256394</v>
      </c>
      <c r="S236" s="4">
        <f t="shared" si="88"/>
        <v>0.99549347132349975</v>
      </c>
      <c r="T236" s="4">
        <f t="shared" si="88"/>
        <v>0.99354772139898062</v>
      </c>
      <c r="U236" s="4">
        <f t="shared" si="88"/>
        <v>0.99076681540580536</v>
      </c>
      <c r="V236" s="4">
        <f t="shared" si="88"/>
        <v>0.9867978615748374</v>
      </c>
      <c r="W236" s="4">
        <f t="shared" si="88"/>
        <v>0.98114509762858249</v>
      </c>
      <c r="X236" s="4">
        <f t="shared" si="88"/>
        <v>0.97311898315872036</v>
      </c>
      <c r="Y236" s="4">
        <f t="shared" si="88"/>
        <v>0.96177484161592774</v>
      </c>
      <c r="Z236" s="4">
        <f t="shared" si="88"/>
        <v>0.94584787155511363</v>
      </c>
      <c r="AA236" s="4">
        <f t="shared" si="88"/>
        <v>0.92370360150141495</v>
      </c>
      <c r="AB236" s="4">
        <f t="shared" si="88"/>
        <v>0.89334463567658451</v>
      </c>
      <c r="AC236" s="4">
        <f t="shared" si="88"/>
        <v>0.85254543874327005</v>
      </c>
      <c r="AD236" s="4">
        <f t="shared" si="88"/>
        <v>0.79921300652623883</v>
      </c>
      <c r="AE236" s="4">
        <f t="shared" si="88"/>
        <v>0.73204982249993378</v>
      </c>
      <c r="AF236" s="4">
        <f t="shared" si="88"/>
        <v>0.65145592958786691</v>
      </c>
      <c r="AG236" s="4">
        <f t="shared" si="86"/>
        <v>0.56032247880849573</v>
      </c>
      <c r="AH236" s="4">
        <f t="shared" si="86"/>
        <v>0.46411326873185343</v>
      </c>
      <c r="AI236" s="4">
        <f t="shared" si="86"/>
        <v>0.36979727595523937</v>
      </c>
      <c r="AJ236" s="4">
        <f t="shared" si="87"/>
        <v>0.28393948637231203</v>
      </c>
      <c r="AK236" s="4">
        <f t="shared" si="87"/>
        <v>0.21097259161117732</v>
      </c>
      <c r="AL236" s="4">
        <f t="shared" si="87"/>
        <v>0.15253917653798199</v>
      </c>
      <c r="AM236" s="4">
        <f t="shared" si="87"/>
        <v>0.10795188737709993</v>
      </c>
      <c r="AN236" s="4">
        <f t="shared" si="87"/>
        <v>7.5176653938091809E-2</v>
      </c>
      <c r="AO236" s="4">
        <f t="shared" si="87"/>
        <v>5.1742836177502194E-2</v>
      </c>
      <c r="AP236" s="4">
        <f t="shared" si="87"/>
        <v>3.5319190625345942E-2</v>
      </c>
      <c r="AQ236" s="4">
        <f t="shared" si="87"/>
        <v>2.3969442072658165E-2</v>
      </c>
      <c r="AR236" s="4">
        <f t="shared" si="87"/>
        <v>1.6202243558389728E-2</v>
      </c>
    </row>
    <row r="237" spans="1:44" x14ac:dyDescent="0.25">
      <c r="A237" s="24" t="s">
        <v>70</v>
      </c>
      <c r="B237" s="60">
        <f>'Parameter Input'!B172</f>
        <v>25</v>
      </c>
      <c r="C237" s="61">
        <f>'Parameter Input'!C172</f>
        <v>25</v>
      </c>
      <c r="D237" s="1" t="s">
        <v>42</v>
      </c>
      <c r="L237" s="54">
        <f>'Parameter Input'!E172</f>
        <v>17</v>
      </c>
      <c r="M237" s="37">
        <v>0</v>
      </c>
      <c r="N237" s="37">
        <v>1</v>
      </c>
      <c r="O237" s="37">
        <f>'Parameter Input'!F172</f>
        <v>0.9</v>
      </c>
      <c r="P237" s="55">
        <f>'Parameter Input'!G172</f>
        <v>0.4</v>
      </c>
      <c r="Q237" s="4">
        <f t="shared" si="88"/>
        <v>0.99780374543478534</v>
      </c>
      <c r="R237" s="4">
        <f t="shared" si="88"/>
        <v>0.99685359315256394</v>
      </c>
      <c r="S237" s="4">
        <f t="shared" si="88"/>
        <v>0.99549347132349975</v>
      </c>
      <c r="T237" s="4">
        <f t="shared" si="88"/>
        <v>0.99354772139898062</v>
      </c>
      <c r="U237" s="4">
        <f t="shared" si="88"/>
        <v>0.99076681540580536</v>
      </c>
      <c r="V237" s="4">
        <f t="shared" si="88"/>
        <v>0.9867978615748374</v>
      </c>
      <c r="W237" s="4">
        <f t="shared" si="88"/>
        <v>0.98114509762858249</v>
      </c>
      <c r="X237" s="4">
        <f t="shared" si="88"/>
        <v>0.97311898315872036</v>
      </c>
      <c r="Y237" s="4">
        <f t="shared" si="88"/>
        <v>0.96177484161592774</v>
      </c>
      <c r="Z237" s="4">
        <f t="shared" si="88"/>
        <v>0.94584787155511363</v>
      </c>
      <c r="AA237" s="4">
        <f t="shared" si="88"/>
        <v>0.92370360150141495</v>
      </c>
      <c r="AB237" s="4">
        <f t="shared" si="88"/>
        <v>0.89334463567658451</v>
      </c>
      <c r="AC237" s="4">
        <f t="shared" si="88"/>
        <v>0.85254543874327005</v>
      </c>
      <c r="AD237" s="4">
        <f t="shared" si="88"/>
        <v>0.79921300652623883</v>
      </c>
      <c r="AE237" s="4">
        <f t="shared" si="88"/>
        <v>0.73204982249993378</v>
      </c>
      <c r="AF237" s="4">
        <f t="shared" si="88"/>
        <v>0.65145592958786691</v>
      </c>
      <c r="AG237" s="4">
        <f t="shared" si="86"/>
        <v>0.56032247880849573</v>
      </c>
      <c r="AH237" s="4">
        <f t="shared" si="86"/>
        <v>0.46411326873185343</v>
      </c>
      <c r="AI237" s="4">
        <f t="shared" si="86"/>
        <v>0.36979727595523937</v>
      </c>
      <c r="AJ237" s="4">
        <f t="shared" si="87"/>
        <v>0.28393948637231203</v>
      </c>
      <c r="AK237" s="4">
        <f t="shared" si="87"/>
        <v>0.21097259161117732</v>
      </c>
      <c r="AL237" s="4">
        <f t="shared" si="87"/>
        <v>0.15253917653798199</v>
      </c>
      <c r="AM237" s="4">
        <f t="shared" si="87"/>
        <v>0.10795188737709993</v>
      </c>
      <c r="AN237" s="4">
        <f t="shared" si="87"/>
        <v>7.5176653938091809E-2</v>
      </c>
      <c r="AO237" s="4">
        <f t="shared" si="87"/>
        <v>5.1742836177502194E-2</v>
      </c>
      <c r="AP237" s="4">
        <f t="shared" si="87"/>
        <v>3.5319190625345942E-2</v>
      </c>
      <c r="AQ237" s="4">
        <f t="shared" si="87"/>
        <v>2.3969442072658165E-2</v>
      </c>
      <c r="AR237" s="4">
        <f t="shared" si="87"/>
        <v>1.6202243558389728E-2</v>
      </c>
    </row>
    <row r="238" spans="1:44" x14ac:dyDescent="0.25">
      <c r="A238" s="24" t="s">
        <v>207</v>
      </c>
      <c r="B238" s="43">
        <f>'Parameter Input'!B169</f>
        <v>9450</v>
      </c>
      <c r="C238" s="44">
        <f>'Parameter Input'!C169</f>
        <v>9450</v>
      </c>
      <c r="D238" s="1" t="s">
        <v>49</v>
      </c>
      <c r="L238" s="54">
        <f>'Parameter Input'!E169</f>
        <v>17</v>
      </c>
      <c r="M238" s="37">
        <v>0</v>
      </c>
      <c r="N238" s="37">
        <v>1</v>
      </c>
      <c r="O238" s="37">
        <f>'Parameter Input'!F169</f>
        <v>0.9</v>
      </c>
      <c r="P238" s="55">
        <f>'Parameter Input'!G169</f>
        <v>0.4</v>
      </c>
      <c r="Q238" s="4">
        <f t="shared" si="88"/>
        <v>0.99780374543478534</v>
      </c>
      <c r="R238" s="4">
        <f t="shared" si="88"/>
        <v>0.99685359315256394</v>
      </c>
      <c r="S238" s="4">
        <f t="shared" si="88"/>
        <v>0.99549347132349975</v>
      </c>
      <c r="T238" s="4">
        <f t="shared" si="88"/>
        <v>0.99354772139898062</v>
      </c>
      <c r="U238" s="4">
        <f t="shared" si="88"/>
        <v>0.99076681540580536</v>
      </c>
      <c r="V238" s="4">
        <f t="shared" si="88"/>
        <v>0.9867978615748374</v>
      </c>
      <c r="W238" s="4">
        <f t="shared" si="88"/>
        <v>0.98114509762858249</v>
      </c>
      <c r="X238" s="4">
        <f t="shared" si="88"/>
        <v>0.97311898315872036</v>
      </c>
      <c r="Y238" s="4">
        <f t="shared" si="88"/>
        <v>0.96177484161592774</v>
      </c>
      <c r="Z238" s="4">
        <f t="shared" si="88"/>
        <v>0.94584787155511363</v>
      </c>
      <c r="AA238" s="4">
        <f t="shared" si="88"/>
        <v>0.92370360150141495</v>
      </c>
      <c r="AB238" s="4">
        <f t="shared" si="88"/>
        <v>0.89334463567658451</v>
      </c>
      <c r="AC238" s="4">
        <f t="shared" si="88"/>
        <v>0.85254543874327005</v>
      </c>
      <c r="AD238" s="4">
        <f t="shared" si="88"/>
        <v>0.79921300652623883</v>
      </c>
      <c r="AE238" s="4">
        <f t="shared" si="88"/>
        <v>0.73204982249993378</v>
      </c>
      <c r="AF238" s="4">
        <f t="shared" si="88"/>
        <v>0.65145592958786691</v>
      </c>
      <c r="AG238" s="4">
        <f t="shared" si="86"/>
        <v>0.56032247880849573</v>
      </c>
      <c r="AH238" s="4">
        <f t="shared" si="86"/>
        <v>0.46411326873185343</v>
      </c>
      <c r="AI238" s="4">
        <f t="shared" si="86"/>
        <v>0.36979727595523937</v>
      </c>
      <c r="AJ238" s="4">
        <f t="shared" si="87"/>
        <v>0.28393948637231203</v>
      </c>
      <c r="AK238" s="4">
        <f t="shared" si="87"/>
        <v>0.21097259161117732</v>
      </c>
      <c r="AL238" s="4">
        <f t="shared" si="87"/>
        <v>0.15253917653798199</v>
      </c>
      <c r="AM238" s="4">
        <f t="shared" si="87"/>
        <v>0.10795188737709993</v>
      </c>
      <c r="AN238" s="4">
        <f t="shared" si="87"/>
        <v>7.5176653938091809E-2</v>
      </c>
      <c r="AO238" s="4">
        <f t="shared" si="87"/>
        <v>5.1742836177502194E-2</v>
      </c>
      <c r="AP238" s="4">
        <f t="shared" si="87"/>
        <v>3.5319190625345942E-2</v>
      </c>
      <c r="AQ238" s="4">
        <f t="shared" si="87"/>
        <v>2.3969442072658165E-2</v>
      </c>
      <c r="AR238" s="4">
        <f t="shared" si="87"/>
        <v>1.6202243558389728E-2</v>
      </c>
    </row>
    <row r="239" spans="1:44" x14ac:dyDescent="0.25">
      <c r="A239" s="24" t="s">
        <v>56</v>
      </c>
      <c r="B239" s="45">
        <f>'Parameter Input'!B170</f>
        <v>0.39</v>
      </c>
      <c r="C239" s="46">
        <f>'Parameter Input'!C170</f>
        <v>0.39</v>
      </c>
      <c r="D239" s="1" t="s">
        <v>57</v>
      </c>
      <c r="L239" s="54">
        <f>'Parameter Input'!E170</f>
        <v>17</v>
      </c>
      <c r="M239" s="37">
        <v>0</v>
      </c>
      <c r="N239" s="37">
        <v>1</v>
      </c>
      <c r="O239" s="37">
        <f>'Parameter Input'!F170</f>
        <v>0.9</v>
      </c>
      <c r="P239" s="55">
        <f>'Parameter Input'!G170</f>
        <v>0.4</v>
      </c>
      <c r="Q239" s="4">
        <f t="shared" si="88"/>
        <v>0.99780374543478534</v>
      </c>
      <c r="R239" s="4">
        <f t="shared" si="88"/>
        <v>0.99685359315256394</v>
      </c>
      <c r="S239" s="4">
        <f t="shared" si="88"/>
        <v>0.99549347132349975</v>
      </c>
      <c r="T239" s="4">
        <f t="shared" si="88"/>
        <v>0.99354772139898062</v>
      </c>
      <c r="U239" s="4">
        <f t="shared" si="88"/>
        <v>0.99076681540580536</v>
      </c>
      <c r="V239" s="4">
        <f t="shared" si="88"/>
        <v>0.9867978615748374</v>
      </c>
      <c r="W239" s="4">
        <f t="shared" si="88"/>
        <v>0.98114509762858249</v>
      </c>
      <c r="X239" s="4">
        <f t="shared" si="88"/>
        <v>0.97311898315872036</v>
      </c>
      <c r="Y239" s="4">
        <f t="shared" si="88"/>
        <v>0.96177484161592774</v>
      </c>
      <c r="Z239" s="4">
        <f t="shared" si="88"/>
        <v>0.94584787155511363</v>
      </c>
      <c r="AA239" s="4">
        <f t="shared" si="88"/>
        <v>0.92370360150141495</v>
      </c>
      <c r="AB239" s="4">
        <f t="shared" si="88"/>
        <v>0.89334463567658451</v>
      </c>
      <c r="AC239" s="4">
        <f t="shared" si="88"/>
        <v>0.85254543874327005</v>
      </c>
      <c r="AD239" s="4">
        <f t="shared" si="88"/>
        <v>0.79921300652623883</v>
      </c>
      <c r="AE239" s="4">
        <f t="shared" si="88"/>
        <v>0.73204982249993378</v>
      </c>
      <c r="AF239" s="4">
        <f t="shared" si="88"/>
        <v>0.65145592958786691</v>
      </c>
      <c r="AG239" s="4">
        <f t="shared" si="86"/>
        <v>0.56032247880849573</v>
      </c>
      <c r="AH239" s="4">
        <f t="shared" si="86"/>
        <v>0.46411326873185343</v>
      </c>
      <c r="AI239" s="4">
        <f t="shared" si="86"/>
        <v>0.36979727595523937</v>
      </c>
      <c r="AJ239" s="4">
        <f t="shared" si="87"/>
        <v>0.28393948637231203</v>
      </c>
      <c r="AK239" s="4">
        <f t="shared" si="87"/>
        <v>0.21097259161117732</v>
      </c>
      <c r="AL239" s="4">
        <f t="shared" si="87"/>
        <v>0.15253917653798199</v>
      </c>
      <c r="AM239" s="4">
        <f t="shared" si="87"/>
        <v>0.10795188737709993</v>
      </c>
      <c r="AN239" s="4">
        <f t="shared" si="87"/>
        <v>7.5176653938091809E-2</v>
      </c>
      <c r="AO239" s="4">
        <f t="shared" si="87"/>
        <v>5.1742836177502194E-2</v>
      </c>
      <c r="AP239" s="4">
        <f t="shared" si="87"/>
        <v>3.5319190625345942E-2</v>
      </c>
      <c r="AQ239" s="4">
        <f t="shared" si="87"/>
        <v>2.3969442072658165E-2</v>
      </c>
      <c r="AR239" s="4">
        <f t="shared" si="87"/>
        <v>1.6202243558389728E-2</v>
      </c>
    </row>
    <row r="240" spans="1:44" x14ac:dyDescent="0.25">
      <c r="A240" s="24" t="s">
        <v>73</v>
      </c>
      <c r="B240" s="45">
        <f>'Parameter Input'!$L$160</f>
        <v>0</v>
      </c>
      <c r="C240" s="46">
        <f>'Parameter Input'!$M$160</f>
        <v>0</v>
      </c>
      <c r="D240" s="1" t="s">
        <v>57</v>
      </c>
      <c r="L240" s="54">
        <f>'Parameter Input'!$O$148</f>
        <v>17</v>
      </c>
      <c r="M240" s="37">
        <v>0</v>
      </c>
      <c r="N240" s="37">
        <v>1</v>
      </c>
      <c r="O240" s="37">
        <f>'Parameter Input'!$P$148</f>
        <v>0.9</v>
      </c>
      <c r="P240" s="55">
        <f>'Parameter Input'!$Q$148</f>
        <v>0.4</v>
      </c>
      <c r="Q240" s="4">
        <f t="shared" si="88"/>
        <v>0.99780374543478534</v>
      </c>
      <c r="R240" s="4">
        <f t="shared" si="88"/>
        <v>0.99685359315256394</v>
      </c>
      <c r="S240" s="4">
        <f t="shared" si="88"/>
        <v>0.99549347132349975</v>
      </c>
      <c r="T240" s="4">
        <f t="shared" si="88"/>
        <v>0.99354772139898062</v>
      </c>
      <c r="U240" s="4">
        <f t="shared" si="88"/>
        <v>0.99076681540580536</v>
      </c>
      <c r="V240" s="4">
        <f t="shared" si="88"/>
        <v>0.9867978615748374</v>
      </c>
      <c r="W240" s="4">
        <f t="shared" si="88"/>
        <v>0.98114509762858249</v>
      </c>
      <c r="X240" s="4">
        <f t="shared" si="88"/>
        <v>0.97311898315872036</v>
      </c>
      <c r="Y240" s="4">
        <f t="shared" si="88"/>
        <v>0.96177484161592774</v>
      </c>
      <c r="Z240" s="4">
        <f t="shared" si="88"/>
        <v>0.94584787155511363</v>
      </c>
      <c r="AA240" s="4">
        <f t="shared" si="88"/>
        <v>0.92370360150141495</v>
      </c>
      <c r="AB240" s="4">
        <f t="shared" si="88"/>
        <v>0.89334463567658451</v>
      </c>
      <c r="AC240" s="4">
        <f t="shared" si="88"/>
        <v>0.85254543874327005</v>
      </c>
      <c r="AD240" s="4">
        <f t="shared" si="88"/>
        <v>0.79921300652623883</v>
      </c>
      <c r="AE240" s="4">
        <f t="shared" si="88"/>
        <v>0.73204982249993378</v>
      </c>
      <c r="AF240" s="4">
        <f t="shared" si="88"/>
        <v>0.65145592958786691</v>
      </c>
      <c r="AG240" s="4">
        <f t="shared" si="86"/>
        <v>0.56032247880849573</v>
      </c>
      <c r="AH240" s="4">
        <f t="shared" si="86"/>
        <v>0.46411326873185343</v>
      </c>
      <c r="AI240" s="4">
        <f t="shared" si="86"/>
        <v>0.36979727595523937</v>
      </c>
      <c r="AJ240" s="4">
        <f t="shared" si="87"/>
        <v>0.28393948637231203</v>
      </c>
      <c r="AK240" s="4">
        <f t="shared" si="87"/>
        <v>0.21097259161117732</v>
      </c>
      <c r="AL240" s="4">
        <f t="shared" si="87"/>
        <v>0.15253917653798199</v>
      </c>
      <c r="AM240" s="4">
        <f t="shared" si="87"/>
        <v>0.10795188737709993</v>
      </c>
      <c r="AN240" s="4">
        <f t="shared" si="87"/>
        <v>7.5176653938091809E-2</v>
      </c>
      <c r="AO240" s="4">
        <f t="shared" si="87"/>
        <v>5.1742836177502194E-2</v>
      </c>
      <c r="AP240" s="4">
        <f t="shared" si="87"/>
        <v>3.5319190625345942E-2</v>
      </c>
      <c r="AQ240" s="4">
        <f t="shared" si="87"/>
        <v>2.3969442072658165E-2</v>
      </c>
      <c r="AR240" s="4">
        <f t="shared" si="87"/>
        <v>1.6202243558389728E-2</v>
      </c>
    </row>
    <row r="241" spans="1:44" ht="15.75" thickBot="1" x14ac:dyDescent="0.3">
      <c r="A241" s="24" t="s">
        <v>64</v>
      </c>
      <c r="B241" s="49">
        <f>'Parameter Input'!B171</f>
        <v>120000</v>
      </c>
      <c r="C241" s="50">
        <f>'Parameter Input'!C171</f>
        <v>120000</v>
      </c>
      <c r="D241" s="1" t="s">
        <v>65</v>
      </c>
      <c r="L241" s="56">
        <f>'Parameter Input'!E171</f>
        <v>17</v>
      </c>
      <c r="M241" s="57">
        <v>0</v>
      </c>
      <c r="N241" s="57">
        <v>1</v>
      </c>
      <c r="O241" s="57">
        <f>'Parameter Input'!F171</f>
        <v>0.9</v>
      </c>
      <c r="P241" s="58">
        <f>'Parameter Input'!G171</f>
        <v>0.4</v>
      </c>
      <c r="Q241" s="4">
        <f t="shared" si="88"/>
        <v>0.99780374543478534</v>
      </c>
      <c r="R241" s="4">
        <f t="shared" si="88"/>
        <v>0.99685359315256394</v>
      </c>
      <c r="S241" s="4">
        <f t="shared" si="88"/>
        <v>0.99549347132349975</v>
      </c>
      <c r="T241" s="4">
        <f t="shared" si="88"/>
        <v>0.99354772139898062</v>
      </c>
      <c r="U241" s="4">
        <f t="shared" si="88"/>
        <v>0.99076681540580536</v>
      </c>
      <c r="V241" s="4">
        <f t="shared" si="88"/>
        <v>0.9867978615748374</v>
      </c>
      <c r="W241" s="4">
        <f t="shared" si="88"/>
        <v>0.98114509762858249</v>
      </c>
      <c r="X241" s="4">
        <f t="shared" si="88"/>
        <v>0.97311898315872036</v>
      </c>
      <c r="Y241" s="4">
        <f t="shared" si="88"/>
        <v>0.96177484161592774</v>
      </c>
      <c r="Z241" s="4">
        <f t="shared" si="88"/>
        <v>0.94584787155511363</v>
      </c>
      <c r="AA241" s="4">
        <f t="shared" si="88"/>
        <v>0.92370360150141495</v>
      </c>
      <c r="AB241" s="4">
        <f t="shared" si="88"/>
        <v>0.89334463567658451</v>
      </c>
      <c r="AC241" s="4">
        <f t="shared" si="88"/>
        <v>0.85254543874327005</v>
      </c>
      <c r="AD241" s="4">
        <f t="shared" si="88"/>
        <v>0.79921300652623883</v>
      </c>
      <c r="AE241" s="4">
        <f t="shared" si="88"/>
        <v>0.73204982249993378</v>
      </c>
      <c r="AF241" s="4">
        <f t="shared" si="88"/>
        <v>0.65145592958786691</v>
      </c>
      <c r="AG241" s="4">
        <f t="shared" si="86"/>
        <v>0.56032247880849573</v>
      </c>
      <c r="AH241" s="4">
        <f t="shared" si="86"/>
        <v>0.46411326873185343</v>
      </c>
      <c r="AI241" s="4">
        <f t="shared" si="86"/>
        <v>0.36979727595523937</v>
      </c>
      <c r="AJ241" s="4">
        <f t="shared" si="87"/>
        <v>0.28393948637231203</v>
      </c>
      <c r="AK241" s="4">
        <f t="shared" si="87"/>
        <v>0.21097259161117732</v>
      </c>
      <c r="AL241" s="4">
        <f t="shared" si="87"/>
        <v>0.15253917653798199</v>
      </c>
      <c r="AM241" s="4">
        <f t="shared" si="87"/>
        <v>0.10795188737709993</v>
      </c>
      <c r="AN241" s="4">
        <f t="shared" si="87"/>
        <v>7.5176653938091809E-2</v>
      </c>
      <c r="AO241" s="4">
        <f t="shared" si="87"/>
        <v>5.1742836177502194E-2</v>
      </c>
      <c r="AP241" s="4">
        <f t="shared" si="87"/>
        <v>3.5319190625345942E-2</v>
      </c>
      <c r="AQ241" s="4">
        <f t="shared" si="87"/>
        <v>2.3969442072658165E-2</v>
      </c>
      <c r="AR241" s="4">
        <f t="shared" si="87"/>
        <v>1.6202243558389728E-2</v>
      </c>
    </row>
    <row r="242" spans="1:44" x14ac:dyDescent="0.25">
      <c r="A242" s="25"/>
      <c r="B242" s="40"/>
    </row>
    <row r="243" spans="1:44" ht="15.75" thickBot="1" x14ac:dyDescent="0.3"/>
    <row r="244" spans="1:44" ht="15.75" thickBot="1" x14ac:dyDescent="0.3">
      <c r="A244" s="26" t="s">
        <v>208</v>
      </c>
      <c r="B244" s="27">
        <v>2023</v>
      </c>
      <c r="C244" s="27">
        <v>2024</v>
      </c>
      <c r="D244" s="27">
        <v>2025</v>
      </c>
      <c r="E244" s="27">
        <v>2026</v>
      </c>
      <c r="F244" s="27">
        <v>2027</v>
      </c>
      <c r="G244" s="27">
        <v>2028</v>
      </c>
      <c r="H244" s="27">
        <v>2029</v>
      </c>
      <c r="I244" s="27">
        <v>2030</v>
      </c>
      <c r="J244" s="27">
        <v>2031</v>
      </c>
      <c r="K244" s="27">
        <v>2032</v>
      </c>
      <c r="L244" s="27">
        <v>2033</v>
      </c>
      <c r="M244" s="27">
        <v>2034</v>
      </c>
      <c r="N244" s="27">
        <v>2035</v>
      </c>
      <c r="O244" s="27">
        <v>2036</v>
      </c>
      <c r="P244" s="27">
        <v>2037</v>
      </c>
      <c r="Q244" s="27">
        <v>2038</v>
      </c>
      <c r="R244" s="27">
        <v>2039</v>
      </c>
      <c r="S244" s="27">
        <v>2040</v>
      </c>
      <c r="T244" s="27">
        <v>2041</v>
      </c>
      <c r="U244" s="27">
        <v>2042</v>
      </c>
      <c r="V244" s="27">
        <v>2043</v>
      </c>
      <c r="W244" s="27">
        <v>2044</v>
      </c>
      <c r="X244" s="27">
        <v>2045</v>
      </c>
      <c r="Y244" s="27">
        <v>2046</v>
      </c>
      <c r="Z244" s="27">
        <v>2047</v>
      </c>
      <c r="AA244" s="27">
        <v>2048</v>
      </c>
      <c r="AB244" s="27">
        <v>2049</v>
      </c>
      <c r="AC244" s="28">
        <v>2050</v>
      </c>
    </row>
    <row r="245" spans="1:44" x14ac:dyDescent="0.25">
      <c r="A245" s="29" t="str">
        <f t="shared" ref="A245:A259" si="89">A225</f>
        <v>Capex vehicle</v>
      </c>
      <c r="B245" s="62">
        <f t="shared" ref="B245:AC254" si="90">$B225+($C225-$B225)*(1-Q225)</f>
        <v>15000000</v>
      </c>
      <c r="C245" s="62">
        <f t="shared" si="90"/>
        <v>15000000</v>
      </c>
      <c r="D245" s="62">
        <f t="shared" si="90"/>
        <v>15000000</v>
      </c>
      <c r="E245" s="62">
        <f t="shared" si="90"/>
        <v>15000000</v>
      </c>
      <c r="F245" s="62">
        <f t="shared" si="90"/>
        <v>15000000</v>
      </c>
      <c r="G245" s="62">
        <f t="shared" si="90"/>
        <v>15000000</v>
      </c>
      <c r="H245" s="62">
        <f t="shared" si="90"/>
        <v>15000000</v>
      </c>
      <c r="I245" s="62">
        <f t="shared" si="90"/>
        <v>15000000</v>
      </c>
      <c r="J245" s="62">
        <f t="shared" si="90"/>
        <v>15000000</v>
      </c>
      <c r="K245" s="62">
        <f t="shared" si="90"/>
        <v>15000000</v>
      </c>
      <c r="L245" s="62">
        <f t="shared" si="90"/>
        <v>15000000</v>
      </c>
      <c r="M245" s="62">
        <f t="shared" si="90"/>
        <v>15000000</v>
      </c>
      <c r="N245" s="62">
        <f t="shared" si="90"/>
        <v>15000000</v>
      </c>
      <c r="O245" s="62">
        <f t="shared" si="90"/>
        <v>15000000</v>
      </c>
      <c r="P245" s="62">
        <f t="shared" si="90"/>
        <v>15000000</v>
      </c>
      <c r="Q245" s="62">
        <f t="shared" si="90"/>
        <v>15000000</v>
      </c>
      <c r="R245" s="62">
        <f t="shared" si="90"/>
        <v>15000000</v>
      </c>
      <c r="S245" s="62">
        <f t="shared" si="90"/>
        <v>15000000</v>
      </c>
      <c r="T245" s="62">
        <f t="shared" si="90"/>
        <v>15000000</v>
      </c>
      <c r="U245" s="62">
        <f t="shared" si="90"/>
        <v>15000000</v>
      </c>
      <c r="V245" s="62">
        <f t="shared" si="90"/>
        <v>15000000</v>
      </c>
      <c r="W245" s="62">
        <f t="shared" si="90"/>
        <v>15000000</v>
      </c>
      <c r="X245" s="62">
        <f t="shared" si="90"/>
        <v>15000000</v>
      </c>
      <c r="Y245" s="62">
        <f t="shared" si="90"/>
        <v>15000000</v>
      </c>
      <c r="Z245" s="62">
        <f t="shared" si="90"/>
        <v>15000000</v>
      </c>
      <c r="AA245" s="62">
        <f t="shared" si="90"/>
        <v>15000000</v>
      </c>
      <c r="AB245" s="62">
        <f t="shared" si="90"/>
        <v>15000000</v>
      </c>
      <c r="AC245" s="62">
        <f t="shared" si="90"/>
        <v>15000000</v>
      </c>
    </row>
    <row r="246" spans="1:44" x14ac:dyDescent="0.25">
      <c r="A246" s="30" t="str">
        <f t="shared" si="89"/>
        <v>Residual value (vehicle)</v>
      </c>
      <c r="B246" s="62">
        <f t="shared" si="90"/>
        <v>-1498352.8090760889</v>
      </c>
      <c r="C246" s="62">
        <f t="shared" si="90"/>
        <v>-1497640.194864423</v>
      </c>
      <c r="D246" s="62">
        <f t="shared" si="90"/>
        <v>-1496620.1034926248</v>
      </c>
      <c r="E246" s="62">
        <f t="shared" si="90"/>
        <v>-1495160.7910492355</v>
      </c>
      <c r="F246" s="62">
        <f t="shared" si="90"/>
        <v>-1493075.111554354</v>
      </c>
      <c r="G246" s="62">
        <f t="shared" si="90"/>
        <v>-1490098.396181128</v>
      </c>
      <c r="H246" s="62">
        <f t="shared" si="90"/>
        <v>-1485858.8232214369</v>
      </c>
      <c r="I246" s="62">
        <f t="shared" si="90"/>
        <v>-1479839.2373690403</v>
      </c>
      <c r="J246" s="62">
        <f t="shared" si="90"/>
        <v>-1471331.1312119458</v>
      </c>
      <c r="K246" s="62">
        <f t="shared" si="90"/>
        <v>-1459385.9036663352</v>
      </c>
      <c r="L246" s="62">
        <f t="shared" si="90"/>
        <v>-1442777.7011260611</v>
      </c>
      <c r="M246" s="62">
        <f t="shared" si="90"/>
        <v>-1420008.4767574384</v>
      </c>
      <c r="N246" s="62">
        <f t="shared" si="90"/>
        <v>-1389409.0790574525</v>
      </c>
      <c r="O246" s="62">
        <f t="shared" si="90"/>
        <v>-1349409.7548946792</v>
      </c>
      <c r="P246" s="62">
        <f t="shared" si="90"/>
        <v>-1299037.3668749502</v>
      </c>
      <c r="Q246" s="62">
        <f t="shared" si="90"/>
        <v>-1238591.9471909001</v>
      </c>
      <c r="R246" s="62">
        <f t="shared" si="90"/>
        <v>-1170241.8591063719</v>
      </c>
      <c r="S246" s="62">
        <f t="shared" si="90"/>
        <v>-1098084.9515488902</v>
      </c>
      <c r="T246" s="62">
        <f t="shared" si="90"/>
        <v>-1027347.9569664295</v>
      </c>
      <c r="U246" s="62">
        <f t="shared" si="90"/>
        <v>-962954.61477923405</v>
      </c>
      <c r="V246" s="62">
        <f t="shared" si="90"/>
        <v>-908229.44370838301</v>
      </c>
      <c r="W246" s="62">
        <f t="shared" si="90"/>
        <v>-864404.38240348652</v>
      </c>
      <c r="X246" s="62">
        <f t="shared" si="90"/>
        <v>-830963.91553282493</v>
      </c>
      <c r="Y246" s="62">
        <f t="shared" si="90"/>
        <v>-806382.49045356887</v>
      </c>
      <c r="Z246" s="62">
        <f t="shared" si="90"/>
        <v>-788807.1271331266</v>
      </c>
      <c r="AA246" s="62">
        <f t="shared" si="90"/>
        <v>-776489.39296900947</v>
      </c>
      <c r="AB246" s="62">
        <f t="shared" si="90"/>
        <v>-767977.08155449363</v>
      </c>
      <c r="AC246" s="62">
        <f t="shared" si="90"/>
        <v>-762151.68266879232</v>
      </c>
    </row>
    <row r="247" spans="1:44" x14ac:dyDescent="0.25">
      <c r="A247" s="30" t="str">
        <f t="shared" si="89"/>
        <v>Capex costumization</v>
      </c>
      <c r="B247" s="62">
        <f t="shared" si="90"/>
        <v>1000000</v>
      </c>
      <c r="C247" s="62">
        <f t="shared" si="90"/>
        <v>1000000</v>
      </c>
      <c r="D247" s="62">
        <f t="shared" si="90"/>
        <v>1000000</v>
      </c>
      <c r="E247" s="62">
        <f t="shared" si="90"/>
        <v>1000000</v>
      </c>
      <c r="F247" s="62">
        <f t="shared" si="90"/>
        <v>1000000</v>
      </c>
      <c r="G247" s="62">
        <f t="shared" si="90"/>
        <v>1000000</v>
      </c>
      <c r="H247" s="62">
        <f t="shared" si="90"/>
        <v>1000000</v>
      </c>
      <c r="I247" s="62">
        <f t="shared" si="90"/>
        <v>1000000</v>
      </c>
      <c r="J247" s="62">
        <f t="shared" si="90"/>
        <v>1000000</v>
      </c>
      <c r="K247" s="62">
        <f t="shared" si="90"/>
        <v>1000000</v>
      </c>
      <c r="L247" s="62">
        <f t="shared" si="90"/>
        <v>1000000</v>
      </c>
      <c r="M247" s="62">
        <f t="shared" si="90"/>
        <v>1000000</v>
      </c>
      <c r="N247" s="62">
        <f t="shared" si="90"/>
        <v>1000000</v>
      </c>
      <c r="O247" s="62">
        <f t="shared" si="90"/>
        <v>1000000</v>
      </c>
      <c r="P247" s="62">
        <f t="shared" si="90"/>
        <v>1000000</v>
      </c>
      <c r="Q247" s="62">
        <f t="shared" si="90"/>
        <v>1000000</v>
      </c>
      <c r="R247" s="62">
        <f t="shared" si="90"/>
        <v>1000000</v>
      </c>
      <c r="S247" s="62">
        <f t="shared" si="90"/>
        <v>1000000</v>
      </c>
      <c r="T247" s="62">
        <f t="shared" si="90"/>
        <v>1000000</v>
      </c>
      <c r="U247" s="62">
        <f t="shared" si="90"/>
        <v>1000000</v>
      </c>
      <c r="V247" s="62">
        <f t="shared" si="90"/>
        <v>1000000</v>
      </c>
      <c r="W247" s="62">
        <f t="shared" si="90"/>
        <v>1000000</v>
      </c>
      <c r="X247" s="62">
        <f t="shared" si="90"/>
        <v>1000000</v>
      </c>
      <c r="Y247" s="62">
        <f t="shared" si="90"/>
        <v>1000000</v>
      </c>
      <c r="Z247" s="62">
        <f t="shared" si="90"/>
        <v>1000000</v>
      </c>
      <c r="AA247" s="62">
        <f t="shared" si="90"/>
        <v>1000000</v>
      </c>
      <c r="AB247" s="62">
        <f t="shared" si="90"/>
        <v>1000000</v>
      </c>
      <c r="AC247" s="62">
        <f t="shared" si="90"/>
        <v>1000000</v>
      </c>
    </row>
    <row r="248" spans="1:44" x14ac:dyDescent="0.25">
      <c r="A248" s="30" t="str">
        <f t="shared" si="89"/>
        <v>Residual value (costumization)</v>
      </c>
      <c r="B248" s="62">
        <f t="shared" si="90"/>
        <v>-100000</v>
      </c>
      <c r="C248" s="62">
        <f t="shared" si="90"/>
        <v>-100000</v>
      </c>
      <c r="D248" s="62">
        <f t="shared" si="90"/>
        <v>-100000</v>
      </c>
      <c r="E248" s="62">
        <f t="shared" si="90"/>
        <v>-100000</v>
      </c>
      <c r="F248" s="62">
        <f t="shared" si="90"/>
        <v>-100000</v>
      </c>
      <c r="G248" s="62">
        <f t="shared" si="90"/>
        <v>-100000</v>
      </c>
      <c r="H248" s="62">
        <f t="shared" si="90"/>
        <v>-100000</v>
      </c>
      <c r="I248" s="62">
        <f t="shared" si="90"/>
        <v>-100000</v>
      </c>
      <c r="J248" s="62">
        <f t="shared" si="90"/>
        <v>-100000</v>
      </c>
      <c r="K248" s="62">
        <f t="shared" si="90"/>
        <v>-100000</v>
      </c>
      <c r="L248" s="62">
        <f t="shared" si="90"/>
        <v>-100000</v>
      </c>
      <c r="M248" s="62">
        <f t="shared" si="90"/>
        <v>-100000</v>
      </c>
      <c r="N248" s="62">
        <f t="shared" si="90"/>
        <v>-100000</v>
      </c>
      <c r="O248" s="62">
        <f t="shared" si="90"/>
        <v>-100000</v>
      </c>
      <c r="P248" s="62">
        <f t="shared" si="90"/>
        <v>-100000</v>
      </c>
      <c r="Q248" s="62">
        <f t="shared" si="90"/>
        <v>-100000</v>
      </c>
      <c r="R248" s="62">
        <f t="shared" si="90"/>
        <v>-100000</v>
      </c>
      <c r="S248" s="62">
        <f t="shared" si="90"/>
        <v>-100000</v>
      </c>
      <c r="T248" s="62">
        <f t="shared" si="90"/>
        <v>-100000</v>
      </c>
      <c r="U248" s="62">
        <f t="shared" si="90"/>
        <v>-100000</v>
      </c>
      <c r="V248" s="62">
        <f t="shared" si="90"/>
        <v>-100000</v>
      </c>
      <c r="W248" s="62">
        <f t="shared" si="90"/>
        <v>-100000</v>
      </c>
      <c r="X248" s="62">
        <f t="shared" si="90"/>
        <v>-100000</v>
      </c>
      <c r="Y248" s="62">
        <f t="shared" si="90"/>
        <v>-100000</v>
      </c>
      <c r="Z248" s="62">
        <f t="shared" si="90"/>
        <v>-100000</v>
      </c>
      <c r="AA248" s="62">
        <f t="shared" si="90"/>
        <v>-100000</v>
      </c>
      <c r="AB248" s="62">
        <f t="shared" si="90"/>
        <v>-100000</v>
      </c>
      <c r="AC248" s="62">
        <f t="shared" si="90"/>
        <v>-100000</v>
      </c>
    </row>
    <row r="249" spans="1:44" x14ac:dyDescent="0.25">
      <c r="A249" s="30" t="str">
        <f t="shared" si="89"/>
        <v>WACC</v>
      </c>
      <c r="B249" s="62">
        <f t="shared" si="90"/>
        <v>0.06</v>
      </c>
      <c r="C249" s="62">
        <f t="shared" si="90"/>
        <v>0.06</v>
      </c>
      <c r="D249" s="62">
        <f t="shared" si="90"/>
        <v>0.06</v>
      </c>
      <c r="E249" s="62">
        <f t="shared" si="90"/>
        <v>0.06</v>
      </c>
      <c r="F249" s="62">
        <f t="shared" si="90"/>
        <v>0.06</v>
      </c>
      <c r="G249" s="62">
        <f t="shared" si="90"/>
        <v>0.06</v>
      </c>
      <c r="H249" s="62">
        <f t="shared" si="90"/>
        <v>0.06</v>
      </c>
      <c r="I249" s="62">
        <f t="shared" si="90"/>
        <v>0.06</v>
      </c>
      <c r="J249" s="62">
        <f t="shared" si="90"/>
        <v>0.06</v>
      </c>
      <c r="K249" s="62">
        <f t="shared" si="90"/>
        <v>0.06</v>
      </c>
      <c r="L249" s="62">
        <f t="shared" si="90"/>
        <v>0.06</v>
      </c>
      <c r="M249" s="62">
        <f t="shared" si="90"/>
        <v>0.06</v>
      </c>
      <c r="N249" s="62">
        <f t="shared" si="90"/>
        <v>0.06</v>
      </c>
      <c r="O249" s="62">
        <f t="shared" si="90"/>
        <v>0.06</v>
      </c>
      <c r="P249" s="62">
        <f t="shared" si="90"/>
        <v>0.06</v>
      </c>
      <c r="Q249" s="62">
        <f t="shared" si="90"/>
        <v>0.06</v>
      </c>
      <c r="R249" s="62">
        <f t="shared" si="90"/>
        <v>0.06</v>
      </c>
      <c r="S249" s="62">
        <f t="shared" si="90"/>
        <v>0.06</v>
      </c>
      <c r="T249" s="62">
        <f t="shared" si="90"/>
        <v>0.06</v>
      </c>
      <c r="U249" s="62">
        <f t="shared" si="90"/>
        <v>0.06</v>
      </c>
      <c r="V249" s="62">
        <f t="shared" si="90"/>
        <v>0.06</v>
      </c>
      <c r="W249" s="62">
        <f t="shared" si="90"/>
        <v>0.06</v>
      </c>
      <c r="X249" s="62">
        <f t="shared" si="90"/>
        <v>0.06</v>
      </c>
      <c r="Y249" s="62">
        <f t="shared" si="90"/>
        <v>0.06</v>
      </c>
      <c r="Z249" s="62">
        <f t="shared" si="90"/>
        <v>0.06</v>
      </c>
      <c r="AA249" s="62">
        <f t="shared" si="90"/>
        <v>0.06</v>
      </c>
      <c r="AB249" s="62">
        <f t="shared" si="90"/>
        <v>0.06</v>
      </c>
      <c r="AC249" s="62">
        <f t="shared" si="90"/>
        <v>0.06</v>
      </c>
    </row>
    <row r="250" spans="1:44" x14ac:dyDescent="0.25">
      <c r="A250" s="30" t="str">
        <f t="shared" si="89"/>
        <v>Opex fix (admin, crew, insurance)</v>
      </c>
      <c r="B250" s="62">
        <f t="shared" si="90"/>
        <v>1208235.294117647</v>
      </c>
      <c r="C250" s="62">
        <f t="shared" si="90"/>
        <v>1208235.294117647</v>
      </c>
      <c r="D250" s="62">
        <f t="shared" si="90"/>
        <v>1208235.294117647</v>
      </c>
      <c r="E250" s="62">
        <f t="shared" si="90"/>
        <v>1208235.294117647</v>
      </c>
      <c r="F250" s="62">
        <f t="shared" si="90"/>
        <v>1208235.294117647</v>
      </c>
      <c r="G250" s="62">
        <f t="shared" si="90"/>
        <v>1208235.294117647</v>
      </c>
      <c r="H250" s="62">
        <f t="shared" si="90"/>
        <v>1208235.294117647</v>
      </c>
      <c r="I250" s="62">
        <f t="shared" si="90"/>
        <v>1208235.294117647</v>
      </c>
      <c r="J250" s="62">
        <f t="shared" si="90"/>
        <v>1208235.294117647</v>
      </c>
      <c r="K250" s="62">
        <f t="shared" si="90"/>
        <v>1208235.294117647</v>
      </c>
      <c r="L250" s="62">
        <f t="shared" si="90"/>
        <v>1208235.294117647</v>
      </c>
      <c r="M250" s="62">
        <f t="shared" si="90"/>
        <v>1208235.294117647</v>
      </c>
      <c r="N250" s="62">
        <f t="shared" si="90"/>
        <v>1208235.294117647</v>
      </c>
      <c r="O250" s="62">
        <f t="shared" si="90"/>
        <v>1208235.294117647</v>
      </c>
      <c r="P250" s="62">
        <f t="shared" si="90"/>
        <v>1208235.294117647</v>
      </c>
      <c r="Q250" s="62">
        <f t="shared" si="90"/>
        <v>1208235.294117647</v>
      </c>
      <c r="R250" s="62">
        <f t="shared" si="90"/>
        <v>1208235.294117647</v>
      </c>
      <c r="S250" s="62">
        <f t="shared" si="90"/>
        <v>1208235.294117647</v>
      </c>
      <c r="T250" s="62">
        <f t="shared" si="90"/>
        <v>1208235.294117647</v>
      </c>
      <c r="U250" s="62">
        <f t="shared" si="90"/>
        <v>1208235.294117647</v>
      </c>
      <c r="V250" s="62">
        <f t="shared" si="90"/>
        <v>1208235.294117647</v>
      </c>
      <c r="W250" s="62">
        <f t="shared" si="90"/>
        <v>1208235.294117647</v>
      </c>
      <c r="X250" s="62">
        <f t="shared" si="90"/>
        <v>1208235.294117647</v>
      </c>
      <c r="Y250" s="62">
        <f t="shared" si="90"/>
        <v>1208235.294117647</v>
      </c>
      <c r="Z250" s="62">
        <f t="shared" si="90"/>
        <v>1208235.294117647</v>
      </c>
      <c r="AA250" s="62">
        <f t="shared" si="90"/>
        <v>1208235.294117647</v>
      </c>
      <c r="AB250" s="62">
        <f t="shared" si="90"/>
        <v>1208235.294117647</v>
      </c>
      <c r="AC250" s="62">
        <f t="shared" si="90"/>
        <v>1208235.294117647</v>
      </c>
    </row>
    <row r="251" spans="1:44" x14ac:dyDescent="0.25">
      <c r="A251" s="30" t="str">
        <f t="shared" si="89"/>
        <v>Opex maintenance &amp; repair</v>
      </c>
      <c r="B251" s="62">
        <f t="shared" si="90"/>
        <v>488235.29411764705</v>
      </c>
      <c r="C251" s="62">
        <f t="shared" si="90"/>
        <v>488235.29411764705</v>
      </c>
      <c r="D251" s="62">
        <f t="shared" si="90"/>
        <v>488235.29411764705</v>
      </c>
      <c r="E251" s="62">
        <f t="shared" si="90"/>
        <v>488235.29411764705</v>
      </c>
      <c r="F251" s="62">
        <f t="shared" si="90"/>
        <v>488235.29411764705</v>
      </c>
      <c r="G251" s="62">
        <f t="shared" si="90"/>
        <v>488235.29411764705</v>
      </c>
      <c r="H251" s="62">
        <f t="shared" si="90"/>
        <v>488235.29411764705</v>
      </c>
      <c r="I251" s="62">
        <f t="shared" si="90"/>
        <v>488235.29411764705</v>
      </c>
      <c r="J251" s="62">
        <f t="shared" si="90"/>
        <v>488235.29411764705</v>
      </c>
      <c r="K251" s="62">
        <f t="shared" si="90"/>
        <v>488235.29411764705</v>
      </c>
      <c r="L251" s="62">
        <f t="shared" si="90"/>
        <v>488235.29411764705</v>
      </c>
      <c r="M251" s="62">
        <f t="shared" si="90"/>
        <v>488235.29411764705</v>
      </c>
      <c r="N251" s="62">
        <f t="shared" si="90"/>
        <v>488235.29411764705</v>
      </c>
      <c r="O251" s="62">
        <f t="shared" si="90"/>
        <v>488235.29411764705</v>
      </c>
      <c r="P251" s="62">
        <f t="shared" si="90"/>
        <v>488235.29411764705</v>
      </c>
      <c r="Q251" s="62">
        <f t="shared" si="90"/>
        <v>488235.29411764705</v>
      </c>
      <c r="R251" s="62">
        <f t="shared" si="90"/>
        <v>488235.29411764705</v>
      </c>
      <c r="S251" s="62">
        <f t="shared" si="90"/>
        <v>488235.29411764705</v>
      </c>
      <c r="T251" s="62">
        <f t="shared" si="90"/>
        <v>488235.29411764705</v>
      </c>
      <c r="U251" s="62">
        <f t="shared" si="90"/>
        <v>488235.29411764705</v>
      </c>
      <c r="V251" s="62">
        <f t="shared" si="90"/>
        <v>488235.29411764705</v>
      </c>
      <c r="W251" s="62">
        <f t="shared" si="90"/>
        <v>488235.29411764705</v>
      </c>
      <c r="X251" s="62">
        <f t="shared" si="90"/>
        <v>488235.29411764705</v>
      </c>
      <c r="Y251" s="62">
        <f t="shared" si="90"/>
        <v>488235.29411764705</v>
      </c>
      <c r="Z251" s="62">
        <f t="shared" si="90"/>
        <v>488235.29411764705</v>
      </c>
      <c r="AA251" s="62">
        <f t="shared" si="90"/>
        <v>488235.29411764705</v>
      </c>
      <c r="AB251" s="62">
        <f t="shared" si="90"/>
        <v>488235.29411764705</v>
      </c>
      <c r="AC251" s="62">
        <f t="shared" si="90"/>
        <v>488235.29411764705</v>
      </c>
    </row>
    <row r="252" spans="1:44" x14ac:dyDescent="0.25">
      <c r="A252" s="30" t="str">
        <f t="shared" si="89"/>
        <v>Opex var (mode-fees)</v>
      </c>
      <c r="B252" s="62">
        <f t="shared" si="90"/>
        <v>0.81280569096848254</v>
      </c>
      <c r="C252" s="62">
        <f t="shared" si="90"/>
        <v>0.81280569096848254</v>
      </c>
      <c r="D252" s="62">
        <f t="shared" si="90"/>
        <v>0.81280569096848254</v>
      </c>
      <c r="E252" s="62">
        <f t="shared" si="90"/>
        <v>0.81280569096848254</v>
      </c>
      <c r="F252" s="62">
        <f t="shared" si="90"/>
        <v>0.81280569096848254</v>
      </c>
      <c r="G252" s="62">
        <f t="shared" si="90"/>
        <v>0.81280569096848254</v>
      </c>
      <c r="H252" s="62">
        <f t="shared" si="90"/>
        <v>0.81280569096848254</v>
      </c>
      <c r="I252" s="62">
        <f t="shared" si="90"/>
        <v>0.81280569096848254</v>
      </c>
      <c r="J252" s="62">
        <f t="shared" si="90"/>
        <v>0.81280569096848254</v>
      </c>
      <c r="K252" s="62">
        <f t="shared" si="90"/>
        <v>0.81280569096848254</v>
      </c>
      <c r="L252" s="62">
        <f t="shared" si="90"/>
        <v>0.81280569096848254</v>
      </c>
      <c r="M252" s="62">
        <f t="shared" si="90"/>
        <v>0.81280569096848254</v>
      </c>
      <c r="N252" s="62">
        <f t="shared" si="90"/>
        <v>0.81280569096848254</v>
      </c>
      <c r="O252" s="62">
        <f t="shared" si="90"/>
        <v>0.81280569096848254</v>
      </c>
      <c r="P252" s="62">
        <f t="shared" si="90"/>
        <v>0.81280569096848254</v>
      </c>
      <c r="Q252" s="62">
        <f t="shared" si="90"/>
        <v>0.81280569096848254</v>
      </c>
      <c r="R252" s="62">
        <f t="shared" si="90"/>
        <v>0.81280569096848254</v>
      </c>
      <c r="S252" s="62">
        <f t="shared" si="90"/>
        <v>0.81280569096848254</v>
      </c>
      <c r="T252" s="62">
        <f t="shared" si="90"/>
        <v>0.81280569096848254</v>
      </c>
      <c r="U252" s="62">
        <f t="shared" si="90"/>
        <v>0.81280569096848254</v>
      </c>
      <c r="V252" s="62">
        <f t="shared" si="90"/>
        <v>0.81280569096848254</v>
      </c>
      <c r="W252" s="62">
        <f t="shared" si="90"/>
        <v>0.81280569096848254</v>
      </c>
      <c r="X252" s="62">
        <f t="shared" si="90"/>
        <v>0.81280569096848254</v>
      </c>
      <c r="Y252" s="62">
        <f t="shared" si="90"/>
        <v>0.81280569096848254</v>
      </c>
      <c r="Z252" s="62">
        <f t="shared" si="90"/>
        <v>0.81280569096848254</v>
      </c>
      <c r="AA252" s="62">
        <f t="shared" si="90"/>
        <v>0.81280569096848254</v>
      </c>
      <c r="AB252" s="62">
        <f t="shared" si="90"/>
        <v>0.81280569096848254</v>
      </c>
      <c r="AC252" s="62">
        <f t="shared" si="90"/>
        <v>0.81280569096848254</v>
      </c>
    </row>
    <row r="253" spans="1:44" x14ac:dyDescent="0.25">
      <c r="A253" s="30" t="str">
        <f t="shared" si="89"/>
        <v>Fuel Economy</v>
      </c>
      <c r="B253" s="62">
        <f t="shared" si="90"/>
        <v>646.89677603543487</v>
      </c>
      <c r="C253" s="62">
        <f t="shared" si="90"/>
        <v>646.85211887817047</v>
      </c>
      <c r="D253" s="62">
        <f t="shared" si="90"/>
        <v>646.78819315220449</v>
      </c>
      <c r="E253" s="62">
        <f t="shared" si="90"/>
        <v>646.6967429057521</v>
      </c>
      <c r="F253" s="62">
        <f t="shared" si="90"/>
        <v>646.5660403240729</v>
      </c>
      <c r="G253" s="62">
        <f t="shared" si="90"/>
        <v>646.37949949401741</v>
      </c>
      <c r="H253" s="62">
        <f t="shared" si="90"/>
        <v>646.11381958854338</v>
      </c>
      <c r="I253" s="62">
        <f t="shared" si="90"/>
        <v>645.73659220845991</v>
      </c>
      <c r="J253" s="62">
        <f t="shared" si="90"/>
        <v>645.20341755594859</v>
      </c>
      <c r="K253" s="62">
        <f t="shared" si="90"/>
        <v>644.4548499630904</v>
      </c>
      <c r="L253" s="62">
        <f t="shared" si="90"/>
        <v>643.41406927056653</v>
      </c>
      <c r="M253" s="62">
        <f t="shared" si="90"/>
        <v>641.98719787679943</v>
      </c>
      <c r="N253" s="62">
        <f t="shared" si="90"/>
        <v>640.0696356209337</v>
      </c>
      <c r="O253" s="62">
        <f t="shared" si="90"/>
        <v>637.56301130673319</v>
      </c>
      <c r="P253" s="62">
        <f t="shared" si="90"/>
        <v>634.40634165749691</v>
      </c>
      <c r="Q253" s="62">
        <f t="shared" si="90"/>
        <v>630.6184286906298</v>
      </c>
      <c r="R253" s="62">
        <f t="shared" si="90"/>
        <v>626.33515650399931</v>
      </c>
      <c r="S253" s="62">
        <f t="shared" si="90"/>
        <v>621.81332363039712</v>
      </c>
      <c r="T253" s="62">
        <f t="shared" si="90"/>
        <v>617.38047196989623</v>
      </c>
      <c r="U253" s="62">
        <f t="shared" si="90"/>
        <v>613.34515585949862</v>
      </c>
      <c r="V253" s="62">
        <f t="shared" si="90"/>
        <v>609.91571180572532</v>
      </c>
      <c r="W253" s="62">
        <f t="shared" si="90"/>
        <v>607.1693412972852</v>
      </c>
      <c r="X253" s="62">
        <f t="shared" si="90"/>
        <v>605.0737387067237</v>
      </c>
      <c r="Y253" s="62">
        <f t="shared" si="90"/>
        <v>603.53330273509027</v>
      </c>
      <c r="Z253" s="62">
        <f t="shared" si="90"/>
        <v>602.43191330034256</v>
      </c>
      <c r="AA253" s="62">
        <f t="shared" si="90"/>
        <v>601.66000195939125</v>
      </c>
      <c r="AB253" s="62">
        <f t="shared" si="90"/>
        <v>601.12656377741496</v>
      </c>
      <c r="AC253" s="62">
        <f t="shared" si="90"/>
        <v>600.7615054472443</v>
      </c>
    </row>
    <row r="254" spans="1:44" x14ac:dyDescent="0.25">
      <c r="A254" s="30" t="str">
        <f t="shared" si="89"/>
        <v>Fuel Cost</v>
      </c>
      <c r="B254" s="62">
        <f t="shared" si="90"/>
        <v>3.1399999999999997E-2</v>
      </c>
      <c r="C254" s="62">
        <f t="shared" si="90"/>
        <v>3.1399999999999997E-2</v>
      </c>
      <c r="D254" s="62">
        <f t="shared" si="90"/>
        <v>3.1399999999999997E-2</v>
      </c>
      <c r="E254" s="62">
        <f t="shared" ref="E254:AC254" si="91">$B234+($C234-$B234)*(1-T234)</f>
        <v>3.1399999999999997E-2</v>
      </c>
      <c r="F254" s="62">
        <f t="shared" si="91"/>
        <v>3.1399999999999997E-2</v>
      </c>
      <c r="G254" s="62">
        <f t="shared" si="91"/>
        <v>3.1399999999999997E-2</v>
      </c>
      <c r="H254" s="62">
        <f t="shared" si="91"/>
        <v>3.1399999999999997E-2</v>
      </c>
      <c r="I254" s="62">
        <f t="shared" si="91"/>
        <v>3.1399999999999997E-2</v>
      </c>
      <c r="J254" s="62">
        <f t="shared" si="91"/>
        <v>3.1399999999999997E-2</v>
      </c>
      <c r="K254" s="62">
        <f t="shared" si="91"/>
        <v>3.1399999999999997E-2</v>
      </c>
      <c r="L254" s="62">
        <f t="shared" si="91"/>
        <v>3.1399999999999997E-2</v>
      </c>
      <c r="M254" s="62">
        <f t="shared" si="91"/>
        <v>3.1399999999999997E-2</v>
      </c>
      <c r="N254" s="62">
        <f t="shared" si="91"/>
        <v>3.1399999999999997E-2</v>
      </c>
      <c r="O254" s="62">
        <f t="shared" si="91"/>
        <v>3.1399999999999997E-2</v>
      </c>
      <c r="P254" s="62">
        <f t="shared" si="91"/>
        <v>3.1399999999999997E-2</v>
      </c>
      <c r="Q254" s="62">
        <f t="shared" si="91"/>
        <v>3.1399999999999997E-2</v>
      </c>
      <c r="R254" s="62">
        <f t="shared" si="91"/>
        <v>3.1399999999999997E-2</v>
      </c>
      <c r="S254" s="62">
        <f t="shared" si="91"/>
        <v>3.1399999999999997E-2</v>
      </c>
      <c r="T254" s="62">
        <f t="shared" si="91"/>
        <v>3.1399999999999997E-2</v>
      </c>
      <c r="U254" s="62">
        <f t="shared" si="91"/>
        <v>3.1399999999999997E-2</v>
      </c>
      <c r="V254" s="62">
        <f t="shared" si="91"/>
        <v>3.1399999999999997E-2</v>
      </c>
      <c r="W254" s="62">
        <f t="shared" si="91"/>
        <v>3.1399999999999997E-2</v>
      </c>
      <c r="X254" s="62">
        <f t="shared" si="91"/>
        <v>3.1399999999999997E-2</v>
      </c>
      <c r="Y254" s="62">
        <f t="shared" si="91"/>
        <v>3.1399999999999997E-2</v>
      </c>
      <c r="Z254" s="62">
        <f t="shared" si="91"/>
        <v>3.1399999999999997E-2</v>
      </c>
      <c r="AA254" s="62">
        <f t="shared" si="91"/>
        <v>3.1399999999999997E-2</v>
      </c>
      <c r="AB254" s="62">
        <f t="shared" si="91"/>
        <v>3.1399999999999997E-2</v>
      </c>
      <c r="AC254" s="62">
        <f t="shared" si="91"/>
        <v>3.1399999999999997E-2</v>
      </c>
    </row>
    <row r="255" spans="1:44" x14ac:dyDescent="0.25">
      <c r="A255" s="30" t="str">
        <f t="shared" si="89"/>
        <v>Emission Cost</v>
      </c>
      <c r="B255" s="62">
        <f>$B235+($C235-$B235)*(1-Q235)</f>
        <v>0</v>
      </c>
      <c r="C255" s="62">
        <f t="shared" ref="C255:AC258" si="92">$B235+($C235-$B235)*(1-R235)</f>
        <v>0</v>
      </c>
      <c r="D255" s="62">
        <f t="shared" si="92"/>
        <v>0</v>
      </c>
      <c r="E255" s="62">
        <f t="shared" si="92"/>
        <v>0</v>
      </c>
      <c r="F255" s="62">
        <f t="shared" si="92"/>
        <v>0</v>
      </c>
      <c r="G255" s="62">
        <f t="shared" si="92"/>
        <v>0</v>
      </c>
      <c r="H255" s="62">
        <f t="shared" si="92"/>
        <v>0</v>
      </c>
      <c r="I255" s="62">
        <f t="shared" si="92"/>
        <v>0</v>
      </c>
      <c r="J255" s="62">
        <f t="shared" si="92"/>
        <v>0</v>
      </c>
      <c r="K255" s="62">
        <f t="shared" si="92"/>
        <v>0</v>
      </c>
      <c r="L255" s="62">
        <f t="shared" si="92"/>
        <v>0</v>
      </c>
      <c r="M255" s="62">
        <f t="shared" si="92"/>
        <v>0</v>
      </c>
      <c r="N255" s="62">
        <f t="shared" si="92"/>
        <v>0</v>
      </c>
      <c r="O255" s="62">
        <f t="shared" si="92"/>
        <v>0</v>
      </c>
      <c r="P255" s="62">
        <f t="shared" si="92"/>
        <v>0</v>
      </c>
      <c r="Q255" s="62">
        <f t="shared" si="92"/>
        <v>0</v>
      </c>
      <c r="R255" s="62">
        <f t="shared" si="92"/>
        <v>0</v>
      </c>
      <c r="S255" s="62">
        <f t="shared" si="92"/>
        <v>0</v>
      </c>
      <c r="T255" s="62">
        <f t="shared" si="92"/>
        <v>0</v>
      </c>
      <c r="U255" s="62">
        <f t="shared" si="92"/>
        <v>0</v>
      </c>
      <c r="V255" s="62">
        <f t="shared" si="92"/>
        <v>0</v>
      </c>
      <c r="W255" s="62">
        <f t="shared" si="92"/>
        <v>0</v>
      </c>
      <c r="X255" s="62">
        <f t="shared" si="92"/>
        <v>0</v>
      </c>
      <c r="Y255" s="62">
        <f t="shared" si="92"/>
        <v>0</v>
      </c>
      <c r="Z255" s="62">
        <f t="shared" si="92"/>
        <v>0</v>
      </c>
      <c r="AA255" s="62">
        <f t="shared" si="92"/>
        <v>0</v>
      </c>
      <c r="AB255" s="62">
        <f t="shared" si="92"/>
        <v>0</v>
      </c>
      <c r="AC255" s="62">
        <f t="shared" si="92"/>
        <v>0</v>
      </c>
    </row>
    <row r="256" spans="1:44" x14ac:dyDescent="0.25">
      <c r="A256" s="30" t="str">
        <f t="shared" si="89"/>
        <v>Lifetime vehicle</v>
      </c>
      <c r="B256" s="62">
        <f>$B236+($C236-$B236)*(1-Q236)</f>
        <v>25</v>
      </c>
      <c r="C256" s="62">
        <f t="shared" si="92"/>
        <v>25</v>
      </c>
      <c r="D256" s="62">
        <f t="shared" si="92"/>
        <v>25</v>
      </c>
      <c r="E256" s="62">
        <f t="shared" si="92"/>
        <v>25</v>
      </c>
      <c r="F256" s="62">
        <f t="shared" si="92"/>
        <v>25</v>
      </c>
      <c r="G256" s="62">
        <f t="shared" si="92"/>
        <v>25</v>
      </c>
      <c r="H256" s="62">
        <f t="shared" si="92"/>
        <v>25</v>
      </c>
      <c r="I256" s="62">
        <f t="shared" si="92"/>
        <v>25</v>
      </c>
      <c r="J256" s="62">
        <f t="shared" si="92"/>
        <v>25</v>
      </c>
      <c r="K256" s="62">
        <f t="shared" si="92"/>
        <v>25</v>
      </c>
      <c r="L256" s="62">
        <f t="shared" si="92"/>
        <v>25</v>
      </c>
      <c r="M256" s="62">
        <f t="shared" si="92"/>
        <v>25</v>
      </c>
      <c r="N256" s="62">
        <f t="shared" si="92"/>
        <v>25</v>
      </c>
      <c r="O256" s="62">
        <f t="shared" si="92"/>
        <v>25</v>
      </c>
      <c r="P256" s="62">
        <f t="shared" si="92"/>
        <v>25</v>
      </c>
      <c r="Q256" s="62">
        <f t="shared" si="92"/>
        <v>25</v>
      </c>
      <c r="R256" s="62">
        <f t="shared" si="92"/>
        <v>25</v>
      </c>
      <c r="S256" s="62">
        <f t="shared" si="92"/>
        <v>25</v>
      </c>
      <c r="T256" s="62">
        <f t="shared" si="92"/>
        <v>25</v>
      </c>
      <c r="U256" s="62">
        <f t="shared" si="92"/>
        <v>25</v>
      </c>
      <c r="V256" s="62">
        <f t="shared" si="92"/>
        <v>25</v>
      </c>
      <c r="W256" s="62">
        <f t="shared" si="92"/>
        <v>25</v>
      </c>
      <c r="X256" s="62">
        <f t="shared" si="92"/>
        <v>25</v>
      </c>
      <c r="Y256" s="62">
        <f t="shared" si="92"/>
        <v>25</v>
      </c>
      <c r="Z256" s="62">
        <f t="shared" si="92"/>
        <v>25</v>
      </c>
      <c r="AA256" s="62">
        <f t="shared" si="92"/>
        <v>25</v>
      </c>
      <c r="AB256" s="62">
        <f t="shared" si="92"/>
        <v>25</v>
      </c>
      <c r="AC256" s="62">
        <f t="shared" si="92"/>
        <v>25</v>
      </c>
    </row>
    <row r="257" spans="1:29" x14ac:dyDescent="0.25">
      <c r="A257" s="30" t="str">
        <f t="shared" si="89"/>
        <v>Lifetime costumization</v>
      </c>
      <c r="B257" s="62">
        <f>$B237+($C237-$B237)*(1-Q237)</f>
        <v>25</v>
      </c>
      <c r="C257" s="62">
        <f t="shared" si="92"/>
        <v>25</v>
      </c>
      <c r="D257" s="62">
        <f t="shared" si="92"/>
        <v>25</v>
      </c>
      <c r="E257" s="62">
        <f t="shared" si="92"/>
        <v>25</v>
      </c>
      <c r="F257" s="62">
        <f t="shared" si="92"/>
        <v>25</v>
      </c>
      <c r="G257" s="62">
        <f t="shared" si="92"/>
        <v>25</v>
      </c>
      <c r="H257" s="62">
        <f t="shared" si="92"/>
        <v>25</v>
      </c>
      <c r="I257" s="62">
        <f t="shared" si="92"/>
        <v>25</v>
      </c>
      <c r="J257" s="62">
        <f t="shared" si="92"/>
        <v>25</v>
      </c>
      <c r="K257" s="62">
        <f t="shared" si="92"/>
        <v>25</v>
      </c>
      <c r="L257" s="62">
        <f t="shared" si="92"/>
        <v>25</v>
      </c>
      <c r="M257" s="62">
        <f t="shared" si="92"/>
        <v>25</v>
      </c>
      <c r="N257" s="62">
        <f t="shared" si="92"/>
        <v>25</v>
      </c>
      <c r="O257" s="62">
        <f t="shared" si="92"/>
        <v>25</v>
      </c>
      <c r="P257" s="62">
        <f t="shared" si="92"/>
        <v>25</v>
      </c>
      <c r="Q257" s="62">
        <f t="shared" si="92"/>
        <v>25</v>
      </c>
      <c r="R257" s="62">
        <f t="shared" si="92"/>
        <v>25</v>
      </c>
      <c r="S257" s="62">
        <f t="shared" si="92"/>
        <v>25</v>
      </c>
      <c r="T257" s="62">
        <f t="shared" si="92"/>
        <v>25</v>
      </c>
      <c r="U257" s="62">
        <f t="shared" si="92"/>
        <v>25</v>
      </c>
      <c r="V257" s="62">
        <f t="shared" si="92"/>
        <v>25</v>
      </c>
      <c r="W257" s="62">
        <f t="shared" si="92"/>
        <v>25</v>
      </c>
      <c r="X257" s="62">
        <f t="shared" si="92"/>
        <v>25</v>
      </c>
      <c r="Y257" s="62">
        <f t="shared" si="92"/>
        <v>25</v>
      </c>
      <c r="Z257" s="62">
        <f t="shared" si="92"/>
        <v>25</v>
      </c>
      <c r="AA257" s="62">
        <f t="shared" si="92"/>
        <v>25</v>
      </c>
      <c r="AB257" s="62">
        <f t="shared" si="92"/>
        <v>25</v>
      </c>
      <c r="AC257" s="62">
        <f t="shared" si="92"/>
        <v>25</v>
      </c>
    </row>
    <row r="258" spans="1:29" x14ac:dyDescent="0.25">
      <c r="A258" s="30" t="str">
        <f t="shared" si="89"/>
        <v>Tonnage .</v>
      </c>
      <c r="B258" s="62">
        <f>$B238+($C238-$B238)*(1-Q238)</f>
        <v>9450</v>
      </c>
      <c r="C258" s="62">
        <f t="shared" si="92"/>
        <v>9450</v>
      </c>
      <c r="D258" s="62">
        <f t="shared" si="92"/>
        <v>9450</v>
      </c>
      <c r="E258" s="62">
        <f t="shared" si="92"/>
        <v>9450</v>
      </c>
      <c r="F258" s="62">
        <f t="shared" si="92"/>
        <v>9450</v>
      </c>
      <c r="G258" s="62">
        <f t="shared" si="92"/>
        <v>9450</v>
      </c>
      <c r="H258" s="62">
        <f t="shared" si="92"/>
        <v>9450</v>
      </c>
      <c r="I258" s="62">
        <f t="shared" si="92"/>
        <v>9450</v>
      </c>
      <c r="J258" s="62">
        <f t="shared" si="92"/>
        <v>9450</v>
      </c>
      <c r="K258" s="62">
        <f t="shared" si="92"/>
        <v>9450</v>
      </c>
      <c r="L258" s="62">
        <f t="shared" si="92"/>
        <v>9450</v>
      </c>
      <c r="M258" s="62">
        <f t="shared" si="92"/>
        <v>9450</v>
      </c>
      <c r="N258" s="62">
        <f t="shared" si="92"/>
        <v>9450</v>
      </c>
      <c r="O258" s="62">
        <f t="shared" si="92"/>
        <v>9450</v>
      </c>
      <c r="P258" s="62">
        <f t="shared" si="92"/>
        <v>9450</v>
      </c>
      <c r="Q258" s="62">
        <f t="shared" si="92"/>
        <v>9450</v>
      </c>
      <c r="R258" s="62">
        <f t="shared" si="92"/>
        <v>9450</v>
      </c>
      <c r="S258" s="62">
        <f t="shared" si="92"/>
        <v>9450</v>
      </c>
      <c r="T258" s="62">
        <f t="shared" si="92"/>
        <v>9450</v>
      </c>
      <c r="U258" s="62">
        <f t="shared" si="92"/>
        <v>9450</v>
      </c>
      <c r="V258" s="62">
        <f t="shared" si="92"/>
        <v>9450</v>
      </c>
      <c r="W258" s="62">
        <f t="shared" si="92"/>
        <v>9450</v>
      </c>
      <c r="X258" s="62">
        <f t="shared" si="92"/>
        <v>9450</v>
      </c>
      <c r="Y258" s="62">
        <f t="shared" si="92"/>
        <v>9450</v>
      </c>
      <c r="Z258" s="62">
        <f t="shared" si="92"/>
        <v>9450</v>
      </c>
      <c r="AA258" s="62">
        <f t="shared" si="92"/>
        <v>9450</v>
      </c>
      <c r="AB258" s="62">
        <f t="shared" si="92"/>
        <v>9450</v>
      </c>
      <c r="AC258" s="62">
        <f t="shared" si="92"/>
        <v>9450</v>
      </c>
    </row>
    <row r="259" spans="1:29" x14ac:dyDescent="0.25">
      <c r="A259" s="30" t="str">
        <f t="shared" si="89"/>
        <v>Market failure (av. utilization)</v>
      </c>
      <c r="B259" s="62">
        <f t="shared" ref="B259:AC260" si="93">($B239+($C239-$B239)*(1-Q239))*B$44</f>
        <v>3685.5</v>
      </c>
      <c r="C259" s="62">
        <f t="shared" si="93"/>
        <v>3685.5</v>
      </c>
      <c r="D259" s="62">
        <f t="shared" si="93"/>
        <v>3685.5</v>
      </c>
      <c r="E259" s="62">
        <f t="shared" si="93"/>
        <v>3685.5</v>
      </c>
      <c r="F259" s="62">
        <f t="shared" si="93"/>
        <v>3685.5</v>
      </c>
      <c r="G259" s="62">
        <f t="shared" si="93"/>
        <v>3685.5</v>
      </c>
      <c r="H259" s="62">
        <f t="shared" si="93"/>
        <v>3685.5</v>
      </c>
      <c r="I259" s="62">
        <f t="shared" si="93"/>
        <v>3685.5</v>
      </c>
      <c r="J259" s="62">
        <f t="shared" si="93"/>
        <v>3685.5</v>
      </c>
      <c r="K259" s="62">
        <f t="shared" si="93"/>
        <v>3685.5</v>
      </c>
      <c r="L259" s="62">
        <f t="shared" si="93"/>
        <v>3685.5</v>
      </c>
      <c r="M259" s="62">
        <f t="shared" si="93"/>
        <v>3685.5</v>
      </c>
      <c r="N259" s="62">
        <f t="shared" si="93"/>
        <v>3685.5</v>
      </c>
      <c r="O259" s="62">
        <f t="shared" si="93"/>
        <v>3685.5</v>
      </c>
      <c r="P259" s="62">
        <f t="shared" si="93"/>
        <v>3685.5</v>
      </c>
      <c r="Q259" s="62">
        <f t="shared" si="93"/>
        <v>3685.5</v>
      </c>
      <c r="R259" s="62">
        <f t="shared" si="93"/>
        <v>3685.5</v>
      </c>
      <c r="S259" s="62">
        <f t="shared" si="93"/>
        <v>3685.5</v>
      </c>
      <c r="T259" s="62">
        <f t="shared" si="93"/>
        <v>3685.5</v>
      </c>
      <c r="U259" s="62">
        <f t="shared" si="93"/>
        <v>3685.5</v>
      </c>
      <c r="V259" s="62">
        <f t="shared" si="93"/>
        <v>3685.5</v>
      </c>
      <c r="W259" s="62">
        <f t="shared" si="93"/>
        <v>3685.5</v>
      </c>
      <c r="X259" s="62">
        <f t="shared" si="93"/>
        <v>3685.5</v>
      </c>
      <c r="Y259" s="62">
        <f t="shared" si="93"/>
        <v>3685.5</v>
      </c>
      <c r="Z259" s="62">
        <f t="shared" si="93"/>
        <v>3685.5</v>
      </c>
      <c r="AA259" s="62">
        <f t="shared" si="93"/>
        <v>3685.5</v>
      </c>
      <c r="AB259" s="62">
        <f t="shared" si="93"/>
        <v>3685.5</v>
      </c>
      <c r="AC259" s="62">
        <f t="shared" si="93"/>
        <v>3685.5</v>
      </c>
    </row>
    <row r="260" spans="1:29" x14ac:dyDescent="0.25">
      <c r="A260" s="30" t="s">
        <v>73</v>
      </c>
      <c r="B260" s="62">
        <f t="shared" si="93"/>
        <v>0</v>
      </c>
      <c r="C260" s="62">
        <f t="shared" si="93"/>
        <v>0</v>
      </c>
      <c r="D260" s="62">
        <f t="shared" si="93"/>
        <v>0</v>
      </c>
      <c r="E260" s="62">
        <f t="shared" si="93"/>
        <v>0</v>
      </c>
      <c r="F260" s="62">
        <f t="shared" si="93"/>
        <v>0</v>
      </c>
      <c r="G260" s="62">
        <f t="shared" si="93"/>
        <v>0</v>
      </c>
      <c r="H260" s="62">
        <f t="shared" si="93"/>
        <v>0</v>
      </c>
      <c r="I260" s="62">
        <f t="shared" si="93"/>
        <v>0</v>
      </c>
      <c r="J260" s="62">
        <f t="shared" si="93"/>
        <v>0</v>
      </c>
      <c r="K260" s="62">
        <f t="shared" si="93"/>
        <v>0</v>
      </c>
      <c r="L260" s="62">
        <f t="shared" si="93"/>
        <v>0</v>
      </c>
      <c r="M260" s="62">
        <f t="shared" si="93"/>
        <v>0</v>
      </c>
      <c r="N260" s="62">
        <f t="shared" si="93"/>
        <v>0</v>
      </c>
      <c r="O260" s="62">
        <f t="shared" si="93"/>
        <v>0</v>
      </c>
      <c r="P260" s="62">
        <f t="shared" si="93"/>
        <v>0</v>
      </c>
      <c r="Q260" s="62">
        <f t="shared" si="93"/>
        <v>0</v>
      </c>
      <c r="R260" s="62">
        <f t="shared" si="93"/>
        <v>0</v>
      </c>
      <c r="S260" s="62">
        <f t="shared" si="93"/>
        <v>0</v>
      </c>
      <c r="T260" s="62">
        <f t="shared" si="93"/>
        <v>0</v>
      </c>
      <c r="U260" s="62">
        <f t="shared" si="93"/>
        <v>0</v>
      </c>
      <c r="V260" s="62">
        <f t="shared" si="93"/>
        <v>0</v>
      </c>
      <c r="W260" s="62">
        <f t="shared" si="93"/>
        <v>0</v>
      </c>
      <c r="X260" s="62">
        <f t="shared" si="93"/>
        <v>0</v>
      </c>
      <c r="Y260" s="62">
        <f t="shared" si="93"/>
        <v>0</v>
      </c>
      <c r="Z260" s="62">
        <f t="shared" si="93"/>
        <v>0</v>
      </c>
      <c r="AA260" s="62">
        <f t="shared" si="93"/>
        <v>0</v>
      </c>
      <c r="AB260" s="62">
        <f t="shared" si="93"/>
        <v>0</v>
      </c>
      <c r="AC260" s="62">
        <f t="shared" si="93"/>
        <v>0</v>
      </c>
    </row>
    <row r="261" spans="1:29" x14ac:dyDescent="0.25">
      <c r="A261" s="30" t="str">
        <f>A241</f>
        <v>Annual Mileage</v>
      </c>
      <c r="B261" s="62">
        <f t="shared" ref="B261:AC261" si="94">$B241+($C241-$B241)*(1-Q241)</f>
        <v>120000</v>
      </c>
      <c r="C261" s="62">
        <f t="shared" si="94"/>
        <v>120000</v>
      </c>
      <c r="D261" s="62">
        <f t="shared" si="94"/>
        <v>120000</v>
      </c>
      <c r="E261" s="62">
        <f t="shared" si="94"/>
        <v>120000</v>
      </c>
      <c r="F261" s="62">
        <f t="shared" si="94"/>
        <v>120000</v>
      </c>
      <c r="G261" s="62">
        <f t="shared" si="94"/>
        <v>120000</v>
      </c>
      <c r="H261" s="62">
        <f t="shared" si="94"/>
        <v>120000</v>
      </c>
      <c r="I261" s="62">
        <f t="shared" si="94"/>
        <v>120000</v>
      </c>
      <c r="J261" s="62">
        <f t="shared" si="94"/>
        <v>120000</v>
      </c>
      <c r="K261" s="62">
        <f t="shared" si="94"/>
        <v>120000</v>
      </c>
      <c r="L261" s="62">
        <f t="shared" si="94"/>
        <v>120000</v>
      </c>
      <c r="M261" s="62">
        <f t="shared" si="94"/>
        <v>120000</v>
      </c>
      <c r="N261" s="62">
        <f t="shared" si="94"/>
        <v>120000</v>
      </c>
      <c r="O261" s="62">
        <f t="shared" si="94"/>
        <v>120000</v>
      </c>
      <c r="P261" s="62">
        <f t="shared" si="94"/>
        <v>120000</v>
      </c>
      <c r="Q261" s="62">
        <f t="shared" si="94"/>
        <v>120000</v>
      </c>
      <c r="R261" s="62">
        <f t="shared" si="94"/>
        <v>120000</v>
      </c>
      <c r="S261" s="62">
        <f t="shared" si="94"/>
        <v>120000</v>
      </c>
      <c r="T261" s="62">
        <f t="shared" si="94"/>
        <v>120000</v>
      </c>
      <c r="U261" s="62">
        <f t="shared" si="94"/>
        <v>120000</v>
      </c>
      <c r="V261" s="62">
        <f t="shared" si="94"/>
        <v>120000</v>
      </c>
      <c r="W261" s="62">
        <f t="shared" si="94"/>
        <v>120000</v>
      </c>
      <c r="X261" s="62">
        <f t="shared" si="94"/>
        <v>120000</v>
      </c>
      <c r="Y261" s="62">
        <f t="shared" si="94"/>
        <v>120000</v>
      </c>
      <c r="Z261" s="62">
        <f t="shared" si="94"/>
        <v>120000</v>
      </c>
      <c r="AA261" s="62">
        <f t="shared" si="94"/>
        <v>120000</v>
      </c>
      <c r="AB261" s="62">
        <f t="shared" si="94"/>
        <v>120000</v>
      </c>
      <c r="AC261" s="62">
        <f t="shared" si="94"/>
        <v>120000</v>
      </c>
    </row>
    <row r="262" spans="1:29" ht="15.75" thickBot="1" x14ac:dyDescent="0.3">
      <c r="AC262" s="32"/>
    </row>
    <row r="263" spans="1:29" ht="15.75" thickBot="1" x14ac:dyDescent="0.3">
      <c r="A263" s="26" t="s">
        <v>208</v>
      </c>
      <c r="B263" s="27">
        <v>2023</v>
      </c>
      <c r="C263" s="27">
        <v>2024</v>
      </c>
      <c r="D263" s="27">
        <v>2025</v>
      </c>
      <c r="E263" s="27">
        <v>2026</v>
      </c>
      <c r="F263" s="27">
        <v>2027</v>
      </c>
      <c r="G263" s="27">
        <v>2028</v>
      </c>
      <c r="H263" s="27">
        <v>2029</v>
      </c>
      <c r="I263" s="27">
        <v>2030</v>
      </c>
      <c r="J263" s="27">
        <v>2031</v>
      </c>
      <c r="K263" s="27">
        <v>2032</v>
      </c>
      <c r="L263" s="27">
        <v>2033</v>
      </c>
      <c r="M263" s="27">
        <v>2034</v>
      </c>
      <c r="N263" s="27">
        <v>2035</v>
      </c>
      <c r="O263" s="27">
        <v>2036</v>
      </c>
      <c r="P263" s="27">
        <v>2037</v>
      </c>
      <c r="Q263" s="27">
        <v>2038</v>
      </c>
      <c r="R263" s="27">
        <v>2039</v>
      </c>
      <c r="S263" s="27">
        <v>2040</v>
      </c>
      <c r="T263" s="27">
        <v>2041</v>
      </c>
      <c r="U263" s="27">
        <v>2042</v>
      </c>
      <c r="V263" s="27">
        <v>2043</v>
      </c>
      <c r="W263" s="27">
        <v>2044</v>
      </c>
      <c r="X263" s="27">
        <v>2045</v>
      </c>
      <c r="Y263" s="27">
        <v>2046</v>
      </c>
      <c r="Z263" s="27">
        <v>2047</v>
      </c>
      <c r="AA263" s="27">
        <v>2048</v>
      </c>
      <c r="AB263" s="27">
        <v>2049</v>
      </c>
      <c r="AC263" s="28">
        <v>2050</v>
      </c>
    </row>
    <row r="264" spans="1:29" x14ac:dyDescent="0.25">
      <c r="A264" s="29" t="str">
        <f>A245</f>
        <v>Capex vehicle</v>
      </c>
      <c r="B264" s="63">
        <f>((1+B249)^B256)*B249/(((1+B249)^B256)-1)*(B245)</f>
        <v>1173400.7731841092</v>
      </c>
      <c r="C264" s="63">
        <f t="shared" ref="C264:AC264" si="95">((1+C249)^C256)*C249/(((1+C249)^C256)-1)*(C245)</f>
        <v>1173400.7731841092</v>
      </c>
      <c r="D264" s="63">
        <f t="shared" si="95"/>
        <v>1173400.7731841092</v>
      </c>
      <c r="E264" s="63">
        <f t="shared" si="95"/>
        <v>1173400.7731841092</v>
      </c>
      <c r="F264" s="63">
        <f t="shared" si="95"/>
        <v>1173400.7731841092</v>
      </c>
      <c r="G264" s="63">
        <f t="shared" si="95"/>
        <v>1173400.7731841092</v>
      </c>
      <c r="H264" s="63">
        <f t="shared" si="95"/>
        <v>1173400.7731841092</v>
      </c>
      <c r="I264" s="63">
        <f t="shared" si="95"/>
        <v>1173400.7731841092</v>
      </c>
      <c r="J264" s="63">
        <f t="shared" si="95"/>
        <v>1173400.7731841092</v>
      </c>
      <c r="K264" s="63">
        <f t="shared" si="95"/>
        <v>1173400.7731841092</v>
      </c>
      <c r="L264" s="63">
        <f t="shared" si="95"/>
        <v>1173400.7731841092</v>
      </c>
      <c r="M264" s="63">
        <f t="shared" si="95"/>
        <v>1173400.7731841092</v>
      </c>
      <c r="N264" s="63">
        <f t="shared" si="95"/>
        <v>1173400.7731841092</v>
      </c>
      <c r="O264" s="63">
        <f t="shared" si="95"/>
        <v>1173400.7731841092</v>
      </c>
      <c r="P264" s="63">
        <f t="shared" si="95"/>
        <v>1173400.7731841092</v>
      </c>
      <c r="Q264" s="63">
        <f t="shared" si="95"/>
        <v>1173400.7731841092</v>
      </c>
      <c r="R264" s="63">
        <f t="shared" si="95"/>
        <v>1173400.7731841092</v>
      </c>
      <c r="S264" s="63">
        <f t="shared" si="95"/>
        <v>1173400.7731841092</v>
      </c>
      <c r="T264" s="63">
        <f t="shared" si="95"/>
        <v>1173400.7731841092</v>
      </c>
      <c r="U264" s="63">
        <f t="shared" si="95"/>
        <v>1173400.7731841092</v>
      </c>
      <c r="V264" s="63">
        <f t="shared" si="95"/>
        <v>1173400.7731841092</v>
      </c>
      <c r="W264" s="63">
        <f t="shared" si="95"/>
        <v>1173400.7731841092</v>
      </c>
      <c r="X264" s="63">
        <f t="shared" si="95"/>
        <v>1173400.7731841092</v>
      </c>
      <c r="Y264" s="63">
        <f t="shared" si="95"/>
        <v>1173400.7731841092</v>
      </c>
      <c r="Z264" s="63">
        <f t="shared" si="95"/>
        <v>1173400.7731841092</v>
      </c>
      <c r="AA264" s="63">
        <f t="shared" si="95"/>
        <v>1173400.7731841092</v>
      </c>
      <c r="AB264" s="63">
        <f t="shared" si="95"/>
        <v>1173400.7731841092</v>
      </c>
      <c r="AC264" s="63">
        <f t="shared" si="95"/>
        <v>1173400.7731841092</v>
      </c>
    </row>
    <row r="265" spans="1:29" x14ac:dyDescent="0.25">
      <c r="A265" s="30" t="str">
        <f>A246</f>
        <v>Residual value (vehicle)</v>
      </c>
      <c r="B265" s="62">
        <f>((1+B249)^B256)*B249/(((1+B249)^B256)-1)*(B246)</f>
        <v>-117211.22297816433</v>
      </c>
      <c r="C265" s="62">
        <f t="shared" ref="C265:AC265" si="96">((1+C249)^C256)*C249/(((1+C249)^C256)-1)*(C246)</f>
        <v>-117155.47750703427</v>
      </c>
      <c r="D265" s="62">
        <f t="shared" si="96"/>
        <v>-117075.67910674184</v>
      </c>
      <c r="E265" s="62">
        <f t="shared" si="96"/>
        <v>-116961.52188344915</v>
      </c>
      <c r="F265" s="62">
        <f t="shared" si="96"/>
        <v>-116798.36602132194</v>
      </c>
      <c r="G265" s="62">
        <f t="shared" si="96"/>
        <v>-116565.50734662244</v>
      </c>
      <c r="H265" s="62">
        <f t="shared" si="96"/>
        <v>-116233.85946736432</v>
      </c>
      <c r="I265" s="62">
        <f t="shared" si="96"/>
        <v>-115762.96702113429</v>
      </c>
      <c r="J265" s="62">
        <f t="shared" si="96"/>
        <v>-115097.40579826315</v>
      </c>
      <c r="K265" s="62">
        <f t="shared" si="96"/>
        <v>-114162.96984907117</v>
      </c>
      <c r="L265" s="62">
        <f t="shared" si="96"/>
        <v>-112863.76466894078</v>
      </c>
      <c r="M265" s="62">
        <f t="shared" si="96"/>
        <v>-111082.60297034449</v>
      </c>
      <c r="N265" s="62">
        <f t="shared" si="96"/>
        <v>-108688.91250900239</v>
      </c>
      <c r="O265" s="62">
        <f t="shared" si="96"/>
        <v>-105559.89664903973</v>
      </c>
      <c r="P265" s="62">
        <f t="shared" si="96"/>
        <v>-101619.43004574107</v>
      </c>
      <c r="Q265" s="62">
        <f t="shared" si="96"/>
        <v>-96890.983232894243</v>
      </c>
      <c r="R265" s="62">
        <f t="shared" si="96"/>
        <v>-91544.180152521745</v>
      </c>
      <c r="S265" s="62">
        <f t="shared" si="96"/>
        <v>-85899.582077953528</v>
      </c>
      <c r="T265" s="62">
        <f t="shared" si="96"/>
        <v>-80366.059135568226</v>
      </c>
      <c r="U265" s="62">
        <f t="shared" si="96"/>
        <v>-75328.779301543953</v>
      </c>
      <c r="V265" s="62">
        <f t="shared" si="96"/>
        <v>-71047.808765066002</v>
      </c>
      <c r="W265" s="62">
        <f t="shared" si="96"/>
        <v>-67619.518043732241</v>
      </c>
      <c r="X265" s="62">
        <f t="shared" si="96"/>
        <v>-65003.580064954105</v>
      </c>
      <c r="Y265" s="62">
        <f t="shared" si="96"/>
        <v>-63080.655852023017</v>
      </c>
      <c r="Z265" s="62">
        <f t="shared" si="96"/>
        <v>-61705.792858076449</v>
      </c>
      <c r="AA265" s="62">
        <f t="shared" si="96"/>
        <v>-60742.216938606354</v>
      </c>
      <c r="AB265" s="62">
        <f t="shared" si="96"/>
        <v>-60076.3267522479</v>
      </c>
      <c r="AC265" s="62">
        <f t="shared" si="96"/>
        <v>-59620.624915142049</v>
      </c>
    </row>
    <row r="266" spans="1:29" x14ac:dyDescent="0.25">
      <c r="A266" s="30" t="str">
        <f>A247</f>
        <v>Capex costumization</v>
      </c>
      <c r="B266" s="62">
        <f>((1+B249)^B257)*B249/(((1+B249)^B257)-1)*(B247)</f>
        <v>78226.718212273947</v>
      </c>
      <c r="C266" s="62">
        <f t="shared" ref="C266:AC266" si="97">((1+C249)^C257)*C249/(((1+C249)^C257)-1)*(C247)</f>
        <v>78226.718212273947</v>
      </c>
      <c r="D266" s="62">
        <f t="shared" si="97"/>
        <v>78226.718212273947</v>
      </c>
      <c r="E266" s="62">
        <f t="shared" si="97"/>
        <v>78226.718212273947</v>
      </c>
      <c r="F266" s="62">
        <f t="shared" si="97"/>
        <v>78226.718212273947</v>
      </c>
      <c r="G266" s="62">
        <f t="shared" si="97"/>
        <v>78226.718212273947</v>
      </c>
      <c r="H266" s="62">
        <f t="shared" si="97"/>
        <v>78226.718212273947</v>
      </c>
      <c r="I266" s="62">
        <f t="shared" si="97"/>
        <v>78226.718212273947</v>
      </c>
      <c r="J266" s="62">
        <f t="shared" si="97"/>
        <v>78226.718212273947</v>
      </c>
      <c r="K266" s="62">
        <f t="shared" si="97"/>
        <v>78226.718212273947</v>
      </c>
      <c r="L266" s="62">
        <f t="shared" si="97"/>
        <v>78226.718212273947</v>
      </c>
      <c r="M266" s="62">
        <f t="shared" si="97"/>
        <v>78226.718212273947</v>
      </c>
      <c r="N266" s="62">
        <f t="shared" si="97"/>
        <v>78226.718212273947</v>
      </c>
      <c r="O266" s="62">
        <f t="shared" si="97"/>
        <v>78226.718212273947</v>
      </c>
      <c r="P266" s="62">
        <f t="shared" si="97"/>
        <v>78226.718212273947</v>
      </c>
      <c r="Q266" s="62">
        <f t="shared" si="97"/>
        <v>78226.718212273947</v>
      </c>
      <c r="R266" s="62">
        <f t="shared" si="97"/>
        <v>78226.718212273947</v>
      </c>
      <c r="S266" s="62">
        <f t="shared" si="97"/>
        <v>78226.718212273947</v>
      </c>
      <c r="T266" s="62">
        <f t="shared" si="97"/>
        <v>78226.718212273947</v>
      </c>
      <c r="U266" s="62">
        <f t="shared" si="97"/>
        <v>78226.718212273947</v>
      </c>
      <c r="V266" s="62">
        <f t="shared" si="97"/>
        <v>78226.718212273947</v>
      </c>
      <c r="W266" s="62">
        <f t="shared" si="97"/>
        <v>78226.718212273947</v>
      </c>
      <c r="X266" s="62">
        <f t="shared" si="97"/>
        <v>78226.718212273947</v>
      </c>
      <c r="Y266" s="62">
        <f t="shared" si="97"/>
        <v>78226.718212273947</v>
      </c>
      <c r="Z266" s="62">
        <f t="shared" si="97"/>
        <v>78226.718212273947</v>
      </c>
      <c r="AA266" s="62">
        <f t="shared" si="97"/>
        <v>78226.718212273947</v>
      </c>
      <c r="AB266" s="62">
        <f t="shared" si="97"/>
        <v>78226.718212273947</v>
      </c>
      <c r="AC266" s="62">
        <f t="shared" si="97"/>
        <v>78226.718212273947</v>
      </c>
    </row>
    <row r="267" spans="1:29" x14ac:dyDescent="0.25">
      <c r="A267" s="30" t="str">
        <f>A248</f>
        <v>Residual value (costumization)</v>
      </c>
      <c r="B267" s="62">
        <f>((1+B249)^B257)*B249/(((1+B249)^B257)-1)*(B248)</f>
        <v>-7822.6718212273945</v>
      </c>
      <c r="C267" s="62">
        <f t="shared" ref="C267:AC267" si="98">((1+C249)^C257)*C249/(((1+C249)^C257)-1)*(C248)</f>
        <v>-7822.6718212273945</v>
      </c>
      <c r="D267" s="62">
        <f t="shared" si="98"/>
        <v>-7822.6718212273945</v>
      </c>
      <c r="E267" s="62">
        <f t="shared" si="98"/>
        <v>-7822.6718212273945</v>
      </c>
      <c r="F267" s="62">
        <f t="shared" si="98"/>
        <v>-7822.6718212273945</v>
      </c>
      <c r="G267" s="62">
        <f t="shared" si="98"/>
        <v>-7822.6718212273945</v>
      </c>
      <c r="H267" s="62">
        <f t="shared" si="98"/>
        <v>-7822.6718212273945</v>
      </c>
      <c r="I267" s="62">
        <f t="shared" si="98"/>
        <v>-7822.6718212273945</v>
      </c>
      <c r="J267" s="62">
        <f t="shared" si="98"/>
        <v>-7822.6718212273945</v>
      </c>
      <c r="K267" s="62">
        <f t="shared" si="98"/>
        <v>-7822.6718212273945</v>
      </c>
      <c r="L267" s="62">
        <f t="shared" si="98"/>
        <v>-7822.6718212273945</v>
      </c>
      <c r="M267" s="62">
        <f t="shared" si="98"/>
        <v>-7822.6718212273945</v>
      </c>
      <c r="N267" s="62">
        <f t="shared" si="98"/>
        <v>-7822.6718212273945</v>
      </c>
      <c r="O267" s="62">
        <f t="shared" si="98"/>
        <v>-7822.6718212273945</v>
      </c>
      <c r="P267" s="62">
        <f t="shared" si="98"/>
        <v>-7822.6718212273945</v>
      </c>
      <c r="Q267" s="62">
        <f t="shared" si="98"/>
        <v>-7822.6718212273945</v>
      </c>
      <c r="R267" s="62">
        <f t="shared" si="98"/>
        <v>-7822.6718212273945</v>
      </c>
      <c r="S267" s="62">
        <f t="shared" si="98"/>
        <v>-7822.6718212273945</v>
      </c>
      <c r="T267" s="62">
        <f t="shared" si="98"/>
        <v>-7822.6718212273945</v>
      </c>
      <c r="U267" s="62">
        <f t="shared" si="98"/>
        <v>-7822.6718212273945</v>
      </c>
      <c r="V267" s="62">
        <f t="shared" si="98"/>
        <v>-7822.6718212273945</v>
      </c>
      <c r="W267" s="62">
        <f t="shared" si="98"/>
        <v>-7822.6718212273945</v>
      </c>
      <c r="X267" s="62">
        <f t="shared" si="98"/>
        <v>-7822.6718212273945</v>
      </c>
      <c r="Y267" s="62">
        <f t="shared" si="98"/>
        <v>-7822.6718212273945</v>
      </c>
      <c r="Z267" s="62">
        <f t="shared" si="98"/>
        <v>-7822.6718212273945</v>
      </c>
      <c r="AA267" s="62">
        <f t="shared" si="98"/>
        <v>-7822.6718212273945</v>
      </c>
      <c r="AB267" s="62">
        <f t="shared" si="98"/>
        <v>-7822.6718212273945</v>
      </c>
      <c r="AC267" s="62">
        <f t="shared" si="98"/>
        <v>-7822.6718212273945</v>
      </c>
    </row>
    <row r="268" spans="1:29" x14ac:dyDescent="0.25">
      <c r="A268" s="30" t="str">
        <f t="shared" ref="A268:AC269" si="99">A250</f>
        <v>Opex fix (admin, crew, insurance)</v>
      </c>
      <c r="B268" s="62">
        <f t="shared" si="99"/>
        <v>1208235.294117647</v>
      </c>
      <c r="C268" s="62">
        <f t="shared" si="99"/>
        <v>1208235.294117647</v>
      </c>
      <c r="D268" s="62">
        <f t="shared" si="99"/>
        <v>1208235.294117647</v>
      </c>
      <c r="E268" s="62">
        <f t="shared" si="99"/>
        <v>1208235.294117647</v>
      </c>
      <c r="F268" s="62">
        <f t="shared" si="99"/>
        <v>1208235.294117647</v>
      </c>
      <c r="G268" s="62">
        <f t="shared" si="99"/>
        <v>1208235.294117647</v>
      </c>
      <c r="H268" s="62">
        <f t="shared" si="99"/>
        <v>1208235.294117647</v>
      </c>
      <c r="I268" s="62">
        <f t="shared" si="99"/>
        <v>1208235.294117647</v>
      </c>
      <c r="J268" s="62">
        <f t="shared" si="99"/>
        <v>1208235.294117647</v>
      </c>
      <c r="K268" s="62">
        <f t="shared" si="99"/>
        <v>1208235.294117647</v>
      </c>
      <c r="L268" s="62">
        <f t="shared" si="99"/>
        <v>1208235.294117647</v>
      </c>
      <c r="M268" s="62">
        <f t="shared" si="99"/>
        <v>1208235.294117647</v>
      </c>
      <c r="N268" s="62">
        <f t="shared" si="99"/>
        <v>1208235.294117647</v>
      </c>
      <c r="O268" s="62">
        <f t="shared" si="99"/>
        <v>1208235.294117647</v>
      </c>
      <c r="P268" s="62">
        <f t="shared" si="99"/>
        <v>1208235.294117647</v>
      </c>
      <c r="Q268" s="62">
        <f t="shared" si="99"/>
        <v>1208235.294117647</v>
      </c>
      <c r="R268" s="62">
        <f t="shared" si="99"/>
        <v>1208235.294117647</v>
      </c>
      <c r="S268" s="62">
        <f t="shared" si="99"/>
        <v>1208235.294117647</v>
      </c>
      <c r="T268" s="62">
        <f t="shared" si="99"/>
        <v>1208235.294117647</v>
      </c>
      <c r="U268" s="62">
        <f t="shared" si="99"/>
        <v>1208235.294117647</v>
      </c>
      <c r="V268" s="62">
        <f t="shared" si="99"/>
        <v>1208235.294117647</v>
      </c>
      <c r="W268" s="62">
        <f t="shared" si="99"/>
        <v>1208235.294117647</v>
      </c>
      <c r="X268" s="62">
        <f t="shared" si="99"/>
        <v>1208235.294117647</v>
      </c>
      <c r="Y268" s="62">
        <f t="shared" si="99"/>
        <v>1208235.294117647</v>
      </c>
      <c r="Z268" s="62">
        <f t="shared" si="99"/>
        <v>1208235.294117647</v>
      </c>
      <c r="AA268" s="62">
        <f t="shared" si="99"/>
        <v>1208235.294117647</v>
      </c>
      <c r="AB268" s="62">
        <f t="shared" si="99"/>
        <v>1208235.294117647</v>
      </c>
      <c r="AC268" s="62">
        <f t="shared" si="99"/>
        <v>1208235.294117647</v>
      </c>
    </row>
    <row r="269" spans="1:29" x14ac:dyDescent="0.25">
      <c r="A269" s="30" t="str">
        <f t="shared" si="99"/>
        <v>Opex maintenance &amp; repair</v>
      </c>
      <c r="B269" s="62">
        <f t="shared" si="99"/>
        <v>488235.29411764705</v>
      </c>
      <c r="C269" s="62">
        <f t="shared" si="99"/>
        <v>488235.29411764705</v>
      </c>
      <c r="D269" s="62">
        <f t="shared" si="99"/>
        <v>488235.29411764705</v>
      </c>
      <c r="E269" s="62">
        <f t="shared" si="99"/>
        <v>488235.29411764705</v>
      </c>
      <c r="F269" s="62">
        <f t="shared" si="99"/>
        <v>488235.29411764705</v>
      </c>
      <c r="G269" s="62">
        <f t="shared" si="99"/>
        <v>488235.29411764705</v>
      </c>
      <c r="H269" s="62">
        <f t="shared" si="99"/>
        <v>488235.29411764705</v>
      </c>
      <c r="I269" s="62">
        <f t="shared" si="99"/>
        <v>488235.29411764705</v>
      </c>
      <c r="J269" s="62">
        <f t="shared" si="99"/>
        <v>488235.29411764705</v>
      </c>
      <c r="K269" s="62">
        <f t="shared" si="99"/>
        <v>488235.29411764705</v>
      </c>
      <c r="L269" s="62">
        <f t="shared" si="99"/>
        <v>488235.29411764705</v>
      </c>
      <c r="M269" s="62">
        <f t="shared" si="99"/>
        <v>488235.29411764705</v>
      </c>
      <c r="N269" s="62">
        <f t="shared" si="99"/>
        <v>488235.29411764705</v>
      </c>
      <c r="O269" s="62">
        <f t="shared" si="99"/>
        <v>488235.29411764705</v>
      </c>
      <c r="P269" s="62">
        <f t="shared" si="99"/>
        <v>488235.29411764705</v>
      </c>
      <c r="Q269" s="62">
        <f t="shared" si="99"/>
        <v>488235.29411764705</v>
      </c>
      <c r="R269" s="62">
        <f t="shared" si="99"/>
        <v>488235.29411764705</v>
      </c>
      <c r="S269" s="62">
        <f t="shared" si="99"/>
        <v>488235.29411764705</v>
      </c>
      <c r="T269" s="62">
        <f t="shared" si="99"/>
        <v>488235.29411764705</v>
      </c>
      <c r="U269" s="62">
        <f t="shared" si="99"/>
        <v>488235.29411764705</v>
      </c>
      <c r="V269" s="62">
        <f t="shared" si="99"/>
        <v>488235.29411764705</v>
      </c>
      <c r="W269" s="62">
        <f t="shared" si="99"/>
        <v>488235.29411764705</v>
      </c>
      <c r="X269" s="62">
        <f t="shared" si="99"/>
        <v>488235.29411764705</v>
      </c>
      <c r="Y269" s="62">
        <f t="shared" si="99"/>
        <v>488235.29411764705</v>
      </c>
      <c r="Z269" s="62">
        <f t="shared" si="99"/>
        <v>488235.29411764705</v>
      </c>
      <c r="AA269" s="62">
        <f t="shared" si="99"/>
        <v>488235.29411764705</v>
      </c>
      <c r="AB269" s="62">
        <f t="shared" si="99"/>
        <v>488235.29411764705</v>
      </c>
      <c r="AC269" s="62">
        <f t="shared" si="99"/>
        <v>488235.29411764705</v>
      </c>
    </row>
    <row r="270" spans="1:29" x14ac:dyDescent="0.25">
      <c r="A270" s="30" t="str">
        <f>A252</f>
        <v>Opex var (mode-fees)</v>
      </c>
      <c r="B270" s="62">
        <f>B252*B261</f>
        <v>97536.682916217906</v>
      </c>
      <c r="C270" s="62">
        <f t="shared" ref="C270:AC270" si="100">C252*C261</f>
        <v>97536.682916217906</v>
      </c>
      <c r="D270" s="62">
        <f t="shared" si="100"/>
        <v>97536.682916217906</v>
      </c>
      <c r="E270" s="62">
        <f t="shared" si="100"/>
        <v>97536.682916217906</v>
      </c>
      <c r="F270" s="62">
        <f t="shared" si="100"/>
        <v>97536.682916217906</v>
      </c>
      <c r="G270" s="62">
        <f t="shared" si="100"/>
        <v>97536.682916217906</v>
      </c>
      <c r="H270" s="62">
        <f t="shared" si="100"/>
        <v>97536.682916217906</v>
      </c>
      <c r="I270" s="62">
        <f t="shared" si="100"/>
        <v>97536.682916217906</v>
      </c>
      <c r="J270" s="62">
        <f t="shared" si="100"/>
        <v>97536.682916217906</v>
      </c>
      <c r="K270" s="62">
        <f t="shared" si="100"/>
        <v>97536.682916217906</v>
      </c>
      <c r="L270" s="62">
        <f t="shared" si="100"/>
        <v>97536.682916217906</v>
      </c>
      <c r="M270" s="62">
        <f t="shared" si="100"/>
        <v>97536.682916217906</v>
      </c>
      <c r="N270" s="62">
        <f t="shared" si="100"/>
        <v>97536.682916217906</v>
      </c>
      <c r="O270" s="62">
        <f t="shared" si="100"/>
        <v>97536.682916217906</v>
      </c>
      <c r="P270" s="62">
        <f t="shared" si="100"/>
        <v>97536.682916217906</v>
      </c>
      <c r="Q270" s="62">
        <f t="shared" si="100"/>
        <v>97536.682916217906</v>
      </c>
      <c r="R270" s="62">
        <f t="shared" si="100"/>
        <v>97536.682916217906</v>
      </c>
      <c r="S270" s="62">
        <f t="shared" si="100"/>
        <v>97536.682916217906</v>
      </c>
      <c r="T270" s="62">
        <f t="shared" si="100"/>
        <v>97536.682916217906</v>
      </c>
      <c r="U270" s="62">
        <f t="shared" si="100"/>
        <v>97536.682916217906</v>
      </c>
      <c r="V270" s="62">
        <f t="shared" si="100"/>
        <v>97536.682916217906</v>
      </c>
      <c r="W270" s="62">
        <f t="shared" si="100"/>
        <v>97536.682916217906</v>
      </c>
      <c r="X270" s="62">
        <f t="shared" si="100"/>
        <v>97536.682916217906</v>
      </c>
      <c r="Y270" s="62">
        <f t="shared" si="100"/>
        <v>97536.682916217906</v>
      </c>
      <c r="Z270" s="62">
        <f t="shared" si="100"/>
        <v>97536.682916217906</v>
      </c>
      <c r="AA270" s="62">
        <f t="shared" si="100"/>
        <v>97536.682916217906</v>
      </c>
      <c r="AB270" s="62">
        <f t="shared" si="100"/>
        <v>97536.682916217906</v>
      </c>
      <c r="AC270" s="62">
        <f t="shared" si="100"/>
        <v>97536.682916217906</v>
      </c>
    </row>
    <row r="271" spans="1:29" x14ac:dyDescent="0.25">
      <c r="A271" s="30" t="str">
        <f>A254</f>
        <v>Fuel Cost</v>
      </c>
      <c r="B271" s="62">
        <f>B253*B254*B261</f>
        <v>2437507.052101518</v>
      </c>
      <c r="C271" s="62">
        <f t="shared" ref="C271:AC271" si="101">C253*C254*C261</f>
        <v>2437338.7839329462</v>
      </c>
      <c r="D271" s="62">
        <f t="shared" si="101"/>
        <v>2437097.9117975063</v>
      </c>
      <c r="E271" s="62">
        <f t="shared" si="101"/>
        <v>2436753.3272688738</v>
      </c>
      <c r="F271" s="62">
        <f t="shared" si="101"/>
        <v>2436260.8399411063</v>
      </c>
      <c r="G271" s="62">
        <f t="shared" si="101"/>
        <v>2435557.9540934572</v>
      </c>
      <c r="H271" s="62">
        <f t="shared" si="101"/>
        <v>2434556.8722096309</v>
      </c>
      <c r="I271" s="62">
        <f t="shared" si="101"/>
        <v>2433135.479441477</v>
      </c>
      <c r="J271" s="62">
        <f t="shared" si="101"/>
        <v>2431126.4773508143</v>
      </c>
      <c r="K271" s="62">
        <f t="shared" si="101"/>
        <v>2428305.8746609245</v>
      </c>
      <c r="L271" s="62">
        <f t="shared" si="101"/>
        <v>2424384.2130114948</v>
      </c>
      <c r="M271" s="62">
        <f t="shared" si="101"/>
        <v>2419007.7615997801</v>
      </c>
      <c r="N271" s="62">
        <f t="shared" si="101"/>
        <v>2411782.387019678</v>
      </c>
      <c r="O271" s="62">
        <f t="shared" si="101"/>
        <v>2402337.4266037703</v>
      </c>
      <c r="P271" s="62">
        <f t="shared" si="101"/>
        <v>2390443.0953654484</v>
      </c>
      <c r="Q271" s="62">
        <f t="shared" si="101"/>
        <v>2376170.2393062925</v>
      </c>
      <c r="R271" s="62">
        <f t="shared" si="101"/>
        <v>2360030.8697070694</v>
      </c>
      <c r="S271" s="62">
        <f t="shared" si="101"/>
        <v>2342992.6034393362</v>
      </c>
      <c r="T271" s="62">
        <f t="shared" si="101"/>
        <v>2326289.6183825689</v>
      </c>
      <c r="U271" s="62">
        <f t="shared" si="101"/>
        <v>2311084.5472785905</v>
      </c>
      <c r="V271" s="62">
        <f t="shared" si="101"/>
        <v>2298162.4020839729</v>
      </c>
      <c r="W271" s="62">
        <f t="shared" si="101"/>
        <v>2287814.0780081702</v>
      </c>
      <c r="X271" s="62">
        <f t="shared" si="101"/>
        <v>2279917.8474469348</v>
      </c>
      <c r="Y271" s="62">
        <f t="shared" si="101"/>
        <v>2274113.4847058197</v>
      </c>
      <c r="Z271" s="62">
        <f t="shared" si="101"/>
        <v>2269963.4493156904</v>
      </c>
      <c r="AA271" s="62">
        <f t="shared" si="101"/>
        <v>2267054.887382986</v>
      </c>
      <c r="AB271" s="62">
        <f t="shared" si="101"/>
        <v>2265044.8923132992</v>
      </c>
      <c r="AC271" s="62">
        <f t="shared" si="101"/>
        <v>2263669.3525252165</v>
      </c>
    </row>
    <row r="272" spans="1:29" ht="15.75" thickBot="1" x14ac:dyDescent="0.3">
      <c r="A272" s="59" t="str">
        <f>A235</f>
        <v>Emission Cost</v>
      </c>
      <c r="B272" s="62">
        <f>B255*B261</f>
        <v>0</v>
      </c>
      <c r="C272" s="62">
        <f t="shared" ref="C272:AC272" si="102">C255*C261</f>
        <v>0</v>
      </c>
      <c r="D272" s="62">
        <f t="shared" si="102"/>
        <v>0</v>
      </c>
      <c r="E272" s="62">
        <f t="shared" si="102"/>
        <v>0</v>
      </c>
      <c r="F272" s="62">
        <f t="shared" si="102"/>
        <v>0</v>
      </c>
      <c r="G272" s="62">
        <f t="shared" si="102"/>
        <v>0</v>
      </c>
      <c r="H272" s="62">
        <f t="shared" si="102"/>
        <v>0</v>
      </c>
      <c r="I272" s="62">
        <f t="shared" si="102"/>
        <v>0</v>
      </c>
      <c r="J272" s="62">
        <f t="shared" si="102"/>
        <v>0</v>
      </c>
      <c r="K272" s="62">
        <f t="shared" si="102"/>
        <v>0</v>
      </c>
      <c r="L272" s="62">
        <f t="shared" si="102"/>
        <v>0</v>
      </c>
      <c r="M272" s="62">
        <f t="shared" si="102"/>
        <v>0</v>
      </c>
      <c r="N272" s="62">
        <f t="shared" si="102"/>
        <v>0</v>
      </c>
      <c r="O272" s="62">
        <f t="shared" si="102"/>
        <v>0</v>
      </c>
      <c r="P272" s="62">
        <f t="shared" si="102"/>
        <v>0</v>
      </c>
      <c r="Q272" s="62">
        <f t="shared" si="102"/>
        <v>0</v>
      </c>
      <c r="R272" s="62">
        <f t="shared" si="102"/>
        <v>0</v>
      </c>
      <c r="S272" s="62">
        <f t="shared" si="102"/>
        <v>0</v>
      </c>
      <c r="T272" s="62">
        <f t="shared" si="102"/>
        <v>0</v>
      </c>
      <c r="U272" s="62">
        <f t="shared" si="102"/>
        <v>0</v>
      </c>
      <c r="V272" s="62">
        <f t="shared" si="102"/>
        <v>0</v>
      </c>
      <c r="W272" s="62">
        <f t="shared" si="102"/>
        <v>0</v>
      </c>
      <c r="X272" s="62">
        <f t="shared" si="102"/>
        <v>0</v>
      </c>
      <c r="Y272" s="62">
        <f t="shared" si="102"/>
        <v>0</v>
      </c>
      <c r="Z272" s="62">
        <f t="shared" si="102"/>
        <v>0</v>
      </c>
      <c r="AA272" s="62">
        <f t="shared" si="102"/>
        <v>0</v>
      </c>
      <c r="AB272" s="62">
        <f t="shared" si="102"/>
        <v>0</v>
      </c>
      <c r="AC272" s="62">
        <f t="shared" si="102"/>
        <v>0</v>
      </c>
    </row>
    <row r="273" spans="1:29" ht="15.75" thickBot="1" x14ac:dyDescent="0.3">
      <c r="A273" s="31" t="s">
        <v>209</v>
      </c>
      <c r="B273" s="64">
        <f>B264+B265+B266+B267+B268+B269+B270+B271+B272</f>
        <v>5358107.9198500216</v>
      </c>
      <c r="C273" s="64">
        <f t="shared" ref="C273:AC273" si="103">C264+C265+C266+C267+C268+C269+C270+C271+C272</f>
        <v>5357995.3971525803</v>
      </c>
      <c r="D273" s="64">
        <f t="shared" si="103"/>
        <v>5357834.3234174326</v>
      </c>
      <c r="E273" s="64">
        <f t="shared" si="103"/>
        <v>5357603.8961120928</v>
      </c>
      <c r="F273" s="64">
        <f t="shared" si="103"/>
        <v>5357274.5646464527</v>
      </c>
      <c r="G273" s="64">
        <f t="shared" si="103"/>
        <v>5356804.5374735035</v>
      </c>
      <c r="H273" s="64">
        <f t="shared" si="103"/>
        <v>5356135.1034689341</v>
      </c>
      <c r="I273" s="64">
        <f t="shared" si="103"/>
        <v>5355184.6031470113</v>
      </c>
      <c r="J273" s="64">
        <f t="shared" si="103"/>
        <v>5353841.1622792184</v>
      </c>
      <c r="K273" s="64">
        <f t="shared" si="103"/>
        <v>5351954.9955385216</v>
      </c>
      <c r="L273" s="64">
        <f t="shared" si="103"/>
        <v>5349332.5390692223</v>
      </c>
      <c r="M273" s="64">
        <f t="shared" si="103"/>
        <v>5345737.2493561041</v>
      </c>
      <c r="N273" s="64">
        <f t="shared" si="103"/>
        <v>5340905.5652373433</v>
      </c>
      <c r="O273" s="64">
        <f t="shared" si="103"/>
        <v>5334589.6206813985</v>
      </c>
      <c r="P273" s="64">
        <f t="shared" si="103"/>
        <v>5326635.7560463753</v>
      </c>
      <c r="Q273" s="64">
        <f t="shared" si="103"/>
        <v>5317091.3468000665</v>
      </c>
      <c r="R273" s="64">
        <f t="shared" si="103"/>
        <v>5306298.7802812159</v>
      </c>
      <c r="S273" s="64">
        <f t="shared" si="103"/>
        <v>5294905.1120880507</v>
      </c>
      <c r="T273" s="64">
        <f t="shared" si="103"/>
        <v>5283735.6499736682</v>
      </c>
      <c r="U273" s="64">
        <f t="shared" si="103"/>
        <v>5273567.8587037139</v>
      </c>
      <c r="V273" s="64">
        <f t="shared" si="103"/>
        <v>5264926.6840455746</v>
      </c>
      <c r="W273" s="64">
        <f t="shared" si="103"/>
        <v>5258006.650691106</v>
      </c>
      <c r="X273" s="64">
        <f t="shared" si="103"/>
        <v>5252726.358108649</v>
      </c>
      <c r="Y273" s="64">
        <f t="shared" si="103"/>
        <v>5248844.9195804652</v>
      </c>
      <c r="Z273" s="64">
        <f t="shared" si="103"/>
        <v>5246069.7471842822</v>
      </c>
      <c r="AA273" s="64">
        <f t="shared" si="103"/>
        <v>5244124.7611710476</v>
      </c>
      <c r="AB273" s="64">
        <f t="shared" si="103"/>
        <v>5242780.6562877195</v>
      </c>
      <c r="AC273" s="64">
        <f t="shared" si="103"/>
        <v>5241860.818336742</v>
      </c>
    </row>
    <row r="274" spans="1:29" ht="15.75" thickBot="1" x14ac:dyDescent="0.3">
      <c r="AC274" s="32"/>
    </row>
    <row r="275" spans="1:29" ht="15.75" thickBot="1" x14ac:dyDescent="0.3">
      <c r="A275" s="26" t="s">
        <v>208</v>
      </c>
      <c r="B275" s="27">
        <v>2023</v>
      </c>
      <c r="C275" s="27">
        <v>2024</v>
      </c>
      <c r="D275" s="27">
        <v>2025</v>
      </c>
      <c r="E275" s="27">
        <v>2026</v>
      </c>
      <c r="F275" s="27">
        <v>2027</v>
      </c>
      <c r="G275" s="27">
        <v>2028</v>
      </c>
      <c r="H275" s="27">
        <v>2029</v>
      </c>
      <c r="I275" s="27">
        <v>2030</v>
      </c>
      <c r="J275" s="27">
        <v>2031</v>
      </c>
      <c r="K275" s="27">
        <v>2032</v>
      </c>
      <c r="L275" s="27">
        <v>2033</v>
      </c>
      <c r="M275" s="27">
        <v>2034</v>
      </c>
      <c r="N275" s="27">
        <v>2035</v>
      </c>
      <c r="O275" s="27">
        <v>2036</v>
      </c>
      <c r="P275" s="27">
        <v>2037</v>
      </c>
      <c r="Q275" s="27">
        <v>2038</v>
      </c>
      <c r="R275" s="27">
        <v>2039</v>
      </c>
      <c r="S275" s="27">
        <v>2040</v>
      </c>
      <c r="T275" s="27">
        <v>2041</v>
      </c>
      <c r="U275" s="27">
        <v>2042</v>
      </c>
      <c r="V275" s="27">
        <v>2043</v>
      </c>
      <c r="W275" s="27">
        <v>2044</v>
      </c>
      <c r="X275" s="27">
        <v>2045</v>
      </c>
      <c r="Y275" s="27">
        <v>2046</v>
      </c>
      <c r="Z275" s="27">
        <v>2047</v>
      </c>
      <c r="AA275" s="27">
        <v>2048</v>
      </c>
      <c r="AB275" s="27">
        <v>2049</v>
      </c>
      <c r="AC275" s="28">
        <v>2050</v>
      </c>
    </row>
    <row r="276" spans="1:29" x14ac:dyDescent="0.25">
      <c r="A276" s="29" t="str">
        <f t="shared" ref="A276:A283" si="104">A264</f>
        <v>Capex vehicle</v>
      </c>
      <c r="B276" s="65">
        <f>((1+B249)^B256)*B249/(((1+B249)^B256)-1)*(B245)/B261</f>
        <v>9.7783397765342439</v>
      </c>
      <c r="C276" s="65">
        <f t="shared" ref="C276:AC276" si="105">((1+C249)^C256)*C249/(((1+C249)^C256)-1)*(C245)/C261</f>
        <v>9.7783397765342439</v>
      </c>
      <c r="D276" s="65">
        <f t="shared" si="105"/>
        <v>9.7783397765342439</v>
      </c>
      <c r="E276" s="65">
        <f t="shared" si="105"/>
        <v>9.7783397765342439</v>
      </c>
      <c r="F276" s="65">
        <f t="shared" si="105"/>
        <v>9.7783397765342439</v>
      </c>
      <c r="G276" s="65">
        <f t="shared" si="105"/>
        <v>9.7783397765342439</v>
      </c>
      <c r="H276" s="65">
        <f t="shared" si="105"/>
        <v>9.7783397765342439</v>
      </c>
      <c r="I276" s="65">
        <f t="shared" si="105"/>
        <v>9.7783397765342439</v>
      </c>
      <c r="J276" s="65">
        <f t="shared" si="105"/>
        <v>9.7783397765342439</v>
      </c>
      <c r="K276" s="65">
        <f t="shared" si="105"/>
        <v>9.7783397765342439</v>
      </c>
      <c r="L276" s="65">
        <f t="shared" si="105"/>
        <v>9.7783397765342439</v>
      </c>
      <c r="M276" s="65">
        <f t="shared" si="105"/>
        <v>9.7783397765342439</v>
      </c>
      <c r="N276" s="65">
        <f t="shared" si="105"/>
        <v>9.7783397765342439</v>
      </c>
      <c r="O276" s="65">
        <f t="shared" si="105"/>
        <v>9.7783397765342439</v>
      </c>
      <c r="P276" s="65">
        <f t="shared" si="105"/>
        <v>9.7783397765342439</v>
      </c>
      <c r="Q276" s="65">
        <f t="shared" si="105"/>
        <v>9.7783397765342439</v>
      </c>
      <c r="R276" s="65">
        <f t="shared" si="105"/>
        <v>9.7783397765342439</v>
      </c>
      <c r="S276" s="65">
        <f t="shared" si="105"/>
        <v>9.7783397765342439</v>
      </c>
      <c r="T276" s="65">
        <f t="shared" si="105"/>
        <v>9.7783397765342439</v>
      </c>
      <c r="U276" s="65">
        <f t="shared" si="105"/>
        <v>9.7783397765342439</v>
      </c>
      <c r="V276" s="65">
        <f t="shared" si="105"/>
        <v>9.7783397765342439</v>
      </c>
      <c r="W276" s="65">
        <f t="shared" si="105"/>
        <v>9.7783397765342439</v>
      </c>
      <c r="X276" s="65">
        <f t="shared" si="105"/>
        <v>9.7783397765342439</v>
      </c>
      <c r="Y276" s="65">
        <f t="shared" si="105"/>
        <v>9.7783397765342439</v>
      </c>
      <c r="Z276" s="65">
        <f t="shared" si="105"/>
        <v>9.7783397765342439</v>
      </c>
      <c r="AA276" s="65">
        <f t="shared" si="105"/>
        <v>9.7783397765342439</v>
      </c>
      <c r="AB276" s="65">
        <f t="shared" si="105"/>
        <v>9.7783397765342439</v>
      </c>
      <c r="AC276" s="65">
        <f t="shared" si="105"/>
        <v>9.7783397765342439</v>
      </c>
    </row>
    <row r="277" spans="1:29" x14ac:dyDescent="0.25">
      <c r="A277" s="30" t="str">
        <f t="shared" si="104"/>
        <v>Residual value (vehicle)</v>
      </c>
      <c r="B277" s="66">
        <f>((1+B249)^B256)*B249/(((1+B249)^B256)-1)*(B246)/B261</f>
        <v>-0.97676019148470272</v>
      </c>
      <c r="C277" s="66">
        <f t="shared" ref="C277:AC277" si="106">((1+C249)^C256)*C249/(((1+C249)^C256)-1)*(C246)/C261</f>
        <v>-0.97629564589195228</v>
      </c>
      <c r="D277" s="66">
        <f t="shared" si="106"/>
        <v>-0.97563065922284864</v>
      </c>
      <c r="E277" s="66">
        <f t="shared" si="106"/>
        <v>-0.97467934902874298</v>
      </c>
      <c r="F277" s="66">
        <f t="shared" si="106"/>
        <v>-0.97331971684434948</v>
      </c>
      <c r="G277" s="66">
        <f t="shared" si="106"/>
        <v>-0.97137922788852038</v>
      </c>
      <c r="H277" s="66">
        <f t="shared" si="106"/>
        <v>-0.96861549556136939</v>
      </c>
      <c r="I277" s="66">
        <f t="shared" si="106"/>
        <v>-0.96469139184278574</v>
      </c>
      <c r="J277" s="66">
        <f t="shared" si="106"/>
        <v>-0.95914504831885961</v>
      </c>
      <c r="K277" s="66">
        <f t="shared" si="106"/>
        <v>-0.95135808207559314</v>
      </c>
      <c r="L277" s="66">
        <f t="shared" si="106"/>
        <v>-0.94053137224117322</v>
      </c>
      <c r="M277" s="66">
        <f t="shared" si="106"/>
        <v>-0.92568835808620409</v>
      </c>
      <c r="N277" s="66">
        <f t="shared" si="106"/>
        <v>-0.90574093757501994</v>
      </c>
      <c r="O277" s="66">
        <f t="shared" si="106"/>
        <v>-0.87966580540866446</v>
      </c>
      <c r="P277" s="66">
        <f t="shared" si="106"/>
        <v>-0.84682858371450898</v>
      </c>
      <c r="Q277" s="66">
        <f t="shared" si="106"/>
        <v>-0.80742486027411864</v>
      </c>
      <c r="R277" s="66">
        <f t="shared" si="106"/>
        <v>-0.7628681679376812</v>
      </c>
      <c r="S277" s="66">
        <f t="shared" si="106"/>
        <v>-0.71582985064961269</v>
      </c>
      <c r="T277" s="66">
        <f t="shared" si="106"/>
        <v>-0.66971715946306853</v>
      </c>
      <c r="U277" s="66">
        <f t="shared" si="106"/>
        <v>-0.62773982751286628</v>
      </c>
      <c r="V277" s="66">
        <f t="shared" si="106"/>
        <v>-0.59206507304221667</v>
      </c>
      <c r="W277" s="66">
        <f t="shared" si="106"/>
        <v>-0.56349598369776865</v>
      </c>
      <c r="X277" s="66">
        <f t="shared" si="106"/>
        <v>-0.54169650054128426</v>
      </c>
      <c r="Y277" s="66">
        <f t="shared" si="106"/>
        <v>-0.52567213210019181</v>
      </c>
      <c r="Z277" s="66">
        <f t="shared" si="106"/>
        <v>-0.51421494048397043</v>
      </c>
      <c r="AA277" s="66">
        <f t="shared" si="106"/>
        <v>-0.50618514115505298</v>
      </c>
      <c r="AB277" s="66">
        <f t="shared" si="106"/>
        <v>-0.50063605626873253</v>
      </c>
      <c r="AC277" s="66">
        <f t="shared" si="106"/>
        <v>-0.49683854095951707</v>
      </c>
    </row>
    <row r="278" spans="1:29" x14ac:dyDescent="0.25">
      <c r="A278" s="30" t="str">
        <f t="shared" si="104"/>
        <v>Capex costumization</v>
      </c>
      <c r="B278" s="66">
        <f>((1+B249)^B257)*B249/(((1+B249)^B257)-1)*(B247)/B261</f>
        <v>0.65188931843561626</v>
      </c>
      <c r="C278" s="66">
        <f t="shared" ref="C278:AC278" si="107">((1+C249)^C257)*C249/(((1+C249)^C257)-1)*(C247)/C261</f>
        <v>0.65188931843561626</v>
      </c>
      <c r="D278" s="66">
        <f t="shared" si="107"/>
        <v>0.65188931843561626</v>
      </c>
      <c r="E278" s="66">
        <f t="shared" si="107"/>
        <v>0.65188931843561626</v>
      </c>
      <c r="F278" s="66">
        <f t="shared" si="107"/>
        <v>0.65188931843561626</v>
      </c>
      <c r="G278" s="66">
        <f t="shared" si="107"/>
        <v>0.65188931843561626</v>
      </c>
      <c r="H278" s="66">
        <f t="shared" si="107"/>
        <v>0.65188931843561626</v>
      </c>
      <c r="I278" s="66">
        <f t="shared" si="107"/>
        <v>0.65188931843561626</v>
      </c>
      <c r="J278" s="66">
        <f t="shared" si="107"/>
        <v>0.65188931843561626</v>
      </c>
      <c r="K278" s="66">
        <f t="shared" si="107"/>
        <v>0.65188931843561626</v>
      </c>
      <c r="L278" s="66">
        <f t="shared" si="107"/>
        <v>0.65188931843561626</v>
      </c>
      <c r="M278" s="66">
        <f t="shared" si="107"/>
        <v>0.65188931843561626</v>
      </c>
      <c r="N278" s="66">
        <f t="shared" si="107"/>
        <v>0.65188931843561626</v>
      </c>
      <c r="O278" s="66">
        <f t="shared" si="107"/>
        <v>0.65188931843561626</v>
      </c>
      <c r="P278" s="66">
        <f t="shared" si="107"/>
        <v>0.65188931843561626</v>
      </c>
      <c r="Q278" s="66">
        <f t="shared" si="107"/>
        <v>0.65188931843561626</v>
      </c>
      <c r="R278" s="66">
        <f t="shared" si="107"/>
        <v>0.65188931843561626</v>
      </c>
      <c r="S278" s="66">
        <f t="shared" si="107"/>
        <v>0.65188931843561626</v>
      </c>
      <c r="T278" s="66">
        <f t="shared" si="107"/>
        <v>0.65188931843561626</v>
      </c>
      <c r="U278" s="66">
        <f t="shared" si="107"/>
        <v>0.65188931843561626</v>
      </c>
      <c r="V278" s="66">
        <f t="shared" si="107"/>
        <v>0.65188931843561626</v>
      </c>
      <c r="W278" s="66">
        <f t="shared" si="107"/>
        <v>0.65188931843561626</v>
      </c>
      <c r="X278" s="66">
        <f t="shared" si="107"/>
        <v>0.65188931843561626</v>
      </c>
      <c r="Y278" s="66">
        <f t="shared" si="107"/>
        <v>0.65188931843561626</v>
      </c>
      <c r="Z278" s="66">
        <f t="shared" si="107"/>
        <v>0.65188931843561626</v>
      </c>
      <c r="AA278" s="66">
        <f t="shared" si="107"/>
        <v>0.65188931843561626</v>
      </c>
      <c r="AB278" s="66">
        <f t="shared" si="107"/>
        <v>0.65188931843561626</v>
      </c>
      <c r="AC278" s="66">
        <f t="shared" si="107"/>
        <v>0.65188931843561626</v>
      </c>
    </row>
    <row r="279" spans="1:29" x14ac:dyDescent="0.25">
      <c r="A279" s="30" t="str">
        <f t="shared" si="104"/>
        <v>Residual value (costumization)</v>
      </c>
      <c r="B279" s="66">
        <f>((1+B249)^B257)*B249/(((1+B249)^B257)-1)*(B248)/B261</f>
        <v>-6.5188931843561615E-2</v>
      </c>
      <c r="C279" s="66">
        <f t="shared" ref="C279:AC279" si="108">((1+C249)^C257)*C249/(((1+C249)^C257)-1)*(C248)/C261</f>
        <v>-6.5188931843561615E-2</v>
      </c>
      <c r="D279" s="66">
        <f t="shared" si="108"/>
        <v>-6.5188931843561615E-2</v>
      </c>
      <c r="E279" s="66">
        <f t="shared" si="108"/>
        <v>-6.5188931843561615E-2</v>
      </c>
      <c r="F279" s="66">
        <f t="shared" si="108"/>
        <v>-6.5188931843561615E-2</v>
      </c>
      <c r="G279" s="66">
        <f t="shared" si="108"/>
        <v>-6.5188931843561615E-2</v>
      </c>
      <c r="H279" s="66">
        <f t="shared" si="108"/>
        <v>-6.5188931843561615E-2</v>
      </c>
      <c r="I279" s="66">
        <f t="shared" si="108"/>
        <v>-6.5188931843561615E-2</v>
      </c>
      <c r="J279" s="66">
        <f t="shared" si="108"/>
        <v>-6.5188931843561615E-2</v>
      </c>
      <c r="K279" s="66">
        <f t="shared" si="108"/>
        <v>-6.5188931843561615E-2</v>
      </c>
      <c r="L279" s="66">
        <f t="shared" si="108"/>
        <v>-6.5188931843561615E-2</v>
      </c>
      <c r="M279" s="66">
        <f t="shared" si="108"/>
        <v>-6.5188931843561615E-2</v>
      </c>
      <c r="N279" s="66">
        <f t="shared" si="108"/>
        <v>-6.5188931843561615E-2</v>
      </c>
      <c r="O279" s="66">
        <f t="shared" si="108"/>
        <v>-6.5188931843561615E-2</v>
      </c>
      <c r="P279" s="66">
        <f t="shared" si="108"/>
        <v>-6.5188931843561615E-2</v>
      </c>
      <c r="Q279" s="66">
        <f t="shared" si="108"/>
        <v>-6.5188931843561615E-2</v>
      </c>
      <c r="R279" s="66">
        <f t="shared" si="108"/>
        <v>-6.5188931843561615E-2</v>
      </c>
      <c r="S279" s="66">
        <f t="shared" si="108"/>
        <v>-6.5188931843561615E-2</v>
      </c>
      <c r="T279" s="66">
        <f t="shared" si="108"/>
        <v>-6.5188931843561615E-2</v>
      </c>
      <c r="U279" s="66">
        <f t="shared" si="108"/>
        <v>-6.5188931843561615E-2</v>
      </c>
      <c r="V279" s="66">
        <f t="shared" si="108"/>
        <v>-6.5188931843561615E-2</v>
      </c>
      <c r="W279" s="66">
        <f t="shared" si="108"/>
        <v>-6.5188931843561615E-2</v>
      </c>
      <c r="X279" s="66">
        <f t="shared" si="108"/>
        <v>-6.5188931843561615E-2</v>
      </c>
      <c r="Y279" s="66">
        <f t="shared" si="108"/>
        <v>-6.5188931843561615E-2</v>
      </c>
      <c r="Z279" s="66">
        <f t="shared" si="108"/>
        <v>-6.5188931843561615E-2</v>
      </c>
      <c r="AA279" s="66">
        <f t="shared" si="108"/>
        <v>-6.5188931843561615E-2</v>
      </c>
      <c r="AB279" s="66">
        <f t="shared" si="108"/>
        <v>-6.5188931843561615E-2</v>
      </c>
      <c r="AC279" s="66">
        <f t="shared" si="108"/>
        <v>-6.5188931843561615E-2</v>
      </c>
    </row>
    <row r="280" spans="1:29" x14ac:dyDescent="0.25">
      <c r="A280" s="30" t="str">
        <f t="shared" si="104"/>
        <v>Opex fix (admin, crew, insurance)</v>
      </c>
      <c r="B280" s="66">
        <f>B250/B261</f>
        <v>10.068627450980392</v>
      </c>
      <c r="C280" s="66">
        <f t="shared" ref="C280:AC280" si="109">C250/C261</f>
        <v>10.068627450980392</v>
      </c>
      <c r="D280" s="66">
        <f t="shared" si="109"/>
        <v>10.068627450980392</v>
      </c>
      <c r="E280" s="66">
        <f t="shared" si="109"/>
        <v>10.068627450980392</v>
      </c>
      <c r="F280" s="66">
        <f t="shared" si="109"/>
        <v>10.068627450980392</v>
      </c>
      <c r="G280" s="66">
        <f t="shared" si="109"/>
        <v>10.068627450980392</v>
      </c>
      <c r="H280" s="66">
        <f t="shared" si="109"/>
        <v>10.068627450980392</v>
      </c>
      <c r="I280" s="66">
        <f t="shared" si="109"/>
        <v>10.068627450980392</v>
      </c>
      <c r="J280" s="66">
        <f t="shared" si="109"/>
        <v>10.068627450980392</v>
      </c>
      <c r="K280" s="66">
        <f t="shared" si="109"/>
        <v>10.068627450980392</v>
      </c>
      <c r="L280" s="66">
        <f t="shared" si="109"/>
        <v>10.068627450980392</v>
      </c>
      <c r="M280" s="66">
        <f t="shared" si="109"/>
        <v>10.068627450980392</v>
      </c>
      <c r="N280" s="66">
        <f t="shared" si="109"/>
        <v>10.068627450980392</v>
      </c>
      <c r="O280" s="66">
        <f t="shared" si="109"/>
        <v>10.068627450980392</v>
      </c>
      <c r="P280" s="66">
        <f t="shared" si="109"/>
        <v>10.068627450980392</v>
      </c>
      <c r="Q280" s="66">
        <f t="shared" si="109"/>
        <v>10.068627450980392</v>
      </c>
      <c r="R280" s="66">
        <f t="shared" si="109"/>
        <v>10.068627450980392</v>
      </c>
      <c r="S280" s="66">
        <f t="shared" si="109"/>
        <v>10.068627450980392</v>
      </c>
      <c r="T280" s="66">
        <f t="shared" si="109"/>
        <v>10.068627450980392</v>
      </c>
      <c r="U280" s="66">
        <f t="shared" si="109"/>
        <v>10.068627450980392</v>
      </c>
      <c r="V280" s="66">
        <f t="shared" si="109"/>
        <v>10.068627450980392</v>
      </c>
      <c r="W280" s="66">
        <f t="shared" si="109"/>
        <v>10.068627450980392</v>
      </c>
      <c r="X280" s="66">
        <f t="shared" si="109"/>
        <v>10.068627450980392</v>
      </c>
      <c r="Y280" s="66">
        <f t="shared" si="109"/>
        <v>10.068627450980392</v>
      </c>
      <c r="Z280" s="66">
        <f t="shared" si="109"/>
        <v>10.068627450980392</v>
      </c>
      <c r="AA280" s="66">
        <f t="shared" si="109"/>
        <v>10.068627450980392</v>
      </c>
      <c r="AB280" s="66">
        <f t="shared" si="109"/>
        <v>10.068627450980392</v>
      </c>
      <c r="AC280" s="66">
        <f t="shared" si="109"/>
        <v>10.068627450980392</v>
      </c>
    </row>
    <row r="281" spans="1:29" x14ac:dyDescent="0.25">
      <c r="A281" s="30" t="str">
        <f t="shared" si="104"/>
        <v>Opex maintenance &amp; repair</v>
      </c>
      <c r="B281" s="66">
        <f>B251/B261</f>
        <v>4.0686274509803919</v>
      </c>
      <c r="C281" s="66">
        <f t="shared" ref="C281:AC281" si="110">C251/C261</f>
        <v>4.0686274509803919</v>
      </c>
      <c r="D281" s="66">
        <f t="shared" si="110"/>
        <v>4.0686274509803919</v>
      </c>
      <c r="E281" s="66">
        <f t="shared" si="110"/>
        <v>4.0686274509803919</v>
      </c>
      <c r="F281" s="66">
        <f t="shared" si="110"/>
        <v>4.0686274509803919</v>
      </c>
      <c r="G281" s="66">
        <f t="shared" si="110"/>
        <v>4.0686274509803919</v>
      </c>
      <c r="H281" s="66">
        <f t="shared" si="110"/>
        <v>4.0686274509803919</v>
      </c>
      <c r="I281" s="66">
        <f t="shared" si="110"/>
        <v>4.0686274509803919</v>
      </c>
      <c r="J281" s="66">
        <f t="shared" si="110"/>
        <v>4.0686274509803919</v>
      </c>
      <c r="K281" s="66">
        <f t="shared" si="110"/>
        <v>4.0686274509803919</v>
      </c>
      <c r="L281" s="66">
        <f t="shared" si="110"/>
        <v>4.0686274509803919</v>
      </c>
      <c r="M281" s="66">
        <f t="shared" si="110"/>
        <v>4.0686274509803919</v>
      </c>
      <c r="N281" s="66">
        <f t="shared" si="110"/>
        <v>4.0686274509803919</v>
      </c>
      <c r="O281" s="66">
        <f t="shared" si="110"/>
        <v>4.0686274509803919</v>
      </c>
      <c r="P281" s="66">
        <f t="shared" si="110"/>
        <v>4.0686274509803919</v>
      </c>
      <c r="Q281" s="66">
        <f t="shared" si="110"/>
        <v>4.0686274509803919</v>
      </c>
      <c r="R281" s="66">
        <f t="shared" si="110"/>
        <v>4.0686274509803919</v>
      </c>
      <c r="S281" s="66">
        <f t="shared" si="110"/>
        <v>4.0686274509803919</v>
      </c>
      <c r="T281" s="66">
        <f t="shared" si="110"/>
        <v>4.0686274509803919</v>
      </c>
      <c r="U281" s="66">
        <f t="shared" si="110"/>
        <v>4.0686274509803919</v>
      </c>
      <c r="V281" s="66">
        <f t="shared" si="110"/>
        <v>4.0686274509803919</v>
      </c>
      <c r="W281" s="66">
        <f t="shared" si="110"/>
        <v>4.0686274509803919</v>
      </c>
      <c r="X281" s="66">
        <f t="shared" si="110"/>
        <v>4.0686274509803919</v>
      </c>
      <c r="Y281" s="66">
        <f t="shared" si="110"/>
        <v>4.0686274509803919</v>
      </c>
      <c r="Z281" s="66">
        <f t="shared" si="110"/>
        <v>4.0686274509803919</v>
      </c>
      <c r="AA281" s="66">
        <f t="shared" si="110"/>
        <v>4.0686274509803919</v>
      </c>
      <c r="AB281" s="66">
        <f t="shared" si="110"/>
        <v>4.0686274509803919</v>
      </c>
      <c r="AC281" s="66">
        <f t="shared" si="110"/>
        <v>4.0686274509803919</v>
      </c>
    </row>
    <row r="282" spans="1:29" x14ac:dyDescent="0.25">
      <c r="A282" s="30" t="str">
        <f t="shared" si="104"/>
        <v>Opex var (mode-fees)</v>
      </c>
      <c r="B282" s="66">
        <f>B252*B261/B261</f>
        <v>0.81280569096848254</v>
      </c>
      <c r="C282" s="66">
        <f t="shared" ref="C282:AC282" si="111">C252*C261/C261</f>
        <v>0.81280569096848254</v>
      </c>
      <c r="D282" s="66">
        <f t="shared" si="111"/>
        <v>0.81280569096848254</v>
      </c>
      <c r="E282" s="66">
        <f t="shared" si="111"/>
        <v>0.81280569096848254</v>
      </c>
      <c r="F282" s="66">
        <f t="shared" si="111"/>
        <v>0.81280569096848254</v>
      </c>
      <c r="G282" s="66">
        <f t="shared" si="111"/>
        <v>0.81280569096848254</v>
      </c>
      <c r="H282" s="66">
        <f t="shared" si="111"/>
        <v>0.81280569096848254</v>
      </c>
      <c r="I282" s="66">
        <f t="shared" si="111"/>
        <v>0.81280569096848254</v>
      </c>
      <c r="J282" s="66">
        <f t="shared" si="111"/>
        <v>0.81280569096848254</v>
      </c>
      <c r="K282" s="66">
        <f t="shared" si="111"/>
        <v>0.81280569096848254</v>
      </c>
      <c r="L282" s="66">
        <f t="shared" si="111"/>
        <v>0.81280569096848254</v>
      </c>
      <c r="M282" s="66">
        <f t="shared" si="111"/>
        <v>0.81280569096848254</v>
      </c>
      <c r="N282" s="66">
        <f t="shared" si="111"/>
        <v>0.81280569096848254</v>
      </c>
      <c r="O282" s="66">
        <f t="shared" si="111"/>
        <v>0.81280569096848254</v>
      </c>
      <c r="P282" s="66">
        <f t="shared" si="111"/>
        <v>0.81280569096848254</v>
      </c>
      <c r="Q282" s="66">
        <f t="shared" si="111"/>
        <v>0.81280569096848254</v>
      </c>
      <c r="R282" s="66">
        <f t="shared" si="111"/>
        <v>0.81280569096848254</v>
      </c>
      <c r="S282" s="66">
        <f t="shared" si="111"/>
        <v>0.81280569096848254</v>
      </c>
      <c r="T282" s="66">
        <f t="shared" si="111"/>
        <v>0.81280569096848254</v>
      </c>
      <c r="U282" s="66">
        <f t="shared" si="111"/>
        <v>0.81280569096848254</v>
      </c>
      <c r="V282" s="66">
        <f t="shared" si="111"/>
        <v>0.81280569096848254</v>
      </c>
      <c r="W282" s="66">
        <f t="shared" si="111"/>
        <v>0.81280569096848254</v>
      </c>
      <c r="X282" s="66">
        <f t="shared" si="111"/>
        <v>0.81280569096848254</v>
      </c>
      <c r="Y282" s="66">
        <f t="shared" si="111"/>
        <v>0.81280569096848254</v>
      </c>
      <c r="Z282" s="66">
        <f t="shared" si="111"/>
        <v>0.81280569096848254</v>
      </c>
      <c r="AA282" s="66">
        <f t="shared" si="111"/>
        <v>0.81280569096848254</v>
      </c>
      <c r="AB282" s="66">
        <f t="shared" si="111"/>
        <v>0.81280569096848254</v>
      </c>
      <c r="AC282" s="66">
        <f t="shared" si="111"/>
        <v>0.81280569096848254</v>
      </c>
    </row>
    <row r="283" spans="1:29" x14ac:dyDescent="0.25">
      <c r="A283" s="30" t="str">
        <f t="shared" si="104"/>
        <v>Fuel Cost</v>
      </c>
      <c r="B283" s="66">
        <f>B253*B254*B261/B261</f>
        <v>20.312558767512652</v>
      </c>
      <c r="C283" s="66">
        <f t="shared" ref="C283:AC283" si="112">C253*C254*C261/C261</f>
        <v>20.31115653277455</v>
      </c>
      <c r="D283" s="66">
        <f t="shared" si="112"/>
        <v>20.309149264979219</v>
      </c>
      <c r="E283" s="66">
        <f t="shared" si="112"/>
        <v>20.306277727240616</v>
      </c>
      <c r="F283" s="66">
        <f t="shared" si="112"/>
        <v>20.302173666175886</v>
      </c>
      <c r="G283" s="66">
        <f t="shared" si="112"/>
        <v>20.296316284112145</v>
      </c>
      <c r="H283" s="66">
        <f t="shared" si="112"/>
        <v>20.287973935080256</v>
      </c>
      <c r="I283" s="66">
        <f t="shared" si="112"/>
        <v>20.276128995345641</v>
      </c>
      <c r="J283" s="66">
        <f t="shared" si="112"/>
        <v>20.259387311256784</v>
      </c>
      <c r="K283" s="66">
        <f t="shared" si="112"/>
        <v>20.235882288841037</v>
      </c>
      <c r="L283" s="66">
        <f t="shared" si="112"/>
        <v>20.203201775095792</v>
      </c>
      <c r="M283" s="66">
        <f t="shared" si="112"/>
        <v>20.158398013331499</v>
      </c>
      <c r="N283" s="66">
        <f t="shared" si="112"/>
        <v>20.098186558497318</v>
      </c>
      <c r="O283" s="66">
        <f t="shared" si="112"/>
        <v>20.019478555031419</v>
      </c>
      <c r="P283" s="66">
        <f t="shared" si="112"/>
        <v>19.920359128045405</v>
      </c>
      <c r="Q283" s="66">
        <f t="shared" si="112"/>
        <v>19.801418660885769</v>
      </c>
      <c r="R283" s="66">
        <f t="shared" si="112"/>
        <v>19.666923914225578</v>
      </c>
      <c r="S283" s="66">
        <f t="shared" si="112"/>
        <v>19.524938361994469</v>
      </c>
      <c r="T283" s="66">
        <f t="shared" si="112"/>
        <v>19.385746819854742</v>
      </c>
      <c r="U283" s="66">
        <f t="shared" si="112"/>
        <v>19.259037893988253</v>
      </c>
      <c r="V283" s="66">
        <f t="shared" si="112"/>
        <v>19.151353350699775</v>
      </c>
      <c r="W283" s="66">
        <f t="shared" si="112"/>
        <v>19.065117316734753</v>
      </c>
      <c r="X283" s="66">
        <f t="shared" si="112"/>
        <v>18.999315395391122</v>
      </c>
      <c r="Y283" s="66">
        <f t="shared" si="112"/>
        <v>18.950945705881832</v>
      </c>
      <c r="Z283" s="66">
        <f t="shared" si="112"/>
        <v>18.916362077630755</v>
      </c>
      <c r="AA283" s="66">
        <f t="shared" si="112"/>
        <v>18.892124061524882</v>
      </c>
      <c r="AB283" s="66">
        <f t="shared" si="112"/>
        <v>18.875374102610827</v>
      </c>
      <c r="AC283" s="66">
        <f t="shared" si="112"/>
        <v>18.86391127104347</v>
      </c>
    </row>
    <row r="284" spans="1:29" ht="15.75" thickBot="1" x14ac:dyDescent="0.3">
      <c r="A284" s="59" t="str">
        <f>A235</f>
        <v>Emission Cost</v>
      </c>
      <c r="B284" s="66">
        <f>B255</f>
        <v>0</v>
      </c>
      <c r="C284" s="66">
        <f t="shared" ref="C284:AC284" si="113">C255</f>
        <v>0</v>
      </c>
      <c r="D284" s="66">
        <f t="shared" si="113"/>
        <v>0</v>
      </c>
      <c r="E284" s="66">
        <f t="shared" si="113"/>
        <v>0</v>
      </c>
      <c r="F284" s="66">
        <f t="shared" si="113"/>
        <v>0</v>
      </c>
      <c r="G284" s="66">
        <f t="shared" si="113"/>
        <v>0</v>
      </c>
      <c r="H284" s="66">
        <f t="shared" si="113"/>
        <v>0</v>
      </c>
      <c r="I284" s="66">
        <f t="shared" si="113"/>
        <v>0</v>
      </c>
      <c r="J284" s="66">
        <f t="shared" si="113"/>
        <v>0</v>
      </c>
      <c r="K284" s="66">
        <f t="shared" si="113"/>
        <v>0</v>
      </c>
      <c r="L284" s="66">
        <f t="shared" si="113"/>
        <v>0</v>
      </c>
      <c r="M284" s="66">
        <f t="shared" si="113"/>
        <v>0</v>
      </c>
      <c r="N284" s="66">
        <f t="shared" si="113"/>
        <v>0</v>
      </c>
      <c r="O284" s="66">
        <f t="shared" si="113"/>
        <v>0</v>
      </c>
      <c r="P284" s="66">
        <f t="shared" si="113"/>
        <v>0</v>
      </c>
      <c r="Q284" s="66">
        <f t="shared" si="113"/>
        <v>0</v>
      </c>
      <c r="R284" s="66">
        <f t="shared" si="113"/>
        <v>0</v>
      </c>
      <c r="S284" s="66">
        <f t="shared" si="113"/>
        <v>0</v>
      </c>
      <c r="T284" s="66">
        <f t="shared" si="113"/>
        <v>0</v>
      </c>
      <c r="U284" s="66">
        <f t="shared" si="113"/>
        <v>0</v>
      </c>
      <c r="V284" s="66">
        <f t="shared" si="113"/>
        <v>0</v>
      </c>
      <c r="W284" s="66">
        <f t="shared" si="113"/>
        <v>0</v>
      </c>
      <c r="X284" s="66">
        <f t="shared" si="113"/>
        <v>0</v>
      </c>
      <c r="Y284" s="66">
        <f t="shared" si="113"/>
        <v>0</v>
      </c>
      <c r="Z284" s="66">
        <f t="shared" si="113"/>
        <v>0</v>
      </c>
      <c r="AA284" s="66">
        <f t="shared" si="113"/>
        <v>0</v>
      </c>
      <c r="AB284" s="66">
        <f t="shared" si="113"/>
        <v>0</v>
      </c>
      <c r="AC284" s="66">
        <f t="shared" si="113"/>
        <v>0</v>
      </c>
    </row>
    <row r="285" spans="1:29" ht="15.75" thickBot="1" x14ac:dyDescent="0.3">
      <c r="A285" s="31" t="s">
        <v>63</v>
      </c>
      <c r="B285" s="76">
        <f>B276+B277+B278-B279+B280+B281+B282+B283+B284</f>
        <v>44.781277195770642</v>
      </c>
      <c r="C285" s="76">
        <f t="shared" ref="C285:AC285" si="114">C276+C277+C278-C279+C280+C281+C282+C283+C284</f>
        <v>44.780339506625282</v>
      </c>
      <c r="D285" s="76">
        <f t="shared" si="114"/>
        <v>44.778997225499054</v>
      </c>
      <c r="E285" s="76">
        <f t="shared" si="114"/>
        <v>44.777076997954566</v>
      </c>
      <c r="F285" s="76">
        <f t="shared" si="114"/>
        <v>44.774332569074218</v>
      </c>
      <c r="G285" s="76">
        <f t="shared" si="114"/>
        <v>44.770415675966312</v>
      </c>
      <c r="H285" s="76">
        <f t="shared" si="114"/>
        <v>44.764837059261581</v>
      </c>
      <c r="I285" s="76">
        <f t="shared" si="114"/>
        <v>44.75691622324554</v>
      </c>
      <c r="J285" s="76">
        <f t="shared" si="114"/>
        <v>44.745720882680615</v>
      </c>
      <c r="K285" s="76">
        <f t="shared" si="114"/>
        <v>44.730002826508127</v>
      </c>
      <c r="L285" s="76">
        <f t="shared" si="114"/>
        <v>44.708149022597304</v>
      </c>
      <c r="M285" s="76">
        <f t="shared" si="114"/>
        <v>44.678188274987981</v>
      </c>
      <c r="N285" s="76">
        <f t="shared" si="114"/>
        <v>44.637924240664987</v>
      </c>
      <c r="O285" s="76">
        <f t="shared" si="114"/>
        <v>44.585291369365443</v>
      </c>
      <c r="P285" s="76">
        <f t="shared" si="114"/>
        <v>44.519009164073587</v>
      </c>
      <c r="Q285" s="76">
        <f t="shared" si="114"/>
        <v>44.439472420354335</v>
      </c>
      <c r="R285" s="76">
        <f t="shared" si="114"/>
        <v>44.349534366030582</v>
      </c>
      <c r="S285" s="76">
        <f t="shared" si="114"/>
        <v>44.254587131087547</v>
      </c>
      <c r="T285" s="76">
        <f t="shared" si="114"/>
        <v>44.161508280134356</v>
      </c>
      <c r="U285" s="76">
        <f t="shared" si="114"/>
        <v>44.076776686218068</v>
      </c>
      <c r="V285" s="76">
        <f t="shared" si="114"/>
        <v>44.004766897400245</v>
      </c>
      <c r="W285" s="76">
        <f t="shared" si="114"/>
        <v>43.947099952779666</v>
      </c>
      <c r="X285" s="76">
        <f t="shared" si="114"/>
        <v>43.903097514592524</v>
      </c>
      <c r="Y285" s="76">
        <f t="shared" si="114"/>
        <v>43.870752193524325</v>
      </c>
      <c r="Z285" s="76">
        <f t="shared" si="114"/>
        <v>43.847625756889471</v>
      </c>
      <c r="AA285" s="76">
        <f t="shared" si="114"/>
        <v>43.831417540112518</v>
      </c>
      <c r="AB285" s="76">
        <f t="shared" si="114"/>
        <v>43.820216666084782</v>
      </c>
      <c r="AC285" s="76">
        <f t="shared" si="114"/>
        <v>43.812551349826641</v>
      </c>
    </row>
    <row r="286" spans="1:29" ht="15.75" thickBot="1" x14ac:dyDescent="0.3"/>
    <row r="287" spans="1:29" ht="15.75" thickBot="1" x14ac:dyDescent="0.3">
      <c r="A287" s="26" t="s">
        <v>208</v>
      </c>
      <c r="B287" s="27">
        <v>2023</v>
      </c>
      <c r="C287" s="27">
        <v>2024</v>
      </c>
      <c r="D287" s="27">
        <v>2025</v>
      </c>
      <c r="E287" s="27">
        <v>2026</v>
      </c>
      <c r="F287" s="27">
        <v>2027</v>
      </c>
      <c r="G287" s="27">
        <v>2028</v>
      </c>
      <c r="H287" s="27">
        <v>2029</v>
      </c>
      <c r="I287" s="27">
        <v>2030</v>
      </c>
      <c r="J287" s="27">
        <v>2031</v>
      </c>
      <c r="K287" s="27">
        <v>2032</v>
      </c>
      <c r="L287" s="27">
        <v>2033</v>
      </c>
      <c r="M287" s="27">
        <v>2034</v>
      </c>
      <c r="N287" s="27">
        <v>2035</v>
      </c>
      <c r="O287" s="27">
        <v>2036</v>
      </c>
      <c r="P287" s="27">
        <v>2037</v>
      </c>
      <c r="Q287" s="27">
        <v>2038</v>
      </c>
      <c r="R287" s="27">
        <v>2039</v>
      </c>
      <c r="S287" s="27">
        <v>2040</v>
      </c>
      <c r="T287" s="27">
        <v>2041</v>
      </c>
      <c r="U287" s="27">
        <v>2042</v>
      </c>
      <c r="V287" s="27">
        <v>2043</v>
      </c>
      <c r="W287" s="27">
        <v>2044</v>
      </c>
      <c r="X287" s="27">
        <v>2045</v>
      </c>
      <c r="Y287" s="27">
        <v>2046</v>
      </c>
      <c r="Z287" s="27">
        <v>2047</v>
      </c>
      <c r="AA287" s="27">
        <v>2048</v>
      </c>
      <c r="AB287" s="27">
        <v>2049</v>
      </c>
      <c r="AC287" s="28">
        <v>2050</v>
      </c>
    </row>
    <row r="288" spans="1:29" x14ac:dyDescent="0.25">
      <c r="A288" s="29" t="str">
        <f t="shared" ref="A288:A295" si="115">A264</f>
        <v>Capex vehicle</v>
      </c>
      <c r="B288" s="65">
        <f>((1+B249)^B256)*B249/(((1+B249)^B256)-1)*(B245)/B261/(B258)</f>
        <v>1.0347449498978036E-3</v>
      </c>
      <c r="C288" s="65">
        <f t="shared" ref="C288:AC288" si="116">((1+C249)^C256)*C249/(((1+C249)^C256)-1)*(C245)/C261/(C258)</f>
        <v>1.0347449498978036E-3</v>
      </c>
      <c r="D288" s="65">
        <f t="shared" si="116"/>
        <v>1.0347449498978036E-3</v>
      </c>
      <c r="E288" s="65">
        <f t="shared" si="116"/>
        <v>1.0347449498978036E-3</v>
      </c>
      <c r="F288" s="65">
        <f t="shared" si="116"/>
        <v>1.0347449498978036E-3</v>
      </c>
      <c r="G288" s="65">
        <f t="shared" si="116"/>
        <v>1.0347449498978036E-3</v>
      </c>
      <c r="H288" s="65">
        <f t="shared" si="116"/>
        <v>1.0347449498978036E-3</v>
      </c>
      <c r="I288" s="65">
        <f t="shared" si="116"/>
        <v>1.0347449498978036E-3</v>
      </c>
      <c r="J288" s="65">
        <f t="shared" si="116"/>
        <v>1.0347449498978036E-3</v>
      </c>
      <c r="K288" s="65">
        <f t="shared" si="116"/>
        <v>1.0347449498978036E-3</v>
      </c>
      <c r="L288" s="65">
        <f t="shared" si="116"/>
        <v>1.0347449498978036E-3</v>
      </c>
      <c r="M288" s="65">
        <f t="shared" si="116"/>
        <v>1.0347449498978036E-3</v>
      </c>
      <c r="N288" s="65">
        <f t="shared" si="116"/>
        <v>1.0347449498978036E-3</v>
      </c>
      <c r="O288" s="65">
        <f t="shared" si="116"/>
        <v>1.0347449498978036E-3</v>
      </c>
      <c r="P288" s="65">
        <f t="shared" si="116"/>
        <v>1.0347449498978036E-3</v>
      </c>
      <c r="Q288" s="65">
        <f t="shared" si="116"/>
        <v>1.0347449498978036E-3</v>
      </c>
      <c r="R288" s="65">
        <f t="shared" si="116"/>
        <v>1.0347449498978036E-3</v>
      </c>
      <c r="S288" s="65">
        <f t="shared" si="116"/>
        <v>1.0347449498978036E-3</v>
      </c>
      <c r="T288" s="65">
        <f t="shared" si="116"/>
        <v>1.0347449498978036E-3</v>
      </c>
      <c r="U288" s="65">
        <f t="shared" si="116"/>
        <v>1.0347449498978036E-3</v>
      </c>
      <c r="V288" s="65">
        <f t="shared" si="116"/>
        <v>1.0347449498978036E-3</v>
      </c>
      <c r="W288" s="65">
        <f t="shared" si="116"/>
        <v>1.0347449498978036E-3</v>
      </c>
      <c r="X288" s="65">
        <f t="shared" si="116"/>
        <v>1.0347449498978036E-3</v>
      </c>
      <c r="Y288" s="65">
        <f t="shared" si="116"/>
        <v>1.0347449498978036E-3</v>
      </c>
      <c r="Z288" s="65">
        <f t="shared" si="116"/>
        <v>1.0347449498978036E-3</v>
      </c>
      <c r="AA288" s="65">
        <f t="shared" si="116"/>
        <v>1.0347449498978036E-3</v>
      </c>
      <c r="AB288" s="65">
        <f t="shared" si="116"/>
        <v>1.0347449498978036E-3</v>
      </c>
      <c r="AC288" s="65">
        <f t="shared" si="116"/>
        <v>1.0347449498978036E-3</v>
      </c>
    </row>
    <row r="289" spans="1:29" x14ac:dyDescent="0.25">
      <c r="A289" s="30" t="str">
        <f t="shared" si="115"/>
        <v>Residual value (vehicle)</v>
      </c>
      <c r="B289" s="68">
        <f>((1+B249)^B256)*B249/(((1+B249)^B256)-1)*(B246)/B261/(B258)</f>
        <v>-1.0336086682377807E-4</v>
      </c>
      <c r="C289" s="68">
        <f t="shared" ref="C289:AC289" si="117">((1+C249)^C256)*C249/(((1+C249)^C256)-1)*(C246)/C261/(C258)</f>
        <v>-1.0331170855999495E-4</v>
      </c>
      <c r="D289" s="68">
        <f t="shared" si="117"/>
        <v>-1.0324133960030145E-4</v>
      </c>
      <c r="E289" s="68">
        <f t="shared" si="117"/>
        <v>-1.0314067185489343E-4</v>
      </c>
      <c r="F289" s="68">
        <f t="shared" si="117"/>
        <v>-1.0299679543326449E-4</v>
      </c>
      <c r="G289" s="68">
        <f t="shared" si="117"/>
        <v>-1.0279145268661591E-4</v>
      </c>
      <c r="H289" s="68">
        <f t="shared" si="117"/>
        <v>-1.0249899423929835E-4</v>
      </c>
      <c r="I289" s="68">
        <f t="shared" si="117"/>
        <v>-1.0208374516854875E-4</v>
      </c>
      <c r="J289" s="68">
        <f t="shared" si="117"/>
        <v>-1.0149683050993223E-4</v>
      </c>
      <c r="K289" s="68">
        <f t="shared" si="117"/>
        <v>-1.0067281291805218E-4</v>
      </c>
      <c r="L289" s="68">
        <f t="shared" si="117"/>
        <v>-9.9527129337690295E-5</v>
      </c>
      <c r="M289" s="68">
        <f t="shared" si="117"/>
        <v>-9.7956440009122124E-5</v>
      </c>
      <c r="N289" s="68">
        <f t="shared" si="117"/>
        <v>-9.5845601859790468E-5</v>
      </c>
      <c r="O289" s="68">
        <f t="shared" si="117"/>
        <v>-9.3086328614673487E-5</v>
      </c>
      <c r="P289" s="68">
        <f t="shared" si="117"/>
        <v>-8.9611490340159677E-5</v>
      </c>
      <c r="Q289" s="68">
        <f t="shared" si="117"/>
        <v>-8.5441784155991385E-5</v>
      </c>
      <c r="R289" s="68">
        <f t="shared" si="117"/>
        <v>-8.0726790257955685E-5</v>
      </c>
      <c r="S289" s="68">
        <f t="shared" si="117"/>
        <v>-7.5749190544932557E-5</v>
      </c>
      <c r="T289" s="68">
        <f t="shared" si="117"/>
        <v>-7.086954068392259E-5</v>
      </c>
      <c r="U289" s="68">
        <f t="shared" si="117"/>
        <v>-6.6427494974906487E-5</v>
      </c>
      <c r="V289" s="68">
        <f t="shared" si="117"/>
        <v>-6.2652388681716054E-5</v>
      </c>
      <c r="W289" s="68">
        <f t="shared" si="117"/>
        <v>-5.9629204624102501E-5</v>
      </c>
      <c r="X289" s="68">
        <f t="shared" si="117"/>
        <v>-5.7322381009659713E-5</v>
      </c>
      <c r="Y289" s="68">
        <f t="shared" si="117"/>
        <v>-5.5626680645522941E-5</v>
      </c>
      <c r="Z289" s="68">
        <f t="shared" si="117"/>
        <v>-5.4414279416293167E-5</v>
      </c>
      <c r="AA289" s="68">
        <f t="shared" si="117"/>
        <v>-5.3564565201592909E-5</v>
      </c>
      <c r="AB289" s="68">
        <f t="shared" si="117"/>
        <v>-5.2977360451717727E-5</v>
      </c>
      <c r="AC289" s="68">
        <f t="shared" si="117"/>
        <v>-5.2575506979843073E-5</v>
      </c>
    </row>
    <row r="290" spans="1:29" x14ac:dyDescent="0.25">
      <c r="A290" s="30" t="str">
        <f t="shared" si="115"/>
        <v>Capex costumization</v>
      </c>
      <c r="B290" s="66">
        <f>((1+B249)^B257)*B249/(((1+B249)^B257)-1)*(B247)/B261/(B258)</f>
        <v>6.8982996659853576E-5</v>
      </c>
      <c r="C290" s="66">
        <f t="shared" ref="C290:AC290" si="118">((1+C249)^C257)*C249/(((1+C249)^C257)-1)*(C247)/C261/(C258)</f>
        <v>6.8982996659853576E-5</v>
      </c>
      <c r="D290" s="66">
        <f t="shared" si="118"/>
        <v>6.8982996659853576E-5</v>
      </c>
      <c r="E290" s="66">
        <f t="shared" si="118"/>
        <v>6.8982996659853576E-5</v>
      </c>
      <c r="F290" s="66">
        <f t="shared" si="118"/>
        <v>6.8982996659853576E-5</v>
      </c>
      <c r="G290" s="66">
        <f t="shared" si="118"/>
        <v>6.8982996659853576E-5</v>
      </c>
      <c r="H290" s="66">
        <f t="shared" si="118"/>
        <v>6.8982996659853576E-5</v>
      </c>
      <c r="I290" s="66">
        <f t="shared" si="118"/>
        <v>6.8982996659853576E-5</v>
      </c>
      <c r="J290" s="66">
        <f t="shared" si="118"/>
        <v>6.8982996659853576E-5</v>
      </c>
      <c r="K290" s="66">
        <f t="shared" si="118"/>
        <v>6.8982996659853576E-5</v>
      </c>
      <c r="L290" s="66">
        <f t="shared" si="118"/>
        <v>6.8982996659853576E-5</v>
      </c>
      <c r="M290" s="66">
        <f t="shared" si="118"/>
        <v>6.8982996659853576E-5</v>
      </c>
      <c r="N290" s="66">
        <f t="shared" si="118"/>
        <v>6.8982996659853576E-5</v>
      </c>
      <c r="O290" s="66">
        <f t="shared" si="118"/>
        <v>6.8982996659853576E-5</v>
      </c>
      <c r="P290" s="66">
        <f t="shared" si="118"/>
        <v>6.8982996659853576E-5</v>
      </c>
      <c r="Q290" s="66">
        <f t="shared" si="118"/>
        <v>6.8982996659853576E-5</v>
      </c>
      <c r="R290" s="66">
        <f t="shared" si="118"/>
        <v>6.8982996659853576E-5</v>
      </c>
      <c r="S290" s="66">
        <f t="shared" si="118"/>
        <v>6.8982996659853576E-5</v>
      </c>
      <c r="T290" s="66">
        <f t="shared" si="118"/>
        <v>6.8982996659853576E-5</v>
      </c>
      <c r="U290" s="66">
        <f t="shared" si="118"/>
        <v>6.8982996659853576E-5</v>
      </c>
      <c r="V290" s="66">
        <f t="shared" si="118"/>
        <v>6.8982996659853576E-5</v>
      </c>
      <c r="W290" s="66">
        <f t="shared" si="118"/>
        <v>6.8982996659853576E-5</v>
      </c>
      <c r="X290" s="66">
        <f t="shared" si="118"/>
        <v>6.8982996659853576E-5</v>
      </c>
      <c r="Y290" s="66">
        <f t="shared" si="118"/>
        <v>6.8982996659853576E-5</v>
      </c>
      <c r="Z290" s="66">
        <f t="shared" si="118"/>
        <v>6.8982996659853576E-5</v>
      </c>
      <c r="AA290" s="66">
        <f t="shared" si="118"/>
        <v>6.8982996659853576E-5</v>
      </c>
      <c r="AB290" s="66">
        <f t="shared" si="118"/>
        <v>6.8982996659853576E-5</v>
      </c>
      <c r="AC290" s="66">
        <f t="shared" si="118"/>
        <v>6.8982996659853576E-5</v>
      </c>
    </row>
    <row r="291" spans="1:29" x14ac:dyDescent="0.25">
      <c r="A291" s="30" t="str">
        <f t="shared" si="115"/>
        <v>Residual value (costumization)</v>
      </c>
      <c r="B291" s="69">
        <f>((1+B249)^B257)*B249/(((1+B249)^B257)-1)*(B248)/B261/(B258)</f>
        <v>-6.8982996659853564E-6</v>
      </c>
      <c r="C291" s="69">
        <f t="shared" ref="C291:AC291" si="119">((1+C249)^C257)*C249/(((1+C249)^C257)-1)*(C248)/C261/(C258)</f>
        <v>-6.8982996659853564E-6</v>
      </c>
      <c r="D291" s="69">
        <f t="shared" si="119"/>
        <v>-6.8982996659853564E-6</v>
      </c>
      <c r="E291" s="69">
        <f t="shared" si="119"/>
        <v>-6.8982996659853564E-6</v>
      </c>
      <c r="F291" s="69">
        <f t="shared" si="119"/>
        <v>-6.8982996659853564E-6</v>
      </c>
      <c r="G291" s="69">
        <f t="shared" si="119"/>
        <v>-6.8982996659853564E-6</v>
      </c>
      <c r="H291" s="69">
        <f t="shared" si="119"/>
        <v>-6.8982996659853564E-6</v>
      </c>
      <c r="I291" s="69">
        <f t="shared" si="119"/>
        <v>-6.8982996659853564E-6</v>
      </c>
      <c r="J291" s="69">
        <f t="shared" si="119"/>
        <v>-6.8982996659853564E-6</v>
      </c>
      <c r="K291" s="69">
        <f t="shared" si="119"/>
        <v>-6.8982996659853564E-6</v>
      </c>
      <c r="L291" s="69">
        <f t="shared" si="119"/>
        <v>-6.8982996659853564E-6</v>
      </c>
      <c r="M291" s="69">
        <f t="shared" si="119"/>
        <v>-6.8982996659853564E-6</v>
      </c>
      <c r="N291" s="69">
        <f t="shared" si="119"/>
        <v>-6.8982996659853564E-6</v>
      </c>
      <c r="O291" s="69">
        <f t="shared" si="119"/>
        <v>-6.8982996659853564E-6</v>
      </c>
      <c r="P291" s="69">
        <f t="shared" si="119"/>
        <v>-6.8982996659853564E-6</v>
      </c>
      <c r="Q291" s="69">
        <f t="shared" si="119"/>
        <v>-6.8982996659853564E-6</v>
      </c>
      <c r="R291" s="69">
        <f t="shared" si="119"/>
        <v>-6.8982996659853564E-6</v>
      </c>
      <c r="S291" s="69">
        <f t="shared" si="119"/>
        <v>-6.8982996659853564E-6</v>
      </c>
      <c r="T291" s="69">
        <f t="shared" si="119"/>
        <v>-6.8982996659853564E-6</v>
      </c>
      <c r="U291" s="69">
        <f t="shared" si="119"/>
        <v>-6.8982996659853564E-6</v>
      </c>
      <c r="V291" s="69">
        <f t="shared" si="119"/>
        <v>-6.8982996659853564E-6</v>
      </c>
      <c r="W291" s="69">
        <f t="shared" si="119"/>
        <v>-6.8982996659853564E-6</v>
      </c>
      <c r="X291" s="69">
        <f t="shared" si="119"/>
        <v>-6.8982996659853564E-6</v>
      </c>
      <c r="Y291" s="69">
        <f t="shared" si="119"/>
        <v>-6.8982996659853564E-6</v>
      </c>
      <c r="Z291" s="69">
        <f t="shared" si="119"/>
        <v>-6.8982996659853564E-6</v>
      </c>
      <c r="AA291" s="69">
        <f t="shared" si="119"/>
        <v>-6.8982996659853564E-6</v>
      </c>
      <c r="AB291" s="69">
        <f t="shared" si="119"/>
        <v>-6.8982996659853564E-6</v>
      </c>
      <c r="AC291" s="69">
        <f t="shared" si="119"/>
        <v>-6.8982996659853564E-6</v>
      </c>
    </row>
    <row r="292" spans="1:29" x14ac:dyDescent="0.25">
      <c r="A292" s="30" t="str">
        <f t="shared" si="115"/>
        <v>Opex fix (admin, crew, insurance)</v>
      </c>
      <c r="B292" s="66">
        <f>B250/B261/(B258)</f>
        <v>1.0654632223259673E-3</v>
      </c>
      <c r="C292" s="66">
        <f t="shared" ref="C292:AC292" si="120">C250/C261/(C258)</f>
        <v>1.0654632223259673E-3</v>
      </c>
      <c r="D292" s="66">
        <f t="shared" si="120"/>
        <v>1.0654632223259673E-3</v>
      </c>
      <c r="E292" s="66">
        <f t="shared" si="120"/>
        <v>1.0654632223259673E-3</v>
      </c>
      <c r="F292" s="66">
        <f t="shared" si="120"/>
        <v>1.0654632223259673E-3</v>
      </c>
      <c r="G292" s="66">
        <f t="shared" si="120"/>
        <v>1.0654632223259673E-3</v>
      </c>
      <c r="H292" s="66">
        <f t="shared" si="120"/>
        <v>1.0654632223259673E-3</v>
      </c>
      <c r="I292" s="66">
        <f t="shared" si="120"/>
        <v>1.0654632223259673E-3</v>
      </c>
      <c r="J292" s="66">
        <f t="shared" si="120"/>
        <v>1.0654632223259673E-3</v>
      </c>
      <c r="K292" s="66">
        <f t="shared" si="120"/>
        <v>1.0654632223259673E-3</v>
      </c>
      <c r="L292" s="66">
        <f t="shared" si="120"/>
        <v>1.0654632223259673E-3</v>
      </c>
      <c r="M292" s="66">
        <f t="shared" si="120"/>
        <v>1.0654632223259673E-3</v>
      </c>
      <c r="N292" s="66">
        <f t="shared" si="120"/>
        <v>1.0654632223259673E-3</v>
      </c>
      <c r="O292" s="66">
        <f t="shared" si="120"/>
        <v>1.0654632223259673E-3</v>
      </c>
      <c r="P292" s="66">
        <f t="shared" si="120"/>
        <v>1.0654632223259673E-3</v>
      </c>
      <c r="Q292" s="66">
        <f t="shared" si="120"/>
        <v>1.0654632223259673E-3</v>
      </c>
      <c r="R292" s="66">
        <f t="shared" si="120"/>
        <v>1.0654632223259673E-3</v>
      </c>
      <c r="S292" s="66">
        <f t="shared" si="120"/>
        <v>1.0654632223259673E-3</v>
      </c>
      <c r="T292" s="66">
        <f t="shared" si="120"/>
        <v>1.0654632223259673E-3</v>
      </c>
      <c r="U292" s="66">
        <f t="shared" si="120"/>
        <v>1.0654632223259673E-3</v>
      </c>
      <c r="V292" s="66">
        <f t="shared" si="120"/>
        <v>1.0654632223259673E-3</v>
      </c>
      <c r="W292" s="66">
        <f t="shared" si="120"/>
        <v>1.0654632223259673E-3</v>
      </c>
      <c r="X292" s="66">
        <f t="shared" si="120"/>
        <v>1.0654632223259673E-3</v>
      </c>
      <c r="Y292" s="66">
        <f t="shared" si="120"/>
        <v>1.0654632223259673E-3</v>
      </c>
      <c r="Z292" s="66">
        <f t="shared" si="120"/>
        <v>1.0654632223259673E-3</v>
      </c>
      <c r="AA292" s="66">
        <f t="shared" si="120"/>
        <v>1.0654632223259673E-3</v>
      </c>
      <c r="AB292" s="66">
        <f t="shared" si="120"/>
        <v>1.0654632223259673E-3</v>
      </c>
      <c r="AC292" s="66">
        <f t="shared" si="120"/>
        <v>1.0654632223259673E-3</v>
      </c>
    </row>
    <row r="293" spans="1:29" x14ac:dyDescent="0.25">
      <c r="A293" s="30" t="str">
        <f t="shared" si="115"/>
        <v>Opex maintenance &amp; repair</v>
      </c>
      <c r="B293" s="66">
        <f>B251/B261/(B258)</f>
        <v>4.305425874053325E-4</v>
      </c>
      <c r="C293" s="66">
        <f t="shared" ref="C293:AC293" si="121">C251/C261/(C258)</f>
        <v>4.305425874053325E-4</v>
      </c>
      <c r="D293" s="66">
        <f t="shared" si="121"/>
        <v>4.305425874053325E-4</v>
      </c>
      <c r="E293" s="66">
        <f t="shared" si="121"/>
        <v>4.305425874053325E-4</v>
      </c>
      <c r="F293" s="66">
        <f t="shared" si="121"/>
        <v>4.305425874053325E-4</v>
      </c>
      <c r="G293" s="66">
        <f t="shared" si="121"/>
        <v>4.305425874053325E-4</v>
      </c>
      <c r="H293" s="66">
        <f t="shared" si="121"/>
        <v>4.305425874053325E-4</v>
      </c>
      <c r="I293" s="66">
        <f t="shared" si="121"/>
        <v>4.305425874053325E-4</v>
      </c>
      <c r="J293" s="66">
        <f t="shared" si="121"/>
        <v>4.305425874053325E-4</v>
      </c>
      <c r="K293" s="66">
        <f t="shared" si="121"/>
        <v>4.305425874053325E-4</v>
      </c>
      <c r="L293" s="66">
        <f t="shared" si="121"/>
        <v>4.305425874053325E-4</v>
      </c>
      <c r="M293" s="66">
        <f t="shared" si="121"/>
        <v>4.305425874053325E-4</v>
      </c>
      <c r="N293" s="66">
        <f t="shared" si="121"/>
        <v>4.305425874053325E-4</v>
      </c>
      <c r="O293" s="66">
        <f t="shared" si="121"/>
        <v>4.305425874053325E-4</v>
      </c>
      <c r="P293" s="66">
        <f t="shared" si="121"/>
        <v>4.305425874053325E-4</v>
      </c>
      <c r="Q293" s="66">
        <f t="shared" si="121"/>
        <v>4.305425874053325E-4</v>
      </c>
      <c r="R293" s="66">
        <f t="shared" si="121"/>
        <v>4.305425874053325E-4</v>
      </c>
      <c r="S293" s="66">
        <f t="shared" si="121"/>
        <v>4.305425874053325E-4</v>
      </c>
      <c r="T293" s="66">
        <f t="shared" si="121"/>
        <v>4.305425874053325E-4</v>
      </c>
      <c r="U293" s="66">
        <f t="shared" si="121"/>
        <v>4.305425874053325E-4</v>
      </c>
      <c r="V293" s="66">
        <f t="shared" si="121"/>
        <v>4.305425874053325E-4</v>
      </c>
      <c r="W293" s="66">
        <f t="shared" si="121"/>
        <v>4.305425874053325E-4</v>
      </c>
      <c r="X293" s="66">
        <f t="shared" si="121"/>
        <v>4.305425874053325E-4</v>
      </c>
      <c r="Y293" s="66">
        <f t="shared" si="121"/>
        <v>4.305425874053325E-4</v>
      </c>
      <c r="Z293" s="66">
        <f t="shared" si="121"/>
        <v>4.305425874053325E-4</v>
      </c>
      <c r="AA293" s="66">
        <f t="shared" si="121"/>
        <v>4.305425874053325E-4</v>
      </c>
      <c r="AB293" s="66">
        <f t="shared" si="121"/>
        <v>4.305425874053325E-4</v>
      </c>
      <c r="AC293" s="66">
        <f t="shared" si="121"/>
        <v>4.305425874053325E-4</v>
      </c>
    </row>
    <row r="294" spans="1:29" x14ac:dyDescent="0.25">
      <c r="A294" s="30" t="str">
        <f t="shared" si="115"/>
        <v>Opex var (mode-fees)</v>
      </c>
      <c r="B294" s="66">
        <f>B252*B261/B261/(B258)</f>
        <v>8.6011184229469056E-5</v>
      </c>
      <c r="C294" s="66">
        <f t="shared" ref="C294:AC294" si="122">C252*C261/C261/(C258)</f>
        <v>8.6011184229469056E-5</v>
      </c>
      <c r="D294" s="66">
        <f t="shared" si="122"/>
        <v>8.6011184229469056E-5</v>
      </c>
      <c r="E294" s="66">
        <f t="shared" si="122"/>
        <v>8.6011184229469056E-5</v>
      </c>
      <c r="F294" s="66">
        <f t="shared" si="122"/>
        <v>8.6011184229469056E-5</v>
      </c>
      <c r="G294" s="66">
        <f t="shared" si="122"/>
        <v>8.6011184229469056E-5</v>
      </c>
      <c r="H294" s="66">
        <f t="shared" si="122"/>
        <v>8.6011184229469056E-5</v>
      </c>
      <c r="I294" s="66">
        <f t="shared" si="122"/>
        <v>8.6011184229469056E-5</v>
      </c>
      <c r="J294" s="66">
        <f t="shared" si="122"/>
        <v>8.6011184229469056E-5</v>
      </c>
      <c r="K294" s="66">
        <f t="shared" si="122"/>
        <v>8.6011184229469056E-5</v>
      </c>
      <c r="L294" s="66">
        <f t="shared" si="122"/>
        <v>8.6011184229469056E-5</v>
      </c>
      <c r="M294" s="66">
        <f t="shared" si="122"/>
        <v>8.6011184229469056E-5</v>
      </c>
      <c r="N294" s="66">
        <f t="shared" si="122"/>
        <v>8.6011184229469056E-5</v>
      </c>
      <c r="O294" s="66">
        <f t="shared" si="122"/>
        <v>8.6011184229469056E-5</v>
      </c>
      <c r="P294" s="66">
        <f t="shared" si="122"/>
        <v>8.6011184229469056E-5</v>
      </c>
      <c r="Q294" s="66">
        <f t="shared" si="122"/>
        <v>8.6011184229469056E-5</v>
      </c>
      <c r="R294" s="66">
        <f t="shared" si="122"/>
        <v>8.6011184229469056E-5</v>
      </c>
      <c r="S294" s="66">
        <f t="shared" si="122"/>
        <v>8.6011184229469056E-5</v>
      </c>
      <c r="T294" s="66">
        <f t="shared" si="122"/>
        <v>8.6011184229469056E-5</v>
      </c>
      <c r="U294" s="66">
        <f t="shared" si="122"/>
        <v>8.6011184229469056E-5</v>
      </c>
      <c r="V294" s="66">
        <f t="shared" si="122"/>
        <v>8.6011184229469056E-5</v>
      </c>
      <c r="W294" s="66">
        <f t="shared" si="122"/>
        <v>8.6011184229469056E-5</v>
      </c>
      <c r="X294" s="66">
        <f t="shared" si="122"/>
        <v>8.6011184229469056E-5</v>
      </c>
      <c r="Y294" s="66">
        <f t="shared" si="122"/>
        <v>8.6011184229469056E-5</v>
      </c>
      <c r="Z294" s="66">
        <f t="shared" si="122"/>
        <v>8.6011184229469056E-5</v>
      </c>
      <c r="AA294" s="66">
        <f t="shared" si="122"/>
        <v>8.6011184229469056E-5</v>
      </c>
      <c r="AB294" s="66">
        <f t="shared" si="122"/>
        <v>8.6011184229469056E-5</v>
      </c>
      <c r="AC294" s="66">
        <f t="shared" si="122"/>
        <v>8.6011184229469056E-5</v>
      </c>
    </row>
    <row r="295" spans="1:29" x14ac:dyDescent="0.25">
      <c r="A295" s="30" t="str">
        <f t="shared" si="115"/>
        <v>Fuel Cost</v>
      </c>
      <c r="B295" s="66">
        <f>B253*B254*B261/B261/(B258)</f>
        <v>2.1494771182553069E-3</v>
      </c>
      <c r="C295" s="66">
        <f t="shared" ref="C295:AC295" si="123">C253*C254*C261/C261/(C258)</f>
        <v>2.1493287336269364E-3</v>
      </c>
      <c r="D295" s="66">
        <f t="shared" si="123"/>
        <v>2.1491163243364253E-3</v>
      </c>
      <c r="E295" s="66">
        <f t="shared" si="123"/>
        <v>2.14881245790906E-3</v>
      </c>
      <c r="F295" s="66">
        <f t="shared" si="123"/>
        <v>2.1483781657328982E-3</v>
      </c>
      <c r="G295" s="66">
        <f t="shared" si="123"/>
        <v>2.1477583369430842E-3</v>
      </c>
      <c r="H295" s="66">
        <f t="shared" si="123"/>
        <v>2.1468755486857413E-3</v>
      </c>
      <c r="I295" s="66">
        <f t="shared" si="123"/>
        <v>2.1456221159095916E-3</v>
      </c>
      <c r="J295" s="66">
        <f t="shared" si="123"/>
        <v>2.1438505091277019E-3</v>
      </c>
      <c r="K295" s="66">
        <f t="shared" si="123"/>
        <v>2.1413632051683635E-3</v>
      </c>
      <c r="L295" s="66">
        <f t="shared" si="123"/>
        <v>2.1379049497455864E-3</v>
      </c>
      <c r="M295" s="66">
        <f t="shared" si="123"/>
        <v>2.1331638109345504E-3</v>
      </c>
      <c r="N295" s="66">
        <f t="shared" si="123"/>
        <v>2.1267922284124146E-3</v>
      </c>
      <c r="O295" s="66">
        <f t="shared" si="123"/>
        <v>2.118463339156764E-3</v>
      </c>
      <c r="P295" s="66">
        <f t="shared" si="123"/>
        <v>2.1079745109042758E-3</v>
      </c>
      <c r="Q295" s="66">
        <f t="shared" si="123"/>
        <v>2.0953882180831502E-3</v>
      </c>
      <c r="R295" s="66">
        <f t="shared" si="123"/>
        <v>2.0811559697593205E-3</v>
      </c>
      <c r="S295" s="66">
        <f t="shared" si="123"/>
        <v>2.0661310435972982E-3</v>
      </c>
      <c r="T295" s="66">
        <f t="shared" si="123"/>
        <v>2.0514017798788087E-3</v>
      </c>
      <c r="U295" s="66">
        <f t="shared" si="123"/>
        <v>2.037993427935265E-3</v>
      </c>
      <c r="V295" s="66">
        <f t="shared" si="123"/>
        <v>2.0265982381692882E-3</v>
      </c>
      <c r="W295" s="66">
        <f t="shared" si="123"/>
        <v>2.0174727319296035E-3</v>
      </c>
      <c r="X295" s="66">
        <f t="shared" si="123"/>
        <v>2.0105095656498539E-3</v>
      </c>
      <c r="Y295" s="66">
        <f t="shared" si="123"/>
        <v>2.0053910799874954E-3</v>
      </c>
      <c r="Z295" s="66">
        <f t="shared" si="123"/>
        <v>2.0017314367863233E-3</v>
      </c>
      <c r="AA295" s="66">
        <f t="shared" si="123"/>
        <v>1.9991665673571302E-3</v>
      </c>
      <c r="AB295" s="66">
        <f t="shared" si="123"/>
        <v>1.9973940849323628E-3</v>
      </c>
      <c r="AC295" s="66">
        <f t="shared" si="123"/>
        <v>1.9961810868829068E-3</v>
      </c>
    </row>
    <row r="296" spans="1:29" x14ac:dyDescent="0.25">
      <c r="A296" s="59" t="str">
        <f>A259</f>
        <v>Market failure (av. utilization)</v>
      </c>
      <c r="B296" s="66">
        <f t="shared" ref="B296:AC296" si="124">B285/B259-B285/B258</f>
        <v>7.4119058715018567E-3</v>
      </c>
      <c r="C296" s="66">
        <f t="shared" si="124"/>
        <v>7.4117506712905769E-3</v>
      </c>
      <c r="D296" s="66">
        <f t="shared" si="124"/>
        <v>7.4115285056449388E-3</v>
      </c>
      <c r="E296" s="66">
        <f t="shared" si="124"/>
        <v>7.4112106820654689E-3</v>
      </c>
      <c r="F296" s="66">
        <f t="shared" si="124"/>
        <v>7.4107564420391459E-3</v>
      </c>
      <c r="G296" s="66">
        <f t="shared" si="124"/>
        <v>7.4101081433562473E-3</v>
      </c>
      <c r="H296" s="66">
        <f t="shared" si="124"/>
        <v>7.4091848069867223E-3</v>
      </c>
      <c r="I296" s="66">
        <f t="shared" si="124"/>
        <v>7.4078738017039148E-3</v>
      </c>
      <c r="J296" s="66">
        <f t="shared" si="124"/>
        <v>7.4060208217162325E-3</v>
      </c>
      <c r="K296" s="66">
        <f t="shared" si="124"/>
        <v>7.403419271244052E-3</v>
      </c>
      <c r="L296" s="66">
        <f t="shared" si="124"/>
        <v>7.3998021716956599E-3</v>
      </c>
      <c r="M296" s="66">
        <f t="shared" si="124"/>
        <v>7.3948432635307744E-3</v>
      </c>
      <c r="N296" s="66">
        <f t="shared" si="124"/>
        <v>7.3881790223322861E-3</v>
      </c>
      <c r="O296" s="66">
        <f t="shared" si="124"/>
        <v>7.3794675716491436E-3</v>
      </c>
      <c r="P296" s="66">
        <f t="shared" si="124"/>
        <v>7.3684969719400055E-3</v>
      </c>
      <c r="Q296" s="66">
        <f t="shared" si="124"/>
        <v>7.355332567200148E-3</v>
      </c>
      <c r="R296" s="66">
        <f t="shared" si="124"/>
        <v>7.3404466051495464E-3</v>
      </c>
      <c r="S296" s="66">
        <f t="shared" si="124"/>
        <v>7.3247315560882936E-3</v>
      </c>
      <c r="T296" s="66">
        <f t="shared" si="124"/>
        <v>7.3093257497983885E-3</v>
      </c>
      <c r="U296" s="66">
        <f t="shared" si="124"/>
        <v>7.2953015272264341E-3</v>
      </c>
      <c r="V296" s="66">
        <f t="shared" si="124"/>
        <v>7.2833829351279739E-3</v>
      </c>
      <c r="W296" s="66">
        <f t="shared" si="124"/>
        <v>7.2738382773560152E-3</v>
      </c>
      <c r="X296" s="66">
        <f t="shared" si="124"/>
        <v>7.266555279853871E-3</v>
      </c>
      <c r="Y296" s="66">
        <f t="shared" si="124"/>
        <v>7.2612016925925485E-3</v>
      </c>
      <c r="Z296" s="66">
        <f t="shared" si="124"/>
        <v>7.2573739551492541E-3</v>
      </c>
      <c r="AA296" s="66">
        <f t="shared" si="124"/>
        <v>7.2546912764804329E-3</v>
      </c>
      <c r="AB296" s="66">
        <f t="shared" si="124"/>
        <v>7.2528373806299605E-3</v>
      </c>
      <c r="AC296" s="66">
        <f t="shared" si="124"/>
        <v>7.2515686673163071E-3</v>
      </c>
    </row>
    <row r="297" spans="1:29" x14ac:dyDescent="0.25">
      <c r="A297" s="59" t="str">
        <f>A260</f>
        <v>Payload loss (fuel)</v>
      </c>
      <c r="B297" s="66">
        <f>B285/(B258-B260)-B285/B258</f>
        <v>0</v>
      </c>
      <c r="C297" s="66">
        <f t="shared" ref="C297:AC297" si="125">C285/(C258-C260)-C285/C258</f>
        <v>0</v>
      </c>
      <c r="D297" s="66">
        <f t="shared" si="125"/>
        <v>0</v>
      </c>
      <c r="E297" s="66">
        <f t="shared" si="125"/>
        <v>0</v>
      </c>
      <c r="F297" s="66">
        <f t="shared" si="125"/>
        <v>0</v>
      </c>
      <c r="G297" s="66">
        <f t="shared" si="125"/>
        <v>0</v>
      </c>
      <c r="H297" s="66">
        <f t="shared" si="125"/>
        <v>0</v>
      </c>
      <c r="I297" s="66">
        <f t="shared" si="125"/>
        <v>0</v>
      </c>
      <c r="J297" s="66">
        <f t="shared" si="125"/>
        <v>0</v>
      </c>
      <c r="K297" s="66">
        <f t="shared" si="125"/>
        <v>0</v>
      </c>
      <c r="L297" s="66">
        <f t="shared" si="125"/>
        <v>0</v>
      </c>
      <c r="M297" s="66">
        <f t="shared" si="125"/>
        <v>0</v>
      </c>
      <c r="N297" s="66">
        <f t="shared" si="125"/>
        <v>0</v>
      </c>
      <c r="O297" s="66">
        <f t="shared" si="125"/>
        <v>0</v>
      </c>
      <c r="P297" s="66">
        <f t="shared" si="125"/>
        <v>0</v>
      </c>
      <c r="Q297" s="66">
        <f t="shared" si="125"/>
        <v>0</v>
      </c>
      <c r="R297" s="66">
        <f t="shared" si="125"/>
        <v>0</v>
      </c>
      <c r="S297" s="66">
        <f t="shared" si="125"/>
        <v>0</v>
      </c>
      <c r="T297" s="66">
        <f t="shared" si="125"/>
        <v>0</v>
      </c>
      <c r="U297" s="66">
        <f t="shared" si="125"/>
        <v>0</v>
      </c>
      <c r="V297" s="66">
        <f t="shared" si="125"/>
        <v>0</v>
      </c>
      <c r="W297" s="66">
        <f t="shared" si="125"/>
        <v>0</v>
      </c>
      <c r="X297" s="66">
        <f t="shared" si="125"/>
        <v>0</v>
      </c>
      <c r="Y297" s="66">
        <f t="shared" si="125"/>
        <v>0</v>
      </c>
      <c r="Z297" s="66">
        <f t="shared" si="125"/>
        <v>0</v>
      </c>
      <c r="AA297" s="66">
        <f t="shared" si="125"/>
        <v>0</v>
      </c>
      <c r="AB297" s="66">
        <f t="shared" si="125"/>
        <v>0</v>
      </c>
      <c r="AC297" s="66">
        <f t="shared" si="125"/>
        <v>0</v>
      </c>
    </row>
    <row r="298" spans="1:29" ht="15.75" thickBot="1" x14ac:dyDescent="0.3">
      <c r="A298" s="59" t="str">
        <f>A235</f>
        <v>Emission Cost</v>
      </c>
      <c r="B298" s="68">
        <f>B255*B261/B261/(B258)</f>
        <v>0</v>
      </c>
      <c r="C298" s="68">
        <f t="shared" ref="C298:AC298" si="126">C255*C261/C261/(C258)</f>
        <v>0</v>
      </c>
      <c r="D298" s="68">
        <f t="shared" si="126"/>
        <v>0</v>
      </c>
      <c r="E298" s="68">
        <f t="shared" si="126"/>
        <v>0</v>
      </c>
      <c r="F298" s="68">
        <f t="shared" si="126"/>
        <v>0</v>
      </c>
      <c r="G298" s="68">
        <f t="shared" si="126"/>
        <v>0</v>
      </c>
      <c r="H298" s="68">
        <f t="shared" si="126"/>
        <v>0</v>
      </c>
      <c r="I298" s="68">
        <f t="shared" si="126"/>
        <v>0</v>
      </c>
      <c r="J298" s="68">
        <f t="shared" si="126"/>
        <v>0</v>
      </c>
      <c r="K298" s="68">
        <f t="shared" si="126"/>
        <v>0</v>
      </c>
      <c r="L298" s="68">
        <f t="shared" si="126"/>
        <v>0</v>
      </c>
      <c r="M298" s="68">
        <f t="shared" si="126"/>
        <v>0</v>
      </c>
      <c r="N298" s="68">
        <f t="shared" si="126"/>
        <v>0</v>
      </c>
      <c r="O298" s="68">
        <f t="shared" si="126"/>
        <v>0</v>
      </c>
      <c r="P298" s="68">
        <f t="shared" si="126"/>
        <v>0</v>
      </c>
      <c r="Q298" s="68">
        <f t="shared" si="126"/>
        <v>0</v>
      </c>
      <c r="R298" s="68">
        <f t="shared" si="126"/>
        <v>0</v>
      </c>
      <c r="S298" s="68">
        <f t="shared" si="126"/>
        <v>0</v>
      </c>
      <c r="T298" s="68">
        <f t="shared" si="126"/>
        <v>0</v>
      </c>
      <c r="U298" s="68">
        <f t="shared" si="126"/>
        <v>0</v>
      </c>
      <c r="V298" s="68">
        <f t="shared" si="126"/>
        <v>0</v>
      </c>
      <c r="W298" s="68">
        <f t="shared" si="126"/>
        <v>0</v>
      </c>
      <c r="X298" s="68">
        <f t="shared" si="126"/>
        <v>0</v>
      </c>
      <c r="Y298" s="68">
        <f t="shared" si="126"/>
        <v>0</v>
      </c>
      <c r="Z298" s="68">
        <f t="shared" si="126"/>
        <v>0</v>
      </c>
      <c r="AA298" s="68">
        <f t="shared" si="126"/>
        <v>0</v>
      </c>
      <c r="AB298" s="68">
        <f t="shared" si="126"/>
        <v>0</v>
      </c>
      <c r="AC298" s="68">
        <f t="shared" si="126"/>
        <v>0</v>
      </c>
    </row>
    <row r="299" spans="1:29" ht="15.75" thickBot="1" x14ac:dyDescent="0.3">
      <c r="A299" s="31" t="s">
        <v>210</v>
      </c>
      <c r="B299" s="77">
        <f>B288+B289+B290+B291+B292+B293+B294+B295+B296+B297+B298</f>
        <v>1.2136868763785827E-2</v>
      </c>
      <c r="C299" s="67">
        <f t="shared" ref="C299:AC299" si="127">C288+C289+C290+C291+C292+C293+C294+C295+C296+C297+C298</f>
        <v>1.2136614337209958E-2</v>
      </c>
      <c r="D299" s="67">
        <f t="shared" si="127"/>
        <v>1.2136250131233504E-2</v>
      </c>
      <c r="E299" s="67">
        <f t="shared" si="127"/>
        <v>1.2135729108972076E-2</v>
      </c>
      <c r="F299" s="67">
        <f t="shared" si="127"/>
        <v>1.213498445319122E-2</v>
      </c>
      <c r="G299" s="67">
        <f t="shared" si="127"/>
        <v>1.2133921668465157E-2</v>
      </c>
      <c r="H299" s="67">
        <f t="shared" si="127"/>
        <v>1.2132408002285607E-2</v>
      </c>
      <c r="I299" s="67">
        <f t="shared" si="127"/>
        <v>1.21302588132974E-2</v>
      </c>
      <c r="J299" s="67">
        <f t="shared" si="127"/>
        <v>1.2127221141186443E-2</v>
      </c>
      <c r="K299" s="67">
        <f t="shared" si="127"/>
        <v>1.2122956304346804E-2</v>
      </c>
      <c r="L299" s="67">
        <f t="shared" si="127"/>
        <v>1.2117026632955996E-2</v>
      </c>
      <c r="M299" s="67">
        <f t="shared" si="127"/>
        <v>1.2108897275308644E-2</v>
      </c>
      <c r="N299" s="67">
        <f t="shared" si="127"/>
        <v>1.2097972289737351E-2</v>
      </c>
      <c r="O299" s="67">
        <f t="shared" si="127"/>
        <v>1.2083691223043674E-2</v>
      </c>
      <c r="P299" s="67">
        <f t="shared" si="127"/>
        <v>1.2065706633356562E-2</v>
      </c>
      <c r="Q299" s="67">
        <f t="shared" si="127"/>
        <v>1.2044125641979746E-2</v>
      </c>
      <c r="R299" s="67">
        <f t="shared" si="127"/>
        <v>1.2019722425503351E-2</v>
      </c>
      <c r="S299" s="67">
        <f t="shared" si="127"/>
        <v>1.19939600499931E-2</v>
      </c>
      <c r="T299" s="67">
        <f t="shared" si="127"/>
        <v>1.1968704629845716E-2</v>
      </c>
      <c r="U299" s="67">
        <f t="shared" si="127"/>
        <v>1.1945714101039232E-2</v>
      </c>
      <c r="V299" s="67">
        <f t="shared" si="127"/>
        <v>1.1926175425467988E-2</v>
      </c>
      <c r="W299" s="67">
        <f t="shared" si="127"/>
        <v>1.1910528445513956E-2</v>
      </c>
      <c r="X299" s="67">
        <f t="shared" si="127"/>
        <v>1.1898589105346507E-2</v>
      </c>
      <c r="Y299" s="67">
        <f t="shared" si="127"/>
        <v>1.1889812732786963E-2</v>
      </c>
      <c r="Z299" s="67">
        <f t="shared" si="127"/>
        <v>1.1883537753371726E-2</v>
      </c>
      <c r="AA299" s="67">
        <f t="shared" si="127"/>
        <v>1.1879139919488411E-2</v>
      </c>
      <c r="AB299" s="67">
        <f t="shared" si="127"/>
        <v>1.1876100745963045E-2</v>
      </c>
      <c r="AC299" s="67">
        <f t="shared" si="127"/>
        <v>1.1874020888071811E-2</v>
      </c>
    </row>
    <row r="301" spans="1:29" x14ac:dyDescent="0.25">
      <c r="B301" s="40"/>
    </row>
    <row r="324" spans="1:44" s="3" customFormat="1" ht="21" x14ac:dyDescent="0.35">
      <c r="A324" s="2" t="str">
        <f>'Parameter Input'!A178</f>
        <v>Short-sea:  Neo bulk</v>
      </c>
    </row>
    <row r="325" spans="1:44" s="3" customFormat="1" ht="21" x14ac:dyDescent="0.35">
      <c r="A325" s="2" t="s">
        <v>291</v>
      </c>
    </row>
    <row r="326" spans="1:44" x14ac:dyDescent="0.25">
      <c r="A326" s="33" t="s">
        <v>195</v>
      </c>
    </row>
    <row r="327" spans="1:44" x14ac:dyDescent="0.25">
      <c r="A327" s="33" t="s">
        <v>196</v>
      </c>
    </row>
    <row r="328" spans="1:44" ht="15.75" thickBot="1" x14ac:dyDescent="0.3">
      <c r="A328" s="34" t="s">
        <v>197</v>
      </c>
      <c r="B328" s="34"/>
    </row>
    <row r="329" spans="1:44" ht="15.75" thickBot="1" x14ac:dyDescent="0.3">
      <c r="A329" s="39" t="s">
        <v>198</v>
      </c>
      <c r="B329" s="35"/>
    </row>
    <row r="330" spans="1:44" ht="15.75" thickBot="1" x14ac:dyDescent="0.3">
      <c r="A330" s="38" t="s">
        <v>199</v>
      </c>
      <c r="B330" s="36"/>
    </row>
    <row r="331" spans="1:44" ht="15.75" thickBot="1" x14ac:dyDescent="0.3"/>
    <row r="332" spans="1:44" x14ac:dyDescent="0.25">
      <c r="A332" s="5" t="s">
        <v>200</v>
      </c>
      <c r="B332" s="6">
        <v>2023</v>
      </c>
      <c r="C332" s="6">
        <v>2050</v>
      </c>
      <c r="D332" s="7"/>
      <c r="E332" s="5" t="s">
        <v>201</v>
      </c>
      <c r="F332" s="8"/>
      <c r="G332" s="8"/>
      <c r="H332" s="8"/>
      <c r="I332" s="8"/>
      <c r="J332" s="8"/>
      <c r="K332" s="9"/>
      <c r="L332" s="10" t="s">
        <v>2</v>
      </c>
      <c r="M332" s="11"/>
      <c r="N332" s="11"/>
      <c r="O332" s="11"/>
      <c r="P332" s="12"/>
      <c r="Q332" s="13">
        <v>0</v>
      </c>
      <c r="R332" s="13">
        <v>1</v>
      </c>
      <c r="S332" s="13">
        <v>2</v>
      </c>
      <c r="T332" s="13">
        <v>3</v>
      </c>
      <c r="U332" s="13">
        <v>4</v>
      </c>
      <c r="V332" s="13">
        <v>5</v>
      </c>
      <c r="W332" s="13">
        <v>6</v>
      </c>
      <c r="X332" s="13">
        <v>7</v>
      </c>
      <c r="Y332" s="13">
        <v>8</v>
      </c>
      <c r="Z332" s="13">
        <v>9</v>
      </c>
      <c r="AA332" s="13">
        <v>10</v>
      </c>
      <c r="AB332" s="13">
        <v>11</v>
      </c>
      <c r="AC332" s="13">
        <v>12</v>
      </c>
      <c r="AD332" s="13">
        <v>13</v>
      </c>
      <c r="AE332" s="13">
        <v>14</v>
      </c>
      <c r="AF332" s="13">
        <v>15</v>
      </c>
      <c r="AG332" s="13">
        <v>16</v>
      </c>
      <c r="AH332" s="13">
        <v>17</v>
      </c>
      <c r="AI332" s="13">
        <v>18</v>
      </c>
      <c r="AJ332" s="13">
        <v>19</v>
      </c>
      <c r="AK332" s="13">
        <v>20</v>
      </c>
      <c r="AL332" s="13">
        <v>21</v>
      </c>
      <c r="AM332" s="13">
        <v>22</v>
      </c>
      <c r="AN332" s="13">
        <v>23</v>
      </c>
      <c r="AO332" s="13">
        <v>24</v>
      </c>
      <c r="AP332" s="13">
        <v>25</v>
      </c>
      <c r="AQ332" s="13">
        <v>26</v>
      </c>
      <c r="AR332" s="14">
        <v>27</v>
      </c>
    </row>
    <row r="333" spans="1:44" ht="15.75" thickBot="1" x14ac:dyDescent="0.3">
      <c r="A333" s="15"/>
      <c r="B333" s="3" t="s">
        <v>202</v>
      </c>
      <c r="C333" s="3" t="s">
        <v>203</v>
      </c>
      <c r="D333" s="16" t="s">
        <v>5</v>
      </c>
      <c r="E333" s="17"/>
      <c r="F333" s="18"/>
      <c r="G333" s="18"/>
      <c r="H333" s="18"/>
      <c r="I333" s="18"/>
      <c r="J333" s="18"/>
      <c r="K333" s="19"/>
      <c r="L333" s="20" t="s">
        <v>8</v>
      </c>
      <c r="M333" s="20" t="s">
        <v>204</v>
      </c>
      <c r="N333" s="20" t="s">
        <v>205</v>
      </c>
      <c r="O333" s="20" t="s">
        <v>9</v>
      </c>
      <c r="P333" s="21" t="s">
        <v>10</v>
      </c>
      <c r="Q333" s="22">
        <v>2023</v>
      </c>
      <c r="R333" s="22">
        <v>2024</v>
      </c>
      <c r="S333" s="22">
        <v>2025</v>
      </c>
      <c r="T333" s="22">
        <v>2026</v>
      </c>
      <c r="U333" s="22">
        <v>2027</v>
      </c>
      <c r="V333" s="22">
        <v>2028</v>
      </c>
      <c r="W333" s="22">
        <v>2029</v>
      </c>
      <c r="X333" s="22">
        <v>2030</v>
      </c>
      <c r="Y333" s="22">
        <v>2031</v>
      </c>
      <c r="Z333" s="22">
        <v>2032</v>
      </c>
      <c r="AA333" s="22">
        <v>2033</v>
      </c>
      <c r="AB333" s="22">
        <v>2034</v>
      </c>
      <c r="AC333" s="22">
        <v>2035</v>
      </c>
      <c r="AD333" s="22">
        <v>2036</v>
      </c>
      <c r="AE333" s="22">
        <v>2037</v>
      </c>
      <c r="AF333" s="22">
        <v>2038</v>
      </c>
      <c r="AG333" s="22">
        <v>2039</v>
      </c>
      <c r="AH333" s="22">
        <v>2040</v>
      </c>
      <c r="AI333" s="22">
        <v>2041</v>
      </c>
      <c r="AJ333" s="22">
        <v>2042</v>
      </c>
      <c r="AK333" s="22">
        <v>2043</v>
      </c>
      <c r="AL333" s="22">
        <v>2044</v>
      </c>
      <c r="AM333" s="22">
        <v>2045</v>
      </c>
      <c r="AN333" s="22">
        <v>2046</v>
      </c>
      <c r="AO333" s="22">
        <v>2047</v>
      </c>
      <c r="AP333" s="22">
        <v>2048</v>
      </c>
      <c r="AQ333" s="22">
        <v>2049</v>
      </c>
      <c r="AR333" s="23">
        <v>2050</v>
      </c>
    </row>
    <row r="334" spans="1:44" x14ac:dyDescent="0.25">
      <c r="A334" s="24" t="s">
        <v>18</v>
      </c>
      <c r="B334" s="41">
        <f>'Parameter Input'!$L$154</f>
        <v>15000000</v>
      </c>
      <c r="C334" s="42">
        <f>'Parameter Input'!$M$154</f>
        <v>15000000</v>
      </c>
      <c r="D334" s="1" t="s">
        <v>15</v>
      </c>
      <c r="L334" s="51">
        <f>'Parameter Input'!$O$142</f>
        <v>17</v>
      </c>
      <c r="M334" s="52">
        <v>0</v>
      </c>
      <c r="N334" s="52">
        <v>1</v>
      </c>
      <c r="O334" s="52">
        <f>'Parameter Input'!$P$142</f>
        <v>0.9</v>
      </c>
      <c r="P334" s="53">
        <f>'Parameter Input'!$Q$142</f>
        <v>0.4</v>
      </c>
      <c r="Q334" s="4">
        <f t="shared" ref="Q334:AR343" si="128">$N334+($M334-$N334)*((1/(1+EXP(-$P334*(Q$9-$L334)))^$O334))</f>
        <v>0.99780374543478534</v>
      </c>
      <c r="R334" s="4">
        <f t="shared" si="128"/>
        <v>0.99685359315256394</v>
      </c>
      <c r="S334" s="4">
        <f t="shared" si="128"/>
        <v>0.99549347132349975</v>
      </c>
      <c r="T334" s="4">
        <f t="shared" si="128"/>
        <v>0.99354772139898062</v>
      </c>
      <c r="U334" s="4">
        <f t="shared" si="128"/>
        <v>0.99076681540580536</v>
      </c>
      <c r="V334" s="4">
        <f t="shared" si="128"/>
        <v>0.9867978615748374</v>
      </c>
      <c r="W334" s="4">
        <f t="shared" si="128"/>
        <v>0.98114509762858249</v>
      </c>
      <c r="X334" s="4">
        <f t="shared" si="128"/>
        <v>0.97311898315872036</v>
      </c>
      <c r="Y334" s="4">
        <f t="shared" si="128"/>
        <v>0.96177484161592774</v>
      </c>
      <c r="Z334" s="4">
        <f t="shared" si="128"/>
        <v>0.94584787155511363</v>
      </c>
      <c r="AA334" s="4">
        <f t="shared" si="128"/>
        <v>0.92370360150141495</v>
      </c>
      <c r="AB334" s="4">
        <f t="shared" si="128"/>
        <v>0.89334463567658451</v>
      </c>
      <c r="AC334" s="4">
        <f t="shared" si="128"/>
        <v>0.85254543874327005</v>
      </c>
      <c r="AD334" s="4">
        <f t="shared" si="128"/>
        <v>0.79921300652623883</v>
      </c>
      <c r="AE334" s="4">
        <f t="shared" si="128"/>
        <v>0.73204982249993378</v>
      </c>
      <c r="AF334" s="4">
        <f t="shared" si="128"/>
        <v>0.65145592958786691</v>
      </c>
      <c r="AG334" s="4">
        <f t="shared" si="128"/>
        <v>0.56032247880849573</v>
      </c>
      <c r="AH334" s="4">
        <f t="shared" si="128"/>
        <v>0.46411326873185343</v>
      </c>
      <c r="AI334" s="4">
        <f t="shared" si="128"/>
        <v>0.36979727595523937</v>
      </c>
      <c r="AJ334" s="4">
        <f t="shared" si="128"/>
        <v>0.28393948637231203</v>
      </c>
      <c r="AK334" s="4">
        <f t="shared" si="128"/>
        <v>0.21097259161117732</v>
      </c>
      <c r="AL334" s="4">
        <f t="shared" si="128"/>
        <v>0.15253917653798199</v>
      </c>
      <c r="AM334" s="4">
        <f t="shared" si="128"/>
        <v>0.10795188737709993</v>
      </c>
      <c r="AN334" s="4">
        <f t="shared" si="128"/>
        <v>7.5176653938091809E-2</v>
      </c>
      <c r="AO334" s="4">
        <f t="shared" si="128"/>
        <v>5.1742836177502194E-2</v>
      </c>
      <c r="AP334" s="4">
        <f t="shared" si="128"/>
        <v>3.5319190625345942E-2</v>
      </c>
      <c r="AQ334" s="4">
        <f t="shared" si="128"/>
        <v>2.3969442072658165E-2</v>
      </c>
      <c r="AR334" s="4">
        <f t="shared" si="128"/>
        <v>1.6202243558389728E-2</v>
      </c>
    </row>
    <row r="335" spans="1:44" x14ac:dyDescent="0.25">
      <c r="A335" s="24" t="s">
        <v>28</v>
      </c>
      <c r="B335" s="60">
        <f>'Parameter Input'!$L$155</f>
        <v>-1500000</v>
      </c>
      <c r="C335" s="61">
        <f>'Parameter Input'!$M$155</f>
        <v>-750000</v>
      </c>
      <c r="D335" s="1" t="s">
        <v>15</v>
      </c>
      <c r="L335" s="54">
        <f>'Parameter Input'!$O$143</f>
        <v>17</v>
      </c>
      <c r="M335" s="37">
        <v>0</v>
      </c>
      <c r="N335" s="37">
        <v>1</v>
      </c>
      <c r="O335" s="37">
        <f>'Parameter Input'!$P$143</f>
        <v>0.9</v>
      </c>
      <c r="P335" s="55">
        <f>'Parameter Input'!$Q$143</f>
        <v>0.4</v>
      </c>
      <c r="Q335" s="4">
        <f t="shared" si="128"/>
        <v>0.99780374543478534</v>
      </c>
      <c r="R335" s="4">
        <f t="shared" si="128"/>
        <v>0.99685359315256394</v>
      </c>
      <c r="S335" s="4">
        <f t="shared" si="128"/>
        <v>0.99549347132349975</v>
      </c>
      <c r="T335" s="4">
        <f t="shared" si="128"/>
        <v>0.99354772139898062</v>
      </c>
      <c r="U335" s="4">
        <f t="shared" si="128"/>
        <v>0.99076681540580536</v>
      </c>
      <c r="V335" s="4">
        <f t="shared" si="128"/>
        <v>0.9867978615748374</v>
      </c>
      <c r="W335" s="4">
        <f t="shared" si="128"/>
        <v>0.98114509762858249</v>
      </c>
      <c r="X335" s="4">
        <f t="shared" si="128"/>
        <v>0.97311898315872036</v>
      </c>
      <c r="Y335" s="4">
        <f t="shared" si="128"/>
        <v>0.96177484161592774</v>
      </c>
      <c r="Z335" s="4">
        <f t="shared" si="128"/>
        <v>0.94584787155511363</v>
      </c>
      <c r="AA335" s="4">
        <f t="shared" si="128"/>
        <v>0.92370360150141495</v>
      </c>
      <c r="AB335" s="4">
        <f t="shared" si="128"/>
        <v>0.89334463567658451</v>
      </c>
      <c r="AC335" s="4">
        <f t="shared" si="128"/>
        <v>0.85254543874327005</v>
      </c>
      <c r="AD335" s="4">
        <f t="shared" si="128"/>
        <v>0.79921300652623883</v>
      </c>
      <c r="AE335" s="4">
        <f t="shared" si="128"/>
        <v>0.73204982249993378</v>
      </c>
      <c r="AF335" s="4">
        <f t="shared" si="128"/>
        <v>0.65145592958786691</v>
      </c>
      <c r="AG335" s="4">
        <f t="shared" si="128"/>
        <v>0.56032247880849573</v>
      </c>
      <c r="AH335" s="4">
        <f t="shared" si="128"/>
        <v>0.46411326873185343</v>
      </c>
      <c r="AI335" s="4">
        <f t="shared" si="128"/>
        <v>0.36979727595523937</v>
      </c>
      <c r="AJ335" s="4">
        <f t="shared" si="128"/>
        <v>0.28393948637231203</v>
      </c>
      <c r="AK335" s="4">
        <f t="shared" si="128"/>
        <v>0.21097259161117732</v>
      </c>
      <c r="AL335" s="4">
        <f t="shared" si="128"/>
        <v>0.15253917653798199</v>
      </c>
      <c r="AM335" s="4">
        <f t="shared" si="128"/>
        <v>0.10795188737709993</v>
      </c>
      <c r="AN335" s="4">
        <f t="shared" si="128"/>
        <v>7.5176653938091809E-2</v>
      </c>
      <c r="AO335" s="4">
        <f t="shared" si="128"/>
        <v>5.1742836177502194E-2</v>
      </c>
      <c r="AP335" s="4">
        <f t="shared" si="128"/>
        <v>3.5319190625345942E-2</v>
      </c>
      <c r="AQ335" s="4">
        <f t="shared" si="128"/>
        <v>2.3969442072658165E-2</v>
      </c>
      <c r="AR335" s="4">
        <f t="shared" si="128"/>
        <v>1.6202243558389728E-2</v>
      </c>
    </row>
    <row r="336" spans="1:44" x14ac:dyDescent="0.25">
      <c r="A336" s="24" t="s">
        <v>14</v>
      </c>
      <c r="B336" s="60">
        <f>'Parameter Input'!B179</f>
        <v>1000000</v>
      </c>
      <c r="C336" s="61">
        <f>'Parameter Input'!C179</f>
        <v>1000000</v>
      </c>
      <c r="D336" s="1" t="s">
        <v>15</v>
      </c>
      <c r="L336" s="54">
        <f>'Parameter Input'!E179</f>
        <v>17</v>
      </c>
      <c r="M336" s="37">
        <v>0</v>
      </c>
      <c r="N336" s="37">
        <v>1</v>
      </c>
      <c r="O336" s="37">
        <f>'Parameter Input'!F179</f>
        <v>0.9</v>
      </c>
      <c r="P336" s="55">
        <f>'Parameter Input'!G179</f>
        <v>0.4</v>
      </c>
      <c r="Q336" s="4">
        <f t="shared" si="128"/>
        <v>0.99780374543478534</v>
      </c>
      <c r="R336" s="4">
        <f t="shared" si="128"/>
        <v>0.99685359315256394</v>
      </c>
      <c r="S336" s="4">
        <f t="shared" si="128"/>
        <v>0.99549347132349975</v>
      </c>
      <c r="T336" s="4">
        <f t="shared" si="128"/>
        <v>0.99354772139898062</v>
      </c>
      <c r="U336" s="4">
        <f t="shared" si="128"/>
        <v>0.99076681540580536</v>
      </c>
      <c r="V336" s="4">
        <f t="shared" si="128"/>
        <v>0.9867978615748374</v>
      </c>
      <c r="W336" s="4">
        <f t="shared" si="128"/>
        <v>0.98114509762858249</v>
      </c>
      <c r="X336" s="4">
        <f t="shared" si="128"/>
        <v>0.97311898315872036</v>
      </c>
      <c r="Y336" s="4">
        <f t="shared" si="128"/>
        <v>0.96177484161592774</v>
      </c>
      <c r="Z336" s="4">
        <f t="shared" si="128"/>
        <v>0.94584787155511363</v>
      </c>
      <c r="AA336" s="4">
        <f t="shared" si="128"/>
        <v>0.92370360150141495</v>
      </c>
      <c r="AB336" s="4">
        <f t="shared" si="128"/>
        <v>0.89334463567658451</v>
      </c>
      <c r="AC336" s="4">
        <f t="shared" si="128"/>
        <v>0.85254543874327005</v>
      </c>
      <c r="AD336" s="4">
        <f t="shared" si="128"/>
        <v>0.79921300652623883</v>
      </c>
      <c r="AE336" s="4">
        <f t="shared" si="128"/>
        <v>0.73204982249993378</v>
      </c>
      <c r="AF336" s="4">
        <f t="shared" si="128"/>
        <v>0.65145592958786691</v>
      </c>
      <c r="AG336" s="4">
        <f t="shared" si="128"/>
        <v>0.56032247880849573</v>
      </c>
      <c r="AH336" s="4">
        <f t="shared" si="128"/>
        <v>0.46411326873185343</v>
      </c>
      <c r="AI336" s="4">
        <f t="shared" si="128"/>
        <v>0.36979727595523937</v>
      </c>
      <c r="AJ336" s="4">
        <f t="shared" si="128"/>
        <v>0.28393948637231203</v>
      </c>
      <c r="AK336" s="4">
        <f t="shared" si="128"/>
        <v>0.21097259161117732</v>
      </c>
      <c r="AL336" s="4">
        <f t="shared" si="128"/>
        <v>0.15253917653798199</v>
      </c>
      <c r="AM336" s="4">
        <f t="shared" si="128"/>
        <v>0.10795188737709993</v>
      </c>
      <c r="AN336" s="4">
        <f t="shared" si="128"/>
        <v>7.5176653938091809E-2</v>
      </c>
      <c r="AO336" s="4">
        <f t="shared" si="128"/>
        <v>5.1742836177502194E-2</v>
      </c>
      <c r="AP336" s="4">
        <f t="shared" si="128"/>
        <v>3.5319190625345942E-2</v>
      </c>
      <c r="AQ336" s="4">
        <f t="shared" si="128"/>
        <v>2.3969442072658165E-2</v>
      </c>
      <c r="AR336" s="4">
        <f t="shared" si="128"/>
        <v>1.6202243558389728E-2</v>
      </c>
    </row>
    <row r="337" spans="1:44" x14ac:dyDescent="0.25">
      <c r="A337" s="24" t="s">
        <v>25</v>
      </c>
      <c r="B337" s="60">
        <f>'Parameter Input'!B180</f>
        <v>-100000</v>
      </c>
      <c r="C337" s="61">
        <f>'Parameter Input'!C180</f>
        <v>-100000</v>
      </c>
      <c r="D337" s="1" t="s">
        <v>15</v>
      </c>
      <c r="L337" s="54">
        <f>'Parameter Input'!E180</f>
        <v>17</v>
      </c>
      <c r="M337" s="37">
        <v>0</v>
      </c>
      <c r="N337" s="37">
        <v>1</v>
      </c>
      <c r="O337" s="37">
        <f>'Parameter Input'!F180</f>
        <v>0.9</v>
      </c>
      <c r="P337" s="55">
        <f>'Parameter Input'!G180</f>
        <v>0.4</v>
      </c>
      <c r="Q337" s="4">
        <f t="shared" si="128"/>
        <v>0.99780374543478534</v>
      </c>
      <c r="R337" s="4">
        <f t="shared" si="128"/>
        <v>0.99685359315256394</v>
      </c>
      <c r="S337" s="4">
        <f t="shared" si="128"/>
        <v>0.99549347132349975</v>
      </c>
      <c r="T337" s="4">
        <f t="shared" si="128"/>
        <v>0.99354772139898062</v>
      </c>
      <c r="U337" s="4">
        <f t="shared" si="128"/>
        <v>0.99076681540580536</v>
      </c>
      <c r="V337" s="4">
        <f t="shared" si="128"/>
        <v>0.9867978615748374</v>
      </c>
      <c r="W337" s="4">
        <f t="shared" si="128"/>
        <v>0.98114509762858249</v>
      </c>
      <c r="X337" s="4">
        <f t="shared" si="128"/>
        <v>0.97311898315872036</v>
      </c>
      <c r="Y337" s="4">
        <f t="shared" si="128"/>
        <v>0.96177484161592774</v>
      </c>
      <c r="Z337" s="4">
        <f t="shared" si="128"/>
        <v>0.94584787155511363</v>
      </c>
      <c r="AA337" s="4">
        <f t="shared" si="128"/>
        <v>0.92370360150141495</v>
      </c>
      <c r="AB337" s="4">
        <f t="shared" si="128"/>
        <v>0.89334463567658451</v>
      </c>
      <c r="AC337" s="4">
        <f t="shared" si="128"/>
        <v>0.85254543874327005</v>
      </c>
      <c r="AD337" s="4">
        <f t="shared" si="128"/>
        <v>0.79921300652623883</v>
      </c>
      <c r="AE337" s="4">
        <f t="shared" si="128"/>
        <v>0.73204982249993378</v>
      </c>
      <c r="AF337" s="4">
        <f t="shared" si="128"/>
        <v>0.65145592958786691</v>
      </c>
      <c r="AG337" s="4">
        <f t="shared" si="128"/>
        <v>0.56032247880849573</v>
      </c>
      <c r="AH337" s="4">
        <f t="shared" si="128"/>
        <v>0.46411326873185343</v>
      </c>
      <c r="AI337" s="4">
        <f t="shared" si="128"/>
        <v>0.36979727595523937</v>
      </c>
      <c r="AJ337" s="4">
        <f t="shared" si="128"/>
        <v>0.28393948637231203</v>
      </c>
      <c r="AK337" s="4">
        <f t="shared" si="128"/>
        <v>0.21097259161117732</v>
      </c>
      <c r="AL337" s="4">
        <f t="shared" si="128"/>
        <v>0.15253917653798199</v>
      </c>
      <c r="AM337" s="4">
        <f t="shared" si="128"/>
        <v>0.10795188737709993</v>
      </c>
      <c r="AN337" s="4">
        <f t="shared" si="128"/>
        <v>7.5176653938091809E-2</v>
      </c>
      <c r="AO337" s="4">
        <f t="shared" si="128"/>
        <v>5.1742836177502194E-2</v>
      </c>
      <c r="AP337" s="4">
        <f t="shared" si="128"/>
        <v>3.5319190625345942E-2</v>
      </c>
      <c r="AQ337" s="4">
        <f t="shared" si="128"/>
        <v>2.3969442072658165E-2</v>
      </c>
      <c r="AR337" s="4">
        <f t="shared" si="128"/>
        <v>1.6202243558389728E-2</v>
      </c>
    </row>
    <row r="338" spans="1:44" x14ac:dyDescent="0.25">
      <c r="A338" s="24" t="s">
        <v>79</v>
      </c>
      <c r="B338" s="92">
        <f>'Parameter Input'!$L$161</f>
        <v>0.06</v>
      </c>
      <c r="C338" s="91">
        <f>'Parameter Input'!$M$161</f>
        <v>0.06</v>
      </c>
      <c r="D338" s="1" t="s">
        <v>57</v>
      </c>
      <c r="L338" s="54">
        <f>'Parameter Input'!$O$149</f>
        <v>17</v>
      </c>
      <c r="M338" s="37">
        <v>0</v>
      </c>
      <c r="N338" s="37">
        <v>1</v>
      </c>
      <c r="O338" s="37">
        <f>'Parameter Input'!$P$149</f>
        <v>0.9</v>
      </c>
      <c r="P338" s="55">
        <f>'Parameter Input'!$Q$149</f>
        <v>0.4</v>
      </c>
      <c r="Q338" s="4">
        <f t="shared" si="128"/>
        <v>0.99780374543478534</v>
      </c>
      <c r="R338" s="4">
        <f t="shared" si="128"/>
        <v>0.99685359315256394</v>
      </c>
      <c r="S338" s="4">
        <f t="shared" si="128"/>
        <v>0.99549347132349975</v>
      </c>
      <c r="T338" s="4">
        <f t="shared" si="128"/>
        <v>0.99354772139898062</v>
      </c>
      <c r="U338" s="4">
        <f t="shared" si="128"/>
        <v>0.99076681540580536</v>
      </c>
      <c r="V338" s="4">
        <f t="shared" si="128"/>
        <v>0.9867978615748374</v>
      </c>
      <c r="W338" s="4">
        <f t="shared" si="128"/>
        <v>0.98114509762858249</v>
      </c>
      <c r="X338" s="4">
        <f t="shared" si="128"/>
        <v>0.97311898315872036</v>
      </c>
      <c r="Y338" s="4">
        <f t="shared" si="128"/>
        <v>0.96177484161592774</v>
      </c>
      <c r="Z338" s="4">
        <f t="shared" si="128"/>
        <v>0.94584787155511363</v>
      </c>
      <c r="AA338" s="4">
        <f t="shared" si="128"/>
        <v>0.92370360150141495</v>
      </c>
      <c r="AB338" s="4">
        <f t="shared" si="128"/>
        <v>0.89334463567658451</v>
      </c>
      <c r="AC338" s="4">
        <f t="shared" si="128"/>
        <v>0.85254543874327005</v>
      </c>
      <c r="AD338" s="4">
        <f t="shared" si="128"/>
        <v>0.79921300652623883</v>
      </c>
      <c r="AE338" s="4">
        <f t="shared" si="128"/>
        <v>0.73204982249993378</v>
      </c>
      <c r="AF338" s="4">
        <f t="shared" si="128"/>
        <v>0.65145592958786691</v>
      </c>
      <c r="AG338" s="4">
        <f t="shared" si="128"/>
        <v>0.56032247880849573</v>
      </c>
      <c r="AH338" s="4">
        <f t="shared" si="128"/>
        <v>0.46411326873185343</v>
      </c>
      <c r="AI338" s="4">
        <f t="shared" si="128"/>
        <v>0.36979727595523937</v>
      </c>
      <c r="AJ338" s="4">
        <f t="shared" si="128"/>
        <v>0.28393948637231203</v>
      </c>
      <c r="AK338" s="4">
        <f t="shared" si="128"/>
        <v>0.21097259161117732</v>
      </c>
      <c r="AL338" s="4">
        <f t="shared" si="128"/>
        <v>0.15253917653798199</v>
      </c>
      <c r="AM338" s="4">
        <f t="shared" si="128"/>
        <v>0.10795188737709993</v>
      </c>
      <c r="AN338" s="4">
        <f t="shared" si="128"/>
        <v>7.5176653938091809E-2</v>
      </c>
      <c r="AO338" s="4">
        <f t="shared" si="128"/>
        <v>5.1742836177502194E-2</v>
      </c>
      <c r="AP338" s="4">
        <f t="shared" si="128"/>
        <v>3.5319190625345942E-2</v>
      </c>
      <c r="AQ338" s="4">
        <f t="shared" si="128"/>
        <v>2.3969442072658165E-2</v>
      </c>
      <c r="AR338" s="4">
        <f t="shared" si="128"/>
        <v>1.6202243558389728E-2</v>
      </c>
    </row>
    <row r="339" spans="1:44" x14ac:dyDescent="0.25">
      <c r="A339" s="24" t="s">
        <v>37</v>
      </c>
      <c r="B339" s="60">
        <f>'Parameter Input'!B181</f>
        <v>1208235.294117647</v>
      </c>
      <c r="C339" s="61">
        <f>'Parameter Input'!C181</f>
        <v>1208235.294117647</v>
      </c>
      <c r="D339" s="1" t="s">
        <v>38</v>
      </c>
      <c r="L339" s="54">
        <f>'Parameter Input'!E181</f>
        <v>17</v>
      </c>
      <c r="M339" s="37">
        <v>0</v>
      </c>
      <c r="N339" s="37">
        <v>1</v>
      </c>
      <c r="O339" s="37">
        <f>'Parameter Input'!F181</f>
        <v>0.9</v>
      </c>
      <c r="P339" s="55">
        <f>'Parameter Input'!G181</f>
        <v>0.4</v>
      </c>
      <c r="Q339" s="4">
        <f t="shared" si="128"/>
        <v>0.99780374543478534</v>
      </c>
      <c r="R339" s="4">
        <f t="shared" si="128"/>
        <v>0.99685359315256394</v>
      </c>
      <c r="S339" s="4">
        <f t="shared" si="128"/>
        <v>0.99549347132349975</v>
      </c>
      <c r="T339" s="4">
        <f t="shared" si="128"/>
        <v>0.99354772139898062</v>
      </c>
      <c r="U339" s="4">
        <f t="shared" si="128"/>
        <v>0.99076681540580536</v>
      </c>
      <c r="V339" s="4">
        <f t="shared" si="128"/>
        <v>0.9867978615748374</v>
      </c>
      <c r="W339" s="4">
        <f t="shared" si="128"/>
        <v>0.98114509762858249</v>
      </c>
      <c r="X339" s="4">
        <f t="shared" si="128"/>
        <v>0.97311898315872036</v>
      </c>
      <c r="Y339" s="4">
        <f t="shared" si="128"/>
        <v>0.96177484161592774</v>
      </c>
      <c r="Z339" s="4">
        <f t="shared" si="128"/>
        <v>0.94584787155511363</v>
      </c>
      <c r="AA339" s="4">
        <f t="shared" si="128"/>
        <v>0.92370360150141495</v>
      </c>
      <c r="AB339" s="4">
        <f t="shared" si="128"/>
        <v>0.89334463567658451</v>
      </c>
      <c r="AC339" s="4">
        <f t="shared" si="128"/>
        <v>0.85254543874327005</v>
      </c>
      <c r="AD339" s="4">
        <f t="shared" si="128"/>
        <v>0.79921300652623883</v>
      </c>
      <c r="AE339" s="4">
        <f t="shared" si="128"/>
        <v>0.73204982249993378</v>
      </c>
      <c r="AF339" s="4">
        <f t="shared" si="128"/>
        <v>0.65145592958786691</v>
      </c>
      <c r="AG339" s="4">
        <f t="shared" si="128"/>
        <v>0.56032247880849573</v>
      </c>
      <c r="AH339" s="4">
        <f t="shared" si="128"/>
        <v>0.46411326873185343</v>
      </c>
      <c r="AI339" s="4">
        <f t="shared" si="128"/>
        <v>0.36979727595523937</v>
      </c>
      <c r="AJ339" s="4">
        <f t="shared" si="128"/>
        <v>0.28393948637231203</v>
      </c>
      <c r="AK339" s="4">
        <f t="shared" si="128"/>
        <v>0.21097259161117732</v>
      </c>
      <c r="AL339" s="4">
        <f t="shared" si="128"/>
        <v>0.15253917653798199</v>
      </c>
      <c r="AM339" s="4">
        <f t="shared" si="128"/>
        <v>0.10795188737709993</v>
      </c>
      <c r="AN339" s="4">
        <f t="shared" si="128"/>
        <v>7.5176653938091809E-2</v>
      </c>
      <c r="AO339" s="4">
        <f t="shared" si="128"/>
        <v>5.1742836177502194E-2</v>
      </c>
      <c r="AP339" s="4">
        <f t="shared" si="128"/>
        <v>3.5319190625345942E-2</v>
      </c>
      <c r="AQ339" s="4">
        <f t="shared" si="128"/>
        <v>2.3969442072658165E-2</v>
      </c>
      <c r="AR339" s="4">
        <f t="shared" si="128"/>
        <v>1.6202243558389728E-2</v>
      </c>
    </row>
    <row r="340" spans="1:44" x14ac:dyDescent="0.25">
      <c r="A340" s="24" t="s">
        <v>52</v>
      </c>
      <c r="B340" s="60">
        <f>'Parameter Input'!$L$157</f>
        <v>488235.29411764705</v>
      </c>
      <c r="C340" s="61">
        <f>'Parameter Input'!$M$157</f>
        <v>488235.29411764705</v>
      </c>
      <c r="D340" s="1" t="s">
        <v>38</v>
      </c>
      <c r="L340" s="54">
        <f>'Parameter Input'!$O$145</f>
        <v>17</v>
      </c>
      <c r="M340" s="37">
        <v>0</v>
      </c>
      <c r="N340" s="37">
        <v>1</v>
      </c>
      <c r="O340" s="37">
        <f>'Parameter Input'!$P$145</f>
        <v>0.9</v>
      </c>
      <c r="P340" s="55">
        <f>'Parameter Input'!$Q$145</f>
        <v>0.4</v>
      </c>
      <c r="Q340" s="4">
        <f t="shared" si="128"/>
        <v>0.99780374543478534</v>
      </c>
      <c r="R340" s="4">
        <f t="shared" si="128"/>
        <v>0.99685359315256394</v>
      </c>
      <c r="S340" s="4">
        <f t="shared" si="128"/>
        <v>0.99549347132349975</v>
      </c>
      <c r="T340" s="4">
        <f t="shared" si="128"/>
        <v>0.99354772139898062</v>
      </c>
      <c r="U340" s="4">
        <f t="shared" si="128"/>
        <v>0.99076681540580536</v>
      </c>
      <c r="V340" s="4">
        <f t="shared" si="128"/>
        <v>0.9867978615748374</v>
      </c>
      <c r="W340" s="4">
        <f t="shared" si="128"/>
        <v>0.98114509762858249</v>
      </c>
      <c r="X340" s="4">
        <f t="shared" si="128"/>
        <v>0.97311898315872036</v>
      </c>
      <c r="Y340" s="4">
        <f t="shared" si="128"/>
        <v>0.96177484161592774</v>
      </c>
      <c r="Z340" s="4">
        <f t="shared" si="128"/>
        <v>0.94584787155511363</v>
      </c>
      <c r="AA340" s="4">
        <f t="shared" si="128"/>
        <v>0.92370360150141495</v>
      </c>
      <c r="AB340" s="4">
        <f t="shared" si="128"/>
        <v>0.89334463567658451</v>
      </c>
      <c r="AC340" s="4">
        <f t="shared" si="128"/>
        <v>0.85254543874327005</v>
      </c>
      <c r="AD340" s="4">
        <f t="shared" si="128"/>
        <v>0.79921300652623883</v>
      </c>
      <c r="AE340" s="4">
        <f t="shared" si="128"/>
        <v>0.73204982249993378</v>
      </c>
      <c r="AF340" s="4">
        <f t="shared" si="128"/>
        <v>0.65145592958786691</v>
      </c>
      <c r="AG340" s="4">
        <f t="shared" si="128"/>
        <v>0.56032247880849573</v>
      </c>
      <c r="AH340" s="4">
        <f t="shared" si="128"/>
        <v>0.46411326873185343</v>
      </c>
      <c r="AI340" s="4">
        <f t="shared" si="128"/>
        <v>0.36979727595523937</v>
      </c>
      <c r="AJ340" s="4">
        <f t="shared" si="128"/>
        <v>0.28393948637231203</v>
      </c>
      <c r="AK340" s="4">
        <f t="shared" si="128"/>
        <v>0.21097259161117732</v>
      </c>
      <c r="AL340" s="4">
        <f t="shared" si="128"/>
        <v>0.15253917653798199</v>
      </c>
      <c r="AM340" s="4">
        <f t="shared" si="128"/>
        <v>0.10795188737709993</v>
      </c>
      <c r="AN340" s="4">
        <f t="shared" si="128"/>
        <v>7.5176653938091809E-2</v>
      </c>
      <c r="AO340" s="4">
        <f t="shared" si="128"/>
        <v>5.1742836177502194E-2</v>
      </c>
      <c r="AP340" s="4">
        <f t="shared" si="128"/>
        <v>3.5319190625345942E-2</v>
      </c>
      <c r="AQ340" s="4">
        <f t="shared" si="128"/>
        <v>2.3969442072658165E-2</v>
      </c>
      <c r="AR340" s="4">
        <f t="shared" si="128"/>
        <v>1.6202243558389728E-2</v>
      </c>
    </row>
    <row r="341" spans="1:44" x14ac:dyDescent="0.25">
      <c r="A341" s="24" t="s">
        <v>273</v>
      </c>
      <c r="B341" s="92">
        <f>'Parameter Input'!B186</f>
        <v>0.81280569096848254</v>
      </c>
      <c r="C341" s="61">
        <f>'Parameter Input'!C186</f>
        <v>0.81280569096848254</v>
      </c>
      <c r="D341" s="1" t="s">
        <v>76</v>
      </c>
      <c r="L341" s="54">
        <f>'Parameter Input'!E186</f>
        <v>17</v>
      </c>
      <c r="M341" s="37">
        <v>0</v>
      </c>
      <c r="N341" s="37">
        <v>1</v>
      </c>
      <c r="O341" s="37">
        <f>'Parameter Input'!F186</f>
        <v>0.9</v>
      </c>
      <c r="P341" s="55">
        <f>'Parameter Input'!G186</f>
        <v>0.4</v>
      </c>
      <c r="Q341" s="4">
        <f t="shared" si="128"/>
        <v>0.99780374543478534</v>
      </c>
      <c r="R341" s="4">
        <f t="shared" si="128"/>
        <v>0.99685359315256394</v>
      </c>
      <c r="S341" s="4">
        <f t="shared" si="128"/>
        <v>0.99549347132349975</v>
      </c>
      <c r="T341" s="4">
        <f t="shared" si="128"/>
        <v>0.99354772139898062</v>
      </c>
      <c r="U341" s="4">
        <f t="shared" si="128"/>
        <v>0.99076681540580536</v>
      </c>
      <c r="V341" s="4">
        <f t="shared" si="128"/>
        <v>0.9867978615748374</v>
      </c>
      <c r="W341" s="4">
        <f t="shared" si="128"/>
        <v>0.98114509762858249</v>
      </c>
      <c r="X341" s="4">
        <f t="shared" si="128"/>
        <v>0.97311898315872036</v>
      </c>
      <c r="Y341" s="4">
        <f t="shared" si="128"/>
        <v>0.96177484161592774</v>
      </c>
      <c r="Z341" s="4">
        <f t="shared" si="128"/>
        <v>0.94584787155511363</v>
      </c>
      <c r="AA341" s="4">
        <f t="shared" si="128"/>
        <v>0.92370360150141495</v>
      </c>
      <c r="AB341" s="4">
        <f t="shared" si="128"/>
        <v>0.89334463567658451</v>
      </c>
      <c r="AC341" s="4">
        <f t="shared" si="128"/>
        <v>0.85254543874327005</v>
      </c>
      <c r="AD341" s="4">
        <f t="shared" si="128"/>
        <v>0.79921300652623883</v>
      </c>
      <c r="AE341" s="4">
        <f t="shared" si="128"/>
        <v>0.73204982249993378</v>
      </c>
      <c r="AF341" s="4">
        <f t="shared" si="128"/>
        <v>0.65145592958786691</v>
      </c>
      <c r="AG341" s="4">
        <f t="shared" si="128"/>
        <v>0.56032247880849573</v>
      </c>
      <c r="AH341" s="4">
        <f t="shared" si="128"/>
        <v>0.46411326873185343</v>
      </c>
      <c r="AI341" s="4">
        <f t="shared" si="128"/>
        <v>0.36979727595523937</v>
      </c>
      <c r="AJ341" s="4">
        <f t="shared" si="128"/>
        <v>0.28393948637231203</v>
      </c>
      <c r="AK341" s="4">
        <f t="shared" si="128"/>
        <v>0.21097259161117732</v>
      </c>
      <c r="AL341" s="4">
        <f t="shared" si="128"/>
        <v>0.15253917653798199</v>
      </c>
      <c r="AM341" s="4">
        <f t="shared" si="128"/>
        <v>0.10795188737709993</v>
      </c>
      <c r="AN341" s="4">
        <f t="shared" si="128"/>
        <v>7.5176653938091809E-2</v>
      </c>
      <c r="AO341" s="4">
        <f t="shared" si="128"/>
        <v>5.1742836177502194E-2</v>
      </c>
      <c r="AP341" s="4">
        <f t="shared" si="128"/>
        <v>3.5319190625345942E-2</v>
      </c>
      <c r="AQ341" s="4">
        <f t="shared" si="128"/>
        <v>2.3969442072658165E-2</v>
      </c>
      <c r="AR341" s="4">
        <f t="shared" si="128"/>
        <v>1.6202243558389728E-2</v>
      </c>
    </row>
    <row r="342" spans="1:44" x14ac:dyDescent="0.25">
      <c r="A342" s="24" t="s">
        <v>59</v>
      </c>
      <c r="B342" s="60">
        <f>'Parameter Input'!$L$158</f>
        <v>647</v>
      </c>
      <c r="C342" s="61">
        <f>'Parameter Input'!$M$158</f>
        <v>600</v>
      </c>
      <c r="D342" s="1" t="s">
        <v>60</v>
      </c>
      <c r="L342" s="54">
        <f>'Parameter Input'!$O$146</f>
        <v>17</v>
      </c>
      <c r="M342" s="37">
        <v>0</v>
      </c>
      <c r="N342" s="37">
        <v>1</v>
      </c>
      <c r="O342" s="37">
        <f>'Parameter Input'!$P$146</f>
        <v>0.9</v>
      </c>
      <c r="P342" s="55">
        <f>'Parameter Input'!$Q$146</f>
        <v>0.4</v>
      </c>
      <c r="Q342" s="4">
        <f t="shared" si="128"/>
        <v>0.99780374543478534</v>
      </c>
      <c r="R342" s="4">
        <f t="shared" si="128"/>
        <v>0.99685359315256394</v>
      </c>
      <c r="S342" s="4">
        <f t="shared" si="128"/>
        <v>0.99549347132349975</v>
      </c>
      <c r="T342" s="4">
        <f t="shared" si="128"/>
        <v>0.99354772139898062</v>
      </c>
      <c r="U342" s="4">
        <f t="shared" si="128"/>
        <v>0.99076681540580536</v>
      </c>
      <c r="V342" s="4">
        <f t="shared" si="128"/>
        <v>0.9867978615748374</v>
      </c>
      <c r="W342" s="4">
        <f t="shared" si="128"/>
        <v>0.98114509762858249</v>
      </c>
      <c r="X342" s="4">
        <f t="shared" si="128"/>
        <v>0.97311898315872036</v>
      </c>
      <c r="Y342" s="4">
        <f t="shared" si="128"/>
        <v>0.96177484161592774</v>
      </c>
      <c r="Z342" s="4">
        <f t="shared" si="128"/>
        <v>0.94584787155511363</v>
      </c>
      <c r="AA342" s="4">
        <f t="shared" si="128"/>
        <v>0.92370360150141495</v>
      </c>
      <c r="AB342" s="4">
        <f t="shared" si="128"/>
        <v>0.89334463567658451</v>
      </c>
      <c r="AC342" s="4">
        <f t="shared" si="128"/>
        <v>0.85254543874327005</v>
      </c>
      <c r="AD342" s="4">
        <f t="shared" si="128"/>
        <v>0.79921300652623883</v>
      </c>
      <c r="AE342" s="4">
        <f t="shared" si="128"/>
        <v>0.73204982249993378</v>
      </c>
      <c r="AF342" s="4">
        <f t="shared" si="128"/>
        <v>0.65145592958786691</v>
      </c>
      <c r="AG342" s="4">
        <f t="shared" si="128"/>
        <v>0.56032247880849573</v>
      </c>
      <c r="AH342" s="4">
        <f t="shared" si="128"/>
        <v>0.46411326873185343</v>
      </c>
      <c r="AI342" s="4">
        <f t="shared" si="128"/>
        <v>0.36979727595523937</v>
      </c>
      <c r="AJ342" s="4">
        <f t="shared" si="128"/>
        <v>0.28393948637231203</v>
      </c>
      <c r="AK342" s="4">
        <f t="shared" si="128"/>
        <v>0.21097259161117732</v>
      </c>
      <c r="AL342" s="4">
        <f t="shared" si="128"/>
        <v>0.15253917653798199</v>
      </c>
      <c r="AM342" s="4">
        <f t="shared" si="128"/>
        <v>0.10795188737709993</v>
      </c>
      <c r="AN342" s="4">
        <f t="shared" si="128"/>
        <v>7.5176653938091809E-2</v>
      </c>
      <c r="AO342" s="4">
        <f t="shared" si="128"/>
        <v>5.1742836177502194E-2</v>
      </c>
      <c r="AP342" s="4">
        <f t="shared" si="128"/>
        <v>3.5319190625345942E-2</v>
      </c>
      <c r="AQ342" s="4">
        <f t="shared" si="128"/>
        <v>2.3969442072658165E-2</v>
      </c>
      <c r="AR342" s="4">
        <f t="shared" si="128"/>
        <v>1.6202243558389728E-2</v>
      </c>
    </row>
    <row r="343" spans="1:44" x14ac:dyDescent="0.25">
      <c r="A343" s="24" t="s">
        <v>67</v>
      </c>
      <c r="B343" s="78">
        <f>'Parameter Input'!$L$159</f>
        <v>3.1399999999999997E-2</v>
      </c>
      <c r="C343" s="61">
        <f>'Parameter Input'!$M$159</f>
        <v>3.1399999999999997E-2</v>
      </c>
      <c r="D343" s="1" t="s">
        <v>68</v>
      </c>
      <c r="L343" s="54">
        <f>'Parameter Input'!$O$147</f>
        <v>17</v>
      </c>
      <c r="M343" s="37">
        <v>0</v>
      </c>
      <c r="N343" s="37">
        <v>1</v>
      </c>
      <c r="O343" s="37">
        <f>'Parameter Input'!$P$147</f>
        <v>0.9</v>
      </c>
      <c r="P343" s="55">
        <f>'Parameter Input'!$Q$147</f>
        <v>0.4</v>
      </c>
      <c r="Q343" s="4">
        <f t="shared" si="128"/>
        <v>0.99780374543478534</v>
      </c>
      <c r="R343" s="4">
        <f t="shared" si="128"/>
        <v>0.99685359315256394</v>
      </c>
      <c r="S343" s="4">
        <f t="shared" si="128"/>
        <v>0.99549347132349975</v>
      </c>
      <c r="T343" s="4">
        <f t="shared" ref="T343:AI350" si="129">$N343+($M343-$N343)*((1/(1+EXP(-$P343*(T$9-$L343)))^$O343))</f>
        <v>0.99354772139898062</v>
      </c>
      <c r="U343" s="4">
        <f t="shared" si="129"/>
        <v>0.99076681540580536</v>
      </c>
      <c r="V343" s="4">
        <f t="shared" si="129"/>
        <v>0.9867978615748374</v>
      </c>
      <c r="W343" s="4">
        <f t="shared" si="129"/>
        <v>0.98114509762858249</v>
      </c>
      <c r="X343" s="4">
        <f t="shared" si="129"/>
        <v>0.97311898315872036</v>
      </c>
      <c r="Y343" s="4">
        <f t="shared" si="129"/>
        <v>0.96177484161592774</v>
      </c>
      <c r="Z343" s="4">
        <f t="shared" si="129"/>
        <v>0.94584787155511363</v>
      </c>
      <c r="AA343" s="4">
        <f t="shared" si="129"/>
        <v>0.92370360150141495</v>
      </c>
      <c r="AB343" s="4">
        <f t="shared" si="129"/>
        <v>0.89334463567658451</v>
      </c>
      <c r="AC343" s="4">
        <f t="shared" si="129"/>
        <v>0.85254543874327005</v>
      </c>
      <c r="AD343" s="4">
        <f t="shared" si="129"/>
        <v>0.79921300652623883</v>
      </c>
      <c r="AE343" s="4">
        <f t="shared" si="129"/>
        <v>0.73204982249993378</v>
      </c>
      <c r="AF343" s="4">
        <f t="shared" si="129"/>
        <v>0.65145592958786691</v>
      </c>
      <c r="AG343" s="4">
        <f t="shared" si="129"/>
        <v>0.56032247880849573</v>
      </c>
      <c r="AH343" s="4">
        <f t="shared" si="129"/>
        <v>0.46411326873185343</v>
      </c>
      <c r="AI343" s="4">
        <f t="shared" si="129"/>
        <v>0.36979727595523937</v>
      </c>
      <c r="AJ343" s="4">
        <f t="shared" ref="AJ343:AR350" si="130">$N343+($M343-$N343)*((1/(1+EXP(-$P343*(AJ$9-$L343)))^$O343))</f>
        <v>0.28393948637231203</v>
      </c>
      <c r="AK343" s="4">
        <f t="shared" si="130"/>
        <v>0.21097259161117732</v>
      </c>
      <c r="AL343" s="4">
        <f t="shared" si="130"/>
        <v>0.15253917653798199</v>
      </c>
      <c r="AM343" s="4">
        <f t="shared" si="130"/>
        <v>0.10795188737709993</v>
      </c>
      <c r="AN343" s="4">
        <f t="shared" si="130"/>
        <v>7.5176653938091809E-2</v>
      </c>
      <c r="AO343" s="4">
        <f t="shared" si="130"/>
        <v>5.1742836177502194E-2</v>
      </c>
      <c r="AP343" s="4">
        <f t="shared" si="130"/>
        <v>3.5319190625345942E-2</v>
      </c>
      <c r="AQ343" s="4">
        <f t="shared" si="130"/>
        <v>2.3969442072658165E-2</v>
      </c>
      <c r="AR343" s="4">
        <f t="shared" si="130"/>
        <v>1.6202243558389728E-2</v>
      </c>
    </row>
    <row r="344" spans="1:44" x14ac:dyDescent="0.25">
      <c r="A344" s="24" t="s">
        <v>206</v>
      </c>
      <c r="B344" s="78">
        <f>'Parameter Input'!$L$162</f>
        <v>0</v>
      </c>
      <c r="C344" s="61">
        <f>'Parameter Input'!$M$162</f>
        <v>0</v>
      </c>
      <c r="D344" s="1"/>
      <c r="L344" s="54">
        <f>'Parameter Input'!O150</f>
        <v>17</v>
      </c>
      <c r="M344" s="37">
        <v>0</v>
      </c>
      <c r="N344" s="37">
        <v>1</v>
      </c>
      <c r="O344" s="37">
        <f>'Parameter Input'!P150</f>
        <v>0.9</v>
      </c>
      <c r="P344" s="55">
        <f>'Parameter Input'!Q150</f>
        <v>0.4</v>
      </c>
      <c r="Q344" s="4">
        <f t="shared" ref="Q344:AR350" si="131">$N344+($M344-$N344)*((1/(1+EXP(-$P344*(Q$9-$L344)))^$O344))</f>
        <v>0.99780374543478534</v>
      </c>
      <c r="R344" s="4">
        <f t="shared" si="131"/>
        <v>0.99685359315256394</v>
      </c>
      <c r="S344" s="4">
        <f t="shared" si="131"/>
        <v>0.99549347132349975</v>
      </c>
      <c r="T344" s="4">
        <f t="shared" si="131"/>
        <v>0.99354772139898062</v>
      </c>
      <c r="U344" s="4">
        <f t="shared" si="131"/>
        <v>0.99076681540580536</v>
      </c>
      <c r="V344" s="4">
        <f t="shared" si="131"/>
        <v>0.9867978615748374</v>
      </c>
      <c r="W344" s="4">
        <f t="shared" si="131"/>
        <v>0.98114509762858249</v>
      </c>
      <c r="X344" s="4">
        <f t="shared" si="131"/>
        <v>0.97311898315872036</v>
      </c>
      <c r="Y344" s="4">
        <f t="shared" si="131"/>
        <v>0.96177484161592774</v>
      </c>
      <c r="Z344" s="4">
        <f t="shared" si="131"/>
        <v>0.94584787155511363</v>
      </c>
      <c r="AA344" s="4">
        <f t="shared" si="131"/>
        <v>0.92370360150141495</v>
      </c>
      <c r="AB344" s="4">
        <f t="shared" si="131"/>
        <v>0.89334463567658451</v>
      </c>
      <c r="AC344" s="4">
        <f t="shared" si="131"/>
        <v>0.85254543874327005</v>
      </c>
      <c r="AD344" s="4">
        <f t="shared" si="131"/>
        <v>0.79921300652623883</v>
      </c>
      <c r="AE344" s="4">
        <f t="shared" si="131"/>
        <v>0.73204982249993378</v>
      </c>
      <c r="AF344" s="4">
        <f t="shared" si="131"/>
        <v>0.65145592958786691</v>
      </c>
      <c r="AG344" s="4">
        <f t="shared" si="131"/>
        <v>0.56032247880849573</v>
      </c>
      <c r="AH344" s="4">
        <f t="shared" si="131"/>
        <v>0.46411326873185343</v>
      </c>
      <c r="AI344" s="4">
        <f t="shared" si="131"/>
        <v>0.36979727595523937</v>
      </c>
      <c r="AJ344" s="4">
        <f t="shared" si="131"/>
        <v>0.28393948637231203</v>
      </c>
      <c r="AK344" s="4">
        <f t="shared" si="131"/>
        <v>0.21097259161117732</v>
      </c>
      <c r="AL344" s="4">
        <f t="shared" si="131"/>
        <v>0.15253917653798199</v>
      </c>
      <c r="AM344" s="4">
        <f t="shared" si="131"/>
        <v>0.10795188737709993</v>
      </c>
      <c r="AN344" s="4">
        <f t="shared" si="131"/>
        <v>7.5176653938091809E-2</v>
      </c>
      <c r="AO344" s="4">
        <f t="shared" si="131"/>
        <v>5.1742836177502194E-2</v>
      </c>
      <c r="AP344" s="4">
        <f t="shared" si="131"/>
        <v>3.5319190625345942E-2</v>
      </c>
      <c r="AQ344" s="4">
        <f t="shared" si="131"/>
        <v>2.3969442072658165E-2</v>
      </c>
      <c r="AR344" s="4">
        <f t="shared" si="131"/>
        <v>1.6202243558389728E-2</v>
      </c>
    </row>
    <row r="345" spans="1:44" x14ac:dyDescent="0.25">
      <c r="A345" s="24" t="s">
        <v>41</v>
      </c>
      <c r="B345" s="60">
        <f>'Parameter Input'!$L$156</f>
        <v>25</v>
      </c>
      <c r="C345" s="61">
        <f>'Parameter Input'!$M$156</f>
        <v>25</v>
      </c>
      <c r="D345" s="1" t="s">
        <v>42</v>
      </c>
      <c r="L345" s="54">
        <f>'Parameter Input'!$O$144</f>
        <v>17</v>
      </c>
      <c r="M345" s="37">
        <v>0</v>
      </c>
      <c r="N345" s="37">
        <v>1</v>
      </c>
      <c r="O345" s="37">
        <f>'Parameter Input'!$P$144</f>
        <v>0.9</v>
      </c>
      <c r="P345" s="55">
        <f>'Parameter Input'!$Q$144</f>
        <v>0.4</v>
      </c>
      <c r="Q345" s="4">
        <f t="shared" si="131"/>
        <v>0.99780374543478534</v>
      </c>
      <c r="R345" s="4">
        <f t="shared" si="131"/>
        <v>0.99685359315256394</v>
      </c>
      <c r="S345" s="4">
        <f t="shared" si="131"/>
        <v>0.99549347132349975</v>
      </c>
      <c r="T345" s="4">
        <f t="shared" si="131"/>
        <v>0.99354772139898062</v>
      </c>
      <c r="U345" s="4">
        <f t="shared" si="131"/>
        <v>0.99076681540580536</v>
      </c>
      <c r="V345" s="4">
        <f t="shared" si="131"/>
        <v>0.9867978615748374</v>
      </c>
      <c r="W345" s="4">
        <f t="shared" si="131"/>
        <v>0.98114509762858249</v>
      </c>
      <c r="X345" s="4">
        <f t="shared" si="131"/>
        <v>0.97311898315872036</v>
      </c>
      <c r="Y345" s="4">
        <f t="shared" si="131"/>
        <v>0.96177484161592774</v>
      </c>
      <c r="Z345" s="4">
        <f t="shared" si="131"/>
        <v>0.94584787155511363</v>
      </c>
      <c r="AA345" s="4">
        <f t="shared" si="131"/>
        <v>0.92370360150141495</v>
      </c>
      <c r="AB345" s="4">
        <f t="shared" si="131"/>
        <v>0.89334463567658451</v>
      </c>
      <c r="AC345" s="4">
        <f t="shared" si="131"/>
        <v>0.85254543874327005</v>
      </c>
      <c r="AD345" s="4">
        <f t="shared" si="131"/>
        <v>0.79921300652623883</v>
      </c>
      <c r="AE345" s="4">
        <f t="shared" si="131"/>
        <v>0.73204982249993378</v>
      </c>
      <c r="AF345" s="4">
        <f t="shared" si="131"/>
        <v>0.65145592958786691</v>
      </c>
      <c r="AG345" s="4">
        <f t="shared" si="129"/>
        <v>0.56032247880849573</v>
      </c>
      <c r="AH345" s="4">
        <f t="shared" si="129"/>
        <v>0.46411326873185343</v>
      </c>
      <c r="AI345" s="4">
        <f t="shared" si="129"/>
        <v>0.36979727595523937</v>
      </c>
      <c r="AJ345" s="4">
        <f t="shared" si="130"/>
        <v>0.28393948637231203</v>
      </c>
      <c r="AK345" s="4">
        <f t="shared" si="130"/>
        <v>0.21097259161117732</v>
      </c>
      <c r="AL345" s="4">
        <f t="shared" si="130"/>
        <v>0.15253917653798199</v>
      </c>
      <c r="AM345" s="4">
        <f t="shared" si="130"/>
        <v>0.10795188737709993</v>
      </c>
      <c r="AN345" s="4">
        <f t="shared" si="130"/>
        <v>7.5176653938091809E-2</v>
      </c>
      <c r="AO345" s="4">
        <f t="shared" si="130"/>
        <v>5.1742836177502194E-2</v>
      </c>
      <c r="AP345" s="4">
        <f t="shared" si="130"/>
        <v>3.5319190625345942E-2</v>
      </c>
      <c r="AQ345" s="4">
        <f t="shared" si="130"/>
        <v>2.3969442072658165E-2</v>
      </c>
      <c r="AR345" s="4">
        <f t="shared" si="130"/>
        <v>1.6202243558389728E-2</v>
      </c>
    </row>
    <row r="346" spans="1:44" x14ac:dyDescent="0.25">
      <c r="A346" s="24" t="s">
        <v>70</v>
      </c>
      <c r="B346" s="60">
        <f>'Parameter Input'!B185</f>
        <v>25</v>
      </c>
      <c r="C346" s="61">
        <f>'Parameter Input'!C185</f>
        <v>25</v>
      </c>
      <c r="D346" s="1" t="s">
        <v>42</v>
      </c>
      <c r="L346" s="54">
        <f>'Parameter Input'!E185</f>
        <v>17</v>
      </c>
      <c r="M346" s="37">
        <v>0</v>
      </c>
      <c r="N346" s="37">
        <v>1</v>
      </c>
      <c r="O346" s="37">
        <f>'Parameter Input'!F185</f>
        <v>0.9</v>
      </c>
      <c r="P346" s="55">
        <f>'Parameter Input'!G185</f>
        <v>0.4</v>
      </c>
      <c r="Q346" s="4">
        <f t="shared" si="131"/>
        <v>0.99780374543478534</v>
      </c>
      <c r="R346" s="4">
        <f t="shared" si="131"/>
        <v>0.99685359315256394</v>
      </c>
      <c r="S346" s="4">
        <f t="shared" si="131"/>
        <v>0.99549347132349975</v>
      </c>
      <c r="T346" s="4">
        <f t="shared" si="131"/>
        <v>0.99354772139898062</v>
      </c>
      <c r="U346" s="4">
        <f t="shared" si="131"/>
        <v>0.99076681540580536</v>
      </c>
      <c r="V346" s="4">
        <f t="shared" si="131"/>
        <v>0.9867978615748374</v>
      </c>
      <c r="W346" s="4">
        <f t="shared" si="131"/>
        <v>0.98114509762858249</v>
      </c>
      <c r="X346" s="4">
        <f t="shared" si="131"/>
        <v>0.97311898315872036</v>
      </c>
      <c r="Y346" s="4">
        <f t="shared" si="131"/>
        <v>0.96177484161592774</v>
      </c>
      <c r="Z346" s="4">
        <f t="shared" si="131"/>
        <v>0.94584787155511363</v>
      </c>
      <c r="AA346" s="4">
        <f t="shared" si="131"/>
        <v>0.92370360150141495</v>
      </c>
      <c r="AB346" s="4">
        <f t="shared" si="131"/>
        <v>0.89334463567658451</v>
      </c>
      <c r="AC346" s="4">
        <f t="shared" si="131"/>
        <v>0.85254543874327005</v>
      </c>
      <c r="AD346" s="4">
        <f t="shared" si="131"/>
        <v>0.79921300652623883</v>
      </c>
      <c r="AE346" s="4">
        <f t="shared" si="131"/>
        <v>0.73204982249993378</v>
      </c>
      <c r="AF346" s="4">
        <f t="shared" si="131"/>
        <v>0.65145592958786691</v>
      </c>
      <c r="AG346" s="4">
        <f t="shared" si="129"/>
        <v>0.56032247880849573</v>
      </c>
      <c r="AH346" s="4">
        <f t="shared" si="129"/>
        <v>0.46411326873185343</v>
      </c>
      <c r="AI346" s="4">
        <f t="shared" si="129"/>
        <v>0.36979727595523937</v>
      </c>
      <c r="AJ346" s="4">
        <f t="shared" si="130"/>
        <v>0.28393948637231203</v>
      </c>
      <c r="AK346" s="4">
        <f t="shared" si="130"/>
        <v>0.21097259161117732</v>
      </c>
      <c r="AL346" s="4">
        <f t="shared" si="130"/>
        <v>0.15253917653798199</v>
      </c>
      <c r="AM346" s="4">
        <f t="shared" si="130"/>
        <v>0.10795188737709993</v>
      </c>
      <c r="AN346" s="4">
        <f t="shared" si="130"/>
        <v>7.5176653938091809E-2</v>
      </c>
      <c r="AO346" s="4">
        <f t="shared" si="130"/>
        <v>5.1742836177502194E-2</v>
      </c>
      <c r="AP346" s="4">
        <f t="shared" si="130"/>
        <v>3.5319190625345942E-2</v>
      </c>
      <c r="AQ346" s="4">
        <f t="shared" si="130"/>
        <v>2.3969442072658165E-2</v>
      </c>
      <c r="AR346" s="4">
        <f t="shared" si="130"/>
        <v>1.6202243558389728E-2</v>
      </c>
    </row>
    <row r="347" spans="1:44" x14ac:dyDescent="0.25">
      <c r="A347" s="24" t="s">
        <v>207</v>
      </c>
      <c r="B347" s="43">
        <f>'Parameter Input'!B182</f>
        <v>9450</v>
      </c>
      <c r="C347" s="44">
        <f>'Parameter Input'!C182</f>
        <v>9450</v>
      </c>
      <c r="D347" s="1" t="s">
        <v>49</v>
      </c>
      <c r="L347" s="54">
        <f>'Parameter Input'!E182</f>
        <v>17</v>
      </c>
      <c r="M347" s="37">
        <v>0</v>
      </c>
      <c r="N347" s="37">
        <v>1</v>
      </c>
      <c r="O347" s="37">
        <f>'Parameter Input'!F182</f>
        <v>0.9</v>
      </c>
      <c r="P347" s="55">
        <f>'Parameter Input'!G182</f>
        <v>0.4</v>
      </c>
      <c r="Q347" s="4">
        <f t="shared" si="131"/>
        <v>0.99780374543478534</v>
      </c>
      <c r="R347" s="4">
        <f t="shared" si="131"/>
        <v>0.99685359315256394</v>
      </c>
      <c r="S347" s="4">
        <f t="shared" si="131"/>
        <v>0.99549347132349975</v>
      </c>
      <c r="T347" s="4">
        <f t="shared" si="131"/>
        <v>0.99354772139898062</v>
      </c>
      <c r="U347" s="4">
        <f t="shared" si="131"/>
        <v>0.99076681540580536</v>
      </c>
      <c r="V347" s="4">
        <f t="shared" si="131"/>
        <v>0.9867978615748374</v>
      </c>
      <c r="W347" s="4">
        <f t="shared" si="131"/>
        <v>0.98114509762858249</v>
      </c>
      <c r="X347" s="4">
        <f t="shared" si="131"/>
        <v>0.97311898315872036</v>
      </c>
      <c r="Y347" s="4">
        <f t="shared" si="131"/>
        <v>0.96177484161592774</v>
      </c>
      <c r="Z347" s="4">
        <f t="shared" si="131"/>
        <v>0.94584787155511363</v>
      </c>
      <c r="AA347" s="4">
        <f t="shared" si="131"/>
        <v>0.92370360150141495</v>
      </c>
      <c r="AB347" s="4">
        <f t="shared" si="131"/>
        <v>0.89334463567658451</v>
      </c>
      <c r="AC347" s="4">
        <f t="shared" si="131"/>
        <v>0.85254543874327005</v>
      </c>
      <c r="AD347" s="4">
        <f t="shared" si="131"/>
        <v>0.79921300652623883</v>
      </c>
      <c r="AE347" s="4">
        <f t="shared" si="131"/>
        <v>0.73204982249993378</v>
      </c>
      <c r="AF347" s="4">
        <f t="shared" si="131"/>
        <v>0.65145592958786691</v>
      </c>
      <c r="AG347" s="4">
        <f t="shared" si="129"/>
        <v>0.56032247880849573</v>
      </c>
      <c r="AH347" s="4">
        <f t="shared" si="129"/>
        <v>0.46411326873185343</v>
      </c>
      <c r="AI347" s="4">
        <f t="shared" si="129"/>
        <v>0.36979727595523937</v>
      </c>
      <c r="AJ347" s="4">
        <f t="shared" si="130"/>
        <v>0.28393948637231203</v>
      </c>
      <c r="AK347" s="4">
        <f t="shared" si="130"/>
        <v>0.21097259161117732</v>
      </c>
      <c r="AL347" s="4">
        <f t="shared" si="130"/>
        <v>0.15253917653798199</v>
      </c>
      <c r="AM347" s="4">
        <f t="shared" si="130"/>
        <v>0.10795188737709993</v>
      </c>
      <c r="AN347" s="4">
        <f t="shared" si="130"/>
        <v>7.5176653938091809E-2</v>
      </c>
      <c r="AO347" s="4">
        <f t="shared" si="130"/>
        <v>5.1742836177502194E-2</v>
      </c>
      <c r="AP347" s="4">
        <f t="shared" si="130"/>
        <v>3.5319190625345942E-2</v>
      </c>
      <c r="AQ347" s="4">
        <f t="shared" si="130"/>
        <v>2.3969442072658165E-2</v>
      </c>
      <c r="AR347" s="4">
        <f t="shared" si="130"/>
        <v>1.6202243558389728E-2</v>
      </c>
    </row>
    <row r="348" spans="1:44" x14ac:dyDescent="0.25">
      <c r="A348" s="24" t="s">
        <v>56</v>
      </c>
      <c r="B348" s="45">
        <f>'Parameter Input'!B183</f>
        <v>0.51</v>
      </c>
      <c r="C348" s="46">
        <f>'Parameter Input'!C183</f>
        <v>0.51</v>
      </c>
      <c r="D348" s="1" t="s">
        <v>57</v>
      </c>
      <c r="L348" s="54">
        <f>'Parameter Input'!E183</f>
        <v>17</v>
      </c>
      <c r="M348" s="37">
        <v>0</v>
      </c>
      <c r="N348" s="37">
        <v>1</v>
      </c>
      <c r="O348" s="37">
        <f>'Parameter Input'!F183</f>
        <v>0.9</v>
      </c>
      <c r="P348" s="55">
        <f>'Parameter Input'!G183</f>
        <v>0.4</v>
      </c>
      <c r="Q348" s="4">
        <f t="shared" si="131"/>
        <v>0.99780374543478534</v>
      </c>
      <c r="R348" s="4">
        <f t="shared" si="131"/>
        <v>0.99685359315256394</v>
      </c>
      <c r="S348" s="4">
        <f t="shared" si="131"/>
        <v>0.99549347132349975</v>
      </c>
      <c r="T348" s="4">
        <f t="shared" si="131"/>
        <v>0.99354772139898062</v>
      </c>
      <c r="U348" s="4">
        <f t="shared" si="131"/>
        <v>0.99076681540580536</v>
      </c>
      <c r="V348" s="4">
        <f t="shared" si="131"/>
        <v>0.9867978615748374</v>
      </c>
      <c r="W348" s="4">
        <f t="shared" si="131"/>
        <v>0.98114509762858249</v>
      </c>
      <c r="X348" s="4">
        <f t="shared" si="131"/>
        <v>0.97311898315872036</v>
      </c>
      <c r="Y348" s="4">
        <f t="shared" si="131"/>
        <v>0.96177484161592774</v>
      </c>
      <c r="Z348" s="4">
        <f t="shared" si="131"/>
        <v>0.94584787155511363</v>
      </c>
      <c r="AA348" s="4">
        <f t="shared" si="131"/>
        <v>0.92370360150141495</v>
      </c>
      <c r="AB348" s="4">
        <f t="shared" si="131"/>
        <v>0.89334463567658451</v>
      </c>
      <c r="AC348" s="4">
        <f t="shared" si="131"/>
        <v>0.85254543874327005</v>
      </c>
      <c r="AD348" s="4">
        <f t="shared" si="131"/>
        <v>0.79921300652623883</v>
      </c>
      <c r="AE348" s="4">
        <f t="shared" si="131"/>
        <v>0.73204982249993378</v>
      </c>
      <c r="AF348" s="4">
        <f t="shared" si="131"/>
        <v>0.65145592958786691</v>
      </c>
      <c r="AG348" s="4">
        <f t="shared" si="129"/>
        <v>0.56032247880849573</v>
      </c>
      <c r="AH348" s="4">
        <f t="shared" si="129"/>
        <v>0.46411326873185343</v>
      </c>
      <c r="AI348" s="4">
        <f t="shared" si="129"/>
        <v>0.36979727595523937</v>
      </c>
      <c r="AJ348" s="4">
        <f t="shared" si="130"/>
        <v>0.28393948637231203</v>
      </c>
      <c r="AK348" s="4">
        <f t="shared" si="130"/>
        <v>0.21097259161117732</v>
      </c>
      <c r="AL348" s="4">
        <f t="shared" si="130"/>
        <v>0.15253917653798199</v>
      </c>
      <c r="AM348" s="4">
        <f t="shared" si="130"/>
        <v>0.10795188737709993</v>
      </c>
      <c r="AN348" s="4">
        <f t="shared" si="130"/>
        <v>7.5176653938091809E-2</v>
      </c>
      <c r="AO348" s="4">
        <f t="shared" si="130"/>
        <v>5.1742836177502194E-2</v>
      </c>
      <c r="AP348" s="4">
        <f t="shared" si="130"/>
        <v>3.5319190625345942E-2</v>
      </c>
      <c r="AQ348" s="4">
        <f t="shared" si="130"/>
        <v>2.3969442072658165E-2</v>
      </c>
      <c r="AR348" s="4">
        <f t="shared" si="130"/>
        <v>1.6202243558389728E-2</v>
      </c>
    </row>
    <row r="349" spans="1:44" x14ac:dyDescent="0.25">
      <c r="A349" s="24" t="s">
        <v>73</v>
      </c>
      <c r="B349" s="45">
        <f>'Parameter Input'!$L$160</f>
        <v>0</v>
      </c>
      <c r="C349" s="46">
        <f>'Parameter Input'!$M$160</f>
        <v>0</v>
      </c>
      <c r="D349" s="1" t="s">
        <v>57</v>
      </c>
      <c r="L349" s="54">
        <f>'Parameter Input'!$O$148</f>
        <v>17</v>
      </c>
      <c r="M349" s="37">
        <v>0</v>
      </c>
      <c r="N349" s="37">
        <v>1</v>
      </c>
      <c r="O349" s="37">
        <f>'Parameter Input'!$P$148</f>
        <v>0.9</v>
      </c>
      <c r="P349" s="55">
        <f>'Parameter Input'!$Q$148</f>
        <v>0.4</v>
      </c>
      <c r="Q349" s="4">
        <f t="shared" si="131"/>
        <v>0.99780374543478534</v>
      </c>
      <c r="R349" s="4">
        <f t="shared" si="131"/>
        <v>0.99685359315256394</v>
      </c>
      <c r="S349" s="4">
        <f t="shared" si="131"/>
        <v>0.99549347132349975</v>
      </c>
      <c r="T349" s="4">
        <f t="shared" si="131"/>
        <v>0.99354772139898062</v>
      </c>
      <c r="U349" s="4">
        <f t="shared" si="131"/>
        <v>0.99076681540580536</v>
      </c>
      <c r="V349" s="4">
        <f t="shared" si="131"/>
        <v>0.9867978615748374</v>
      </c>
      <c r="W349" s="4">
        <f t="shared" si="131"/>
        <v>0.98114509762858249</v>
      </c>
      <c r="X349" s="4">
        <f t="shared" si="131"/>
        <v>0.97311898315872036</v>
      </c>
      <c r="Y349" s="4">
        <f t="shared" si="131"/>
        <v>0.96177484161592774</v>
      </c>
      <c r="Z349" s="4">
        <f t="shared" si="131"/>
        <v>0.94584787155511363</v>
      </c>
      <c r="AA349" s="4">
        <f t="shared" si="131"/>
        <v>0.92370360150141495</v>
      </c>
      <c r="AB349" s="4">
        <f t="shared" si="131"/>
        <v>0.89334463567658451</v>
      </c>
      <c r="AC349" s="4">
        <f t="shared" si="131"/>
        <v>0.85254543874327005</v>
      </c>
      <c r="AD349" s="4">
        <f t="shared" si="131"/>
        <v>0.79921300652623883</v>
      </c>
      <c r="AE349" s="4">
        <f t="shared" si="131"/>
        <v>0.73204982249993378</v>
      </c>
      <c r="AF349" s="4">
        <f t="shared" si="131"/>
        <v>0.65145592958786691</v>
      </c>
      <c r="AG349" s="4">
        <f t="shared" si="129"/>
        <v>0.56032247880849573</v>
      </c>
      <c r="AH349" s="4">
        <f t="shared" si="129"/>
        <v>0.46411326873185343</v>
      </c>
      <c r="AI349" s="4">
        <f t="shared" si="129"/>
        <v>0.36979727595523937</v>
      </c>
      <c r="AJ349" s="4">
        <f t="shared" si="130"/>
        <v>0.28393948637231203</v>
      </c>
      <c r="AK349" s="4">
        <f t="shared" si="130"/>
        <v>0.21097259161117732</v>
      </c>
      <c r="AL349" s="4">
        <f t="shared" si="130"/>
        <v>0.15253917653798199</v>
      </c>
      <c r="AM349" s="4">
        <f t="shared" si="130"/>
        <v>0.10795188737709993</v>
      </c>
      <c r="AN349" s="4">
        <f t="shared" si="130"/>
        <v>7.5176653938091809E-2</v>
      </c>
      <c r="AO349" s="4">
        <f t="shared" si="130"/>
        <v>5.1742836177502194E-2</v>
      </c>
      <c r="AP349" s="4">
        <f t="shared" si="130"/>
        <v>3.5319190625345942E-2</v>
      </c>
      <c r="AQ349" s="4">
        <f t="shared" si="130"/>
        <v>2.3969442072658165E-2</v>
      </c>
      <c r="AR349" s="4">
        <f t="shared" si="130"/>
        <v>1.6202243558389728E-2</v>
      </c>
    </row>
    <row r="350" spans="1:44" ht="15.75" thickBot="1" x14ac:dyDescent="0.3">
      <c r="A350" s="24" t="s">
        <v>64</v>
      </c>
      <c r="B350" s="49">
        <f>'Parameter Input'!B184</f>
        <v>120000</v>
      </c>
      <c r="C350" s="50">
        <f>'Parameter Input'!C184</f>
        <v>120000</v>
      </c>
      <c r="D350" s="1" t="s">
        <v>65</v>
      </c>
      <c r="L350" s="56">
        <f>'Parameter Input'!E184</f>
        <v>17</v>
      </c>
      <c r="M350" s="57">
        <v>0</v>
      </c>
      <c r="N350" s="57">
        <v>1</v>
      </c>
      <c r="O350" s="57">
        <f>'Parameter Input'!F184</f>
        <v>0.9</v>
      </c>
      <c r="P350" s="58">
        <f>'Parameter Input'!G184</f>
        <v>0.4</v>
      </c>
      <c r="Q350" s="4">
        <f t="shared" si="131"/>
        <v>0.99780374543478534</v>
      </c>
      <c r="R350" s="4">
        <f t="shared" si="131"/>
        <v>0.99685359315256394</v>
      </c>
      <c r="S350" s="4">
        <f t="shared" si="131"/>
        <v>0.99549347132349975</v>
      </c>
      <c r="T350" s="4">
        <f t="shared" si="131"/>
        <v>0.99354772139898062</v>
      </c>
      <c r="U350" s="4">
        <f t="shared" si="131"/>
        <v>0.99076681540580536</v>
      </c>
      <c r="V350" s="4">
        <f t="shared" si="131"/>
        <v>0.9867978615748374</v>
      </c>
      <c r="W350" s="4">
        <f t="shared" si="131"/>
        <v>0.98114509762858249</v>
      </c>
      <c r="X350" s="4">
        <f t="shared" si="131"/>
        <v>0.97311898315872036</v>
      </c>
      <c r="Y350" s="4">
        <f t="shared" si="131"/>
        <v>0.96177484161592774</v>
      </c>
      <c r="Z350" s="4">
        <f t="shared" si="131"/>
        <v>0.94584787155511363</v>
      </c>
      <c r="AA350" s="4">
        <f t="shared" si="131"/>
        <v>0.92370360150141495</v>
      </c>
      <c r="AB350" s="4">
        <f t="shared" si="131"/>
        <v>0.89334463567658451</v>
      </c>
      <c r="AC350" s="4">
        <f t="shared" si="131"/>
        <v>0.85254543874327005</v>
      </c>
      <c r="AD350" s="4">
        <f t="shared" si="131"/>
        <v>0.79921300652623883</v>
      </c>
      <c r="AE350" s="4">
        <f t="shared" si="131"/>
        <v>0.73204982249993378</v>
      </c>
      <c r="AF350" s="4">
        <f t="shared" si="131"/>
        <v>0.65145592958786691</v>
      </c>
      <c r="AG350" s="4">
        <f t="shared" si="129"/>
        <v>0.56032247880849573</v>
      </c>
      <c r="AH350" s="4">
        <f t="shared" si="129"/>
        <v>0.46411326873185343</v>
      </c>
      <c r="AI350" s="4">
        <f t="shared" si="129"/>
        <v>0.36979727595523937</v>
      </c>
      <c r="AJ350" s="4">
        <f t="shared" si="130"/>
        <v>0.28393948637231203</v>
      </c>
      <c r="AK350" s="4">
        <f t="shared" si="130"/>
        <v>0.21097259161117732</v>
      </c>
      <c r="AL350" s="4">
        <f t="shared" si="130"/>
        <v>0.15253917653798199</v>
      </c>
      <c r="AM350" s="4">
        <f t="shared" si="130"/>
        <v>0.10795188737709993</v>
      </c>
      <c r="AN350" s="4">
        <f t="shared" si="130"/>
        <v>7.5176653938091809E-2</v>
      </c>
      <c r="AO350" s="4">
        <f t="shared" si="130"/>
        <v>5.1742836177502194E-2</v>
      </c>
      <c r="AP350" s="4">
        <f t="shared" si="130"/>
        <v>3.5319190625345942E-2</v>
      </c>
      <c r="AQ350" s="4">
        <f t="shared" si="130"/>
        <v>2.3969442072658165E-2</v>
      </c>
      <c r="AR350" s="4">
        <f t="shared" si="130"/>
        <v>1.6202243558389728E-2</v>
      </c>
    </row>
    <row r="351" spans="1:44" x14ac:dyDescent="0.25">
      <c r="A351" s="25"/>
      <c r="B351" s="40"/>
    </row>
    <row r="352" spans="1:44" ht="15.75" thickBot="1" x14ac:dyDescent="0.3"/>
    <row r="353" spans="1:29" ht="15.75" thickBot="1" x14ac:dyDescent="0.3">
      <c r="A353" s="26" t="s">
        <v>208</v>
      </c>
      <c r="B353" s="27">
        <v>2023</v>
      </c>
      <c r="C353" s="27">
        <v>2024</v>
      </c>
      <c r="D353" s="27">
        <v>2025</v>
      </c>
      <c r="E353" s="27">
        <v>2026</v>
      </c>
      <c r="F353" s="27">
        <v>2027</v>
      </c>
      <c r="G353" s="27">
        <v>2028</v>
      </c>
      <c r="H353" s="27">
        <v>2029</v>
      </c>
      <c r="I353" s="27">
        <v>2030</v>
      </c>
      <c r="J353" s="27">
        <v>2031</v>
      </c>
      <c r="K353" s="27">
        <v>2032</v>
      </c>
      <c r="L353" s="27">
        <v>2033</v>
      </c>
      <c r="M353" s="27">
        <v>2034</v>
      </c>
      <c r="N353" s="27">
        <v>2035</v>
      </c>
      <c r="O353" s="27">
        <v>2036</v>
      </c>
      <c r="P353" s="27">
        <v>2037</v>
      </c>
      <c r="Q353" s="27">
        <v>2038</v>
      </c>
      <c r="R353" s="27">
        <v>2039</v>
      </c>
      <c r="S353" s="27">
        <v>2040</v>
      </c>
      <c r="T353" s="27">
        <v>2041</v>
      </c>
      <c r="U353" s="27">
        <v>2042</v>
      </c>
      <c r="V353" s="27">
        <v>2043</v>
      </c>
      <c r="W353" s="27">
        <v>2044</v>
      </c>
      <c r="X353" s="27">
        <v>2045</v>
      </c>
      <c r="Y353" s="27">
        <v>2046</v>
      </c>
      <c r="Z353" s="27">
        <v>2047</v>
      </c>
      <c r="AA353" s="27">
        <v>2048</v>
      </c>
      <c r="AB353" s="27">
        <v>2049</v>
      </c>
      <c r="AC353" s="28">
        <v>2050</v>
      </c>
    </row>
    <row r="354" spans="1:29" x14ac:dyDescent="0.25">
      <c r="A354" s="29" t="str">
        <f t="shared" ref="A354:A368" si="132">A334</f>
        <v>Capex vehicle</v>
      </c>
      <c r="B354" s="62">
        <f t="shared" ref="B354:AC363" si="133">$B334+($C334-$B334)*(1-Q334)</f>
        <v>15000000</v>
      </c>
      <c r="C354" s="62">
        <f t="shared" si="133"/>
        <v>15000000</v>
      </c>
      <c r="D354" s="62">
        <f t="shared" si="133"/>
        <v>15000000</v>
      </c>
      <c r="E354" s="62">
        <f t="shared" si="133"/>
        <v>15000000</v>
      </c>
      <c r="F354" s="62">
        <f t="shared" si="133"/>
        <v>15000000</v>
      </c>
      <c r="G354" s="62">
        <f t="shared" si="133"/>
        <v>15000000</v>
      </c>
      <c r="H354" s="62">
        <f t="shared" si="133"/>
        <v>15000000</v>
      </c>
      <c r="I354" s="62">
        <f t="shared" si="133"/>
        <v>15000000</v>
      </c>
      <c r="J354" s="62">
        <f t="shared" si="133"/>
        <v>15000000</v>
      </c>
      <c r="K354" s="62">
        <f t="shared" si="133"/>
        <v>15000000</v>
      </c>
      <c r="L354" s="62">
        <f t="shared" si="133"/>
        <v>15000000</v>
      </c>
      <c r="M354" s="62">
        <f t="shared" si="133"/>
        <v>15000000</v>
      </c>
      <c r="N354" s="62">
        <f t="shared" si="133"/>
        <v>15000000</v>
      </c>
      <c r="O354" s="62">
        <f t="shared" si="133"/>
        <v>15000000</v>
      </c>
      <c r="P354" s="62">
        <f t="shared" si="133"/>
        <v>15000000</v>
      </c>
      <c r="Q354" s="62">
        <f t="shared" si="133"/>
        <v>15000000</v>
      </c>
      <c r="R354" s="62">
        <f t="shared" si="133"/>
        <v>15000000</v>
      </c>
      <c r="S354" s="62">
        <f t="shared" si="133"/>
        <v>15000000</v>
      </c>
      <c r="T354" s="62">
        <f t="shared" si="133"/>
        <v>15000000</v>
      </c>
      <c r="U354" s="62">
        <f t="shared" si="133"/>
        <v>15000000</v>
      </c>
      <c r="V354" s="62">
        <f t="shared" si="133"/>
        <v>15000000</v>
      </c>
      <c r="W354" s="62">
        <f t="shared" si="133"/>
        <v>15000000</v>
      </c>
      <c r="X354" s="62">
        <f t="shared" si="133"/>
        <v>15000000</v>
      </c>
      <c r="Y354" s="62">
        <f t="shared" si="133"/>
        <v>15000000</v>
      </c>
      <c r="Z354" s="62">
        <f t="shared" si="133"/>
        <v>15000000</v>
      </c>
      <c r="AA354" s="62">
        <f t="shared" si="133"/>
        <v>15000000</v>
      </c>
      <c r="AB354" s="62">
        <f t="shared" si="133"/>
        <v>15000000</v>
      </c>
      <c r="AC354" s="62">
        <f t="shared" si="133"/>
        <v>15000000</v>
      </c>
    </row>
    <row r="355" spans="1:29" x14ac:dyDescent="0.25">
      <c r="A355" s="30" t="str">
        <f t="shared" si="132"/>
        <v>Residual value (vehicle)</v>
      </c>
      <c r="B355" s="62">
        <f t="shared" si="133"/>
        <v>-1498352.8090760889</v>
      </c>
      <c r="C355" s="62">
        <f t="shared" si="133"/>
        <v>-1497640.194864423</v>
      </c>
      <c r="D355" s="62">
        <f t="shared" si="133"/>
        <v>-1496620.1034926248</v>
      </c>
      <c r="E355" s="62">
        <f t="shared" si="133"/>
        <v>-1495160.7910492355</v>
      </c>
      <c r="F355" s="62">
        <f t="shared" si="133"/>
        <v>-1493075.111554354</v>
      </c>
      <c r="G355" s="62">
        <f t="shared" si="133"/>
        <v>-1490098.396181128</v>
      </c>
      <c r="H355" s="62">
        <f t="shared" si="133"/>
        <v>-1485858.8232214369</v>
      </c>
      <c r="I355" s="62">
        <f t="shared" si="133"/>
        <v>-1479839.2373690403</v>
      </c>
      <c r="J355" s="62">
        <f t="shared" si="133"/>
        <v>-1471331.1312119458</v>
      </c>
      <c r="K355" s="62">
        <f t="shared" si="133"/>
        <v>-1459385.9036663352</v>
      </c>
      <c r="L355" s="62">
        <f t="shared" si="133"/>
        <v>-1442777.7011260611</v>
      </c>
      <c r="M355" s="62">
        <f t="shared" si="133"/>
        <v>-1420008.4767574384</v>
      </c>
      <c r="N355" s="62">
        <f t="shared" si="133"/>
        <v>-1389409.0790574525</v>
      </c>
      <c r="O355" s="62">
        <f t="shared" si="133"/>
        <v>-1349409.7548946792</v>
      </c>
      <c r="P355" s="62">
        <f t="shared" si="133"/>
        <v>-1299037.3668749502</v>
      </c>
      <c r="Q355" s="62">
        <f t="shared" si="133"/>
        <v>-1238591.9471909001</v>
      </c>
      <c r="R355" s="62">
        <f t="shared" si="133"/>
        <v>-1170241.8591063719</v>
      </c>
      <c r="S355" s="62">
        <f t="shared" si="133"/>
        <v>-1098084.9515488902</v>
      </c>
      <c r="T355" s="62">
        <f t="shared" si="133"/>
        <v>-1027347.9569664295</v>
      </c>
      <c r="U355" s="62">
        <f t="shared" si="133"/>
        <v>-962954.61477923405</v>
      </c>
      <c r="V355" s="62">
        <f t="shared" si="133"/>
        <v>-908229.44370838301</v>
      </c>
      <c r="W355" s="62">
        <f t="shared" si="133"/>
        <v>-864404.38240348652</v>
      </c>
      <c r="X355" s="62">
        <f t="shared" si="133"/>
        <v>-830963.91553282493</v>
      </c>
      <c r="Y355" s="62">
        <f t="shared" si="133"/>
        <v>-806382.49045356887</v>
      </c>
      <c r="Z355" s="62">
        <f t="shared" si="133"/>
        <v>-788807.1271331266</v>
      </c>
      <c r="AA355" s="62">
        <f t="shared" si="133"/>
        <v>-776489.39296900947</v>
      </c>
      <c r="AB355" s="62">
        <f t="shared" si="133"/>
        <v>-767977.08155449363</v>
      </c>
      <c r="AC355" s="62">
        <f t="shared" si="133"/>
        <v>-762151.68266879232</v>
      </c>
    </row>
    <row r="356" spans="1:29" x14ac:dyDescent="0.25">
      <c r="A356" s="30" t="str">
        <f t="shared" si="132"/>
        <v>Capex costumization</v>
      </c>
      <c r="B356" s="62">
        <f t="shared" si="133"/>
        <v>1000000</v>
      </c>
      <c r="C356" s="62">
        <f t="shared" si="133"/>
        <v>1000000</v>
      </c>
      <c r="D356" s="62">
        <f t="shared" si="133"/>
        <v>1000000</v>
      </c>
      <c r="E356" s="62">
        <f t="shared" si="133"/>
        <v>1000000</v>
      </c>
      <c r="F356" s="62">
        <f t="shared" si="133"/>
        <v>1000000</v>
      </c>
      <c r="G356" s="62">
        <f t="shared" si="133"/>
        <v>1000000</v>
      </c>
      <c r="H356" s="62">
        <f t="shared" si="133"/>
        <v>1000000</v>
      </c>
      <c r="I356" s="62">
        <f t="shared" si="133"/>
        <v>1000000</v>
      </c>
      <c r="J356" s="62">
        <f t="shared" si="133"/>
        <v>1000000</v>
      </c>
      <c r="K356" s="62">
        <f t="shared" si="133"/>
        <v>1000000</v>
      </c>
      <c r="L356" s="62">
        <f t="shared" si="133"/>
        <v>1000000</v>
      </c>
      <c r="M356" s="62">
        <f t="shared" si="133"/>
        <v>1000000</v>
      </c>
      <c r="N356" s="62">
        <f t="shared" si="133"/>
        <v>1000000</v>
      </c>
      <c r="O356" s="62">
        <f t="shared" si="133"/>
        <v>1000000</v>
      </c>
      <c r="P356" s="62">
        <f t="shared" si="133"/>
        <v>1000000</v>
      </c>
      <c r="Q356" s="62">
        <f t="shared" si="133"/>
        <v>1000000</v>
      </c>
      <c r="R356" s="62">
        <f t="shared" si="133"/>
        <v>1000000</v>
      </c>
      <c r="S356" s="62">
        <f t="shared" si="133"/>
        <v>1000000</v>
      </c>
      <c r="T356" s="62">
        <f t="shared" si="133"/>
        <v>1000000</v>
      </c>
      <c r="U356" s="62">
        <f t="shared" si="133"/>
        <v>1000000</v>
      </c>
      <c r="V356" s="62">
        <f t="shared" si="133"/>
        <v>1000000</v>
      </c>
      <c r="W356" s="62">
        <f t="shared" si="133"/>
        <v>1000000</v>
      </c>
      <c r="X356" s="62">
        <f t="shared" si="133"/>
        <v>1000000</v>
      </c>
      <c r="Y356" s="62">
        <f t="shared" si="133"/>
        <v>1000000</v>
      </c>
      <c r="Z356" s="62">
        <f t="shared" si="133"/>
        <v>1000000</v>
      </c>
      <c r="AA356" s="62">
        <f t="shared" si="133"/>
        <v>1000000</v>
      </c>
      <c r="AB356" s="62">
        <f t="shared" si="133"/>
        <v>1000000</v>
      </c>
      <c r="AC356" s="62">
        <f t="shared" si="133"/>
        <v>1000000</v>
      </c>
    </row>
    <row r="357" spans="1:29" x14ac:dyDescent="0.25">
      <c r="A357" s="30" t="str">
        <f t="shared" si="132"/>
        <v>Residual value (costumization)</v>
      </c>
      <c r="B357" s="62">
        <f t="shared" si="133"/>
        <v>-100000</v>
      </c>
      <c r="C357" s="62">
        <f t="shared" si="133"/>
        <v>-100000</v>
      </c>
      <c r="D357" s="62">
        <f t="shared" si="133"/>
        <v>-100000</v>
      </c>
      <c r="E357" s="62">
        <f t="shared" si="133"/>
        <v>-100000</v>
      </c>
      <c r="F357" s="62">
        <f t="shared" si="133"/>
        <v>-100000</v>
      </c>
      <c r="G357" s="62">
        <f t="shared" si="133"/>
        <v>-100000</v>
      </c>
      <c r="H357" s="62">
        <f t="shared" si="133"/>
        <v>-100000</v>
      </c>
      <c r="I357" s="62">
        <f t="shared" si="133"/>
        <v>-100000</v>
      </c>
      <c r="J357" s="62">
        <f t="shared" si="133"/>
        <v>-100000</v>
      </c>
      <c r="K357" s="62">
        <f t="shared" si="133"/>
        <v>-100000</v>
      </c>
      <c r="L357" s="62">
        <f t="shared" si="133"/>
        <v>-100000</v>
      </c>
      <c r="M357" s="62">
        <f t="shared" si="133"/>
        <v>-100000</v>
      </c>
      <c r="N357" s="62">
        <f t="shared" si="133"/>
        <v>-100000</v>
      </c>
      <c r="O357" s="62">
        <f t="shared" si="133"/>
        <v>-100000</v>
      </c>
      <c r="P357" s="62">
        <f t="shared" si="133"/>
        <v>-100000</v>
      </c>
      <c r="Q357" s="62">
        <f t="shared" si="133"/>
        <v>-100000</v>
      </c>
      <c r="R357" s="62">
        <f t="shared" si="133"/>
        <v>-100000</v>
      </c>
      <c r="S357" s="62">
        <f t="shared" si="133"/>
        <v>-100000</v>
      </c>
      <c r="T357" s="62">
        <f t="shared" si="133"/>
        <v>-100000</v>
      </c>
      <c r="U357" s="62">
        <f t="shared" si="133"/>
        <v>-100000</v>
      </c>
      <c r="V357" s="62">
        <f t="shared" si="133"/>
        <v>-100000</v>
      </c>
      <c r="W357" s="62">
        <f t="shared" si="133"/>
        <v>-100000</v>
      </c>
      <c r="X357" s="62">
        <f t="shared" si="133"/>
        <v>-100000</v>
      </c>
      <c r="Y357" s="62">
        <f t="shared" si="133"/>
        <v>-100000</v>
      </c>
      <c r="Z357" s="62">
        <f t="shared" si="133"/>
        <v>-100000</v>
      </c>
      <c r="AA357" s="62">
        <f t="shared" si="133"/>
        <v>-100000</v>
      </c>
      <c r="AB357" s="62">
        <f t="shared" si="133"/>
        <v>-100000</v>
      </c>
      <c r="AC357" s="62">
        <f t="shared" si="133"/>
        <v>-100000</v>
      </c>
    </row>
    <row r="358" spans="1:29" x14ac:dyDescent="0.25">
      <c r="A358" s="30" t="str">
        <f t="shared" si="132"/>
        <v>WACC</v>
      </c>
      <c r="B358" s="62">
        <f t="shared" si="133"/>
        <v>0.06</v>
      </c>
      <c r="C358" s="62">
        <f t="shared" si="133"/>
        <v>0.06</v>
      </c>
      <c r="D358" s="62">
        <f t="shared" si="133"/>
        <v>0.06</v>
      </c>
      <c r="E358" s="62">
        <f t="shared" si="133"/>
        <v>0.06</v>
      </c>
      <c r="F358" s="62">
        <f t="shared" si="133"/>
        <v>0.06</v>
      </c>
      <c r="G358" s="62">
        <f t="shared" si="133"/>
        <v>0.06</v>
      </c>
      <c r="H358" s="62">
        <f t="shared" si="133"/>
        <v>0.06</v>
      </c>
      <c r="I358" s="62">
        <f t="shared" si="133"/>
        <v>0.06</v>
      </c>
      <c r="J358" s="62">
        <f t="shared" si="133"/>
        <v>0.06</v>
      </c>
      <c r="K358" s="62">
        <f t="shared" si="133"/>
        <v>0.06</v>
      </c>
      <c r="L358" s="62">
        <f t="shared" si="133"/>
        <v>0.06</v>
      </c>
      <c r="M358" s="62">
        <f t="shared" si="133"/>
        <v>0.06</v>
      </c>
      <c r="N358" s="62">
        <f t="shared" si="133"/>
        <v>0.06</v>
      </c>
      <c r="O358" s="62">
        <f t="shared" si="133"/>
        <v>0.06</v>
      </c>
      <c r="P358" s="62">
        <f t="shared" si="133"/>
        <v>0.06</v>
      </c>
      <c r="Q358" s="62">
        <f t="shared" si="133"/>
        <v>0.06</v>
      </c>
      <c r="R358" s="62">
        <f t="shared" si="133"/>
        <v>0.06</v>
      </c>
      <c r="S358" s="62">
        <f t="shared" si="133"/>
        <v>0.06</v>
      </c>
      <c r="T358" s="62">
        <f t="shared" si="133"/>
        <v>0.06</v>
      </c>
      <c r="U358" s="62">
        <f t="shared" si="133"/>
        <v>0.06</v>
      </c>
      <c r="V358" s="62">
        <f t="shared" si="133"/>
        <v>0.06</v>
      </c>
      <c r="W358" s="62">
        <f t="shared" si="133"/>
        <v>0.06</v>
      </c>
      <c r="X358" s="62">
        <f t="shared" si="133"/>
        <v>0.06</v>
      </c>
      <c r="Y358" s="62">
        <f t="shared" si="133"/>
        <v>0.06</v>
      </c>
      <c r="Z358" s="62">
        <f t="shared" si="133"/>
        <v>0.06</v>
      </c>
      <c r="AA358" s="62">
        <f t="shared" si="133"/>
        <v>0.06</v>
      </c>
      <c r="AB358" s="62">
        <f t="shared" si="133"/>
        <v>0.06</v>
      </c>
      <c r="AC358" s="62">
        <f t="shared" si="133"/>
        <v>0.06</v>
      </c>
    </row>
    <row r="359" spans="1:29" x14ac:dyDescent="0.25">
      <c r="A359" s="30" t="str">
        <f t="shared" si="132"/>
        <v>Opex fix (admin, crew, insurance)</v>
      </c>
      <c r="B359" s="62">
        <f t="shared" si="133"/>
        <v>1208235.294117647</v>
      </c>
      <c r="C359" s="62">
        <f t="shared" si="133"/>
        <v>1208235.294117647</v>
      </c>
      <c r="D359" s="62">
        <f t="shared" si="133"/>
        <v>1208235.294117647</v>
      </c>
      <c r="E359" s="62">
        <f t="shared" si="133"/>
        <v>1208235.294117647</v>
      </c>
      <c r="F359" s="62">
        <f t="shared" si="133"/>
        <v>1208235.294117647</v>
      </c>
      <c r="G359" s="62">
        <f t="shared" si="133"/>
        <v>1208235.294117647</v>
      </c>
      <c r="H359" s="62">
        <f t="shared" si="133"/>
        <v>1208235.294117647</v>
      </c>
      <c r="I359" s="62">
        <f t="shared" si="133"/>
        <v>1208235.294117647</v>
      </c>
      <c r="J359" s="62">
        <f t="shared" si="133"/>
        <v>1208235.294117647</v>
      </c>
      <c r="K359" s="62">
        <f t="shared" si="133"/>
        <v>1208235.294117647</v>
      </c>
      <c r="L359" s="62">
        <f t="shared" si="133"/>
        <v>1208235.294117647</v>
      </c>
      <c r="M359" s="62">
        <f t="shared" si="133"/>
        <v>1208235.294117647</v>
      </c>
      <c r="N359" s="62">
        <f t="shared" si="133"/>
        <v>1208235.294117647</v>
      </c>
      <c r="O359" s="62">
        <f t="shared" si="133"/>
        <v>1208235.294117647</v>
      </c>
      <c r="P359" s="62">
        <f t="shared" si="133"/>
        <v>1208235.294117647</v>
      </c>
      <c r="Q359" s="62">
        <f t="shared" si="133"/>
        <v>1208235.294117647</v>
      </c>
      <c r="R359" s="62">
        <f t="shared" si="133"/>
        <v>1208235.294117647</v>
      </c>
      <c r="S359" s="62">
        <f t="shared" si="133"/>
        <v>1208235.294117647</v>
      </c>
      <c r="T359" s="62">
        <f t="shared" si="133"/>
        <v>1208235.294117647</v>
      </c>
      <c r="U359" s="62">
        <f t="shared" si="133"/>
        <v>1208235.294117647</v>
      </c>
      <c r="V359" s="62">
        <f t="shared" si="133"/>
        <v>1208235.294117647</v>
      </c>
      <c r="W359" s="62">
        <f t="shared" si="133"/>
        <v>1208235.294117647</v>
      </c>
      <c r="X359" s="62">
        <f t="shared" si="133"/>
        <v>1208235.294117647</v>
      </c>
      <c r="Y359" s="62">
        <f t="shared" si="133"/>
        <v>1208235.294117647</v>
      </c>
      <c r="Z359" s="62">
        <f t="shared" si="133"/>
        <v>1208235.294117647</v>
      </c>
      <c r="AA359" s="62">
        <f t="shared" si="133"/>
        <v>1208235.294117647</v>
      </c>
      <c r="AB359" s="62">
        <f t="shared" si="133"/>
        <v>1208235.294117647</v>
      </c>
      <c r="AC359" s="62">
        <f t="shared" si="133"/>
        <v>1208235.294117647</v>
      </c>
    </row>
    <row r="360" spans="1:29" x14ac:dyDescent="0.25">
      <c r="A360" s="30" t="str">
        <f t="shared" si="132"/>
        <v>Opex maintenance &amp; repair</v>
      </c>
      <c r="B360" s="62">
        <f t="shared" si="133"/>
        <v>488235.29411764705</v>
      </c>
      <c r="C360" s="62">
        <f t="shared" si="133"/>
        <v>488235.29411764705</v>
      </c>
      <c r="D360" s="62">
        <f t="shared" si="133"/>
        <v>488235.29411764705</v>
      </c>
      <c r="E360" s="62">
        <f t="shared" si="133"/>
        <v>488235.29411764705</v>
      </c>
      <c r="F360" s="62">
        <f t="shared" si="133"/>
        <v>488235.29411764705</v>
      </c>
      <c r="G360" s="62">
        <f t="shared" si="133"/>
        <v>488235.29411764705</v>
      </c>
      <c r="H360" s="62">
        <f t="shared" si="133"/>
        <v>488235.29411764705</v>
      </c>
      <c r="I360" s="62">
        <f t="shared" si="133"/>
        <v>488235.29411764705</v>
      </c>
      <c r="J360" s="62">
        <f t="shared" si="133"/>
        <v>488235.29411764705</v>
      </c>
      <c r="K360" s="62">
        <f t="shared" si="133"/>
        <v>488235.29411764705</v>
      </c>
      <c r="L360" s="62">
        <f t="shared" si="133"/>
        <v>488235.29411764705</v>
      </c>
      <c r="M360" s="62">
        <f t="shared" si="133"/>
        <v>488235.29411764705</v>
      </c>
      <c r="N360" s="62">
        <f t="shared" si="133"/>
        <v>488235.29411764705</v>
      </c>
      <c r="O360" s="62">
        <f t="shared" si="133"/>
        <v>488235.29411764705</v>
      </c>
      <c r="P360" s="62">
        <f t="shared" si="133"/>
        <v>488235.29411764705</v>
      </c>
      <c r="Q360" s="62">
        <f t="shared" si="133"/>
        <v>488235.29411764705</v>
      </c>
      <c r="R360" s="62">
        <f t="shared" si="133"/>
        <v>488235.29411764705</v>
      </c>
      <c r="S360" s="62">
        <f t="shared" si="133"/>
        <v>488235.29411764705</v>
      </c>
      <c r="T360" s="62">
        <f t="shared" si="133"/>
        <v>488235.29411764705</v>
      </c>
      <c r="U360" s="62">
        <f t="shared" si="133"/>
        <v>488235.29411764705</v>
      </c>
      <c r="V360" s="62">
        <f t="shared" si="133"/>
        <v>488235.29411764705</v>
      </c>
      <c r="W360" s="62">
        <f t="shared" si="133"/>
        <v>488235.29411764705</v>
      </c>
      <c r="X360" s="62">
        <f t="shared" si="133"/>
        <v>488235.29411764705</v>
      </c>
      <c r="Y360" s="62">
        <f t="shared" si="133"/>
        <v>488235.29411764705</v>
      </c>
      <c r="Z360" s="62">
        <f t="shared" si="133"/>
        <v>488235.29411764705</v>
      </c>
      <c r="AA360" s="62">
        <f t="shared" si="133"/>
        <v>488235.29411764705</v>
      </c>
      <c r="AB360" s="62">
        <f t="shared" si="133"/>
        <v>488235.29411764705</v>
      </c>
      <c r="AC360" s="62">
        <f t="shared" si="133"/>
        <v>488235.29411764705</v>
      </c>
    </row>
    <row r="361" spans="1:29" x14ac:dyDescent="0.25">
      <c r="A361" s="30" t="str">
        <f t="shared" si="132"/>
        <v>Opex var (mode-fees)</v>
      </c>
      <c r="B361" s="62">
        <f t="shared" si="133"/>
        <v>0.81280569096848254</v>
      </c>
      <c r="C361" s="62">
        <f t="shared" si="133"/>
        <v>0.81280569096848254</v>
      </c>
      <c r="D361" s="62">
        <f t="shared" si="133"/>
        <v>0.81280569096848254</v>
      </c>
      <c r="E361" s="62">
        <f t="shared" si="133"/>
        <v>0.81280569096848254</v>
      </c>
      <c r="F361" s="62">
        <f t="shared" si="133"/>
        <v>0.81280569096848254</v>
      </c>
      <c r="G361" s="62">
        <f t="shared" si="133"/>
        <v>0.81280569096848254</v>
      </c>
      <c r="H361" s="62">
        <f t="shared" si="133"/>
        <v>0.81280569096848254</v>
      </c>
      <c r="I361" s="62">
        <f t="shared" si="133"/>
        <v>0.81280569096848254</v>
      </c>
      <c r="J361" s="62">
        <f t="shared" si="133"/>
        <v>0.81280569096848254</v>
      </c>
      <c r="K361" s="62">
        <f t="shared" si="133"/>
        <v>0.81280569096848254</v>
      </c>
      <c r="L361" s="62">
        <f t="shared" si="133"/>
        <v>0.81280569096848254</v>
      </c>
      <c r="M361" s="62">
        <f t="shared" si="133"/>
        <v>0.81280569096848254</v>
      </c>
      <c r="N361" s="62">
        <f t="shared" si="133"/>
        <v>0.81280569096848254</v>
      </c>
      <c r="O361" s="62">
        <f t="shared" si="133"/>
        <v>0.81280569096848254</v>
      </c>
      <c r="P361" s="62">
        <f t="shared" si="133"/>
        <v>0.81280569096848254</v>
      </c>
      <c r="Q361" s="62">
        <f t="shared" si="133"/>
        <v>0.81280569096848254</v>
      </c>
      <c r="R361" s="62">
        <f t="shared" si="133"/>
        <v>0.81280569096848254</v>
      </c>
      <c r="S361" s="62">
        <f t="shared" si="133"/>
        <v>0.81280569096848254</v>
      </c>
      <c r="T361" s="62">
        <f t="shared" si="133"/>
        <v>0.81280569096848254</v>
      </c>
      <c r="U361" s="62">
        <f t="shared" si="133"/>
        <v>0.81280569096848254</v>
      </c>
      <c r="V361" s="62">
        <f t="shared" si="133"/>
        <v>0.81280569096848254</v>
      </c>
      <c r="W361" s="62">
        <f t="shared" si="133"/>
        <v>0.81280569096848254</v>
      </c>
      <c r="X361" s="62">
        <f t="shared" si="133"/>
        <v>0.81280569096848254</v>
      </c>
      <c r="Y361" s="62">
        <f t="shared" si="133"/>
        <v>0.81280569096848254</v>
      </c>
      <c r="Z361" s="62">
        <f t="shared" si="133"/>
        <v>0.81280569096848254</v>
      </c>
      <c r="AA361" s="62">
        <f t="shared" si="133"/>
        <v>0.81280569096848254</v>
      </c>
      <c r="AB361" s="62">
        <f t="shared" si="133"/>
        <v>0.81280569096848254</v>
      </c>
      <c r="AC361" s="62">
        <f t="shared" si="133"/>
        <v>0.81280569096848254</v>
      </c>
    </row>
    <row r="362" spans="1:29" x14ac:dyDescent="0.25">
      <c r="A362" s="30" t="str">
        <f t="shared" si="132"/>
        <v>Fuel Economy</v>
      </c>
      <c r="B362" s="62">
        <f t="shared" si="133"/>
        <v>646.89677603543487</v>
      </c>
      <c r="C362" s="62">
        <f t="shared" si="133"/>
        <v>646.85211887817047</v>
      </c>
      <c r="D362" s="62">
        <f t="shared" si="133"/>
        <v>646.78819315220449</v>
      </c>
      <c r="E362" s="62">
        <f t="shared" si="133"/>
        <v>646.6967429057521</v>
      </c>
      <c r="F362" s="62">
        <f t="shared" si="133"/>
        <v>646.5660403240729</v>
      </c>
      <c r="G362" s="62">
        <f t="shared" si="133"/>
        <v>646.37949949401741</v>
      </c>
      <c r="H362" s="62">
        <f t="shared" si="133"/>
        <v>646.11381958854338</v>
      </c>
      <c r="I362" s="62">
        <f t="shared" si="133"/>
        <v>645.73659220845991</v>
      </c>
      <c r="J362" s="62">
        <f t="shared" si="133"/>
        <v>645.20341755594859</v>
      </c>
      <c r="K362" s="62">
        <f t="shared" si="133"/>
        <v>644.4548499630904</v>
      </c>
      <c r="L362" s="62">
        <f t="shared" si="133"/>
        <v>643.41406927056653</v>
      </c>
      <c r="M362" s="62">
        <f t="shared" si="133"/>
        <v>641.98719787679943</v>
      </c>
      <c r="N362" s="62">
        <f t="shared" si="133"/>
        <v>640.0696356209337</v>
      </c>
      <c r="O362" s="62">
        <f t="shared" si="133"/>
        <v>637.56301130673319</v>
      </c>
      <c r="P362" s="62">
        <f t="shared" si="133"/>
        <v>634.40634165749691</v>
      </c>
      <c r="Q362" s="62">
        <f t="shared" si="133"/>
        <v>630.6184286906298</v>
      </c>
      <c r="R362" s="62">
        <f t="shared" si="133"/>
        <v>626.33515650399931</v>
      </c>
      <c r="S362" s="62">
        <f t="shared" si="133"/>
        <v>621.81332363039712</v>
      </c>
      <c r="T362" s="62">
        <f t="shared" si="133"/>
        <v>617.38047196989623</v>
      </c>
      <c r="U362" s="62">
        <f t="shared" si="133"/>
        <v>613.34515585949862</v>
      </c>
      <c r="V362" s="62">
        <f t="shared" si="133"/>
        <v>609.91571180572532</v>
      </c>
      <c r="W362" s="62">
        <f t="shared" si="133"/>
        <v>607.1693412972852</v>
      </c>
      <c r="X362" s="62">
        <f t="shared" si="133"/>
        <v>605.0737387067237</v>
      </c>
      <c r="Y362" s="62">
        <f t="shared" si="133"/>
        <v>603.53330273509027</v>
      </c>
      <c r="Z362" s="62">
        <f t="shared" si="133"/>
        <v>602.43191330034256</v>
      </c>
      <c r="AA362" s="62">
        <f t="shared" si="133"/>
        <v>601.66000195939125</v>
      </c>
      <c r="AB362" s="62">
        <f t="shared" si="133"/>
        <v>601.12656377741496</v>
      </c>
      <c r="AC362" s="62">
        <f t="shared" si="133"/>
        <v>600.7615054472443</v>
      </c>
    </row>
    <row r="363" spans="1:29" x14ac:dyDescent="0.25">
      <c r="A363" s="30" t="str">
        <f t="shared" si="132"/>
        <v>Fuel Cost</v>
      </c>
      <c r="B363" s="62">
        <f t="shared" si="133"/>
        <v>3.1399999999999997E-2</v>
      </c>
      <c r="C363" s="62">
        <f t="shared" si="133"/>
        <v>3.1399999999999997E-2</v>
      </c>
      <c r="D363" s="62">
        <f t="shared" si="133"/>
        <v>3.1399999999999997E-2</v>
      </c>
      <c r="E363" s="62">
        <f t="shared" ref="E363:AC363" si="134">$B343+($C343-$B343)*(1-T343)</f>
        <v>3.1399999999999997E-2</v>
      </c>
      <c r="F363" s="62">
        <f t="shared" si="134"/>
        <v>3.1399999999999997E-2</v>
      </c>
      <c r="G363" s="62">
        <f t="shared" si="134"/>
        <v>3.1399999999999997E-2</v>
      </c>
      <c r="H363" s="62">
        <f t="shared" si="134"/>
        <v>3.1399999999999997E-2</v>
      </c>
      <c r="I363" s="62">
        <f t="shared" si="134"/>
        <v>3.1399999999999997E-2</v>
      </c>
      <c r="J363" s="62">
        <f t="shared" si="134"/>
        <v>3.1399999999999997E-2</v>
      </c>
      <c r="K363" s="62">
        <f t="shared" si="134"/>
        <v>3.1399999999999997E-2</v>
      </c>
      <c r="L363" s="62">
        <f t="shared" si="134"/>
        <v>3.1399999999999997E-2</v>
      </c>
      <c r="M363" s="62">
        <f t="shared" si="134"/>
        <v>3.1399999999999997E-2</v>
      </c>
      <c r="N363" s="62">
        <f t="shared" si="134"/>
        <v>3.1399999999999997E-2</v>
      </c>
      <c r="O363" s="62">
        <f t="shared" si="134"/>
        <v>3.1399999999999997E-2</v>
      </c>
      <c r="P363" s="62">
        <f t="shared" si="134"/>
        <v>3.1399999999999997E-2</v>
      </c>
      <c r="Q363" s="62">
        <f t="shared" si="134"/>
        <v>3.1399999999999997E-2</v>
      </c>
      <c r="R363" s="62">
        <f t="shared" si="134"/>
        <v>3.1399999999999997E-2</v>
      </c>
      <c r="S363" s="62">
        <f t="shared" si="134"/>
        <v>3.1399999999999997E-2</v>
      </c>
      <c r="T363" s="62">
        <f t="shared" si="134"/>
        <v>3.1399999999999997E-2</v>
      </c>
      <c r="U363" s="62">
        <f t="shared" si="134"/>
        <v>3.1399999999999997E-2</v>
      </c>
      <c r="V363" s="62">
        <f t="shared" si="134"/>
        <v>3.1399999999999997E-2</v>
      </c>
      <c r="W363" s="62">
        <f t="shared" si="134"/>
        <v>3.1399999999999997E-2</v>
      </c>
      <c r="X363" s="62">
        <f t="shared" si="134"/>
        <v>3.1399999999999997E-2</v>
      </c>
      <c r="Y363" s="62">
        <f t="shared" si="134"/>
        <v>3.1399999999999997E-2</v>
      </c>
      <c r="Z363" s="62">
        <f t="shared" si="134"/>
        <v>3.1399999999999997E-2</v>
      </c>
      <c r="AA363" s="62">
        <f t="shared" si="134"/>
        <v>3.1399999999999997E-2</v>
      </c>
      <c r="AB363" s="62">
        <f t="shared" si="134"/>
        <v>3.1399999999999997E-2</v>
      </c>
      <c r="AC363" s="62">
        <f t="shared" si="134"/>
        <v>3.1399999999999997E-2</v>
      </c>
    </row>
    <row r="364" spans="1:29" x14ac:dyDescent="0.25">
      <c r="A364" s="30" t="str">
        <f t="shared" si="132"/>
        <v>Emission Cost</v>
      </c>
      <c r="B364" s="62">
        <f>$B344+($C344-$B344)*(1-Q344)</f>
        <v>0</v>
      </c>
      <c r="C364" s="62">
        <f t="shared" ref="C364:AC367" si="135">$B344+($C344-$B344)*(1-R344)</f>
        <v>0</v>
      </c>
      <c r="D364" s="62">
        <f t="shared" si="135"/>
        <v>0</v>
      </c>
      <c r="E364" s="62">
        <f t="shared" si="135"/>
        <v>0</v>
      </c>
      <c r="F364" s="62">
        <f t="shared" si="135"/>
        <v>0</v>
      </c>
      <c r="G364" s="62">
        <f t="shared" si="135"/>
        <v>0</v>
      </c>
      <c r="H364" s="62">
        <f t="shared" si="135"/>
        <v>0</v>
      </c>
      <c r="I364" s="62">
        <f t="shared" si="135"/>
        <v>0</v>
      </c>
      <c r="J364" s="62">
        <f t="shared" si="135"/>
        <v>0</v>
      </c>
      <c r="K364" s="62">
        <f t="shared" si="135"/>
        <v>0</v>
      </c>
      <c r="L364" s="62">
        <f t="shared" si="135"/>
        <v>0</v>
      </c>
      <c r="M364" s="62">
        <f t="shared" si="135"/>
        <v>0</v>
      </c>
      <c r="N364" s="62">
        <f t="shared" si="135"/>
        <v>0</v>
      </c>
      <c r="O364" s="62">
        <f t="shared" si="135"/>
        <v>0</v>
      </c>
      <c r="P364" s="62">
        <f t="shared" si="135"/>
        <v>0</v>
      </c>
      <c r="Q364" s="62">
        <f t="shared" si="135"/>
        <v>0</v>
      </c>
      <c r="R364" s="62">
        <f t="shared" si="135"/>
        <v>0</v>
      </c>
      <c r="S364" s="62">
        <f t="shared" si="135"/>
        <v>0</v>
      </c>
      <c r="T364" s="62">
        <f t="shared" si="135"/>
        <v>0</v>
      </c>
      <c r="U364" s="62">
        <f t="shared" si="135"/>
        <v>0</v>
      </c>
      <c r="V364" s="62">
        <f t="shared" si="135"/>
        <v>0</v>
      </c>
      <c r="W364" s="62">
        <f t="shared" si="135"/>
        <v>0</v>
      </c>
      <c r="X364" s="62">
        <f t="shared" si="135"/>
        <v>0</v>
      </c>
      <c r="Y364" s="62">
        <f t="shared" si="135"/>
        <v>0</v>
      </c>
      <c r="Z364" s="62">
        <f t="shared" si="135"/>
        <v>0</v>
      </c>
      <c r="AA364" s="62">
        <f t="shared" si="135"/>
        <v>0</v>
      </c>
      <c r="AB364" s="62">
        <f t="shared" si="135"/>
        <v>0</v>
      </c>
      <c r="AC364" s="62">
        <f t="shared" si="135"/>
        <v>0</v>
      </c>
    </row>
    <row r="365" spans="1:29" x14ac:dyDescent="0.25">
      <c r="A365" s="30" t="str">
        <f t="shared" si="132"/>
        <v>Lifetime vehicle</v>
      </c>
      <c r="B365" s="62">
        <f>$B345+($C345-$B345)*(1-Q345)</f>
        <v>25</v>
      </c>
      <c r="C365" s="62">
        <f t="shared" si="135"/>
        <v>25</v>
      </c>
      <c r="D365" s="62">
        <f t="shared" si="135"/>
        <v>25</v>
      </c>
      <c r="E365" s="62">
        <f t="shared" si="135"/>
        <v>25</v>
      </c>
      <c r="F365" s="62">
        <f t="shared" si="135"/>
        <v>25</v>
      </c>
      <c r="G365" s="62">
        <f t="shared" si="135"/>
        <v>25</v>
      </c>
      <c r="H365" s="62">
        <f t="shared" si="135"/>
        <v>25</v>
      </c>
      <c r="I365" s="62">
        <f t="shared" si="135"/>
        <v>25</v>
      </c>
      <c r="J365" s="62">
        <f t="shared" si="135"/>
        <v>25</v>
      </c>
      <c r="K365" s="62">
        <f t="shared" si="135"/>
        <v>25</v>
      </c>
      <c r="L365" s="62">
        <f t="shared" si="135"/>
        <v>25</v>
      </c>
      <c r="M365" s="62">
        <f t="shared" si="135"/>
        <v>25</v>
      </c>
      <c r="N365" s="62">
        <f t="shared" si="135"/>
        <v>25</v>
      </c>
      <c r="O365" s="62">
        <f t="shared" si="135"/>
        <v>25</v>
      </c>
      <c r="P365" s="62">
        <f t="shared" si="135"/>
        <v>25</v>
      </c>
      <c r="Q365" s="62">
        <f t="shared" si="135"/>
        <v>25</v>
      </c>
      <c r="R365" s="62">
        <f t="shared" si="135"/>
        <v>25</v>
      </c>
      <c r="S365" s="62">
        <f t="shared" si="135"/>
        <v>25</v>
      </c>
      <c r="T365" s="62">
        <f t="shared" si="135"/>
        <v>25</v>
      </c>
      <c r="U365" s="62">
        <f t="shared" si="135"/>
        <v>25</v>
      </c>
      <c r="V365" s="62">
        <f t="shared" si="135"/>
        <v>25</v>
      </c>
      <c r="W365" s="62">
        <f t="shared" si="135"/>
        <v>25</v>
      </c>
      <c r="X365" s="62">
        <f t="shared" si="135"/>
        <v>25</v>
      </c>
      <c r="Y365" s="62">
        <f t="shared" si="135"/>
        <v>25</v>
      </c>
      <c r="Z365" s="62">
        <f t="shared" si="135"/>
        <v>25</v>
      </c>
      <c r="AA365" s="62">
        <f t="shared" si="135"/>
        <v>25</v>
      </c>
      <c r="AB365" s="62">
        <f t="shared" si="135"/>
        <v>25</v>
      </c>
      <c r="AC365" s="62">
        <f t="shared" si="135"/>
        <v>25</v>
      </c>
    </row>
    <row r="366" spans="1:29" x14ac:dyDescent="0.25">
      <c r="A366" s="30" t="str">
        <f t="shared" si="132"/>
        <v>Lifetime costumization</v>
      </c>
      <c r="B366" s="62">
        <f>$B346+($C346-$B346)*(1-Q346)</f>
        <v>25</v>
      </c>
      <c r="C366" s="62">
        <f t="shared" si="135"/>
        <v>25</v>
      </c>
      <c r="D366" s="62">
        <f t="shared" si="135"/>
        <v>25</v>
      </c>
      <c r="E366" s="62">
        <f t="shared" si="135"/>
        <v>25</v>
      </c>
      <c r="F366" s="62">
        <f t="shared" si="135"/>
        <v>25</v>
      </c>
      <c r="G366" s="62">
        <f t="shared" si="135"/>
        <v>25</v>
      </c>
      <c r="H366" s="62">
        <f t="shared" si="135"/>
        <v>25</v>
      </c>
      <c r="I366" s="62">
        <f t="shared" si="135"/>
        <v>25</v>
      </c>
      <c r="J366" s="62">
        <f t="shared" si="135"/>
        <v>25</v>
      </c>
      <c r="K366" s="62">
        <f t="shared" si="135"/>
        <v>25</v>
      </c>
      <c r="L366" s="62">
        <f t="shared" si="135"/>
        <v>25</v>
      </c>
      <c r="M366" s="62">
        <f t="shared" si="135"/>
        <v>25</v>
      </c>
      <c r="N366" s="62">
        <f t="shared" si="135"/>
        <v>25</v>
      </c>
      <c r="O366" s="62">
        <f t="shared" si="135"/>
        <v>25</v>
      </c>
      <c r="P366" s="62">
        <f t="shared" si="135"/>
        <v>25</v>
      </c>
      <c r="Q366" s="62">
        <f t="shared" si="135"/>
        <v>25</v>
      </c>
      <c r="R366" s="62">
        <f t="shared" si="135"/>
        <v>25</v>
      </c>
      <c r="S366" s="62">
        <f t="shared" si="135"/>
        <v>25</v>
      </c>
      <c r="T366" s="62">
        <f t="shared" si="135"/>
        <v>25</v>
      </c>
      <c r="U366" s="62">
        <f t="shared" si="135"/>
        <v>25</v>
      </c>
      <c r="V366" s="62">
        <f t="shared" si="135"/>
        <v>25</v>
      </c>
      <c r="W366" s="62">
        <f t="shared" si="135"/>
        <v>25</v>
      </c>
      <c r="X366" s="62">
        <f t="shared" si="135"/>
        <v>25</v>
      </c>
      <c r="Y366" s="62">
        <f t="shared" si="135"/>
        <v>25</v>
      </c>
      <c r="Z366" s="62">
        <f t="shared" si="135"/>
        <v>25</v>
      </c>
      <c r="AA366" s="62">
        <f t="shared" si="135"/>
        <v>25</v>
      </c>
      <c r="AB366" s="62">
        <f t="shared" si="135"/>
        <v>25</v>
      </c>
      <c r="AC366" s="62">
        <f t="shared" si="135"/>
        <v>25</v>
      </c>
    </row>
    <row r="367" spans="1:29" x14ac:dyDescent="0.25">
      <c r="A367" s="30" t="str">
        <f t="shared" si="132"/>
        <v>Tonnage .</v>
      </c>
      <c r="B367" s="62">
        <f>$B347+($C347-$B347)*(1-Q347)</f>
        <v>9450</v>
      </c>
      <c r="C367" s="62">
        <f t="shared" si="135"/>
        <v>9450</v>
      </c>
      <c r="D367" s="62">
        <f t="shared" si="135"/>
        <v>9450</v>
      </c>
      <c r="E367" s="62">
        <f t="shared" si="135"/>
        <v>9450</v>
      </c>
      <c r="F367" s="62">
        <f t="shared" si="135"/>
        <v>9450</v>
      </c>
      <c r="G367" s="62">
        <f t="shared" si="135"/>
        <v>9450</v>
      </c>
      <c r="H367" s="62">
        <f t="shared" si="135"/>
        <v>9450</v>
      </c>
      <c r="I367" s="62">
        <f t="shared" si="135"/>
        <v>9450</v>
      </c>
      <c r="J367" s="62">
        <f t="shared" si="135"/>
        <v>9450</v>
      </c>
      <c r="K367" s="62">
        <f t="shared" si="135"/>
        <v>9450</v>
      </c>
      <c r="L367" s="62">
        <f t="shared" si="135"/>
        <v>9450</v>
      </c>
      <c r="M367" s="62">
        <f t="shared" si="135"/>
        <v>9450</v>
      </c>
      <c r="N367" s="62">
        <f t="shared" si="135"/>
        <v>9450</v>
      </c>
      <c r="O367" s="62">
        <f t="shared" si="135"/>
        <v>9450</v>
      </c>
      <c r="P367" s="62">
        <f t="shared" si="135"/>
        <v>9450</v>
      </c>
      <c r="Q367" s="62">
        <f t="shared" si="135"/>
        <v>9450</v>
      </c>
      <c r="R367" s="62">
        <f t="shared" si="135"/>
        <v>9450</v>
      </c>
      <c r="S367" s="62">
        <f t="shared" si="135"/>
        <v>9450</v>
      </c>
      <c r="T367" s="62">
        <f t="shared" si="135"/>
        <v>9450</v>
      </c>
      <c r="U367" s="62">
        <f t="shared" si="135"/>
        <v>9450</v>
      </c>
      <c r="V367" s="62">
        <f t="shared" si="135"/>
        <v>9450</v>
      </c>
      <c r="W367" s="62">
        <f t="shared" si="135"/>
        <v>9450</v>
      </c>
      <c r="X367" s="62">
        <f t="shared" si="135"/>
        <v>9450</v>
      </c>
      <c r="Y367" s="62">
        <f t="shared" si="135"/>
        <v>9450</v>
      </c>
      <c r="Z367" s="62">
        <f t="shared" si="135"/>
        <v>9450</v>
      </c>
      <c r="AA367" s="62">
        <f t="shared" si="135"/>
        <v>9450</v>
      </c>
      <c r="AB367" s="62">
        <f t="shared" si="135"/>
        <v>9450</v>
      </c>
      <c r="AC367" s="62">
        <f t="shared" si="135"/>
        <v>9450</v>
      </c>
    </row>
    <row r="368" spans="1:29" x14ac:dyDescent="0.25">
      <c r="A368" s="30" t="str">
        <f t="shared" si="132"/>
        <v>Market failure (av. utilization)</v>
      </c>
      <c r="B368" s="62">
        <f t="shared" ref="B368:AC369" si="136">($B348+($C348-$B348)*(1-Q348))*B$44</f>
        <v>4819.5</v>
      </c>
      <c r="C368" s="62">
        <f t="shared" si="136"/>
        <v>4819.5</v>
      </c>
      <c r="D368" s="62">
        <f t="shared" si="136"/>
        <v>4819.5</v>
      </c>
      <c r="E368" s="62">
        <f t="shared" si="136"/>
        <v>4819.5</v>
      </c>
      <c r="F368" s="62">
        <f t="shared" si="136"/>
        <v>4819.5</v>
      </c>
      <c r="G368" s="62">
        <f t="shared" si="136"/>
        <v>4819.5</v>
      </c>
      <c r="H368" s="62">
        <f t="shared" si="136"/>
        <v>4819.5</v>
      </c>
      <c r="I368" s="62">
        <f t="shared" si="136"/>
        <v>4819.5</v>
      </c>
      <c r="J368" s="62">
        <f t="shared" si="136"/>
        <v>4819.5</v>
      </c>
      <c r="K368" s="62">
        <f t="shared" si="136"/>
        <v>4819.5</v>
      </c>
      <c r="L368" s="62">
        <f t="shared" si="136"/>
        <v>4819.5</v>
      </c>
      <c r="M368" s="62">
        <f t="shared" si="136"/>
        <v>4819.5</v>
      </c>
      <c r="N368" s="62">
        <f t="shared" si="136"/>
        <v>4819.5</v>
      </c>
      <c r="O368" s="62">
        <f t="shared" si="136"/>
        <v>4819.5</v>
      </c>
      <c r="P368" s="62">
        <f t="shared" si="136"/>
        <v>4819.5</v>
      </c>
      <c r="Q368" s="62">
        <f t="shared" si="136"/>
        <v>4819.5</v>
      </c>
      <c r="R368" s="62">
        <f t="shared" si="136"/>
        <v>4819.5</v>
      </c>
      <c r="S368" s="62">
        <f t="shared" si="136"/>
        <v>4819.5</v>
      </c>
      <c r="T368" s="62">
        <f t="shared" si="136"/>
        <v>4819.5</v>
      </c>
      <c r="U368" s="62">
        <f t="shared" si="136"/>
        <v>4819.5</v>
      </c>
      <c r="V368" s="62">
        <f t="shared" si="136"/>
        <v>4819.5</v>
      </c>
      <c r="W368" s="62">
        <f t="shared" si="136"/>
        <v>4819.5</v>
      </c>
      <c r="X368" s="62">
        <f t="shared" si="136"/>
        <v>4819.5</v>
      </c>
      <c r="Y368" s="62">
        <f t="shared" si="136"/>
        <v>4819.5</v>
      </c>
      <c r="Z368" s="62">
        <f t="shared" si="136"/>
        <v>4819.5</v>
      </c>
      <c r="AA368" s="62">
        <f t="shared" si="136"/>
        <v>4819.5</v>
      </c>
      <c r="AB368" s="62">
        <f t="shared" si="136"/>
        <v>4819.5</v>
      </c>
      <c r="AC368" s="62">
        <f t="shared" si="136"/>
        <v>4819.5</v>
      </c>
    </row>
    <row r="369" spans="1:29" x14ac:dyDescent="0.25">
      <c r="A369" s="30" t="s">
        <v>73</v>
      </c>
      <c r="B369" s="62">
        <f t="shared" si="136"/>
        <v>0</v>
      </c>
      <c r="C369" s="62">
        <f t="shared" si="136"/>
        <v>0</v>
      </c>
      <c r="D369" s="62">
        <f t="shared" si="136"/>
        <v>0</v>
      </c>
      <c r="E369" s="62">
        <f t="shared" si="136"/>
        <v>0</v>
      </c>
      <c r="F369" s="62">
        <f t="shared" si="136"/>
        <v>0</v>
      </c>
      <c r="G369" s="62">
        <f t="shared" si="136"/>
        <v>0</v>
      </c>
      <c r="H369" s="62">
        <f t="shared" si="136"/>
        <v>0</v>
      </c>
      <c r="I369" s="62">
        <f t="shared" si="136"/>
        <v>0</v>
      </c>
      <c r="J369" s="62">
        <f t="shared" si="136"/>
        <v>0</v>
      </c>
      <c r="K369" s="62">
        <f t="shared" si="136"/>
        <v>0</v>
      </c>
      <c r="L369" s="62">
        <f t="shared" si="136"/>
        <v>0</v>
      </c>
      <c r="M369" s="62">
        <f t="shared" si="136"/>
        <v>0</v>
      </c>
      <c r="N369" s="62">
        <f t="shared" si="136"/>
        <v>0</v>
      </c>
      <c r="O369" s="62">
        <f t="shared" si="136"/>
        <v>0</v>
      </c>
      <c r="P369" s="62">
        <f t="shared" si="136"/>
        <v>0</v>
      </c>
      <c r="Q369" s="62">
        <f t="shared" si="136"/>
        <v>0</v>
      </c>
      <c r="R369" s="62">
        <f t="shared" si="136"/>
        <v>0</v>
      </c>
      <c r="S369" s="62">
        <f t="shared" si="136"/>
        <v>0</v>
      </c>
      <c r="T369" s="62">
        <f t="shared" si="136"/>
        <v>0</v>
      </c>
      <c r="U369" s="62">
        <f t="shared" si="136"/>
        <v>0</v>
      </c>
      <c r="V369" s="62">
        <f t="shared" si="136"/>
        <v>0</v>
      </c>
      <c r="W369" s="62">
        <f t="shared" si="136"/>
        <v>0</v>
      </c>
      <c r="X369" s="62">
        <f t="shared" si="136"/>
        <v>0</v>
      </c>
      <c r="Y369" s="62">
        <f t="shared" si="136"/>
        <v>0</v>
      </c>
      <c r="Z369" s="62">
        <f t="shared" si="136"/>
        <v>0</v>
      </c>
      <c r="AA369" s="62">
        <f t="shared" si="136"/>
        <v>0</v>
      </c>
      <c r="AB369" s="62">
        <f t="shared" si="136"/>
        <v>0</v>
      </c>
      <c r="AC369" s="62">
        <f t="shared" si="136"/>
        <v>0</v>
      </c>
    </row>
    <row r="370" spans="1:29" x14ac:dyDescent="0.25">
      <c r="A370" s="30" t="str">
        <f>A350</f>
        <v>Annual Mileage</v>
      </c>
      <c r="B370" s="62">
        <f t="shared" ref="B370:AC370" si="137">$B350+($C350-$B350)*(1-Q350)</f>
        <v>120000</v>
      </c>
      <c r="C370" s="62">
        <f t="shared" si="137"/>
        <v>120000</v>
      </c>
      <c r="D370" s="62">
        <f t="shared" si="137"/>
        <v>120000</v>
      </c>
      <c r="E370" s="62">
        <f t="shared" si="137"/>
        <v>120000</v>
      </c>
      <c r="F370" s="62">
        <f t="shared" si="137"/>
        <v>120000</v>
      </c>
      <c r="G370" s="62">
        <f t="shared" si="137"/>
        <v>120000</v>
      </c>
      <c r="H370" s="62">
        <f t="shared" si="137"/>
        <v>120000</v>
      </c>
      <c r="I370" s="62">
        <f t="shared" si="137"/>
        <v>120000</v>
      </c>
      <c r="J370" s="62">
        <f t="shared" si="137"/>
        <v>120000</v>
      </c>
      <c r="K370" s="62">
        <f t="shared" si="137"/>
        <v>120000</v>
      </c>
      <c r="L370" s="62">
        <f t="shared" si="137"/>
        <v>120000</v>
      </c>
      <c r="M370" s="62">
        <f t="shared" si="137"/>
        <v>120000</v>
      </c>
      <c r="N370" s="62">
        <f t="shared" si="137"/>
        <v>120000</v>
      </c>
      <c r="O370" s="62">
        <f t="shared" si="137"/>
        <v>120000</v>
      </c>
      <c r="P370" s="62">
        <f t="shared" si="137"/>
        <v>120000</v>
      </c>
      <c r="Q370" s="62">
        <f t="shared" si="137"/>
        <v>120000</v>
      </c>
      <c r="R370" s="62">
        <f t="shared" si="137"/>
        <v>120000</v>
      </c>
      <c r="S370" s="62">
        <f t="shared" si="137"/>
        <v>120000</v>
      </c>
      <c r="T370" s="62">
        <f t="shared" si="137"/>
        <v>120000</v>
      </c>
      <c r="U370" s="62">
        <f t="shared" si="137"/>
        <v>120000</v>
      </c>
      <c r="V370" s="62">
        <f t="shared" si="137"/>
        <v>120000</v>
      </c>
      <c r="W370" s="62">
        <f t="shared" si="137"/>
        <v>120000</v>
      </c>
      <c r="X370" s="62">
        <f t="shared" si="137"/>
        <v>120000</v>
      </c>
      <c r="Y370" s="62">
        <f t="shared" si="137"/>
        <v>120000</v>
      </c>
      <c r="Z370" s="62">
        <f t="shared" si="137"/>
        <v>120000</v>
      </c>
      <c r="AA370" s="62">
        <f t="shared" si="137"/>
        <v>120000</v>
      </c>
      <c r="AB370" s="62">
        <f t="shared" si="137"/>
        <v>120000</v>
      </c>
      <c r="AC370" s="62">
        <f t="shared" si="137"/>
        <v>120000</v>
      </c>
    </row>
    <row r="371" spans="1:29" ht="15.75" thickBot="1" x14ac:dyDescent="0.3">
      <c r="AC371" s="32"/>
    </row>
    <row r="372" spans="1:29" ht="15.75" thickBot="1" x14ac:dyDescent="0.3">
      <c r="A372" s="26" t="s">
        <v>208</v>
      </c>
      <c r="B372" s="27">
        <v>2023</v>
      </c>
      <c r="C372" s="27">
        <v>2024</v>
      </c>
      <c r="D372" s="27">
        <v>2025</v>
      </c>
      <c r="E372" s="27">
        <v>2026</v>
      </c>
      <c r="F372" s="27">
        <v>2027</v>
      </c>
      <c r="G372" s="27">
        <v>2028</v>
      </c>
      <c r="H372" s="27">
        <v>2029</v>
      </c>
      <c r="I372" s="27">
        <v>2030</v>
      </c>
      <c r="J372" s="27">
        <v>2031</v>
      </c>
      <c r="K372" s="27">
        <v>2032</v>
      </c>
      <c r="L372" s="27">
        <v>2033</v>
      </c>
      <c r="M372" s="27">
        <v>2034</v>
      </c>
      <c r="N372" s="27">
        <v>2035</v>
      </c>
      <c r="O372" s="27">
        <v>2036</v>
      </c>
      <c r="P372" s="27">
        <v>2037</v>
      </c>
      <c r="Q372" s="27">
        <v>2038</v>
      </c>
      <c r="R372" s="27">
        <v>2039</v>
      </c>
      <c r="S372" s="27">
        <v>2040</v>
      </c>
      <c r="T372" s="27">
        <v>2041</v>
      </c>
      <c r="U372" s="27">
        <v>2042</v>
      </c>
      <c r="V372" s="27">
        <v>2043</v>
      </c>
      <c r="W372" s="27">
        <v>2044</v>
      </c>
      <c r="X372" s="27">
        <v>2045</v>
      </c>
      <c r="Y372" s="27">
        <v>2046</v>
      </c>
      <c r="Z372" s="27">
        <v>2047</v>
      </c>
      <c r="AA372" s="27">
        <v>2048</v>
      </c>
      <c r="AB372" s="27">
        <v>2049</v>
      </c>
      <c r="AC372" s="28">
        <v>2050</v>
      </c>
    </row>
    <row r="373" spans="1:29" x14ac:dyDescent="0.25">
      <c r="A373" s="29" t="str">
        <f>A354</f>
        <v>Capex vehicle</v>
      </c>
      <c r="B373" s="63">
        <f>((1+B358)^B365)*B358/(((1+B358)^B365)-1)*(B354)</f>
        <v>1173400.7731841092</v>
      </c>
      <c r="C373" s="63">
        <f t="shared" ref="C373:AC373" si="138">((1+C358)^C365)*C358/(((1+C358)^C365)-1)*(C354)</f>
        <v>1173400.7731841092</v>
      </c>
      <c r="D373" s="63">
        <f t="shared" si="138"/>
        <v>1173400.7731841092</v>
      </c>
      <c r="E373" s="63">
        <f t="shared" si="138"/>
        <v>1173400.7731841092</v>
      </c>
      <c r="F373" s="63">
        <f t="shared" si="138"/>
        <v>1173400.7731841092</v>
      </c>
      <c r="G373" s="63">
        <f t="shared" si="138"/>
        <v>1173400.7731841092</v>
      </c>
      <c r="H373" s="63">
        <f t="shared" si="138"/>
        <v>1173400.7731841092</v>
      </c>
      <c r="I373" s="63">
        <f t="shared" si="138"/>
        <v>1173400.7731841092</v>
      </c>
      <c r="J373" s="63">
        <f t="shared" si="138"/>
        <v>1173400.7731841092</v>
      </c>
      <c r="K373" s="63">
        <f t="shared" si="138"/>
        <v>1173400.7731841092</v>
      </c>
      <c r="L373" s="63">
        <f t="shared" si="138"/>
        <v>1173400.7731841092</v>
      </c>
      <c r="M373" s="63">
        <f t="shared" si="138"/>
        <v>1173400.7731841092</v>
      </c>
      <c r="N373" s="63">
        <f t="shared" si="138"/>
        <v>1173400.7731841092</v>
      </c>
      <c r="O373" s="63">
        <f t="shared" si="138"/>
        <v>1173400.7731841092</v>
      </c>
      <c r="P373" s="63">
        <f t="shared" si="138"/>
        <v>1173400.7731841092</v>
      </c>
      <c r="Q373" s="63">
        <f t="shared" si="138"/>
        <v>1173400.7731841092</v>
      </c>
      <c r="R373" s="63">
        <f t="shared" si="138"/>
        <v>1173400.7731841092</v>
      </c>
      <c r="S373" s="63">
        <f t="shared" si="138"/>
        <v>1173400.7731841092</v>
      </c>
      <c r="T373" s="63">
        <f t="shared" si="138"/>
        <v>1173400.7731841092</v>
      </c>
      <c r="U373" s="63">
        <f t="shared" si="138"/>
        <v>1173400.7731841092</v>
      </c>
      <c r="V373" s="63">
        <f t="shared" si="138"/>
        <v>1173400.7731841092</v>
      </c>
      <c r="W373" s="63">
        <f t="shared" si="138"/>
        <v>1173400.7731841092</v>
      </c>
      <c r="X373" s="63">
        <f t="shared" si="138"/>
        <v>1173400.7731841092</v>
      </c>
      <c r="Y373" s="63">
        <f t="shared" si="138"/>
        <v>1173400.7731841092</v>
      </c>
      <c r="Z373" s="63">
        <f t="shared" si="138"/>
        <v>1173400.7731841092</v>
      </c>
      <c r="AA373" s="63">
        <f t="shared" si="138"/>
        <v>1173400.7731841092</v>
      </c>
      <c r="AB373" s="63">
        <f t="shared" si="138"/>
        <v>1173400.7731841092</v>
      </c>
      <c r="AC373" s="63">
        <f t="shared" si="138"/>
        <v>1173400.7731841092</v>
      </c>
    </row>
    <row r="374" spans="1:29" x14ac:dyDescent="0.25">
      <c r="A374" s="30" t="str">
        <f>A355</f>
        <v>Residual value (vehicle)</v>
      </c>
      <c r="B374" s="62">
        <f>((1+B358)^B365)*B358/(((1+B358)^B365)-1)*(B355)</f>
        <v>-117211.22297816433</v>
      </c>
      <c r="C374" s="62">
        <f t="shared" ref="C374:AC374" si="139">((1+C358)^C365)*C358/(((1+C358)^C365)-1)*(C355)</f>
        <v>-117155.47750703427</v>
      </c>
      <c r="D374" s="62">
        <f t="shared" si="139"/>
        <v>-117075.67910674184</v>
      </c>
      <c r="E374" s="62">
        <f t="shared" si="139"/>
        <v>-116961.52188344915</v>
      </c>
      <c r="F374" s="62">
        <f t="shared" si="139"/>
        <v>-116798.36602132194</v>
      </c>
      <c r="G374" s="62">
        <f t="shared" si="139"/>
        <v>-116565.50734662244</v>
      </c>
      <c r="H374" s="62">
        <f t="shared" si="139"/>
        <v>-116233.85946736432</v>
      </c>
      <c r="I374" s="62">
        <f t="shared" si="139"/>
        <v>-115762.96702113429</v>
      </c>
      <c r="J374" s="62">
        <f t="shared" si="139"/>
        <v>-115097.40579826315</v>
      </c>
      <c r="K374" s="62">
        <f t="shared" si="139"/>
        <v>-114162.96984907117</v>
      </c>
      <c r="L374" s="62">
        <f t="shared" si="139"/>
        <v>-112863.76466894078</v>
      </c>
      <c r="M374" s="62">
        <f t="shared" si="139"/>
        <v>-111082.60297034449</v>
      </c>
      <c r="N374" s="62">
        <f t="shared" si="139"/>
        <v>-108688.91250900239</v>
      </c>
      <c r="O374" s="62">
        <f t="shared" si="139"/>
        <v>-105559.89664903973</v>
      </c>
      <c r="P374" s="62">
        <f t="shared" si="139"/>
        <v>-101619.43004574107</v>
      </c>
      <c r="Q374" s="62">
        <f t="shared" si="139"/>
        <v>-96890.983232894243</v>
      </c>
      <c r="R374" s="62">
        <f t="shared" si="139"/>
        <v>-91544.180152521745</v>
      </c>
      <c r="S374" s="62">
        <f t="shared" si="139"/>
        <v>-85899.582077953528</v>
      </c>
      <c r="T374" s="62">
        <f t="shared" si="139"/>
        <v>-80366.059135568226</v>
      </c>
      <c r="U374" s="62">
        <f t="shared" si="139"/>
        <v>-75328.779301543953</v>
      </c>
      <c r="V374" s="62">
        <f t="shared" si="139"/>
        <v>-71047.808765066002</v>
      </c>
      <c r="W374" s="62">
        <f t="shared" si="139"/>
        <v>-67619.518043732241</v>
      </c>
      <c r="X374" s="62">
        <f t="shared" si="139"/>
        <v>-65003.580064954105</v>
      </c>
      <c r="Y374" s="62">
        <f t="shared" si="139"/>
        <v>-63080.655852023017</v>
      </c>
      <c r="Z374" s="62">
        <f t="shared" si="139"/>
        <v>-61705.792858076449</v>
      </c>
      <c r="AA374" s="62">
        <f t="shared" si="139"/>
        <v>-60742.216938606354</v>
      </c>
      <c r="AB374" s="62">
        <f t="shared" si="139"/>
        <v>-60076.3267522479</v>
      </c>
      <c r="AC374" s="62">
        <f t="shared" si="139"/>
        <v>-59620.624915142049</v>
      </c>
    </row>
    <row r="375" spans="1:29" x14ac:dyDescent="0.25">
      <c r="A375" s="30" t="str">
        <f>A356</f>
        <v>Capex costumization</v>
      </c>
      <c r="B375" s="62">
        <f>((1+B358)^B366)*B358/(((1+B358)^B366)-1)*(B356)</f>
        <v>78226.718212273947</v>
      </c>
      <c r="C375" s="62">
        <f t="shared" ref="C375:AC375" si="140">((1+C358)^C366)*C358/(((1+C358)^C366)-1)*(C356)</f>
        <v>78226.718212273947</v>
      </c>
      <c r="D375" s="62">
        <f t="shared" si="140"/>
        <v>78226.718212273947</v>
      </c>
      <c r="E375" s="62">
        <f t="shared" si="140"/>
        <v>78226.718212273947</v>
      </c>
      <c r="F375" s="62">
        <f t="shared" si="140"/>
        <v>78226.718212273947</v>
      </c>
      <c r="G375" s="62">
        <f t="shared" si="140"/>
        <v>78226.718212273947</v>
      </c>
      <c r="H375" s="62">
        <f t="shared" si="140"/>
        <v>78226.718212273947</v>
      </c>
      <c r="I375" s="62">
        <f t="shared" si="140"/>
        <v>78226.718212273947</v>
      </c>
      <c r="J375" s="62">
        <f t="shared" si="140"/>
        <v>78226.718212273947</v>
      </c>
      <c r="K375" s="62">
        <f t="shared" si="140"/>
        <v>78226.718212273947</v>
      </c>
      <c r="L375" s="62">
        <f t="shared" si="140"/>
        <v>78226.718212273947</v>
      </c>
      <c r="M375" s="62">
        <f t="shared" si="140"/>
        <v>78226.718212273947</v>
      </c>
      <c r="N375" s="62">
        <f t="shared" si="140"/>
        <v>78226.718212273947</v>
      </c>
      <c r="O375" s="62">
        <f t="shared" si="140"/>
        <v>78226.718212273947</v>
      </c>
      <c r="P375" s="62">
        <f t="shared" si="140"/>
        <v>78226.718212273947</v>
      </c>
      <c r="Q375" s="62">
        <f t="shared" si="140"/>
        <v>78226.718212273947</v>
      </c>
      <c r="R375" s="62">
        <f t="shared" si="140"/>
        <v>78226.718212273947</v>
      </c>
      <c r="S375" s="62">
        <f t="shared" si="140"/>
        <v>78226.718212273947</v>
      </c>
      <c r="T375" s="62">
        <f t="shared" si="140"/>
        <v>78226.718212273947</v>
      </c>
      <c r="U375" s="62">
        <f t="shared" si="140"/>
        <v>78226.718212273947</v>
      </c>
      <c r="V375" s="62">
        <f t="shared" si="140"/>
        <v>78226.718212273947</v>
      </c>
      <c r="W375" s="62">
        <f t="shared" si="140"/>
        <v>78226.718212273947</v>
      </c>
      <c r="X375" s="62">
        <f t="shared" si="140"/>
        <v>78226.718212273947</v>
      </c>
      <c r="Y375" s="62">
        <f t="shared" si="140"/>
        <v>78226.718212273947</v>
      </c>
      <c r="Z375" s="62">
        <f t="shared" si="140"/>
        <v>78226.718212273947</v>
      </c>
      <c r="AA375" s="62">
        <f t="shared" si="140"/>
        <v>78226.718212273947</v>
      </c>
      <c r="AB375" s="62">
        <f t="shared" si="140"/>
        <v>78226.718212273947</v>
      </c>
      <c r="AC375" s="62">
        <f t="shared" si="140"/>
        <v>78226.718212273947</v>
      </c>
    </row>
    <row r="376" spans="1:29" x14ac:dyDescent="0.25">
      <c r="A376" s="30" t="str">
        <f>A357</f>
        <v>Residual value (costumization)</v>
      </c>
      <c r="B376" s="62">
        <f>((1+B358)^B366)*B358/(((1+B358)^B366)-1)*(B357)</f>
        <v>-7822.6718212273945</v>
      </c>
      <c r="C376" s="62">
        <f t="shared" ref="C376:AC376" si="141">((1+C358)^C366)*C358/(((1+C358)^C366)-1)*(C357)</f>
        <v>-7822.6718212273945</v>
      </c>
      <c r="D376" s="62">
        <f t="shared" si="141"/>
        <v>-7822.6718212273945</v>
      </c>
      <c r="E376" s="62">
        <f t="shared" si="141"/>
        <v>-7822.6718212273945</v>
      </c>
      <c r="F376" s="62">
        <f t="shared" si="141"/>
        <v>-7822.6718212273945</v>
      </c>
      <c r="G376" s="62">
        <f t="shared" si="141"/>
        <v>-7822.6718212273945</v>
      </c>
      <c r="H376" s="62">
        <f t="shared" si="141"/>
        <v>-7822.6718212273945</v>
      </c>
      <c r="I376" s="62">
        <f t="shared" si="141"/>
        <v>-7822.6718212273945</v>
      </c>
      <c r="J376" s="62">
        <f t="shared" si="141"/>
        <v>-7822.6718212273945</v>
      </c>
      <c r="K376" s="62">
        <f t="shared" si="141"/>
        <v>-7822.6718212273945</v>
      </c>
      <c r="L376" s="62">
        <f t="shared" si="141"/>
        <v>-7822.6718212273945</v>
      </c>
      <c r="M376" s="62">
        <f t="shared" si="141"/>
        <v>-7822.6718212273945</v>
      </c>
      <c r="N376" s="62">
        <f t="shared" si="141"/>
        <v>-7822.6718212273945</v>
      </c>
      <c r="O376" s="62">
        <f t="shared" si="141"/>
        <v>-7822.6718212273945</v>
      </c>
      <c r="P376" s="62">
        <f t="shared" si="141"/>
        <v>-7822.6718212273945</v>
      </c>
      <c r="Q376" s="62">
        <f t="shared" si="141"/>
        <v>-7822.6718212273945</v>
      </c>
      <c r="R376" s="62">
        <f t="shared" si="141"/>
        <v>-7822.6718212273945</v>
      </c>
      <c r="S376" s="62">
        <f t="shared" si="141"/>
        <v>-7822.6718212273945</v>
      </c>
      <c r="T376" s="62">
        <f t="shared" si="141"/>
        <v>-7822.6718212273945</v>
      </c>
      <c r="U376" s="62">
        <f t="shared" si="141"/>
        <v>-7822.6718212273945</v>
      </c>
      <c r="V376" s="62">
        <f t="shared" si="141"/>
        <v>-7822.6718212273945</v>
      </c>
      <c r="W376" s="62">
        <f t="shared" si="141"/>
        <v>-7822.6718212273945</v>
      </c>
      <c r="X376" s="62">
        <f t="shared" si="141"/>
        <v>-7822.6718212273945</v>
      </c>
      <c r="Y376" s="62">
        <f t="shared" si="141"/>
        <v>-7822.6718212273945</v>
      </c>
      <c r="Z376" s="62">
        <f t="shared" si="141"/>
        <v>-7822.6718212273945</v>
      </c>
      <c r="AA376" s="62">
        <f t="shared" si="141"/>
        <v>-7822.6718212273945</v>
      </c>
      <c r="AB376" s="62">
        <f t="shared" si="141"/>
        <v>-7822.6718212273945</v>
      </c>
      <c r="AC376" s="62">
        <f t="shared" si="141"/>
        <v>-7822.6718212273945</v>
      </c>
    </row>
    <row r="377" spans="1:29" x14ac:dyDescent="0.25">
      <c r="A377" s="30" t="str">
        <f t="shared" ref="A377:AC378" si="142">A359</f>
        <v>Opex fix (admin, crew, insurance)</v>
      </c>
      <c r="B377" s="62">
        <f t="shared" si="142"/>
        <v>1208235.294117647</v>
      </c>
      <c r="C377" s="62">
        <f t="shared" si="142"/>
        <v>1208235.294117647</v>
      </c>
      <c r="D377" s="62">
        <f t="shared" si="142"/>
        <v>1208235.294117647</v>
      </c>
      <c r="E377" s="62">
        <f t="shared" si="142"/>
        <v>1208235.294117647</v>
      </c>
      <c r="F377" s="62">
        <f t="shared" si="142"/>
        <v>1208235.294117647</v>
      </c>
      <c r="G377" s="62">
        <f t="shared" si="142"/>
        <v>1208235.294117647</v>
      </c>
      <c r="H377" s="62">
        <f t="shared" si="142"/>
        <v>1208235.294117647</v>
      </c>
      <c r="I377" s="62">
        <f t="shared" si="142"/>
        <v>1208235.294117647</v>
      </c>
      <c r="J377" s="62">
        <f t="shared" si="142"/>
        <v>1208235.294117647</v>
      </c>
      <c r="K377" s="62">
        <f t="shared" si="142"/>
        <v>1208235.294117647</v>
      </c>
      <c r="L377" s="62">
        <f t="shared" si="142"/>
        <v>1208235.294117647</v>
      </c>
      <c r="M377" s="62">
        <f t="shared" si="142"/>
        <v>1208235.294117647</v>
      </c>
      <c r="N377" s="62">
        <f t="shared" si="142"/>
        <v>1208235.294117647</v>
      </c>
      <c r="O377" s="62">
        <f t="shared" si="142"/>
        <v>1208235.294117647</v>
      </c>
      <c r="P377" s="62">
        <f t="shared" si="142"/>
        <v>1208235.294117647</v>
      </c>
      <c r="Q377" s="62">
        <f t="shared" si="142"/>
        <v>1208235.294117647</v>
      </c>
      <c r="R377" s="62">
        <f t="shared" si="142"/>
        <v>1208235.294117647</v>
      </c>
      <c r="S377" s="62">
        <f t="shared" si="142"/>
        <v>1208235.294117647</v>
      </c>
      <c r="T377" s="62">
        <f t="shared" si="142"/>
        <v>1208235.294117647</v>
      </c>
      <c r="U377" s="62">
        <f t="shared" si="142"/>
        <v>1208235.294117647</v>
      </c>
      <c r="V377" s="62">
        <f t="shared" si="142"/>
        <v>1208235.294117647</v>
      </c>
      <c r="W377" s="62">
        <f t="shared" si="142"/>
        <v>1208235.294117647</v>
      </c>
      <c r="X377" s="62">
        <f t="shared" si="142"/>
        <v>1208235.294117647</v>
      </c>
      <c r="Y377" s="62">
        <f t="shared" si="142"/>
        <v>1208235.294117647</v>
      </c>
      <c r="Z377" s="62">
        <f t="shared" si="142"/>
        <v>1208235.294117647</v>
      </c>
      <c r="AA377" s="62">
        <f t="shared" si="142"/>
        <v>1208235.294117647</v>
      </c>
      <c r="AB377" s="62">
        <f t="shared" si="142"/>
        <v>1208235.294117647</v>
      </c>
      <c r="AC377" s="62">
        <f t="shared" si="142"/>
        <v>1208235.294117647</v>
      </c>
    </row>
    <row r="378" spans="1:29" x14ac:dyDescent="0.25">
      <c r="A378" s="30" t="str">
        <f t="shared" si="142"/>
        <v>Opex maintenance &amp; repair</v>
      </c>
      <c r="B378" s="62">
        <f t="shared" si="142"/>
        <v>488235.29411764705</v>
      </c>
      <c r="C378" s="62">
        <f t="shared" si="142"/>
        <v>488235.29411764705</v>
      </c>
      <c r="D378" s="62">
        <f t="shared" si="142"/>
        <v>488235.29411764705</v>
      </c>
      <c r="E378" s="62">
        <f t="shared" si="142"/>
        <v>488235.29411764705</v>
      </c>
      <c r="F378" s="62">
        <f t="shared" si="142"/>
        <v>488235.29411764705</v>
      </c>
      <c r="G378" s="62">
        <f t="shared" si="142"/>
        <v>488235.29411764705</v>
      </c>
      <c r="H378" s="62">
        <f t="shared" si="142"/>
        <v>488235.29411764705</v>
      </c>
      <c r="I378" s="62">
        <f t="shared" si="142"/>
        <v>488235.29411764705</v>
      </c>
      <c r="J378" s="62">
        <f t="shared" si="142"/>
        <v>488235.29411764705</v>
      </c>
      <c r="K378" s="62">
        <f t="shared" si="142"/>
        <v>488235.29411764705</v>
      </c>
      <c r="L378" s="62">
        <f t="shared" si="142"/>
        <v>488235.29411764705</v>
      </c>
      <c r="M378" s="62">
        <f t="shared" si="142"/>
        <v>488235.29411764705</v>
      </c>
      <c r="N378" s="62">
        <f t="shared" si="142"/>
        <v>488235.29411764705</v>
      </c>
      <c r="O378" s="62">
        <f t="shared" si="142"/>
        <v>488235.29411764705</v>
      </c>
      <c r="P378" s="62">
        <f t="shared" si="142"/>
        <v>488235.29411764705</v>
      </c>
      <c r="Q378" s="62">
        <f t="shared" si="142"/>
        <v>488235.29411764705</v>
      </c>
      <c r="R378" s="62">
        <f t="shared" si="142"/>
        <v>488235.29411764705</v>
      </c>
      <c r="S378" s="62">
        <f t="shared" si="142"/>
        <v>488235.29411764705</v>
      </c>
      <c r="T378" s="62">
        <f t="shared" si="142"/>
        <v>488235.29411764705</v>
      </c>
      <c r="U378" s="62">
        <f t="shared" si="142"/>
        <v>488235.29411764705</v>
      </c>
      <c r="V378" s="62">
        <f t="shared" si="142"/>
        <v>488235.29411764705</v>
      </c>
      <c r="W378" s="62">
        <f t="shared" si="142"/>
        <v>488235.29411764705</v>
      </c>
      <c r="X378" s="62">
        <f t="shared" si="142"/>
        <v>488235.29411764705</v>
      </c>
      <c r="Y378" s="62">
        <f t="shared" si="142"/>
        <v>488235.29411764705</v>
      </c>
      <c r="Z378" s="62">
        <f t="shared" si="142"/>
        <v>488235.29411764705</v>
      </c>
      <c r="AA378" s="62">
        <f t="shared" si="142"/>
        <v>488235.29411764705</v>
      </c>
      <c r="AB378" s="62">
        <f t="shared" si="142"/>
        <v>488235.29411764705</v>
      </c>
      <c r="AC378" s="62">
        <f t="shared" si="142"/>
        <v>488235.29411764705</v>
      </c>
    </row>
    <row r="379" spans="1:29" x14ac:dyDescent="0.25">
      <c r="A379" s="30" t="str">
        <f>A361</f>
        <v>Opex var (mode-fees)</v>
      </c>
      <c r="B379" s="62">
        <f>B361*B370</f>
        <v>97536.682916217906</v>
      </c>
      <c r="C379" s="62">
        <f t="shared" ref="C379:AC379" si="143">C361*C370</f>
        <v>97536.682916217906</v>
      </c>
      <c r="D379" s="62">
        <f t="shared" si="143"/>
        <v>97536.682916217906</v>
      </c>
      <c r="E379" s="62">
        <f t="shared" si="143"/>
        <v>97536.682916217906</v>
      </c>
      <c r="F379" s="62">
        <f t="shared" si="143"/>
        <v>97536.682916217906</v>
      </c>
      <c r="G379" s="62">
        <f t="shared" si="143"/>
        <v>97536.682916217906</v>
      </c>
      <c r="H379" s="62">
        <f t="shared" si="143"/>
        <v>97536.682916217906</v>
      </c>
      <c r="I379" s="62">
        <f t="shared" si="143"/>
        <v>97536.682916217906</v>
      </c>
      <c r="J379" s="62">
        <f t="shared" si="143"/>
        <v>97536.682916217906</v>
      </c>
      <c r="K379" s="62">
        <f t="shared" si="143"/>
        <v>97536.682916217906</v>
      </c>
      <c r="L379" s="62">
        <f t="shared" si="143"/>
        <v>97536.682916217906</v>
      </c>
      <c r="M379" s="62">
        <f t="shared" si="143"/>
        <v>97536.682916217906</v>
      </c>
      <c r="N379" s="62">
        <f t="shared" si="143"/>
        <v>97536.682916217906</v>
      </c>
      <c r="O379" s="62">
        <f t="shared" si="143"/>
        <v>97536.682916217906</v>
      </c>
      <c r="P379" s="62">
        <f t="shared" si="143"/>
        <v>97536.682916217906</v>
      </c>
      <c r="Q379" s="62">
        <f t="shared" si="143"/>
        <v>97536.682916217906</v>
      </c>
      <c r="R379" s="62">
        <f t="shared" si="143"/>
        <v>97536.682916217906</v>
      </c>
      <c r="S379" s="62">
        <f t="shared" si="143"/>
        <v>97536.682916217906</v>
      </c>
      <c r="T379" s="62">
        <f t="shared" si="143"/>
        <v>97536.682916217906</v>
      </c>
      <c r="U379" s="62">
        <f t="shared" si="143"/>
        <v>97536.682916217906</v>
      </c>
      <c r="V379" s="62">
        <f t="shared" si="143"/>
        <v>97536.682916217906</v>
      </c>
      <c r="W379" s="62">
        <f t="shared" si="143"/>
        <v>97536.682916217906</v>
      </c>
      <c r="X379" s="62">
        <f t="shared" si="143"/>
        <v>97536.682916217906</v>
      </c>
      <c r="Y379" s="62">
        <f t="shared" si="143"/>
        <v>97536.682916217906</v>
      </c>
      <c r="Z379" s="62">
        <f t="shared" si="143"/>
        <v>97536.682916217906</v>
      </c>
      <c r="AA379" s="62">
        <f t="shared" si="143"/>
        <v>97536.682916217906</v>
      </c>
      <c r="AB379" s="62">
        <f t="shared" si="143"/>
        <v>97536.682916217906</v>
      </c>
      <c r="AC379" s="62">
        <f t="shared" si="143"/>
        <v>97536.682916217906</v>
      </c>
    </row>
    <row r="380" spans="1:29" x14ac:dyDescent="0.25">
      <c r="A380" s="30" t="str">
        <f>A363</f>
        <v>Fuel Cost</v>
      </c>
      <c r="B380" s="62">
        <f>B362*B363*B370</f>
        <v>2437507.052101518</v>
      </c>
      <c r="C380" s="62">
        <f t="shared" ref="C380:AC380" si="144">C362*C363*C370</f>
        <v>2437338.7839329462</v>
      </c>
      <c r="D380" s="62">
        <f t="shared" si="144"/>
        <v>2437097.9117975063</v>
      </c>
      <c r="E380" s="62">
        <f t="shared" si="144"/>
        <v>2436753.3272688738</v>
      </c>
      <c r="F380" s="62">
        <f t="shared" si="144"/>
        <v>2436260.8399411063</v>
      </c>
      <c r="G380" s="62">
        <f t="shared" si="144"/>
        <v>2435557.9540934572</v>
      </c>
      <c r="H380" s="62">
        <f t="shared" si="144"/>
        <v>2434556.8722096309</v>
      </c>
      <c r="I380" s="62">
        <f t="shared" si="144"/>
        <v>2433135.479441477</v>
      </c>
      <c r="J380" s="62">
        <f t="shared" si="144"/>
        <v>2431126.4773508143</v>
      </c>
      <c r="K380" s="62">
        <f t="shared" si="144"/>
        <v>2428305.8746609245</v>
      </c>
      <c r="L380" s="62">
        <f t="shared" si="144"/>
        <v>2424384.2130114948</v>
      </c>
      <c r="M380" s="62">
        <f t="shared" si="144"/>
        <v>2419007.7615997801</v>
      </c>
      <c r="N380" s="62">
        <f t="shared" si="144"/>
        <v>2411782.387019678</v>
      </c>
      <c r="O380" s="62">
        <f t="shared" si="144"/>
        <v>2402337.4266037703</v>
      </c>
      <c r="P380" s="62">
        <f t="shared" si="144"/>
        <v>2390443.0953654484</v>
      </c>
      <c r="Q380" s="62">
        <f t="shared" si="144"/>
        <v>2376170.2393062925</v>
      </c>
      <c r="R380" s="62">
        <f t="shared" si="144"/>
        <v>2360030.8697070694</v>
      </c>
      <c r="S380" s="62">
        <f t="shared" si="144"/>
        <v>2342992.6034393362</v>
      </c>
      <c r="T380" s="62">
        <f t="shared" si="144"/>
        <v>2326289.6183825689</v>
      </c>
      <c r="U380" s="62">
        <f t="shared" si="144"/>
        <v>2311084.5472785905</v>
      </c>
      <c r="V380" s="62">
        <f t="shared" si="144"/>
        <v>2298162.4020839729</v>
      </c>
      <c r="W380" s="62">
        <f t="shared" si="144"/>
        <v>2287814.0780081702</v>
      </c>
      <c r="X380" s="62">
        <f t="shared" si="144"/>
        <v>2279917.8474469348</v>
      </c>
      <c r="Y380" s="62">
        <f t="shared" si="144"/>
        <v>2274113.4847058197</v>
      </c>
      <c r="Z380" s="62">
        <f t="shared" si="144"/>
        <v>2269963.4493156904</v>
      </c>
      <c r="AA380" s="62">
        <f t="shared" si="144"/>
        <v>2267054.887382986</v>
      </c>
      <c r="AB380" s="62">
        <f t="shared" si="144"/>
        <v>2265044.8923132992</v>
      </c>
      <c r="AC380" s="62">
        <f t="shared" si="144"/>
        <v>2263669.3525252165</v>
      </c>
    </row>
    <row r="381" spans="1:29" ht="15.75" thickBot="1" x14ac:dyDescent="0.3">
      <c r="A381" s="59" t="str">
        <f>A344</f>
        <v>Emission Cost</v>
      </c>
      <c r="B381" s="62">
        <f>B364*B370</f>
        <v>0</v>
      </c>
      <c r="C381" s="62">
        <f t="shared" ref="C381:AC381" si="145">C364*C370</f>
        <v>0</v>
      </c>
      <c r="D381" s="62">
        <f t="shared" si="145"/>
        <v>0</v>
      </c>
      <c r="E381" s="62">
        <f t="shared" si="145"/>
        <v>0</v>
      </c>
      <c r="F381" s="62">
        <f t="shared" si="145"/>
        <v>0</v>
      </c>
      <c r="G381" s="62">
        <f t="shared" si="145"/>
        <v>0</v>
      </c>
      <c r="H381" s="62">
        <f t="shared" si="145"/>
        <v>0</v>
      </c>
      <c r="I381" s="62">
        <f t="shared" si="145"/>
        <v>0</v>
      </c>
      <c r="J381" s="62">
        <f t="shared" si="145"/>
        <v>0</v>
      </c>
      <c r="K381" s="62">
        <f t="shared" si="145"/>
        <v>0</v>
      </c>
      <c r="L381" s="62">
        <f t="shared" si="145"/>
        <v>0</v>
      </c>
      <c r="M381" s="62">
        <f t="shared" si="145"/>
        <v>0</v>
      </c>
      <c r="N381" s="62">
        <f t="shared" si="145"/>
        <v>0</v>
      </c>
      <c r="O381" s="62">
        <f t="shared" si="145"/>
        <v>0</v>
      </c>
      <c r="P381" s="62">
        <f t="shared" si="145"/>
        <v>0</v>
      </c>
      <c r="Q381" s="62">
        <f t="shared" si="145"/>
        <v>0</v>
      </c>
      <c r="R381" s="62">
        <f t="shared" si="145"/>
        <v>0</v>
      </c>
      <c r="S381" s="62">
        <f t="shared" si="145"/>
        <v>0</v>
      </c>
      <c r="T381" s="62">
        <f t="shared" si="145"/>
        <v>0</v>
      </c>
      <c r="U381" s="62">
        <f t="shared" si="145"/>
        <v>0</v>
      </c>
      <c r="V381" s="62">
        <f t="shared" si="145"/>
        <v>0</v>
      </c>
      <c r="W381" s="62">
        <f t="shared" si="145"/>
        <v>0</v>
      </c>
      <c r="X381" s="62">
        <f t="shared" si="145"/>
        <v>0</v>
      </c>
      <c r="Y381" s="62">
        <f t="shared" si="145"/>
        <v>0</v>
      </c>
      <c r="Z381" s="62">
        <f t="shared" si="145"/>
        <v>0</v>
      </c>
      <c r="AA381" s="62">
        <f t="shared" si="145"/>
        <v>0</v>
      </c>
      <c r="AB381" s="62">
        <f t="shared" si="145"/>
        <v>0</v>
      </c>
      <c r="AC381" s="62">
        <f t="shared" si="145"/>
        <v>0</v>
      </c>
    </row>
    <row r="382" spans="1:29" ht="15.75" thickBot="1" x14ac:dyDescent="0.3">
      <c r="A382" s="31" t="s">
        <v>209</v>
      </c>
      <c r="B382" s="64">
        <f>B373+B374+B375+B376+B377+B378+B379+B380+B381</f>
        <v>5358107.9198500216</v>
      </c>
      <c r="C382" s="64">
        <f t="shared" ref="C382:AC382" si="146">C373+C374+C375+C376+C377+C378+C379+C380+C381</f>
        <v>5357995.3971525803</v>
      </c>
      <c r="D382" s="64">
        <f t="shared" si="146"/>
        <v>5357834.3234174326</v>
      </c>
      <c r="E382" s="64">
        <f t="shared" si="146"/>
        <v>5357603.8961120928</v>
      </c>
      <c r="F382" s="64">
        <f t="shared" si="146"/>
        <v>5357274.5646464527</v>
      </c>
      <c r="G382" s="64">
        <f t="shared" si="146"/>
        <v>5356804.5374735035</v>
      </c>
      <c r="H382" s="64">
        <f t="shared" si="146"/>
        <v>5356135.1034689341</v>
      </c>
      <c r="I382" s="64">
        <f t="shared" si="146"/>
        <v>5355184.6031470113</v>
      </c>
      <c r="J382" s="64">
        <f t="shared" si="146"/>
        <v>5353841.1622792184</v>
      </c>
      <c r="K382" s="64">
        <f t="shared" si="146"/>
        <v>5351954.9955385216</v>
      </c>
      <c r="L382" s="64">
        <f t="shared" si="146"/>
        <v>5349332.5390692223</v>
      </c>
      <c r="M382" s="64">
        <f t="shared" si="146"/>
        <v>5345737.2493561041</v>
      </c>
      <c r="N382" s="64">
        <f t="shared" si="146"/>
        <v>5340905.5652373433</v>
      </c>
      <c r="O382" s="64">
        <f t="shared" si="146"/>
        <v>5334589.6206813985</v>
      </c>
      <c r="P382" s="64">
        <f t="shared" si="146"/>
        <v>5326635.7560463753</v>
      </c>
      <c r="Q382" s="64">
        <f t="shared" si="146"/>
        <v>5317091.3468000665</v>
      </c>
      <c r="R382" s="64">
        <f t="shared" si="146"/>
        <v>5306298.7802812159</v>
      </c>
      <c r="S382" s="64">
        <f t="shared" si="146"/>
        <v>5294905.1120880507</v>
      </c>
      <c r="T382" s="64">
        <f t="shared" si="146"/>
        <v>5283735.6499736682</v>
      </c>
      <c r="U382" s="64">
        <f t="shared" si="146"/>
        <v>5273567.8587037139</v>
      </c>
      <c r="V382" s="64">
        <f t="shared" si="146"/>
        <v>5264926.6840455746</v>
      </c>
      <c r="W382" s="64">
        <f t="shared" si="146"/>
        <v>5258006.650691106</v>
      </c>
      <c r="X382" s="64">
        <f t="shared" si="146"/>
        <v>5252726.358108649</v>
      </c>
      <c r="Y382" s="64">
        <f t="shared" si="146"/>
        <v>5248844.9195804652</v>
      </c>
      <c r="Z382" s="64">
        <f t="shared" si="146"/>
        <v>5246069.7471842822</v>
      </c>
      <c r="AA382" s="64">
        <f t="shared" si="146"/>
        <v>5244124.7611710476</v>
      </c>
      <c r="AB382" s="64">
        <f t="shared" si="146"/>
        <v>5242780.6562877195</v>
      </c>
      <c r="AC382" s="64">
        <f t="shared" si="146"/>
        <v>5241860.818336742</v>
      </c>
    </row>
    <row r="383" spans="1:29" ht="15.75" thickBot="1" x14ac:dyDescent="0.3">
      <c r="AC383" s="32"/>
    </row>
    <row r="384" spans="1:29" ht="15.75" thickBot="1" x14ac:dyDescent="0.3">
      <c r="A384" s="26" t="s">
        <v>208</v>
      </c>
      <c r="B384" s="27">
        <v>2023</v>
      </c>
      <c r="C384" s="27">
        <v>2024</v>
      </c>
      <c r="D384" s="27">
        <v>2025</v>
      </c>
      <c r="E384" s="27">
        <v>2026</v>
      </c>
      <c r="F384" s="27">
        <v>2027</v>
      </c>
      <c r="G384" s="27">
        <v>2028</v>
      </c>
      <c r="H384" s="27">
        <v>2029</v>
      </c>
      <c r="I384" s="27">
        <v>2030</v>
      </c>
      <c r="J384" s="27">
        <v>2031</v>
      </c>
      <c r="K384" s="27">
        <v>2032</v>
      </c>
      <c r="L384" s="27">
        <v>2033</v>
      </c>
      <c r="M384" s="27">
        <v>2034</v>
      </c>
      <c r="N384" s="27">
        <v>2035</v>
      </c>
      <c r="O384" s="27">
        <v>2036</v>
      </c>
      <c r="P384" s="27">
        <v>2037</v>
      </c>
      <c r="Q384" s="27">
        <v>2038</v>
      </c>
      <c r="R384" s="27">
        <v>2039</v>
      </c>
      <c r="S384" s="27">
        <v>2040</v>
      </c>
      <c r="T384" s="27">
        <v>2041</v>
      </c>
      <c r="U384" s="27">
        <v>2042</v>
      </c>
      <c r="V384" s="27">
        <v>2043</v>
      </c>
      <c r="W384" s="27">
        <v>2044</v>
      </c>
      <c r="X384" s="27">
        <v>2045</v>
      </c>
      <c r="Y384" s="27">
        <v>2046</v>
      </c>
      <c r="Z384" s="27">
        <v>2047</v>
      </c>
      <c r="AA384" s="27">
        <v>2048</v>
      </c>
      <c r="AB384" s="27">
        <v>2049</v>
      </c>
      <c r="AC384" s="28">
        <v>2050</v>
      </c>
    </row>
    <row r="385" spans="1:29" x14ac:dyDescent="0.25">
      <c r="A385" s="29" t="str">
        <f t="shared" ref="A385:A392" si="147">A373</f>
        <v>Capex vehicle</v>
      </c>
      <c r="B385" s="65">
        <f>((1+B358)^B365)*B358/(((1+B358)^B365)-1)*(B354)/B370</f>
        <v>9.7783397765342439</v>
      </c>
      <c r="C385" s="65">
        <f t="shared" ref="C385:AC385" si="148">((1+C358)^C365)*C358/(((1+C358)^C365)-1)*(C354)/C370</f>
        <v>9.7783397765342439</v>
      </c>
      <c r="D385" s="65">
        <f t="shared" si="148"/>
        <v>9.7783397765342439</v>
      </c>
      <c r="E385" s="65">
        <f t="shared" si="148"/>
        <v>9.7783397765342439</v>
      </c>
      <c r="F385" s="65">
        <f t="shared" si="148"/>
        <v>9.7783397765342439</v>
      </c>
      <c r="G385" s="65">
        <f t="shared" si="148"/>
        <v>9.7783397765342439</v>
      </c>
      <c r="H385" s="65">
        <f t="shared" si="148"/>
        <v>9.7783397765342439</v>
      </c>
      <c r="I385" s="65">
        <f t="shared" si="148"/>
        <v>9.7783397765342439</v>
      </c>
      <c r="J385" s="65">
        <f t="shared" si="148"/>
        <v>9.7783397765342439</v>
      </c>
      <c r="K385" s="65">
        <f t="shared" si="148"/>
        <v>9.7783397765342439</v>
      </c>
      <c r="L385" s="65">
        <f t="shared" si="148"/>
        <v>9.7783397765342439</v>
      </c>
      <c r="M385" s="65">
        <f t="shared" si="148"/>
        <v>9.7783397765342439</v>
      </c>
      <c r="N385" s="65">
        <f t="shared" si="148"/>
        <v>9.7783397765342439</v>
      </c>
      <c r="O385" s="65">
        <f t="shared" si="148"/>
        <v>9.7783397765342439</v>
      </c>
      <c r="P385" s="65">
        <f t="shared" si="148"/>
        <v>9.7783397765342439</v>
      </c>
      <c r="Q385" s="65">
        <f t="shared" si="148"/>
        <v>9.7783397765342439</v>
      </c>
      <c r="R385" s="65">
        <f t="shared" si="148"/>
        <v>9.7783397765342439</v>
      </c>
      <c r="S385" s="65">
        <f t="shared" si="148"/>
        <v>9.7783397765342439</v>
      </c>
      <c r="T385" s="65">
        <f t="shared" si="148"/>
        <v>9.7783397765342439</v>
      </c>
      <c r="U385" s="65">
        <f t="shared" si="148"/>
        <v>9.7783397765342439</v>
      </c>
      <c r="V385" s="65">
        <f t="shared" si="148"/>
        <v>9.7783397765342439</v>
      </c>
      <c r="W385" s="65">
        <f t="shared" si="148"/>
        <v>9.7783397765342439</v>
      </c>
      <c r="X385" s="65">
        <f t="shared" si="148"/>
        <v>9.7783397765342439</v>
      </c>
      <c r="Y385" s="65">
        <f t="shared" si="148"/>
        <v>9.7783397765342439</v>
      </c>
      <c r="Z385" s="65">
        <f t="shared" si="148"/>
        <v>9.7783397765342439</v>
      </c>
      <c r="AA385" s="65">
        <f t="shared" si="148"/>
        <v>9.7783397765342439</v>
      </c>
      <c r="AB385" s="65">
        <f t="shared" si="148"/>
        <v>9.7783397765342439</v>
      </c>
      <c r="AC385" s="65">
        <f t="shared" si="148"/>
        <v>9.7783397765342439</v>
      </c>
    </row>
    <row r="386" spans="1:29" x14ac:dyDescent="0.25">
      <c r="A386" s="30" t="str">
        <f t="shared" si="147"/>
        <v>Residual value (vehicle)</v>
      </c>
      <c r="B386" s="66">
        <f>((1+B358)^B365)*B358/(((1+B358)^B365)-1)*(B355)/B370</f>
        <v>-0.97676019148470272</v>
      </c>
      <c r="C386" s="66">
        <f t="shared" ref="C386:AC386" si="149">((1+C358)^C365)*C358/(((1+C358)^C365)-1)*(C355)/C370</f>
        <v>-0.97629564589195228</v>
      </c>
      <c r="D386" s="66">
        <f t="shared" si="149"/>
        <v>-0.97563065922284864</v>
      </c>
      <c r="E386" s="66">
        <f t="shared" si="149"/>
        <v>-0.97467934902874298</v>
      </c>
      <c r="F386" s="66">
        <f t="shared" si="149"/>
        <v>-0.97331971684434948</v>
      </c>
      <c r="G386" s="66">
        <f t="shared" si="149"/>
        <v>-0.97137922788852038</v>
      </c>
      <c r="H386" s="66">
        <f t="shared" si="149"/>
        <v>-0.96861549556136939</v>
      </c>
      <c r="I386" s="66">
        <f t="shared" si="149"/>
        <v>-0.96469139184278574</v>
      </c>
      <c r="J386" s="66">
        <f t="shared" si="149"/>
        <v>-0.95914504831885961</v>
      </c>
      <c r="K386" s="66">
        <f t="shared" si="149"/>
        <v>-0.95135808207559314</v>
      </c>
      <c r="L386" s="66">
        <f t="shared" si="149"/>
        <v>-0.94053137224117322</v>
      </c>
      <c r="M386" s="66">
        <f t="shared" si="149"/>
        <v>-0.92568835808620409</v>
      </c>
      <c r="N386" s="66">
        <f t="shared" si="149"/>
        <v>-0.90574093757501994</v>
      </c>
      <c r="O386" s="66">
        <f t="shared" si="149"/>
        <v>-0.87966580540866446</v>
      </c>
      <c r="P386" s="66">
        <f t="shared" si="149"/>
        <v>-0.84682858371450898</v>
      </c>
      <c r="Q386" s="66">
        <f t="shared" si="149"/>
        <v>-0.80742486027411864</v>
      </c>
      <c r="R386" s="66">
        <f t="shared" si="149"/>
        <v>-0.7628681679376812</v>
      </c>
      <c r="S386" s="66">
        <f t="shared" si="149"/>
        <v>-0.71582985064961269</v>
      </c>
      <c r="T386" s="66">
        <f t="shared" si="149"/>
        <v>-0.66971715946306853</v>
      </c>
      <c r="U386" s="66">
        <f t="shared" si="149"/>
        <v>-0.62773982751286628</v>
      </c>
      <c r="V386" s="66">
        <f t="shared" si="149"/>
        <v>-0.59206507304221667</v>
      </c>
      <c r="W386" s="66">
        <f t="shared" si="149"/>
        <v>-0.56349598369776865</v>
      </c>
      <c r="X386" s="66">
        <f t="shared" si="149"/>
        <v>-0.54169650054128426</v>
      </c>
      <c r="Y386" s="66">
        <f t="shared" si="149"/>
        <v>-0.52567213210019181</v>
      </c>
      <c r="Z386" s="66">
        <f t="shared" si="149"/>
        <v>-0.51421494048397043</v>
      </c>
      <c r="AA386" s="66">
        <f t="shared" si="149"/>
        <v>-0.50618514115505298</v>
      </c>
      <c r="AB386" s="66">
        <f t="shared" si="149"/>
        <v>-0.50063605626873253</v>
      </c>
      <c r="AC386" s="66">
        <f t="shared" si="149"/>
        <v>-0.49683854095951707</v>
      </c>
    </row>
    <row r="387" spans="1:29" x14ac:dyDescent="0.25">
      <c r="A387" s="30" t="str">
        <f t="shared" si="147"/>
        <v>Capex costumization</v>
      </c>
      <c r="B387" s="66">
        <f>((1+B358)^B366)*B358/(((1+B358)^B366)-1)*(B356)/B370</f>
        <v>0.65188931843561626</v>
      </c>
      <c r="C387" s="66">
        <f t="shared" ref="C387:AC387" si="150">((1+C358)^C366)*C358/(((1+C358)^C366)-1)*(C356)/C370</f>
        <v>0.65188931843561626</v>
      </c>
      <c r="D387" s="66">
        <f t="shared" si="150"/>
        <v>0.65188931843561626</v>
      </c>
      <c r="E387" s="66">
        <f t="shared" si="150"/>
        <v>0.65188931843561626</v>
      </c>
      <c r="F387" s="66">
        <f t="shared" si="150"/>
        <v>0.65188931843561626</v>
      </c>
      <c r="G387" s="66">
        <f t="shared" si="150"/>
        <v>0.65188931843561626</v>
      </c>
      <c r="H387" s="66">
        <f t="shared" si="150"/>
        <v>0.65188931843561626</v>
      </c>
      <c r="I387" s="66">
        <f t="shared" si="150"/>
        <v>0.65188931843561626</v>
      </c>
      <c r="J387" s="66">
        <f t="shared" si="150"/>
        <v>0.65188931843561626</v>
      </c>
      <c r="K387" s="66">
        <f t="shared" si="150"/>
        <v>0.65188931843561626</v>
      </c>
      <c r="L387" s="66">
        <f t="shared" si="150"/>
        <v>0.65188931843561626</v>
      </c>
      <c r="M387" s="66">
        <f t="shared" si="150"/>
        <v>0.65188931843561626</v>
      </c>
      <c r="N387" s="66">
        <f t="shared" si="150"/>
        <v>0.65188931843561626</v>
      </c>
      <c r="O387" s="66">
        <f t="shared" si="150"/>
        <v>0.65188931843561626</v>
      </c>
      <c r="P387" s="66">
        <f t="shared" si="150"/>
        <v>0.65188931843561626</v>
      </c>
      <c r="Q387" s="66">
        <f t="shared" si="150"/>
        <v>0.65188931843561626</v>
      </c>
      <c r="R387" s="66">
        <f t="shared" si="150"/>
        <v>0.65188931843561626</v>
      </c>
      <c r="S387" s="66">
        <f t="shared" si="150"/>
        <v>0.65188931843561626</v>
      </c>
      <c r="T387" s="66">
        <f t="shared" si="150"/>
        <v>0.65188931843561626</v>
      </c>
      <c r="U387" s="66">
        <f t="shared" si="150"/>
        <v>0.65188931843561626</v>
      </c>
      <c r="V387" s="66">
        <f t="shared" si="150"/>
        <v>0.65188931843561626</v>
      </c>
      <c r="W387" s="66">
        <f t="shared" si="150"/>
        <v>0.65188931843561626</v>
      </c>
      <c r="X387" s="66">
        <f t="shared" si="150"/>
        <v>0.65188931843561626</v>
      </c>
      <c r="Y387" s="66">
        <f t="shared" si="150"/>
        <v>0.65188931843561626</v>
      </c>
      <c r="Z387" s="66">
        <f t="shared" si="150"/>
        <v>0.65188931843561626</v>
      </c>
      <c r="AA387" s="66">
        <f t="shared" si="150"/>
        <v>0.65188931843561626</v>
      </c>
      <c r="AB387" s="66">
        <f t="shared" si="150"/>
        <v>0.65188931843561626</v>
      </c>
      <c r="AC387" s="66">
        <f t="shared" si="150"/>
        <v>0.65188931843561626</v>
      </c>
    </row>
    <row r="388" spans="1:29" x14ac:dyDescent="0.25">
      <c r="A388" s="30" t="str">
        <f t="shared" si="147"/>
        <v>Residual value (costumization)</v>
      </c>
      <c r="B388" s="66">
        <f>((1+B358)^B366)*B358/(((1+B358)^B366)-1)*(B357)/B370</f>
        <v>-6.5188931843561615E-2</v>
      </c>
      <c r="C388" s="66">
        <f t="shared" ref="C388:AC388" si="151">((1+C358)^C366)*C358/(((1+C358)^C366)-1)*(C357)/C370</f>
        <v>-6.5188931843561615E-2</v>
      </c>
      <c r="D388" s="66">
        <f t="shared" si="151"/>
        <v>-6.5188931843561615E-2</v>
      </c>
      <c r="E388" s="66">
        <f t="shared" si="151"/>
        <v>-6.5188931843561615E-2</v>
      </c>
      <c r="F388" s="66">
        <f t="shared" si="151"/>
        <v>-6.5188931843561615E-2</v>
      </c>
      <c r="G388" s="66">
        <f t="shared" si="151"/>
        <v>-6.5188931843561615E-2</v>
      </c>
      <c r="H388" s="66">
        <f t="shared" si="151"/>
        <v>-6.5188931843561615E-2</v>
      </c>
      <c r="I388" s="66">
        <f t="shared" si="151"/>
        <v>-6.5188931843561615E-2</v>
      </c>
      <c r="J388" s="66">
        <f t="shared" si="151"/>
        <v>-6.5188931843561615E-2</v>
      </c>
      <c r="K388" s="66">
        <f t="shared" si="151"/>
        <v>-6.5188931843561615E-2</v>
      </c>
      <c r="L388" s="66">
        <f t="shared" si="151"/>
        <v>-6.5188931843561615E-2</v>
      </c>
      <c r="M388" s="66">
        <f t="shared" si="151"/>
        <v>-6.5188931843561615E-2</v>
      </c>
      <c r="N388" s="66">
        <f t="shared" si="151"/>
        <v>-6.5188931843561615E-2</v>
      </c>
      <c r="O388" s="66">
        <f t="shared" si="151"/>
        <v>-6.5188931843561615E-2</v>
      </c>
      <c r="P388" s="66">
        <f t="shared" si="151"/>
        <v>-6.5188931843561615E-2</v>
      </c>
      <c r="Q388" s="66">
        <f t="shared" si="151"/>
        <v>-6.5188931843561615E-2</v>
      </c>
      <c r="R388" s="66">
        <f t="shared" si="151"/>
        <v>-6.5188931843561615E-2</v>
      </c>
      <c r="S388" s="66">
        <f t="shared" si="151"/>
        <v>-6.5188931843561615E-2</v>
      </c>
      <c r="T388" s="66">
        <f t="shared" si="151"/>
        <v>-6.5188931843561615E-2</v>
      </c>
      <c r="U388" s="66">
        <f t="shared" si="151"/>
        <v>-6.5188931843561615E-2</v>
      </c>
      <c r="V388" s="66">
        <f t="shared" si="151"/>
        <v>-6.5188931843561615E-2</v>
      </c>
      <c r="W388" s="66">
        <f t="shared" si="151"/>
        <v>-6.5188931843561615E-2</v>
      </c>
      <c r="X388" s="66">
        <f t="shared" si="151"/>
        <v>-6.5188931843561615E-2</v>
      </c>
      <c r="Y388" s="66">
        <f t="shared" si="151"/>
        <v>-6.5188931843561615E-2</v>
      </c>
      <c r="Z388" s="66">
        <f t="shared" si="151"/>
        <v>-6.5188931843561615E-2</v>
      </c>
      <c r="AA388" s="66">
        <f t="shared" si="151"/>
        <v>-6.5188931843561615E-2</v>
      </c>
      <c r="AB388" s="66">
        <f t="shared" si="151"/>
        <v>-6.5188931843561615E-2</v>
      </c>
      <c r="AC388" s="66">
        <f t="shared" si="151"/>
        <v>-6.5188931843561615E-2</v>
      </c>
    </row>
    <row r="389" spans="1:29" x14ac:dyDescent="0.25">
      <c r="A389" s="30" t="str">
        <f t="shared" si="147"/>
        <v>Opex fix (admin, crew, insurance)</v>
      </c>
      <c r="B389" s="66">
        <f>B359/B370</f>
        <v>10.068627450980392</v>
      </c>
      <c r="C389" s="66">
        <f t="shared" ref="C389:AC389" si="152">C359/C370</f>
        <v>10.068627450980392</v>
      </c>
      <c r="D389" s="66">
        <f t="shared" si="152"/>
        <v>10.068627450980392</v>
      </c>
      <c r="E389" s="66">
        <f t="shared" si="152"/>
        <v>10.068627450980392</v>
      </c>
      <c r="F389" s="66">
        <f t="shared" si="152"/>
        <v>10.068627450980392</v>
      </c>
      <c r="G389" s="66">
        <f t="shared" si="152"/>
        <v>10.068627450980392</v>
      </c>
      <c r="H389" s="66">
        <f t="shared" si="152"/>
        <v>10.068627450980392</v>
      </c>
      <c r="I389" s="66">
        <f t="shared" si="152"/>
        <v>10.068627450980392</v>
      </c>
      <c r="J389" s="66">
        <f t="shared" si="152"/>
        <v>10.068627450980392</v>
      </c>
      <c r="K389" s="66">
        <f t="shared" si="152"/>
        <v>10.068627450980392</v>
      </c>
      <c r="L389" s="66">
        <f t="shared" si="152"/>
        <v>10.068627450980392</v>
      </c>
      <c r="M389" s="66">
        <f t="shared" si="152"/>
        <v>10.068627450980392</v>
      </c>
      <c r="N389" s="66">
        <f t="shared" si="152"/>
        <v>10.068627450980392</v>
      </c>
      <c r="O389" s="66">
        <f t="shared" si="152"/>
        <v>10.068627450980392</v>
      </c>
      <c r="P389" s="66">
        <f t="shared" si="152"/>
        <v>10.068627450980392</v>
      </c>
      <c r="Q389" s="66">
        <f t="shared" si="152"/>
        <v>10.068627450980392</v>
      </c>
      <c r="R389" s="66">
        <f t="shared" si="152"/>
        <v>10.068627450980392</v>
      </c>
      <c r="S389" s="66">
        <f t="shared" si="152"/>
        <v>10.068627450980392</v>
      </c>
      <c r="T389" s="66">
        <f t="shared" si="152"/>
        <v>10.068627450980392</v>
      </c>
      <c r="U389" s="66">
        <f t="shared" si="152"/>
        <v>10.068627450980392</v>
      </c>
      <c r="V389" s="66">
        <f t="shared" si="152"/>
        <v>10.068627450980392</v>
      </c>
      <c r="W389" s="66">
        <f t="shared" si="152"/>
        <v>10.068627450980392</v>
      </c>
      <c r="X389" s="66">
        <f t="shared" si="152"/>
        <v>10.068627450980392</v>
      </c>
      <c r="Y389" s="66">
        <f t="shared" si="152"/>
        <v>10.068627450980392</v>
      </c>
      <c r="Z389" s="66">
        <f t="shared" si="152"/>
        <v>10.068627450980392</v>
      </c>
      <c r="AA389" s="66">
        <f t="shared" si="152"/>
        <v>10.068627450980392</v>
      </c>
      <c r="AB389" s="66">
        <f t="shared" si="152"/>
        <v>10.068627450980392</v>
      </c>
      <c r="AC389" s="66">
        <f t="shared" si="152"/>
        <v>10.068627450980392</v>
      </c>
    </row>
    <row r="390" spans="1:29" x14ac:dyDescent="0.25">
      <c r="A390" s="30" t="str">
        <f t="shared" si="147"/>
        <v>Opex maintenance &amp; repair</v>
      </c>
      <c r="B390" s="66">
        <f>B360/B370</f>
        <v>4.0686274509803919</v>
      </c>
      <c r="C390" s="66">
        <f t="shared" ref="C390:AC390" si="153">C360/C370</f>
        <v>4.0686274509803919</v>
      </c>
      <c r="D390" s="66">
        <f t="shared" si="153"/>
        <v>4.0686274509803919</v>
      </c>
      <c r="E390" s="66">
        <f t="shared" si="153"/>
        <v>4.0686274509803919</v>
      </c>
      <c r="F390" s="66">
        <f t="shared" si="153"/>
        <v>4.0686274509803919</v>
      </c>
      <c r="G390" s="66">
        <f t="shared" si="153"/>
        <v>4.0686274509803919</v>
      </c>
      <c r="H390" s="66">
        <f t="shared" si="153"/>
        <v>4.0686274509803919</v>
      </c>
      <c r="I390" s="66">
        <f t="shared" si="153"/>
        <v>4.0686274509803919</v>
      </c>
      <c r="J390" s="66">
        <f t="shared" si="153"/>
        <v>4.0686274509803919</v>
      </c>
      <c r="K390" s="66">
        <f t="shared" si="153"/>
        <v>4.0686274509803919</v>
      </c>
      <c r="L390" s="66">
        <f t="shared" si="153"/>
        <v>4.0686274509803919</v>
      </c>
      <c r="M390" s="66">
        <f t="shared" si="153"/>
        <v>4.0686274509803919</v>
      </c>
      <c r="N390" s="66">
        <f t="shared" si="153"/>
        <v>4.0686274509803919</v>
      </c>
      <c r="O390" s="66">
        <f t="shared" si="153"/>
        <v>4.0686274509803919</v>
      </c>
      <c r="P390" s="66">
        <f t="shared" si="153"/>
        <v>4.0686274509803919</v>
      </c>
      <c r="Q390" s="66">
        <f t="shared" si="153"/>
        <v>4.0686274509803919</v>
      </c>
      <c r="R390" s="66">
        <f t="shared" si="153"/>
        <v>4.0686274509803919</v>
      </c>
      <c r="S390" s="66">
        <f t="shared" si="153"/>
        <v>4.0686274509803919</v>
      </c>
      <c r="T390" s="66">
        <f t="shared" si="153"/>
        <v>4.0686274509803919</v>
      </c>
      <c r="U390" s="66">
        <f t="shared" si="153"/>
        <v>4.0686274509803919</v>
      </c>
      <c r="V390" s="66">
        <f t="shared" si="153"/>
        <v>4.0686274509803919</v>
      </c>
      <c r="W390" s="66">
        <f t="shared" si="153"/>
        <v>4.0686274509803919</v>
      </c>
      <c r="X390" s="66">
        <f t="shared" si="153"/>
        <v>4.0686274509803919</v>
      </c>
      <c r="Y390" s="66">
        <f t="shared" si="153"/>
        <v>4.0686274509803919</v>
      </c>
      <c r="Z390" s="66">
        <f t="shared" si="153"/>
        <v>4.0686274509803919</v>
      </c>
      <c r="AA390" s="66">
        <f t="shared" si="153"/>
        <v>4.0686274509803919</v>
      </c>
      <c r="AB390" s="66">
        <f t="shared" si="153"/>
        <v>4.0686274509803919</v>
      </c>
      <c r="AC390" s="66">
        <f t="shared" si="153"/>
        <v>4.0686274509803919</v>
      </c>
    </row>
    <row r="391" spans="1:29" x14ac:dyDescent="0.25">
      <c r="A391" s="30" t="str">
        <f t="shared" si="147"/>
        <v>Opex var (mode-fees)</v>
      </c>
      <c r="B391" s="66">
        <f>B361*B370/B370</f>
        <v>0.81280569096848254</v>
      </c>
      <c r="C391" s="66">
        <f t="shared" ref="C391:AC391" si="154">C361*C370/C370</f>
        <v>0.81280569096848254</v>
      </c>
      <c r="D391" s="66">
        <f t="shared" si="154"/>
        <v>0.81280569096848254</v>
      </c>
      <c r="E391" s="66">
        <f t="shared" si="154"/>
        <v>0.81280569096848254</v>
      </c>
      <c r="F391" s="66">
        <f t="shared" si="154"/>
        <v>0.81280569096848254</v>
      </c>
      <c r="G391" s="66">
        <f t="shared" si="154"/>
        <v>0.81280569096848254</v>
      </c>
      <c r="H391" s="66">
        <f t="shared" si="154"/>
        <v>0.81280569096848254</v>
      </c>
      <c r="I391" s="66">
        <f t="shared" si="154"/>
        <v>0.81280569096848254</v>
      </c>
      <c r="J391" s="66">
        <f t="shared" si="154"/>
        <v>0.81280569096848254</v>
      </c>
      <c r="K391" s="66">
        <f t="shared" si="154"/>
        <v>0.81280569096848254</v>
      </c>
      <c r="L391" s="66">
        <f t="shared" si="154"/>
        <v>0.81280569096848254</v>
      </c>
      <c r="M391" s="66">
        <f t="shared" si="154"/>
        <v>0.81280569096848254</v>
      </c>
      <c r="N391" s="66">
        <f t="shared" si="154"/>
        <v>0.81280569096848254</v>
      </c>
      <c r="O391" s="66">
        <f t="shared" si="154"/>
        <v>0.81280569096848254</v>
      </c>
      <c r="P391" s="66">
        <f t="shared" si="154"/>
        <v>0.81280569096848254</v>
      </c>
      <c r="Q391" s="66">
        <f t="shared" si="154"/>
        <v>0.81280569096848254</v>
      </c>
      <c r="R391" s="66">
        <f t="shared" si="154"/>
        <v>0.81280569096848254</v>
      </c>
      <c r="S391" s="66">
        <f t="shared" si="154"/>
        <v>0.81280569096848254</v>
      </c>
      <c r="T391" s="66">
        <f t="shared" si="154"/>
        <v>0.81280569096848254</v>
      </c>
      <c r="U391" s="66">
        <f t="shared" si="154"/>
        <v>0.81280569096848254</v>
      </c>
      <c r="V391" s="66">
        <f t="shared" si="154"/>
        <v>0.81280569096848254</v>
      </c>
      <c r="W391" s="66">
        <f t="shared" si="154"/>
        <v>0.81280569096848254</v>
      </c>
      <c r="X391" s="66">
        <f t="shared" si="154"/>
        <v>0.81280569096848254</v>
      </c>
      <c r="Y391" s="66">
        <f t="shared" si="154"/>
        <v>0.81280569096848254</v>
      </c>
      <c r="Z391" s="66">
        <f t="shared" si="154"/>
        <v>0.81280569096848254</v>
      </c>
      <c r="AA391" s="66">
        <f t="shared" si="154"/>
        <v>0.81280569096848254</v>
      </c>
      <c r="AB391" s="66">
        <f t="shared" si="154"/>
        <v>0.81280569096848254</v>
      </c>
      <c r="AC391" s="66">
        <f t="shared" si="154"/>
        <v>0.81280569096848254</v>
      </c>
    </row>
    <row r="392" spans="1:29" x14ac:dyDescent="0.25">
      <c r="A392" s="30" t="str">
        <f t="shared" si="147"/>
        <v>Fuel Cost</v>
      </c>
      <c r="B392" s="66">
        <f>B362*B363*B370/B370</f>
        <v>20.312558767512652</v>
      </c>
      <c r="C392" s="66">
        <f t="shared" ref="C392:AC392" si="155">C362*C363*C370/C370</f>
        <v>20.31115653277455</v>
      </c>
      <c r="D392" s="66">
        <f t="shared" si="155"/>
        <v>20.309149264979219</v>
      </c>
      <c r="E392" s="66">
        <f t="shared" si="155"/>
        <v>20.306277727240616</v>
      </c>
      <c r="F392" s="66">
        <f t="shared" si="155"/>
        <v>20.302173666175886</v>
      </c>
      <c r="G392" s="66">
        <f t="shared" si="155"/>
        <v>20.296316284112145</v>
      </c>
      <c r="H392" s="66">
        <f t="shared" si="155"/>
        <v>20.287973935080256</v>
      </c>
      <c r="I392" s="66">
        <f t="shared" si="155"/>
        <v>20.276128995345641</v>
      </c>
      <c r="J392" s="66">
        <f t="shared" si="155"/>
        <v>20.259387311256784</v>
      </c>
      <c r="K392" s="66">
        <f t="shared" si="155"/>
        <v>20.235882288841037</v>
      </c>
      <c r="L392" s="66">
        <f t="shared" si="155"/>
        <v>20.203201775095792</v>
      </c>
      <c r="M392" s="66">
        <f t="shared" si="155"/>
        <v>20.158398013331499</v>
      </c>
      <c r="N392" s="66">
        <f t="shared" si="155"/>
        <v>20.098186558497318</v>
      </c>
      <c r="O392" s="66">
        <f t="shared" si="155"/>
        <v>20.019478555031419</v>
      </c>
      <c r="P392" s="66">
        <f t="shared" si="155"/>
        <v>19.920359128045405</v>
      </c>
      <c r="Q392" s="66">
        <f t="shared" si="155"/>
        <v>19.801418660885769</v>
      </c>
      <c r="R392" s="66">
        <f t="shared" si="155"/>
        <v>19.666923914225578</v>
      </c>
      <c r="S392" s="66">
        <f t="shared" si="155"/>
        <v>19.524938361994469</v>
      </c>
      <c r="T392" s="66">
        <f t="shared" si="155"/>
        <v>19.385746819854742</v>
      </c>
      <c r="U392" s="66">
        <f t="shared" si="155"/>
        <v>19.259037893988253</v>
      </c>
      <c r="V392" s="66">
        <f t="shared" si="155"/>
        <v>19.151353350699775</v>
      </c>
      <c r="W392" s="66">
        <f t="shared" si="155"/>
        <v>19.065117316734753</v>
      </c>
      <c r="X392" s="66">
        <f t="shared" si="155"/>
        <v>18.999315395391122</v>
      </c>
      <c r="Y392" s="66">
        <f t="shared" si="155"/>
        <v>18.950945705881832</v>
      </c>
      <c r="Z392" s="66">
        <f t="shared" si="155"/>
        <v>18.916362077630755</v>
      </c>
      <c r="AA392" s="66">
        <f t="shared" si="155"/>
        <v>18.892124061524882</v>
      </c>
      <c r="AB392" s="66">
        <f t="shared" si="155"/>
        <v>18.875374102610827</v>
      </c>
      <c r="AC392" s="66">
        <f t="shared" si="155"/>
        <v>18.86391127104347</v>
      </c>
    </row>
    <row r="393" spans="1:29" ht="15.75" thickBot="1" x14ac:dyDescent="0.3">
      <c r="A393" s="59" t="str">
        <f>A344</f>
        <v>Emission Cost</v>
      </c>
      <c r="B393" s="66">
        <f>B364</f>
        <v>0</v>
      </c>
      <c r="C393" s="66">
        <f t="shared" ref="C393:AC393" si="156">C364</f>
        <v>0</v>
      </c>
      <c r="D393" s="66">
        <f t="shared" si="156"/>
        <v>0</v>
      </c>
      <c r="E393" s="66">
        <f t="shared" si="156"/>
        <v>0</v>
      </c>
      <c r="F393" s="66">
        <f t="shared" si="156"/>
        <v>0</v>
      </c>
      <c r="G393" s="66">
        <f t="shared" si="156"/>
        <v>0</v>
      </c>
      <c r="H393" s="66">
        <f t="shared" si="156"/>
        <v>0</v>
      </c>
      <c r="I393" s="66">
        <f t="shared" si="156"/>
        <v>0</v>
      </c>
      <c r="J393" s="66">
        <f t="shared" si="156"/>
        <v>0</v>
      </c>
      <c r="K393" s="66">
        <f t="shared" si="156"/>
        <v>0</v>
      </c>
      <c r="L393" s="66">
        <f t="shared" si="156"/>
        <v>0</v>
      </c>
      <c r="M393" s="66">
        <f t="shared" si="156"/>
        <v>0</v>
      </c>
      <c r="N393" s="66">
        <f t="shared" si="156"/>
        <v>0</v>
      </c>
      <c r="O393" s="66">
        <f t="shared" si="156"/>
        <v>0</v>
      </c>
      <c r="P393" s="66">
        <f t="shared" si="156"/>
        <v>0</v>
      </c>
      <c r="Q393" s="66">
        <f t="shared" si="156"/>
        <v>0</v>
      </c>
      <c r="R393" s="66">
        <f t="shared" si="156"/>
        <v>0</v>
      </c>
      <c r="S393" s="66">
        <f t="shared" si="156"/>
        <v>0</v>
      </c>
      <c r="T393" s="66">
        <f t="shared" si="156"/>
        <v>0</v>
      </c>
      <c r="U393" s="66">
        <f t="shared" si="156"/>
        <v>0</v>
      </c>
      <c r="V393" s="66">
        <f t="shared" si="156"/>
        <v>0</v>
      </c>
      <c r="W393" s="66">
        <f t="shared" si="156"/>
        <v>0</v>
      </c>
      <c r="X393" s="66">
        <f t="shared" si="156"/>
        <v>0</v>
      </c>
      <c r="Y393" s="66">
        <f t="shared" si="156"/>
        <v>0</v>
      </c>
      <c r="Z393" s="66">
        <f t="shared" si="156"/>
        <v>0</v>
      </c>
      <c r="AA393" s="66">
        <f t="shared" si="156"/>
        <v>0</v>
      </c>
      <c r="AB393" s="66">
        <f t="shared" si="156"/>
        <v>0</v>
      </c>
      <c r="AC393" s="66">
        <f t="shared" si="156"/>
        <v>0</v>
      </c>
    </row>
    <row r="394" spans="1:29" ht="15.75" thickBot="1" x14ac:dyDescent="0.3">
      <c r="A394" s="31" t="s">
        <v>63</v>
      </c>
      <c r="B394" s="76">
        <f>B385+B386+B387-B388+B389+B390+B391+B392+B393</f>
        <v>44.781277195770642</v>
      </c>
      <c r="C394" s="76">
        <f t="shared" ref="C394:AC394" si="157">C385+C386+C387-C388+C389+C390+C391+C392+C393</f>
        <v>44.780339506625282</v>
      </c>
      <c r="D394" s="76">
        <f t="shared" si="157"/>
        <v>44.778997225499054</v>
      </c>
      <c r="E394" s="76">
        <f t="shared" si="157"/>
        <v>44.777076997954566</v>
      </c>
      <c r="F394" s="76">
        <f t="shared" si="157"/>
        <v>44.774332569074218</v>
      </c>
      <c r="G394" s="76">
        <f t="shared" si="157"/>
        <v>44.770415675966312</v>
      </c>
      <c r="H394" s="76">
        <f t="shared" si="157"/>
        <v>44.764837059261581</v>
      </c>
      <c r="I394" s="76">
        <f t="shared" si="157"/>
        <v>44.75691622324554</v>
      </c>
      <c r="J394" s="76">
        <f t="shared" si="157"/>
        <v>44.745720882680615</v>
      </c>
      <c r="K394" s="76">
        <f t="shared" si="157"/>
        <v>44.730002826508127</v>
      </c>
      <c r="L394" s="76">
        <f t="shared" si="157"/>
        <v>44.708149022597304</v>
      </c>
      <c r="M394" s="76">
        <f t="shared" si="157"/>
        <v>44.678188274987981</v>
      </c>
      <c r="N394" s="76">
        <f t="shared" si="157"/>
        <v>44.637924240664987</v>
      </c>
      <c r="O394" s="76">
        <f t="shared" si="157"/>
        <v>44.585291369365443</v>
      </c>
      <c r="P394" s="76">
        <f t="shared" si="157"/>
        <v>44.519009164073587</v>
      </c>
      <c r="Q394" s="76">
        <f t="shared" si="157"/>
        <v>44.439472420354335</v>
      </c>
      <c r="R394" s="76">
        <f t="shared" si="157"/>
        <v>44.349534366030582</v>
      </c>
      <c r="S394" s="76">
        <f t="shared" si="157"/>
        <v>44.254587131087547</v>
      </c>
      <c r="T394" s="76">
        <f t="shared" si="157"/>
        <v>44.161508280134356</v>
      </c>
      <c r="U394" s="76">
        <f t="shared" si="157"/>
        <v>44.076776686218068</v>
      </c>
      <c r="V394" s="76">
        <f t="shared" si="157"/>
        <v>44.004766897400245</v>
      </c>
      <c r="W394" s="76">
        <f t="shared" si="157"/>
        <v>43.947099952779666</v>
      </c>
      <c r="X394" s="76">
        <f t="shared" si="157"/>
        <v>43.903097514592524</v>
      </c>
      <c r="Y394" s="76">
        <f t="shared" si="157"/>
        <v>43.870752193524325</v>
      </c>
      <c r="Z394" s="76">
        <f t="shared" si="157"/>
        <v>43.847625756889471</v>
      </c>
      <c r="AA394" s="76">
        <f t="shared" si="157"/>
        <v>43.831417540112518</v>
      </c>
      <c r="AB394" s="76">
        <f t="shared" si="157"/>
        <v>43.820216666084782</v>
      </c>
      <c r="AC394" s="76">
        <f t="shared" si="157"/>
        <v>43.812551349826641</v>
      </c>
    </row>
    <row r="395" spans="1:29" ht="15.75" thickBot="1" x14ac:dyDescent="0.3"/>
    <row r="396" spans="1:29" ht="15.75" thickBot="1" x14ac:dyDescent="0.3">
      <c r="A396" s="26" t="s">
        <v>208</v>
      </c>
      <c r="B396" s="27">
        <v>2023</v>
      </c>
      <c r="C396" s="27">
        <v>2024</v>
      </c>
      <c r="D396" s="27">
        <v>2025</v>
      </c>
      <c r="E396" s="27">
        <v>2026</v>
      </c>
      <c r="F396" s="27">
        <v>2027</v>
      </c>
      <c r="G396" s="27">
        <v>2028</v>
      </c>
      <c r="H396" s="27">
        <v>2029</v>
      </c>
      <c r="I396" s="27">
        <v>2030</v>
      </c>
      <c r="J396" s="27">
        <v>2031</v>
      </c>
      <c r="K396" s="27">
        <v>2032</v>
      </c>
      <c r="L396" s="27">
        <v>2033</v>
      </c>
      <c r="M396" s="27">
        <v>2034</v>
      </c>
      <c r="N396" s="27">
        <v>2035</v>
      </c>
      <c r="O396" s="27">
        <v>2036</v>
      </c>
      <c r="P396" s="27">
        <v>2037</v>
      </c>
      <c r="Q396" s="27">
        <v>2038</v>
      </c>
      <c r="R396" s="27">
        <v>2039</v>
      </c>
      <c r="S396" s="27">
        <v>2040</v>
      </c>
      <c r="T396" s="27">
        <v>2041</v>
      </c>
      <c r="U396" s="27">
        <v>2042</v>
      </c>
      <c r="V396" s="27">
        <v>2043</v>
      </c>
      <c r="W396" s="27">
        <v>2044</v>
      </c>
      <c r="X396" s="27">
        <v>2045</v>
      </c>
      <c r="Y396" s="27">
        <v>2046</v>
      </c>
      <c r="Z396" s="27">
        <v>2047</v>
      </c>
      <c r="AA396" s="27">
        <v>2048</v>
      </c>
      <c r="AB396" s="27">
        <v>2049</v>
      </c>
      <c r="AC396" s="28">
        <v>2050</v>
      </c>
    </row>
    <row r="397" spans="1:29" x14ac:dyDescent="0.25">
      <c r="A397" s="29" t="str">
        <f t="shared" ref="A397:A404" si="158">A373</f>
        <v>Capex vehicle</v>
      </c>
      <c r="B397" s="65">
        <f>((1+B358)^B365)*B358/(((1+B358)^B365)-1)*(B354)/B370/(B367)</f>
        <v>1.0347449498978036E-3</v>
      </c>
      <c r="C397" s="65">
        <f t="shared" ref="C397:AC397" si="159">((1+C358)^C365)*C358/(((1+C358)^C365)-1)*(C354)/C370/(C367)</f>
        <v>1.0347449498978036E-3</v>
      </c>
      <c r="D397" s="65">
        <f t="shared" si="159"/>
        <v>1.0347449498978036E-3</v>
      </c>
      <c r="E397" s="65">
        <f t="shared" si="159"/>
        <v>1.0347449498978036E-3</v>
      </c>
      <c r="F397" s="65">
        <f t="shared" si="159"/>
        <v>1.0347449498978036E-3</v>
      </c>
      <c r="G397" s="65">
        <f t="shared" si="159"/>
        <v>1.0347449498978036E-3</v>
      </c>
      <c r="H397" s="65">
        <f t="shared" si="159"/>
        <v>1.0347449498978036E-3</v>
      </c>
      <c r="I397" s="65">
        <f t="shared" si="159"/>
        <v>1.0347449498978036E-3</v>
      </c>
      <c r="J397" s="65">
        <f t="shared" si="159"/>
        <v>1.0347449498978036E-3</v>
      </c>
      <c r="K397" s="65">
        <f t="shared" si="159"/>
        <v>1.0347449498978036E-3</v>
      </c>
      <c r="L397" s="65">
        <f t="shared" si="159"/>
        <v>1.0347449498978036E-3</v>
      </c>
      <c r="M397" s="65">
        <f t="shared" si="159"/>
        <v>1.0347449498978036E-3</v>
      </c>
      <c r="N397" s="65">
        <f t="shared" si="159"/>
        <v>1.0347449498978036E-3</v>
      </c>
      <c r="O397" s="65">
        <f t="shared" si="159"/>
        <v>1.0347449498978036E-3</v>
      </c>
      <c r="P397" s="65">
        <f t="shared" si="159"/>
        <v>1.0347449498978036E-3</v>
      </c>
      <c r="Q397" s="65">
        <f t="shared" si="159"/>
        <v>1.0347449498978036E-3</v>
      </c>
      <c r="R397" s="65">
        <f t="shared" si="159"/>
        <v>1.0347449498978036E-3</v>
      </c>
      <c r="S397" s="65">
        <f t="shared" si="159"/>
        <v>1.0347449498978036E-3</v>
      </c>
      <c r="T397" s="65">
        <f t="shared" si="159"/>
        <v>1.0347449498978036E-3</v>
      </c>
      <c r="U397" s="65">
        <f t="shared" si="159"/>
        <v>1.0347449498978036E-3</v>
      </c>
      <c r="V397" s="65">
        <f t="shared" si="159"/>
        <v>1.0347449498978036E-3</v>
      </c>
      <c r="W397" s="65">
        <f t="shared" si="159"/>
        <v>1.0347449498978036E-3</v>
      </c>
      <c r="X397" s="65">
        <f t="shared" si="159"/>
        <v>1.0347449498978036E-3</v>
      </c>
      <c r="Y397" s="65">
        <f t="shared" si="159"/>
        <v>1.0347449498978036E-3</v>
      </c>
      <c r="Z397" s="65">
        <f t="shared" si="159"/>
        <v>1.0347449498978036E-3</v>
      </c>
      <c r="AA397" s="65">
        <f t="shared" si="159"/>
        <v>1.0347449498978036E-3</v>
      </c>
      <c r="AB397" s="65">
        <f t="shared" si="159"/>
        <v>1.0347449498978036E-3</v>
      </c>
      <c r="AC397" s="65">
        <f t="shared" si="159"/>
        <v>1.0347449498978036E-3</v>
      </c>
    </row>
    <row r="398" spans="1:29" x14ac:dyDescent="0.25">
      <c r="A398" s="30" t="str">
        <f t="shared" si="158"/>
        <v>Residual value (vehicle)</v>
      </c>
      <c r="B398" s="68">
        <f>((1+B358)^B365)*B358/(((1+B358)^B365)-1)*(B355)/B370/(B367)</f>
        <v>-1.0336086682377807E-4</v>
      </c>
      <c r="C398" s="68">
        <f t="shared" ref="C398:AC398" si="160">((1+C358)^C365)*C358/(((1+C358)^C365)-1)*(C355)/C370/(C367)</f>
        <v>-1.0331170855999495E-4</v>
      </c>
      <c r="D398" s="68">
        <f t="shared" si="160"/>
        <v>-1.0324133960030145E-4</v>
      </c>
      <c r="E398" s="68">
        <f t="shared" si="160"/>
        <v>-1.0314067185489343E-4</v>
      </c>
      <c r="F398" s="68">
        <f t="shared" si="160"/>
        <v>-1.0299679543326449E-4</v>
      </c>
      <c r="G398" s="68">
        <f t="shared" si="160"/>
        <v>-1.0279145268661591E-4</v>
      </c>
      <c r="H398" s="68">
        <f t="shared" si="160"/>
        <v>-1.0249899423929835E-4</v>
      </c>
      <c r="I398" s="68">
        <f t="shared" si="160"/>
        <v>-1.0208374516854875E-4</v>
      </c>
      <c r="J398" s="68">
        <f t="shared" si="160"/>
        <v>-1.0149683050993223E-4</v>
      </c>
      <c r="K398" s="68">
        <f t="shared" si="160"/>
        <v>-1.0067281291805218E-4</v>
      </c>
      <c r="L398" s="68">
        <f t="shared" si="160"/>
        <v>-9.9527129337690295E-5</v>
      </c>
      <c r="M398" s="68">
        <f t="shared" si="160"/>
        <v>-9.7956440009122124E-5</v>
      </c>
      <c r="N398" s="68">
        <f t="shared" si="160"/>
        <v>-9.5845601859790468E-5</v>
      </c>
      <c r="O398" s="68">
        <f t="shared" si="160"/>
        <v>-9.3086328614673487E-5</v>
      </c>
      <c r="P398" s="68">
        <f t="shared" si="160"/>
        <v>-8.9611490340159677E-5</v>
      </c>
      <c r="Q398" s="68">
        <f t="shared" si="160"/>
        <v>-8.5441784155991385E-5</v>
      </c>
      <c r="R398" s="68">
        <f t="shared" si="160"/>
        <v>-8.0726790257955685E-5</v>
      </c>
      <c r="S398" s="68">
        <f t="shared" si="160"/>
        <v>-7.5749190544932557E-5</v>
      </c>
      <c r="T398" s="68">
        <f t="shared" si="160"/>
        <v>-7.086954068392259E-5</v>
      </c>
      <c r="U398" s="68">
        <f t="shared" si="160"/>
        <v>-6.6427494974906487E-5</v>
      </c>
      <c r="V398" s="68">
        <f t="shared" si="160"/>
        <v>-6.2652388681716054E-5</v>
      </c>
      <c r="W398" s="68">
        <f t="shared" si="160"/>
        <v>-5.9629204624102501E-5</v>
      </c>
      <c r="X398" s="68">
        <f t="shared" si="160"/>
        <v>-5.7322381009659713E-5</v>
      </c>
      <c r="Y398" s="68">
        <f t="shared" si="160"/>
        <v>-5.5626680645522941E-5</v>
      </c>
      <c r="Z398" s="68">
        <f t="shared" si="160"/>
        <v>-5.4414279416293167E-5</v>
      </c>
      <c r="AA398" s="68">
        <f t="shared" si="160"/>
        <v>-5.3564565201592909E-5</v>
      </c>
      <c r="AB398" s="68">
        <f t="shared" si="160"/>
        <v>-5.2977360451717727E-5</v>
      </c>
      <c r="AC398" s="68">
        <f t="shared" si="160"/>
        <v>-5.2575506979843073E-5</v>
      </c>
    </row>
    <row r="399" spans="1:29" x14ac:dyDescent="0.25">
      <c r="A399" s="30" t="str">
        <f t="shared" si="158"/>
        <v>Capex costumization</v>
      </c>
      <c r="B399" s="66">
        <f>((1+B358)^B366)*B358/(((1+B358)^B366)-1)*(B356)/B370/(B367)</f>
        <v>6.8982996659853576E-5</v>
      </c>
      <c r="C399" s="66">
        <f t="shared" ref="C399:AC399" si="161">((1+C358)^C366)*C358/(((1+C358)^C366)-1)*(C356)/C370/(C367)</f>
        <v>6.8982996659853576E-5</v>
      </c>
      <c r="D399" s="66">
        <f t="shared" si="161"/>
        <v>6.8982996659853576E-5</v>
      </c>
      <c r="E399" s="66">
        <f t="shared" si="161"/>
        <v>6.8982996659853576E-5</v>
      </c>
      <c r="F399" s="66">
        <f t="shared" si="161"/>
        <v>6.8982996659853576E-5</v>
      </c>
      <c r="G399" s="66">
        <f t="shared" si="161"/>
        <v>6.8982996659853576E-5</v>
      </c>
      <c r="H399" s="66">
        <f t="shared" si="161"/>
        <v>6.8982996659853576E-5</v>
      </c>
      <c r="I399" s="66">
        <f t="shared" si="161"/>
        <v>6.8982996659853576E-5</v>
      </c>
      <c r="J399" s="66">
        <f t="shared" si="161"/>
        <v>6.8982996659853576E-5</v>
      </c>
      <c r="K399" s="66">
        <f t="shared" si="161"/>
        <v>6.8982996659853576E-5</v>
      </c>
      <c r="L399" s="66">
        <f t="shared" si="161"/>
        <v>6.8982996659853576E-5</v>
      </c>
      <c r="M399" s="66">
        <f t="shared" si="161"/>
        <v>6.8982996659853576E-5</v>
      </c>
      <c r="N399" s="66">
        <f t="shared" si="161"/>
        <v>6.8982996659853576E-5</v>
      </c>
      <c r="O399" s="66">
        <f t="shared" si="161"/>
        <v>6.8982996659853576E-5</v>
      </c>
      <c r="P399" s="66">
        <f t="shared" si="161"/>
        <v>6.8982996659853576E-5</v>
      </c>
      <c r="Q399" s="66">
        <f t="shared" si="161"/>
        <v>6.8982996659853576E-5</v>
      </c>
      <c r="R399" s="66">
        <f t="shared" si="161"/>
        <v>6.8982996659853576E-5</v>
      </c>
      <c r="S399" s="66">
        <f t="shared" si="161"/>
        <v>6.8982996659853576E-5</v>
      </c>
      <c r="T399" s="66">
        <f t="shared" si="161"/>
        <v>6.8982996659853576E-5</v>
      </c>
      <c r="U399" s="66">
        <f t="shared" si="161"/>
        <v>6.8982996659853576E-5</v>
      </c>
      <c r="V399" s="66">
        <f t="shared" si="161"/>
        <v>6.8982996659853576E-5</v>
      </c>
      <c r="W399" s="66">
        <f t="shared" si="161"/>
        <v>6.8982996659853576E-5</v>
      </c>
      <c r="X399" s="66">
        <f t="shared" si="161"/>
        <v>6.8982996659853576E-5</v>
      </c>
      <c r="Y399" s="66">
        <f t="shared" si="161"/>
        <v>6.8982996659853576E-5</v>
      </c>
      <c r="Z399" s="66">
        <f t="shared" si="161"/>
        <v>6.8982996659853576E-5</v>
      </c>
      <c r="AA399" s="66">
        <f t="shared" si="161"/>
        <v>6.8982996659853576E-5</v>
      </c>
      <c r="AB399" s="66">
        <f t="shared" si="161"/>
        <v>6.8982996659853576E-5</v>
      </c>
      <c r="AC399" s="66">
        <f t="shared" si="161"/>
        <v>6.8982996659853576E-5</v>
      </c>
    </row>
    <row r="400" spans="1:29" x14ac:dyDescent="0.25">
      <c r="A400" s="30" t="str">
        <f t="shared" si="158"/>
        <v>Residual value (costumization)</v>
      </c>
      <c r="B400" s="69">
        <f>((1+B358)^B366)*B358/(((1+B358)^B366)-1)*(B357)/B370/(B367)</f>
        <v>-6.8982996659853564E-6</v>
      </c>
      <c r="C400" s="69">
        <f t="shared" ref="C400:AC400" si="162">((1+C358)^C366)*C358/(((1+C358)^C366)-1)*(C357)/C370/(C367)</f>
        <v>-6.8982996659853564E-6</v>
      </c>
      <c r="D400" s="69">
        <f t="shared" si="162"/>
        <v>-6.8982996659853564E-6</v>
      </c>
      <c r="E400" s="69">
        <f t="shared" si="162"/>
        <v>-6.8982996659853564E-6</v>
      </c>
      <c r="F400" s="69">
        <f t="shared" si="162"/>
        <v>-6.8982996659853564E-6</v>
      </c>
      <c r="G400" s="69">
        <f t="shared" si="162"/>
        <v>-6.8982996659853564E-6</v>
      </c>
      <c r="H400" s="69">
        <f t="shared" si="162"/>
        <v>-6.8982996659853564E-6</v>
      </c>
      <c r="I400" s="69">
        <f t="shared" si="162"/>
        <v>-6.8982996659853564E-6</v>
      </c>
      <c r="J400" s="69">
        <f t="shared" si="162"/>
        <v>-6.8982996659853564E-6</v>
      </c>
      <c r="K400" s="69">
        <f t="shared" si="162"/>
        <v>-6.8982996659853564E-6</v>
      </c>
      <c r="L400" s="69">
        <f t="shared" si="162"/>
        <v>-6.8982996659853564E-6</v>
      </c>
      <c r="M400" s="69">
        <f t="shared" si="162"/>
        <v>-6.8982996659853564E-6</v>
      </c>
      <c r="N400" s="69">
        <f t="shared" si="162"/>
        <v>-6.8982996659853564E-6</v>
      </c>
      <c r="O400" s="69">
        <f t="shared" si="162"/>
        <v>-6.8982996659853564E-6</v>
      </c>
      <c r="P400" s="69">
        <f t="shared" si="162"/>
        <v>-6.8982996659853564E-6</v>
      </c>
      <c r="Q400" s="69">
        <f t="shared" si="162"/>
        <v>-6.8982996659853564E-6</v>
      </c>
      <c r="R400" s="69">
        <f t="shared" si="162"/>
        <v>-6.8982996659853564E-6</v>
      </c>
      <c r="S400" s="69">
        <f t="shared" si="162"/>
        <v>-6.8982996659853564E-6</v>
      </c>
      <c r="T400" s="69">
        <f t="shared" si="162"/>
        <v>-6.8982996659853564E-6</v>
      </c>
      <c r="U400" s="69">
        <f t="shared" si="162"/>
        <v>-6.8982996659853564E-6</v>
      </c>
      <c r="V400" s="69">
        <f t="shared" si="162"/>
        <v>-6.8982996659853564E-6</v>
      </c>
      <c r="W400" s="69">
        <f t="shared" si="162"/>
        <v>-6.8982996659853564E-6</v>
      </c>
      <c r="X400" s="69">
        <f t="shared" si="162"/>
        <v>-6.8982996659853564E-6</v>
      </c>
      <c r="Y400" s="69">
        <f t="shared" si="162"/>
        <v>-6.8982996659853564E-6</v>
      </c>
      <c r="Z400" s="69">
        <f t="shared" si="162"/>
        <v>-6.8982996659853564E-6</v>
      </c>
      <c r="AA400" s="69">
        <f t="shared" si="162"/>
        <v>-6.8982996659853564E-6</v>
      </c>
      <c r="AB400" s="69">
        <f t="shared" si="162"/>
        <v>-6.8982996659853564E-6</v>
      </c>
      <c r="AC400" s="69">
        <f t="shared" si="162"/>
        <v>-6.8982996659853564E-6</v>
      </c>
    </row>
    <row r="401" spans="1:29" x14ac:dyDescent="0.25">
      <c r="A401" s="30" t="str">
        <f t="shared" si="158"/>
        <v>Opex fix (admin, crew, insurance)</v>
      </c>
      <c r="B401" s="66">
        <f>B359/B370/(B367)</f>
        <v>1.0654632223259673E-3</v>
      </c>
      <c r="C401" s="66">
        <f t="shared" ref="C401:AC401" si="163">C359/C370/(C367)</f>
        <v>1.0654632223259673E-3</v>
      </c>
      <c r="D401" s="66">
        <f t="shared" si="163"/>
        <v>1.0654632223259673E-3</v>
      </c>
      <c r="E401" s="66">
        <f t="shared" si="163"/>
        <v>1.0654632223259673E-3</v>
      </c>
      <c r="F401" s="66">
        <f t="shared" si="163"/>
        <v>1.0654632223259673E-3</v>
      </c>
      <c r="G401" s="66">
        <f t="shared" si="163"/>
        <v>1.0654632223259673E-3</v>
      </c>
      <c r="H401" s="66">
        <f t="shared" si="163"/>
        <v>1.0654632223259673E-3</v>
      </c>
      <c r="I401" s="66">
        <f t="shared" si="163"/>
        <v>1.0654632223259673E-3</v>
      </c>
      <c r="J401" s="66">
        <f t="shared" si="163"/>
        <v>1.0654632223259673E-3</v>
      </c>
      <c r="K401" s="66">
        <f t="shared" si="163"/>
        <v>1.0654632223259673E-3</v>
      </c>
      <c r="L401" s="66">
        <f t="shared" si="163"/>
        <v>1.0654632223259673E-3</v>
      </c>
      <c r="M401" s="66">
        <f t="shared" si="163"/>
        <v>1.0654632223259673E-3</v>
      </c>
      <c r="N401" s="66">
        <f t="shared" si="163"/>
        <v>1.0654632223259673E-3</v>
      </c>
      <c r="O401" s="66">
        <f t="shared" si="163"/>
        <v>1.0654632223259673E-3</v>
      </c>
      <c r="P401" s="66">
        <f t="shared" si="163"/>
        <v>1.0654632223259673E-3</v>
      </c>
      <c r="Q401" s="66">
        <f t="shared" si="163"/>
        <v>1.0654632223259673E-3</v>
      </c>
      <c r="R401" s="66">
        <f t="shared" si="163"/>
        <v>1.0654632223259673E-3</v>
      </c>
      <c r="S401" s="66">
        <f t="shared" si="163"/>
        <v>1.0654632223259673E-3</v>
      </c>
      <c r="T401" s="66">
        <f t="shared" si="163"/>
        <v>1.0654632223259673E-3</v>
      </c>
      <c r="U401" s="66">
        <f t="shared" si="163"/>
        <v>1.0654632223259673E-3</v>
      </c>
      <c r="V401" s="66">
        <f t="shared" si="163"/>
        <v>1.0654632223259673E-3</v>
      </c>
      <c r="W401" s="66">
        <f t="shared" si="163"/>
        <v>1.0654632223259673E-3</v>
      </c>
      <c r="X401" s="66">
        <f t="shared" si="163"/>
        <v>1.0654632223259673E-3</v>
      </c>
      <c r="Y401" s="66">
        <f t="shared" si="163"/>
        <v>1.0654632223259673E-3</v>
      </c>
      <c r="Z401" s="66">
        <f t="shared" si="163"/>
        <v>1.0654632223259673E-3</v>
      </c>
      <c r="AA401" s="66">
        <f t="shared" si="163"/>
        <v>1.0654632223259673E-3</v>
      </c>
      <c r="AB401" s="66">
        <f t="shared" si="163"/>
        <v>1.0654632223259673E-3</v>
      </c>
      <c r="AC401" s="66">
        <f t="shared" si="163"/>
        <v>1.0654632223259673E-3</v>
      </c>
    </row>
    <row r="402" spans="1:29" x14ac:dyDescent="0.25">
      <c r="A402" s="30" t="str">
        <f t="shared" si="158"/>
        <v>Opex maintenance &amp; repair</v>
      </c>
      <c r="B402" s="66">
        <f>B360/B370/(B367)</f>
        <v>4.305425874053325E-4</v>
      </c>
      <c r="C402" s="66">
        <f t="shared" ref="C402:AC402" si="164">C360/C370/(C367)</f>
        <v>4.305425874053325E-4</v>
      </c>
      <c r="D402" s="66">
        <f t="shared" si="164"/>
        <v>4.305425874053325E-4</v>
      </c>
      <c r="E402" s="66">
        <f t="shared" si="164"/>
        <v>4.305425874053325E-4</v>
      </c>
      <c r="F402" s="66">
        <f t="shared" si="164"/>
        <v>4.305425874053325E-4</v>
      </c>
      <c r="G402" s="66">
        <f t="shared" si="164"/>
        <v>4.305425874053325E-4</v>
      </c>
      <c r="H402" s="66">
        <f t="shared" si="164"/>
        <v>4.305425874053325E-4</v>
      </c>
      <c r="I402" s="66">
        <f t="shared" si="164"/>
        <v>4.305425874053325E-4</v>
      </c>
      <c r="J402" s="66">
        <f t="shared" si="164"/>
        <v>4.305425874053325E-4</v>
      </c>
      <c r="K402" s="66">
        <f t="shared" si="164"/>
        <v>4.305425874053325E-4</v>
      </c>
      <c r="L402" s="66">
        <f t="shared" si="164"/>
        <v>4.305425874053325E-4</v>
      </c>
      <c r="M402" s="66">
        <f t="shared" si="164"/>
        <v>4.305425874053325E-4</v>
      </c>
      <c r="N402" s="66">
        <f t="shared" si="164"/>
        <v>4.305425874053325E-4</v>
      </c>
      <c r="O402" s="66">
        <f t="shared" si="164"/>
        <v>4.305425874053325E-4</v>
      </c>
      <c r="P402" s="66">
        <f t="shared" si="164"/>
        <v>4.305425874053325E-4</v>
      </c>
      <c r="Q402" s="66">
        <f t="shared" si="164"/>
        <v>4.305425874053325E-4</v>
      </c>
      <c r="R402" s="66">
        <f t="shared" si="164"/>
        <v>4.305425874053325E-4</v>
      </c>
      <c r="S402" s="66">
        <f t="shared" si="164"/>
        <v>4.305425874053325E-4</v>
      </c>
      <c r="T402" s="66">
        <f t="shared" si="164"/>
        <v>4.305425874053325E-4</v>
      </c>
      <c r="U402" s="66">
        <f t="shared" si="164"/>
        <v>4.305425874053325E-4</v>
      </c>
      <c r="V402" s="66">
        <f t="shared" si="164"/>
        <v>4.305425874053325E-4</v>
      </c>
      <c r="W402" s="66">
        <f t="shared" si="164"/>
        <v>4.305425874053325E-4</v>
      </c>
      <c r="X402" s="66">
        <f t="shared" si="164"/>
        <v>4.305425874053325E-4</v>
      </c>
      <c r="Y402" s="66">
        <f t="shared" si="164"/>
        <v>4.305425874053325E-4</v>
      </c>
      <c r="Z402" s="66">
        <f t="shared" si="164"/>
        <v>4.305425874053325E-4</v>
      </c>
      <c r="AA402" s="66">
        <f t="shared" si="164"/>
        <v>4.305425874053325E-4</v>
      </c>
      <c r="AB402" s="66">
        <f t="shared" si="164"/>
        <v>4.305425874053325E-4</v>
      </c>
      <c r="AC402" s="66">
        <f t="shared" si="164"/>
        <v>4.305425874053325E-4</v>
      </c>
    </row>
    <row r="403" spans="1:29" x14ac:dyDescent="0.25">
      <c r="A403" s="30" t="str">
        <f t="shared" si="158"/>
        <v>Opex var (mode-fees)</v>
      </c>
      <c r="B403" s="66">
        <f>B361*B370/B370/(B367)</f>
        <v>8.6011184229469056E-5</v>
      </c>
      <c r="C403" s="66">
        <f t="shared" ref="C403:AC403" si="165">C361*C370/C370/(C367)</f>
        <v>8.6011184229469056E-5</v>
      </c>
      <c r="D403" s="66">
        <f t="shared" si="165"/>
        <v>8.6011184229469056E-5</v>
      </c>
      <c r="E403" s="66">
        <f t="shared" si="165"/>
        <v>8.6011184229469056E-5</v>
      </c>
      <c r="F403" s="66">
        <f t="shared" si="165"/>
        <v>8.6011184229469056E-5</v>
      </c>
      <c r="G403" s="66">
        <f t="shared" si="165"/>
        <v>8.6011184229469056E-5</v>
      </c>
      <c r="H403" s="66">
        <f t="shared" si="165"/>
        <v>8.6011184229469056E-5</v>
      </c>
      <c r="I403" s="66">
        <f t="shared" si="165"/>
        <v>8.6011184229469056E-5</v>
      </c>
      <c r="J403" s="66">
        <f t="shared" si="165"/>
        <v>8.6011184229469056E-5</v>
      </c>
      <c r="K403" s="66">
        <f t="shared" si="165"/>
        <v>8.6011184229469056E-5</v>
      </c>
      <c r="L403" s="66">
        <f t="shared" si="165"/>
        <v>8.6011184229469056E-5</v>
      </c>
      <c r="M403" s="66">
        <f t="shared" si="165"/>
        <v>8.6011184229469056E-5</v>
      </c>
      <c r="N403" s="66">
        <f t="shared" si="165"/>
        <v>8.6011184229469056E-5</v>
      </c>
      <c r="O403" s="66">
        <f t="shared" si="165"/>
        <v>8.6011184229469056E-5</v>
      </c>
      <c r="P403" s="66">
        <f t="shared" si="165"/>
        <v>8.6011184229469056E-5</v>
      </c>
      <c r="Q403" s="66">
        <f t="shared" si="165"/>
        <v>8.6011184229469056E-5</v>
      </c>
      <c r="R403" s="66">
        <f t="shared" si="165"/>
        <v>8.6011184229469056E-5</v>
      </c>
      <c r="S403" s="66">
        <f t="shared" si="165"/>
        <v>8.6011184229469056E-5</v>
      </c>
      <c r="T403" s="66">
        <f t="shared" si="165"/>
        <v>8.6011184229469056E-5</v>
      </c>
      <c r="U403" s="66">
        <f t="shared" si="165"/>
        <v>8.6011184229469056E-5</v>
      </c>
      <c r="V403" s="66">
        <f t="shared" si="165"/>
        <v>8.6011184229469056E-5</v>
      </c>
      <c r="W403" s="66">
        <f t="shared" si="165"/>
        <v>8.6011184229469056E-5</v>
      </c>
      <c r="X403" s="66">
        <f t="shared" si="165"/>
        <v>8.6011184229469056E-5</v>
      </c>
      <c r="Y403" s="66">
        <f t="shared" si="165"/>
        <v>8.6011184229469056E-5</v>
      </c>
      <c r="Z403" s="66">
        <f t="shared" si="165"/>
        <v>8.6011184229469056E-5</v>
      </c>
      <c r="AA403" s="66">
        <f t="shared" si="165"/>
        <v>8.6011184229469056E-5</v>
      </c>
      <c r="AB403" s="66">
        <f t="shared" si="165"/>
        <v>8.6011184229469056E-5</v>
      </c>
      <c r="AC403" s="66">
        <f t="shared" si="165"/>
        <v>8.6011184229469056E-5</v>
      </c>
    </row>
    <row r="404" spans="1:29" x14ac:dyDescent="0.25">
      <c r="A404" s="30" t="str">
        <f t="shared" si="158"/>
        <v>Fuel Cost</v>
      </c>
      <c r="B404" s="66">
        <f>B362*B363*B370/B370/(B367)</f>
        <v>2.1494771182553069E-3</v>
      </c>
      <c r="C404" s="66">
        <f t="shared" ref="C404:AC404" si="166">C362*C363*C370/C370/(C367)</f>
        <v>2.1493287336269364E-3</v>
      </c>
      <c r="D404" s="66">
        <f t="shared" si="166"/>
        <v>2.1491163243364253E-3</v>
      </c>
      <c r="E404" s="66">
        <f t="shared" si="166"/>
        <v>2.14881245790906E-3</v>
      </c>
      <c r="F404" s="66">
        <f t="shared" si="166"/>
        <v>2.1483781657328982E-3</v>
      </c>
      <c r="G404" s="66">
        <f t="shared" si="166"/>
        <v>2.1477583369430842E-3</v>
      </c>
      <c r="H404" s="66">
        <f t="shared" si="166"/>
        <v>2.1468755486857413E-3</v>
      </c>
      <c r="I404" s="66">
        <f t="shared" si="166"/>
        <v>2.1456221159095916E-3</v>
      </c>
      <c r="J404" s="66">
        <f t="shared" si="166"/>
        <v>2.1438505091277019E-3</v>
      </c>
      <c r="K404" s="66">
        <f t="shared" si="166"/>
        <v>2.1413632051683635E-3</v>
      </c>
      <c r="L404" s="66">
        <f t="shared" si="166"/>
        <v>2.1379049497455864E-3</v>
      </c>
      <c r="M404" s="66">
        <f t="shared" si="166"/>
        <v>2.1331638109345504E-3</v>
      </c>
      <c r="N404" s="66">
        <f t="shared" si="166"/>
        <v>2.1267922284124146E-3</v>
      </c>
      <c r="O404" s="66">
        <f t="shared" si="166"/>
        <v>2.118463339156764E-3</v>
      </c>
      <c r="P404" s="66">
        <f t="shared" si="166"/>
        <v>2.1079745109042758E-3</v>
      </c>
      <c r="Q404" s="66">
        <f t="shared" si="166"/>
        <v>2.0953882180831502E-3</v>
      </c>
      <c r="R404" s="66">
        <f t="shared" si="166"/>
        <v>2.0811559697593205E-3</v>
      </c>
      <c r="S404" s="66">
        <f t="shared" si="166"/>
        <v>2.0661310435972982E-3</v>
      </c>
      <c r="T404" s="66">
        <f t="shared" si="166"/>
        <v>2.0514017798788087E-3</v>
      </c>
      <c r="U404" s="66">
        <f t="shared" si="166"/>
        <v>2.037993427935265E-3</v>
      </c>
      <c r="V404" s="66">
        <f t="shared" si="166"/>
        <v>2.0265982381692882E-3</v>
      </c>
      <c r="W404" s="66">
        <f t="shared" si="166"/>
        <v>2.0174727319296035E-3</v>
      </c>
      <c r="X404" s="66">
        <f t="shared" si="166"/>
        <v>2.0105095656498539E-3</v>
      </c>
      <c r="Y404" s="66">
        <f t="shared" si="166"/>
        <v>2.0053910799874954E-3</v>
      </c>
      <c r="Z404" s="66">
        <f t="shared" si="166"/>
        <v>2.0017314367863233E-3</v>
      </c>
      <c r="AA404" s="66">
        <f t="shared" si="166"/>
        <v>1.9991665673571302E-3</v>
      </c>
      <c r="AB404" s="66">
        <f t="shared" si="166"/>
        <v>1.9973940849323628E-3</v>
      </c>
      <c r="AC404" s="66">
        <f t="shared" si="166"/>
        <v>1.9961810868829068E-3</v>
      </c>
    </row>
    <row r="405" spans="1:29" x14ac:dyDescent="0.25">
      <c r="A405" s="59" t="str">
        <f>A368</f>
        <v>Market failure (av. utilization)</v>
      </c>
      <c r="B405" s="66">
        <f t="shared" ref="B405:AC405" si="167">B394/B368-B394/B367</f>
        <v>4.5529257860623742E-3</v>
      </c>
      <c r="C405" s="66">
        <f t="shared" si="167"/>
        <v>4.5528304509277698E-3</v>
      </c>
      <c r="D405" s="66">
        <f t="shared" si="167"/>
        <v>4.5526939808060033E-3</v>
      </c>
      <c r="E405" s="66">
        <f t="shared" si="167"/>
        <v>4.5524987506998108E-3</v>
      </c>
      <c r="F405" s="66">
        <f t="shared" si="167"/>
        <v>4.5522197237983959E-3</v>
      </c>
      <c r="G405" s="66">
        <f t="shared" si="167"/>
        <v>4.5518214921098643E-3</v>
      </c>
      <c r="H405" s="66">
        <f t="shared" si="167"/>
        <v>4.5512543124884676E-3</v>
      </c>
      <c r="I405" s="66">
        <f t="shared" si="167"/>
        <v>4.5504489987322995E-3</v>
      </c>
      <c r="J405" s="66">
        <f t="shared" si="167"/>
        <v>4.5493107651236649E-3</v>
      </c>
      <c r="K405" s="66">
        <f t="shared" si="167"/>
        <v>4.5477127056725757E-3</v>
      </c>
      <c r="L405" s="66">
        <f t="shared" si="167"/>
        <v>4.5454908229220214E-3</v>
      </c>
      <c r="M405" s="66">
        <f t="shared" si="167"/>
        <v>4.542444704791807E-3</v>
      </c>
      <c r="N405" s="66">
        <f t="shared" si="167"/>
        <v>4.5383510484336221E-3</v>
      </c>
      <c r="O405" s="66">
        <f t="shared" si="167"/>
        <v>4.5329998487372274E-3</v>
      </c>
      <c r="P405" s="66">
        <f t="shared" si="167"/>
        <v>4.5262609171897615E-3</v>
      </c>
      <c r="Q405" s="66">
        <f t="shared" si="167"/>
        <v>4.518174392773861E-3</v>
      </c>
      <c r="R405" s="66">
        <f t="shared" si="167"/>
        <v>4.509030364011824E-3</v>
      </c>
      <c r="S405" s="66">
        <f t="shared" si="167"/>
        <v>4.4993770503647468E-3</v>
      </c>
      <c r="T405" s="66">
        <f t="shared" si="167"/>
        <v>4.4899136958742262E-3</v>
      </c>
      <c r="U405" s="66">
        <f t="shared" si="167"/>
        <v>4.4812990094920324E-3</v>
      </c>
      <c r="V405" s="66">
        <f t="shared" si="167"/>
        <v>4.4739777528221012E-3</v>
      </c>
      <c r="W405" s="66">
        <f t="shared" si="167"/>
        <v>4.4681147373922684E-3</v>
      </c>
      <c r="X405" s="66">
        <f t="shared" si="167"/>
        <v>4.4636409964001122E-3</v>
      </c>
      <c r="Y405" s="66">
        <f t="shared" si="167"/>
        <v>4.4603524379763287E-3</v>
      </c>
      <c r="Z405" s="66">
        <f t="shared" si="167"/>
        <v>4.4580011662777967E-3</v>
      </c>
      <c r="AA405" s="66">
        <f t="shared" si="167"/>
        <v>4.456353272052108E-3</v>
      </c>
      <c r="AB405" s="66">
        <f t="shared" si="167"/>
        <v>4.4552144758546628E-3</v>
      </c>
      <c r="AC405" s="66">
        <f t="shared" si="167"/>
        <v>4.4544351408683592E-3</v>
      </c>
    </row>
    <row r="406" spans="1:29" x14ac:dyDescent="0.25">
      <c r="A406" s="59" t="str">
        <f>A369</f>
        <v>Payload loss (fuel)</v>
      </c>
      <c r="B406" s="66">
        <f>B394/(B367-B369)-B394/B367</f>
        <v>0</v>
      </c>
      <c r="C406" s="66">
        <f t="shared" ref="C406:AC406" si="168">C394/(C367-C369)-C394/C367</f>
        <v>0</v>
      </c>
      <c r="D406" s="66">
        <f t="shared" si="168"/>
        <v>0</v>
      </c>
      <c r="E406" s="66">
        <f t="shared" si="168"/>
        <v>0</v>
      </c>
      <c r="F406" s="66">
        <f t="shared" si="168"/>
        <v>0</v>
      </c>
      <c r="G406" s="66">
        <f t="shared" si="168"/>
        <v>0</v>
      </c>
      <c r="H406" s="66">
        <f t="shared" si="168"/>
        <v>0</v>
      </c>
      <c r="I406" s="66">
        <f t="shared" si="168"/>
        <v>0</v>
      </c>
      <c r="J406" s="66">
        <f t="shared" si="168"/>
        <v>0</v>
      </c>
      <c r="K406" s="66">
        <f t="shared" si="168"/>
        <v>0</v>
      </c>
      <c r="L406" s="66">
        <f t="shared" si="168"/>
        <v>0</v>
      </c>
      <c r="M406" s="66">
        <f t="shared" si="168"/>
        <v>0</v>
      </c>
      <c r="N406" s="66">
        <f t="shared" si="168"/>
        <v>0</v>
      </c>
      <c r="O406" s="66">
        <f t="shared" si="168"/>
        <v>0</v>
      </c>
      <c r="P406" s="66">
        <f t="shared" si="168"/>
        <v>0</v>
      </c>
      <c r="Q406" s="66">
        <f t="shared" si="168"/>
        <v>0</v>
      </c>
      <c r="R406" s="66">
        <f t="shared" si="168"/>
        <v>0</v>
      </c>
      <c r="S406" s="66">
        <f t="shared" si="168"/>
        <v>0</v>
      </c>
      <c r="T406" s="66">
        <f t="shared" si="168"/>
        <v>0</v>
      </c>
      <c r="U406" s="66">
        <f t="shared" si="168"/>
        <v>0</v>
      </c>
      <c r="V406" s="66">
        <f t="shared" si="168"/>
        <v>0</v>
      </c>
      <c r="W406" s="66">
        <f t="shared" si="168"/>
        <v>0</v>
      </c>
      <c r="X406" s="66">
        <f t="shared" si="168"/>
        <v>0</v>
      </c>
      <c r="Y406" s="66">
        <f t="shared" si="168"/>
        <v>0</v>
      </c>
      <c r="Z406" s="66">
        <f t="shared" si="168"/>
        <v>0</v>
      </c>
      <c r="AA406" s="66">
        <f t="shared" si="168"/>
        <v>0</v>
      </c>
      <c r="AB406" s="66">
        <f t="shared" si="168"/>
        <v>0</v>
      </c>
      <c r="AC406" s="66">
        <f t="shared" si="168"/>
        <v>0</v>
      </c>
    </row>
    <row r="407" spans="1:29" ht="15.75" thickBot="1" x14ac:dyDescent="0.3">
      <c r="A407" s="59" t="str">
        <f>A344</f>
        <v>Emission Cost</v>
      </c>
      <c r="B407" s="68">
        <f>B364*B370/B370/(B367)</f>
        <v>0</v>
      </c>
      <c r="C407" s="68">
        <f t="shared" ref="C407:AC407" si="169">C364*C370/C370/(C367)</f>
        <v>0</v>
      </c>
      <c r="D407" s="68">
        <f t="shared" si="169"/>
        <v>0</v>
      </c>
      <c r="E407" s="68">
        <f t="shared" si="169"/>
        <v>0</v>
      </c>
      <c r="F407" s="68">
        <f t="shared" si="169"/>
        <v>0</v>
      </c>
      <c r="G407" s="68">
        <f t="shared" si="169"/>
        <v>0</v>
      </c>
      <c r="H407" s="68">
        <f t="shared" si="169"/>
        <v>0</v>
      </c>
      <c r="I407" s="68">
        <f t="shared" si="169"/>
        <v>0</v>
      </c>
      <c r="J407" s="68">
        <f t="shared" si="169"/>
        <v>0</v>
      </c>
      <c r="K407" s="68">
        <f t="shared" si="169"/>
        <v>0</v>
      </c>
      <c r="L407" s="68">
        <f t="shared" si="169"/>
        <v>0</v>
      </c>
      <c r="M407" s="68">
        <f t="shared" si="169"/>
        <v>0</v>
      </c>
      <c r="N407" s="68">
        <f t="shared" si="169"/>
        <v>0</v>
      </c>
      <c r="O407" s="68">
        <f t="shared" si="169"/>
        <v>0</v>
      </c>
      <c r="P407" s="68">
        <f t="shared" si="169"/>
        <v>0</v>
      </c>
      <c r="Q407" s="68">
        <f t="shared" si="169"/>
        <v>0</v>
      </c>
      <c r="R407" s="68">
        <f t="shared" si="169"/>
        <v>0</v>
      </c>
      <c r="S407" s="68">
        <f t="shared" si="169"/>
        <v>0</v>
      </c>
      <c r="T407" s="68">
        <f t="shared" si="169"/>
        <v>0</v>
      </c>
      <c r="U407" s="68">
        <f t="shared" si="169"/>
        <v>0</v>
      </c>
      <c r="V407" s="68">
        <f t="shared" si="169"/>
        <v>0</v>
      </c>
      <c r="W407" s="68">
        <f t="shared" si="169"/>
        <v>0</v>
      </c>
      <c r="X407" s="68">
        <f t="shared" si="169"/>
        <v>0</v>
      </c>
      <c r="Y407" s="68">
        <f t="shared" si="169"/>
        <v>0</v>
      </c>
      <c r="Z407" s="68">
        <f t="shared" si="169"/>
        <v>0</v>
      </c>
      <c r="AA407" s="68">
        <f t="shared" si="169"/>
        <v>0</v>
      </c>
      <c r="AB407" s="68">
        <f t="shared" si="169"/>
        <v>0</v>
      </c>
      <c r="AC407" s="68">
        <f t="shared" si="169"/>
        <v>0</v>
      </c>
    </row>
    <row r="408" spans="1:29" ht="15.75" thickBot="1" x14ac:dyDescent="0.3">
      <c r="A408" s="31" t="s">
        <v>210</v>
      </c>
      <c r="B408" s="76">
        <f>B397+B398+B399+B400+B401+B402+B403+B404+B405+B406+B407</f>
        <v>9.2778886783463441E-3</v>
      </c>
      <c r="C408" s="67">
        <f t="shared" ref="C408:AC408" si="170">C397+C398+C399+C400+C401+C402+C403+C404+C405+C406+C407</f>
        <v>9.2776941168471513E-3</v>
      </c>
      <c r="D408" s="67">
        <f t="shared" si="170"/>
        <v>9.2774156063945672E-3</v>
      </c>
      <c r="E408" s="67">
        <f t="shared" si="170"/>
        <v>9.2770171776064177E-3</v>
      </c>
      <c r="F408" s="67">
        <f t="shared" si="170"/>
        <v>9.2764477349504704E-3</v>
      </c>
      <c r="G408" s="67">
        <f t="shared" si="170"/>
        <v>9.2756350172187724E-3</v>
      </c>
      <c r="H408" s="67">
        <f t="shared" si="170"/>
        <v>9.2744775077873501E-3</v>
      </c>
      <c r="I408" s="67">
        <f t="shared" si="170"/>
        <v>9.2728340103257825E-3</v>
      </c>
      <c r="J408" s="67">
        <f t="shared" si="170"/>
        <v>9.2705110845938757E-3</v>
      </c>
      <c r="K408" s="67">
        <f t="shared" si="170"/>
        <v>9.2672497387753273E-3</v>
      </c>
      <c r="L408" s="67">
        <f t="shared" si="170"/>
        <v>9.2627152841823577E-3</v>
      </c>
      <c r="M408" s="67">
        <f t="shared" si="170"/>
        <v>9.256498716569677E-3</v>
      </c>
      <c r="N408" s="67">
        <f t="shared" si="170"/>
        <v>9.2481443158386866E-3</v>
      </c>
      <c r="O408" s="67">
        <f t="shared" si="170"/>
        <v>9.2372235001317582E-3</v>
      </c>
      <c r="P408" s="67">
        <f t="shared" si="170"/>
        <v>9.2234705786063183E-3</v>
      </c>
      <c r="Q408" s="67">
        <f t="shared" si="170"/>
        <v>9.2069674675534612E-3</v>
      </c>
      <c r="R408" s="67">
        <f t="shared" si="170"/>
        <v>9.1883061843656307E-3</v>
      </c>
      <c r="S408" s="67">
        <f t="shared" si="170"/>
        <v>9.1686055442695528E-3</v>
      </c>
      <c r="T408" s="67">
        <f t="shared" si="170"/>
        <v>9.1492925759215533E-3</v>
      </c>
      <c r="U408" s="67">
        <f t="shared" si="170"/>
        <v>9.1317115833048322E-3</v>
      </c>
      <c r="V408" s="67">
        <f t="shared" si="170"/>
        <v>9.1167702431621152E-3</v>
      </c>
      <c r="W408" s="67">
        <f t="shared" si="170"/>
        <v>9.1048049055502088E-3</v>
      </c>
      <c r="X408" s="67">
        <f t="shared" si="170"/>
        <v>9.0956748218927463E-3</v>
      </c>
      <c r="Y408" s="67">
        <f t="shared" si="170"/>
        <v>9.0889634781707411E-3</v>
      </c>
      <c r="Z408" s="67">
        <f t="shared" si="170"/>
        <v>9.0841649645002683E-3</v>
      </c>
      <c r="AA408" s="67">
        <f t="shared" si="170"/>
        <v>9.0808019150600862E-3</v>
      </c>
      <c r="AB408" s="67">
        <f t="shared" si="170"/>
        <v>9.0784778411877494E-3</v>
      </c>
      <c r="AC408" s="67">
        <f t="shared" si="170"/>
        <v>9.0768873616238633E-3</v>
      </c>
    </row>
    <row r="410" spans="1:29" x14ac:dyDescent="0.25">
      <c r="B410" s="40"/>
    </row>
  </sheetData>
  <conditionalFormatting sqref="Q11:AR27">
    <cfRule type="colorScale" priority="16">
      <colorScale>
        <cfvo type="min"/>
        <cfvo type="max"/>
        <color rgb="FFFF7128"/>
        <color rgb="FFFFEF9C"/>
      </colorScale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0">
      <colorScale>
        <cfvo type="min"/>
        <cfvo type="max"/>
        <color rgb="FFFF7128"/>
        <color rgb="FFFFEF9C"/>
      </colorScale>
    </cfRule>
  </conditionalFormatting>
  <conditionalFormatting sqref="Q117:AR133">
    <cfRule type="colorScale" priority="11">
      <colorScale>
        <cfvo type="min"/>
        <cfvo type="max"/>
        <color rgb="FFFF7128"/>
        <color rgb="FFFFEF9C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">
      <colorScale>
        <cfvo type="min"/>
        <cfvo type="max"/>
        <color rgb="FFFF7128"/>
        <color rgb="FFFFEF9C"/>
      </colorScale>
    </cfRule>
  </conditionalFormatting>
  <conditionalFormatting sqref="Q225:AR241">
    <cfRule type="colorScale" priority="6">
      <colorScale>
        <cfvo type="min"/>
        <cfvo type="max"/>
        <color rgb="FFFF7128"/>
        <color rgb="FFFFEF9C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max"/>
        <color rgb="FFFF7128"/>
        <color rgb="FFFFEF9C"/>
      </colorScale>
    </cfRule>
  </conditionalFormatting>
  <conditionalFormatting sqref="Q334:AR350">
    <cfRule type="colorScale" priority="1">
      <colorScale>
        <cfvo type="min"/>
        <cfvo type="max"/>
        <color rgb="FFFF7128"/>
        <color rgb="FFFFEF9C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51069-B129-4F0E-816D-8F0D4D8E4B10}">
  <sheetPr codeName="Sheet12">
    <tabColor theme="5"/>
  </sheetPr>
  <dimension ref="A1:AR410"/>
  <sheetViews>
    <sheetView topLeftCell="A112" zoomScale="80" zoomScaleNormal="80" workbookViewId="0">
      <selection activeCell="R182" sqref="R182"/>
    </sheetView>
  </sheetViews>
  <sheetFormatPr defaultColWidth="9.140625" defaultRowHeight="15" x14ac:dyDescent="0.25"/>
  <cols>
    <col min="1" max="1" width="38.7109375" style="4" customWidth="1"/>
    <col min="2" max="2" width="21.42578125" style="4" bestFit="1" customWidth="1"/>
    <col min="3" max="4" width="14.85546875" style="4" bestFit="1" customWidth="1"/>
    <col min="5" max="5" width="28" style="4" bestFit="1" customWidth="1"/>
    <col min="6" max="11" width="14.85546875" style="4" bestFit="1" customWidth="1"/>
    <col min="12" max="12" width="24.42578125" style="4" bestFit="1" customWidth="1"/>
    <col min="13" max="29" width="14.85546875" style="4" bestFit="1" customWidth="1"/>
    <col min="30" max="44" width="13.7109375" style="4" bestFit="1" customWidth="1"/>
    <col min="45" max="16384" width="9.140625" style="4"/>
  </cols>
  <sheetData>
    <row r="1" spans="1:44" s="3" customFormat="1" ht="21" x14ac:dyDescent="0.35">
      <c r="A1" s="2" t="str">
        <f>'Parameter Input'!A141</f>
        <v>Short-sea: Dry bulk</v>
      </c>
    </row>
    <row r="2" spans="1:44" s="3" customFormat="1" ht="21" x14ac:dyDescent="0.35">
      <c r="A2" s="2" t="s">
        <v>290</v>
      </c>
    </row>
    <row r="3" spans="1:44" x14ac:dyDescent="0.25">
      <c r="A3" s="33" t="s">
        <v>195</v>
      </c>
    </row>
    <row r="4" spans="1:44" x14ac:dyDescent="0.25">
      <c r="A4" s="33" t="s">
        <v>196</v>
      </c>
    </row>
    <row r="5" spans="1:44" ht="15.75" thickBot="1" x14ac:dyDescent="0.3">
      <c r="A5" s="34" t="s">
        <v>197</v>
      </c>
      <c r="B5" s="34"/>
    </row>
    <row r="6" spans="1:44" ht="15.75" thickBot="1" x14ac:dyDescent="0.3">
      <c r="A6" s="39" t="s">
        <v>198</v>
      </c>
      <c r="B6" s="35"/>
    </row>
    <row r="7" spans="1:44" ht="15.75" thickBot="1" x14ac:dyDescent="0.3">
      <c r="A7" s="38" t="s">
        <v>199</v>
      </c>
      <c r="B7" s="36"/>
    </row>
    <row r="8" spans="1:44" ht="15.75" thickBot="1" x14ac:dyDescent="0.3"/>
    <row r="9" spans="1:44" x14ac:dyDescent="0.25">
      <c r="A9" s="5" t="s">
        <v>200</v>
      </c>
      <c r="B9" s="6">
        <v>2023</v>
      </c>
      <c r="C9" s="6">
        <v>2050</v>
      </c>
      <c r="D9" s="7"/>
      <c r="E9" s="5" t="s">
        <v>201</v>
      </c>
      <c r="F9" s="8"/>
      <c r="G9" s="8"/>
      <c r="H9" s="8"/>
      <c r="I9" s="8"/>
      <c r="J9" s="8"/>
      <c r="K9" s="9"/>
      <c r="L9" s="10" t="s">
        <v>2</v>
      </c>
      <c r="M9" s="11"/>
      <c r="N9" s="11"/>
      <c r="O9" s="11"/>
      <c r="P9" s="12"/>
      <c r="Q9" s="13">
        <v>0</v>
      </c>
      <c r="R9" s="13">
        <v>1</v>
      </c>
      <c r="S9" s="13">
        <v>2</v>
      </c>
      <c r="T9" s="13">
        <v>3</v>
      </c>
      <c r="U9" s="13">
        <v>4</v>
      </c>
      <c r="V9" s="13">
        <v>5</v>
      </c>
      <c r="W9" s="13">
        <v>6</v>
      </c>
      <c r="X9" s="13">
        <v>7</v>
      </c>
      <c r="Y9" s="13">
        <v>8</v>
      </c>
      <c r="Z9" s="13">
        <v>9</v>
      </c>
      <c r="AA9" s="13">
        <v>10</v>
      </c>
      <c r="AB9" s="13">
        <v>11</v>
      </c>
      <c r="AC9" s="13">
        <v>12</v>
      </c>
      <c r="AD9" s="13">
        <v>13</v>
      </c>
      <c r="AE9" s="13">
        <v>14</v>
      </c>
      <c r="AF9" s="13">
        <v>15</v>
      </c>
      <c r="AG9" s="13">
        <v>16</v>
      </c>
      <c r="AH9" s="13">
        <v>17</v>
      </c>
      <c r="AI9" s="13">
        <v>18</v>
      </c>
      <c r="AJ9" s="13">
        <v>19</v>
      </c>
      <c r="AK9" s="13">
        <v>20</v>
      </c>
      <c r="AL9" s="13">
        <v>21</v>
      </c>
      <c r="AM9" s="13">
        <v>22</v>
      </c>
      <c r="AN9" s="13">
        <v>23</v>
      </c>
      <c r="AO9" s="13">
        <v>24</v>
      </c>
      <c r="AP9" s="13">
        <v>25</v>
      </c>
      <c r="AQ9" s="13">
        <v>26</v>
      </c>
      <c r="AR9" s="14">
        <v>27</v>
      </c>
    </row>
    <row r="10" spans="1:44" ht="15.75" thickBot="1" x14ac:dyDescent="0.3">
      <c r="A10" s="15"/>
      <c r="B10" s="3" t="s">
        <v>202</v>
      </c>
      <c r="C10" s="3" t="s">
        <v>203</v>
      </c>
      <c r="D10" s="16" t="s">
        <v>5</v>
      </c>
      <c r="E10" s="17"/>
      <c r="F10" s="18"/>
      <c r="G10" s="18"/>
      <c r="H10" s="18"/>
      <c r="I10" s="18"/>
      <c r="J10" s="18"/>
      <c r="K10" s="19"/>
      <c r="L10" s="20" t="s">
        <v>8</v>
      </c>
      <c r="M10" s="20" t="s">
        <v>204</v>
      </c>
      <c r="N10" s="20" t="s">
        <v>205</v>
      </c>
      <c r="O10" s="20" t="s">
        <v>9</v>
      </c>
      <c r="P10" s="21" t="s">
        <v>10</v>
      </c>
      <c r="Q10" s="22">
        <v>2023</v>
      </c>
      <c r="R10" s="22">
        <v>2024</v>
      </c>
      <c r="S10" s="22">
        <v>2025</v>
      </c>
      <c r="T10" s="22">
        <v>2026</v>
      </c>
      <c r="U10" s="22">
        <v>2027</v>
      </c>
      <c r="V10" s="22">
        <v>2028</v>
      </c>
      <c r="W10" s="22">
        <v>2029</v>
      </c>
      <c r="X10" s="22">
        <v>2030</v>
      </c>
      <c r="Y10" s="22">
        <v>2031</v>
      </c>
      <c r="Z10" s="22">
        <v>2032</v>
      </c>
      <c r="AA10" s="22">
        <v>2033</v>
      </c>
      <c r="AB10" s="22">
        <v>2034</v>
      </c>
      <c r="AC10" s="22">
        <v>2035</v>
      </c>
      <c r="AD10" s="22">
        <v>2036</v>
      </c>
      <c r="AE10" s="22">
        <v>2037</v>
      </c>
      <c r="AF10" s="22">
        <v>2038</v>
      </c>
      <c r="AG10" s="22">
        <v>2039</v>
      </c>
      <c r="AH10" s="22">
        <v>2040</v>
      </c>
      <c r="AI10" s="22">
        <v>2041</v>
      </c>
      <c r="AJ10" s="22">
        <v>2042</v>
      </c>
      <c r="AK10" s="22">
        <v>2043</v>
      </c>
      <c r="AL10" s="22">
        <v>2044</v>
      </c>
      <c r="AM10" s="22">
        <v>2045</v>
      </c>
      <c r="AN10" s="22">
        <v>2046</v>
      </c>
      <c r="AO10" s="22">
        <v>2047</v>
      </c>
      <c r="AP10" s="22">
        <v>2048</v>
      </c>
      <c r="AQ10" s="22">
        <v>2049</v>
      </c>
      <c r="AR10" s="23">
        <v>2050</v>
      </c>
    </row>
    <row r="11" spans="1:44" x14ac:dyDescent="0.25">
      <c r="A11" s="24" t="s">
        <v>18</v>
      </c>
      <c r="B11" s="41">
        <f>'Parameter Input'!$L$142</f>
        <v>15000000</v>
      </c>
      <c r="C11" s="42">
        <f>'Parameter Input'!$M$142</f>
        <v>15000000</v>
      </c>
      <c r="D11" s="1" t="s">
        <v>15</v>
      </c>
      <c r="L11" s="51">
        <f>'Parameter Input'!$O$142</f>
        <v>17</v>
      </c>
      <c r="M11" s="52">
        <v>0</v>
      </c>
      <c r="N11" s="52">
        <v>1</v>
      </c>
      <c r="O11" s="52">
        <f>'Parameter Input'!$P$142</f>
        <v>0.9</v>
      </c>
      <c r="P11" s="53">
        <f>'Parameter Input'!$Q$142</f>
        <v>0.4</v>
      </c>
      <c r="Q11" s="4">
        <f t="shared" ref="Q11:AR20" si="0">$N11+($M11-$N11)*((1/(1+EXP(-$P11*(Q$9-$L11)))^$O11))</f>
        <v>0.99780374543478534</v>
      </c>
      <c r="R11" s="4">
        <f t="shared" si="0"/>
        <v>0.99685359315256394</v>
      </c>
      <c r="S11" s="4">
        <f t="shared" si="0"/>
        <v>0.99549347132349975</v>
      </c>
      <c r="T11" s="4">
        <f t="shared" si="0"/>
        <v>0.99354772139898062</v>
      </c>
      <c r="U11" s="4">
        <f t="shared" si="0"/>
        <v>0.99076681540580536</v>
      </c>
      <c r="V11" s="4">
        <f t="shared" si="0"/>
        <v>0.9867978615748374</v>
      </c>
      <c r="W11" s="4">
        <f t="shared" si="0"/>
        <v>0.98114509762858249</v>
      </c>
      <c r="X11" s="4">
        <f t="shared" si="0"/>
        <v>0.97311898315872036</v>
      </c>
      <c r="Y11" s="4">
        <f t="shared" si="0"/>
        <v>0.96177484161592774</v>
      </c>
      <c r="Z11" s="4">
        <f t="shared" si="0"/>
        <v>0.94584787155511363</v>
      </c>
      <c r="AA11" s="4">
        <f t="shared" si="0"/>
        <v>0.92370360150141495</v>
      </c>
      <c r="AB11" s="4">
        <f t="shared" si="0"/>
        <v>0.89334463567658451</v>
      </c>
      <c r="AC11" s="4">
        <f t="shared" si="0"/>
        <v>0.85254543874327005</v>
      </c>
      <c r="AD11" s="4">
        <f t="shared" si="0"/>
        <v>0.79921300652623883</v>
      </c>
      <c r="AE11" s="4">
        <f t="shared" si="0"/>
        <v>0.73204982249993378</v>
      </c>
      <c r="AF11" s="4">
        <f t="shared" si="0"/>
        <v>0.65145592958786691</v>
      </c>
      <c r="AG11" s="4">
        <f t="shared" si="0"/>
        <v>0.56032247880849573</v>
      </c>
      <c r="AH11" s="4">
        <f t="shared" si="0"/>
        <v>0.46411326873185343</v>
      </c>
      <c r="AI11" s="4">
        <f t="shared" si="0"/>
        <v>0.36979727595523937</v>
      </c>
      <c r="AJ11" s="4">
        <f t="shared" si="0"/>
        <v>0.28393948637231203</v>
      </c>
      <c r="AK11" s="4">
        <f t="shared" si="0"/>
        <v>0.21097259161117732</v>
      </c>
      <c r="AL11" s="4">
        <f t="shared" si="0"/>
        <v>0.15253917653798199</v>
      </c>
      <c r="AM11" s="4">
        <f t="shared" si="0"/>
        <v>0.10795188737709993</v>
      </c>
      <c r="AN11" s="4">
        <f t="shared" si="0"/>
        <v>7.5176653938091809E-2</v>
      </c>
      <c r="AO11" s="4">
        <f t="shared" si="0"/>
        <v>5.1742836177502194E-2</v>
      </c>
      <c r="AP11" s="4">
        <f t="shared" si="0"/>
        <v>3.5319190625345942E-2</v>
      </c>
      <c r="AQ11" s="4">
        <f t="shared" si="0"/>
        <v>2.3969442072658165E-2</v>
      </c>
      <c r="AR11" s="4">
        <f t="shared" si="0"/>
        <v>1.6202243558389728E-2</v>
      </c>
    </row>
    <row r="12" spans="1:44" x14ac:dyDescent="0.25">
      <c r="A12" s="24" t="s">
        <v>28</v>
      </c>
      <c r="B12" s="60">
        <f>'Parameter Input'!$L$143</f>
        <v>-1500000</v>
      </c>
      <c r="C12" s="61">
        <f>'Parameter Input'!$M$143</f>
        <v>-750000</v>
      </c>
      <c r="D12" s="1" t="s">
        <v>15</v>
      </c>
      <c r="L12" s="54">
        <f>'Parameter Input'!$O$143</f>
        <v>17</v>
      </c>
      <c r="M12" s="37">
        <v>0</v>
      </c>
      <c r="N12" s="37">
        <v>1</v>
      </c>
      <c r="O12" s="37">
        <f>'Parameter Input'!$P$143</f>
        <v>0.9</v>
      </c>
      <c r="P12" s="55">
        <f>'Parameter Input'!$Q$143</f>
        <v>0.4</v>
      </c>
      <c r="Q12" s="4">
        <f t="shared" si="0"/>
        <v>0.99780374543478534</v>
      </c>
      <c r="R12" s="4">
        <f t="shared" si="0"/>
        <v>0.99685359315256394</v>
      </c>
      <c r="S12" s="4">
        <f t="shared" si="0"/>
        <v>0.99549347132349975</v>
      </c>
      <c r="T12" s="4">
        <f t="shared" si="0"/>
        <v>0.99354772139898062</v>
      </c>
      <c r="U12" s="4">
        <f t="shared" si="0"/>
        <v>0.99076681540580536</v>
      </c>
      <c r="V12" s="4">
        <f t="shared" si="0"/>
        <v>0.9867978615748374</v>
      </c>
      <c r="W12" s="4">
        <f t="shared" si="0"/>
        <v>0.98114509762858249</v>
      </c>
      <c r="X12" s="4">
        <f t="shared" si="0"/>
        <v>0.97311898315872036</v>
      </c>
      <c r="Y12" s="4">
        <f t="shared" si="0"/>
        <v>0.96177484161592774</v>
      </c>
      <c r="Z12" s="4">
        <f t="shared" si="0"/>
        <v>0.94584787155511363</v>
      </c>
      <c r="AA12" s="4">
        <f t="shared" si="0"/>
        <v>0.92370360150141495</v>
      </c>
      <c r="AB12" s="4">
        <f t="shared" si="0"/>
        <v>0.89334463567658451</v>
      </c>
      <c r="AC12" s="4">
        <f t="shared" si="0"/>
        <v>0.85254543874327005</v>
      </c>
      <c r="AD12" s="4">
        <f t="shared" si="0"/>
        <v>0.79921300652623883</v>
      </c>
      <c r="AE12" s="4">
        <f t="shared" si="0"/>
        <v>0.73204982249993378</v>
      </c>
      <c r="AF12" s="4">
        <f t="shared" si="0"/>
        <v>0.65145592958786691</v>
      </c>
      <c r="AG12" s="4">
        <f t="shared" si="0"/>
        <v>0.56032247880849573</v>
      </c>
      <c r="AH12" s="4">
        <f t="shared" si="0"/>
        <v>0.46411326873185343</v>
      </c>
      <c r="AI12" s="4">
        <f t="shared" si="0"/>
        <v>0.36979727595523937</v>
      </c>
      <c r="AJ12" s="4">
        <f t="shared" si="0"/>
        <v>0.28393948637231203</v>
      </c>
      <c r="AK12" s="4">
        <f t="shared" si="0"/>
        <v>0.21097259161117732</v>
      </c>
      <c r="AL12" s="4">
        <f t="shared" si="0"/>
        <v>0.15253917653798199</v>
      </c>
      <c r="AM12" s="4">
        <f t="shared" si="0"/>
        <v>0.10795188737709993</v>
      </c>
      <c r="AN12" s="4">
        <f t="shared" si="0"/>
        <v>7.5176653938091809E-2</v>
      </c>
      <c r="AO12" s="4">
        <f t="shared" si="0"/>
        <v>5.1742836177502194E-2</v>
      </c>
      <c r="AP12" s="4">
        <f t="shared" si="0"/>
        <v>3.5319190625345942E-2</v>
      </c>
      <c r="AQ12" s="4">
        <f t="shared" si="0"/>
        <v>2.3969442072658165E-2</v>
      </c>
      <c r="AR12" s="4">
        <f t="shared" si="0"/>
        <v>1.6202243558389728E-2</v>
      </c>
    </row>
    <row r="13" spans="1:44" x14ac:dyDescent="0.25">
      <c r="A13" s="24" t="s">
        <v>14</v>
      </c>
      <c r="B13" s="60">
        <f>'Parameter Input'!B142</f>
        <v>1000000</v>
      </c>
      <c r="C13" s="61">
        <f>'Parameter Input'!C142</f>
        <v>1000000</v>
      </c>
      <c r="D13" s="1" t="s">
        <v>15</v>
      </c>
      <c r="L13" s="54">
        <f>'Parameter Input'!E142</f>
        <v>17</v>
      </c>
      <c r="M13" s="37">
        <v>0</v>
      </c>
      <c r="N13" s="37">
        <v>1</v>
      </c>
      <c r="O13" s="37">
        <f>'Parameter Input'!F142</f>
        <v>0.9</v>
      </c>
      <c r="P13" s="55">
        <f>'Parameter Input'!G142</f>
        <v>0.4</v>
      </c>
      <c r="Q13" s="4">
        <f t="shared" si="0"/>
        <v>0.99780374543478534</v>
      </c>
      <c r="R13" s="4">
        <f t="shared" si="0"/>
        <v>0.99685359315256394</v>
      </c>
      <c r="S13" s="4">
        <f t="shared" si="0"/>
        <v>0.99549347132349975</v>
      </c>
      <c r="T13" s="4">
        <f t="shared" si="0"/>
        <v>0.99354772139898062</v>
      </c>
      <c r="U13" s="4">
        <f t="shared" si="0"/>
        <v>0.99076681540580536</v>
      </c>
      <c r="V13" s="4">
        <f t="shared" si="0"/>
        <v>0.9867978615748374</v>
      </c>
      <c r="W13" s="4">
        <f t="shared" si="0"/>
        <v>0.98114509762858249</v>
      </c>
      <c r="X13" s="4">
        <f t="shared" si="0"/>
        <v>0.97311898315872036</v>
      </c>
      <c r="Y13" s="4">
        <f t="shared" si="0"/>
        <v>0.96177484161592774</v>
      </c>
      <c r="Z13" s="4">
        <f t="shared" si="0"/>
        <v>0.94584787155511363</v>
      </c>
      <c r="AA13" s="4">
        <f t="shared" si="0"/>
        <v>0.92370360150141495</v>
      </c>
      <c r="AB13" s="4">
        <f t="shared" si="0"/>
        <v>0.89334463567658451</v>
      </c>
      <c r="AC13" s="4">
        <f t="shared" si="0"/>
        <v>0.85254543874327005</v>
      </c>
      <c r="AD13" s="4">
        <f t="shared" si="0"/>
        <v>0.79921300652623883</v>
      </c>
      <c r="AE13" s="4">
        <f t="shared" si="0"/>
        <v>0.73204982249993378</v>
      </c>
      <c r="AF13" s="4">
        <f t="shared" si="0"/>
        <v>0.65145592958786691</v>
      </c>
      <c r="AG13" s="4">
        <f t="shared" si="0"/>
        <v>0.56032247880849573</v>
      </c>
      <c r="AH13" s="4">
        <f t="shared" si="0"/>
        <v>0.46411326873185343</v>
      </c>
      <c r="AI13" s="4">
        <f t="shared" si="0"/>
        <v>0.36979727595523937</v>
      </c>
      <c r="AJ13" s="4">
        <f t="shared" si="0"/>
        <v>0.28393948637231203</v>
      </c>
      <c r="AK13" s="4">
        <f t="shared" si="0"/>
        <v>0.21097259161117732</v>
      </c>
      <c r="AL13" s="4">
        <f t="shared" si="0"/>
        <v>0.15253917653798199</v>
      </c>
      <c r="AM13" s="4">
        <f t="shared" si="0"/>
        <v>0.10795188737709993</v>
      </c>
      <c r="AN13" s="4">
        <f t="shared" si="0"/>
        <v>7.5176653938091809E-2</v>
      </c>
      <c r="AO13" s="4">
        <f t="shared" si="0"/>
        <v>5.1742836177502194E-2</v>
      </c>
      <c r="AP13" s="4">
        <f t="shared" si="0"/>
        <v>3.5319190625345942E-2</v>
      </c>
      <c r="AQ13" s="4">
        <f t="shared" si="0"/>
        <v>2.3969442072658165E-2</v>
      </c>
      <c r="AR13" s="4">
        <f t="shared" si="0"/>
        <v>1.6202243558389728E-2</v>
      </c>
    </row>
    <row r="14" spans="1:44" x14ac:dyDescent="0.25">
      <c r="A14" s="24" t="s">
        <v>25</v>
      </c>
      <c r="B14" s="60">
        <f>'Parameter Input'!B143</f>
        <v>-100000</v>
      </c>
      <c r="C14" s="61">
        <f>'Parameter Input'!C143</f>
        <v>-100000</v>
      </c>
      <c r="D14" s="1" t="s">
        <v>15</v>
      </c>
      <c r="L14" s="54">
        <f>'Parameter Input'!E143</f>
        <v>17</v>
      </c>
      <c r="M14" s="37">
        <v>0</v>
      </c>
      <c r="N14" s="37">
        <v>1</v>
      </c>
      <c r="O14" s="37">
        <f>'Parameter Input'!F143</f>
        <v>0.9</v>
      </c>
      <c r="P14" s="55">
        <f>'Parameter Input'!G143</f>
        <v>0.4</v>
      </c>
      <c r="Q14" s="4">
        <f t="shared" si="0"/>
        <v>0.99780374543478534</v>
      </c>
      <c r="R14" s="4">
        <f t="shared" si="0"/>
        <v>0.99685359315256394</v>
      </c>
      <c r="S14" s="4">
        <f t="shared" si="0"/>
        <v>0.99549347132349975</v>
      </c>
      <c r="T14" s="4">
        <f t="shared" si="0"/>
        <v>0.99354772139898062</v>
      </c>
      <c r="U14" s="4">
        <f t="shared" si="0"/>
        <v>0.99076681540580536</v>
      </c>
      <c r="V14" s="4">
        <f t="shared" si="0"/>
        <v>0.9867978615748374</v>
      </c>
      <c r="W14" s="4">
        <f t="shared" si="0"/>
        <v>0.98114509762858249</v>
      </c>
      <c r="X14" s="4">
        <f t="shared" si="0"/>
        <v>0.97311898315872036</v>
      </c>
      <c r="Y14" s="4">
        <f t="shared" si="0"/>
        <v>0.96177484161592774</v>
      </c>
      <c r="Z14" s="4">
        <f t="shared" si="0"/>
        <v>0.94584787155511363</v>
      </c>
      <c r="AA14" s="4">
        <f t="shared" si="0"/>
        <v>0.92370360150141495</v>
      </c>
      <c r="AB14" s="4">
        <f t="shared" si="0"/>
        <v>0.89334463567658451</v>
      </c>
      <c r="AC14" s="4">
        <f t="shared" si="0"/>
        <v>0.85254543874327005</v>
      </c>
      <c r="AD14" s="4">
        <f t="shared" si="0"/>
        <v>0.79921300652623883</v>
      </c>
      <c r="AE14" s="4">
        <f t="shared" si="0"/>
        <v>0.73204982249993378</v>
      </c>
      <c r="AF14" s="4">
        <f t="shared" si="0"/>
        <v>0.65145592958786691</v>
      </c>
      <c r="AG14" s="4">
        <f t="shared" si="0"/>
        <v>0.56032247880849573</v>
      </c>
      <c r="AH14" s="4">
        <f t="shared" si="0"/>
        <v>0.46411326873185343</v>
      </c>
      <c r="AI14" s="4">
        <f t="shared" si="0"/>
        <v>0.36979727595523937</v>
      </c>
      <c r="AJ14" s="4">
        <f t="shared" si="0"/>
        <v>0.28393948637231203</v>
      </c>
      <c r="AK14" s="4">
        <f t="shared" si="0"/>
        <v>0.21097259161117732</v>
      </c>
      <c r="AL14" s="4">
        <f t="shared" si="0"/>
        <v>0.15253917653798199</v>
      </c>
      <c r="AM14" s="4">
        <f t="shared" si="0"/>
        <v>0.10795188737709993</v>
      </c>
      <c r="AN14" s="4">
        <f t="shared" si="0"/>
        <v>7.5176653938091809E-2</v>
      </c>
      <c r="AO14" s="4">
        <f t="shared" si="0"/>
        <v>5.1742836177502194E-2</v>
      </c>
      <c r="AP14" s="4">
        <f t="shared" si="0"/>
        <v>3.5319190625345942E-2</v>
      </c>
      <c r="AQ14" s="4">
        <f t="shared" si="0"/>
        <v>2.3969442072658165E-2</v>
      </c>
      <c r="AR14" s="4">
        <f t="shared" si="0"/>
        <v>1.6202243558389728E-2</v>
      </c>
    </row>
    <row r="15" spans="1:44" x14ac:dyDescent="0.25">
      <c r="A15" s="24" t="s">
        <v>79</v>
      </c>
      <c r="B15" s="92">
        <f>'Parameter Input'!$L$149</f>
        <v>0.06</v>
      </c>
      <c r="C15" s="91">
        <f>'Parameter Input'!$M$149</f>
        <v>0.06</v>
      </c>
      <c r="D15" s="1" t="s">
        <v>57</v>
      </c>
      <c r="L15" s="54">
        <f>'Parameter Input'!$O$149</f>
        <v>17</v>
      </c>
      <c r="M15" s="37">
        <v>0</v>
      </c>
      <c r="N15" s="37">
        <v>1</v>
      </c>
      <c r="O15" s="37">
        <f>'Parameter Input'!$P$149</f>
        <v>0.9</v>
      </c>
      <c r="P15" s="55">
        <f>'Parameter Input'!$Q$149</f>
        <v>0.4</v>
      </c>
      <c r="Q15" s="4">
        <f t="shared" si="0"/>
        <v>0.99780374543478534</v>
      </c>
      <c r="R15" s="4">
        <f t="shared" si="0"/>
        <v>0.99685359315256394</v>
      </c>
      <c r="S15" s="4">
        <f t="shared" si="0"/>
        <v>0.99549347132349975</v>
      </c>
      <c r="T15" s="4">
        <f t="shared" si="0"/>
        <v>0.99354772139898062</v>
      </c>
      <c r="U15" s="4">
        <f t="shared" si="0"/>
        <v>0.99076681540580536</v>
      </c>
      <c r="V15" s="4">
        <f t="shared" si="0"/>
        <v>0.9867978615748374</v>
      </c>
      <c r="W15" s="4">
        <f t="shared" si="0"/>
        <v>0.98114509762858249</v>
      </c>
      <c r="X15" s="4">
        <f t="shared" si="0"/>
        <v>0.97311898315872036</v>
      </c>
      <c r="Y15" s="4">
        <f t="shared" si="0"/>
        <v>0.96177484161592774</v>
      </c>
      <c r="Z15" s="4">
        <f t="shared" si="0"/>
        <v>0.94584787155511363</v>
      </c>
      <c r="AA15" s="4">
        <f t="shared" si="0"/>
        <v>0.92370360150141495</v>
      </c>
      <c r="AB15" s="4">
        <f t="shared" si="0"/>
        <v>0.89334463567658451</v>
      </c>
      <c r="AC15" s="4">
        <f t="shared" si="0"/>
        <v>0.85254543874327005</v>
      </c>
      <c r="AD15" s="4">
        <f t="shared" si="0"/>
        <v>0.79921300652623883</v>
      </c>
      <c r="AE15" s="4">
        <f t="shared" si="0"/>
        <v>0.73204982249993378</v>
      </c>
      <c r="AF15" s="4">
        <f t="shared" si="0"/>
        <v>0.65145592958786691</v>
      </c>
      <c r="AG15" s="4">
        <f t="shared" si="0"/>
        <v>0.56032247880849573</v>
      </c>
      <c r="AH15" s="4">
        <f t="shared" si="0"/>
        <v>0.46411326873185343</v>
      </c>
      <c r="AI15" s="4">
        <f t="shared" si="0"/>
        <v>0.36979727595523937</v>
      </c>
      <c r="AJ15" s="4">
        <f t="shared" si="0"/>
        <v>0.28393948637231203</v>
      </c>
      <c r="AK15" s="4">
        <f t="shared" si="0"/>
        <v>0.21097259161117732</v>
      </c>
      <c r="AL15" s="4">
        <f t="shared" si="0"/>
        <v>0.15253917653798199</v>
      </c>
      <c r="AM15" s="4">
        <f t="shared" si="0"/>
        <v>0.10795188737709993</v>
      </c>
      <c r="AN15" s="4">
        <f t="shared" si="0"/>
        <v>7.5176653938091809E-2</v>
      </c>
      <c r="AO15" s="4">
        <f t="shared" si="0"/>
        <v>5.1742836177502194E-2</v>
      </c>
      <c r="AP15" s="4">
        <f t="shared" si="0"/>
        <v>3.5319190625345942E-2</v>
      </c>
      <c r="AQ15" s="4">
        <f t="shared" si="0"/>
        <v>2.3969442072658165E-2</v>
      </c>
      <c r="AR15" s="4">
        <f t="shared" si="0"/>
        <v>1.6202243558389728E-2</v>
      </c>
    </row>
    <row r="16" spans="1:44" x14ac:dyDescent="0.25">
      <c r="A16" s="24" t="s">
        <v>37</v>
      </c>
      <c r="B16" s="60">
        <f>'Parameter Input'!B144</f>
        <v>1208235.294117647</v>
      </c>
      <c r="C16" s="61">
        <f>'Parameter Input'!C144</f>
        <v>1208235.294117647</v>
      </c>
      <c r="D16" s="1" t="s">
        <v>38</v>
      </c>
      <c r="L16" s="54">
        <f>'Parameter Input'!E144</f>
        <v>17</v>
      </c>
      <c r="M16" s="37">
        <v>0</v>
      </c>
      <c r="N16" s="37">
        <v>1</v>
      </c>
      <c r="O16" s="37">
        <f>'Parameter Input'!F144</f>
        <v>0.9</v>
      </c>
      <c r="P16" s="55">
        <f>'Parameter Input'!G144</f>
        <v>0.4</v>
      </c>
      <c r="Q16" s="4">
        <f t="shared" si="0"/>
        <v>0.99780374543478534</v>
      </c>
      <c r="R16" s="4">
        <f t="shared" si="0"/>
        <v>0.99685359315256394</v>
      </c>
      <c r="S16" s="4">
        <f t="shared" si="0"/>
        <v>0.99549347132349975</v>
      </c>
      <c r="T16" s="4">
        <f t="shared" si="0"/>
        <v>0.99354772139898062</v>
      </c>
      <c r="U16" s="4">
        <f t="shared" si="0"/>
        <v>0.99076681540580536</v>
      </c>
      <c r="V16" s="4">
        <f t="shared" si="0"/>
        <v>0.9867978615748374</v>
      </c>
      <c r="W16" s="4">
        <f t="shared" si="0"/>
        <v>0.98114509762858249</v>
      </c>
      <c r="X16" s="4">
        <f t="shared" si="0"/>
        <v>0.97311898315872036</v>
      </c>
      <c r="Y16" s="4">
        <f t="shared" si="0"/>
        <v>0.96177484161592774</v>
      </c>
      <c r="Z16" s="4">
        <f t="shared" si="0"/>
        <v>0.94584787155511363</v>
      </c>
      <c r="AA16" s="4">
        <f t="shared" si="0"/>
        <v>0.92370360150141495</v>
      </c>
      <c r="AB16" s="4">
        <f t="shared" si="0"/>
        <v>0.89334463567658451</v>
      </c>
      <c r="AC16" s="4">
        <f t="shared" si="0"/>
        <v>0.85254543874327005</v>
      </c>
      <c r="AD16" s="4">
        <f t="shared" si="0"/>
        <v>0.79921300652623883</v>
      </c>
      <c r="AE16" s="4">
        <f t="shared" si="0"/>
        <v>0.73204982249993378</v>
      </c>
      <c r="AF16" s="4">
        <f t="shared" si="0"/>
        <v>0.65145592958786691</v>
      </c>
      <c r="AG16" s="4">
        <f t="shared" si="0"/>
        <v>0.56032247880849573</v>
      </c>
      <c r="AH16" s="4">
        <f t="shared" si="0"/>
        <v>0.46411326873185343</v>
      </c>
      <c r="AI16" s="4">
        <f t="shared" si="0"/>
        <v>0.36979727595523937</v>
      </c>
      <c r="AJ16" s="4">
        <f t="shared" si="0"/>
        <v>0.28393948637231203</v>
      </c>
      <c r="AK16" s="4">
        <f t="shared" si="0"/>
        <v>0.21097259161117732</v>
      </c>
      <c r="AL16" s="4">
        <f t="shared" si="0"/>
        <v>0.15253917653798199</v>
      </c>
      <c r="AM16" s="4">
        <f t="shared" si="0"/>
        <v>0.10795188737709993</v>
      </c>
      <c r="AN16" s="4">
        <f t="shared" si="0"/>
        <v>7.5176653938091809E-2</v>
      </c>
      <c r="AO16" s="4">
        <f t="shared" si="0"/>
        <v>5.1742836177502194E-2</v>
      </c>
      <c r="AP16" s="4">
        <f t="shared" si="0"/>
        <v>3.5319190625345942E-2</v>
      </c>
      <c r="AQ16" s="4">
        <f t="shared" si="0"/>
        <v>2.3969442072658165E-2</v>
      </c>
      <c r="AR16" s="4">
        <f t="shared" si="0"/>
        <v>1.6202243558389728E-2</v>
      </c>
    </row>
    <row r="17" spans="1:44" x14ac:dyDescent="0.25">
      <c r="A17" s="24" t="s">
        <v>52</v>
      </c>
      <c r="B17" s="60">
        <f>'Parameter Input'!$L$145</f>
        <v>488235.29411764705</v>
      </c>
      <c r="C17" s="61">
        <f>'Parameter Input'!$M$145</f>
        <v>488235.29411764705</v>
      </c>
      <c r="D17" s="1" t="s">
        <v>38</v>
      </c>
      <c r="L17" s="54">
        <f>'Parameter Input'!$O$145</f>
        <v>17</v>
      </c>
      <c r="M17" s="37">
        <v>0</v>
      </c>
      <c r="N17" s="37">
        <v>1</v>
      </c>
      <c r="O17" s="37">
        <f>'Parameter Input'!$P$145</f>
        <v>0.9</v>
      </c>
      <c r="P17" s="55">
        <f>'Parameter Input'!$Q$145</f>
        <v>0.4</v>
      </c>
      <c r="Q17" s="4">
        <f t="shared" si="0"/>
        <v>0.99780374543478534</v>
      </c>
      <c r="R17" s="4">
        <f t="shared" si="0"/>
        <v>0.99685359315256394</v>
      </c>
      <c r="S17" s="4">
        <f t="shared" si="0"/>
        <v>0.99549347132349975</v>
      </c>
      <c r="T17" s="4">
        <f t="shared" si="0"/>
        <v>0.99354772139898062</v>
      </c>
      <c r="U17" s="4">
        <f t="shared" si="0"/>
        <v>0.99076681540580536</v>
      </c>
      <c r="V17" s="4">
        <f t="shared" si="0"/>
        <v>0.9867978615748374</v>
      </c>
      <c r="W17" s="4">
        <f t="shared" si="0"/>
        <v>0.98114509762858249</v>
      </c>
      <c r="X17" s="4">
        <f t="shared" si="0"/>
        <v>0.97311898315872036</v>
      </c>
      <c r="Y17" s="4">
        <f t="shared" si="0"/>
        <v>0.96177484161592774</v>
      </c>
      <c r="Z17" s="4">
        <f t="shared" si="0"/>
        <v>0.94584787155511363</v>
      </c>
      <c r="AA17" s="4">
        <f t="shared" si="0"/>
        <v>0.92370360150141495</v>
      </c>
      <c r="AB17" s="4">
        <f t="shared" si="0"/>
        <v>0.89334463567658451</v>
      </c>
      <c r="AC17" s="4">
        <f t="shared" si="0"/>
        <v>0.85254543874327005</v>
      </c>
      <c r="AD17" s="4">
        <f t="shared" si="0"/>
        <v>0.79921300652623883</v>
      </c>
      <c r="AE17" s="4">
        <f t="shared" si="0"/>
        <v>0.73204982249993378</v>
      </c>
      <c r="AF17" s="4">
        <f t="shared" si="0"/>
        <v>0.65145592958786691</v>
      </c>
      <c r="AG17" s="4">
        <f t="shared" si="0"/>
        <v>0.56032247880849573</v>
      </c>
      <c r="AH17" s="4">
        <f t="shared" si="0"/>
        <v>0.46411326873185343</v>
      </c>
      <c r="AI17" s="4">
        <f t="shared" si="0"/>
        <v>0.36979727595523937</v>
      </c>
      <c r="AJ17" s="4">
        <f t="shared" si="0"/>
        <v>0.28393948637231203</v>
      </c>
      <c r="AK17" s="4">
        <f t="shared" si="0"/>
        <v>0.21097259161117732</v>
      </c>
      <c r="AL17" s="4">
        <f t="shared" si="0"/>
        <v>0.15253917653798199</v>
      </c>
      <c r="AM17" s="4">
        <f t="shared" si="0"/>
        <v>0.10795188737709993</v>
      </c>
      <c r="AN17" s="4">
        <f t="shared" si="0"/>
        <v>7.5176653938091809E-2</v>
      </c>
      <c r="AO17" s="4">
        <f t="shared" si="0"/>
        <v>5.1742836177502194E-2</v>
      </c>
      <c r="AP17" s="4">
        <f t="shared" si="0"/>
        <v>3.5319190625345942E-2</v>
      </c>
      <c r="AQ17" s="4">
        <f t="shared" si="0"/>
        <v>2.3969442072658165E-2</v>
      </c>
      <c r="AR17" s="4">
        <f t="shared" si="0"/>
        <v>1.6202243558389728E-2</v>
      </c>
    </row>
    <row r="18" spans="1:44" x14ac:dyDescent="0.25">
      <c r="A18" s="24" t="s">
        <v>273</v>
      </c>
      <c r="B18" s="92">
        <f>'Parameter Input'!B149</f>
        <v>0.8458018624557011</v>
      </c>
      <c r="C18" s="61">
        <f>'Parameter Input'!C149</f>
        <v>0.8458018624557011</v>
      </c>
      <c r="D18" s="1" t="s">
        <v>76</v>
      </c>
      <c r="L18" s="54">
        <f>'Parameter Input'!E149</f>
        <v>17</v>
      </c>
      <c r="M18" s="37">
        <v>0</v>
      </c>
      <c r="N18" s="37">
        <v>1</v>
      </c>
      <c r="O18" s="37">
        <f>'Parameter Input'!F149</f>
        <v>0.9</v>
      </c>
      <c r="P18" s="55">
        <f>'Parameter Input'!G149</f>
        <v>0.4</v>
      </c>
      <c r="Q18" s="4">
        <f t="shared" si="0"/>
        <v>0.99780374543478534</v>
      </c>
      <c r="R18" s="4">
        <f t="shared" si="0"/>
        <v>0.99685359315256394</v>
      </c>
      <c r="S18" s="4">
        <f t="shared" si="0"/>
        <v>0.99549347132349975</v>
      </c>
      <c r="T18" s="4">
        <f t="shared" si="0"/>
        <v>0.99354772139898062</v>
      </c>
      <c r="U18" s="4">
        <f t="shared" si="0"/>
        <v>0.99076681540580536</v>
      </c>
      <c r="V18" s="4">
        <f t="shared" si="0"/>
        <v>0.9867978615748374</v>
      </c>
      <c r="W18" s="4">
        <f t="shared" si="0"/>
        <v>0.98114509762858249</v>
      </c>
      <c r="X18" s="4">
        <f t="shared" si="0"/>
        <v>0.97311898315872036</v>
      </c>
      <c r="Y18" s="4">
        <f t="shared" si="0"/>
        <v>0.96177484161592774</v>
      </c>
      <c r="Z18" s="4">
        <f t="shared" si="0"/>
        <v>0.94584787155511363</v>
      </c>
      <c r="AA18" s="4">
        <f t="shared" si="0"/>
        <v>0.92370360150141495</v>
      </c>
      <c r="AB18" s="4">
        <f t="shared" si="0"/>
        <v>0.89334463567658451</v>
      </c>
      <c r="AC18" s="4">
        <f t="shared" si="0"/>
        <v>0.85254543874327005</v>
      </c>
      <c r="AD18" s="4">
        <f t="shared" si="0"/>
        <v>0.79921300652623883</v>
      </c>
      <c r="AE18" s="4">
        <f t="shared" si="0"/>
        <v>0.73204982249993378</v>
      </c>
      <c r="AF18" s="4">
        <f t="shared" si="0"/>
        <v>0.65145592958786691</v>
      </c>
      <c r="AG18" s="4">
        <f t="shared" si="0"/>
        <v>0.56032247880849573</v>
      </c>
      <c r="AH18" s="4">
        <f t="shared" si="0"/>
        <v>0.46411326873185343</v>
      </c>
      <c r="AI18" s="4">
        <f t="shared" si="0"/>
        <v>0.36979727595523937</v>
      </c>
      <c r="AJ18" s="4">
        <f t="shared" si="0"/>
        <v>0.28393948637231203</v>
      </c>
      <c r="AK18" s="4">
        <f t="shared" si="0"/>
        <v>0.21097259161117732</v>
      </c>
      <c r="AL18" s="4">
        <f t="shared" si="0"/>
        <v>0.15253917653798199</v>
      </c>
      <c r="AM18" s="4">
        <f t="shared" si="0"/>
        <v>0.10795188737709993</v>
      </c>
      <c r="AN18" s="4">
        <f t="shared" si="0"/>
        <v>7.5176653938091809E-2</v>
      </c>
      <c r="AO18" s="4">
        <f t="shared" si="0"/>
        <v>5.1742836177502194E-2</v>
      </c>
      <c r="AP18" s="4">
        <f t="shared" si="0"/>
        <v>3.5319190625345942E-2</v>
      </c>
      <c r="AQ18" s="4">
        <f t="shared" si="0"/>
        <v>2.3969442072658165E-2</v>
      </c>
      <c r="AR18" s="4">
        <f t="shared" si="0"/>
        <v>1.6202243558389728E-2</v>
      </c>
    </row>
    <row r="19" spans="1:44" x14ac:dyDescent="0.25">
      <c r="A19" s="24" t="s">
        <v>59</v>
      </c>
      <c r="B19" s="60">
        <f>'Parameter Input'!$L$146</f>
        <v>647</v>
      </c>
      <c r="C19" s="61">
        <f>'Parameter Input'!$M$146</f>
        <v>600</v>
      </c>
      <c r="D19" s="1" t="s">
        <v>60</v>
      </c>
      <c r="L19" s="54">
        <f>'Parameter Input'!$O$146</f>
        <v>17</v>
      </c>
      <c r="M19" s="37">
        <v>0</v>
      </c>
      <c r="N19" s="37">
        <v>1</v>
      </c>
      <c r="O19" s="37">
        <f>'Parameter Input'!$P$146</f>
        <v>0.9</v>
      </c>
      <c r="P19" s="55">
        <f>'Parameter Input'!$Q$146</f>
        <v>0.4</v>
      </c>
      <c r="Q19" s="4">
        <f t="shared" si="0"/>
        <v>0.99780374543478534</v>
      </c>
      <c r="R19" s="4">
        <f t="shared" si="0"/>
        <v>0.99685359315256394</v>
      </c>
      <c r="S19" s="4">
        <f t="shared" si="0"/>
        <v>0.99549347132349975</v>
      </c>
      <c r="T19" s="4">
        <f t="shared" si="0"/>
        <v>0.99354772139898062</v>
      </c>
      <c r="U19" s="4">
        <f t="shared" si="0"/>
        <v>0.99076681540580536</v>
      </c>
      <c r="V19" s="4">
        <f t="shared" si="0"/>
        <v>0.9867978615748374</v>
      </c>
      <c r="W19" s="4">
        <f t="shared" si="0"/>
        <v>0.98114509762858249</v>
      </c>
      <c r="X19" s="4">
        <f t="shared" si="0"/>
        <v>0.97311898315872036</v>
      </c>
      <c r="Y19" s="4">
        <f t="shared" si="0"/>
        <v>0.96177484161592774</v>
      </c>
      <c r="Z19" s="4">
        <f t="shared" si="0"/>
        <v>0.94584787155511363</v>
      </c>
      <c r="AA19" s="4">
        <f t="shared" si="0"/>
        <v>0.92370360150141495</v>
      </c>
      <c r="AB19" s="4">
        <f t="shared" si="0"/>
        <v>0.89334463567658451</v>
      </c>
      <c r="AC19" s="4">
        <f t="shared" si="0"/>
        <v>0.85254543874327005</v>
      </c>
      <c r="AD19" s="4">
        <f t="shared" si="0"/>
        <v>0.79921300652623883</v>
      </c>
      <c r="AE19" s="4">
        <f t="shared" si="0"/>
        <v>0.73204982249993378</v>
      </c>
      <c r="AF19" s="4">
        <f t="shared" si="0"/>
        <v>0.65145592958786691</v>
      </c>
      <c r="AG19" s="4">
        <f t="shared" si="0"/>
        <v>0.56032247880849573</v>
      </c>
      <c r="AH19" s="4">
        <f t="shared" si="0"/>
        <v>0.46411326873185343</v>
      </c>
      <c r="AI19" s="4">
        <f t="shared" si="0"/>
        <v>0.36979727595523937</v>
      </c>
      <c r="AJ19" s="4">
        <f t="shared" si="0"/>
        <v>0.28393948637231203</v>
      </c>
      <c r="AK19" s="4">
        <f t="shared" si="0"/>
        <v>0.21097259161117732</v>
      </c>
      <c r="AL19" s="4">
        <f t="shared" si="0"/>
        <v>0.15253917653798199</v>
      </c>
      <c r="AM19" s="4">
        <f t="shared" si="0"/>
        <v>0.10795188737709993</v>
      </c>
      <c r="AN19" s="4">
        <f t="shared" si="0"/>
        <v>7.5176653938091809E-2</v>
      </c>
      <c r="AO19" s="4">
        <f t="shared" si="0"/>
        <v>5.1742836177502194E-2</v>
      </c>
      <c r="AP19" s="4">
        <f t="shared" si="0"/>
        <v>3.5319190625345942E-2</v>
      </c>
      <c r="AQ19" s="4">
        <f t="shared" si="0"/>
        <v>2.3969442072658165E-2</v>
      </c>
      <c r="AR19" s="4">
        <f t="shared" si="0"/>
        <v>1.6202243558389728E-2</v>
      </c>
    </row>
    <row r="20" spans="1:44" x14ac:dyDescent="0.25">
      <c r="A20" s="24" t="s">
        <v>67</v>
      </c>
      <c r="B20" s="78">
        <f>'Parameter Input'!$L$147</f>
        <v>0.06</v>
      </c>
      <c r="C20" s="61">
        <f>'Parameter Input'!$M$147</f>
        <v>0.06</v>
      </c>
      <c r="D20" s="1" t="s">
        <v>68</v>
      </c>
      <c r="L20" s="54">
        <f>'Parameter Input'!$O$147</f>
        <v>17</v>
      </c>
      <c r="M20" s="37">
        <v>0</v>
      </c>
      <c r="N20" s="37">
        <v>1</v>
      </c>
      <c r="O20" s="37">
        <f>'Parameter Input'!$P$147</f>
        <v>0.9</v>
      </c>
      <c r="P20" s="55">
        <f>'Parameter Input'!$Q$147</f>
        <v>0.4</v>
      </c>
      <c r="Q20" s="4">
        <f t="shared" si="0"/>
        <v>0.99780374543478534</v>
      </c>
      <c r="R20" s="4">
        <f t="shared" si="0"/>
        <v>0.99685359315256394</v>
      </c>
      <c r="S20" s="4">
        <f t="shared" si="0"/>
        <v>0.99549347132349975</v>
      </c>
      <c r="T20" s="4">
        <f t="shared" ref="T20:AR27" si="1">$N20+($M20-$N20)*((1/(1+EXP(-$P20*(T$9-$L20)))^$O20))</f>
        <v>0.99354772139898062</v>
      </c>
      <c r="U20" s="4">
        <f t="shared" si="1"/>
        <v>0.99076681540580536</v>
      </c>
      <c r="V20" s="4">
        <f t="shared" si="1"/>
        <v>0.9867978615748374</v>
      </c>
      <c r="W20" s="4">
        <f t="shared" si="1"/>
        <v>0.98114509762858249</v>
      </c>
      <c r="X20" s="4">
        <f t="shared" si="1"/>
        <v>0.97311898315872036</v>
      </c>
      <c r="Y20" s="4">
        <f t="shared" si="1"/>
        <v>0.96177484161592774</v>
      </c>
      <c r="Z20" s="4">
        <f t="shared" si="1"/>
        <v>0.94584787155511363</v>
      </c>
      <c r="AA20" s="4">
        <f t="shared" si="1"/>
        <v>0.92370360150141495</v>
      </c>
      <c r="AB20" s="4">
        <f t="shared" si="1"/>
        <v>0.89334463567658451</v>
      </c>
      <c r="AC20" s="4">
        <f t="shared" si="1"/>
        <v>0.85254543874327005</v>
      </c>
      <c r="AD20" s="4">
        <f t="shared" si="1"/>
        <v>0.79921300652623883</v>
      </c>
      <c r="AE20" s="4">
        <f t="shared" si="1"/>
        <v>0.73204982249993378</v>
      </c>
      <c r="AF20" s="4">
        <f t="shared" si="1"/>
        <v>0.65145592958786691</v>
      </c>
      <c r="AG20" s="4">
        <f t="shared" si="1"/>
        <v>0.56032247880849573</v>
      </c>
      <c r="AH20" s="4">
        <f t="shared" si="1"/>
        <v>0.46411326873185343</v>
      </c>
      <c r="AI20" s="4">
        <f t="shared" si="1"/>
        <v>0.36979727595523937</v>
      </c>
      <c r="AJ20" s="4">
        <f t="shared" si="1"/>
        <v>0.28393948637231203</v>
      </c>
      <c r="AK20" s="4">
        <f t="shared" si="1"/>
        <v>0.21097259161117732</v>
      </c>
      <c r="AL20" s="4">
        <f t="shared" si="1"/>
        <v>0.15253917653798199</v>
      </c>
      <c r="AM20" s="4">
        <f t="shared" si="1"/>
        <v>0.10795188737709993</v>
      </c>
      <c r="AN20" s="4">
        <f t="shared" si="1"/>
        <v>7.5176653938091809E-2</v>
      </c>
      <c r="AO20" s="4">
        <f t="shared" si="1"/>
        <v>5.1742836177502194E-2</v>
      </c>
      <c r="AP20" s="4">
        <f t="shared" si="1"/>
        <v>3.5319190625345942E-2</v>
      </c>
      <c r="AQ20" s="4">
        <f t="shared" si="1"/>
        <v>2.3969442072658165E-2</v>
      </c>
      <c r="AR20" s="4">
        <f t="shared" si="1"/>
        <v>1.6202243558389728E-2</v>
      </c>
    </row>
    <row r="21" spans="1:44" x14ac:dyDescent="0.25">
      <c r="A21" s="24" t="s">
        <v>206</v>
      </c>
      <c r="B21" s="78">
        <f>'Parameter Input'!L150</f>
        <v>0</v>
      </c>
      <c r="C21" s="61">
        <f>'Parameter Input'!M150</f>
        <v>0</v>
      </c>
      <c r="D21" s="1"/>
      <c r="L21" s="54">
        <f>'Parameter Input'!O150</f>
        <v>17</v>
      </c>
      <c r="M21" s="37">
        <v>0</v>
      </c>
      <c r="N21" s="37">
        <v>1</v>
      </c>
      <c r="O21" s="37">
        <f>'Parameter Input'!P150</f>
        <v>0.9</v>
      </c>
      <c r="P21" s="55">
        <f>'Parameter Input'!Q150</f>
        <v>0.4</v>
      </c>
      <c r="Q21" s="4">
        <f t="shared" ref="Q21:AR21" si="2">$N21+($M21-$N21)*((1/(1+EXP(-$P21*(Q$9-$L21)))^$O21))</f>
        <v>0.99780374543478534</v>
      </c>
      <c r="R21" s="4">
        <f t="shared" si="2"/>
        <v>0.99685359315256394</v>
      </c>
      <c r="S21" s="4">
        <f t="shared" si="2"/>
        <v>0.99549347132349975</v>
      </c>
      <c r="T21" s="4">
        <f t="shared" si="2"/>
        <v>0.99354772139898062</v>
      </c>
      <c r="U21" s="4">
        <f t="shared" si="2"/>
        <v>0.99076681540580536</v>
      </c>
      <c r="V21" s="4">
        <f t="shared" si="2"/>
        <v>0.9867978615748374</v>
      </c>
      <c r="W21" s="4">
        <f t="shared" si="2"/>
        <v>0.98114509762858249</v>
      </c>
      <c r="X21" s="4">
        <f t="shared" si="2"/>
        <v>0.97311898315872036</v>
      </c>
      <c r="Y21" s="4">
        <f t="shared" si="2"/>
        <v>0.96177484161592774</v>
      </c>
      <c r="Z21" s="4">
        <f t="shared" si="2"/>
        <v>0.94584787155511363</v>
      </c>
      <c r="AA21" s="4">
        <f t="shared" si="2"/>
        <v>0.92370360150141495</v>
      </c>
      <c r="AB21" s="4">
        <f t="shared" si="2"/>
        <v>0.89334463567658451</v>
      </c>
      <c r="AC21" s="4">
        <f t="shared" si="2"/>
        <v>0.85254543874327005</v>
      </c>
      <c r="AD21" s="4">
        <f t="shared" si="2"/>
        <v>0.79921300652623883</v>
      </c>
      <c r="AE21" s="4">
        <f t="shared" si="2"/>
        <v>0.73204982249993378</v>
      </c>
      <c r="AF21" s="4">
        <f t="shared" si="2"/>
        <v>0.65145592958786691</v>
      </c>
      <c r="AG21" s="4">
        <f t="shared" si="2"/>
        <v>0.56032247880849573</v>
      </c>
      <c r="AH21" s="4">
        <f t="shared" si="2"/>
        <v>0.46411326873185343</v>
      </c>
      <c r="AI21" s="4">
        <f t="shared" si="2"/>
        <v>0.36979727595523937</v>
      </c>
      <c r="AJ21" s="4">
        <f t="shared" si="2"/>
        <v>0.28393948637231203</v>
      </c>
      <c r="AK21" s="4">
        <f t="shared" si="2"/>
        <v>0.21097259161117732</v>
      </c>
      <c r="AL21" s="4">
        <f t="shared" si="2"/>
        <v>0.15253917653798199</v>
      </c>
      <c r="AM21" s="4">
        <f t="shared" si="2"/>
        <v>0.10795188737709993</v>
      </c>
      <c r="AN21" s="4">
        <f t="shared" si="2"/>
        <v>7.5176653938091809E-2</v>
      </c>
      <c r="AO21" s="4">
        <f t="shared" si="2"/>
        <v>5.1742836177502194E-2</v>
      </c>
      <c r="AP21" s="4">
        <f t="shared" si="2"/>
        <v>3.5319190625345942E-2</v>
      </c>
      <c r="AQ21" s="4">
        <f t="shared" si="2"/>
        <v>2.3969442072658165E-2</v>
      </c>
      <c r="AR21" s="4">
        <f t="shared" si="2"/>
        <v>1.6202243558389728E-2</v>
      </c>
    </row>
    <row r="22" spans="1:44" x14ac:dyDescent="0.25">
      <c r="A22" s="24" t="s">
        <v>41</v>
      </c>
      <c r="B22" s="60">
        <f>'Parameter Input'!$L$144</f>
        <v>25</v>
      </c>
      <c r="C22" s="61">
        <f>'Parameter Input'!$M$144</f>
        <v>25</v>
      </c>
      <c r="D22" s="1" t="s">
        <v>42</v>
      </c>
      <c r="L22" s="54">
        <f>'Parameter Input'!$O$144</f>
        <v>17</v>
      </c>
      <c r="M22" s="37">
        <v>0</v>
      </c>
      <c r="N22" s="37">
        <v>1</v>
      </c>
      <c r="O22" s="37">
        <f>'Parameter Input'!$P$144</f>
        <v>0.9</v>
      </c>
      <c r="P22" s="55">
        <f>'Parameter Input'!$Q$144</f>
        <v>0.4</v>
      </c>
      <c r="Q22" s="4">
        <f t="shared" ref="Q22:AF27" si="3">$N22+($M22-$N22)*((1/(1+EXP(-$P22*(Q$9-$L22)))^$O22))</f>
        <v>0.99780374543478534</v>
      </c>
      <c r="R22" s="4">
        <f t="shared" si="3"/>
        <v>0.99685359315256394</v>
      </c>
      <c r="S22" s="4">
        <f t="shared" si="3"/>
        <v>0.99549347132349975</v>
      </c>
      <c r="T22" s="4">
        <f t="shared" si="3"/>
        <v>0.99354772139898062</v>
      </c>
      <c r="U22" s="4">
        <f t="shared" si="3"/>
        <v>0.99076681540580536</v>
      </c>
      <c r="V22" s="4">
        <f t="shared" si="3"/>
        <v>0.9867978615748374</v>
      </c>
      <c r="W22" s="4">
        <f t="shared" si="3"/>
        <v>0.98114509762858249</v>
      </c>
      <c r="X22" s="4">
        <f t="shared" si="3"/>
        <v>0.97311898315872036</v>
      </c>
      <c r="Y22" s="4">
        <f t="shared" si="3"/>
        <v>0.96177484161592774</v>
      </c>
      <c r="Z22" s="4">
        <f t="shared" si="3"/>
        <v>0.94584787155511363</v>
      </c>
      <c r="AA22" s="4">
        <f t="shared" si="3"/>
        <v>0.92370360150141495</v>
      </c>
      <c r="AB22" s="4">
        <f t="shared" si="3"/>
        <v>0.89334463567658451</v>
      </c>
      <c r="AC22" s="4">
        <f t="shared" si="3"/>
        <v>0.85254543874327005</v>
      </c>
      <c r="AD22" s="4">
        <f t="shared" si="3"/>
        <v>0.79921300652623883</v>
      </c>
      <c r="AE22" s="4">
        <f t="shared" si="3"/>
        <v>0.73204982249993378</v>
      </c>
      <c r="AF22" s="4">
        <f t="shared" si="3"/>
        <v>0.65145592958786691</v>
      </c>
      <c r="AG22" s="4">
        <f t="shared" si="1"/>
        <v>0.56032247880849573</v>
      </c>
      <c r="AH22" s="4">
        <f t="shared" si="1"/>
        <v>0.46411326873185343</v>
      </c>
      <c r="AI22" s="4">
        <f t="shared" si="1"/>
        <v>0.36979727595523937</v>
      </c>
      <c r="AJ22" s="4">
        <f t="shared" si="1"/>
        <v>0.28393948637231203</v>
      </c>
      <c r="AK22" s="4">
        <f t="shared" si="1"/>
        <v>0.21097259161117732</v>
      </c>
      <c r="AL22" s="4">
        <f t="shared" si="1"/>
        <v>0.15253917653798199</v>
      </c>
      <c r="AM22" s="4">
        <f t="shared" si="1"/>
        <v>0.10795188737709993</v>
      </c>
      <c r="AN22" s="4">
        <f t="shared" si="1"/>
        <v>7.5176653938091809E-2</v>
      </c>
      <c r="AO22" s="4">
        <f t="shared" si="1"/>
        <v>5.1742836177502194E-2</v>
      </c>
      <c r="AP22" s="4">
        <f t="shared" si="1"/>
        <v>3.5319190625345942E-2</v>
      </c>
      <c r="AQ22" s="4">
        <f t="shared" si="1"/>
        <v>2.3969442072658165E-2</v>
      </c>
      <c r="AR22" s="4">
        <f t="shared" si="1"/>
        <v>1.6202243558389728E-2</v>
      </c>
    </row>
    <row r="23" spans="1:44" x14ac:dyDescent="0.25">
      <c r="A23" s="24" t="s">
        <v>70</v>
      </c>
      <c r="B23" s="60">
        <f>'Parameter Input'!B148</f>
        <v>25</v>
      </c>
      <c r="C23" s="61">
        <f>'Parameter Input'!C148</f>
        <v>25</v>
      </c>
      <c r="D23" s="1" t="s">
        <v>42</v>
      </c>
      <c r="L23" s="54">
        <f>'Parameter Input'!E148</f>
        <v>17</v>
      </c>
      <c r="M23" s="37">
        <v>0</v>
      </c>
      <c r="N23" s="37">
        <v>1</v>
      </c>
      <c r="O23" s="37">
        <f>'Parameter Input'!F148</f>
        <v>0.9</v>
      </c>
      <c r="P23" s="55">
        <f>'Parameter Input'!G148</f>
        <v>0.4</v>
      </c>
      <c r="Q23" s="4">
        <f t="shared" si="3"/>
        <v>0.99780374543478534</v>
      </c>
      <c r="R23" s="4">
        <f t="shared" si="3"/>
        <v>0.99685359315256394</v>
      </c>
      <c r="S23" s="4">
        <f t="shared" si="3"/>
        <v>0.99549347132349975</v>
      </c>
      <c r="T23" s="4">
        <f t="shared" si="3"/>
        <v>0.99354772139898062</v>
      </c>
      <c r="U23" s="4">
        <f t="shared" si="3"/>
        <v>0.99076681540580536</v>
      </c>
      <c r="V23" s="4">
        <f t="shared" si="3"/>
        <v>0.9867978615748374</v>
      </c>
      <c r="W23" s="4">
        <f t="shared" si="3"/>
        <v>0.98114509762858249</v>
      </c>
      <c r="X23" s="4">
        <f t="shared" si="3"/>
        <v>0.97311898315872036</v>
      </c>
      <c r="Y23" s="4">
        <f t="shared" si="3"/>
        <v>0.96177484161592774</v>
      </c>
      <c r="Z23" s="4">
        <f t="shared" si="3"/>
        <v>0.94584787155511363</v>
      </c>
      <c r="AA23" s="4">
        <f t="shared" si="3"/>
        <v>0.92370360150141495</v>
      </c>
      <c r="AB23" s="4">
        <f t="shared" si="3"/>
        <v>0.89334463567658451</v>
      </c>
      <c r="AC23" s="4">
        <f t="shared" si="3"/>
        <v>0.85254543874327005</v>
      </c>
      <c r="AD23" s="4">
        <f t="shared" si="3"/>
        <v>0.79921300652623883</v>
      </c>
      <c r="AE23" s="4">
        <f t="shared" si="3"/>
        <v>0.73204982249993378</v>
      </c>
      <c r="AF23" s="4">
        <f t="shared" si="3"/>
        <v>0.65145592958786691</v>
      </c>
      <c r="AG23" s="4">
        <f t="shared" si="1"/>
        <v>0.56032247880849573</v>
      </c>
      <c r="AH23" s="4">
        <f t="shared" si="1"/>
        <v>0.46411326873185343</v>
      </c>
      <c r="AI23" s="4">
        <f t="shared" si="1"/>
        <v>0.36979727595523937</v>
      </c>
      <c r="AJ23" s="4">
        <f t="shared" si="1"/>
        <v>0.28393948637231203</v>
      </c>
      <c r="AK23" s="4">
        <f t="shared" si="1"/>
        <v>0.21097259161117732</v>
      </c>
      <c r="AL23" s="4">
        <f t="shared" si="1"/>
        <v>0.15253917653798199</v>
      </c>
      <c r="AM23" s="4">
        <f t="shared" si="1"/>
        <v>0.10795188737709993</v>
      </c>
      <c r="AN23" s="4">
        <f t="shared" si="1"/>
        <v>7.5176653938091809E-2</v>
      </c>
      <c r="AO23" s="4">
        <f t="shared" si="1"/>
        <v>5.1742836177502194E-2</v>
      </c>
      <c r="AP23" s="4">
        <f t="shared" si="1"/>
        <v>3.5319190625345942E-2</v>
      </c>
      <c r="AQ23" s="4">
        <f t="shared" si="1"/>
        <v>2.3969442072658165E-2</v>
      </c>
      <c r="AR23" s="4">
        <f t="shared" si="1"/>
        <v>1.6202243558389728E-2</v>
      </c>
    </row>
    <row r="24" spans="1:44" x14ac:dyDescent="0.25">
      <c r="A24" s="24" t="s">
        <v>207</v>
      </c>
      <c r="B24" s="43">
        <f>'Parameter Input'!B145</f>
        <v>9450</v>
      </c>
      <c r="C24" s="44">
        <f>'Parameter Input'!C145</f>
        <v>9450</v>
      </c>
      <c r="D24" s="1" t="s">
        <v>49</v>
      </c>
      <c r="L24" s="54">
        <f>'Parameter Input'!E145</f>
        <v>17</v>
      </c>
      <c r="M24" s="37">
        <v>0</v>
      </c>
      <c r="N24" s="37">
        <v>1</v>
      </c>
      <c r="O24" s="37">
        <f>'Parameter Input'!F145</f>
        <v>0.9</v>
      </c>
      <c r="P24" s="55">
        <f>'Parameter Input'!G145</f>
        <v>0.4</v>
      </c>
      <c r="Q24" s="4">
        <f t="shared" si="3"/>
        <v>0.99780374543478534</v>
      </c>
      <c r="R24" s="4">
        <f t="shared" si="3"/>
        <v>0.99685359315256394</v>
      </c>
      <c r="S24" s="4">
        <f t="shared" si="3"/>
        <v>0.99549347132349975</v>
      </c>
      <c r="T24" s="4">
        <f t="shared" si="3"/>
        <v>0.99354772139898062</v>
      </c>
      <c r="U24" s="4">
        <f t="shared" si="3"/>
        <v>0.99076681540580536</v>
      </c>
      <c r="V24" s="4">
        <f t="shared" si="3"/>
        <v>0.9867978615748374</v>
      </c>
      <c r="W24" s="4">
        <f t="shared" si="3"/>
        <v>0.98114509762858249</v>
      </c>
      <c r="X24" s="4">
        <f t="shared" si="3"/>
        <v>0.97311898315872036</v>
      </c>
      <c r="Y24" s="4">
        <f t="shared" si="3"/>
        <v>0.96177484161592774</v>
      </c>
      <c r="Z24" s="4">
        <f t="shared" si="3"/>
        <v>0.94584787155511363</v>
      </c>
      <c r="AA24" s="4">
        <f t="shared" si="3"/>
        <v>0.92370360150141495</v>
      </c>
      <c r="AB24" s="4">
        <f t="shared" si="3"/>
        <v>0.89334463567658451</v>
      </c>
      <c r="AC24" s="4">
        <f t="shared" si="3"/>
        <v>0.85254543874327005</v>
      </c>
      <c r="AD24" s="4">
        <f t="shared" si="3"/>
        <v>0.79921300652623883</v>
      </c>
      <c r="AE24" s="4">
        <f t="shared" si="3"/>
        <v>0.73204982249993378</v>
      </c>
      <c r="AF24" s="4">
        <f t="shared" si="3"/>
        <v>0.65145592958786691</v>
      </c>
      <c r="AG24" s="4">
        <f t="shared" si="1"/>
        <v>0.56032247880849573</v>
      </c>
      <c r="AH24" s="4">
        <f t="shared" si="1"/>
        <v>0.46411326873185343</v>
      </c>
      <c r="AI24" s="4">
        <f t="shared" si="1"/>
        <v>0.36979727595523937</v>
      </c>
      <c r="AJ24" s="4">
        <f t="shared" si="1"/>
        <v>0.28393948637231203</v>
      </c>
      <c r="AK24" s="4">
        <f t="shared" si="1"/>
        <v>0.21097259161117732</v>
      </c>
      <c r="AL24" s="4">
        <f t="shared" si="1"/>
        <v>0.15253917653798199</v>
      </c>
      <c r="AM24" s="4">
        <f t="shared" si="1"/>
        <v>0.10795188737709993</v>
      </c>
      <c r="AN24" s="4">
        <f t="shared" si="1"/>
        <v>7.5176653938091809E-2</v>
      </c>
      <c r="AO24" s="4">
        <f t="shared" si="1"/>
        <v>5.1742836177502194E-2</v>
      </c>
      <c r="AP24" s="4">
        <f t="shared" si="1"/>
        <v>3.5319190625345942E-2</v>
      </c>
      <c r="AQ24" s="4">
        <f t="shared" si="1"/>
        <v>2.3969442072658165E-2</v>
      </c>
      <c r="AR24" s="4">
        <f t="shared" si="1"/>
        <v>1.6202243558389728E-2</v>
      </c>
    </row>
    <row r="25" spans="1:44" x14ac:dyDescent="0.25">
      <c r="A25" s="24" t="s">
        <v>56</v>
      </c>
      <c r="B25" s="45">
        <f>'Parameter Input'!B146</f>
        <v>0.51</v>
      </c>
      <c r="C25" s="46">
        <f>'Parameter Input'!C146</f>
        <v>0.51</v>
      </c>
      <c r="D25" s="1" t="s">
        <v>57</v>
      </c>
      <c r="L25" s="54">
        <f>'Parameter Input'!E146</f>
        <v>17</v>
      </c>
      <c r="M25" s="37">
        <v>0</v>
      </c>
      <c r="N25" s="37">
        <v>1</v>
      </c>
      <c r="O25" s="37">
        <f>'Parameter Input'!F146</f>
        <v>0.9</v>
      </c>
      <c r="P25" s="55">
        <f>'Parameter Input'!G146</f>
        <v>0.4</v>
      </c>
      <c r="Q25" s="4">
        <f t="shared" si="3"/>
        <v>0.99780374543478534</v>
      </c>
      <c r="R25" s="4">
        <f t="shared" si="3"/>
        <v>0.99685359315256394</v>
      </c>
      <c r="S25" s="4">
        <f t="shared" si="3"/>
        <v>0.99549347132349975</v>
      </c>
      <c r="T25" s="4">
        <f t="shared" si="3"/>
        <v>0.99354772139898062</v>
      </c>
      <c r="U25" s="4">
        <f t="shared" si="3"/>
        <v>0.99076681540580536</v>
      </c>
      <c r="V25" s="4">
        <f t="shared" si="3"/>
        <v>0.9867978615748374</v>
      </c>
      <c r="W25" s="4">
        <f t="shared" si="3"/>
        <v>0.98114509762858249</v>
      </c>
      <c r="X25" s="4">
        <f t="shared" si="3"/>
        <v>0.97311898315872036</v>
      </c>
      <c r="Y25" s="4">
        <f t="shared" si="3"/>
        <v>0.96177484161592774</v>
      </c>
      <c r="Z25" s="4">
        <f t="shared" si="3"/>
        <v>0.94584787155511363</v>
      </c>
      <c r="AA25" s="4">
        <f t="shared" si="3"/>
        <v>0.92370360150141495</v>
      </c>
      <c r="AB25" s="4">
        <f t="shared" si="3"/>
        <v>0.89334463567658451</v>
      </c>
      <c r="AC25" s="4">
        <f t="shared" si="3"/>
        <v>0.85254543874327005</v>
      </c>
      <c r="AD25" s="4">
        <f t="shared" si="3"/>
        <v>0.79921300652623883</v>
      </c>
      <c r="AE25" s="4">
        <f t="shared" si="3"/>
        <v>0.73204982249993378</v>
      </c>
      <c r="AF25" s="4">
        <f t="shared" si="3"/>
        <v>0.65145592958786691</v>
      </c>
      <c r="AG25" s="4">
        <f t="shared" si="1"/>
        <v>0.56032247880849573</v>
      </c>
      <c r="AH25" s="4">
        <f t="shared" si="1"/>
        <v>0.46411326873185343</v>
      </c>
      <c r="AI25" s="4">
        <f t="shared" si="1"/>
        <v>0.36979727595523937</v>
      </c>
      <c r="AJ25" s="4">
        <f t="shared" si="1"/>
        <v>0.28393948637231203</v>
      </c>
      <c r="AK25" s="4">
        <f t="shared" si="1"/>
        <v>0.21097259161117732</v>
      </c>
      <c r="AL25" s="4">
        <f t="shared" si="1"/>
        <v>0.15253917653798199</v>
      </c>
      <c r="AM25" s="4">
        <f t="shared" si="1"/>
        <v>0.10795188737709993</v>
      </c>
      <c r="AN25" s="4">
        <f t="shared" si="1"/>
        <v>7.5176653938091809E-2</v>
      </c>
      <c r="AO25" s="4">
        <f t="shared" si="1"/>
        <v>5.1742836177502194E-2</v>
      </c>
      <c r="AP25" s="4">
        <f t="shared" si="1"/>
        <v>3.5319190625345942E-2</v>
      </c>
      <c r="AQ25" s="4">
        <f t="shared" si="1"/>
        <v>2.3969442072658165E-2</v>
      </c>
      <c r="AR25" s="4">
        <f t="shared" si="1"/>
        <v>1.6202243558389728E-2</v>
      </c>
    </row>
    <row r="26" spans="1:44" x14ac:dyDescent="0.25">
      <c r="A26" s="24" t="s">
        <v>73</v>
      </c>
      <c r="B26" s="45">
        <f>'Parameter Input'!$L$148</f>
        <v>0</v>
      </c>
      <c r="C26" s="46">
        <f>'Parameter Input'!$M$148</f>
        <v>0</v>
      </c>
      <c r="D26" s="1" t="s">
        <v>57</v>
      </c>
      <c r="L26" s="54">
        <f>'Parameter Input'!$O$148</f>
        <v>17</v>
      </c>
      <c r="M26" s="37">
        <v>0</v>
      </c>
      <c r="N26" s="37">
        <v>1</v>
      </c>
      <c r="O26" s="37">
        <f>'Parameter Input'!$P$148</f>
        <v>0.9</v>
      </c>
      <c r="P26" s="55">
        <f>'Parameter Input'!$Q$148</f>
        <v>0.4</v>
      </c>
      <c r="Q26" s="4">
        <f t="shared" si="3"/>
        <v>0.99780374543478534</v>
      </c>
      <c r="R26" s="4">
        <f t="shared" si="3"/>
        <v>0.99685359315256394</v>
      </c>
      <c r="S26" s="4">
        <f t="shared" si="3"/>
        <v>0.99549347132349975</v>
      </c>
      <c r="T26" s="4">
        <f t="shared" si="3"/>
        <v>0.99354772139898062</v>
      </c>
      <c r="U26" s="4">
        <f t="shared" si="3"/>
        <v>0.99076681540580536</v>
      </c>
      <c r="V26" s="4">
        <f t="shared" si="3"/>
        <v>0.9867978615748374</v>
      </c>
      <c r="W26" s="4">
        <f t="shared" si="3"/>
        <v>0.98114509762858249</v>
      </c>
      <c r="X26" s="4">
        <f t="shared" si="3"/>
        <v>0.97311898315872036</v>
      </c>
      <c r="Y26" s="4">
        <f t="shared" si="3"/>
        <v>0.96177484161592774</v>
      </c>
      <c r="Z26" s="4">
        <f t="shared" si="3"/>
        <v>0.94584787155511363</v>
      </c>
      <c r="AA26" s="4">
        <f t="shared" si="3"/>
        <v>0.92370360150141495</v>
      </c>
      <c r="AB26" s="4">
        <f t="shared" si="3"/>
        <v>0.89334463567658451</v>
      </c>
      <c r="AC26" s="4">
        <f t="shared" si="3"/>
        <v>0.85254543874327005</v>
      </c>
      <c r="AD26" s="4">
        <f t="shared" si="3"/>
        <v>0.79921300652623883</v>
      </c>
      <c r="AE26" s="4">
        <f t="shared" si="3"/>
        <v>0.73204982249993378</v>
      </c>
      <c r="AF26" s="4">
        <f t="shared" si="3"/>
        <v>0.65145592958786691</v>
      </c>
      <c r="AG26" s="4">
        <f t="shared" si="1"/>
        <v>0.56032247880849573</v>
      </c>
      <c r="AH26" s="4">
        <f t="shared" si="1"/>
        <v>0.46411326873185343</v>
      </c>
      <c r="AI26" s="4">
        <f t="shared" si="1"/>
        <v>0.36979727595523937</v>
      </c>
      <c r="AJ26" s="4">
        <f t="shared" si="1"/>
        <v>0.28393948637231203</v>
      </c>
      <c r="AK26" s="4">
        <f t="shared" si="1"/>
        <v>0.21097259161117732</v>
      </c>
      <c r="AL26" s="4">
        <f t="shared" si="1"/>
        <v>0.15253917653798199</v>
      </c>
      <c r="AM26" s="4">
        <f t="shared" si="1"/>
        <v>0.10795188737709993</v>
      </c>
      <c r="AN26" s="4">
        <f t="shared" si="1"/>
        <v>7.5176653938091809E-2</v>
      </c>
      <c r="AO26" s="4">
        <f t="shared" si="1"/>
        <v>5.1742836177502194E-2</v>
      </c>
      <c r="AP26" s="4">
        <f t="shared" si="1"/>
        <v>3.5319190625345942E-2</v>
      </c>
      <c r="AQ26" s="4">
        <f t="shared" si="1"/>
        <v>2.3969442072658165E-2</v>
      </c>
      <c r="AR26" s="4">
        <f t="shared" si="1"/>
        <v>1.6202243558389728E-2</v>
      </c>
    </row>
    <row r="27" spans="1:44" ht="15.75" thickBot="1" x14ac:dyDescent="0.3">
      <c r="A27" s="24" t="s">
        <v>64</v>
      </c>
      <c r="B27" s="49">
        <f>'Parameter Input'!B147</f>
        <v>120000</v>
      </c>
      <c r="C27" s="50">
        <f>'Parameter Input'!C147</f>
        <v>120000</v>
      </c>
      <c r="D27" s="1" t="s">
        <v>65</v>
      </c>
      <c r="L27" s="56">
        <f>'Parameter Input'!E147</f>
        <v>17</v>
      </c>
      <c r="M27" s="57">
        <v>0</v>
      </c>
      <c r="N27" s="57">
        <v>1</v>
      </c>
      <c r="O27" s="57">
        <f>'Parameter Input'!F147</f>
        <v>0.9</v>
      </c>
      <c r="P27" s="58">
        <f>'Parameter Input'!G147</f>
        <v>0.4</v>
      </c>
      <c r="Q27" s="4">
        <f t="shared" si="3"/>
        <v>0.99780374543478534</v>
      </c>
      <c r="R27" s="4">
        <f t="shared" si="3"/>
        <v>0.99685359315256394</v>
      </c>
      <c r="S27" s="4">
        <f t="shared" si="3"/>
        <v>0.99549347132349975</v>
      </c>
      <c r="T27" s="4">
        <f t="shared" si="3"/>
        <v>0.99354772139898062</v>
      </c>
      <c r="U27" s="4">
        <f t="shared" si="3"/>
        <v>0.99076681540580536</v>
      </c>
      <c r="V27" s="4">
        <f t="shared" si="3"/>
        <v>0.9867978615748374</v>
      </c>
      <c r="W27" s="4">
        <f t="shared" si="3"/>
        <v>0.98114509762858249</v>
      </c>
      <c r="X27" s="4">
        <f t="shared" si="3"/>
        <v>0.97311898315872036</v>
      </c>
      <c r="Y27" s="4">
        <f t="shared" si="3"/>
        <v>0.96177484161592774</v>
      </c>
      <c r="Z27" s="4">
        <f t="shared" si="3"/>
        <v>0.94584787155511363</v>
      </c>
      <c r="AA27" s="4">
        <f t="shared" si="3"/>
        <v>0.92370360150141495</v>
      </c>
      <c r="AB27" s="4">
        <f t="shared" si="3"/>
        <v>0.89334463567658451</v>
      </c>
      <c r="AC27" s="4">
        <f t="shared" si="3"/>
        <v>0.85254543874327005</v>
      </c>
      <c r="AD27" s="4">
        <f t="shared" si="3"/>
        <v>0.79921300652623883</v>
      </c>
      <c r="AE27" s="4">
        <f t="shared" si="3"/>
        <v>0.73204982249993378</v>
      </c>
      <c r="AF27" s="4">
        <f t="shared" si="3"/>
        <v>0.65145592958786691</v>
      </c>
      <c r="AG27" s="4">
        <f t="shared" si="1"/>
        <v>0.56032247880849573</v>
      </c>
      <c r="AH27" s="4">
        <f t="shared" si="1"/>
        <v>0.46411326873185343</v>
      </c>
      <c r="AI27" s="4">
        <f t="shared" si="1"/>
        <v>0.36979727595523937</v>
      </c>
      <c r="AJ27" s="4">
        <f t="shared" si="1"/>
        <v>0.28393948637231203</v>
      </c>
      <c r="AK27" s="4">
        <f t="shared" si="1"/>
        <v>0.21097259161117732</v>
      </c>
      <c r="AL27" s="4">
        <f t="shared" si="1"/>
        <v>0.15253917653798199</v>
      </c>
      <c r="AM27" s="4">
        <f t="shared" si="1"/>
        <v>0.10795188737709993</v>
      </c>
      <c r="AN27" s="4">
        <f t="shared" si="1"/>
        <v>7.5176653938091809E-2</v>
      </c>
      <c r="AO27" s="4">
        <f t="shared" si="1"/>
        <v>5.1742836177502194E-2</v>
      </c>
      <c r="AP27" s="4">
        <f t="shared" si="1"/>
        <v>3.5319190625345942E-2</v>
      </c>
      <c r="AQ27" s="4">
        <f t="shared" si="1"/>
        <v>2.3969442072658165E-2</v>
      </c>
      <c r="AR27" s="4">
        <f t="shared" si="1"/>
        <v>1.6202243558389728E-2</v>
      </c>
    </row>
    <row r="28" spans="1:44" x14ac:dyDescent="0.25">
      <c r="A28" s="25"/>
      <c r="B28" s="40"/>
    </row>
    <row r="29" spans="1:44" ht="15.75" thickBot="1" x14ac:dyDescent="0.3"/>
    <row r="30" spans="1:44" ht="15.75" thickBot="1" x14ac:dyDescent="0.3">
      <c r="A30" s="26" t="s">
        <v>208</v>
      </c>
      <c r="B30" s="27">
        <v>2023</v>
      </c>
      <c r="C30" s="27">
        <v>2024</v>
      </c>
      <c r="D30" s="27">
        <v>2025</v>
      </c>
      <c r="E30" s="27">
        <v>2026</v>
      </c>
      <c r="F30" s="27">
        <v>2027</v>
      </c>
      <c r="G30" s="27">
        <v>2028</v>
      </c>
      <c r="H30" s="27">
        <v>2029</v>
      </c>
      <c r="I30" s="27">
        <v>2030</v>
      </c>
      <c r="J30" s="27">
        <v>2031</v>
      </c>
      <c r="K30" s="27">
        <v>2032</v>
      </c>
      <c r="L30" s="27">
        <v>2033</v>
      </c>
      <c r="M30" s="27">
        <v>2034</v>
      </c>
      <c r="N30" s="27">
        <v>2035</v>
      </c>
      <c r="O30" s="27">
        <v>2036</v>
      </c>
      <c r="P30" s="27">
        <v>2037</v>
      </c>
      <c r="Q30" s="27">
        <v>2038</v>
      </c>
      <c r="R30" s="27">
        <v>2039</v>
      </c>
      <c r="S30" s="27">
        <v>2040</v>
      </c>
      <c r="T30" s="27">
        <v>2041</v>
      </c>
      <c r="U30" s="27">
        <v>2042</v>
      </c>
      <c r="V30" s="27">
        <v>2043</v>
      </c>
      <c r="W30" s="27">
        <v>2044</v>
      </c>
      <c r="X30" s="27">
        <v>2045</v>
      </c>
      <c r="Y30" s="27">
        <v>2046</v>
      </c>
      <c r="Z30" s="27">
        <v>2047</v>
      </c>
      <c r="AA30" s="27">
        <v>2048</v>
      </c>
      <c r="AB30" s="27">
        <v>2049</v>
      </c>
      <c r="AC30" s="28">
        <v>2050</v>
      </c>
    </row>
    <row r="31" spans="1:44" x14ac:dyDescent="0.25">
      <c r="A31" s="29" t="str">
        <f t="shared" ref="A31:A45" si="4">A11</f>
        <v>Capex vehicle</v>
      </c>
      <c r="B31" s="62">
        <f t="shared" ref="B31:B39" si="5">$B11+($C11-$B11)*(1-Q11)</f>
        <v>15000000</v>
      </c>
      <c r="C31" s="62">
        <f t="shared" ref="C31:C39" si="6">$B11+($C11-$B11)*(1-R11)</f>
        <v>15000000</v>
      </c>
      <c r="D31" s="62">
        <f t="shared" ref="D31:D39" si="7">$B11+($C11-$B11)*(1-S11)</f>
        <v>15000000</v>
      </c>
      <c r="E31" s="62">
        <f t="shared" ref="E31:E39" si="8">$B11+($C11-$B11)*(1-T11)</f>
        <v>15000000</v>
      </c>
      <c r="F31" s="62">
        <f t="shared" ref="F31:F39" si="9">$B11+($C11-$B11)*(1-U11)</f>
        <v>15000000</v>
      </c>
      <c r="G31" s="62">
        <f t="shared" ref="G31:G39" si="10">$B11+($C11-$B11)*(1-V11)</f>
        <v>15000000</v>
      </c>
      <c r="H31" s="62">
        <f t="shared" ref="H31:H39" si="11">$B11+($C11-$B11)*(1-W11)</f>
        <v>15000000</v>
      </c>
      <c r="I31" s="62">
        <f t="shared" ref="I31:I39" si="12">$B11+($C11-$B11)*(1-X11)</f>
        <v>15000000</v>
      </c>
      <c r="J31" s="62">
        <f t="shared" ref="J31:J39" si="13">$B11+($C11-$B11)*(1-Y11)</f>
        <v>15000000</v>
      </c>
      <c r="K31" s="62">
        <f t="shared" ref="K31:K39" si="14">$B11+($C11-$B11)*(1-Z11)</f>
        <v>15000000</v>
      </c>
      <c r="L31" s="62">
        <f t="shared" ref="L31:L39" si="15">$B11+($C11-$B11)*(1-AA11)</f>
        <v>15000000</v>
      </c>
      <c r="M31" s="62">
        <f t="shared" ref="M31:M39" si="16">$B11+($C11-$B11)*(1-AB11)</f>
        <v>15000000</v>
      </c>
      <c r="N31" s="62">
        <f t="shared" ref="N31:N39" si="17">$B11+($C11-$B11)*(1-AC11)</f>
        <v>15000000</v>
      </c>
      <c r="O31" s="62">
        <f t="shared" ref="O31:O39" si="18">$B11+($C11-$B11)*(1-AD11)</f>
        <v>15000000</v>
      </c>
      <c r="P31" s="62">
        <f t="shared" ref="P31:P39" si="19">$B11+($C11-$B11)*(1-AE11)</f>
        <v>15000000</v>
      </c>
      <c r="Q31" s="62">
        <f t="shared" ref="Q31:Q39" si="20">$B11+($C11-$B11)*(1-AF11)</f>
        <v>15000000</v>
      </c>
      <c r="R31" s="62">
        <f t="shared" ref="R31:R39" si="21">$B11+($C11-$B11)*(1-AG11)</f>
        <v>15000000</v>
      </c>
      <c r="S31" s="62">
        <f t="shared" ref="S31:S39" si="22">$B11+($C11-$B11)*(1-AH11)</f>
        <v>15000000</v>
      </c>
      <c r="T31" s="62">
        <f t="shared" ref="T31:T39" si="23">$B11+($C11-$B11)*(1-AI11)</f>
        <v>15000000</v>
      </c>
      <c r="U31" s="62">
        <f t="shared" ref="U31:U39" si="24">$B11+($C11-$B11)*(1-AJ11)</f>
        <v>15000000</v>
      </c>
      <c r="V31" s="62">
        <f t="shared" ref="V31:V39" si="25">$B11+($C11-$B11)*(1-AK11)</f>
        <v>15000000</v>
      </c>
      <c r="W31" s="62">
        <f t="shared" ref="W31:W39" si="26">$B11+($C11-$B11)*(1-AL11)</f>
        <v>15000000</v>
      </c>
      <c r="X31" s="62">
        <f t="shared" ref="X31:X39" si="27">$B11+($C11-$B11)*(1-AM11)</f>
        <v>15000000</v>
      </c>
      <c r="Y31" s="62">
        <f t="shared" ref="Y31:Y39" si="28">$B11+($C11-$B11)*(1-AN11)</f>
        <v>15000000</v>
      </c>
      <c r="Z31" s="62">
        <f t="shared" ref="Z31:Z39" si="29">$B11+($C11-$B11)*(1-AO11)</f>
        <v>15000000</v>
      </c>
      <c r="AA31" s="62">
        <f t="shared" ref="AA31:AA39" si="30">$B11+($C11-$B11)*(1-AP11)</f>
        <v>15000000</v>
      </c>
      <c r="AB31" s="62">
        <f t="shared" ref="AB31:AB39" si="31">$B11+($C11-$B11)*(1-AQ11)</f>
        <v>15000000</v>
      </c>
      <c r="AC31" s="62">
        <f t="shared" ref="AC31:AC39" si="32">$B11+($C11-$B11)*(1-AR11)</f>
        <v>15000000</v>
      </c>
    </row>
    <row r="32" spans="1:44" x14ac:dyDescent="0.25">
      <c r="A32" s="30" t="str">
        <f t="shared" si="4"/>
        <v>Residual value (vehicle)</v>
      </c>
      <c r="B32" s="62">
        <f t="shared" si="5"/>
        <v>-1498352.8090760889</v>
      </c>
      <c r="C32" s="62">
        <f t="shared" si="6"/>
        <v>-1497640.194864423</v>
      </c>
      <c r="D32" s="62">
        <f t="shared" si="7"/>
        <v>-1496620.1034926248</v>
      </c>
      <c r="E32" s="62">
        <f t="shared" si="8"/>
        <v>-1495160.7910492355</v>
      </c>
      <c r="F32" s="62">
        <f t="shared" si="9"/>
        <v>-1493075.111554354</v>
      </c>
      <c r="G32" s="62">
        <f t="shared" si="10"/>
        <v>-1490098.396181128</v>
      </c>
      <c r="H32" s="62">
        <f t="shared" si="11"/>
        <v>-1485858.8232214369</v>
      </c>
      <c r="I32" s="62">
        <f t="shared" si="12"/>
        <v>-1479839.2373690403</v>
      </c>
      <c r="J32" s="62">
        <f t="shared" si="13"/>
        <v>-1471331.1312119458</v>
      </c>
      <c r="K32" s="62">
        <f t="shared" si="14"/>
        <v>-1459385.9036663352</v>
      </c>
      <c r="L32" s="62">
        <f t="shared" si="15"/>
        <v>-1442777.7011260611</v>
      </c>
      <c r="M32" s="62">
        <f t="shared" si="16"/>
        <v>-1420008.4767574384</v>
      </c>
      <c r="N32" s="62">
        <f t="shared" si="17"/>
        <v>-1389409.0790574525</v>
      </c>
      <c r="O32" s="62">
        <f t="shared" si="18"/>
        <v>-1349409.7548946792</v>
      </c>
      <c r="P32" s="62">
        <f t="shared" si="19"/>
        <v>-1299037.3668749502</v>
      </c>
      <c r="Q32" s="62">
        <f t="shared" si="20"/>
        <v>-1238591.9471909001</v>
      </c>
      <c r="R32" s="62">
        <f t="shared" si="21"/>
        <v>-1170241.8591063719</v>
      </c>
      <c r="S32" s="62">
        <f t="shared" si="22"/>
        <v>-1098084.9515488902</v>
      </c>
      <c r="T32" s="62">
        <f t="shared" si="23"/>
        <v>-1027347.9569664295</v>
      </c>
      <c r="U32" s="62">
        <f t="shared" si="24"/>
        <v>-962954.61477923405</v>
      </c>
      <c r="V32" s="62">
        <f t="shared" si="25"/>
        <v>-908229.44370838301</v>
      </c>
      <c r="W32" s="62">
        <f t="shared" si="26"/>
        <v>-864404.38240348652</v>
      </c>
      <c r="X32" s="62">
        <f t="shared" si="27"/>
        <v>-830963.91553282493</v>
      </c>
      <c r="Y32" s="62">
        <f t="shared" si="28"/>
        <v>-806382.49045356887</v>
      </c>
      <c r="Z32" s="62">
        <f t="shared" si="29"/>
        <v>-788807.1271331266</v>
      </c>
      <c r="AA32" s="62">
        <f t="shared" si="30"/>
        <v>-776489.39296900947</v>
      </c>
      <c r="AB32" s="62">
        <f t="shared" si="31"/>
        <v>-767977.08155449363</v>
      </c>
      <c r="AC32" s="62">
        <f t="shared" si="32"/>
        <v>-762151.68266879232</v>
      </c>
    </row>
    <row r="33" spans="1:29" x14ac:dyDescent="0.25">
      <c r="A33" s="30" t="str">
        <f t="shared" si="4"/>
        <v>Capex costumization</v>
      </c>
      <c r="B33" s="62">
        <f t="shared" si="5"/>
        <v>1000000</v>
      </c>
      <c r="C33" s="62">
        <f t="shared" si="6"/>
        <v>1000000</v>
      </c>
      <c r="D33" s="62">
        <f t="shared" si="7"/>
        <v>1000000</v>
      </c>
      <c r="E33" s="62">
        <f t="shared" si="8"/>
        <v>1000000</v>
      </c>
      <c r="F33" s="62">
        <f t="shared" si="9"/>
        <v>1000000</v>
      </c>
      <c r="G33" s="62">
        <f t="shared" si="10"/>
        <v>1000000</v>
      </c>
      <c r="H33" s="62">
        <f t="shared" si="11"/>
        <v>1000000</v>
      </c>
      <c r="I33" s="62">
        <f t="shared" si="12"/>
        <v>1000000</v>
      </c>
      <c r="J33" s="62">
        <f t="shared" si="13"/>
        <v>1000000</v>
      </c>
      <c r="K33" s="62">
        <f t="shared" si="14"/>
        <v>1000000</v>
      </c>
      <c r="L33" s="62">
        <f t="shared" si="15"/>
        <v>1000000</v>
      </c>
      <c r="M33" s="62">
        <f t="shared" si="16"/>
        <v>1000000</v>
      </c>
      <c r="N33" s="62">
        <f t="shared" si="17"/>
        <v>1000000</v>
      </c>
      <c r="O33" s="62">
        <f t="shared" si="18"/>
        <v>1000000</v>
      </c>
      <c r="P33" s="62">
        <f t="shared" si="19"/>
        <v>1000000</v>
      </c>
      <c r="Q33" s="62">
        <f t="shared" si="20"/>
        <v>1000000</v>
      </c>
      <c r="R33" s="62">
        <f t="shared" si="21"/>
        <v>1000000</v>
      </c>
      <c r="S33" s="62">
        <f t="shared" si="22"/>
        <v>1000000</v>
      </c>
      <c r="T33" s="62">
        <f t="shared" si="23"/>
        <v>1000000</v>
      </c>
      <c r="U33" s="62">
        <f t="shared" si="24"/>
        <v>1000000</v>
      </c>
      <c r="V33" s="62">
        <f t="shared" si="25"/>
        <v>1000000</v>
      </c>
      <c r="W33" s="62">
        <f t="shared" si="26"/>
        <v>1000000</v>
      </c>
      <c r="X33" s="62">
        <f t="shared" si="27"/>
        <v>1000000</v>
      </c>
      <c r="Y33" s="62">
        <f t="shared" si="28"/>
        <v>1000000</v>
      </c>
      <c r="Z33" s="62">
        <f t="shared" si="29"/>
        <v>1000000</v>
      </c>
      <c r="AA33" s="62">
        <f t="shared" si="30"/>
        <v>1000000</v>
      </c>
      <c r="AB33" s="62">
        <f t="shared" si="31"/>
        <v>1000000</v>
      </c>
      <c r="AC33" s="62">
        <f t="shared" si="32"/>
        <v>1000000</v>
      </c>
    </row>
    <row r="34" spans="1:29" x14ac:dyDescent="0.25">
      <c r="A34" s="30" t="str">
        <f t="shared" si="4"/>
        <v>Residual value (costumization)</v>
      </c>
      <c r="B34" s="62">
        <f t="shared" si="5"/>
        <v>-100000</v>
      </c>
      <c r="C34" s="62">
        <f t="shared" si="6"/>
        <v>-100000</v>
      </c>
      <c r="D34" s="62">
        <f t="shared" si="7"/>
        <v>-100000</v>
      </c>
      <c r="E34" s="62">
        <f t="shared" si="8"/>
        <v>-100000</v>
      </c>
      <c r="F34" s="62">
        <f t="shared" si="9"/>
        <v>-100000</v>
      </c>
      <c r="G34" s="62">
        <f t="shared" si="10"/>
        <v>-100000</v>
      </c>
      <c r="H34" s="62">
        <f t="shared" si="11"/>
        <v>-100000</v>
      </c>
      <c r="I34" s="62">
        <f t="shared" si="12"/>
        <v>-100000</v>
      </c>
      <c r="J34" s="62">
        <f t="shared" si="13"/>
        <v>-100000</v>
      </c>
      <c r="K34" s="62">
        <f t="shared" si="14"/>
        <v>-100000</v>
      </c>
      <c r="L34" s="62">
        <f t="shared" si="15"/>
        <v>-100000</v>
      </c>
      <c r="M34" s="62">
        <f t="shared" si="16"/>
        <v>-100000</v>
      </c>
      <c r="N34" s="62">
        <f t="shared" si="17"/>
        <v>-100000</v>
      </c>
      <c r="O34" s="62">
        <f t="shared" si="18"/>
        <v>-100000</v>
      </c>
      <c r="P34" s="62">
        <f t="shared" si="19"/>
        <v>-100000</v>
      </c>
      <c r="Q34" s="62">
        <f t="shared" si="20"/>
        <v>-100000</v>
      </c>
      <c r="R34" s="62">
        <f t="shared" si="21"/>
        <v>-100000</v>
      </c>
      <c r="S34" s="62">
        <f t="shared" si="22"/>
        <v>-100000</v>
      </c>
      <c r="T34" s="62">
        <f t="shared" si="23"/>
        <v>-100000</v>
      </c>
      <c r="U34" s="62">
        <f t="shared" si="24"/>
        <v>-100000</v>
      </c>
      <c r="V34" s="62">
        <f t="shared" si="25"/>
        <v>-100000</v>
      </c>
      <c r="W34" s="62">
        <f t="shared" si="26"/>
        <v>-100000</v>
      </c>
      <c r="X34" s="62">
        <f t="shared" si="27"/>
        <v>-100000</v>
      </c>
      <c r="Y34" s="62">
        <f t="shared" si="28"/>
        <v>-100000</v>
      </c>
      <c r="Z34" s="62">
        <f t="shared" si="29"/>
        <v>-100000</v>
      </c>
      <c r="AA34" s="62">
        <f t="shared" si="30"/>
        <v>-100000</v>
      </c>
      <c r="AB34" s="62">
        <f t="shared" si="31"/>
        <v>-100000</v>
      </c>
      <c r="AC34" s="62">
        <f t="shared" si="32"/>
        <v>-100000</v>
      </c>
    </row>
    <row r="35" spans="1:29" x14ac:dyDescent="0.25">
      <c r="A35" s="30" t="str">
        <f t="shared" si="4"/>
        <v>WACC</v>
      </c>
      <c r="B35" s="62">
        <f t="shared" si="5"/>
        <v>0.06</v>
      </c>
      <c r="C35" s="62">
        <f t="shared" si="6"/>
        <v>0.06</v>
      </c>
      <c r="D35" s="62">
        <f t="shared" si="7"/>
        <v>0.06</v>
      </c>
      <c r="E35" s="62">
        <f t="shared" si="8"/>
        <v>0.06</v>
      </c>
      <c r="F35" s="62">
        <f t="shared" si="9"/>
        <v>0.06</v>
      </c>
      <c r="G35" s="62">
        <f t="shared" si="10"/>
        <v>0.06</v>
      </c>
      <c r="H35" s="62">
        <f t="shared" si="11"/>
        <v>0.06</v>
      </c>
      <c r="I35" s="62">
        <f t="shared" si="12"/>
        <v>0.06</v>
      </c>
      <c r="J35" s="62">
        <f t="shared" si="13"/>
        <v>0.06</v>
      </c>
      <c r="K35" s="62">
        <f t="shared" si="14"/>
        <v>0.06</v>
      </c>
      <c r="L35" s="62">
        <f t="shared" si="15"/>
        <v>0.06</v>
      </c>
      <c r="M35" s="62">
        <f t="shared" si="16"/>
        <v>0.06</v>
      </c>
      <c r="N35" s="62">
        <f t="shared" si="17"/>
        <v>0.06</v>
      </c>
      <c r="O35" s="62">
        <f t="shared" si="18"/>
        <v>0.06</v>
      </c>
      <c r="P35" s="62">
        <f t="shared" si="19"/>
        <v>0.06</v>
      </c>
      <c r="Q35" s="62">
        <f t="shared" si="20"/>
        <v>0.06</v>
      </c>
      <c r="R35" s="62">
        <f t="shared" si="21"/>
        <v>0.06</v>
      </c>
      <c r="S35" s="62">
        <f t="shared" si="22"/>
        <v>0.06</v>
      </c>
      <c r="T35" s="62">
        <f t="shared" si="23"/>
        <v>0.06</v>
      </c>
      <c r="U35" s="62">
        <f t="shared" si="24"/>
        <v>0.06</v>
      </c>
      <c r="V35" s="62">
        <f t="shared" si="25"/>
        <v>0.06</v>
      </c>
      <c r="W35" s="62">
        <f t="shared" si="26"/>
        <v>0.06</v>
      </c>
      <c r="X35" s="62">
        <f t="shared" si="27"/>
        <v>0.06</v>
      </c>
      <c r="Y35" s="62">
        <f t="shared" si="28"/>
        <v>0.06</v>
      </c>
      <c r="Z35" s="62">
        <f t="shared" si="29"/>
        <v>0.06</v>
      </c>
      <c r="AA35" s="62">
        <f t="shared" si="30"/>
        <v>0.06</v>
      </c>
      <c r="AB35" s="62">
        <f t="shared" si="31"/>
        <v>0.06</v>
      </c>
      <c r="AC35" s="62">
        <f t="shared" si="32"/>
        <v>0.06</v>
      </c>
    </row>
    <row r="36" spans="1:29" x14ac:dyDescent="0.25">
      <c r="A36" s="30" t="str">
        <f t="shared" si="4"/>
        <v>Opex fix (admin, crew, insurance)</v>
      </c>
      <c r="B36" s="62">
        <f t="shared" si="5"/>
        <v>1208235.294117647</v>
      </c>
      <c r="C36" s="62">
        <f t="shared" si="6"/>
        <v>1208235.294117647</v>
      </c>
      <c r="D36" s="62">
        <f t="shared" si="7"/>
        <v>1208235.294117647</v>
      </c>
      <c r="E36" s="62">
        <f t="shared" si="8"/>
        <v>1208235.294117647</v>
      </c>
      <c r="F36" s="62">
        <f t="shared" si="9"/>
        <v>1208235.294117647</v>
      </c>
      <c r="G36" s="62">
        <f t="shared" si="10"/>
        <v>1208235.294117647</v>
      </c>
      <c r="H36" s="62">
        <f t="shared" si="11"/>
        <v>1208235.294117647</v>
      </c>
      <c r="I36" s="62">
        <f t="shared" si="12"/>
        <v>1208235.294117647</v>
      </c>
      <c r="J36" s="62">
        <f t="shared" si="13"/>
        <v>1208235.294117647</v>
      </c>
      <c r="K36" s="62">
        <f t="shared" si="14"/>
        <v>1208235.294117647</v>
      </c>
      <c r="L36" s="62">
        <f t="shared" si="15"/>
        <v>1208235.294117647</v>
      </c>
      <c r="M36" s="62">
        <f t="shared" si="16"/>
        <v>1208235.294117647</v>
      </c>
      <c r="N36" s="62">
        <f t="shared" si="17"/>
        <v>1208235.294117647</v>
      </c>
      <c r="O36" s="62">
        <f t="shared" si="18"/>
        <v>1208235.294117647</v>
      </c>
      <c r="P36" s="62">
        <f t="shared" si="19"/>
        <v>1208235.294117647</v>
      </c>
      <c r="Q36" s="62">
        <f t="shared" si="20"/>
        <v>1208235.294117647</v>
      </c>
      <c r="R36" s="62">
        <f t="shared" si="21"/>
        <v>1208235.294117647</v>
      </c>
      <c r="S36" s="62">
        <f t="shared" si="22"/>
        <v>1208235.294117647</v>
      </c>
      <c r="T36" s="62">
        <f t="shared" si="23"/>
        <v>1208235.294117647</v>
      </c>
      <c r="U36" s="62">
        <f t="shared" si="24"/>
        <v>1208235.294117647</v>
      </c>
      <c r="V36" s="62">
        <f t="shared" si="25"/>
        <v>1208235.294117647</v>
      </c>
      <c r="W36" s="62">
        <f t="shared" si="26"/>
        <v>1208235.294117647</v>
      </c>
      <c r="X36" s="62">
        <f t="shared" si="27"/>
        <v>1208235.294117647</v>
      </c>
      <c r="Y36" s="62">
        <f t="shared" si="28"/>
        <v>1208235.294117647</v>
      </c>
      <c r="Z36" s="62">
        <f t="shared" si="29"/>
        <v>1208235.294117647</v>
      </c>
      <c r="AA36" s="62">
        <f t="shared" si="30"/>
        <v>1208235.294117647</v>
      </c>
      <c r="AB36" s="62">
        <f t="shared" si="31"/>
        <v>1208235.294117647</v>
      </c>
      <c r="AC36" s="62">
        <f t="shared" si="32"/>
        <v>1208235.294117647</v>
      </c>
    </row>
    <row r="37" spans="1:29" x14ac:dyDescent="0.25">
      <c r="A37" s="30" t="str">
        <f t="shared" si="4"/>
        <v>Opex maintenance &amp; repair</v>
      </c>
      <c r="B37" s="62">
        <f t="shared" si="5"/>
        <v>488235.29411764705</v>
      </c>
      <c r="C37" s="62">
        <f t="shared" si="6"/>
        <v>488235.29411764705</v>
      </c>
      <c r="D37" s="62">
        <f t="shared" si="7"/>
        <v>488235.29411764705</v>
      </c>
      <c r="E37" s="62">
        <f t="shared" si="8"/>
        <v>488235.29411764705</v>
      </c>
      <c r="F37" s="62">
        <f t="shared" si="9"/>
        <v>488235.29411764705</v>
      </c>
      <c r="G37" s="62">
        <f t="shared" si="10"/>
        <v>488235.29411764705</v>
      </c>
      <c r="H37" s="62">
        <f t="shared" si="11"/>
        <v>488235.29411764705</v>
      </c>
      <c r="I37" s="62">
        <f t="shared" si="12"/>
        <v>488235.29411764705</v>
      </c>
      <c r="J37" s="62">
        <f t="shared" si="13"/>
        <v>488235.29411764705</v>
      </c>
      <c r="K37" s="62">
        <f t="shared" si="14"/>
        <v>488235.29411764705</v>
      </c>
      <c r="L37" s="62">
        <f t="shared" si="15"/>
        <v>488235.29411764705</v>
      </c>
      <c r="M37" s="62">
        <f t="shared" si="16"/>
        <v>488235.29411764705</v>
      </c>
      <c r="N37" s="62">
        <f t="shared" si="17"/>
        <v>488235.29411764705</v>
      </c>
      <c r="O37" s="62">
        <f t="shared" si="18"/>
        <v>488235.29411764705</v>
      </c>
      <c r="P37" s="62">
        <f t="shared" si="19"/>
        <v>488235.29411764705</v>
      </c>
      <c r="Q37" s="62">
        <f t="shared" si="20"/>
        <v>488235.29411764705</v>
      </c>
      <c r="R37" s="62">
        <f t="shared" si="21"/>
        <v>488235.29411764705</v>
      </c>
      <c r="S37" s="62">
        <f t="shared" si="22"/>
        <v>488235.29411764705</v>
      </c>
      <c r="T37" s="62">
        <f t="shared" si="23"/>
        <v>488235.29411764705</v>
      </c>
      <c r="U37" s="62">
        <f t="shared" si="24"/>
        <v>488235.29411764705</v>
      </c>
      <c r="V37" s="62">
        <f t="shared" si="25"/>
        <v>488235.29411764705</v>
      </c>
      <c r="W37" s="62">
        <f t="shared" si="26"/>
        <v>488235.29411764705</v>
      </c>
      <c r="X37" s="62">
        <f t="shared" si="27"/>
        <v>488235.29411764705</v>
      </c>
      <c r="Y37" s="62">
        <f t="shared" si="28"/>
        <v>488235.29411764705</v>
      </c>
      <c r="Z37" s="62">
        <f t="shared" si="29"/>
        <v>488235.29411764705</v>
      </c>
      <c r="AA37" s="62">
        <f t="shared" si="30"/>
        <v>488235.29411764705</v>
      </c>
      <c r="AB37" s="62">
        <f t="shared" si="31"/>
        <v>488235.29411764705</v>
      </c>
      <c r="AC37" s="62">
        <f t="shared" si="32"/>
        <v>488235.29411764705</v>
      </c>
    </row>
    <row r="38" spans="1:29" x14ac:dyDescent="0.25">
      <c r="A38" s="30" t="str">
        <f t="shared" si="4"/>
        <v>Opex var (mode-fees)</v>
      </c>
      <c r="B38" s="62">
        <f t="shared" si="5"/>
        <v>0.8458018624557011</v>
      </c>
      <c r="C38" s="62">
        <f t="shared" si="6"/>
        <v>0.8458018624557011</v>
      </c>
      <c r="D38" s="62">
        <f t="shared" si="7"/>
        <v>0.8458018624557011</v>
      </c>
      <c r="E38" s="62">
        <f t="shared" si="8"/>
        <v>0.8458018624557011</v>
      </c>
      <c r="F38" s="62">
        <f t="shared" si="9"/>
        <v>0.8458018624557011</v>
      </c>
      <c r="G38" s="62">
        <f t="shared" si="10"/>
        <v>0.8458018624557011</v>
      </c>
      <c r="H38" s="62">
        <f t="shared" si="11"/>
        <v>0.8458018624557011</v>
      </c>
      <c r="I38" s="62">
        <f t="shared" si="12"/>
        <v>0.8458018624557011</v>
      </c>
      <c r="J38" s="62">
        <f t="shared" si="13"/>
        <v>0.8458018624557011</v>
      </c>
      <c r="K38" s="62">
        <f t="shared" si="14"/>
        <v>0.8458018624557011</v>
      </c>
      <c r="L38" s="62">
        <f t="shared" si="15"/>
        <v>0.8458018624557011</v>
      </c>
      <c r="M38" s="62">
        <f t="shared" si="16"/>
        <v>0.8458018624557011</v>
      </c>
      <c r="N38" s="62">
        <f t="shared" si="17"/>
        <v>0.8458018624557011</v>
      </c>
      <c r="O38" s="62">
        <f t="shared" si="18"/>
        <v>0.8458018624557011</v>
      </c>
      <c r="P38" s="62">
        <f t="shared" si="19"/>
        <v>0.8458018624557011</v>
      </c>
      <c r="Q38" s="62">
        <f t="shared" si="20"/>
        <v>0.8458018624557011</v>
      </c>
      <c r="R38" s="62">
        <f t="shared" si="21"/>
        <v>0.8458018624557011</v>
      </c>
      <c r="S38" s="62">
        <f t="shared" si="22"/>
        <v>0.8458018624557011</v>
      </c>
      <c r="T38" s="62">
        <f t="shared" si="23"/>
        <v>0.8458018624557011</v>
      </c>
      <c r="U38" s="62">
        <f t="shared" si="24"/>
        <v>0.8458018624557011</v>
      </c>
      <c r="V38" s="62">
        <f t="shared" si="25"/>
        <v>0.8458018624557011</v>
      </c>
      <c r="W38" s="62">
        <f t="shared" si="26"/>
        <v>0.8458018624557011</v>
      </c>
      <c r="X38" s="62">
        <f t="shared" si="27"/>
        <v>0.8458018624557011</v>
      </c>
      <c r="Y38" s="62">
        <f t="shared" si="28"/>
        <v>0.8458018624557011</v>
      </c>
      <c r="Z38" s="62">
        <f t="shared" si="29"/>
        <v>0.8458018624557011</v>
      </c>
      <c r="AA38" s="62">
        <f t="shared" si="30"/>
        <v>0.8458018624557011</v>
      </c>
      <c r="AB38" s="62">
        <f t="shared" si="31"/>
        <v>0.8458018624557011</v>
      </c>
      <c r="AC38" s="62">
        <f t="shared" si="32"/>
        <v>0.8458018624557011</v>
      </c>
    </row>
    <row r="39" spans="1:29" x14ac:dyDescent="0.25">
      <c r="A39" s="30" t="str">
        <f t="shared" si="4"/>
        <v>Fuel Economy</v>
      </c>
      <c r="B39" s="62">
        <f t="shared" si="5"/>
        <v>646.89677603543487</v>
      </c>
      <c r="C39" s="62">
        <f t="shared" si="6"/>
        <v>646.85211887817047</v>
      </c>
      <c r="D39" s="62">
        <f t="shared" si="7"/>
        <v>646.78819315220449</v>
      </c>
      <c r="E39" s="62">
        <f t="shared" si="8"/>
        <v>646.6967429057521</v>
      </c>
      <c r="F39" s="62">
        <f t="shared" si="9"/>
        <v>646.5660403240729</v>
      </c>
      <c r="G39" s="62">
        <f t="shared" si="10"/>
        <v>646.37949949401741</v>
      </c>
      <c r="H39" s="62">
        <f t="shared" si="11"/>
        <v>646.11381958854338</v>
      </c>
      <c r="I39" s="62">
        <f t="shared" si="12"/>
        <v>645.73659220845991</v>
      </c>
      <c r="J39" s="62">
        <f t="shared" si="13"/>
        <v>645.20341755594859</v>
      </c>
      <c r="K39" s="62">
        <f t="shared" si="14"/>
        <v>644.4548499630904</v>
      </c>
      <c r="L39" s="62">
        <f t="shared" si="15"/>
        <v>643.41406927056653</v>
      </c>
      <c r="M39" s="62">
        <f t="shared" si="16"/>
        <v>641.98719787679943</v>
      </c>
      <c r="N39" s="62">
        <f t="shared" si="17"/>
        <v>640.0696356209337</v>
      </c>
      <c r="O39" s="62">
        <f t="shared" si="18"/>
        <v>637.56301130673319</v>
      </c>
      <c r="P39" s="62">
        <f t="shared" si="19"/>
        <v>634.40634165749691</v>
      </c>
      <c r="Q39" s="62">
        <f t="shared" si="20"/>
        <v>630.6184286906298</v>
      </c>
      <c r="R39" s="62">
        <f t="shared" si="21"/>
        <v>626.33515650399931</v>
      </c>
      <c r="S39" s="62">
        <f t="shared" si="22"/>
        <v>621.81332363039712</v>
      </c>
      <c r="T39" s="62">
        <f t="shared" si="23"/>
        <v>617.38047196989623</v>
      </c>
      <c r="U39" s="62">
        <f t="shared" si="24"/>
        <v>613.34515585949862</v>
      </c>
      <c r="V39" s="62">
        <f t="shared" si="25"/>
        <v>609.91571180572532</v>
      </c>
      <c r="W39" s="62">
        <f t="shared" si="26"/>
        <v>607.1693412972852</v>
      </c>
      <c r="X39" s="62">
        <f t="shared" si="27"/>
        <v>605.0737387067237</v>
      </c>
      <c r="Y39" s="62">
        <f t="shared" si="28"/>
        <v>603.53330273509027</v>
      </c>
      <c r="Z39" s="62">
        <f t="shared" si="29"/>
        <v>602.43191330034256</v>
      </c>
      <c r="AA39" s="62">
        <f t="shared" si="30"/>
        <v>601.66000195939125</v>
      </c>
      <c r="AB39" s="62">
        <f t="shared" si="31"/>
        <v>601.12656377741496</v>
      </c>
      <c r="AC39" s="62">
        <f t="shared" si="32"/>
        <v>600.7615054472443</v>
      </c>
    </row>
    <row r="40" spans="1:29" x14ac:dyDescent="0.25">
      <c r="A40" s="30" t="str">
        <f t="shared" si="4"/>
        <v>Fuel Cost</v>
      </c>
      <c r="B40" s="62">
        <f>$B20+($C20-$B20)*(1-Q20)</f>
        <v>0.06</v>
      </c>
      <c r="C40" s="62">
        <f>$B20+($C20-$B20)*(1-R20)</f>
        <v>0.06</v>
      </c>
      <c r="D40" s="62">
        <f>$B20+($C20-$B20)*(1-S20)</f>
        <v>0.06</v>
      </c>
      <c r="E40" s="62">
        <f t="shared" ref="E40:AC40" si="33">$B20+($C20-$B20)*(1-T20)</f>
        <v>0.06</v>
      </c>
      <c r="F40" s="62">
        <f t="shared" si="33"/>
        <v>0.06</v>
      </c>
      <c r="G40" s="62">
        <f t="shared" si="33"/>
        <v>0.06</v>
      </c>
      <c r="H40" s="62">
        <f t="shared" si="33"/>
        <v>0.06</v>
      </c>
      <c r="I40" s="62">
        <f t="shared" si="33"/>
        <v>0.06</v>
      </c>
      <c r="J40" s="62">
        <f t="shared" si="33"/>
        <v>0.06</v>
      </c>
      <c r="K40" s="62">
        <f t="shared" si="33"/>
        <v>0.06</v>
      </c>
      <c r="L40" s="62">
        <f t="shared" si="33"/>
        <v>0.06</v>
      </c>
      <c r="M40" s="62">
        <f t="shared" si="33"/>
        <v>0.06</v>
      </c>
      <c r="N40" s="62">
        <f t="shared" si="33"/>
        <v>0.06</v>
      </c>
      <c r="O40" s="62">
        <f t="shared" si="33"/>
        <v>0.06</v>
      </c>
      <c r="P40" s="62">
        <f t="shared" si="33"/>
        <v>0.06</v>
      </c>
      <c r="Q40" s="62">
        <f t="shared" si="33"/>
        <v>0.06</v>
      </c>
      <c r="R40" s="62">
        <f t="shared" si="33"/>
        <v>0.06</v>
      </c>
      <c r="S40" s="62">
        <f t="shared" si="33"/>
        <v>0.06</v>
      </c>
      <c r="T40" s="62">
        <f t="shared" si="33"/>
        <v>0.06</v>
      </c>
      <c r="U40" s="62">
        <f t="shared" si="33"/>
        <v>0.06</v>
      </c>
      <c r="V40" s="62">
        <f t="shared" si="33"/>
        <v>0.06</v>
      </c>
      <c r="W40" s="62">
        <f t="shared" si="33"/>
        <v>0.06</v>
      </c>
      <c r="X40" s="62">
        <f t="shared" si="33"/>
        <v>0.06</v>
      </c>
      <c r="Y40" s="62">
        <f t="shared" si="33"/>
        <v>0.06</v>
      </c>
      <c r="Z40" s="62">
        <f t="shared" si="33"/>
        <v>0.06</v>
      </c>
      <c r="AA40" s="62">
        <f t="shared" si="33"/>
        <v>0.06</v>
      </c>
      <c r="AB40" s="62">
        <f t="shared" si="33"/>
        <v>0.06</v>
      </c>
      <c r="AC40" s="62">
        <f t="shared" si="33"/>
        <v>0.06</v>
      </c>
    </row>
    <row r="41" spans="1:29" x14ac:dyDescent="0.25">
      <c r="A41" s="30" t="str">
        <f t="shared" si="4"/>
        <v>Emission Cost</v>
      </c>
      <c r="B41" s="62">
        <f>$B21+($C21-$B21)*(1-Q21)</f>
        <v>0</v>
      </c>
      <c r="C41" s="62">
        <f t="shared" ref="C41:AC41" si="34">$B21+($C21-$B21)*(1-R21)</f>
        <v>0</v>
      </c>
      <c r="D41" s="62">
        <f t="shared" si="34"/>
        <v>0</v>
      </c>
      <c r="E41" s="62">
        <f t="shared" si="34"/>
        <v>0</v>
      </c>
      <c r="F41" s="62">
        <f t="shared" si="34"/>
        <v>0</v>
      </c>
      <c r="G41" s="62">
        <f t="shared" si="34"/>
        <v>0</v>
      </c>
      <c r="H41" s="62">
        <f t="shared" si="34"/>
        <v>0</v>
      </c>
      <c r="I41" s="62">
        <f t="shared" si="34"/>
        <v>0</v>
      </c>
      <c r="J41" s="62">
        <f t="shared" si="34"/>
        <v>0</v>
      </c>
      <c r="K41" s="62">
        <f t="shared" si="34"/>
        <v>0</v>
      </c>
      <c r="L41" s="62">
        <f t="shared" si="34"/>
        <v>0</v>
      </c>
      <c r="M41" s="62">
        <f t="shared" si="34"/>
        <v>0</v>
      </c>
      <c r="N41" s="62">
        <f t="shared" si="34"/>
        <v>0</v>
      </c>
      <c r="O41" s="62">
        <f t="shared" si="34"/>
        <v>0</v>
      </c>
      <c r="P41" s="62">
        <f t="shared" si="34"/>
        <v>0</v>
      </c>
      <c r="Q41" s="62">
        <f t="shared" si="34"/>
        <v>0</v>
      </c>
      <c r="R41" s="62">
        <f t="shared" si="34"/>
        <v>0</v>
      </c>
      <c r="S41" s="62">
        <f t="shared" si="34"/>
        <v>0</v>
      </c>
      <c r="T41" s="62">
        <f t="shared" si="34"/>
        <v>0</v>
      </c>
      <c r="U41" s="62">
        <f t="shared" si="34"/>
        <v>0</v>
      </c>
      <c r="V41" s="62">
        <f t="shared" si="34"/>
        <v>0</v>
      </c>
      <c r="W41" s="62">
        <f t="shared" si="34"/>
        <v>0</v>
      </c>
      <c r="X41" s="62">
        <f t="shared" si="34"/>
        <v>0</v>
      </c>
      <c r="Y41" s="62">
        <f t="shared" si="34"/>
        <v>0</v>
      </c>
      <c r="Z41" s="62">
        <f t="shared" si="34"/>
        <v>0</v>
      </c>
      <c r="AA41" s="62">
        <f t="shared" si="34"/>
        <v>0</v>
      </c>
      <c r="AB41" s="62">
        <f t="shared" si="34"/>
        <v>0</v>
      </c>
      <c r="AC41" s="62">
        <f t="shared" si="34"/>
        <v>0</v>
      </c>
    </row>
    <row r="42" spans="1:29" x14ac:dyDescent="0.25">
      <c r="A42" s="30" t="str">
        <f t="shared" si="4"/>
        <v>Lifetime vehicle</v>
      </c>
      <c r="B42" s="62">
        <f>$B22+($C22-$B22)*(1-Q22)</f>
        <v>25</v>
      </c>
      <c r="C42" s="62">
        <f t="shared" ref="C42:L44" si="35">$B22+($C22-$B22)*(1-R22)</f>
        <v>25</v>
      </c>
      <c r="D42" s="62">
        <f t="shared" si="35"/>
        <v>25</v>
      </c>
      <c r="E42" s="62">
        <f t="shared" si="35"/>
        <v>25</v>
      </c>
      <c r="F42" s="62">
        <f t="shared" si="35"/>
        <v>25</v>
      </c>
      <c r="G42" s="62">
        <f t="shared" si="35"/>
        <v>25</v>
      </c>
      <c r="H42" s="62">
        <f t="shared" si="35"/>
        <v>25</v>
      </c>
      <c r="I42" s="62">
        <f t="shared" si="35"/>
        <v>25</v>
      </c>
      <c r="J42" s="62">
        <f t="shared" si="35"/>
        <v>25</v>
      </c>
      <c r="K42" s="62">
        <f t="shared" si="35"/>
        <v>25</v>
      </c>
      <c r="L42" s="62">
        <f t="shared" si="35"/>
        <v>25</v>
      </c>
      <c r="M42" s="62">
        <f t="shared" ref="M42:V44" si="36">$B22+($C22-$B22)*(1-AB22)</f>
        <v>25</v>
      </c>
      <c r="N42" s="62">
        <f t="shared" si="36"/>
        <v>25</v>
      </c>
      <c r="O42" s="62">
        <f t="shared" si="36"/>
        <v>25</v>
      </c>
      <c r="P42" s="62">
        <f t="shared" si="36"/>
        <v>25</v>
      </c>
      <c r="Q42" s="62">
        <f t="shared" si="36"/>
        <v>25</v>
      </c>
      <c r="R42" s="62">
        <f t="shared" si="36"/>
        <v>25</v>
      </c>
      <c r="S42" s="62">
        <f t="shared" si="36"/>
        <v>25</v>
      </c>
      <c r="T42" s="62">
        <f t="shared" si="36"/>
        <v>25</v>
      </c>
      <c r="U42" s="62">
        <f t="shared" si="36"/>
        <v>25</v>
      </c>
      <c r="V42" s="62">
        <f t="shared" si="36"/>
        <v>25</v>
      </c>
      <c r="W42" s="62">
        <f t="shared" ref="W42:AC44" si="37">$B22+($C22-$B22)*(1-AL22)</f>
        <v>25</v>
      </c>
      <c r="X42" s="62">
        <f t="shared" si="37"/>
        <v>25</v>
      </c>
      <c r="Y42" s="62">
        <f t="shared" si="37"/>
        <v>25</v>
      </c>
      <c r="Z42" s="62">
        <f t="shared" si="37"/>
        <v>25</v>
      </c>
      <c r="AA42" s="62">
        <f t="shared" si="37"/>
        <v>25</v>
      </c>
      <c r="AB42" s="62">
        <f t="shared" si="37"/>
        <v>25</v>
      </c>
      <c r="AC42" s="62">
        <f t="shared" si="37"/>
        <v>25</v>
      </c>
    </row>
    <row r="43" spans="1:29" x14ac:dyDescent="0.25">
      <c r="A43" s="30" t="str">
        <f t="shared" si="4"/>
        <v>Lifetime costumization</v>
      </c>
      <c r="B43" s="62">
        <f>$B23+($C23-$B23)*(1-Q23)</f>
        <v>25</v>
      </c>
      <c r="C43" s="62">
        <f t="shared" si="35"/>
        <v>25</v>
      </c>
      <c r="D43" s="62">
        <f t="shared" si="35"/>
        <v>25</v>
      </c>
      <c r="E43" s="62">
        <f t="shared" si="35"/>
        <v>25</v>
      </c>
      <c r="F43" s="62">
        <f t="shared" si="35"/>
        <v>25</v>
      </c>
      <c r="G43" s="62">
        <f t="shared" si="35"/>
        <v>25</v>
      </c>
      <c r="H43" s="62">
        <f t="shared" si="35"/>
        <v>25</v>
      </c>
      <c r="I43" s="62">
        <f t="shared" si="35"/>
        <v>25</v>
      </c>
      <c r="J43" s="62">
        <f t="shared" si="35"/>
        <v>25</v>
      </c>
      <c r="K43" s="62">
        <f t="shared" si="35"/>
        <v>25</v>
      </c>
      <c r="L43" s="62">
        <f t="shared" si="35"/>
        <v>25</v>
      </c>
      <c r="M43" s="62">
        <f t="shared" si="36"/>
        <v>25</v>
      </c>
      <c r="N43" s="62">
        <f t="shared" si="36"/>
        <v>25</v>
      </c>
      <c r="O43" s="62">
        <f t="shared" si="36"/>
        <v>25</v>
      </c>
      <c r="P43" s="62">
        <f t="shared" si="36"/>
        <v>25</v>
      </c>
      <c r="Q43" s="62">
        <f t="shared" si="36"/>
        <v>25</v>
      </c>
      <c r="R43" s="62">
        <f t="shared" si="36"/>
        <v>25</v>
      </c>
      <c r="S43" s="62">
        <f t="shared" si="36"/>
        <v>25</v>
      </c>
      <c r="T43" s="62">
        <f t="shared" si="36"/>
        <v>25</v>
      </c>
      <c r="U43" s="62">
        <f t="shared" si="36"/>
        <v>25</v>
      </c>
      <c r="V43" s="62">
        <f t="shared" si="36"/>
        <v>25</v>
      </c>
      <c r="W43" s="62">
        <f t="shared" si="37"/>
        <v>25</v>
      </c>
      <c r="X43" s="62">
        <f t="shared" si="37"/>
        <v>25</v>
      </c>
      <c r="Y43" s="62">
        <f t="shared" si="37"/>
        <v>25</v>
      </c>
      <c r="Z43" s="62">
        <f t="shared" si="37"/>
        <v>25</v>
      </c>
      <c r="AA43" s="62">
        <f t="shared" si="37"/>
        <v>25</v>
      </c>
      <c r="AB43" s="62">
        <f t="shared" si="37"/>
        <v>25</v>
      </c>
      <c r="AC43" s="62">
        <f t="shared" si="37"/>
        <v>25</v>
      </c>
    </row>
    <row r="44" spans="1:29" x14ac:dyDescent="0.25">
      <c r="A44" s="30" t="str">
        <f t="shared" si="4"/>
        <v>Tonnage .</v>
      </c>
      <c r="B44" s="62">
        <f>$B24+($C24-$B24)*(1-Q24)</f>
        <v>9450</v>
      </c>
      <c r="C44" s="62">
        <f t="shared" si="35"/>
        <v>9450</v>
      </c>
      <c r="D44" s="62">
        <f t="shared" si="35"/>
        <v>9450</v>
      </c>
      <c r="E44" s="62">
        <f t="shared" si="35"/>
        <v>9450</v>
      </c>
      <c r="F44" s="62">
        <f t="shared" si="35"/>
        <v>9450</v>
      </c>
      <c r="G44" s="62">
        <f t="shared" si="35"/>
        <v>9450</v>
      </c>
      <c r="H44" s="62">
        <f t="shared" si="35"/>
        <v>9450</v>
      </c>
      <c r="I44" s="62">
        <f t="shared" si="35"/>
        <v>9450</v>
      </c>
      <c r="J44" s="62">
        <f t="shared" si="35"/>
        <v>9450</v>
      </c>
      <c r="K44" s="62">
        <f t="shared" si="35"/>
        <v>9450</v>
      </c>
      <c r="L44" s="62">
        <f t="shared" si="35"/>
        <v>9450</v>
      </c>
      <c r="M44" s="62">
        <f t="shared" si="36"/>
        <v>9450</v>
      </c>
      <c r="N44" s="62">
        <f t="shared" si="36"/>
        <v>9450</v>
      </c>
      <c r="O44" s="62">
        <f t="shared" si="36"/>
        <v>9450</v>
      </c>
      <c r="P44" s="62">
        <f t="shared" si="36"/>
        <v>9450</v>
      </c>
      <c r="Q44" s="62">
        <f t="shared" si="36"/>
        <v>9450</v>
      </c>
      <c r="R44" s="62">
        <f t="shared" si="36"/>
        <v>9450</v>
      </c>
      <c r="S44" s="62">
        <f t="shared" si="36"/>
        <v>9450</v>
      </c>
      <c r="T44" s="62">
        <f t="shared" si="36"/>
        <v>9450</v>
      </c>
      <c r="U44" s="62">
        <f t="shared" si="36"/>
        <v>9450</v>
      </c>
      <c r="V44" s="62">
        <f t="shared" si="36"/>
        <v>9450</v>
      </c>
      <c r="W44" s="62">
        <f t="shared" si="37"/>
        <v>9450</v>
      </c>
      <c r="X44" s="62">
        <f t="shared" si="37"/>
        <v>9450</v>
      </c>
      <c r="Y44" s="62">
        <f t="shared" si="37"/>
        <v>9450</v>
      </c>
      <c r="Z44" s="62">
        <f t="shared" si="37"/>
        <v>9450</v>
      </c>
      <c r="AA44" s="62">
        <f t="shared" si="37"/>
        <v>9450</v>
      </c>
      <c r="AB44" s="62">
        <f t="shared" si="37"/>
        <v>9450</v>
      </c>
      <c r="AC44" s="62">
        <f t="shared" si="37"/>
        <v>9450</v>
      </c>
    </row>
    <row r="45" spans="1:29" x14ac:dyDescent="0.25">
      <c r="A45" s="30" t="str">
        <f t="shared" si="4"/>
        <v>Market failure (av. utilization)</v>
      </c>
      <c r="B45" s="62">
        <f t="shared" ref="B45:K46" si="38">($B25+($C25-$B25)*(1-Q25))*B$44</f>
        <v>4819.5</v>
      </c>
      <c r="C45" s="62">
        <f t="shared" si="38"/>
        <v>4819.5</v>
      </c>
      <c r="D45" s="62">
        <f t="shared" si="38"/>
        <v>4819.5</v>
      </c>
      <c r="E45" s="62">
        <f t="shared" si="38"/>
        <v>4819.5</v>
      </c>
      <c r="F45" s="62">
        <f t="shared" si="38"/>
        <v>4819.5</v>
      </c>
      <c r="G45" s="62">
        <f t="shared" si="38"/>
        <v>4819.5</v>
      </c>
      <c r="H45" s="62">
        <f t="shared" si="38"/>
        <v>4819.5</v>
      </c>
      <c r="I45" s="62">
        <f t="shared" si="38"/>
        <v>4819.5</v>
      </c>
      <c r="J45" s="62">
        <f t="shared" si="38"/>
        <v>4819.5</v>
      </c>
      <c r="K45" s="62">
        <f t="shared" si="38"/>
        <v>4819.5</v>
      </c>
      <c r="L45" s="62">
        <f t="shared" ref="L45:U46" si="39">($B25+($C25-$B25)*(1-AA25))*L$44</f>
        <v>4819.5</v>
      </c>
      <c r="M45" s="62">
        <f t="shared" si="39"/>
        <v>4819.5</v>
      </c>
      <c r="N45" s="62">
        <f t="shared" si="39"/>
        <v>4819.5</v>
      </c>
      <c r="O45" s="62">
        <f t="shared" si="39"/>
        <v>4819.5</v>
      </c>
      <c r="P45" s="62">
        <f t="shared" si="39"/>
        <v>4819.5</v>
      </c>
      <c r="Q45" s="62">
        <f t="shared" si="39"/>
        <v>4819.5</v>
      </c>
      <c r="R45" s="62">
        <f t="shared" si="39"/>
        <v>4819.5</v>
      </c>
      <c r="S45" s="62">
        <f t="shared" si="39"/>
        <v>4819.5</v>
      </c>
      <c r="T45" s="62">
        <f t="shared" si="39"/>
        <v>4819.5</v>
      </c>
      <c r="U45" s="62">
        <f t="shared" si="39"/>
        <v>4819.5</v>
      </c>
      <c r="V45" s="62">
        <f t="shared" ref="V45:AC46" si="40">($B25+($C25-$B25)*(1-AK25))*V$44</f>
        <v>4819.5</v>
      </c>
      <c r="W45" s="62">
        <f t="shared" si="40"/>
        <v>4819.5</v>
      </c>
      <c r="X45" s="62">
        <f t="shared" si="40"/>
        <v>4819.5</v>
      </c>
      <c r="Y45" s="62">
        <f t="shared" si="40"/>
        <v>4819.5</v>
      </c>
      <c r="Z45" s="62">
        <f t="shared" si="40"/>
        <v>4819.5</v>
      </c>
      <c r="AA45" s="62">
        <f t="shared" si="40"/>
        <v>4819.5</v>
      </c>
      <c r="AB45" s="62">
        <f t="shared" si="40"/>
        <v>4819.5</v>
      </c>
      <c r="AC45" s="62">
        <f t="shared" si="40"/>
        <v>4819.5</v>
      </c>
    </row>
    <row r="46" spans="1:29" x14ac:dyDescent="0.25">
      <c r="A46" s="30" t="s">
        <v>73</v>
      </c>
      <c r="B46" s="62">
        <f t="shared" si="38"/>
        <v>0</v>
      </c>
      <c r="C46" s="62">
        <f t="shared" si="38"/>
        <v>0</v>
      </c>
      <c r="D46" s="62">
        <f t="shared" si="38"/>
        <v>0</v>
      </c>
      <c r="E46" s="62">
        <f t="shared" si="38"/>
        <v>0</v>
      </c>
      <c r="F46" s="62">
        <f t="shared" si="38"/>
        <v>0</v>
      </c>
      <c r="G46" s="62">
        <f t="shared" si="38"/>
        <v>0</v>
      </c>
      <c r="H46" s="62">
        <f t="shared" si="38"/>
        <v>0</v>
      </c>
      <c r="I46" s="62">
        <f t="shared" si="38"/>
        <v>0</v>
      </c>
      <c r="J46" s="62">
        <f t="shared" si="38"/>
        <v>0</v>
      </c>
      <c r="K46" s="62">
        <f t="shared" si="38"/>
        <v>0</v>
      </c>
      <c r="L46" s="62">
        <f t="shared" si="39"/>
        <v>0</v>
      </c>
      <c r="M46" s="62">
        <f t="shared" si="39"/>
        <v>0</v>
      </c>
      <c r="N46" s="62">
        <f t="shared" si="39"/>
        <v>0</v>
      </c>
      <c r="O46" s="62">
        <f t="shared" si="39"/>
        <v>0</v>
      </c>
      <c r="P46" s="62">
        <f t="shared" si="39"/>
        <v>0</v>
      </c>
      <c r="Q46" s="62">
        <f t="shared" si="39"/>
        <v>0</v>
      </c>
      <c r="R46" s="62">
        <f t="shared" si="39"/>
        <v>0</v>
      </c>
      <c r="S46" s="62">
        <f t="shared" si="39"/>
        <v>0</v>
      </c>
      <c r="T46" s="62">
        <f t="shared" si="39"/>
        <v>0</v>
      </c>
      <c r="U46" s="62">
        <f t="shared" si="39"/>
        <v>0</v>
      </c>
      <c r="V46" s="62">
        <f t="shared" si="40"/>
        <v>0</v>
      </c>
      <c r="W46" s="62">
        <f t="shared" si="40"/>
        <v>0</v>
      </c>
      <c r="X46" s="62">
        <f t="shared" si="40"/>
        <v>0</v>
      </c>
      <c r="Y46" s="62">
        <f t="shared" si="40"/>
        <v>0</v>
      </c>
      <c r="Z46" s="62">
        <f t="shared" si="40"/>
        <v>0</v>
      </c>
      <c r="AA46" s="62">
        <f t="shared" si="40"/>
        <v>0</v>
      </c>
      <c r="AB46" s="62">
        <f t="shared" si="40"/>
        <v>0</v>
      </c>
      <c r="AC46" s="62">
        <f t="shared" si="40"/>
        <v>0</v>
      </c>
    </row>
    <row r="47" spans="1:29" x14ac:dyDescent="0.25">
      <c r="A47" s="30" t="str">
        <f>A27</f>
        <v>Annual Mileage</v>
      </c>
      <c r="B47" s="62">
        <f t="shared" ref="B47:AC47" si="41">$B27+($C27-$B27)*(1-Q27)</f>
        <v>120000</v>
      </c>
      <c r="C47" s="62">
        <f t="shared" si="41"/>
        <v>120000</v>
      </c>
      <c r="D47" s="62">
        <f t="shared" si="41"/>
        <v>120000</v>
      </c>
      <c r="E47" s="62">
        <f t="shared" si="41"/>
        <v>120000</v>
      </c>
      <c r="F47" s="62">
        <f t="shared" si="41"/>
        <v>120000</v>
      </c>
      <c r="G47" s="62">
        <f t="shared" si="41"/>
        <v>120000</v>
      </c>
      <c r="H47" s="62">
        <f t="shared" si="41"/>
        <v>120000</v>
      </c>
      <c r="I47" s="62">
        <f t="shared" si="41"/>
        <v>120000</v>
      </c>
      <c r="J47" s="62">
        <f t="shared" si="41"/>
        <v>120000</v>
      </c>
      <c r="K47" s="62">
        <f t="shared" si="41"/>
        <v>120000</v>
      </c>
      <c r="L47" s="62">
        <f t="shared" si="41"/>
        <v>120000</v>
      </c>
      <c r="M47" s="62">
        <f t="shared" si="41"/>
        <v>120000</v>
      </c>
      <c r="N47" s="62">
        <f t="shared" si="41"/>
        <v>120000</v>
      </c>
      <c r="O47" s="62">
        <f t="shared" si="41"/>
        <v>120000</v>
      </c>
      <c r="P47" s="62">
        <f t="shared" si="41"/>
        <v>120000</v>
      </c>
      <c r="Q47" s="62">
        <f t="shared" si="41"/>
        <v>120000</v>
      </c>
      <c r="R47" s="62">
        <f t="shared" si="41"/>
        <v>120000</v>
      </c>
      <c r="S47" s="62">
        <f t="shared" si="41"/>
        <v>120000</v>
      </c>
      <c r="T47" s="62">
        <f t="shared" si="41"/>
        <v>120000</v>
      </c>
      <c r="U47" s="62">
        <f t="shared" si="41"/>
        <v>120000</v>
      </c>
      <c r="V47" s="62">
        <f t="shared" si="41"/>
        <v>120000</v>
      </c>
      <c r="W47" s="62">
        <f t="shared" si="41"/>
        <v>120000</v>
      </c>
      <c r="X47" s="62">
        <f t="shared" si="41"/>
        <v>120000</v>
      </c>
      <c r="Y47" s="62">
        <f t="shared" si="41"/>
        <v>120000</v>
      </c>
      <c r="Z47" s="62">
        <f t="shared" si="41"/>
        <v>120000</v>
      </c>
      <c r="AA47" s="62">
        <f t="shared" si="41"/>
        <v>120000</v>
      </c>
      <c r="AB47" s="62">
        <f t="shared" si="41"/>
        <v>120000</v>
      </c>
      <c r="AC47" s="62">
        <f t="shared" si="41"/>
        <v>120000</v>
      </c>
    </row>
    <row r="48" spans="1:29" ht="15.75" thickBot="1" x14ac:dyDescent="0.3">
      <c r="AC48" s="32"/>
    </row>
    <row r="49" spans="1:29" ht="15.75" thickBot="1" x14ac:dyDescent="0.3">
      <c r="A49" s="26" t="s">
        <v>208</v>
      </c>
      <c r="B49" s="27">
        <v>2023</v>
      </c>
      <c r="C49" s="27">
        <v>2024</v>
      </c>
      <c r="D49" s="27">
        <v>2025</v>
      </c>
      <c r="E49" s="27">
        <v>2026</v>
      </c>
      <c r="F49" s="27">
        <v>2027</v>
      </c>
      <c r="G49" s="27">
        <v>2028</v>
      </c>
      <c r="H49" s="27">
        <v>2029</v>
      </c>
      <c r="I49" s="27">
        <v>2030</v>
      </c>
      <c r="J49" s="27">
        <v>2031</v>
      </c>
      <c r="K49" s="27">
        <v>2032</v>
      </c>
      <c r="L49" s="27">
        <v>2033</v>
      </c>
      <c r="M49" s="27">
        <v>2034</v>
      </c>
      <c r="N49" s="27">
        <v>2035</v>
      </c>
      <c r="O49" s="27">
        <v>2036</v>
      </c>
      <c r="P49" s="27">
        <v>2037</v>
      </c>
      <c r="Q49" s="27">
        <v>2038</v>
      </c>
      <c r="R49" s="27">
        <v>2039</v>
      </c>
      <c r="S49" s="27">
        <v>2040</v>
      </c>
      <c r="T49" s="27">
        <v>2041</v>
      </c>
      <c r="U49" s="27">
        <v>2042</v>
      </c>
      <c r="V49" s="27">
        <v>2043</v>
      </c>
      <c r="W49" s="27">
        <v>2044</v>
      </c>
      <c r="X49" s="27">
        <v>2045</v>
      </c>
      <c r="Y49" s="27">
        <v>2046</v>
      </c>
      <c r="Z49" s="27">
        <v>2047</v>
      </c>
      <c r="AA49" s="27">
        <v>2048</v>
      </c>
      <c r="AB49" s="27">
        <v>2049</v>
      </c>
      <c r="AC49" s="28">
        <v>2050</v>
      </c>
    </row>
    <row r="50" spans="1:29" x14ac:dyDescent="0.25">
      <c r="A50" s="29" t="str">
        <f>A31</f>
        <v>Capex vehicle</v>
      </c>
      <c r="B50" s="63">
        <f>((1+B35)^B42)*B35/(((1+B35)^B42)-1)*(B31)</f>
        <v>1173400.7731841092</v>
      </c>
      <c r="C50" s="63">
        <f t="shared" ref="C50:AC50" si="42">((1+C35)^C42)*C35/(((1+C35)^C42)-1)*(C31)</f>
        <v>1173400.7731841092</v>
      </c>
      <c r="D50" s="63">
        <f t="shared" si="42"/>
        <v>1173400.7731841092</v>
      </c>
      <c r="E50" s="63">
        <f t="shared" si="42"/>
        <v>1173400.7731841092</v>
      </c>
      <c r="F50" s="63">
        <f t="shared" si="42"/>
        <v>1173400.7731841092</v>
      </c>
      <c r="G50" s="63">
        <f t="shared" si="42"/>
        <v>1173400.7731841092</v>
      </c>
      <c r="H50" s="63">
        <f t="shared" si="42"/>
        <v>1173400.7731841092</v>
      </c>
      <c r="I50" s="63">
        <f t="shared" si="42"/>
        <v>1173400.7731841092</v>
      </c>
      <c r="J50" s="63">
        <f t="shared" si="42"/>
        <v>1173400.7731841092</v>
      </c>
      <c r="K50" s="63">
        <f t="shared" si="42"/>
        <v>1173400.7731841092</v>
      </c>
      <c r="L50" s="63">
        <f t="shared" si="42"/>
        <v>1173400.7731841092</v>
      </c>
      <c r="M50" s="63">
        <f t="shared" si="42"/>
        <v>1173400.7731841092</v>
      </c>
      <c r="N50" s="63">
        <f t="shared" si="42"/>
        <v>1173400.7731841092</v>
      </c>
      <c r="O50" s="63">
        <f t="shared" si="42"/>
        <v>1173400.7731841092</v>
      </c>
      <c r="P50" s="63">
        <f t="shared" si="42"/>
        <v>1173400.7731841092</v>
      </c>
      <c r="Q50" s="63">
        <f t="shared" si="42"/>
        <v>1173400.7731841092</v>
      </c>
      <c r="R50" s="63">
        <f t="shared" si="42"/>
        <v>1173400.7731841092</v>
      </c>
      <c r="S50" s="63">
        <f t="shared" si="42"/>
        <v>1173400.7731841092</v>
      </c>
      <c r="T50" s="63">
        <f t="shared" si="42"/>
        <v>1173400.7731841092</v>
      </c>
      <c r="U50" s="63">
        <f t="shared" si="42"/>
        <v>1173400.7731841092</v>
      </c>
      <c r="V50" s="63">
        <f t="shared" si="42"/>
        <v>1173400.7731841092</v>
      </c>
      <c r="W50" s="63">
        <f t="shared" si="42"/>
        <v>1173400.7731841092</v>
      </c>
      <c r="X50" s="63">
        <f t="shared" si="42"/>
        <v>1173400.7731841092</v>
      </c>
      <c r="Y50" s="63">
        <f t="shared" si="42"/>
        <v>1173400.7731841092</v>
      </c>
      <c r="Z50" s="63">
        <f t="shared" si="42"/>
        <v>1173400.7731841092</v>
      </c>
      <c r="AA50" s="63">
        <f t="shared" si="42"/>
        <v>1173400.7731841092</v>
      </c>
      <c r="AB50" s="63">
        <f t="shared" si="42"/>
        <v>1173400.7731841092</v>
      </c>
      <c r="AC50" s="63">
        <f t="shared" si="42"/>
        <v>1173400.7731841092</v>
      </c>
    </row>
    <row r="51" spans="1:29" x14ac:dyDescent="0.25">
      <c r="A51" s="30" t="str">
        <f>A32</f>
        <v>Residual value (vehicle)</v>
      </c>
      <c r="B51" s="62">
        <f>((1+B35)^B42)*B35/(((1+B35)^B42)-1)*(B32)</f>
        <v>-117211.22297816433</v>
      </c>
      <c r="C51" s="62">
        <f t="shared" ref="C51:AC51" si="43">((1+C35)^C42)*C35/(((1+C35)^C42)-1)*(C32)</f>
        <v>-117155.47750703427</v>
      </c>
      <c r="D51" s="62">
        <f t="shared" si="43"/>
        <v>-117075.67910674184</v>
      </c>
      <c r="E51" s="62">
        <f t="shared" si="43"/>
        <v>-116961.52188344915</v>
      </c>
      <c r="F51" s="62">
        <f t="shared" si="43"/>
        <v>-116798.36602132194</v>
      </c>
      <c r="G51" s="62">
        <f t="shared" si="43"/>
        <v>-116565.50734662244</v>
      </c>
      <c r="H51" s="62">
        <f t="shared" si="43"/>
        <v>-116233.85946736432</v>
      </c>
      <c r="I51" s="62">
        <f t="shared" si="43"/>
        <v>-115762.96702113429</v>
      </c>
      <c r="J51" s="62">
        <f t="shared" si="43"/>
        <v>-115097.40579826315</v>
      </c>
      <c r="K51" s="62">
        <f t="shared" si="43"/>
        <v>-114162.96984907117</v>
      </c>
      <c r="L51" s="62">
        <f t="shared" si="43"/>
        <v>-112863.76466894078</v>
      </c>
      <c r="M51" s="62">
        <f t="shared" si="43"/>
        <v>-111082.60297034449</v>
      </c>
      <c r="N51" s="62">
        <f t="shared" si="43"/>
        <v>-108688.91250900239</v>
      </c>
      <c r="O51" s="62">
        <f t="shared" si="43"/>
        <v>-105559.89664903973</v>
      </c>
      <c r="P51" s="62">
        <f t="shared" si="43"/>
        <v>-101619.43004574107</v>
      </c>
      <c r="Q51" s="62">
        <f t="shared" si="43"/>
        <v>-96890.983232894243</v>
      </c>
      <c r="R51" s="62">
        <f t="shared" si="43"/>
        <v>-91544.180152521745</v>
      </c>
      <c r="S51" s="62">
        <f t="shared" si="43"/>
        <v>-85899.582077953528</v>
      </c>
      <c r="T51" s="62">
        <f t="shared" si="43"/>
        <v>-80366.059135568226</v>
      </c>
      <c r="U51" s="62">
        <f t="shared" si="43"/>
        <v>-75328.779301543953</v>
      </c>
      <c r="V51" s="62">
        <f t="shared" si="43"/>
        <v>-71047.808765066002</v>
      </c>
      <c r="W51" s="62">
        <f t="shared" si="43"/>
        <v>-67619.518043732241</v>
      </c>
      <c r="X51" s="62">
        <f t="shared" si="43"/>
        <v>-65003.580064954105</v>
      </c>
      <c r="Y51" s="62">
        <f t="shared" si="43"/>
        <v>-63080.655852023017</v>
      </c>
      <c r="Z51" s="62">
        <f t="shared" si="43"/>
        <v>-61705.792858076449</v>
      </c>
      <c r="AA51" s="62">
        <f t="shared" si="43"/>
        <v>-60742.216938606354</v>
      </c>
      <c r="AB51" s="62">
        <f t="shared" si="43"/>
        <v>-60076.3267522479</v>
      </c>
      <c r="AC51" s="62">
        <f t="shared" si="43"/>
        <v>-59620.624915142049</v>
      </c>
    </row>
    <row r="52" spans="1:29" x14ac:dyDescent="0.25">
      <c r="A52" s="30" t="str">
        <f>A33</f>
        <v>Capex costumization</v>
      </c>
      <c r="B52" s="62">
        <f>((1+B35)^B43)*B35/(((1+B35)^B43)-1)*(B33)</f>
        <v>78226.718212273947</v>
      </c>
      <c r="C52" s="62">
        <f t="shared" ref="C52:AC52" si="44">((1+C35)^C43)*C35/(((1+C35)^C43)-1)*(C33)</f>
        <v>78226.718212273947</v>
      </c>
      <c r="D52" s="62">
        <f t="shared" si="44"/>
        <v>78226.718212273947</v>
      </c>
      <c r="E52" s="62">
        <f t="shared" si="44"/>
        <v>78226.718212273947</v>
      </c>
      <c r="F52" s="62">
        <f t="shared" si="44"/>
        <v>78226.718212273947</v>
      </c>
      <c r="G52" s="62">
        <f t="shared" si="44"/>
        <v>78226.718212273947</v>
      </c>
      <c r="H52" s="62">
        <f t="shared" si="44"/>
        <v>78226.718212273947</v>
      </c>
      <c r="I52" s="62">
        <f t="shared" si="44"/>
        <v>78226.718212273947</v>
      </c>
      <c r="J52" s="62">
        <f t="shared" si="44"/>
        <v>78226.718212273947</v>
      </c>
      <c r="K52" s="62">
        <f t="shared" si="44"/>
        <v>78226.718212273947</v>
      </c>
      <c r="L52" s="62">
        <f t="shared" si="44"/>
        <v>78226.718212273947</v>
      </c>
      <c r="M52" s="62">
        <f t="shared" si="44"/>
        <v>78226.718212273947</v>
      </c>
      <c r="N52" s="62">
        <f t="shared" si="44"/>
        <v>78226.718212273947</v>
      </c>
      <c r="O52" s="62">
        <f t="shared" si="44"/>
        <v>78226.718212273947</v>
      </c>
      <c r="P52" s="62">
        <f t="shared" si="44"/>
        <v>78226.718212273947</v>
      </c>
      <c r="Q52" s="62">
        <f t="shared" si="44"/>
        <v>78226.718212273947</v>
      </c>
      <c r="R52" s="62">
        <f t="shared" si="44"/>
        <v>78226.718212273947</v>
      </c>
      <c r="S52" s="62">
        <f t="shared" si="44"/>
        <v>78226.718212273947</v>
      </c>
      <c r="T52" s="62">
        <f t="shared" si="44"/>
        <v>78226.718212273947</v>
      </c>
      <c r="U52" s="62">
        <f t="shared" si="44"/>
        <v>78226.718212273947</v>
      </c>
      <c r="V52" s="62">
        <f t="shared" si="44"/>
        <v>78226.718212273947</v>
      </c>
      <c r="W52" s="62">
        <f t="shared" si="44"/>
        <v>78226.718212273947</v>
      </c>
      <c r="X52" s="62">
        <f t="shared" si="44"/>
        <v>78226.718212273947</v>
      </c>
      <c r="Y52" s="62">
        <f t="shared" si="44"/>
        <v>78226.718212273947</v>
      </c>
      <c r="Z52" s="62">
        <f t="shared" si="44"/>
        <v>78226.718212273947</v>
      </c>
      <c r="AA52" s="62">
        <f t="shared" si="44"/>
        <v>78226.718212273947</v>
      </c>
      <c r="AB52" s="62">
        <f t="shared" si="44"/>
        <v>78226.718212273947</v>
      </c>
      <c r="AC52" s="62">
        <f t="shared" si="44"/>
        <v>78226.718212273947</v>
      </c>
    </row>
    <row r="53" spans="1:29" x14ac:dyDescent="0.25">
      <c r="A53" s="30" t="str">
        <f>A34</f>
        <v>Residual value (costumization)</v>
      </c>
      <c r="B53" s="62">
        <f>((1+B35)^B43)*B35/(((1+B35)^B43)-1)*(B34)</f>
        <v>-7822.6718212273945</v>
      </c>
      <c r="C53" s="62">
        <f t="shared" ref="C53:AC53" si="45">((1+C35)^C43)*C35/(((1+C35)^C43)-1)*(C34)</f>
        <v>-7822.6718212273945</v>
      </c>
      <c r="D53" s="62">
        <f t="shared" si="45"/>
        <v>-7822.6718212273945</v>
      </c>
      <c r="E53" s="62">
        <f t="shared" si="45"/>
        <v>-7822.6718212273945</v>
      </c>
      <c r="F53" s="62">
        <f t="shared" si="45"/>
        <v>-7822.6718212273945</v>
      </c>
      <c r="G53" s="62">
        <f t="shared" si="45"/>
        <v>-7822.6718212273945</v>
      </c>
      <c r="H53" s="62">
        <f t="shared" si="45"/>
        <v>-7822.6718212273945</v>
      </c>
      <c r="I53" s="62">
        <f t="shared" si="45"/>
        <v>-7822.6718212273945</v>
      </c>
      <c r="J53" s="62">
        <f t="shared" si="45"/>
        <v>-7822.6718212273945</v>
      </c>
      <c r="K53" s="62">
        <f t="shared" si="45"/>
        <v>-7822.6718212273945</v>
      </c>
      <c r="L53" s="62">
        <f t="shared" si="45"/>
        <v>-7822.6718212273945</v>
      </c>
      <c r="M53" s="62">
        <f t="shared" si="45"/>
        <v>-7822.6718212273945</v>
      </c>
      <c r="N53" s="62">
        <f t="shared" si="45"/>
        <v>-7822.6718212273945</v>
      </c>
      <c r="O53" s="62">
        <f t="shared" si="45"/>
        <v>-7822.6718212273945</v>
      </c>
      <c r="P53" s="62">
        <f t="shared" si="45"/>
        <v>-7822.6718212273945</v>
      </c>
      <c r="Q53" s="62">
        <f t="shared" si="45"/>
        <v>-7822.6718212273945</v>
      </c>
      <c r="R53" s="62">
        <f t="shared" si="45"/>
        <v>-7822.6718212273945</v>
      </c>
      <c r="S53" s="62">
        <f t="shared" si="45"/>
        <v>-7822.6718212273945</v>
      </c>
      <c r="T53" s="62">
        <f t="shared" si="45"/>
        <v>-7822.6718212273945</v>
      </c>
      <c r="U53" s="62">
        <f t="shared" si="45"/>
        <v>-7822.6718212273945</v>
      </c>
      <c r="V53" s="62">
        <f t="shared" si="45"/>
        <v>-7822.6718212273945</v>
      </c>
      <c r="W53" s="62">
        <f t="shared" si="45"/>
        <v>-7822.6718212273945</v>
      </c>
      <c r="X53" s="62">
        <f t="shared" si="45"/>
        <v>-7822.6718212273945</v>
      </c>
      <c r="Y53" s="62">
        <f t="shared" si="45"/>
        <v>-7822.6718212273945</v>
      </c>
      <c r="Z53" s="62">
        <f t="shared" si="45"/>
        <v>-7822.6718212273945</v>
      </c>
      <c r="AA53" s="62">
        <f t="shared" si="45"/>
        <v>-7822.6718212273945</v>
      </c>
      <c r="AB53" s="62">
        <f t="shared" si="45"/>
        <v>-7822.6718212273945</v>
      </c>
      <c r="AC53" s="62">
        <f t="shared" si="45"/>
        <v>-7822.6718212273945</v>
      </c>
    </row>
    <row r="54" spans="1:29" x14ac:dyDescent="0.25">
      <c r="A54" s="30" t="str">
        <f t="shared" ref="A54:AC54" si="46">A36</f>
        <v>Opex fix (admin, crew, insurance)</v>
      </c>
      <c r="B54" s="62">
        <f t="shared" si="46"/>
        <v>1208235.294117647</v>
      </c>
      <c r="C54" s="62">
        <f t="shared" si="46"/>
        <v>1208235.294117647</v>
      </c>
      <c r="D54" s="62">
        <f t="shared" si="46"/>
        <v>1208235.294117647</v>
      </c>
      <c r="E54" s="62">
        <f t="shared" si="46"/>
        <v>1208235.294117647</v>
      </c>
      <c r="F54" s="62">
        <f t="shared" si="46"/>
        <v>1208235.294117647</v>
      </c>
      <c r="G54" s="62">
        <f t="shared" si="46"/>
        <v>1208235.294117647</v>
      </c>
      <c r="H54" s="62">
        <f t="shared" si="46"/>
        <v>1208235.294117647</v>
      </c>
      <c r="I54" s="62">
        <f t="shared" si="46"/>
        <v>1208235.294117647</v>
      </c>
      <c r="J54" s="62">
        <f t="shared" si="46"/>
        <v>1208235.294117647</v>
      </c>
      <c r="K54" s="62">
        <f t="shared" si="46"/>
        <v>1208235.294117647</v>
      </c>
      <c r="L54" s="62">
        <f t="shared" si="46"/>
        <v>1208235.294117647</v>
      </c>
      <c r="M54" s="62">
        <f t="shared" si="46"/>
        <v>1208235.294117647</v>
      </c>
      <c r="N54" s="62">
        <f t="shared" si="46"/>
        <v>1208235.294117647</v>
      </c>
      <c r="O54" s="62">
        <f t="shared" si="46"/>
        <v>1208235.294117647</v>
      </c>
      <c r="P54" s="62">
        <f t="shared" si="46"/>
        <v>1208235.294117647</v>
      </c>
      <c r="Q54" s="62">
        <f t="shared" si="46"/>
        <v>1208235.294117647</v>
      </c>
      <c r="R54" s="62">
        <f t="shared" si="46"/>
        <v>1208235.294117647</v>
      </c>
      <c r="S54" s="62">
        <f t="shared" si="46"/>
        <v>1208235.294117647</v>
      </c>
      <c r="T54" s="62">
        <f t="shared" si="46"/>
        <v>1208235.294117647</v>
      </c>
      <c r="U54" s="62">
        <f t="shared" si="46"/>
        <v>1208235.294117647</v>
      </c>
      <c r="V54" s="62">
        <f t="shared" si="46"/>
        <v>1208235.294117647</v>
      </c>
      <c r="W54" s="62">
        <f t="shared" si="46"/>
        <v>1208235.294117647</v>
      </c>
      <c r="X54" s="62">
        <f t="shared" si="46"/>
        <v>1208235.294117647</v>
      </c>
      <c r="Y54" s="62">
        <f t="shared" si="46"/>
        <v>1208235.294117647</v>
      </c>
      <c r="Z54" s="62">
        <f t="shared" si="46"/>
        <v>1208235.294117647</v>
      </c>
      <c r="AA54" s="62">
        <f t="shared" si="46"/>
        <v>1208235.294117647</v>
      </c>
      <c r="AB54" s="62">
        <f t="shared" si="46"/>
        <v>1208235.294117647</v>
      </c>
      <c r="AC54" s="62">
        <f t="shared" si="46"/>
        <v>1208235.294117647</v>
      </c>
    </row>
    <row r="55" spans="1:29" x14ac:dyDescent="0.25">
      <c r="A55" s="30" t="str">
        <f t="shared" ref="A55:AC55" si="47">A37</f>
        <v>Opex maintenance &amp; repair</v>
      </c>
      <c r="B55" s="62">
        <f t="shared" si="47"/>
        <v>488235.29411764705</v>
      </c>
      <c r="C55" s="62">
        <f t="shared" si="47"/>
        <v>488235.29411764705</v>
      </c>
      <c r="D55" s="62">
        <f t="shared" si="47"/>
        <v>488235.29411764705</v>
      </c>
      <c r="E55" s="62">
        <f t="shared" si="47"/>
        <v>488235.29411764705</v>
      </c>
      <c r="F55" s="62">
        <f t="shared" si="47"/>
        <v>488235.29411764705</v>
      </c>
      <c r="G55" s="62">
        <f t="shared" si="47"/>
        <v>488235.29411764705</v>
      </c>
      <c r="H55" s="62">
        <f t="shared" si="47"/>
        <v>488235.29411764705</v>
      </c>
      <c r="I55" s="62">
        <f t="shared" si="47"/>
        <v>488235.29411764705</v>
      </c>
      <c r="J55" s="62">
        <f t="shared" si="47"/>
        <v>488235.29411764705</v>
      </c>
      <c r="K55" s="62">
        <f t="shared" si="47"/>
        <v>488235.29411764705</v>
      </c>
      <c r="L55" s="62">
        <f t="shared" si="47"/>
        <v>488235.29411764705</v>
      </c>
      <c r="M55" s="62">
        <f t="shared" si="47"/>
        <v>488235.29411764705</v>
      </c>
      <c r="N55" s="62">
        <f t="shared" si="47"/>
        <v>488235.29411764705</v>
      </c>
      <c r="O55" s="62">
        <f t="shared" si="47"/>
        <v>488235.29411764705</v>
      </c>
      <c r="P55" s="62">
        <f t="shared" si="47"/>
        <v>488235.29411764705</v>
      </c>
      <c r="Q55" s="62">
        <f t="shared" si="47"/>
        <v>488235.29411764705</v>
      </c>
      <c r="R55" s="62">
        <f t="shared" si="47"/>
        <v>488235.29411764705</v>
      </c>
      <c r="S55" s="62">
        <f t="shared" si="47"/>
        <v>488235.29411764705</v>
      </c>
      <c r="T55" s="62">
        <f t="shared" si="47"/>
        <v>488235.29411764705</v>
      </c>
      <c r="U55" s="62">
        <f t="shared" si="47"/>
        <v>488235.29411764705</v>
      </c>
      <c r="V55" s="62">
        <f t="shared" si="47"/>
        <v>488235.29411764705</v>
      </c>
      <c r="W55" s="62">
        <f t="shared" si="47"/>
        <v>488235.29411764705</v>
      </c>
      <c r="X55" s="62">
        <f t="shared" si="47"/>
        <v>488235.29411764705</v>
      </c>
      <c r="Y55" s="62">
        <f t="shared" si="47"/>
        <v>488235.29411764705</v>
      </c>
      <c r="Z55" s="62">
        <f t="shared" si="47"/>
        <v>488235.29411764705</v>
      </c>
      <c r="AA55" s="62">
        <f t="shared" si="47"/>
        <v>488235.29411764705</v>
      </c>
      <c r="AB55" s="62">
        <f t="shared" si="47"/>
        <v>488235.29411764705</v>
      </c>
      <c r="AC55" s="62">
        <f t="shared" si="47"/>
        <v>488235.29411764705</v>
      </c>
    </row>
    <row r="56" spans="1:29" x14ac:dyDescent="0.25">
      <c r="A56" s="30" t="str">
        <f>A38</f>
        <v>Opex var (mode-fees)</v>
      </c>
      <c r="B56" s="62">
        <f>B38*B47</f>
        <v>101496.22349468413</v>
      </c>
      <c r="C56" s="62">
        <f t="shared" ref="C56:AC56" si="48">C38*C47</f>
        <v>101496.22349468413</v>
      </c>
      <c r="D56" s="62">
        <f t="shared" si="48"/>
        <v>101496.22349468413</v>
      </c>
      <c r="E56" s="62">
        <f t="shared" si="48"/>
        <v>101496.22349468413</v>
      </c>
      <c r="F56" s="62">
        <f t="shared" si="48"/>
        <v>101496.22349468413</v>
      </c>
      <c r="G56" s="62">
        <f t="shared" si="48"/>
        <v>101496.22349468413</v>
      </c>
      <c r="H56" s="62">
        <f t="shared" si="48"/>
        <v>101496.22349468413</v>
      </c>
      <c r="I56" s="62">
        <f t="shared" si="48"/>
        <v>101496.22349468413</v>
      </c>
      <c r="J56" s="62">
        <f t="shared" si="48"/>
        <v>101496.22349468413</v>
      </c>
      <c r="K56" s="62">
        <f t="shared" si="48"/>
        <v>101496.22349468413</v>
      </c>
      <c r="L56" s="62">
        <f t="shared" si="48"/>
        <v>101496.22349468413</v>
      </c>
      <c r="M56" s="62">
        <f t="shared" si="48"/>
        <v>101496.22349468413</v>
      </c>
      <c r="N56" s="62">
        <f t="shared" si="48"/>
        <v>101496.22349468413</v>
      </c>
      <c r="O56" s="62">
        <f t="shared" si="48"/>
        <v>101496.22349468413</v>
      </c>
      <c r="P56" s="62">
        <f t="shared" si="48"/>
        <v>101496.22349468413</v>
      </c>
      <c r="Q56" s="62">
        <f t="shared" si="48"/>
        <v>101496.22349468413</v>
      </c>
      <c r="R56" s="62">
        <f t="shared" si="48"/>
        <v>101496.22349468413</v>
      </c>
      <c r="S56" s="62">
        <f t="shared" si="48"/>
        <v>101496.22349468413</v>
      </c>
      <c r="T56" s="62">
        <f t="shared" si="48"/>
        <v>101496.22349468413</v>
      </c>
      <c r="U56" s="62">
        <f t="shared" si="48"/>
        <v>101496.22349468413</v>
      </c>
      <c r="V56" s="62">
        <f t="shared" si="48"/>
        <v>101496.22349468413</v>
      </c>
      <c r="W56" s="62">
        <f t="shared" si="48"/>
        <v>101496.22349468413</v>
      </c>
      <c r="X56" s="62">
        <f t="shared" si="48"/>
        <v>101496.22349468413</v>
      </c>
      <c r="Y56" s="62">
        <f t="shared" si="48"/>
        <v>101496.22349468413</v>
      </c>
      <c r="Z56" s="62">
        <f t="shared" si="48"/>
        <v>101496.22349468413</v>
      </c>
      <c r="AA56" s="62">
        <f t="shared" si="48"/>
        <v>101496.22349468413</v>
      </c>
      <c r="AB56" s="62">
        <f t="shared" si="48"/>
        <v>101496.22349468413</v>
      </c>
      <c r="AC56" s="62">
        <f t="shared" si="48"/>
        <v>101496.22349468413</v>
      </c>
    </row>
    <row r="57" spans="1:29" x14ac:dyDescent="0.25">
      <c r="A57" s="30" t="str">
        <f>A40</f>
        <v>Fuel Cost</v>
      </c>
      <c r="B57" s="62">
        <f>B39*B40*B47</f>
        <v>4657656.7874551304</v>
      </c>
      <c r="C57" s="62">
        <f t="shared" ref="C57:AC57" si="49">C39*C40*C47</f>
        <v>4657335.2559228269</v>
      </c>
      <c r="D57" s="62">
        <f t="shared" si="49"/>
        <v>4656874.9906958723</v>
      </c>
      <c r="E57" s="62">
        <f t="shared" si="49"/>
        <v>4656216.5489214156</v>
      </c>
      <c r="F57" s="62">
        <f t="shared" si="49"/>
        <v>4655275.4903333243</v>
      </c>
      <c r="G57" s="62">
        <f t="shared" si="49"/>
        <v>4653932.3963569254</v>
      </c>
      <c r="H57" s="62">
        <f t="shared" si="49"/>
        <v>4652019.501037512</v>
      </c>
      <c r="I57" s="62">
        <f t="shared" si="49"/>
        <v>4649303.4639009116</v>
      </c>
      <c r="J57" s="62">
        <f t="shared" si="49"/>
        <v>4645464.6064028293</v>
      </c>
      <c r="K57" s="62">
        <f t="shared" si="49"/>
        <v>4640074.9197342508</v>
      </c>
      <c r="L57" s="62">
        <f t="shared" si="49"/>
        <v>4632581.2987480788</v>
      </c>
      <c r="M57" s="62">
        <f t="shared" si="49"/>
        <v>4622307.8247129563</v>
      </c>
      <c r="N57" s="62">
        <f t="shared" si="49"/>
        <v>4608501.3764707223</v>
      </c>
      <c r="O57" s="62">
        <f t="shared" si="49"/>
        <v>4590453.6814084789</v>
      </c>
      <c r="P57" s="62">
        <f t="shared" si="49"/>
        <v>4567725.6599339778</v>
      </c>
      <c r="Q57" s="62">
        <f t="shared" si="49"/>
        <v>4540452.686572534</v>
      </c>
      <c r="R57" s="62">
        <f t="shared" si="49"/>
        <v>4509613.1268287944</v>
      </c>
      <c r="S57" s="62">
        <f t="shared" si="49"/>
        <v>4477055.930138859</v>
      </c>
      <c r="T57" s="62">
        <f t="shared" si="49"/>
        <v>4445139.3981832527</v>
      </c>
      <c r="U57" s="62">
        <f t="shared" si="49"/>
        <v>4416085.1221883893</v>
      </c>
      <c r="V57" s="62">
        <f t="shared" si="49"/>
        <v>4391393.1250012219</v>
      </c>
      <c r="W57" s="62">
        <f t="shared" si="49"/>
        <v>4371619.2573404536</v>
      </c>
      <c r="X57" s="62">
        <f t="shared" si="49"/>
        <v>4356530.9186884109</v>
      </c>
      <c r="Y57" s="62">
        <f t="shared" si="49"/>
        <v>4345439.7796926498</v>
      </c>
      <c r="Z57" s="62">
        <f t="shared" si="49"/>
        <v>4337509.7757624658</v>
      </c>
      <c r="AA57" s="62">
        <f t="shared" si="49"/>
        <v>4331952.0141076175</v>
      </c>
      <c r="AB57" s="62">
        <f t="shared" si="49"/>
        <v>4328111.2591973878</v>
      </c>
      <c r="AC57" s="62">
        <f t="shared" si="49"/>
        <v>4325482.8392201588</v>
      </c>
    </row>
    <row r="58" spans="1:29" ht="15.75" thickBot="1" x14ac:dyDescent="0.3">
      <c r="A58" s="59" t="str">
        <f>A21</f>
        <v>Emission Cost</v>
      </c>
      <c r="B58" s="62">
        <f>B41*B47</f>
        <v>0</v>
      </c>
      <c r="C58" s="62">
        <f t="shared" ref="C58:AC58" si="50">C41*C47</f>
        <v>0</v>
      </c>
      <c r="D58" s="62">
        <f t="shared" si="50"/>
        <v>0</v>
      </c>
      <c r="E58" s="62">
        <f t="shared" si="50"/>
        <v>0</v>
      </c>
      <c r="F58" s="62">
        <f t="shared" si="50"/>
        <v>0</v>
      </c>
      <c r="G58" s="62">
        <f t="shared" si="50"/>
        <v>0</v>
      </c>
      <c r="H58" s="62">
        <f t="shared" si="50"/>
        <v>0</v>
      </c>
      <c r="I58" s="62">
        <f t="shared" si="50"/>
        <v>0</v>
      </c>
      <c r="J58" s="62">
        <f t="shared" si="50"/>
        <v>0</v>
      </c>
      <c r="K58" s="62">
        <f t="shared" si="50"/>
        <v>0</v>
      </c>
      <c r="L58" s="62">
        <f t="shared" si="50"/>
        <v>0</v>
      </c>
      <c r="M58" s="62">
        <f t="shared" si="50"/>
        <v>0</v>
      </c>
      <c r="N58" s="62">
        <f t="shared" si="50"/>
        <v>0</v>
      </c>
      <c r="O58" s="62">
        <f t="shared" si="50"/>
        <v>0</v>
      </c>
      <c r="P58" s="62">
        <f t="shared" si="50"/>
        <v>0</v>
      </c>
      <c r="Q58" s="62">
        <f t="shared" si="50"/>
        <v>0</v>
      </c>
      <c r="R58" s="62">
        <f t="shared" si="50"/>
        <v>0</v>
      </c>
      <c r="S58" s="62">
        <f t="shared" si="50"/>
        <v>0</v>
      </c>
      <c r="T58" s="62">
        <f t="shared" si="50"/>
        <v>0</v>
      </c>
      <c r="U58" s="62">
        <f t="shared" si="50"/>
        <v>0</v>
      </c>
      <c r="V58" s="62">
        <f t="shared" si="50"/>
        <v>0</v>
      </c>
      <c r="W58" s="62">
        <f t="shared" si="50"/>
        <v>0</v>
      </c>
      <c r="X58" s="62">
        <f t="shared" si="50"/>
        <v>0</v>
      </c>
      <c r="Y58" s="62">
        <f t="shared" si="50"/>
        <v>0</v>
      </c>
      <c r="Z58" s="62">
        <f t="shared" si="50"/>
        <v>0</v>
      </c>
      <c r="AA58" s="62">
        <f t="shared" si="50"/>
        <v>0</v>
      </c>
      <c r="AB58" s="62">
        <f t="shared" si="50"/>
        <v>0</v>
      </c>
      <c r="AC58" s="62">
        <f t="shared" si="50"/>
        <v>0</v>
      </c>
    </row>
    <row r="59" spans="1:29" ht="15.75" thickBot="1" x14ac:dyDescent="0.3">
      <c r="A59" s="31" t="s">
        <v>209</v>
      </c>
      <c r="B59" s="64">
        <f>B50+B51+B52+B53+B54+B55+B56+B57+B58</f>
        <v>7582217.1957821008</v>
      </c>
      <c r="C59" s="64">
        <f t="shared" ref="C59:AC59" si="51">C50+C51+C52+C53+C54+C55+C56+C57+C58</f>
        <v>7581951.4097209275</v>
      </c>
      <c r="D59" s="64">
        <f t="shared" si="51"/>
        <v>7581570.9428942651</v>
      </c>
      <c r="E59" s="64">
        <f t="shared" si="51"/>
        <v>7581026.6583431009</v>
      </c>
      <c r="F59" s="64">
        <f t="shared" si="51"/>
        <v>7580248.7556171371</v>
      </c>
      <c r="G59" s="64">
        <f t="shared" si="51"/>
        <v>7579138.5203154376</v>
      </c>
      <c r="H59" s="64">
        <f t="shared" si="51"/>
        <v>7577557.272875282</v>
      </c>
      <c r="I59" s="64">
        <f t="shared" si="51"/>
        <v>7575312.1281849118</v>
      </c>
      <c r="J59" s="64">
        <f t="shared" si="51"/>
        <v>7572138.8319097003</v>
      </c>
      <c r="K59" s="64">
        <f t="shared" si="51"/>
        <v>7567683.5811903141</v>
      </c>
      <c r="L59" s="64">
        <f t="shared" si="51"/>
        <v>7561489.1653842721</v>
      </c>
      <c r="M59" s="64">
        <f t="shared" si="51"/>
        <v>7552996.8530477462</v>
      </c>
      <c r="N59" s="64">
        <f t="shared" si="51"/>
        <v>7541584.0952668544</v>
      </c>
      <c r="O59" s="64">
        <f t="shared" si="51"/>
        <v>7526665.4160645735</v>
      </c>
      <c r="P59" s="64">
        <f t="shared" si="51"/>
        <v>7507877.861193371</v>
      </c>
      <c r="Q59" s="64">
        <f t="shared" si="51"/>
        <v>7485333.334644774</v>
      </c>
      <c r="R59" s="64">
        <f t="shared" si="51"/>
        <v>7459840.5779814068</v>
      </c>
      <c r="S59" s="64">
        <f t="shared" si="51"/>
        <v>7432927.9793660399</v>
      </c>
      <c r="T59" s="64">
        <f t="shared" si="51"/>
        <v>7406544.9703528192</v>
      </c>
      <c r="U59" s="64">
        <f t="shared" si="51"/>
        <v>7382527.9741919795</v>
      </c>
      <c r="V59" s="64">
        <f t="shared" si="51"/>
        <v>7362116.94754129</v>
      </c>
      <c r="W59" s="64">
        <f t="shared" si="51"/>
        <v>7345771.3706018552</v>
      </c>
      <c r="X59" s="64">
        <f t="shared" si="51"/>
        <v>7333298.9699285915</v>
      </c>
      <c r="Y59" s="64">
        <f t="shared" si="51"/>
        <v>7324130.7551457612</v>
      </c>
      <c r="Z59" s="64">
        <f t="shared" si="51"/>
        <v>7317575.6142095234</v>
      </c>
      <c r="AA59" s="64">
        <f t="shared" si="51"/>
        <v>7312981.428474145</v>
      </c>
      <c r="AB59" s="64">
        <f t="shared" si="51"/>
        <v>7309806.5637502745</v>
      </c>
      <c r="AC59" s="64">
        <f t="shared" si="51"/>
        <v>7307633.8456101511</v>
      </c>
    </row>
    <row r="60" spans="1:29" ht="15.75" thickBot="1" x14ac:dyDescent="0.3">
      <c r="AC60" s="32"/>
    </row>
    <row r="61" spans="1:29" ht="15.75" thickBot="1" x14ac:dyDescent="0.3">
      <c r="A61" s="26" t="s">
        <v>208</v>
      </c>
      <c r="B61" s="27">
        <v>2023</v>
      </c>
      <c r="C61" s="27">
        <v>2024</v>
      </c>
      <c r="D61" s="27">
        <v>2025</v>
      </c>
      <c r="E61" s="27">
        <v>2026</v>
      </c>
      <c r="F61" s="27">
        <v>2027</v>
      </c>
      <c r="G61" s="27">
        <v>2028</v>
      </c>
      <c r="H61" s="27">
        <v>2029</v>
      </c>
      <c r="I61" s="27">
        <v>2030</v>
      </c>
      <c r="J61" s="27">
        <v>2031</v>
      </c>
      <c r="K61" s="27">
        <v>2032</v>
      </c>
      <c r="L61" s="27">
        <v>2033</v>
      </c>
      <c r="M61" s="27">
        <v>2034</v>
      </c>
      <c r="N61" s="27">
        <v>2035</v>
      </c>
      <c r="O61" s="27">
        <v>2036</v>
      </c>
      <c r="P61" s="27">
        <v>2037</v>
      </c>
      <c r="Q61" s="27">
        <v>2038</v>
      </c>
      <c r="R61" s="27">
        <v>2039</v>
      </c>
      <c r="S61" s="27">
        <v>2040</v>
      </c>
      <c r="T61" s="27">
        <v>2041</v>
      </c>
      <c r="U61" s="27">
        <v>2042</v>
      </c>
      <c r="V61" s="27">
        <v>2043</v>
      </c>
      <c r="W61" s="27">
        <v>2044</v>
      </c>
      <c r="X61" s="27">
        <v>2045</v>
      </c>
      <c r="Y61" s="27">
        <v>2046</v>
      </c>
      <c r="Z61" s="27">
        <v>2047</v>
      </c>
      <c r="AA61" s="27">
        <v>2048</v>
      </c>
      <c r="AB61" s="27">
        <v>2049</v>
      </c>
      <c r="AC61" s="28">
        <v>2050</v>
      </c>
    </row>
    <row r="62" spans="1:29" x14ac:dyDescent="0.25">
      <c r="A62" s="29" t="str">
        <f t="shared" ref="A62:A69" si="52">A50</f>
        <v>Capex vehicle</v>
      </c>
      <c r="B62" s="65">
        <f>((1+B35)^B42)*B35/(((1+B35)^B42)-1)*(B31)/B47</f>
        <v>9.7783397765342439</v>
      </c>
      <c r="C62" s="65">
        <f t="shared" ref="C62:AC62" si="53">((1+C35)^C42)*C35/(((1+C35)^C42)-1)*(C31)/C47</f>
        <v>9.7783397765342439</v>
      </c>
      <c r="D62" s="65">
        <f t="shared" si="53"/>
        <v>9.7783397765342439</v>
      </c>
      <c r="E62" s="65">
        <f t="shared" si="53"/>
        <v>9.7783397765342439</v>
      </c>
      <c r="F62" s="65">
        <f t="shared" si="53"/>
        <v>9.7783397765342439</v>
      </c>
      <c r="G62" s="65">
        <f t="shared" si="53"/>
        <v>9.7783397765342439</v>
      </c>
      <c r="H62" s="65">
        <f t="shared" si="53"/>
        <v>9.7783397765342439</v>
      </c>
      <c r="I62" s="65">
        <f t="shared" si="53"/>
        <v>9.7783397765342439</v>
      </c>
      <c r="J62" s="65">
        <f t="shared" si="53"/>
        <v>9.7783397765342439</v>
      </c>
      <c r="K62" s="65">
        <f t="shared" si="53"/>
        <v>9.7783397765342439</v>
      </c>
      <c r="L62" s="65">
        <f t="shared" si="53"/>
        <v>9.7783397765342439</v>
      </c>
      <c r="M62" s="65">
        <f t="shared" si="53"/>
        <v>9.7783397765342439</v>
      </c>
      <c r="N62" s="65">
        <f t="shared" si="53"/>
        <v>9.7783397765342439</v>
      </c>
      <c r="O62" s="65">
        <f t="shared" si="53"/>
        <v>9.7783397765342439</v>
      </c>
      <c r="P62" s="65">
        <f t="shared" si="53"/>
        <v>9.7783397765342439</v>
      </c>
      <c r="Q62" s="65">
        <f t="shared" si="53"/>
        <v>9.7783397765342439</v>
      </c>
      <c r="R62" s="65">
        <f t="shared" si="53"/>
        <v>9.7783397765342439</v>
      </c>
      <c r="S62" s="65">
        <f t="shared" si="53"/>
        <v>9.7783397765342439</v>
      </c>
      <c r="T62" s="65">
        <f t="shared" si="53"/>
        <v>9.7783397765342439</v>
      </c>
      <c r="U62" s="65">
        <f t="shared" si="53"/>
        <v>9.7783397765342439</v>
      </c>
      <c r="V62" s="65">
        <f t="shared" si="53"/>
        <v>9.7783397765342439</v>
      </c>
      <c r="W62" s="65">
        <f t="shared" si="53"/>
        <v>9.7783397765342439</v>
      </c>
      <c r="X62" s="65">
        <f t="shared" si="53"/>
        <v>9.7783397765342439</v>
      </c>
      <c r="Y62" s="65">
        <f t="shared" si="53"/>
        <v>9.7783397765342439</v>
      </c>
      <c r="Z62" s="65">
        <f t="shared" si="53"/>
        <v>9.7783397765342439</v>
      </c>
      <c r="AA62" s="65">
        <f t="shared" si="53"/>
        <v>9.7783397765342439</v>
      </c>
      <c r="AB62" s="65">
        <f t="shared" si="53"/>
        <v>9.7783397765342439</v>
      </c>
      <c r="AC62" s="65">
        <f t="shared" si="53"/>
        <v>9.7783397765342439</v>
      </c>
    </row>
    <row r="63" spans="1:29" x14ac:dyDescent="0.25">
      <c r="A63" s="30" t="str">
        <f t="shared" si="52"/>
        <v>Residual value (vehicle)</v>
      </c>
      <c r="B63" s="66">
        <f>((1+B35)^B42)*B35/(((1+B35)^B42)-1)*(B32)/B47</f>
        <v>-0.97676019148470272</v>
      </c>
      <c r="C63" s="66">
        <f t="shared" ref="C63:AC63" si="54">((1+C35)^C42)*C35/(((1+C35)^C42)-1)*(C32)/C47</f>
        <v>-0.97629564589195228</v>
      </c>
      <c r="D63" s="66">
        <f t="shared" si="54"/>
        <v>-0.97563065922284864</v>
      </c>
      <c r="E63" s="66">
        <f t="shared" si="54"/>
        <v>-0.97467934902874298</v>
      </c>
      <c r="F63" s="66">
        <f t="shared" si="54"/>
        <v>-0.97331971684434948</v>
      </c>
      <c r="G63" s="66">
        <f t="shared" si="54"/>
        <v>-0.97137922788852038</v>
      </c>
      <c r="H63" s="66">
        <f t="shared" si="54"/>
        <v>-0.96861549556136939</v>
      </c>
      <c r="I63" s="66">
        <f t="shared" si="54"/>
        <v>-0.96469139184278574</v>
      </c>
      <c r="J63" s="66">
        <f t="shared" si="54"/>
        <v>-0.95914504831885961</v>
      </c>
      <c r="K63" s="66">
        <f t="shared" si="54"/>
        <v>-0.95135808207559314</v>
      </c>
      <c r="L63" s="66">
        <f t="shared" si="54"/>
        <v>-0.94053137224117322</v>
      </c>
      <c r="M63" s="66">
        <f t="shared" si="54"/>
        <v>-0.92568835808620409</v>
      </c>
      <c r="N63" s="66">
        <f t="shared" si="54"/>
        <v>-0.90574093757501994</v>
      </c>
      <c r="O63" s="66">
        <f t="shared" si="54"/>
        <v>-0.87966580540866446</v>
      </c>
      <c r="P63" s="66">
        <f t="shared" si="54"/>
        <v>-0.84682858371450898</v>
      </c>
      <c r="Q63" s="66">
        <f t="shared" si="54"/>
        <v>-0.80742486027411864</v>
      </c>
      <c r="R63" s="66">
        <f t="shared" si="54"/>
        <v>-0.7628681679376812</v>
      </c>
      <c r="S63" s="66">
        <f t="shared" si="54"/>
        <v>-0.71582985064961269</v>
      </c>
      <c r="T63" s="66">
        <f t="shared" si="54"/>
        <v>-0.66971715946306853</v>
      </c>
      <c r="U63" s="66">
        <f t="shared" si="54"/>
        <v>-0.62773982751286628</v>
      </c>
      <c r="V63" s="66">
        <f t="shared" si="54"/>
        <v>-0.59206507304221667</v>
      </c>
      <c r="W63" s="66">
        <f t="shared" si="54"/>
        <v>-0.56349598369776865</v>
      </c>
      <c r="X63" s="66">
        <f t="shared" si="54"/>
        <v>-0.54169650054128426</v>
      </c>
      <c r="Y63" s="66">
        <f t="shared" si="54"/>
        <v>-0.52567213210019181</v>
      </c>
      <c r="Z63" s="66">
        <f t="shared" si="54"/>
        <v>-0.51421494048397043</v>
      </c>
      <c r="AA63" s="66">
        <f t="shared" si="54"/>
        <v>-0.50618514115505298</v>
      </c>
      <c r="AB63" s="66">
        <f t="shared" si="54"/>
        <v>-0.50063605626873253</v>
      </c>
      <c r="AC63" s="66">
        <f t="shared" si="54"/>
        <v>-0.49683854095951707</v>
      </c>
    </row>
    <row r="64" spans="1:29" x14ac:dyDescent="0.25">
      <c r="A64" s="30" t="str">
        <f t="shared" si="52"/>
        <v>Capex costumization</v>
      </c>
      <c r="B64" s="66">
        <f>((1+B35)^B43)*B35/(((1+B35)^B43)-1)*(B33)/B47</f>
        <v>0.65188931843561626</v>
      </c>
      <c r="C64" s="66">
        <f t="shared" ref="C64:AC64" si="55">((1+C35)^C43)*C35/(((1+C35)^C43)-1)*(C33)/C47</f>
        <v>0.65188931843561626</v>
      </c>
      <c r="D64" s="66">
        <f t="shared" si="55"/>
        <v>0.65188931843561626</v>
      </c>
      <c r="E64" s="66">
        <f t="shared" si="55"/>
        <v>0.65188931843561626</v>
      </c>
      <c r="F64" s="66">
        <f t="shared" si="55"/>
        <v>0.65188931843561626</v>
      </c>
      <c r="G64" s="66">
        <f t="shared" si="55"/>
        <v>0.65188931843561626</v>
      </c>
      <c r="H64" s="66">
        <f t="shared" si="55"/>
        <v>0.65188931843561626</v>
      </c>
      <c r="I64" s="66">
        <f t="shared" si="55"/>
        <v>0.65188931843561626</v>
      </c>
      <c r="J64" s="66">
        <f t="shared" si="55"/>
        <v>0.65188931843561626</v>
      </c>
      <c r="K64" s="66">
        <f t="shared" si="55"/>
        <v>0.65188931843561626</v>
      </c>
      <c r="L64" s="66">
        <f t="shared" si="55"/>
        <v>0.65188931843561626</v>
      </c>
      <c r="M64" s="66">
        <f t="shared" si="55"/>
        <v>0.65188931843561626</v>
      </c>
      <c r="N64" s="66">
        <f t="shared" si="55"/>
        <v>0.65188931843561626</v>
      </c>
      <c r="O64" s="66">
        <f t="shared" si="55"/>
        <v>0.65188931843561626</v>
      </c>
      <c r="P64" s="66">
        <f t="shared" si="55"/>
        <v>0.65188931843561626</v>
      </c>
      <c r="Q64" s="66">
        <f t="shared" si="55"/>
        <v>0.65188931843561626</v>
      </c>
      <c r="R64" s="66">
        <f t="shared" si="55"/>
        <v>0.65188931843561626</v>
      </c>
      <c r="S64" s="66">
        <f t="shared" si="55"/>
        <v>0.65188931843561626</v>
      </c>
      <c r="T64" s="66">
        <f t="shared" si="55"/>
        <v>0.65188931843561626</v>
      </c>
      <c r="U64" s="66">
        <f t="shared" si="55"/>
        <v>0.65188931843561626</v>
      </c>
      <c r="V64" s="66">
        <f t="shared" si="55"/>
        <v>0.65188931843561626</v>
      </c>
      <c r="W64" s="66">
        <f t="shared" si="55"/>
        <v>0.65188931843561626</v>
      </c>
      <c r="X64" s="66">
        <f t="shared" si="55"/>
        <v>0.65188931843561626</v>
      </c>
      <c r="Y64" s="66">
        <f t="shared" si="55"/>
        <v>0.65188931843561626</v>
      </c>
      <c r="Z64" s="66">
        <f t="shared" si="55"/>
        <v>0.65188931843561626</v>
      </c>
      <c r="AA64" s="66">
        <f t="shared" si="55"/>
        <v>0.65188931843561626</v>
      </c>
      <c r="AB64" s="66">
        <f t="shared" si="55"/>
        <v>0.65188931843561626</v>
      </c>
      <c r="AC64" s="66">
        <f t="shared" si="55"/>
        <v>0.65188931843561626</v>
      </c>
    </row>
    <row r="65" spans="1:29" x14ac:dyDescent="0.25">
      <c r="A65" s="30" t="str">
        <f t="shared" si="52"/>
        <v>Residual value (costumization)</v>
      </c>
      <c r="B65" s="66">
        <f>((1+B35)^B43)*B35/(((1+B35)^B43)-1)*(B34)/B47</f>
        <v>-6.5188931843561615E-2</v>
      </c>
      <c r="C65" s="66">
        <f t="shared" ref="C65:AC65" si="56">((1+C35)^C43)*C35/(((1+C35)^C43)-1)*(C34)/C47</f>
        <v>-6.5188931843561615E-2</v>
      </c>
      <c r="D65" s="66">
        <f t="shared" si="56"/>
        <v>-6.5188931843561615E-2</v>
      </c>
      <c r="E65" s="66">
        <f t="shared" si="56"/>
        <v>-6.5188931843561615E-2</v>
      </c>
      <c r="F65" s="66">
        <f t="shared" si="56"/>
        <v>-6.5188931843561615E-2</v>
      </c>
      <c r="G65" s="66">
        <f t="shared" si="56"/>
        <v>-6.5188931843561615E-2</v>
      </c>
      <c r="H65" s="66">
        <f t="shared" si="56"/>
        <v>-6.5188931843561615E-2</v>
      </c>
      <c r="I65" s="66">
        <f t="shared" si="56"/>
        <v>-6.5188931843561615E-2</v>
      </c>
      <c r="J65" s="66">
        <f t="shared" si="56"/>
        <v>-6.5188931843561615E-2</v>
      </c>
      <c r="K65" s="66">
        <f t="shared" si="56"/>
        <v>-6.5188931843561615E-2</v>
      </c>
      <c r="L65" s="66">
        <f t="shared" si="56"/>
        <v>-6.5188931843561615E-2</v>
      </c>
      <c r="M65" s="66">
        <f t="shared" si="56"/>
        <v>-6.5188931843561615E-2</v>
      </c>
      <c r="N65" s="66">
        <f t="shared" si="56"/>
        <v>-6.5188931843561615E-2</v>
      </c>
      <c r="O65" s="66">
        <f t="shared" si="56"/>
        <v>-6.5188931843561615E-2</v>
      </c>
      <c r="P65" s="66">
        <f t="shared" si="56"/>
        <v>-6.5188931843561615E-2</v>
      </c>
      <c r="Q65" s="66">
        <f t="shared" si="56"/>
        <v>-6.5188931843561615E-2</v>
      </c>
      <c r="R65" s="66">
        <f t="shared" si="56"/>
        <v>-6.5188931843561615E-2</v>
      </c>
      <c r="S65" s="66">
        <f t="shared" si="56"/>
        <v>-6.5188931843561615E-2</v>
      </c>
      <c r="T65" s="66">
        <f t="shared" si="56"/>
        <v>-6.5188931843561615E-2</v>
      </c>
      <c r="U65" s="66">
        <f t="shared" si="56"/>
        <v>-6.5188931843561615E-2</v>
      </c>
      <c r="V65" s="66">
        <f t="shared" si="56"/>
        <v>-6.5188931843561615E-2</v>
      </c>
      <c r="W65" s="66">
        <f t="shared" si="56"/>
        <v>-6.5188931843561615E-2</v>
      </c>
      <c r="X65" s="66">
        <f t="shared" si="56"/>
        <v>-6.5188931843561615E-2</v>
      </c>
      <c r="Y65" s="66">
        <f t="shared" si="56"/>
        <v>-6.5188931843561615E-2</v>
      </c>
      <c r="Z65" s="66">
        <f t="shared" si="56"/>
        <v>-6.5188931843561615E-2</v>
      </c>
      <c r="AA65" s="66">
        <f t="shared" si="56"/>
        <v>-6.5188931843561615E-2</v>
      </c>
      <c r="AB65" s="66">
        <f t="shared" si="56"/>
        <v>-6.5188931843561615E-2</v>
      </c>
      <c r="AC65" s="66">
        <f t="shared" si="56"/>
        <v>-6.5188931843561615E-2</v>
      </c>
    </row>
    <row r="66" spans="1:29" x14ac:dyDescent="0.25">
      <c r="A66" s="30" t="str">
        <f t="shared" si="52"/>
        <v>Opex fix (admin, crew, insurance)</v>
      </c>
      <c r="B66" s="66">
        <f>B36/B47</f>
        <v>10.068627450980392</v>
      </c>
      <c r="C66" s="66">
        <f t="shared" ref="C66:AC66" si="57">C36/C47</f>
        <v>10.068627450980392</v>
      </c>
      <c r="D66" s="66">
        <f t="shared" si="57"/>
        <v>10.068627450980392</v>
      </c>
      <c r="E66" s="66">
        <f t="shared" si="57"/>
        <v>10.068627450980392</v>
      </c>
      <c r="F66" s="66">
        <f t="shared" si="57"/>
        <v>10.068627450980392</v>
      </c>
      <c r="G66" s="66">
        <f t="shared" si="57"/>
        <v>10.068627450980392</v>
      </c>
      <c r="H66" s="66">
        <f t="shared" si="57"/>
        <v>10.068627450980392</v>
      </c>
      <c r="I66" s="66">
        <f t="shared" si="57"/>
        <v>10.068627450980392</v>
      </c>
      <c r="J66" s="66">
        <f t="shared" si="57"/>
        <v>10.068627450980392</v>
      </c>
      <c r="K66" s="66">
        <f t="shared" si="57"/>
        <v>10.068627450980392</v>
      </c>
      <c r="L66" s="66">
        <f t="shared" si="57"/>
        <v>10.068627450980392</v>
      </c>
      <c r="M66" s="66">
        <f t="shared" si="57"/>
        <v>10.068627450980392</v>
      </c>
      <c r="N66" s="66">
        <f t="shared" si="57"/>
        <v>10.068627450980392</v>
      </c>
      <c r="O66" s="66">
        <f t="shared" si="57"/>
        <v>10.068627450980392</v>
      </c>
      <c r="P66" s="66">
        <f t="shared" si="57"/>
        <v>10.068627450980392</v>
      </c>
      <c r="Q66" s="66">
        <f t="shared" si="57"/>
        <v>10.068627450980392</v>
      </c>
      <c r="R66" s="66">
        <f t="shared" si="57"/>
        <v>10.068627450980392</v>
      </c>
      <c r="S66" s="66">
        <f t="shared" si="57"/>
        <v>10.068627450980392</v>
      </c>
      <c r="T66" s="66">
        <f t="shared" si="57"/>
        <v>10.068627450980392</v>
      </c>
      <c r="U66" s="66">
        <f t="shared" si="57"/>
        <v>10.068627450980392</v>
      </c>
      <c r="V66" s="66">
        <f t="shared" si="57"/>
        <v>10.068627450980392</v>
      </c>
      <c r="W66" s="66">
        <f t="shared" si="57"/>
        <v>10.068627450980392</v>
      </c>
      <c r="X66" s="66">
        <f t="shared" si="57"/>
        <v>10.068627450980392</v>
      </c>
      <c r="Y66" s="66">
        <f t="shared" si="57"/>
        <v>10.068627450980392</v>
      </c>
      <c r="Z66" s="66">
        <f t="shared" si="57"/>
        <v>10.068627450980392</v>
      </c>
      <c r="AA66" s="66">
        <f t="shared" si="57"/>
        <v>10.068627450980392</v>
      </c>
      <c r="AB66" s="66">
        <f t="shared" si="57"/>
        <v>10.068627450980392</v>
      </c>
      <c r="AC66" s="66">
        <f t="shared" si="57"/>
        <v>10.068627450980392</v>
      </c>
    </row>
    <row r="67" spans="1:29" x14ac:dyDescent="0.25">
      <c r="A67" s="30" t="str">
        <f t="shared" si="52"/>
        <v>Opex maintenance &amp; repair</v>
      </c>
      <c r="B67" s="66">
        <f>B37/B47</f>
        <v>4.0686274509803919</v>
      </c>
      <c r="C67" s="66">
        <f t="shared" ref="C67:AC67" si="58">C37/C47</f>
        <v>4.0686274509803919</v>
      </c>
      <c r="D67" s="66">
        <f t="shared" si="58"/>
        <v>4.0686274509803919</v>
      </c>
      <c r="E67" s="66">
        <f t="shared" si="58"/>
        <v>4.0686274509803919</v>
      </c>
      <c r="F67" s="66">
        <f t="shared" si="58"/>
        <v>4.0686274509803919</v>
      </c>
      <c r="G67" s="66">
        <f t="shared" si="58"/>
        <v>4.0686274509803919</v>
      </c>
      <c r="H67" s="66">
        <f t="shared" si="58"/>
        <v>4.0686274509803919</v>
      </c>
      <c r="I67" s="66">
        <f t="shared" si="58"/>
        <v>4.0686274509803919</v>
      </c>
      <c r="J67" s="66">
        <f t="shared" si="58"/>
        <v>4.0686274509803919</v>
      </c>
      <c r="K67" s="66">
        <f t="shared" si="58"/>
        <v>4.0686274509803919</v>
      </c>
      <c r="L67" s="66">
        <f t="shared" si="58"/>
        <v>4.0686274509803919</v>
      </c>
      <c r="M67" s="66">
        <f t="shared" si="58"/>
        <v>4.0686274509803919</v>
      </c>
      <c r="N67" s="66">
        <f t="shared" si="58"/>
        <v>4.0686274509803919</v>
      </c>
      <c r="O67" s="66">
        <f t="shared" si="58"/>
        <v>4.0686274509803919</v>
      </c>
      <c r="P67" s="66">
        <f t="shared" si="58"/>
        <v>4.0686274509803919</v>
      </c>
      <c r="Q67" s="66">
        <f t="shared" si="58"/>
        <v>4.0686274509803919</v>
      </c>
      <c r="R67" s="66">
        <f t="shared" si="58"/>
        <v>4.0686274509803919</v>
      </c>
      <c r="S67" s="66">
        <f t="shared" si="58"/>
        <v>4.0686274509803919</v>
      </c>
      <c r="T67" s="66">
        <f t="shared" si="58"/>
        <v>4.0686274509803919</v>
      </c>
      <c r="U67" s="66">
        <f t="shared" si="58"/>
        <v>4.0686274509803919</v>
      </c>
      <c r="V67" s="66">
        <f t="shared" si="58"/>
        <v>4.0686274509803919</v>
      </c>
      <c r="W67" s="66">
        <f t="shared" si="58"/>
        <v>4.0686274509803919</v>
      </c>
      <c r="X67" s="66">
        <f t="shared" si="58"/>
        <v>4.0686274509803919</v>
      </c>
      <c r="Y67" s="66">
        <f t="shared" si="58"/>
        <v>4.0686274509803919</v>
      </c>
      <c r="Z67" s="66">
        <f t="shared" si="58"/>
        <v>4.0686274509803919</v>
      </c>
      <c r="AA67" s="66">
        <f t="shared" si="58"/>
        <v>4.0686274509803919</v>
      </c>
      <c r="AB67" s="66">
        <f t="shared" si="58"/>
        <v>4.0686274509803919</v>
      </c>
      <c r="AC67" s="66">
        <f t="shared" si="58"/>
        <v>4.0686274509803919</v>
      </c>
    </row>
    <row r="68" spans="1:29" x14ac:dyDescent="0.25">
      <c r="A68" s="30" t="str">
        <f t="shared" si="52"/>
        <v>Opex var (mode-fees)</v>
      </c>
      <c r="B68" s="66">
        <f>B38*B47/B47</f>
        <v>0.8458018624557011</v>
      </c>
      <c r="C68" s="66">
        <f t="shared" ref="C68:AC68" si="59">C38*C47/C47</f>
        <v>0.8458018624557011</v>
      </c>
      <c r="D68" s="66">
        <f t="shared" si="59"/>
        <v>0.8458018624557011</v>
      </c>
      <c r="E68" s="66">
        <f t="shared" si="59"/>
        <v>0.8458018624557011</v>
      </c>
      <c r="F68" s="66">
        <f t="shared" si="59"/>
        <v>0.8458018624557011</v>
      </c>
      <c r="G68" s="66">
        <f t="shared" si="59"/>
        <v>0.8458018624557011</v>
      </c>
      <c r="H68" s="66">
        <f t="shared" si="59"/>
        <v>0.8458018624557011</v>
      </c>
      <c r="I68" s="66">
        <f t="shared" si="59"/>
        <v>0.8458018624557011</v>
      </c>
      <c r="J68" s="66">
        <f t="shared" si="59"/>
        <v>0.8458018624557011</v>
      </c>
      <c r="K68" s="66">
        <f t="shared" si="59"/>
        <v>0.8458018624557011</v>
      </c>
      <c r="L68" s="66">
        <f t="shared" si="59"/>
        <v>0.8458018624557011</v>
      </c>
      <c r="M68" s="66">
        <f t="shared" si="59"/>
        <v>0.8458018624557011</v>
      </c>
      <c r="N68" s="66">
        <f t="shared" si="59"/>
        <v>0.8458018624557011</v>
      </c>
      <c r="O68" s="66">
        <f t="shared" si="59"/>
        <v>0.8458018624557011</v>
      </c>
      <c r="P68" s="66">
        <f t="shared" si="59"/>
        <v>0.8458018624557011</v>
      </c>
      <c r="Q68" s="66">
        <f t="shared" si="59"/>
        <v>0.8458018624557011</v>
      </c>
      <c r="R68" s="66">
        <f t="shared" si="59"/>
        <v>0.8458018624557011</v>
      </c>
      <c r="S68" s="66">
        <f t="shared" si="59"/>
        <v>0.8458018624557011</v>
      </c>
      <c r="T68" s="66">
        <f t="shared" si="59"/>
        <v>0.8458018624557011</v>
      </c>
      <c r="U68" s="66">
        <f t="shared" si="59"/>
        <v>0.8458018624557011</v>
      </c>
      <c r="V68" s="66">
        <f t="shared" si="59"/>
        <v>0.8458018624557011</v>
      </c>
      <c r="W68" s="66">
        <f t="shared" si="59"/>
        <v>0.8458018624557011</v>
      </c>
      <c r="X68" s="66">
        <f t="shared" si="59"/>
        <v>0.8458018624557011</v>
      </c>
      <c r="Y68" s="66">
        <f t="shared" si="59"/>
        <v>0.8458018624557011</v>
      </c>
      <c r="Z68" s="66">
        <f t="shared" si="59"/>
        <v>0.8458018624557011</v>
      </c>
      <c r="AA68" s="66">
        <f t="shared" si="59"/>
        <v>0.8458018624557011</v>
      </c>
      <c r="AB68" s="66">
        <f t="shared" si="59"/>
        <v>0.8458018624557011</v>
      </c>
      <c r="AC68" s="66">
        <f t="shared" si="59"/>
        <v>0.8458018624557011</v>
      </c>
    </row>
    <row r="69" spans="1:29" x14ac:dyDescent="0.25">
      <c r="A69" s="30" t="str">
        <f t="shared" si="52"/>
        <v>Fuel Cost</v>
      </c>
      <c r="B69" s="66">
        <f>B39*B40*B47/B47</f>
        <v>38.813806562126089</v>
      </c>
      <c r="C69" s="66">
        <f t="shared" ref="C69:AC69" si="60">C39*C40*C47/C47</f>
        <v>38.811127132690224</v>
      </c>
      <c r="D69" s="66">
        <f t="shared" si="60"/>
        <v>38.807291589132269</v>
      </c>
      <c r="E69" s="66">
        <f t="shared" si="60"/>
        <v>38.801804574345127</v>
      </c>
      <c r="F69" s="66">
        <f t="shared" si="60"/>
        <v>38.79396241944437</v>
      </c>
      <c r="G69" s="66">
        <f t="shared" si="60"/>
        <v>38.782769969641045</v>
      </c>
      <c r="H69" s="66">
        <f t="shared" si="60"/>
        <v>38.766829175312601</v>
      </c>
      <c r="I69" s="66">
        <f t="shared" si="60"/>
        <v>38.744195532507597</v>
      </c>
      <c r="J69" s="66">
        <f t="shared" si="60"/>
        <v>38.712205053356911</v>
      </c>
      <c r="K69" s="66">
        <f t="shared" si="60"/>
        <v>38.667290997785422</v>
      </c>
      <c r="L69" s="66">
        <f t="shared" si="60"/>
        <v>38.604844156233987</v>
      </c>
      <c r="M69" s="66">
        <f t="shared" si="60"/>
        <v>38.519231872607968</v>
      </c>
      <c r="N69" s="66">
        <f t="shared" si="60"/>
        <v>38.404178137256018</v>
      </c>
      <c r="O69" s="66">
        <f t="shared" si="60"/>
        <v>38.253780678403992</v>
      </c>
      <c r="P69" s="66">
        <f t="shared" si="60"/>
        <v>38.064380499449811</v>
      </c>
      <c r="Q69" s="66">
        <f t="shared" si="60"/>
        <v>37.837105721437787</v>
      </c>
      <c r="R69" s="66">
        <f t="shared" si="60"/>
        <v>37.580109390239954</v>
      </c>
      <c r="S69" s="66">
        <f t="shared" si="60"/>
        <v>37.308799417823828</v>
      </c>
      <c r="T69" s="66">
        <f t="shared" si="60"/>
        <v>37.04282831819377</v>
      </c>
      <c r="U69" s="66">
        <f t="shared" si="60"/>
        <v>36.800709351569914</v>
      </c>
      <c r="V69" s="66">
        <f t="shared" si="60"/>
        <v>36.594942708343517</v>
      </c>
      <c r="W69" s="66">
        <f t="shared" si="60"/>
        <v>36.430160477837113</v>
      </c>
      <c r="X69" s="66">
        <f t="shared" si="60"/>
        <v>36.304424322403428</v>
      </c>
      <c r="Y69" s="66">
        <f t="shared" si="60"/>
        <v>36.211998164105417</v>
      </c>
      <c r="Z69" s="66">
        <f t="shared" si="60"/>
        <v>36.145914798020549</v>
      </c>
      <c r="AA69" s="66">
        <f t="shared" si="60"/>
        <v>36.099600117563483</v>
      </c>
      <c r="AB69" s="66">
        <f t="shared" si="60"/>
        <v>36.067593826644895</v>
      </c>
      <c r="AC69" s="66">
        <f t="shared" si="60"/>
        <v>36.045690326834659</v>
      </c>
    </row>
    <row r="70" spans="1:29" ht="15.75" thickBot="1" x14ac:dyDescent="0.3">
      <c r="A70" s="59" t="str">
        <f>A21</f>
        <v>Emission Cost</v>
      </c>
      <c r="B70" s="66">
        <f>B41</f>
        <v>0</v>
      </c>
      <c r="C70" s="66">
        <f t="shared" ref="C70:AC70" si="61">C41</f>
        <v>0</v>
      </c>
      <c r="D70" s="66">
        <f t="shared" si="61"/>
        <v>0</v>
      </c>
      <c r="E70" s="66">
        <f t="shared" si="61"/>
        <v>0</v>
      </c>
      <c r="F70" s="66">
        <f t="shared" si="61"/>
        <v>0</v>
      </c>
      <c r="G70" s="66">
        <f t="shared" si="61"/>
        <v>0</v>
      </c>
      <c r="H70" s="66">
        <f t="shared" si="61"/>
        <v>0</v>
      </c>
      <c r="I70" s="66">
        <f t="shared" si="61"/>
        <v>0</v>
      </c>
      <c r="J70" s="66">
        <f t="shared" si="61"/>
        <v>0</v>
      </c>
      <c r="K70" s="66">
        <f t="shared" si="61"/>
        <v>0</v>
      </c>
      <c r="L70" s="66">
        <f t="shared" si="61"/>
        <v>0</v>
      </c>
      <c r="M70" s="66">
        <f t="shared" si="61"/>
        <v>0</v>
      </c>
      <c r="N70" s="66">
        <f t="shared" si="61"/>
        <v>0</v>
      </c>
      <c r="O70" s="66">
        <f t="shared" si="61"/>
        <v>0</v>
      </c>
      <c r="P70" s="66">
        <f t="shared" si="61"/>
        <v>0</v>
      </c>
      <c r="Q70" s="66">
        <f t="shared" si="61"/>
        <v>0</v>
      </c>
      <c r="R70" s="66">
        <f t="shared" si="61"/>
        <v>0</v>
      </c>
      <c r="S70" s="66">
        <f t="shared" si="61"/>
        <v>0</v>
      </c>
      <c r="T70" s="66">
        <f t="shared" si="61"/>
        <v>0</v>
      </c>
      <c r="U70" s="66">
        <f t="shared" si="61"/>
        <v>0</v>
      </c>
      <c r="V70" s="66">
        <f t="shared" si="61"/>
        <v>0</v>
      </c>
      <c r="W70" s="66">
        <f t="shared" si="61"/>
        <v>0</v>
      </c>
      <c r="X70" s="66">
        <f t="shared" si="61"/>
        <v>0</v>
      </c>
      <c r="Y70" s="66">
        <f t="shared" si="61"/>
        <v>0</v>
      </c>
      <c r="Z70" s="66">
        <f t="shared" si="61"/>
        <v>0</v>
      </c>
      <c r="AA70" s="66">
        <f t="shared" si="61"/>
        <v>0</v>
      </c>
      <c r="AB70" s="66">
        <f t="shared" si="61"/>
        <v>0</v>
      </c>
      <c r="AC70" s="66">
        <f t="shared" si="61"/>
        <v>0</v>
      </c>
    </row>
    <row r="71" spans="1:29" ht="15.75" thickBot="1" x14ac:dyDescent="0.3">
      <c r="A71" s="31" t="s">
        <v>63</v>
      </c>
      <c r="B71" s="76">
        <f>B62+B63+B64-B65+B66+B67+B68+B69+B70</f>
        <v>63.315521161871295</v>
      </c>
      <c r="C71" s="76">
        <f t="shared" ref="C71:AC71" si="62">C62+C63+C64-C65+C66+C67+C68+C69+C70</f>
        <v>63.313306278028179</v>
      </c>
      <c r="D71" s="76">
        <f t="shared" si="62"/>
        <v>63.310135721139325</v>
      </c>
      <c r="E71" s="76">
        <f t="shared" si="62"/>
        <v>63.305600016546293</v>
      </c>
      <c r="F71" s="76">
        <f t="shared" si="62"/>
        <v>63.299117493829925</v>
      </c>
      <c r="G71" s="76">
        <f t="shared" si="62"/>
        <v>63.289865532982432</v>
      </c>
      <c r="H71" s="76">
        <f t="shared" si="62"/>
        <v>63.276688470981142</v>
      </c>
      <c r="I71" s="76">
        <f t="shared" si="62"/>
        <v>63.257978931894719</v>
      </c>
      <c r="J71" s="76">
        <f t="shared" si="62"/>
        <v>63.231534796267958</v>
      </c>
      <c r="K71" s="76">
        <f t="shared" si="62"/>
        <v>63.194407706939735</v>
      </c>
      <c r="L71" s="76">
        <f t="shared" si="62"/>
        <v>63.142787575222719</v>
      </c>
      <c r="M71" s="76">
        <f t="shared" si="62"/>
        <v>63.072018305751669</v>
      </c>
      <c r="N71" s="76">
        <f t="shared" si="62"/>
        <v>62.976911990910907</v>
      </c>
      <c r="O71" s="76">
        <f t="shared" si="62"/>
        <v>62.852589664225235</v>
      </c>
      <c r="P71" s="76">
        <f t="shared" si="62"/>
        <v>62.696026706965213</v>
      </c>
      <c r="Q71" s="76">
        <f t="shared" si="62"/>
        <v>62.508155652393576</v>
      </c>
      <c r="R71" s="76">
        <f t="shared" si="62"/>
        <v>62.295716013532179</v>
      </c>
      <c r="S71" s="76">
        <f t="shared" si="62"/>
        <v>62.071444358404122</v>
      </c>
      <c r="T71" s="76">
        <f t="shared" si="62"/>
        <v>61.851585949960608</v>
      </c>
      <c r="U71" s="76">
        <f t="shared" si="62"/>
        <v>61.651444315286952</v>
      </c>
      <c r="V71" s="76">
        <f t="shared" si="62"/>
        <v>61.48135242653121</v>
      </c>
      <c r="W71" s="76">
        <f t="shared" si="62"/>
        <v>61.34513928536925</v>
      </c>
      <c r="X71" s="76">
        <f t="shared" si="62"/>
        <v>61.241202613092049</v>
      </c>
      <c r="Y71" s="76">
        <f t="shared" si="62"/>
        <v>61.164800823235133</v>
      </c>
      <c r="Z71" s="76">
        <f t="shared" si="62"/>
        <v>61.110174648766488</v>
      </c>
      <c r="AA71" s="76">
        <f t="shared" si="62"/>
        <v>61.071889767638339</v>
      </c>
      <c r="AB71" s="76">
        <f t="shared" si="62"/>
        <v>61.04543256160607</v>
      </c>
      <c r="AC71" s="76">
        <f t="shared" si="62"/>
        <v>61.02732657710505</v>
      </c>
    </row>
    <row r="72" spans="1:29" ht="15.75" thickBot="1" x14ac:dyDescent="0.3"/>
    <row r="73" spans="1:29" ht="15.75" thickBot="1" x14ac:dyDescent="0.3">
      <c r="A73" s="26" t="s">
        <v>208</v>
      </c>
      <c r="B73" s="27">
        <v>2023</v>
      </c>
      <c r="C73" s="27">
        <v>2024</v>
      </c>
      <c r="D73" s="27">
        <v>2025</v>
      </c>
      <c r="E73" s="27">
        <v>2026</v>
      </c>
      <c r="F73" s="27">
        <v>2027</v>
      </c>
      <c r="G73" s="27">
        <v>2028</v>
      </c>
      <c r="H73" s="27">
        <v>2029</v>
      </c>
      <c r="I73" s="27">
        <v>2030</v>
      </c>
      <c r="J73" s="27">
        <v>2031</v>
      </c>
      <c r="K73" s="27">
        <v>2032</v>
      </c>
      <c r="L73" s="27">
        <v>2033</v>
      </c>
      <c r="M73" s="27">
        <v>2034</v>
      </c>
      <c r="N73" s="27">
        <v>2035</v>
      </c>
      <c r="O73" s="27">
        <v>2036</v>
      </c>
      <c r="P73" s="27">
        <v>2037</v>
      </c>
      <c r="Q73" s="27">
        <v>2038</v>
      </c>
      <c r="R73" s="27">
        <v>2039</v>
      </c>
      <c r="S73" s="27">
        <v>2040</v>
      </c>
      <c r="T73" s="27">
        <v>2041</v>
      </c>
      <c r="U73" s="27">
        <v>2042</v>
      </c>
      <c r="V73" s="27">
        <v>2043</v>
      </c>
      <c r="W73" s="27">
        <v>2044</v>
      </c>
      <c r="X73" s="27">
        <v>2045</v>
      </c>
      <c r="Y73" s="27">
        <v>2046</v>
      </c>
      <c r="Z73" s="27">
        <v>2047</v>
      </c>
      <c r="AA73" s="27">
        <v>2048</v>
      </c>
      <c r="AB73" s="27">
        <v>2049</v>
      </c>
      <c r="AC73" s="28">
        <v>2050</v>
      </c>
    </row>
    <row r="74" spans="1:29" x14ac:dyDescent="0.25">
      <c r="A74" s="29" t="str">
        <f t="shared" ref="A74:A81" si="63">A50</f>
        <v>Capex vehicle</v>
      </c>
      <c r="B74" s="65">
        <f>((1+B35)^B42)*B35/(((1+B35)^B42)-1)*(B31)/B47/(B44)</f>
        <v>1.0347449498978036E-3</v>
      </c>
      <c r="C74" s="65">
        <f t="shared" ref="C74:AC74" si="64">((1+C35)^C42)*C35/(((1+C35)^C42)-1)*(C31)/C47/(C44)</f>
        <v>1.0347449498978036E-3</v>
      </c>
      <c r="D74" s="65">
        <f t="shared" si="64"/>
        <v>1.0347449498978036E-3</v>
      </c>
      <c r="E74" s="65">
        <f t="shared" si="64"/>
        <v>1.0347449498978036E-3</v>
      </c>
      <c r="F74" s="65">
        <f t="shared" si="64"/>
        <v>1.0347449498978036E-3</v>
      </c>
      <c r="G74" s="65">
        <f t="shared" si="64"/>
        <v>1.0347449498978036E-3</v>
      </c>
      <c r="H74" s="65">
        <f t="shared" si="64"/>
        <v>1.0347449498978036E-3</v>
      </c>
      <c r="I74" s="65">
        <f t="shared" si="64"/>
        <v>1.0347449498978036E-3</v>
      </c>
      <c r="J74" s="65">
        <f t="shared" si="64"/>
        <v>1.0347449498978036E-3</v>
      </c>
      <c r="K74" s="65">
        <f t="shared" si="64"/>
        <v>1.0347449498978036E-3</v>
      </c>
      <c r="L74" s="65">
        <f t="shared" si="64"/>
        <v>1.0347449498978036E-3</v>
      </c>
      <c r="M74" s="65">
        <f t="shared" si="64"/>
        <v>1.0347449498978036E-3</v>
      </c>
      <c r="N74" s="65">
        <f t="shared" si="64"/>
        <v>1.0347449498978036E-3</v>
      </c>
      <c r="O74" s="65">
        <f t="shared" si="64"/>
        <v>1.0347449498978036E-3</v>
      </c>
      <c r="P74" s="65">
        <f t="shared" si="64"/>
        <v>1.0347449498978036E-3</v>
      </c>
      <c r="Q74" s="65">
        <f t="shared" si="64"/>
        <v>1.0347449498978036E-3</v>
      </c>
      <c r="R74" s="65">
        <f t="shared" si="64"/>
        <v>1.0347449498978036E-3</v>
      </c>
      <c r="S74" s="65">
        <f t="shared" si="64"/>
        <v>1.0347449498978036E-3</v>
      </c>
      <c r="T74" s="65">
        <f t="shared" si="64"/>
        <v>1.0347449498978036E-3</v>
      </c>
      <c r="U74" s="65">
        <f t="shared" si="64"/>
        <v>1.0347449498978036E-3</v>
      </c>
      <c r="V74" s="65">
        <f t="shared" si="64"/>
        <v>1.0347449498978036E-3</v>
      </c>
      <c r="W74" s="65">
        <f t="shared" si="64"/>
        <v>1.0347449498978036E-3</v>
      </c>
      <c r="X74" s="65">
        <f t="shared" si="64"/>
        <v>1.0347449498978036E-3</v>
      </c>
      <c r="Y74" s="65">
        <f t="shared" si="64"/>
        <v>1.0347449498978036E-3</v>
      </c>
      <c r="Z74" s="65">
        <f t="shared" si="64"/>
        <v>1.0347449498978036E-3</v>
      </c>
      <c r="AA74" s="65">
        <f t="shared" si="64"/>
        <v>1.0347449498978036E-3</v>
      </c>
      <c r="AB74" s="65">
        <f t="shared" si="64"/>
        <v>1.0347449498978036E-3</v>
      </c>
      <c r="AC74" s="65">
        <f t="shared" si="64"/>
        <v>1.0347449498978036E-3</v>
      </c>
    </row>
    <row r="75" spans="1:29" x14ac:dyDescent="0.25">
      <c r="A75" s="30" t="str">
        <f t="shared" si="63"/>
        <v>Residual value (vehicle)</v>
      </c>
      <c r="B75" s="68">
        <f>((1+B35)^B42)*B35/(((1+B35)^B42)-1)*(B32)/B47/(B44)</f>
        <v>-1.0336086682377807E-4</v>
      </c>
      <c r="C75" s="68">
        <f t="shared" ref="C75:AC75" si="65">((1+C35)^C42)*C35/(((1+C35)^C42)-1)*(C32)/C47/(C44)</f>
        <v>-1.0331170855999495E-4</v>
      </c>
      <c r="D75" s="68">
        <f t="shared" si="65"/>
        <v>-1.0324133960030145E-4</v>
      </c>
      <c r="E75" s="68">
        <f t="shared" si="65"/>
        <v>-1.0314067185489343E-4</v>
      </c>
      <c r="F75" s="68">
        <f t="shared" si="65"/>
        <v>-1.0299679543326449E-4</v>
      </c>
      <c r="G75" s="68">
        <f t="shared" si="65"/>
        <v>-1.0279145268661591E-4</v>
      </c>
      <c r="H75" s="68">
        <f t="shared" si="65"/>
        <v>-1.0249899423929835E-4</v>
      </c>
      <c r="I75" s="68">
        <f t="shared" si="65"/>
        <v>-1.0208374516854875E-4</v>
      </c>
      <c r="J75" s="68">
        <f t="shared" si="65"/>
        <v>-1.0149683050993223E-4</v>
      </c>
      <c r="K75" s="68">
        <f t="shared" si="65"/>
        <v>-1.0067281291805218E-4</v>
      </c>
      <c r="L75" s="68">
        <f t="shared" si="65"/>
        <v>-9.9527129337690295E-5</v>
      </c>
      <c r="M75" s="68">
        <f t="shared" si="65"/>
        <v>-9.7956440009122124E-5</v>
      </c>
      <c r="N75" s="68">
        <f t="shared" si="65"/>
        <v>-9.5845601859790468E-5</v>
      </c>
      <c r="O75" s="68">
        <f t="shared" si="65"/>
        <v>-9.3086328614673487E-5</v>
      </c>
      <c r="P75" s="68">
        <f t="shared" si="65"/>
        <v>-8.9611490340159677E-5</v>
      </c>
      <c r="Q75" s="68">
        <f t="shared" si="65"/>
        <v>-8.5441784155991385E-5</v>
      </c>
      <c r="R75" s="68">
        <f t="shared" si="65"/>
        <v>-8.0726790257955685E-5</v>
      </c>
      <c r="S75" s="68">
        <f t="shared" si="65"/>
        <v>-7.5749190544932557E-5</v>
      </c>
      <c r="T75" s="68">
        <f t="shared" si="65"/>
        <v>-7.086954068392259E-5</v>
      </c>
      <c r="U75" s="68">
        <f t="shared" si="65"/>
        <v>-6.6427494974906487E-5</v>
      </c>
      <c r="V75" s="68">
        <f t="shared" si="65"/>
        <v>-6.2652388681716054E-5</v>
      </c>
      <c r="W75" s="68">
        <f t="shared" si="65"/>
        <v>-5.9629204624102501E-5</v>
      </c>
      <c r="X75" s="68">
        <f t="shared" si="65"/>
        <v>-5.7322381009659713E-5</v>
      </c>
      <c r="Y75" s="68">
        <f t="shared" si="65"/>
        <v>-5.5626680645522941E-5</v>
      </c>
      <c r="Z75" s="68">
        <f t="shared" si="65"/>
        <v>-5.4414279416293167E-5</v>
      </c>
      <c r="AA75" s="68">
        <f t="shared" si="65"/>
        <v>-5.3564565201592909E-5</v>
      </c>
      <c r="AB75" s="68">
        <f t="shared" si="65"/>
        <v>-5.2977360451717727E-5</v>
      </c>
      <c r="AC75" s="68">
        <f t="shared" si="65"/>
        <v>-5.2575506979843073E-5</v>
      </c>
    </row>
    <row r="76" spans="1:29" x14ac:dyDescent="0.25">
      <c r="A76" s="30" t="str">
        <f t="shared" si="63"/>
        <v>Capex costumization</v>
      </c>
      <c r="B76" s="66">
        <f>((1+B35)^B43)*B35/(((1+B35)^B43)-1)*(B33)/B47/(B44)</f>
        <v>6.8982996659853576E-5</v>
      </c>
      <c r="C76" s="66">
        <f t="shared" ref="C76:AC76" si="66">((1+C35)^C43)*C35/(((1+C35)^C43)-1)*(C33)/C47/(C44)</f>
        <v>6.8982996659853576E-5</v>
      </c>
      <c r="D76" s="66">
        <f t="shared" si="66"/>
        <v>6.8982996659853576E-5</v>
      </c>
      <c r="E76" s="66">
        <f t="shared" si="66"/>
        <v>6.8982996659853576E-5</v>
      </c>
      <c r="F76" s="66">
        <f t="shared" si="66"/>
        <v>6.8982996659853576E-5</v>
      </c>
      <c r="G76" s="66">
        <f t="shared" si="66"/>
        <v>6.8982996659853576E-5</v>
      </c>
      <c r="H76" s="66">
        <f t="shared" si="66"/>
        <v>6.8982996659853576E-5</v>
      </c>
      <c r="I76" s="66">
        <f t="shared" si="66"/>
        <v>6.8982996659853576E-5</v>
      </c>
      <c r="J76" s="66">
        <f t="shared" si="66"/>
        <v>6.8982996659853576E-5</v>
      </c>
      <c r="K76" s="66">
        <f t="shared" si="66"/>
        <v>6.8982996659853576E-5</v>
      </c>
      <c r="L76" s="66">
        <f t="shared" si="66"/>
        <v>6.8982996659853576E-5</v>
      </c>
      <c r="M76" s="66">
        <f t="shared" si="66"/>
        <v>6.8982996659853576E-5</v>
      </c>
      <c r="N76" s="66">
        <f t="shared" si="66"/>
        <v>6.8982996659853576E-5</v>
      </c>
      <c r="O76" s="66">
        <f t="shared" si="66"/>
        <v>6.8982996659853576E-5</v>
      </c>
      <c r="P76" s="66">
        <f t="shared" si="66"/>
        <v>6.8982996659853576E-5</v>
      </c>
      <c r="Q76" s="66">
        <f t="shared" si="66"/>
        <v>6.8982996659853576E-5</v>
      </c>
      <c r="R76" s="66">
        <f t="shared" si="66"/>
        <v>6.8982996659853576E-5</v>
      </c>
      <c r="S76" s="66">
        <f t="shared" si="66"/>
        <v>6.8982996659853576E-5</v>
      </c>
      <c r="T76" s="66">
        <f t="shared" si="66"/>
        <v>6.8982996659853576E-5</v>
      </c>
      <c r="U76" s="66">
        <f t="shared" si="66"/>
        <v>6.8982996659853576E-5</v>
      </c>
      <c r="V76" s="66">
        <f t="shared" si="66"/>
        <v>6.8982996659853576E-5</v>
      </c>
      <c r="W76" s="66">
        <f t="shared" si="66"/>
        <v>6.8982996659853576E-5</v>
      </c>
      <c r="X76" s="66">
        <f t="shared" si="66"/>
        <v>6.8982996659853576E-5</v>
      </c>
      <c r="Y76" s="66">
        <f t="shared" si="66"/>
        <v>6.8982996659853576E-5</v>
      </c>
      <c r="Z76" s="66">
        <f t="shared" si="66"/>
        <v>6.8982996659853576E-5</v>
      </c>
      <c r="AA76" s="66">
        <f t="shared" si="66"/>
        <v>6.8982996659853576E-5</v>
      </c>
      <c r="AB76" s="66">
        <f t="shared" si="66"/>
        <v>6.8982996659853576E-5</v>
      </c>
      <c r="AC76" s="66">
        <f t="shared" si="66"/>
        <v>6.8982996659853576E-5</v>
      </c>
    </row>
    <row r="77" spans="1:29" x14ac:dyDescent="0.25">
      <c r="A77" s="30" t="str">
        <f t="shared" si="63"/>
        <v>Residual value (costumization)</v>
      </c>
      <c r="B77" s="69">
        <f>((1+B35)^B43)*B35/(((1+B35)^B43)-1)*(B34)/B47/(B44)</f>
        <v>-6.8982996659853564E-6</v>
      </c>
      <c r="C77" s="69">
        <f t="shared" ref="C77:AC77" si="67">((1+C35)^C43)*C35/(((1+C35)^C43)-1)*(C34)/C47/(C44)</f>
        <v>-6.8982996659853564E-6</v>
      </c>
      <c r="D77" s="69">
        <f t="shared" si="67"/>
        <v>-6.8982996659853564E-6</v>
      </c>
      <c r="E77" s="69">
        <f t="shared" si="67"/>
        <v>-6.8982996659853564E-6</v>
      </c>
      <c r="F77" s="69">
        <f t="shared" si="67"/>
        <v>-6.8982996659853564E-6</v>
      </c>
      <c r="G77" s="69">
        <f t="shared" si="67"/>
        <v>-6.8982996659853564E-6</v>
      </c>
      <c r="H77" s="69">
        <f t="shared" si="67"/>
        <v>-6.8982996659853564E-6</v>
      </c>
      <c r="I77" s="69">
        <f t="shared" si="67"/>
        <v>-6.8982996659853564E-6</v>
      </c>
      <c r="J77" s="69">
        <f t="shared" si="67"/>
        <v>-6.8982996659853564E-6</v>
      </c>
      <c r="K77" s="69">
        <f t="shared" si="67"/>
        <v>-6.8982996659853564E-6</v>
      </c>
      <c r="L77" s="69">
        <f t="shared" si="67"/>
        <v>-6.8982996659853564E-6</v>
      </c>
      <c r="M77" s="69">
        <f t="shared" si="67"/>
        <v>-6.8982996659853564E-6</v>
      </c>
      <c r="N77" s="69">
        <f t="shared" si="67"/>
        <v>-6.8982996659853564E-6</v>
      </c>
      <c r="O77" s="69">
        <f t="shared" si="67"/>
        <v>-6.8982996659853564E-6</v>
      </c>
      <c r="P77" s="69">
        <f t="shared" si="67"/>
        <v>-6.8982996659853564E-6</v>
      </c>
      <c r="Q77" s="69">
        <f t="shared" si="67"/>
        <v>-6.8982996659853564E-6</v>
      </c>
      <c r="R77" s="69">
        <f t="shared" si="67"/>
        <v>-6.8982996659853564E-6</v>
      </c>
      <c r="S77" s="69">
        <f t="shared" si="67"/>
        <v>-6.8982996659853564E-6</v>
      </c>
      <c r="T77" s="69">
        <f t="shared" si="67"/>
        <v>-6.8982996659853564E-6</v>
      </c>
      <c r="U77" s="69">
        <f t="shared" si="67"/>
        <v>-6.8982996659853564E-6</v>
      </c>
      <c r="V77" s="69">
        <f t="shared" si="67"/>
        <v>-6.8982996659853564E-6</v>
      </c>
      <c r="W77" s="69">
        <f t="shared" si="67"/>
        <v>-6.8982996659853564E-6</v>
      </c>
      <c r="X77" s="69">
        <f t="shared" si="67"/>
        <v>-6.8982996659853564E-6</v>
      </c>
      <c r="Y77" s="69">
        <f t="shared" si="67"/>
        <v>-6.8982996659853564E-6</v>
      </c>
      <c r="Z77" s="69">
        <f t="shared" si="67"/>
        <v>-6.8982996659853564E-6</v>
      </c>
      <c r="AA77" s="69">
        <f t="shared" si="67"/>
        <v>-6.8982996659853564E-6</v>
      </c>
      <c r="AB77" s="69">
        <f t="shared" si="67"/>
        <v>-6.8982996659853564E-6</v>
      </c>
      <c r="AC77" s="69">
        <f t="shared" si="67"/>
        <v>-6.8982996659853564E-6</v>
      </c>
    </row>
    <row r="78" spans="1:29" x14ac:dyDescent="0.25">
      <c r="A78" s="30" t="str">
        <f t="shared" si="63"/>
        <v>Opex fix (admin, crew, insurance)</v>
      </c>
      <c r="B78" s="66">
        <f>B36/B47/(B44)</f>
        <v>1.0654632223259673E-3</v>
      </c>
      <c r="C78" s="66">
        <f t="shared" ref="C78:AC78" si="68">C36/C47/(C44)</f>
        <v>1.0654632223259673E-3</v>
      </c>
      <c r="D78" s="66">
        <f t="shared" si="68"/>
        <v>1.0654632223259673E-3</v>
      </c>
      <c r="E78" s="66">
        <f t="shared" si="68"/>
        <v>1.0654632223259673E-3</v>
      </c>
      <c r="F78" s="66">
        <f t="shared" si="68"/>
        <v>1.0654632223259673E-3</v>
      </c>
      <c r="G78" s="66">
        <f t="shared" si="68"/>
        <v>1.0654632223259673E-3</v>
      </c>
      <c r="H78" s="66">
        <f t="shared" si="68"/>
        <v>1.0654632223259673E-3</v>
      </c>
      <c r="I78" s="66">
        <f t="shared" si="68"/>
        <v>1.0654632223259673E-3</v>
      </c>
      <c r="J78" s="66">
        <f t="shared" si="68"/>
        <v>1.0654632223259673E-3</v>
      </c>
      <c r="K78" s="66">
        <f t="shared" si="68"/>
        <v>1.0654632223259673E-3</v>
      </c>
      <c r="L78" s="66">
        <f t="shared" si="68"/>
        <v>1.0654632223259673E-3</v>
      </c>
      <c r="M78" s="66">
        <f t="shared" si="68"/>
        <v>1.0654632223259673E-3</v>
      </c>
      <c r="N78" s="66">
        <f t="shared" si="68"/>
        <v>1.0654632223259673E-3</v>
      </c>
      <c r="O78" s="66">
        <f t="shared" si="68"/>
        <v>1.0654632223259673E-3</v>
      </c>
      <c r="P78" s="66">
        <f t="shared" si="68"/>
        <v>1.0654632223259673E-3</v>
      </c>
      <c r="Q78" s="66">
        <f t="shared" si="68"/>
        <v>1.0654632223259673E-3</v>
      </c>
      <c r="R78" s="66">
        <f t="shared" si="68"/>
        <v>1.0654632223259673E-3</v>
      </c>
      <c r="S78" s="66">
        <f t="shared" si="68"/>
        <v>1.0654632223259673E-3</v>
      </c>
      <c r="T78" s="66">
        <f t="shared" si="68"/>
        <v>1.0654632223259673E-3</v>
      </c>
      <c r="U78" s="66">
        <f t="shared" si="68"/>
        <v>1.0654632223259673E-3</v>
      </c>
      <c r="V78" s="66">
        <f t="shared" si="68"/>
        <v>1.0654632223259673E-3</v>
      </c>
      <c r="W78" s="66">
        <f t="shared" si="68"/>
        <v>1.0654632223259673E-3</v>
      </c>
      <c r="X78" s="66">
        <f t="shared" si="68"/>
        <v>1.0654632223259673E-3</v>
      </c>
      <c r="Y78" s="66">
        <f t="shared" si="68"/>
        <v>1.0654632223259673E-3</v>
      </c>
      <c r="Z78" s="66">
        <f t="shared" si="68"/>
        <v>1.0654632223259673E-3</v>
      </c>
      <c r="AA78" s="66">
        <f t="shared" si="68"/>
        <v>1.0654632223259673E-3</v>
      </c>
      <c r="AB78" s="66">
        <f t="shared" si="68"/>
        <v>1.0654632223259673E-3</v>
      </c>
      <c r="AC78" s="66">
        <f t="shared" si="68"/>
        <v>1.0654632223259673E-3</v>
      </c>
    </row>
    <row r="79" spans="1:29" x14ac:dyDescent="0.25">
      <c r="A79" s="30" t="str">
        <f t="shared" si="63"/>
        <v>Opex maintenance &amp; repair</v>
      </c>
      <c r="B79" s="66">
        <f>B37/B47/(B44)</f>
        <v>4.305425874053325E-4</v>
      </c>
      <c r="C79" s="66">
        <f t="shared" ref="C79:AC79" si="69">C37/C47/(C44)</f>
        <v>4.305425874053325E-4</v>
      </c>
      <c r="D79" s="66">
        <f t="shared" si="69"/>
        <v>4.305425874053325E-4</v>
      </c>
      <c r="E79" s="66">
        <f t="shared" si="69"/>
        <v>4.305425874053325E-4</v>
      </c>
      <c r="F79" s="66">
        <f t="shared" si="69"/>
        <v>4.305425874053325E-4</v>
      </c>
      <c r="G79" s="66">
        <f t="shared" si="69"/>
        <v>4.305425874053325E-4</v>
      </c>
      <c r="H79" s="66">
        <f t="shared" si="69"/>
        <v>4.305425874053325E-4</v>
      </c>
      <c r="I79" s="66">
        <f t="shared" si="69"/>
        <v>4.305425874053325E-4</v>
      </c>
      <c r="J79" s="66">
        <f t="shared" si="69"/>
        <v>4.305425874053325E-4</v>
      </c>
      <c r="K79" s="66">
        <f t="shared" si="69"/>
        <v>4.305425874053325E-4</v>
      </c>
      <c r="L79" s="66">
        <f t="shared" si="69"/>
        <v>4.305425874053325E-4</v>
      </c>
      <c r="M79" s="66">
        <f t="shared" si="69"/>
        <v>4.305425874053325E-4</v>
      </c>
      <c r="N79" s="66">
        <f t="shared" si="69"/>
        <v>4.305425874053325E-4</v>
      </c>
      <c r="O79" s="66">
        <f t="shared" si="69"/>
        <v>4.305425874053325E-4</v>
      </c>
      <c r="P79" s="66">
        <f t="shared" si="69"/>
        <v>4.305425874053325E-4</v>
      </c>
      <c r="Q79" s="66">
        <f t="shared" si="69"/>
        <v>4.305425874053325E-4</v>
      </c>
      <c r="R79" s="66">
        <f t="shared" si="69"/>
        <v>4.305425874053325E-4</v>
      </c>
      <c r="S79" s="66">
        <f t="shared" si="69"/>
        <v>4.305425874053325E-4</v>
      </c>
      <c r="T79" s="66">
        <f t="shared" si="69"/>
        <v>4.305425874053325E-4</v>
      </c>
      <c r="U79" s="66">
        <f t="shared" si="69"/>
        <v>4.305425874053325E-4</v>
      </c>
      <c r="V79" s="66">
        <f t="shared" si="69"/>
        <v>4.305425874053325E-4</v>
      </c>
      <c r="W79" s="66">
        <f t="shared" si="69"/>
        <v>4.305425874053325E-4</v>
      </c>
      <c r="X79" s="66">
        <f t="shared" si="69"/>
        <v>4.305425874053325E-4</v>
      </c>
      <c r="Y79" s="66">
        <f t="shared" si="69"/>
        <v>4.305425874053325E-4</v>
      </c>
      <c r="Z79" s="66">
        <f t="shared" si="69"/>
        <v>4.305425874053325E-4</v>
      </c>
      <c r="AA79" s="66">
        <f t="shared" si="69"/>
        <v>4.305425874053325E-4</v>
      </c>
      <c r="AB79" s="66">
        <f t="shared" si="69"/>
        <v>4.305425874053325E-4</v>
      </c>
      <c r="AC79" s="66">
        <f t="shared" si="69"/>
        <v>4.305425874053325E-4</v>
      </c>
    </row>
    <row r="80" spans="1:29" x14ac:dyDescent="0.25">
      <c r="A80" s="30" t="str">
        <f t="shared" si="63"/>
        <v>Opex var (mode-fees)</v>
      </c>
      <c r="B80" s="66">
        <f>B38*B47/B47/(B44)</f>
        <v>8.9502842587904882E-5</v>
      </c>
      <c r="C80" s="66">
        <f t="shared" ref="C80:AC80" si="70">C38*C47/C47/(C44)</f>
        <v>8.9502842587904882E-5</v>
      </c>
      <c r="D80" s="66">
        <f t="shared" si="70"/>
        <v>8.9502842587904882E-5</v>
      </c>
      <c r="E80" s="66">
        <f t="shared" si="70"/>
        <v>8.9502842587904882E-5</v>
      </c>
      <c r="F80" s="66">
        <f t="shared" si="70"/>
        <v>8.9502842587904882E-5</v>
      </c>
      <c r="G80" s="66">
        <f t="shared" si="70"/>
        <v>8.9502842587904882E-5</v>
      </c>
      <c r="H80" s="66">
        <f t="shared" si="70"/>
        <v>8.9502842587904882E-5</v>
      </c>
      <c r="I80" s="66">
        <f t="shared" si="70"/>
        <v>8.9502842587904882E-5</v>
      </c>
      <c r="J80" s="66">
        <f t="shared" si="70"/>
        <v>8.9502842587904882E-5</v>
      </c>
      <c r="K80" s="66">
        <f t="shared" si="70"/>
        <v>8.9502842587904882E-5</v>
      </c>
      <c r="L80" s="66">
        <f t="shared" si="70"/>
        <v>8.9502842587904882E-5</v>
      </c>
      <c r="M80" s="66">
        <f t="shared" si="70"/>
        <v>8.9502842587904882E-5</v>
      </c>
      <c r="N80" s="66">
        <f t="shared" si="70"/>
        <v>8.9502842587904882E-5</v>
      </c>
      <c r="O80" s="66">
        <f t="shared" si="70"/>
        <v>8.9502842587904882E-5</v>
      </c>
      <c r="P80" s="66">
        <f t="shared" si="70"/>
        <v>8.9502842587904882E-5</v>
      </c>
      <c r="Q80" s="66">
        <f t="shared" si="70"/>
        <v>8.9502842587904882E-5</v>
      </c>
      <c r="R80" s="66">
        <f t="shared" si="70"/>
        <v>8.9502842587904882E-5</v>
      </c>
      <c r="S80" s="66">
        <f t="shared" si="70"/>
        <v>8.9502842587904882E-5</v>
      </c>
      <c r="T80" s="66">
        <f t="shared" si="70"/>
        <v>8.9502842587904882E-5</v>
      </c>
      <c r="U80" s="66">
        <f t="shared" si="70"/>
        <v>8.9502842587904882E-5</v>
      </c>
      <c r="V80" s="66">
        <f t="shared" si="70"/>
        <v>8.9502842587904882E-5</v>
      </c>
      <c r="W80" s="66">
        <f t="shared" si="70"/>
        <v>8.9502842587904882E-5</v>
      </c>
      <c r="X80" s="66">
        <f t="shared" si="70"/>
        <v>8.9502842587904882E-5</v>
      </c>
      <c r="Y80" s="66">
        <f t="shared" si="70"/>
        <v>8.9502842587904882E-5</v>
      </c>
      <c r="Z80" s="66">
        <f t="shared" si="70"/>
        <v>8.9502842587904882E-5</v>
      </c>
      <c r="AA80" s="66">
        <f t="shared" si="70"/>
        <v>8.9502842587904882E-5</v>
      </c>
      <c r="AB80" s="66">
        <f t="shared" si="70"/>
        <v>8.9502842587904882E-5</v>
      </c>
      <c r="AC80" s="66">
        <f t="shared" si="70"/>
        <v>8.9502842587904882E-5</v>
      </c>
    </row>
    <row r="81" spans="1:29" x14ac:dyDescent="0.25">
      <c r="A81" s="30" t="str">
        <f t="shared" si="63"/>
        <v>Fuel Cost</v>
      </c>
      <c r="B81" s="66">
        <f>B39*B40*B47/B47/(B44)</f>
        <v>4.1072811176853007E-3</v>
      </c>
      <c r="C81" s="66">
        <f t="shared" ref="C81:AC81" si="71">C39*C40*C47/C47/(C44)</f>
        <v>4.1069975801788601E-3</v>
      </c>
      <c r="D81" s="66">
        <f t="shared" si="71"/>
        <v>4.106591702553679E-3</v>
      </c>
      <c r="E81" s="66">
        <f t="shared" si="71"/>
        <v>4.1060110660682677E-3</v>
      </c>
      <c r="F81" s="66">
        <f t="shared" si="71"/>
        <v>4.1051812084068112E-3</v>
      </c>
      <c r="G81" s="66">
        <f t="shared" si="71"/>
        <v>4.1039968221842377E-3</v>
      </c>
      <c r="H81" s="66">
        <f t="shared" si="71"/>
        <v>4.1023099656415452E-3</v>
      </c>
      <c r="I81" s="66">
        <f t="shared" si="71"/>
        <v>4.0999148711648248E-3</v>
      </c>
      <c r="J81" s="66">
        <f t="shared" si="71"/>
        <v>4.0965296352758638E-3</v>
      </c>
      <c r="K81" s="66">
        <f t="shared" si="71"/>
        <v>4.0917768251624784E-3</v>
      </c>
      <c r="L81" s="66">
        <f t="shared" si="71"/>
        <v>4.0851686937813745E-3</v>
      </c>
      <c r="M81" s="66">
        <f t="shared" si="71"/>
        <v>4.076109192868568E-3</v>
      </c>
      <c r="N81" s="66">
        <f t="shared" si="71"/>
        <v>4.0639341944186261E-3</v>
      </c>
      <c r="O81" s="66">
        <f t="shared" si="71"/>
        <v>4.0480191194078299E-3</v>
      </c>
      <c r="P81" s="66">
        <f t="shared" si="71"/>
        <v>4.0279767724285516E-3</v>
      </c>
      <c r="Q81" s="66">
        <f t="shared" si="71"/>
        <v>4.0039265313690777E-3</v>
      </c>
      <c r="R81" s="66">
        <f t="shared" si="71"/>
        <v>3.9767311524063443E-3</v>
      </c>
      <c r="S81" s="66">
        <f t="shared" si="71"/>
        <v>3.9480211024152199E-3</v>
      </c>
      <c r="T81" s="66">
        <f t="shared" si="71"/>
        <v>3.9198760125072774E-3</v>
      </c>
      <c r="U81" s="66">
        <f t="shared" si="71"/>
        <v>3.894254957838086E-3</v>
      </c>
      <c r="V81" s="66">
        <f t="shared" si="71"/>
        <v>3.8724807098776209E-3</v>
      </c>
      <c r="W81" s="66">
        <f t="shared" si="71"/>
        <v>3.8550434368081602E-3</v>
      </c>
      <c r="X81" s="66">
        <f t="shared" si="71"/>
        <v>3.8417380235347544E-3</v>
      </c>
      <c r="Y81" s="66">
        <f t="shared" si="71"/>
        <v>3.8319574776831127E-3</v>
      </c>
      <c r="Z81" s="66">
        <f t="shared" si="71"/>
        <v>3.8249645288910635E-3</v>
      </c>
      <c r="AA81" s="66">
        <f t="shared" si="71"/>
        <v>3.8200635045040725E-3</v>
      </c>
      <c r="AB81" s="66">
        <f t="shared" si="71"/>
        <v>3.8166765954121581E-3</v>
      </c>
      <c r="AC81" s="66">
        <f t="shared" si="71"/>
        <v>3.8143587647444083E-3</v>
      </c>
    </row>
    <row r="82" spans="1:29" x14ac:dyDescent="0.25">
      <c r="A82" s="59" t="str">
        <f>A45</f>
        <v>Market failure (av. utilization)</v>
      </c>
      <c r="B82" s="66">
        <f t="shared" ref="B82:AC82" si="72">B71/B45-B71/B44</f>
        <v>6.4373078886434147E-3</v>
      </c>
      <c r="C82" s="66">
        <f t="shared" si="72"/>
        <v>6.4370827007436066E-3</v>
      </c>
      <c r="D82" s="66">
        <f t="shared" si="72"/>
        <v>6.4367603492806865E-3</v>
      </c>
      <c r="E82" s="66">
        <f t="shared" si="72"/>
        <v>6.4362992028442131E-3</v>
      </c>
      <c r="F82" s="66">
        <f t="shared" si="72"/>
        <v>6.435640122829476E-3</v>
      </c>
      <c r="G82" s="66">
        <f t="shared" si="72"/>
        <v>6.4346994732153535E-3</v>
      </c>
      <c r="H82" s="66">
        <f t="shared" si="72"/>
        <v>6.4333597573982279E-3</v>
      </c>
      <c r="I82" s="66">
        <f t="shared" si="72"/>
        <v>6.4314575529885697E-3</v>
      </c>
      <c r="J82" s="66">
        <f t="shared" si="72"/>
        <v>6.4287689698456895E-3</v>
      </c>
      <c r="K82" s="66">
        <f t="shared" si="72"/>
        <v>6.4249942476191455E-3</v>
      </c>
      <c r="L82" s="66">
        <f t="shared" si="72"/>
        <v>6.4197460134576469E-3</v>
      </c>
      <c r="M82" s="66">
        <f t="shared" si="72"/>
        <v>6.412550880759065E-3</v>
      </c>
      <c r="N82" s="66">
        <f t="shared" si="72"/>
        <v>6.4028813934114215E-3</v>
      </c>
      <c r="O82" s="66">
        <f t="shared" si="72"/>
        <v>6.3902415054404738E-3</v>
      </c>
      <c r="P82" s="66">
        <f t="shared" si="72"/>
        <v>6.3743237029594254E-3</v>
      </c>
      <c r="Q82" s="66">
        <f t="shared" si="72"/>
        <v>6.3552227969027588E-3</v>
      </c>
      <c r="R82" s="66">
        <f t="shared" si="72"/>
        <v>6.3336239955660905E-3</v>
      </c>
      <c r="S82" s="66">
        <f t="shared" si="72"/>
        <v>6.3108222296126195E-3</v>
      </c>
      <c r="T82" s="66">
        <f t="shared" si="72"/>
        <v>6.2884691597636048E-3</v>
      </c>
      <c r="U82" s="66">
        <f t="shared" si="72"/>
        <v>6.2681207001744179E-3</v>
      </c>
      <c r="V82" s="66">
        <f t="shared" si="72"/>
        <v>6.2508274071999782E-3</v>
      </c>
      <c r="W82" s="66">
        <f t="shared" si="72"/>
        <v>6.2369785765807517E-3</v>
      </c>
      <c r="X82" s="66">
        <f t="shared" si="72"/>
        <v>6.2264113041633155E-3</v>
      </c>
      <c r="Y82" s="66">
        <f t="shared" si="72"/>
        <v>6.2186435114400286E-3</v>
      </c>
      <c r="Z82" s="66">
        <f t="shared" si="72"/>
        <v>6.2130896520169272E-3</v>
      </c>
      <c r="AA82" s="66">
        <f t="shared" si="72"/>
        <v>6.2091972167533527E-3</v>
      </c>
      <c r="AB82" s="66">
        <f t="shared" si="72"/>
        <v>6.2065073047384532E-3</v>
      </c>
      <c r="AC82" s="66">
        <f t="shared" si="72"/>
        <v>6.2046664639032008E-3</v>
      </c>
    </row>
    <row r="83" spans="1:29" x14ac:dyDescent="0.25">
      <c r="A83" s="59" t="str">
        <f>A46</f>
        <v>Payload loss (fuel)</v>
      </c>
      <c r="B83" s="66">
        <f>B71/(B44-B46)-B71/B44</f>
        <v>0</v>
      </c>
      <c r="C83" s="66">
        <f t="shared" ref="C83:AC83" si="73">C71/(C44-C46)-C71/C44</f>
        <v>0</v>
      </c>
      <c r="D83" s="66">
        <f t="shared" si="73"/>
        <v>0</v>
      </c>
      <c r="E83" s="66">
        <f t="shared" si="73"/>
        <v>0</v>
      </c>
      <c r="F83" s="66">
        <f t="shared" si="73"/>
        <v>0</v>
      </c>
      <c r="G83" s="66">
        <f t="shared" si="73"/>
        <v>0</v>
      </c>
      <c r="H83" s="66">
        <f t="shared" si="73"/>
        <v>0</v>
      </c>
      <c r="I83" s="66">
        <f t="shared" si="73"/>
        <v>0</v>
      </c>
      <c r="J83" s="66">
        <f t="shared" si="73"/>
        <v>0</v>
      </c>
      <c r="K83" s="66">
        <f t="shared" si="73"/>
        <v>0</v>
      </c>
      <c r="L83" s="66">
        <f t="shared" si="73"/>
        <v>0</v>
      </c>
      <c r="M83" s="66">
        <f t="shared" si="73"/>
        <v>0</v>
      </c>
      <c r="N83" s="66">
        <f t="shared" si="73"/>
        <v>0</v>
      </c>
      <c r="O83" s="66">
        <f t="shared" si="73"/>
        <v>0</v>
      </c>
      <c r="P83" s="66">
        <f t="shared" si="73"/>
        <v>0</v>
      </c>
      <c r="Q83" s="66">
        <f t="shared" si="73"/>
        <v>0</v>
      </c>
      <c r="R83" s="66">
        <f t="shared" si="73"/>
        <v>0</v>
      </c>
      <c r="S83" s="66">
        <f t="shared" si="73"/>
        <v>0</v>
      </c>
      <c r="T83" s="66">
        <f t="shared" si="73"/>
        <v>0</v>
      </c>
      <c r="U83" s="66">
        <f t="shared" si="73"/>
        <v>0</v>
      </c>
      <c r="V83" s="66">
        <f t="shared" si="73"/>
        <v>0</v>
      </c>
      <c r="W83" s="66">
        <f t="shared" si="73"/>
        <v>0</v>
      </c>
      <c r="X83" s="66">
        <f t="shared" si="73"/>
        <v>0</v>
      </c>
      <c r="Y83" s="66">
        <f t="shared" si="73"/>
        <v>0</v>
      </c>
      <c r="Z83" s="66">
        <f t="shared" si="73"/>
        <v>0</v>
      </c>
      <c r="AA83" s="66">
        <f t="shared" si="73"/>
        <v>0</v>
      </c>
      <c r="AB83" s="66">
        <f t="shared" si="73"/>
        <v>0</v>
      </c>
      <c r="AC83" s="66">
        <f t="shared" si="73"/>
        <v>0</v>
      </c>
    </row>
    <row r="84" spans="1:29" ht="15.75" thickBot="1" x14ac:dyDescent="0.3">
      <c r="A84" s="59" t="str">
        <f>A21</f>
        <v>Emission Cost</v>
      </c>
      <c r="B84" s="68">
        <f>B41*B47/B47/(B44)</f>
        <v>0</v>
      </c>
      <c r="C84" s="68">
        <f t="shared" ref="C84:AC84" si="74">C41*C47/C47/(C44)</f>
        <v>0</v>
      </c>
      <c r="D84" s="68">
        <f t="shared" si="74"/>
        <v>0</v>
      </c>
      <c r="E84" s="68">
        <f t="shared" si="74"/>
        <v>0</v>
      </c>
      <c r="F84" s="68">
        <f t="shared" si="74"/>
        <v>0</v>
      </c>
      <c r="G84" s="68">
        <f t="shared" si="74"/>
        <v>0</v>
      </c>
      <c r="H84" s="68">
        <f t="shared" si="74"/>
        <v>0</v>
      </c>
      <c r="I84" s="68">
        <f t="shared" si="74"/>
        <v>0</v>
      </c>
      <c r="J84" s="68">
        <f t="shared" si="74"/>
        <v>0</v>
      </c>
      <c r="K84" s="68">
        <f t="shared" si="74"/>
        <v>0</v>
      </c>
      <c r="L84" s="68">
        <f t="shared" si="74"/>
        <v>0</v>
      </c>
      <c r="M84" s="68">
        <f t="shared" si="74"/>
        <v>0</v>
      </c>
      <c r="N84" s="68">
        <f t="shared" si="74"/>
        <v>0</v>
      </c>
      <c r="O84" s="68">
        <f t="shared" si="74"/>
        <v>0</v>
      </c>
      <c r="P84" s="68">
        <f t="shared" si="74"/>
        <v>0</v>
      </c>
      <c r="Q84" s="68">
        <f t="shared" si="74"/>
        <v>0</v>
      </c>
      <c r="R84" s="68">
        <f t="shared" si="74"/>
        <v>0</v>
      </c>
      <c r="S84" s="68">
        <f t="shared" si="74"/>
        <v>0</v>
      </c>
      <c r="T84" s="68">
        <f t="shared" si="74"/>
        <v>0</v>
      </c>
      <c r="U84" s="68">
        <f t="shared" si="74"/>
        <v>0</v>
      </c>
      <c r="V84" s="68">
        <f t="shared" si="74"/>
        <v>0</v>
      </c>
      <c r="W84" s="68">
        <f t="shared" si="74"/>
        <v>0</v>
      </c>
      <c r="X84" s="68">
        <f t="shared" si="74"/>
        <v>0</v>
      </c>
      <c r="Y84" s="68">
        <f t="shared" si="74"/>
        <v>0</v>
      </c>
      <c r="Z84" s="68">
        <f t="shared" si="74"/>
        <v>0</v>
      </c>
      <c r="AA84" s="68">
        <f t="shared" si="74"/>
        <v>0</v>
      </c>
      <c r="AB84" s="68">
        <f t="shared" si="74"/>
        <v>0</v>
      </c>
      <c r="AC84" s="68">
        <f t="shared" si="74"/>
        <v>0</v>
      </c>
    </row>
    <row r="85" spans="1:29" ht="15.75" thickBot="1" x14ac:dyDescent="0.3">
      <c r="A85" s="31" t="s">
        <v>210</v>
      </c>
      <c r="B85" s="77">
        <f>B74+B75+B76+B77+B78+B79+B80+B81+B82+B83+B84</f>
        <v>1.3123566438715813E-2</v>
      </c>
      <c r="C85" s="77">
        <f t="shared" ref="C85:AC85" si="75">C74+C75+C76+C77+C78+C79+C80+C81+C82+C83+C84</f>
        <v>1.3123106871573347E-2</v>
      </c>
      <c r="D85" s="77">
        <f t="shared" si="75"/>
        <v>1.312244901144494E-2</v>
      </c>
      <c r="E85" s="77">
        <f t="shared" si="75"/>
        <v>1.3121507896268463E-2</v>
      </c>
      <c r="F85" s="77">
        <f t="shared" si="75"/>
        <v>1.3120162835013899E-2</v>
      </c>
      <c r="G85" s="77">
        <f t="shared" si="75"/>
        <v>1.3118243141923853E-2</v>
      </c>
      <c r="H85" s="77">
        <f t="shared" si="75"/>
        <v>1.3115509028011351E-2</v>
      </c>
      <c r="I85" s="77">
        <f t="shared" si="75"/>
        <v>1.3111626978195722E-2</v>
      </c>
      <c r="J85" s="77">
        <f t="shared" si="75"/>
        <v>1.3106140073822497E-2</v>
      </c>
      <c r="K85" s="77">
        <f t="shared" si="75"/>
        <v>1.3098436559074448E-2</v>
      </c>
      <c r="L85" s="77">
        <f t="shared" si="75"/>
        <v>1.3087725877112207E-2</v>
      </c>
      <c r="M85" s="77">
        <f t="shared" si="75"/>
        <v>1.3073041932829387E-2</v>
      </c>
      <c r="N85" s="77">
        <f t="shared" si="75"/>
        <v>1.3053308285181133E-2</v>
      </c>
      <c r="O85" s="77">
        <f t="shared" si="75"/>
        <v>1.3027512595444508E-2</v>
      </c>
      <c r="P85" s="77">
        <f t="shared" si="75"/>
        <v>1.2995027284258694E-2</v>
      </c>
      <c r="Q85" s="77">
        <f t="shared" si="75"/>
        <v>1.2956045843326722E-2</v>
      </c>
      <c r="R85" s="77">
        <f t="shared" si="75"/>
        <v>1.2911966656925355E-2</v>
      </c>
      <c r="S85" s="77">
        <f t="shared" si="75"/>
        <v>1.2865432440693783E-2</v>
      </c>
      <c r="T85" s="77">
        <f t="shared" si="75"/>
        <v>1.2819813930797836E-2</v>
      </c>
      <c r="U85" s="77">
        <f t="shared" si="75"/>
        <v>1.2778286462248475E-2</v>
      </c>
      <c r="V85" s="77">
        <f t="shared" si="75"/>
        <v>1.2742994027606761E-2</v>
      </c>
      <c r="W85" s="77">
        <f t="shared" si="75"/>
        <v>1.2714731107975687E-2</v>
      </c>
      <c r="X85" s="77">
        <f t="shared" si="75"/>
        <v>1.2693165245899286E-2</v>
      </c>
      <c r="Y85" s="77">
        <f t="shared" si="75"/>
        <v>1.2677312607688495E-2</v>
      </c>
      <c r="Z85" s="77">
        <f t="shared" si="75"/>
        <v>1.2665978200702574E-2</v>
      </c>
      <c r="AA85" s="77">
        <f t="shared" si="75"/>
        <v>1.2658034455266708E-2</v>
      </c>
      <c r="AB85" s="77">
        <f t="shared" si="75"/>
        <v>1.265254483890977E-2</v>
      </c>
      <c r="AC85" s="77">
        <f t="shared" si="75"/>
        <v>1.2648788020878644E-2</v>
      </c>
    </row>
    <row r="87" spans="1:29" x14ac:dyDescent="0.25">
      <c r="B87" s="40"/>
    </row>
    <row r="107" spans="1:2" s="3" customFormat="1" ht="21" x14ac:dyDescent="0.35">
      <c r="A107" s="2" t="str">
        <f>'Parameter Input'!A153</f>
        <v>Short-sea: Container</v>
      </c>
    </row>
    <row r="108" spans="1:2" s="3" customFormat="1" ht="21" x14ac:dyDescent="0.35">
      <c r="A108" s="2" t="s">
        <v>290</v>
      </c>
    </row>
    <row r="109" spans="1:2" x14ac:dyDescent="0.25">
      <c r="A109" s="33" t="s">
        <v>195</v>
      </c>
    </row>
    <row r="110" spans="1:2" x14ac:dyDescent="0.25">
      <c r="A110" s="33" t="s">
        <v>196</v>
      </c>
    </row>
    <row r="111" spans="1:2" ht="15.75" thickBot="1" x14ac:dyDescent="0.3">
      <c r="A111" s="34" t="s">
        <v>197</v>
      </c>
      <c r="B111" s="34"/>
    </row>
    <row r="112" spans="1:2" ht="15.75" thickBot="1" x14ac:dyDescent="0.3">
      <c r="A112" s="39" t="s">
        <v>198</v>
      </c>
      <c r="B112" s="35"/>
    </row>
    <row r="113" spans="1:44" ht="15.75" thickBot="1" x14ac:dyDescent="0.3">
      <c r="A113" s="38" t="s">
        <v>199</v>
      </c>
      <c r="B113" s="36"/>
    </row>
    <row r="114" spans="1:44" ht="15.75" thickBot="1" x14ac:dyDescent="0.3"/>
    <row r="115" spans="1:44" x14ac:dyDescent="0.25">
      <c r="A115" s="5" t="s">
        <v>200</v>
      </c>
      <c r="B115" s="6">
        <v>2023</v>
      </c>
      <c r="C115" s="6">
        <v>2050</v>
      </c>
      <c r="D115" s="7"/>
      <c r="E115" s="5" t="s">
        <v>201</v>
      </c>
      <c r="F115" s="8"/>
      <c r="G115" s="8"/>
      <c r="H115" s="8"/>
      <c r="I115" s="8"/>
      <c r="J115" s="8"/>
      <c r="K115" s="9"/>
      <c r="L115" s="10" t="s">
        <v>2</v>
      </c>
      <c r="M115" s="11"/>
      <c r="N115" s="11"/>
      <c r="O115" s="11"/>
      <c r="P115" s="12"/>
      <c r="Q115" s="13">
        <v>0</v>
      </c>
      <c r="R115" s="13">
        <v>1</v>
      </c>
      <c r="S115" s="13">
        <v>2</v>
      </c>
      <c r="T115" s="13">
        <v>3</v>
      </c>
      <c r="U115" s="13">
        <v>4</v>
      </c>
      <c r="V115" s="13">
        <v>5</v>
      </c>
      <c r="W115" s="13">
        <v>6</v>
      </c>
      <c r="X115" s="13">
        <v>7</v>
      </c>
      <c r="Y115" s="13">
        <v>8</v>
      </c>
      <c r="Z115" s="13">
        <v>9</v>
      </c>
      <c r="AA115" s="13">
        <v>10</v>
      </c>
      <c r="AB115" s="13">
        <v>11</v>
      </c>
      <c r="AC115" s="13">
        <v>12</v>
      </c>
      <c r="AD115" s="13">
        <v>13</v>
      </c>
      <c r="AE115" s="13">
        <v>14</v>
      </c>
      <c r="AF115" s="13">
        <v>15</v>
      </c>
      <c r="AG115" s="13">
        <v>16</v>
      </c>
      <c r="AH115" s="13">
        <v>17</v>
      </c>
      <c r="AI115" s="13">
        <v>18</v>
      </c>
      <c r="AJ115" s="13">
        <v>19</v>
      </c>
      <c r="AK115" s="13">
        <v>20</v>
      </c>
      <c r="AL115" s="13">
        <v>21</v>
      </c>
      <c r="AM115" s="13">
        <v>22</v>
      </c>
      <c r="AN115" s="13">
        <v>23</v>
      </c>
      <c r="AO115" s="13">
        <v>24</v>
      </c>
      <c r="AP115" s="13">
        <v>25</v>
      </c>
      <c r="AQ115" s="13">
        <v>26</v>
      </c>
      <c r="AR115" s="14">
        <v>27</v>
      </c>
    </row>
    <row r="116" spans="1:44" ht="15.75" thickBot="1" x14ac:dyDescent="0.3">
      <c r="A116" s="15"/>
      <c r="B116" s="3" t="s">
        <v>202</v>
      </c>
      <c r="C116" s="3" t="s">
        <v>203</v>
      </c>
      <c r="D116" s="16" t="s">
        <v>5</v>
      </c>
      <c r="E116" s="17"/>
      <c r="F116" s="18"/>
      <c r="G116" s="18"/>
      <c r="H116" s="18"/>
      <c r="I116" s="18"/>
      <c r="J116" s="18"/>
      <c r="K116" s="19"/>
      <c r="L116" s="20" t="s">
        <v>8</v>
      </c>
      <c r="M116" s="20" t="s">
        <v>204</v>
      </c>
      <c r="N116" s="20" t="s">
        <v>205</v>
      </c>
      <c r="O116" s="20" t="s">
        <v>9</v>
      </c>
      <c r="P116" s="21" t="s">
        <v>10</v>
      </c>
      <c r="Q116" s="22">
        <v>2023</v>
      </c>
      <c r="R116" s="22">
        <v>2024</v>
      </c>
      <c r="S116" s="22">
        <v>2025</v>
      </c>
      <c r="T116" s="22">
        <v>2026</v>
      </c>
      <c r="U116" s="22">
        <v>2027</v>
      </c>
      <c r="V116" s="22">
        <v>2028</v>
      </c>
      <c r="W116" s="22">
        <v>2029</v>
      </c>
      <c r="X116" s="22">
        <v>2030</v>
      </c>
      <c r="Y116" s="22">
        <v>2031</v>
      </c>
      <c r="Z116" s="22">
        <v>2032</v>
      </c>
      <c r="AA116" s="22">
        <v>2033</v>
      </c>
      <c r="AB116" s="22">
        <v>2034</v>
      </c>
      <c r="AC116" s="22">
        <v>2035</v>
      </c>
      <c r="AD116" s="22">
        <v>2036</v>
      </c>
      <c r="AE116" s="22">
        <v>2037</v>
      </c>
      <c r="AF116" s="22">
        <v>2038</v>
      </c>
      <c r="AG116" s="22">
        <v>2039</v>
      </c>
      <c r="AH116" s="22">
        <v>2040</v>
      </c>
      <c r="AI116" s="22">
        <v>2041</v>
      </c>
      <c r="AJ116" s="22">
        <v>2042</v>
      </c>
      <c r="AK116" s="22">
        <v>2043</v>
      </c>
      <c r="AL116" s="22">
        <v>2044</v>
      </c>
      <c r="AM116" s="22">
        <v>2045</v>
      </c>
      <c r="AN116" s="22">
        <v>2046</v>
      </c>
      <c r="AO116" s="22">
        <v>2047</v>
      </c>
      <c r="AP116" s="22">
        <v>2048</v>
      </c>
      <c r="AQ116" s="22">
        <v>2049</v>
      </c>
      <c r="AR116" s="23">
        <v>2050</v>
      </c>
    </row>
    <row r="117" spans="1:44" x14ac:dyDescent="0.25">
      <c r="A117" s="24" t="s">
        <v>18</v>
      </c>
      <c r="B117" s="41">
        <f>'Parameter Input'!$L$142</f>
        <v>15000000</v>
      </c>
      <c r="C117" s="42">
        <f>'Parameter Input'!$M$142</f>
        <v>15000000</v>
      </c>
      <c r="D117" s="1" t="s">
        <v>15</v>
      </c>
      <c r="L117" s="51">
        <f>'Parameter Input'!$O$142</f>
        <v>17</v>
      </c>
      <c r="M117" s="52">
        <v>0</v>
      </c>
      <c r="N117" s="52">
        <v>1</v>
      </c>
      <c r="O117" s="52">
        <f>'Parameter Input'!$P$142</f>
        <v>0.9</v>
      </c>
      <c r="P117" s="53">
        <f>'Parameter Input'!$Q$142</f>
        <v>0.4</v>
      </c>
      <c r="Q117" s="4">
        <f t="shared" ref="Q117:AR126" si="76">$N117+($M117-$N117)*((1/(1+EXP(-$P117*(Q$9-$L117)))^$O117))</f>
        <v>0.99780374543478534</v>
      </c>
      <c r="R117" s="4">
        <f t="shared" si="76"/>
        <v>0.99685359315256394</v>
      </c>
      <c r="S117" s="4">
        <f t="shared" si="76"/>
        <v>0.99549347132349975</v>
      </c>
      <c r="T117" s="4">
        <f t="shared" si="76"/>
        <v>0.99354772139898062</v>
      </c>
      <c r="U117" s="4">
        <f t="shared" si="76"/>
        <v>0.99076681540580536</v>
      </c>
      <c r="V117" s="4">
        <f t="shared" si="76"/>
        <v>0.9867978615748374</v>
      </c>
      <c r="W117" s="4">
        <f t="shared" si="76"/>
        <v>0.98114509762858249</v>
      </c>
      <c r="X117" s="4">
        <f t="shared" si="76"/>
        <v>0.97311898315872036</v>
      </c>
      <c r="Y117" s="4">
        <f t="shared" si="76"/>
        <v>0.96177484161592774</v>
      </c>
      <c r="Z117" s="4">
        <f t="shared" si="76"/>
        <v>0.94584787155511363</v>
      </c>
      <c r="AA117" s="4">
        <f t="shared" si="76"/>
        <v>0.92370360150141495</v>
      </c>
      <c r="AB117" s="4">
        <f t="shared" si="76"/>
        <v>0.89334463567658451</v>
      </c>
      <c r="AC117" s="4">
        <f t="shared" si="76"/>
        <v>0.85254543874327005</v>
      </c>
      <c r="AD117" s="4">
        <f t="shared" si="76"/>
        <v>0.79921300652623883</v>
      </c>
      <c r="AE117" s="4">
        <f t="shared" si="76"/>
        <v>0.73204982249993378</v>
      </c>
      <c r="AF117" s="4">
        <f t="shared" si="76"/>
        <v>0.65145592958786691</v>
      </c>
      <c r="AG117" s="4">
        <f t="shared" si="76"/>
        <v>0.56032247880849573</v>
      </c>
      <c r="AH117" s="4">
        <f t="shared" si="76"/>
        <v>0.46411326873185343</v>
      </c>
      <c r="AI117" s="4">
        <f t="shared" si="76"/>
        <v>0.36979727595523937</v>
      </c>
      <c r="AJ117" s="4">
        <f t="shared" si="76"/>
        <v>0.28393948637231203</v>
      </c>
      <c r="AK117" s="4">
        <f t="shared" si="76"/>
        <v>0.21097259161117732</v>
      </c>
      <c r="AL117" s="4">
        <f t="shared" si="76"/>
        <v>0.15253917653798199</v>
      </c>
      <c r="AM117" s="4">
        <f t="shared" si="76"/>
        <v>0.10795188737709993</v>
      </c>
      <c r="AN117" s="4">
        <f t="shared" si="76"/>
        <v>7.5176653938091809E-2</v>
      </c>
      <c r="AO117" s="4">
        <f t="shared" si="76"/>
        <v>5.1742836177502194E-2</v>
      </c>
      <c r="AP117" s="4">
        <f t="shared" si="76"/>
        <v>3.5319190625345942E-2</v>
      </c>
      <c r="AQ117" s="4">
        <f t="shared" si="76"/>
        <v>2.3969442072658165E-2</v>
      </c>
      <c r="AR117" s="4">
        <f t="shared" si="76"/>
        <v>1.6202243558389728E-2</v>
      </c>
    </row>
    <row r="118" spans="1:44" x14ac:dyDescent="0.25">
      <c r="A118" s="24" t="s">
        <v>28</v>
      </c>
      <c r="B118" s="60">
        <f>'Parameter Input'!$L$143</f>
        <v>-1500000</v>
      </c>
      <c r="C118" s="61">
        <f>'Parameter Input'!$M$143</f>
        <v>-750000</v>
      </c>
      <c r="D118" s="1" t="s">
        <v>15</v>
      </c>
      <c r="L118" s="54">
        <f>'Parameter Input'!$O$143</f>
        <v>17</v>
      </c>
      <c r="M118" s="37">
        <v>0</v>
      </c>
      <c r="N118" s="37">
        <v>1</v>
      </c>
      <c r="O118" s="37">
        <f>'Parameter Input'!$P$143</f>
        <v>0.9</v>
      </c>
      <c r="P118" s="55">
        <f>'Parameter Input'!$Q$143</f>
        <v>0.4</v>
      </c>
      <c r="Q118" s="4">
        <f t="shared" si="76"/>
        <v>0.99780374543478534</v>
      </c>
      <c r="R118" s="4">
        <f t="shared" si="76"/>
        <v>0.99685359315256394</v>
      </c>
      <c r="S118" s="4">
        <f t="shared" si="76"/>
        <v>0.99549347132349975</v>
      </c>
      <c r="T118" s="4">
        <f t="shared" si="76"/>
        <v>0.99354772139898062</v>
      </c>
      <c r="U118" s="4">
        <f t="shared" si="76"/>
        <v>0.99076681540580536</v>
      </c>
      <c r="V118" s="4">
        <f t="shared" si="76"/>
        <v>0.9867978615748374</v>
      </c>
      <c r="W118" s="4">
        <f t="shared" si="76"/>
        <v>0.98114509762858249</v>
      </c>
      <c r="X118" s="4">
        <f t="shared" si="76"/>
        <v>0.97311898315872036</v>
      </c>
      <c r="Y118" s="4">
        <f t="shared" si="76"/>
        <v>0.96177484161592774</v>
      </c>
      <c r="Z118" s="4">
        <f t="shared" si="76"/>
        <v>0.94584787155511363</v>
      </c>
      <c r="AA118" s="4">
        <f t="shared" si="76"/>
        <v>0.92370360150141495</v>
      </c>
      <c r="AB118" s="4">
        <f t="shared" si="76"/>
        <v>0.89334463567658451</v>
      </c>
      <c r="AC118" s="4">
        <f t="shared" si="76"/>
        <v>0.85254543874327005</v>
      </c>
      <c r="AD118" s="4">
        <f t="shared" si="76"/>
        <v>0.79921300652623883</v>
      </c>
      <c r="AE118" s="4">
        <f t="shared" si="76"/>
        <v>0.73204982249993378</v>
      </c>
      <c r="AF118" s="4">
        <f t="shared" si="76"/>
        <v>0.65145592958786691</v>
      </c>
      <c r="AG118" s="4">
        <f t="shared" si="76"/>
        <v>0.56032247880849573</v>
      </c>
      <c r="AH118" s="4">
        <f t="shared" si="76"/>
        <v>0.46411326873185343</v>
      </c>
      <c r="AI118" s="4">
        <f t="shared" si="76"/>
        <v>0.36979727595523937</v>
      </c>
      <c r="AJ118" s="4">
        <f t="shared" si="76"/>
        <v>0.28393948637231203</v>
      </c>
      <c r="AK118" s="4">
        <f t="shared" si="76"/>
        <v>0.21097259161117732</v>
      </c>
      <c r="AL118" s="4">
        <f t="shared" si="76"/>
        <v>0.15253917653798199</v>
      </c>
      <c r="AM118" s="4">
        <f t="shared" si="76"/>
        <v>0.10795188737709993</v>
      </c>
      <c r="AN118" s="4">
        <f t="shared" si="76"/>
        <v>7.5176653938091809E-2</v>
      </c>
      <c r="AO118" s="4">
        <f t="shared" si="76"/>
        <v>5.1742836177502194E-2</v>
      </c>
      <c r="AP118" s="4">
        <f t="shared" si="76"/>
        <v>3.5319190625345942E-2</v>
      </c>
      <c r="AQ118" s="4">
        <f t="shared" si="76"/>
        <v>2.3969442072658165E-2</v>
      </c>
      <c r="AR118" s="4">
        <f t="shared" si="76"/>
        <v>1.6202243558389728E-2</v>
      </c>
    </row>
    <row r="119" spans="1:44" x14ac:dyDescent="0.25">
      <c r="A119" s="24" t="s">
        <v>14</v>
      </c>
      <c r="B119" s="60">
        <f>'Parameter Input'!B154</f>
        <v>5000000</v>
      </c>
      <c r="C119" s="61">
        <f>'Parameter Input'!C154</f>
        <v>5000000</v>
      </c>
      <c r="D119" s="1" t="s">
        <v>15</v>
      </c>
      <c r="L119" s="54">
        <f>'Parameter Input'!E154</f>
        <v>17</v>
      </c>
      <c r="M119" s="37">
        <v>0</v>
      </c>
      <c r="N119" s="37">
        <v>1</v>
      </c>
      <c r="O119" s="37">
        <f>'Parameter Input'!F154</f>
        <v>0.9</v>
      </c>
      <c r="P119" s="55">
        <f>'Parameter Input'!G154</f>
        <v>0.4</v>
      </c>
      <c r="Q119" s="4">
        <f t="shared" si="76"/>
        <v>0.99780374543478534</v>
      </c>
      <c r="R119" s="4">
        <f t="shared" si="76"/>
        <v>0.99685359315256394</v>
      </c>
      <c r="S119" s="4">
        <f t="shared" si="76"/>
        <v>0.99549347132349975</v>
      </c>
      <c r="T119" s="4">
        <f t="shared" si="76"/>
        <v>0.99354772139898062</v>
      </c>
      <c r="U119" s="4">
        <f t="shared" si="76"/>
        <v>0.99076681540580536</v>
      </c>
      <c r="V119" s="4">
        <f t="shared" si="76"/>
        <v>0.9867978615748374</v>
      </c>
      <c r="W119" s="4">
        <f t="shared" si="76"/>
        <v>0.98114509762858249</v>
      </c>
      <c r="X119" s="4">
        <f t="shared" si="76"/>
        <v>0.97311898315872036</v>
      </c>
      <c r="Y119" s="4">
        <f t="shared" si="76"/>
        <v>0.96177484161592774</v>
      </c>
      <c r="Z119" s="4">
        <f t="shared" si="76"/>
        <v>0.94584787155511363</v>
      </c>
      <c r="AA119" s="4">
        <f t="shared" si="76"/>
        <v>0.92370360150141495</v>
      </c>
      <c r="AB119" s="4">
        <f t="shared" si="76"/>
        <v>0.89334463567658451</v>
      </c>
      <c r="AC119" s="4">
        <f t="shared" si="76"/>
        <v>0.85254543874327005</v>
      </c>
      <c r="AD119" s="4">
        <f t="shared" si="76"/>
        <v>0.79921300652623883</v>
      </c>
      <c r="AE119" s="4">
        <f t="shared" si="76"/>
        <v>0.73204982249993378</v>
      </c>
      <c r="AF119" s="4">
        <f t="shared" si="76"/>
        <v>0.65145592958786691</v>
      </c>
      <c r="AG119" s="4">
        <f t="shared" si="76"/>
        <v>0.56032247880849573</v>
      </c>
      <c r="AH119" s="4">
        <f t="shared" si="76"/>
        <v>0.46411326873185343</v>
      </c>
      <c r="AI119" s="4">
        <f t="shared" si="76"/>
        <v>0.36979727595523937</v>
      </c>
      <c r="AJ119" s="4">
        <f t="shared" si="76"/>
        <v>0.28393948637231203</v>
      </c>
      <c r="AK119" s="4">
        <f t="shared" si="76"/>
        <v>0.21097259161117732</v>
      </c>
      <c r="AL119" s="4">
        <f t="shared" si="76"/>
        <v>0.15253917653798199</v>
      </c>
      <c r="AM119" s="4">
        <f t="shared" si="76"/>
        <v>0.10795188737709993</v>
      </c>
      <c r="AN119" s="4">
        <f t="shared" si="76"/>
        <v>7.5176653938091809E-2</v>
      </c>
      <c r="AO119" s="4">
        <f t="shared" si="76"/>
        <v>5.1742836177502194E-2</v>
      </c>
      <c r="AP119" s="4">
        <f t="shared" si="76"/>
        <v>3.5319190625345942E-2</v>
      </c>
      <c r="AQ119" s="4">
        <f t="shared" si="76"/>
        <v>2.3969442072658165E-2</v>
      </c>
      <c r="AR119" s="4">
        <f t="shared" si="76"/>
        <v>1.6202243558389728E-2</v>
      </c>
    </row>
    <row r="120" spans="1:44" x14ac:dyDescent="0.25">
      <c r="A120" s="24" t="s">
        <v>25</v>
      </c>
      <c r="B120" s="60">
        <f>'Parameter Input'!B155</f>
        <v>-500000</v>
      </c>
      <c r="C120" s="61">
        <f>'Parameter Input'!C155</f>
        <v>-500000</v>
      </c>
      <c r="D120" s="1" t="s">
        <v>15</v>
      </c>
      <c r="L120" s="54">
        <f>'Parameter Input'!E155</f>
        <v>17</v>
      </c>
      <c r="M120" s="37">
        <v>0</v>
      </c>
      <c r="N120" s="37">
        <v>1</v>
      </c>
      <c r="O120" s="37">
        <f>'Parameter Input'!F155</f>
        <v>0.9</v>
      </c>
      <c r="P120" s="55">
        <f>'Parameter Input'!G155</f>
        <v>0.4</v>
      </c>
      <c r="Q120" s="4">
        <f t="shared" si="76"/>
        <v>0.99780374543478534</v>
      </c>
      <c r="R120" s="4">
        <f t="shared" si="76"/>
        <v>0.99685359315256394</v>
      </c>
      <c r="S120" s="4">
        <f t="shared" si="76"/>
        <v>0.99549347132349975</v>
      </c>
      <c r="T120" s="4">
        <f t="shared" si="76"/>
        <v>0.99354772139898062</v>
      </c>
      <c r="U120" s="4">
        <f t="shared" si="76"/>
        <v>0.99076681540580536</v>
      </c>
      <c r="V120" s="4">
        <f t="shared" si="76"/>
        <v>0.9867978615748374</v>
      </c>
      <c r="W120" s="4">
        <f t="shared" si="76"/>
        <v>0.98114509762858249</v>
      </c>
      <c r="X120" s="4">
        <f t="shared" si="76"/>
        <v>0.97311898315872036</v>
      </c>
      <c r="Y120" s="4">
        <f t="shared" si="76"/>
        <v>0.96177484161592774</v>
      </c>
      <c r="Z120" s="4">
        <f t="shared" si="76"/>
        <v>0.94584787155511363</v>
      </c>
      <c r="AA120" s="4">
        <f t="shared" si="76"/>
        <v>0.92370360150141495</v>
      </c>
      <c r="AB120" s="4">
        <f t="shared" si="76"/>
        <v>0.89334463567658451</v>
      </c>
      <c r="AC120" s="4">
        <f t="shared" si="76"/>
        <v>0.85254543874327005</v>
      </c>
      <c r="AD120" s="4">
        <f t="shared" si="76"/>
        <v>0.79921300652623883</v>
      </c>
      <c r="AE120" s="4">
        <f t="shared" si="76"/>
        <v>0.73204982249993378</v>
      </c>
      <c r="AF120" s="4">
        <f t="shared" si="76"/>
        <v>0.65145592958786691</v>
      </c>
      <c r="AG120" s="4">
        <f t="shared" si="76"/>
        <v>0.56032247880849573</v>
      </c>
      <c r="AH120" s="4">
        <f t="shared" si="76"/>
        <v>0.46411326873185343</v>
      </c>
      <c r="AI120" s="4">
        <f t="shared" si="76"/>
        <v>0.36979727595523937</v>
      </c>
      <c r="AJ120" s="4">
        <f t="shared" si="76"/>
        <v>0.28393948637231203</v>
      </c>
      <c r="AK120" s="4">
        <f t="shared" si="76"/>
        <v>0.21097259161117732</v>
      </c>
      <c r="AL120" s="4">
        <f t="shared" si="76"/>
        <v>0.15253917653798199</v>
      </c>
      <c r="AM120" s="4">
        <f t="shared" si="76"/>
        <v>0.10795188737709993</v>
      </c>
      <c r="AN120" s="4">
        <f t="shared" si="76"/>
        <v>7.5176653938091809E-2</v>
      </c>
      <c r="AO120" s="4">
        <f t="shared" si="76"/>
        <v>5.1742836177502194E-2</v>
      </c>
      <c r="AP120" s="4">
        <f t="shared" si="76"/>
        <v>3.5319190625345942E-2</v>
      </c>
      <c r="AQ120" s="4">
        <f t="shared" si="76"/>
        <v>2.3969442072658165E-2</v>
      </c>
      <c r="AR120" s="4">
        <f t="shared" si="76"/>
        <v>1.6202243558389728E-2</v>
      </c>
    </row>
    <row r="121" spans="1:44" x14ac:dyDescent="0.25">
      <c r="A121" s="24" t="s">
        <v>79</v>
      </c>
      <c r="B121" s="92">
        <f>'Parameter Input'!$L$149</f>
        <v>0.06</v>
      </c>
      <c r="C121" s="91">
        <f>'Parameter Input'!$M$149</f>
        <v>0.06</v>
      </c>
      <c r="D121" s="1" t="s">
        <v>57</v>
      </c>
      <c r="L121" s="54">
        <f>'Parameter Input'!$O$149</f>
        <v>17</v>
      </c>
      <c r="M121" s="37">
        <v>0</v>
      </c>
      <c r="N121" s="37">
        <v>1</v>
      </c>
      <c r="O121" s="37">
        <f>'Parameter Input'!$P$149</f>
        <v>0.9</v>
      </c>
      <c r="P121" s="55">
        <f>'Parameter Input'!$Q$149</f>
        <v>0.4</v>
      </c>
      <c r="Q121" s="4">
        <f t="shared" si="76"/>
        <v>0.99780374543478534</v>
      </c>
      <c r="R121" s="4">
        <f t="shared" si="76"/>
        <v>0.99685359315256394</v>
      </c>
      <c r="S121" s="4">
        <f t="shared" si="76"/>
        <v>0.99549347132349975</v>
      </c>
      <c r="T121" s="4">
        <f t="shared" si="76"/>
        <v>0.99354772139898062</v>
      </c>
      <c r="U121" s="4">
        <f t="shared" si="76"/>
        <v>0.99076681540580536</v>
      </c>
      <c r="V121" s="4">
        <f t="shared" si="76"/>
        <v>0.9867978615748374</v>
      </c>
      <c r="W121" s="4">
        <f t="shared" si="76"/>
        <v>0.98114509762858249</v>
      </c>
      <c r="X121" s="4">
        <f t="shared" si="76"/>
        <v>0.97311898315872036</v>
      </c>
      <c r="Y121" s="4">
        <f t="shared" si="76"/>
        <v>0.96177484161592774</v>
      </c>
      <c r="Z121" s="4">
        <f t="shared" si="76"/>
        <v>0.94584787155511363</v>
      </c>
      <c r="AA121" s="4">
        <f t="shared" si="76"/>
        <v>0.92370360150141495</v>
      </c>
      <c r="AB121" s="4">
        <f t="shared" si="76"/>
        <v>0.89334463567658451</v>
      </c>
      <c r="AC121" s="4">
        <f t="shared" si="76"/>
        <v>0.85254543874327005</v>
      </c>
      <c r="AD121" s="4">
        <f t="shared" si="76"/>
        <v>0.79921300652623883</v>
      </c>
      <c r="AE121" s="4">
        <f t="shared" si="76"/>
        <v>0.73204982249993378</v>
      </c>
      <c r="AF121" s="4">
        <f t="shared" si="76"/>
        <v>0.65145592958786691</v>
      </c>
      <c r="AG121" s="4">
        <f t="shared" si="76"/>
        <v>0.56032247880849573</v>
      </c>
      <c r="AH121" s="4">
        <f t="shared" si="76"/>
        <v>0.46411326873185343</v>
      </c>
      <c r="AI121" s="4">
        <f t="shared" si="76"/>
        <v>0.36979727595523937</v>
      </c>
      <c r="AJ121" s="4">
        <f t="shared" si="76"/>
        <v>0.28393948637231203</v>
      </c>
      <c r="AK121" s="4">
        <f t="shared" si="76"/>
        <v>0.21097259161117732</v>
      </c>
      <c r="AL121" s="4">
        <f t="shared" si="76"/>
        <v>0.15253917653798199</v>
      </c>
      <c r="AM121" s="4">
        <f t="shared" si="76"/>
        <v>0.10795188737709993</v>
      </c>
      <c r="AN121" s="4">
        <f t="shared" si="76"/>
        <v>7.5176653938091809E-2</v>
      </c>
      <c r="AO121" s="4">
        <f t="shared" si="76"/>
        <v>5.1742836177502194E-2</v>
      </c>
      <c r="AP121" s="4">
        <f t="shared" si="76"/>
        <v>3.5319190625345942E-2</v>
      </c>
      <c r="AQ121" s="4">
        <f t="shared" si="76"/>
        <v>2.3969442072658165E-2</v>
      </c>
      <c r="AR121" s="4">
        <f t="shared" si="76"/>
        <v>1.6202243558389728E-2</v>
      </c>
    </row>
    <row r="122" spans="1:44" x14ac:dyDescent="0.25">
      <c r="A122" s="24" t="s">
        <v>37</v>
      </c>
      <c r="B122" s="60">
        <f>'Parameter Input'!B156</f>
        <v>1208235.294117647</v>
      </c>
      <c r="C122" s="61">
        <f>'Parameter Input'!C156</f>
        <v>1208235.294117647</v>
      </c>
      <c r="D122" s="1" t="s">
        <v>38</v>
      </c>
      <c r="L122" s="54">
        <f>'Parameter Input'!E156</f>
        <v>17</v>
      </c>
      <c r="M122" s="37">
        <v>0</v>
      </c>
      <c r="N122" s="37">
        <v>1</v>
      </c>
      <c r="O122" s="37">
        <f>'Parameter Input'!F156</f>
        <v>0.9</v>
      </c>
      <c r="P122" s="55">
        <f>'Parameter Input'!G156</f>
        <v>0.4</v>
      </c>
      <c r="Q122" s="4">
        <f t="shared" si="76"/>
        <v>0.99780374543478534</v>
      </c>
      <c r="R122" s="4">
        <f t="shared" si="76"/>
        <v>0.99685359315256394</v>
      </c>
      <c r="S122" s="4">
        <f t="shared" si="76"/>
        <v>0.99549347132349975</v>
      </c>
      <c r="T122" s="4">
        <f t="shared" si="76"/>
        <v>0.99354772139898062</v>
      </c>
      <c r="U122" s="4">
        <f t="shared" si="76"/>
        <v>0.99076681540580536</v>
      </c>
      <c r="V122" s="4">
        <f t="shared" si="76"/>
        <v>0.9867978615748374</v>
      </c>
      <c r="W122" s="4">
        <f t="shared" si="76"/>
        <v>0.98114509762858249</v>
      </c>
      <c r="X122" s="4">
        <f t="shared" si="76"/>
        <v>0.97311898315872036</v>
      </c>
      <c r="Y122" s="4">
        <f t="shared" si="76"/>
        <v>0.96177484161592774</v>
      </c>
      <c r="Z122" s="4">
        <f t="shared" si="76"/>
        <v>0.94584787155511363</v>
      </c>
      <c r="AA122" s="4">
        <f t="shared" si="76"/>
        <v>0.92370360150141495</v>
      </c>
      <c r="AB122" s="4">
        <f t="shared" si="76"/>
        <v>0.89334463567658451</v>
      </c>
      <c r="AC122" s="4">
        <f t="shared" si="76"/>
        <v>0.85254543874327005</v>
      </c>
      <c r="AD122" s="4">
        <f t="shared" si="76"/>
        <v>0.79921300652623883</v>
      </c>
      <c r="AE122" s="4">
        <f t="shared" si="76"/>
        <v>0.73204982249993378</v>
      </c>
      <c r="AF122" s="4">
        <f t="shared" si="76"/>
        <v>0.65145592958786691</v>
      </c>
      <c r="AG122" s="4">
        <f t="shared" si="76"/>
        <v>0.56032247880849573</v>
      </c>
      <c r="AH122" s="4">
        <f t="shared" si="76"/>
        <v>0.46411326873185343</v>
      </c>
      <c r="AI122" s="4">
        <f t="shared" si="76"/>
        <v>0.36979727595523937</v>
      </c>
      <c r="AJ122" s="4">
        <f t="shared" si="76"/>
        <v>0.28393948637231203</v>
      </c>
      <c r="AK122" s="4">
        <f t="shared" si="76"/>
        <v>0.21097259161117732</v>
      </c>
      <c r="AL122" s="4">
        <f t="shared" si="76"/>
        <v>0.15253917653798199</v>
      </c>
      <c r="AM122" s="4">
        <f t="shared" si="76"/>
        <v>0.10795188737709993</v>
      </c>
      <c r="AN122" s="4">
        <f t="shared" si="76"/>
        <v>7.5176653938091809E-2</v>
      </c>
      <c r="AO122" s="4">
        <f t="shared" si="76"/>
        <v>5.1742836177502194E-2</v>
      </c>
      <c r="AP122" s="4">
        <f t="shared" si="76"/>
        <v>3.5319190625345942E-2</v>
      </c>
      <c r="AQ122" s="4">
        <f t="shared" si="76"/>
        <v>2.3969442072658165E-2</v>
      </c>
      <c r="AR122" s="4">
        <f t="shared" si="76"/>
        <v>1.6202243558389728E-2</v>
      </c>
    </row>
    <row r="123" spans="1:44" x14ac:dyDescent="0.25">
      <c r="A123" s="24" t="s">
        <v>52</v>
      </c>
      <c r="B123" s="60">
        <f>'Parameter Input'!$L$145</f>
        <v>488235.29411764705</v>
      </c>
      <c r="C123" s="61">
        <f>'Parameter Input'!$M$145</f>
        <v>488235.29411764705</v>
      </c>
      <c r="D123" s="1" t="s">
        <v>38</v>
      </c>
      <c r="L123" s="54">
        <f>'Parameter Input'!$O$145</f>
        <v>17</v>
      </c>
      <c r="M123" s="37">
        <v>0</v>
      </c>
      <c r="N123" s="37">
        <v>1</v>
      </c>
      <c r="O123" s="37">
        <f>'Parameter Input'!$P$145</f>
        <v>0.9</v>
      </c>
      <c r="P123" s="55">
        <f>'Parameter Input'!$Q$145</f>
        <v>0.4</v>
      </c>
      <c r="Q123" s="4">
        <f t="shared" si="76"/>
        <v>0.99780374543478534</v>
      </c>
      <c r="R123" s="4">
        <f t="shared" si="76"/>
        <v>0.99685359315256394</v>
      </c>
      <c r="S123" s="4">
        <f t="shared" si="76"/>
        <v>0.99549347132349975</v>
      </c>
      <c r="T123" s="4">
        <f t="shared" si="76"/>
        <v>0.99354772139898062</v>
      </c>
      <c r="U123" s="4">
        <f t="shared" si="76"/>
        <v>0.99076681540580536</v>
      </c>
      <c r="V123" s="4">
        <f t="shared" si="76"/>
        <v>0.9867978615748374</v>
      </c>
      <c r="W123" s="4">
        <f t="shared" si="76"/>
        <v>0.98114509762858249</v>
      </c>
      <c r="X123" s="4">
        <f t="shared" si="76"/>
        <v>0.97311898315872036</v>
      </c>
      <c r="Y123" s="4">
        <f t="shared" si="76"/>
        <v>0.96177484161592774</v>
      </c>
      <c r="Z123" s="4">
        <f t="shared" si="76"/>
        <v>0.94584787155511363</v>
      </c>
      <c r="AA123" s="4">
        <f t="shared" si="76"/>
        <v>0.92370360150141495</v>
      </c>
      <c r="AB123" s="4">
        <f t="shared" si="76"/>
        <v>0.89334463567658451</v>
      </c>
      <c r="AC123" s="4">
        <f t="shared" si="76"/>
        <v>0.85254543874327005</v>
      </c>
      <c r="AD123" s="4">
        <f t="shared" si="76"/>
        <v>0.79921300652623883</v>
      </c>
      <c r="AE123" s="4">
        <f t="shared" si="76"/>
        <v>0.73204982249993378</v>
      </c>
      <c r="AF123" s="4">
        <f t="shared" si="76"/>
        <v>0.65145592958786691</v>
      </c>
      <c r="AG123" s="4">
        <f t="shared" si="76"/>
        <v>0.56032247880849573</v>
      </c>
      <c r="AH123" s="4">
        <f t="shared" si="76"/>
        <v>0.46411326873185343</v>
      </c>
      <c r="AI123" s="4">
        <f t="shared" si="76"/>
        <v>0.36979727595523937</v>
      </c>
      <c r="AJ123" s="4">
        <f t="shared" si="76"/>
        <v>0.28393948637231203</v>
      </c>
      <c r="AK123" s="4">
        <f t="shared" si="76"/>
        <v>0.21097259161117732</v>
      </c>
      <c r="AL123" s="4">
        <f t="shared" si="76"/>
        <v>0.15253917653798199</v>
      </c>
      <c r="AM123" s="4">
        <f t="shared" si="76"/>
        <v>0.10795188737709993</v>
      </c>
      <c r="AN123" s="4">
        <f t="shared" si="76"/>
        <v>7.5176653938091809E-2</v>
      </c>
      <c r="AO123" s="4">
        <f t="shared" si="76"/>
        <v>5.1742836177502194E-2</v>
      </c>
      <c r="AP123" s="4">
        <f t="shared" si="76"/>
        <v>3.5319190625345942E-2</v>
      </c>
      <c r="AQ123" s="4">
        <f t="shared" si="76"/>
        <v>2.3969442072658165E-2</v>
      </c>
      <c r="AR123" s="4">
        <f t="shared" si="76"/>
        <v>1.6202243558389728E-2</v>
      </c>
    </row>
    <row r="124" spans="1:44" x14ac:dyDescent="0.25">
      <c r="A124" s="24" t="s">
        <v>273</v>
      </c>
      <c r="B124" s="92">
        <f>'Parameter Input'!B161</f>
        <v>1.6886890630966982</v>
      </c>
      <c r="C124" s="61">
        <f>'Parameter Input'!C161</f>
        <v>1.6886890630966982</v>
      </c>
      <c r="D124" s="1" t="s">
        <v>76</v>
      </c>
      <c r="L124" s="54">
        <f>'Parameter Input'!E161</f>
        <v>17</v>
      </c>
      <c r="M124" s="37">
        <v>0</v>
      </c>
      <c r="N124" s="37">
        <v>1</v>
      </c>
      <c r="O124" s="37">
        <f>'Parameter Input'!F161</f>
        <v>0.9</v>
      </c>
      <c r="P124" s="55">
        <f>'Parameter Input'!G161</f>
        <v>0.4</v>
      </c>
      <c r="Q124" s="4">
        <f t="shared" si="76"/>
        <v>0.99780374543478534</v>
      </c>
      <c r="R124" s="4">
        <f t="shared" si="76"/>
        <v>0.99685359315256394</v>
      </c>
      <c r="S124" s="4">
        <f t="shared" si="76"/>
        <v>0.99549347132349975</v>
      </c>
      <c r="T124" s="4">
        <f t="shared" si="76"/>
        <v>0.99354772139898062</v>
      </c>
      <c r="U124" s="4">
        <f t="shared" si="76"/>
        <v>0.99076681540580536</v>
      </c>
      <c r="V124" s="4">
        <f t="shared" si="76"/>
        <v>0.9867978615748374</v>
      </c>
      <c r="W124" s="4">
        <f t="shared" si="76"/>
        <v>0.98114509762858249</v>
      </c>
      <c r="X124" s="4">
        <f t="shared" si="76"/>
        <v>0.97311898315872036</v>
      </c>
      <c r="Y124" s="4">
        <f t="shared" si="76"/>
        <v>0.96177484161592774</v>
      </c>
      <c r="Z124" s="4">
        <f t="shared" si="76"/>
        <v>0.94584787155511363</v>
      </c>
      <c r="AA124" s="4">
        <f t="shared" si="76"/>
        <v>0.92370360150141495</v>
      </c>
      <c r="AB124" s="4">
        <f t="shared" si="76"/>
        <v>0.89334463567658451</v>
      </c>
      <c r="AC124" s="4">
        <f t="shared" si="76"/>
        <v>0.85254543874327005</v>
      </c>
      <c r="AD124" s="4">
        <f t="shared" si="76"/>
        <v>0.79921300652623883</v>
      </c>
      <c r="AE124" s="4">
        <f t="shared" si="76"/>
        <v>0.73204982249993378</v>
      </c>
      <c r="AF124" s="4">
        <f t="shared" si="76"/>
        <v>0.65145592958786691</v>
      </c>
      <c r="AG124" s="4">
        <f t="shared" si="76"/>
        <v>0.56032247880849573</v>
      </c>
      <c r="AH124" s="4">
        <f t="shared" si="76"/>
        <v>0.46411326873185343</v>
      </c>
      <c r="AI124" s="4">
        <f t="shared" si="76"/>
        <v>0.36979727595523937</v>
      </c>
      <c r="AJ124" s="4">
        <f t="shared" si="76"/>
        <v>0.28393948637231203</v>
      </c>
      <c r="AK124" s="4">
        <f t="shared" si="76"/>
        <v>0.21097259161117732</v>
      </c>
      <c r="AL124" s="4">
        <f t="shared" si="76"/>
        <v>0.15253917653798199</v>
      </c>
      <c r="AM124" s="4">
        <f t="shared" si="76"/>
        <v>0.10795188737709993</v>
      </c>
      <c r="AN124" s="4">
        <f t="shared" si="76"/>
        <v>7.5176653938091809E-2</v>
      </c>
      <c r="AO124" s="4">
        <f t="shared" si="76"/>
        <v>5.1742836177502194E-2</v>
      </c>
      <c r="AP124" s="4">
        <f t="shared" si="76"/>
        <v>3.5319190625345942E-2</v>
      </c>
      <c r="AQ124" s="4">
        <f t="shared" si="76"/>
        <v>2.3969442072658165E-2</v>
      </c>
      <c r="AR124" s="4">
        <f t="shared" si="76"/>
        <v>1.6202243558389728E-2</v>
      </c>
    </row>
    <row r="125" spans="1:44" x14ac:dyDescent="0.25">
      <c r="A125" s="24" t="s">
        <v>59</v>
      </c>
      <c r="B125" s="60">
        <f>'Parameter Input'!$L$146</f>
        <v>647</v>
      </c>
      <c r="C125" s="61">
        <f>'Parameter Input'!$M$146</f>
        <v>600</v>
      </c>
      <c r="D125" s="1" t="s">
        <v>60</v>
      </c>
      <c r="L125" s="54">
        <f>'Parameter Input'!$O$146</f>
        <v>17</v>
      </c>
      <c r="M125" s="37">
        <v>0</v>
      </c>
      <c r="N125" s="37">
        <v>1</v>
      </c>
      <c r="O125" s="37">
        <f>'Parameter Input'!$P$146</f>
        <v>0.9</v>
      </c>
      <c r="P125" s="55">
        <f>'Parameter Input'!$Q$146</f>
        <v>0.4</v>
      </c>
      <c r="Q125" s="4">
        <f t="shared" si="76"/>
        <v>0.99780374543478534</v>
      </c>
      <c r="R125" s="4">
        <f t="shared" si="76"/>
        <v>0.99685359315256394</v>
      </c>
      <c r="S125" s="4">
        <f t="shared" si="76"/>
        <v>0.99549347132349975</v>
      </c>
      <c r="T125" s="4">
        <f t="shared" si="76"/>
        <v>0.99354772139898062</v>
      </c>
      <c r="U125" s="4">
        <f t="shared" si="76"/>
        <v>0.99076681540580536</v>
      </c>
      <c r="V125" s="4">
        <f t="shared" si="76"/>
        <v>0.9867978615748374</v>
      </c>
      <c r="W125" s="4">
        <f t="shared" si="76"/>
        <v>0.98114509762858249</v>
      </c>
      <c r="X125" s="4">
        <f t="shared" si="76"/>
        <v>0.97311898315872036</v>
      </c>
      <c r="Y125" s="4">
        <f t="shared" si="76"/>
        <v>0.96177484161592774</v>
      </c>
      <c r="Z125" s="4">
        <f t="shared" si="76"/>
        <v>0.94584787155511363</v>
      </c>
      <c r="AA125" s="4">
        <f t="shared" si="76"/>
        <v>0.92370360150141495</v>
      </c>
      <c r="AB125" s="4">
        <f t="shared" si="76"/>
        <v>0.89334463567658451</v>
      </c>
      <c r="AC125" s="4">
        <f t="shared" si="76"/>
        <v>0.85254543874327005</v>
      </c>
      <c r="AD125" s="4">
        <f t="shared" si="76"/>
        <v>0.79921300652623883</v>
      </c>
      <c r="AE125" s="4">
        <f t="shared" si="76"/>
        <v>0.73204982249993378</v>
      </c>
      <c r="AF125" s="4">
        <f t="shared" si="76"/>
        <v>0.65145592958786691</v>
      </c>
      <c r="AG125" s="4">
        <f t="shared" si="76"/>
        <v>0.56032247880849573</v>
      </c>
      <c r="AH125" s="4">
        <f t="shared" si="76"/>
        <v>0.46411326873185343</v>
      </c>
      <c r="AI125" s="4">
        <f t="shared" si="76"/>
        <v>0.36979727595523937</v>
      </c>
      <c r="AJ125" s="4">
        <f t="shared" si="76"/>
        <v>0.28393948637231203</v>
      </c>
      <c r="AK125" s="4">
        <f t="shared" si="76"/>
        <v>0.21097259161117732</v>
      </c>
      <c r="AL125" s="4">
        <f t="shared" si="76"/>
        <v>0.15253917653798199</v>
      </c>
      <c r="AM125" s="4">
        <f t="shared" si="76"/>
        <v>0.10795188737709993</v>
      </c>
      <c r="AN125" s="4">
        <f t="shared" si="76"/>
        <v>7.5176653938091809E-2</v>
      </c>
      <c r="AO125" s="4">
        <f t="shared" si="76"/>
        <v>5.1742836177502194E-2</v>
      </c>
      <c r="AP125" s="4">
        <f t="shared" si="76"/>
        <v>3.5319190625345942E-2</v>
      </c>
      <c r="AQ125" s="4">
        <f t="shared" si="76"/>
        <v>2.3969442072658165E-2</v>
      </c>
      <c r="AR125" s="4">
        <f t="shared" si="76"/>
        <v>1.6202243558389728E-2</v>
      </c>
    </row>
    <row r="126" spans="1:44" x14ac:dyDescent="0.25">
      <c r="A126" s="24" t="s">
        <v>67</v>
      </c>
      <c r="B126" s="78">
        <f>'Parameter Input'!$L$147</f>
        <v>0.06</v>
      </c>
      <c r="C126" s="61">
        <f>'Parameter Input'!$M$147</f>
        <v>0.06</v>
      </c>
      <c r="D126" s="1" t="s">
        <v>68</v>
      </c>
      <c r="L126" s="54">
        <f>'Parameter Input'!$O$147</f>
        <v>17</v>
      </c>
      <c r="M126" s="37">
        <v>0</v>
      </c>
      <c r="N126" s="37">
        <v>1</v>
      </c>
      <c r="O126" s="37">
        <f>'Parameter Input'!$P$147</f>
        <v>0.9</v>
      </c>
      <c r="P126" s="55">
        <f>'Parameter Input'!$Q$147</f>
        <v>0.4</v>
      </c>
      <c r="Q126" s="4">
        <f t="shared" si="76"/>
        <v>0.99780374543478534</v>
      </c>
      <c r="R126" s="4">
        <f t="shared" si="76"/>
        <v>0.99685359315256394</v>
      </c>
      <c r="S126" s="4">
        <f t="shared" si="76"/>
        <v>0.99549347132349975</v>
      </c>
      <c r="T126" s="4">
        <f t="shared" ref="T126:AI133" si="77">$N126+($M126-$N126)*((1/(1+EXP(-$P126*(T$9-$L126)))^$O126))</f>
        <v>0.99354772139898062</v>
      </c>
      <c r="U126" s="4">
        <f t="shared" si="77"/>
        <v>0.99076681540580536</v>
      </c>
      <c r="V126" s="4">
        <f t="shared" si="77"/>
        <v>0.9867978615748374</v>
      </c>
      <c r="W126" s="4">
        <f t="shared" si="77"/>
        <v>0.98114509762858249</v>
      </c>
      <c r="X126" s="4">
        <f t="shared" si="77"/>
        <v>0.97311898315872036</v>
      </c>
      <c r="Y126" s="4">
        <f t="shared" si="77"/>
        <v>0.96177484161592774</v>
      </c>
      <c r="Z126" s="4">
        <f t="shared" si="77"/>
        <v>0.94584787155511363</v>
      </c>
      <c r="AA126" s="4">
        <f t="shared" si="77"/>
        <v>0.92370360150141495</v>
      </c>
      <c r="AB126" s="4">
        <f t="shared" si="77"/>
        <v>0.89334463567658451</v>
      </c>
      <c r="AC126" s="4">
        <f t="shared" si="77"/>
        <v>0.85254543874327005</v>
      </c>
      <c r="AD126" s="4">
        <f t="shared" si="77"/>
        <v>0.79921300652623883</v>
      </c>
      <c r="AE126" s="4">
        <f t="shared" si="77"/>
        <v>0.73204982249993378</v>
      </c>
      <c r="AF126" s="4">
        <f t="shared" si="77"/>
        <v>0.65145592958786691</v>
      </c>
      <c r="AG126" s="4">
        <f t="shared" si="77"/>
        <v>0.56032247880849573</v>
      </c>
      <c r="AH126" s="4">
        <f t="shared" si="77"/>
        <v>0.46411326873185343</v>
      </c>
      <c r="AI126" s="4">
        <f t="shared" si="77"/>
        <v>0.36979727595523937</v>
      </c>
      <c r="AJ126" s="4">
        <f t="shared" ref="AJ126:AR133" si="78">$N126+($M126-$N126)*((1/(1+EXP(-$P126*(AJ$9-$L126)))^$O126))</f>
        <v>0.28393948637231203</v>
      </c>
      <c r="AK126" s="4">
        <f t="shared" si="78"/>
        <v>0.21097259161117732</v>
      </c>
      <c r="AL126" s="4">
        <f t="shared" si="78"/>
        <v>0.15253917653798199</v>
      </c>
      <c r="AM126" s="4">
        <f t="shared" si="78"/>
        <v>0.10795188737709993</v>
      </c>
      <c r="AN126" s="4">
        <f t="shared" si="78"/>
        <v>7.5176653938091809E-2</v>
      </c>
      <c r="AO126" s="4">
        <f t="shared" si="78"/>
        <v>5.1742836177502194E-2</v>
      </c>
      <c r="AP126" s="4">
        <f t="shared" si="78"/>
        <v>3.5319190625345942E-2</v>
      </c>
      <c r="AQ126" s="4">
        <f t="shared" si="78"/>
        <v>2.3969442072658165E-2</v>
      </c>
      <c r="AR126" s="4">
        <f t="shared" si="78"/>
        <v>1.6202243558389728E-2</v>
      </c>
    </row>
    <row r="127" spans="1:44" x14ac:dyDescent="0.25">
      <c r="A127" s="24" t="s">
        <v>206</v>
      </c>
      <c r="B127" s="78">
        <f>'Parameter Input'!L150</f>
        <v>0</v>
      </c>
      <c r="C127" s="61">
        <f>'Parameter Input'!M150</f>
        <v>0</v>
      </c>
      <c r="D127" s="1"/>
      <c r="L127" s="54">
        <f>'Parameter Input'!O150</f>
        <v>17</v>
      </c>
      <c r="M127" s="37">
        <v>0</v>
      </c>
      <c r="N127" s="37">
        <v>1</v>
      </c>
      <c r="O127" s="37">
        <f>'Parameter Input'!P150</f>
        <v>0.9</v>
      </c>
      <c r="P127" s="55">
        <f>'Parameter Input'!Q150</f>
        <v>0.4</v>
      </c>
      <c r="Q127" s="4">
        <f t="shared" ref="Q127:AR127" si="79">$N127+($M127-$N127)*((1/(1+EXP(-$P127*(Q$9-$L127)))^$O127))</f>
        <v>0.99780374543478534</v>
      </c>
      <c r="R127" s="4">
        <f t="shared" si="79"/>
        <v>0.99685359315256394</v>
      </c>
      <c r="S127" s="4">
        <f t="shared" si="79"/>
        <v>0.99549347132349975</v>
      </c>
      <c r="T127" s="4">
        <f t="shared" si="79"/>
        <v>0.99354772139898062</v>
      </c>
      <c r="U127" s="4">
        <f t="shared" si="79"/>
        <v>0.99076681540580536</v>
      </c>
      <c r="V127" s="4">
        <f t="shared" si="79"/>
        <v>0.9867978615748374</v>
      </c>
      <c r="W127" s="4">
        <f t="shared" si="79"/>
        <v>0.98114509762858249</v>
      </c>
      <c r="X127" s="4">
        <f t="shared" si="79"/>
        <v>0.97311898315872036</v>
      </c>
      <c r="Y127" s="4">
        <f t="shared" si="79"/>
        <v>0.96177484161592774</v>
      </c>
      <c r="Z127" s="4">
        <f t="shared" si="79"/>
        <v>0.94584787155511363</v>
      </c>
      <c r="AA127" s="4">
        <f t="shared" si="79"/>
        <v>0.92370360150141495</v>
      </c>
      <c r="AB127" s="4">
        <f t="shared" si="79"/>
        <v>0.89334463567658451</v>
      </c>
      <c r="AC127" s="4">
        <f t="shared" si="79"/>
        <v>0.85254543874327005</v>
      </c>
      <c r="AD127" s="4">
        <f t="shared" si="79"/>
        <v>0.79921300652623883</v>
      </c>
      <c r="AE127" s="4">
        <f t="shared" si="79"/>
        <v>0.73204982249993378</v>
      </c>
      <c r="AF127" s="4">
        <f t="shared" si="79"/>
        <v>0.65145592958786691</v>
      </c>
      <c r="AG127" s="4">
        <f t="shared" si="79"/>
        <v>0.56032247880849573</v>
      </c>
      <c r="AH127" s="4">
        <f t="shared" si="79"/>
        <v>0.46411326873185343</v>
      </c>
      <c r="AI127" s="4">
        <f t="shared" si="79"/>
        <v>0.36979727595523937</v>
      </c>
      <c r="AJ127" s="4">
        <f t="shared" si="79"/>
        <v>0.28393948637231203</v>
      </c>
      <c r="AK127" s="4">
        <f t="shared" si="79"/>
        <v>0.21097259161117732</v>
      </c>
      <c r="AL127" s="4">
        <f t="shared" si="79"/>
        <v>0.15253917653798199</v>
      </c>
      <c r="AM127" s="4">
        <f t="shared" si="79"/>
        <v>0.10795188737709993</v>
      </c>
      <c r="AN127" s="4">
        <f t="shared" si="79"/>
        <v>7.5176653938091809E-2</v>
      </c>
      <c r="AO127" s="4">
        <f t="shared" si="79"/>
        <v>5.1742836177502194E-2</v>
      </c>
      <c r="AP127" s="4">
        <f t="shared" si="79"/>
        <v>3.5319190625345942E-2</v>
      </c>
      <c r="AQ127" s="4">
        <f t="shared" si="79"/>
        <v>2.3969442072658165E-2</v>
      </c>
      <c r="AR127" s="4">
        <f t="shared" si="79"/>
        <v>1.6202243558389728E-2</v>
      </c>
    </row>
    <row r="128" spans="1:44" x14ac:dyDescent="0.25">
      <c r="A128" s="24" t="s">
        <v>41</v>
      </c>
      <c r="B128" s="60">
        <f>'Parameter Input'!$L$144</f>
        <v>25</v>
      </c>
      <c r="C128" s="61">
        <f>'Parameter Input'!$M$144</f>
        <v>25</v>
      </c>
      <c r="D128" s="1" t="s">
        <v>42</v>
      </c>
      <c r="L128" s="54">
        <f>'Parameter Input'!$O$144</f>
        <v>17</v>
      </c>
      <c r="M128" s="37">
        <v>0</v>
      </c>
      <c r="N128" s="37">
        <v>1</v>
      </c>
      <c r="O128" s="37">
        <f>'Parameter Input'!$P$144</f>
        <v>0.9</v>
      </c>
      <c r="P128" s="55">
        <f>'Parameter Input'!$Q$144</f>
        <v>0.4</v>
      </c>
      <c r="Q128" s="4">
        <f t="shared" ref="Q128:AF133" si="80">$N128+($M128-$N128)*((1/(1+EXP(-$P128*(Q$9-$L128)))^$O128))</f>
        <v>0.99780374543478534</v>
      </c>
      <c r="R128" s="4">
        <f t="shared" si="80"/>
        <v>0.99685359315256394</v>
      </c>
      <c r="S128" s="4">
        <f t="shared" si="80"/>
        <v>0.99549347132349975</v>
      </c>
      <c r="T128" s="4">
        <f t="shared" si="80"/>
        <v>0.99354772139898062</v>
      </c>
      <c r="U128" s="4">
        <f t="shared" si="80"/>
        <v>0.99076681540580536</v>
      </c>
      <c r="V128" s="4">
        <f t="shared" si="80"/>
        <v>0.9867978615748374</v>
      </c>
      <c r="W128" s="4">
        <f t="shared" si="80"/>
        <v>0.98114509762858249</v>
      </c>
      <c r="X128" s="4">
        <f t="shared" si="80"/>
        <v>0.97311898315872036</v>
      </c>
      <c r="Y128" s="4">
        <f t="shared" si="80"/>
        <v>0.96177484161592774</v>
      </c>
      <c r="Z128" s="4">
        <f t="shared" si="80"/>
        <v>0.94584787155511363</v>
      </c>
      <c r="AA128" s="4">
        <f t="shared" si="80"/>
        <v>0.92370360150141495</v>
      </c>
      <c r="AB128" s="4">
        <f t="shared" si="80"/>
        <v>0.89334463567658451</v>
      </c>
      <c r="AC128" s="4">
        <f t="shared" si="80"/>
        <v>0.85254543874327005</v>
      </c>
      <c r="AD128" s="4">
        <f t="shared" si="80"/>
        <v>0.79921300652623883</v>
      </c>
      <c r="AE128" s="4">
        <f t="shared" si="80"/>
        <v>0.73204982249993378</v>
      </c>
      <c r="AF128" s="4">
        <f t="shared" si="80"/>
        <v>0.65145592958786691</v>
      </c>
      <c r="AG128" s="4">
        <f t="shared" si="77"/>
        <v>0.56032247880849573</v>
      </c>
      <c r="AH128" s="4">
        <f t="shared" si="77"/>
        <v>0.46411326873185343</v>
      </c>
      <c r="AI128" s="4">
        <f t="shared" si="77"/>
        <v>0.36979727595523937</v>
      </c>
      <c r="AJ128" s="4">
        <f t="shared" si="78"/>
        <v>0.28393948637231203</v>
      </c>
      <c r="AK128" s="4">
        <f t="shared" si="78"/>
        <v>0.21097259161117732</v>
      </c>
      <c r="AL128" s="4">
        <f t="shared" si="78"/>
        <v>0.15253917653798199</v>
      </c>
      <c r="AM128" s="4">
        <f t="shared" si="78"/>
        <v>0.10795188737709993</v>
      </c>
      <c r="AN128" s="4">
        <f t="shared" si="78"/>
        <v>7.5176653938091809E-2</v>
      </c>
      <c r="AO128" s="4">
        <f t="shared" si="78"/>
        <v>5.1742836177502194E-2</v>
      </c>
      <c r="AP128" s="4">
        <f t="shared" si="78"/>
        <v>3.5319190625345942E-2</v>
      </c>
      <c r="AQ128" s="4">
        <f t="shared" si="78"/>
        <v>2.3969442072658165E-2</v>
      </c>
      <c r="AR128" s="4">
        <f t="shared" si="78"/>
        <v>1.6202243558389728E-2</v>
      </c>
    </row>
    <row r="129" spans="1:44" x14ac:dyDescent="0.25">
      <c r="A129" s="24" t="s">
        <v>70</v>
      </c>
      <c r="B129" s="60">
        <f>'Parameter Input'!B160</f>
        <v>25</v>
      </c>
      <c r="C129" s="61">
        <f>'Parameter Input'!C160</f>
        <v>25</v>
      </c>
      <c r="D129" s="1" t="s">
        <v>42</v>
      </c>
      <c r="L129" s="54">
        <f>'Parameter Input'!E160</f>
        <v>17</v>
      </c>
      <c r="M129" s="37">
        <v>0</v>
      </c>
      <c r="N129" s="37">
        <v>1</v>
      </c>
      <c r="O129" s="37">
        <f>'Parameter Input'!F160</f>
        <v>0.9</v>
      </c>
      <c r="P129" s="55">
        <f>'Parameter Input'!G160</f>
        <v>0.4</v>
      </c>
      <c r="Q129" s="4">
        <f t="shared" si="80"/>
        <v>0.99780374543478534</v>
      </c>
      <c r="R129" s="4">
        <f t="shared" si="80"/>
        <v>0.99685359315256394</v>
      </c>
      <c r="S129" s="4">
        <f t="shared" si="80"/>
        <v>0.99549347132349975</v>
      </c>
      <c r="T129" s="4">
        <f t="shared" si="80"/>
        <v>0.99354772139898062</v>
      </c>
      <c r="U129" s="4">
        <f t="shared" si="80"/>
        <v>0.99076681540580536</v>
      </c>
      <c r="V129" s="4">
        <f t="shared" si="80"/>
        <v>0.9867978615748374</v>
      </c>
      <c r="W129" s="4">
        <f t="shared" si="80"/>
        <v>0.98114509762858249</v>
      </c>
      <c r="X129" s="4">
        <f t="shared" si="80"/>
        <v>0.97311898315872036</v>
      </c>
      <c r="Y129" s="4">
        <f t="shared" si="80"/>
        <v>0.96177484161592774</v>
      </c>
      <c r="Z129" s="4">
        <f t="shared" si="80"/>
        <v>0.94584787155511363</v>
      </c>
      <c r="AA129" s="4">
        <f t="shared" si="80"/>
        <v>0.92370360150141495</v>
      </c>
      <c r="AB129" s="4">
        <f t="shared" si="80"/>
        <v>0.89334463567658451</v>
      </c>
      <c r="AC129" s="4">
        <f t="shared" si="80"/>
        <v>0.85254543874327005</v>
      </c>
      <c r="AD129" s="4">
        <f t="shared" si="80"/>
        <v>0.79921300652623883</v>
      </c>
      <c r="AE129" s="4">
        <f t="shared" si="80"/>
        <v>0.73204982249993378</v>
      </c>
      <c r="AF129" s="4">
        <f t="shared" si="80"/>
        <v>0.65145592958786691</v>
      </c>
      <c r="AG129" s="4">
        <f t="shared" si="77"/>
        <v>0.56032247880849573</v>
      </c>
      <c r="AH129" s="4">
        <f t="shared" si="77"/>
        <v>0.46411326873185343</v>
      </c>
      <c r="AI129" s="4">
        <f t="shared" si="77"/>
        <v>0.36979727595523937</v>
      </c>
      <c r="AJ129" s="4">
        <f t="shared" si="78"/>
        <v>0.28393948637231203</v>
      </c>
      <c r="AK129" s="4">
        <f t="shared" si="78"/>
        <v>0.21097259161117732</v>
      </c>
      <c r="AL129" s="4">
        <f t="shared" si="78"/>
        <v>0.15253917653798199</v>
      </c>
      <c r="AM129" s="4">
        <f t="shared" si="78"/>
        <v>0.10795188737709993</v>
      </c>
      <c r="AN129" s="4">
        <f t="shared" si="78"/>
        <v>7.5176653938091809E-2</v>
      </c>
      <c r="AO129" s="4">
        <f t="shared" si="78"/>
        <v>5.1742836177502194E-2</v>
      </c>
      <c r="AP129" s="4">
        <f t="shared" si="78"/>
        <v>3.5319190625345942E-2</v>
      </c>
      <c r="AQ129" s="4">
        <f t="shared" si="78"/>
        <v>2.3969442072658165E-2</v>
      </c>
      <c r="AR129" s="4">
        <f t="shared" si="78"/>
        <v>1.6202243558389728E-2</v>
      </c>
    </row>
    <row r="130" spans="1:44" x14ac:dyDescent="0.25">
      <c r="A130" s="24" t="s">
        <v>207</v>
      </c>
      <c r="B130" s="43">
        <f>'Parameter Input'!B157</f>
        <v>9450</v>
      </c>
      <c r="C130" s="44">
        <f>'Parameter Input'!C157</f>
        <v>9450</v>
      </c>
      <c r="D130" s="1" t="s">
        <v>49</v>
      </c>
      <c r="L130" s="54">
        <f>'Parameter Input'!E157</f>
        <v>17</v>
      </c>
      <c r="M130" s="37">
        <v>0</v>
      </c>
      <c r="N130" s="37">
        <v>1</v>
      </c>
      <c r="O130" s="37">
        <f>'Parameter Input'!F157</f>
        <v>0.9</v>
      </c>
      <c r="P130" s="55">
        <f>'Parameter Input'!G157</f>
        <v>0.4</v>
      </c>
      <c r="Q130" s="4">
        <f t="shared" si="80"/>
        <v>0.99780374543478534</v>
      </c>
      <c r="R130" s="4">
        <f t="shared" si="80"/>
        <v>0.99685359315256394</v>
      </c>
      <c r="S130" s="4">
        <f t="shared" si="80"/>
        <v>0.99549347132349975</v>
      </c>
      <c r="T130" s="4">
        <f t="shared" si="80"/>
        <v>0.99354772139898062</v>
      </c>
      <c r="U130" s="4">
        <f t="shared" si="80"/>
        <v>0.99076681540580536</v>
      </c>
      <c r="V130" s="4">
        <f t="shared" si="80"/>
        <v>0.9867978615748374</v>
      </c>
      <c r="W130" s="4">
        <f t="shared" si="80"/>
        <v>0.98114509762858249</v>
      </c>
      <c r="X130" s="4">
        <f t="shared" si="80"/>
        <v>0.97311898315872036</v>
      </c>
      <c r="Y130" s="4">
        <f t="shared" si="80"/>
        <v>0.96177484161592774</v>
      </c>
      <c r="Z130" s="4">
        <f t="shared" si="80"/>
        <v>0.94584787155511363</v>
      </c>
      <c r="AA130" s="4">
        <f t="shared" si="80"/>
        <v>0.92370360150141495</v>
      </c>
      <c r="AB130" s="4">
        <f t="shared" si="80"/>
        <v>0.89334463567658451</v>
      </c>
      <c r="AC130" s="4">
        <f t="shared" si="80"/>
        <v>0.85254543874327005</v>
      </c>
      <c r="AD130" s="4">
        <f t="shared" si="80"/>
        <v>0.79921300652623883</v>
      </c>
      <c r="AE130" s="4">
        <f t="shared" si="80"/>
        <v>0.73204982249993378</v>
      </c>
      <c r="AF130" s="4">
        <f t="shared" si="80"/>
        <v>0.65145592958786691</v>
      </c>
      <c r="AG130" s="4">
        <f t="shared" si="77"/>
        <v>0.56032247880849573</v>
      </c>
      <c r="AH130" s="4">
        <f t="shared" si="77"/>
        <v>0.46411326873185343</v>
      </c>
      <c r="AI130" s="4">
        <f t="shared" si="77"/>
        <v>0.36979727595523937</v>
      </c>
      <c r="AJ130" s="4">
        <f t="shared" si="78"/>
        <v>0.28393948637231203</v>
      </c>
      <c r="AK130" s="4">
        <f t="shared" si="78"/>
        <v>0.21097259161117732</v>
      </c>
      <c r="AL130" s="4">
        <f t="shared" si="78"/>
        <v>0.15253917653798199</v>
      </c>
      <c r="AM130" s="4">
        <f t="shared" si="78"/>
        <v>0.10795188737709993</v>
      </c>
      <c r="AN130" s="4">
        <f t="shared" si="78"/>
        <v>7.5176653938091809E-2</v>
      </c>
      <c r="AO130" s="4">
        <f t="shared" si="78"/>
        <v>5.1742836177502194E-2</v>
      </c>
      <c r="AP130" s="4">
        <f t="shared" si="78"/>
        <v>3.5319190625345942E-2</v>
      </c>
      <c r="AQ130" s="4">
        <f t="shared" si="78"/>
        <v>2.3969442072658165E-2</v>
      </c>
      <c r="AR130" s="4">
        <f t="shared" si="78"/>
        <v>1.6202243558389728E-2</v>
      </c>
    </row>
    <row r="131" spans="1:44" x14ac:dyDescent="0.25">
      <c r="A131" s="24" t="s">
        <v>56</v>
      </c>
      <c r="B131" s="45">
        <f>'Parameter Input'!B158</f>
        <v>0.43</v>
      </c>
      <c r="C131" s="46">
        <f>'Parameter Input'!C158</f>
        <v>0.43</v>
      </c>
      <c r="D131" s="1" t="s">
        <v>57</v>
      </c>
      <c r="L131" s="54">
        <f>'Parameter Input'!E158</f>
        <v>17</v>
      </c>
      <c r="M131" s="37">
        <v>0</v>
      </c>
      <c r="N131" s="37">
        <v>1</v>
      </c>
      <c r="O131" s="37">
        <f>'Parameter Input'!F158</f>
        <v>0.9</v>
      </c>
      <c r="P131" s="55">
        <f>'Parameter Input'!G158</f>
        <v>0.4</v>
      </c>
      <c r="Q131" s="4">
        <f t="shared" si="80"/>
        <v>0.99780374543478534</v>
      </c>
      <c r="R131" s="4">
        <f t="shared" si="80"/>
        <v>0.99685359315256394</v>
      </c>
      <c r="S131" s="4">
        <f t="shared" si="80"/>
        <v>0.99549347132349975</v>
      </c>
      <c r="T131" s="4">
        <f t="shared" si="80"/>
        <v>0.99354772139898062</v>
      </c>
      <c r="U131" s="4">
        <f t="shared" si="80"/>
        <v>0.99076681540580536</v>
      </c>
      <c r="V131" s="4">
        <f t="shared" si="80"/>
        <v>0.9867978615748374</v>
      </c>
      <c r="W131" s="4">
        <f t="shared" si="80"/>
        <v>0.98114509762858249</v>
      </c>
      <c r="X131" s="4">
        <f t="shared" si="80"/>
        <v>0.97311898315872036</v>
      </c>
      <c r="Y131" s="4">
        <f t="shared" si="80"/>
        <v>0.96177484161592774</v>
      </c>
      <c r="Z131" s="4">
        <f t="shared" si="80"/>
        <v>0.94584787155511363</v>
      </c>
      <c r="AA131" s="4">
        <f t="shared" si="80"/>
        <v>0.92370360150141495</v>
      </c>
      <c r="AB131" s="4">
        <f t="shared" si="80"/>
        <v>0.89334463567658451</v>
      </c>
      <c r="AC131" s="4">
        <f t="shared" si="80"/>
        <v>0.85254543874327005</v>
      </c>
      <c r="AD131" s="4">
        <f t="shared" si="80"/>
        <v>0.79921300652623883</v>
      </c>
      <c r="AE131" s="4">
        <f t="shared" si="80"/>
        <v>0.73204982249993378</v>
      </c>
      <c r="AF131" s="4">
        <f t="shared" si="80"/>
        <v>0.65145592958786691</v>
      </c>
      <c r="AG131" s="4">
        <f t="shared" si="77"/>
        <v>0.56032247880849573</v>
      </c>
      <c r="AH131" s="4">
        <f t="shared" si="77"/>
        <v>0.46411326873185343</v>
      </c>
      <c r="AI131" s="4">
        <f t="shared" si="77"/>
        <v>0.36979727595523937</v>
      </c>
      <c r="AJ131" s="4">
        <f t="shared" si="78"/>
        <v>0.28393948637231203</v>
      </c>
      <c r="AK131" s="4">
        <f t="shared" si="78"/>
        <v>0.21097259161117732</v>
      </c>
      <c r="AL131" s="4">
        <f t="shared" si="78"/>
        <v>0.15253917653798199</v>
      </c>
      <c r="AM131" s="4">
        <f t="shared" si="78"/>
        <v>0.10795188737709993</v>
      </c>
      <c r="AN131" s="4">
        <f t="shared" si="78"/>
        <v>7.5176653938091809E-2</v>
      </c>
      <c r="AO131" s="4">
        <f t="shared" si="78"/>
        <v>5.1742836177502194E-2</v>
      </c>
      <c r="AP131" s="4">
        <f t="shared" si="78"/>
        <v>3.5319190625345942E-2</v>
      </c>
      <c r="AQ131" s="4">
        <f t="shared" si="78"/>
        <v>2.3969442072658165E-2</v>
      </c>
      <c r="AR131" s="4">
        <f t="shared" si="78"/>
        <v>1.6202243558389728E-2</v>
      </c>
    </row>
    <row r="132" spans="1:44" x14ac:dyDescent="0.25">
      <c r="A132" s="24" t="s">
        <v>73</v>
      </c>
      <c r="B132" s="45">
        <f>'Parameter Input'!$L$148</f>
        <v>0</v>
      </c>
      <c r="C132" s="46">
        <f>'Parameter Input'!$M$148</f>
        <v>0</v>
      </c>
      <c r="D132" s="1" t="s">
        <v>57</v>
      </c>
      <c r="L132" s="54">
        <f>'Parameter Input'!$O$148</f>
        <v>17</v>
      </c>
      <c r="M132" s="37">
        <v>0</v>
      </c>
      <c r="N132" s="37">
        <v>1</v>
      </c>
      <c r="O132" s="37">
        <f>'Parameter Input'!$P$148</f>
        <v>0.9</v>
      </c>
      <c r="P132" s="55">
        <f>'Parameter Input'!$Q$148</f>
        <v>0.4</v>
      </c>
      <c r="Q132" s="4">
        <f t="shared" si="80"/>
        <v>0.99780374543478534</v>
      </c>
      <c r="R132" s="4">
        <f t="shared" si="80"/>
        <v>0.99685359315256394</v>
      </c>
      <c r="S132" s="4">
        <f t="shared" si="80"/>
        <v>0.99549347132349975</v>
      </c>
      <c r="T132" s="4">
        <f t="shared" si="80"/>
        <v>0.99354772139898062</v>
      </c>
      <c r="U132" s="4">
        <f t="shared" si="80"/>
        <v>0.99076681540580536</v>
      </c>
      <c r="V132" s="4">
        <f t="shared" si="80"/>
        <v>0.9867978615748374</v>
      </c>
      <c r="W132" s="4">
        <f t="shared" si="80"/>
        <v>0.98114509762858249</v>
      </c>
      <c r="X132" s="4">
        <f t="shared" si="80"/>
        <v>0.97311898315872036</v>
      </c>
      <c r="Y132" s="4">
        <f t="shared" si="80"/>
        <v>0.96177484161592774</v>
      </c>
      <c r="Z132" s="4">
        <f t="shared" si="80"/>
        <v>0.94584787155511363</v>
      </c>
      <c r="AA132" s="4">
        <f t="shared" si="80"/>
        <v>0.92370360150141495</v>
      </c>
      <c r="AB132" s="4">
        <f t="shared" si="80"/>
        <v>0.89334463567658451</v>
      </c>
      <c r="AC132" s="4">
        <f t="shared" si="80"/>
        <v>0.85254543874327005</v>
      </c>
      <c r="AD132" s="4">
        <f t="shared" si="80"/>
        <v>0.79921300652623883</v>
      </c>
      <c r="AE132" s="4">
        <f t="shared" si="80"/>
        <v>0.73204982249993378</v>
      </c>
      <c r="AF132" s="4">
        <f t="shared" si="80"/>
        <v>0.65145592958786691</v>
      </c>
      <c r="AG132" s="4">
        <f t="shared" si="77"/>
        <v>0.56032247880849573</v>
      </c>
      <c r="AH132" s="4">
        <f t="shared" si="77"/>
        <v>0.46411326873185343</v>
      </c>
      <c r="AI132" s="4">
        <f t="shared" si="77"/>
        <v>0.36979727595523937</v>
      </c>
      <c r="AJ132" s="4">
        <f t="shared" si="78"/>
        <v>0.28393948637231203</v>
      </c>
      <c r="AK132" s="4">
        <f t="shared" si="78"/>
        <v>0.21097259161117732</v>
      </c>
      <c r="AL132" s="4">
        <f t="shared" si="78"/>
        <v>0.15253917653798199</v>
      </c>
      <c r="AM132" s="4">
        <f t="shared" si="78"/>
        <v>0.10795188737709993</v>
      </c>
      <c r="AN132" s="4">
        <f t="shared" si="78"/>
        <v>7.5176653938091809E-2</v>
      </c>
      <c r="AO132" s="4">
        <f t="shared" si="78"/>
        <v>5.1742836177502194E-2</v>
      </c>
      <c r="AP132" s="4">
        <f t="shared" si="78"/>
        <v>3.5319190625345942E-2</v>
      </c>
      <c r="AQ132" s="4">
        <f t="shared" si="78"/>
        <v>2.3969442072658165E-2</v>
      </c>
      <c r="AR132" s="4">
        <f t="shared" si="78"/>
        <v>1.6202243558389728E-2</v>
      </c>
    </row>
    <row r="133" spans="1:44" ht="15.75" thickBot="1" x14ac:dyDescent="0.3">
      <c r="A133" s="24" t="s">
        <v>64</v>
      </c>
      <c r="B133" s="49">
        <f>'Parameter Input'!B159</f>
        <v>120000</v>
      </c>
      <c r="C133" s="50">
        <f>'Parameter Input'!C159</f>
        <v>120000</v>
      </c>
      <c r="D133" s="1" t="s">
        <v>65</v>
      </c>
      <c r="L133" s="56">
        <f>'Parameter Input'!E159</f>
        <v>17</v>
      </c>
      <c r="M133" s="57">
        <v>0</v>
      </c>
      <c r="N133" s="57">
        <v>1</v>
      </c>
      <c r="O133" s="57">
        <f>'Parameter Input'!F159</f>
        <v>0.9</v>
      </c>
      <c r="P133" s="58">
        <f>'Parameter Input'!G159</f>
        <v>0.4</v>
      </c>
      <c r="Q133" s="4">
        <f t="shared" si="80"/>
        <v>0.99780374543478534</v>
      </c>
      <c r="R133" s="4">
        <f t="shared" si="80"/>
        <v>0.99685359315256394</v>
      </c>
      <c r="S133" s="4">
        <f t="shared" si="80"/>
        <v>0.99549347132349975</v>
      </c>
      <c r="T133" s="4">
        <f t="shared" si="80"/>
        <v>0.99354772139898062</v>
      </c>
      <c r="U133" s="4">
        <f t="shared" si="80"/>
        <v>0.99076681540580536</v>
      </c>
      <c r="V133" s="4">
        <f t="shared" si="80"/>
        <v>0.9867978615748374</v>
      </c>
      <c r="W133" s="4">
        <f t="shared" si="80"/>
        <v>0.98114509762858249</v>
      </c>
      <c r="X133" s="4">
        <f t="shared" si="80"/>
        <v>0.97311898315872036</v>
      </c>
      <c r="Y133" s="4">
        <f t="shared" si="80"/>
        <v>0.96177484161592774</v>
      </c>
      <c r="Z133" s="4">
        <f t="shared" si="80"/>
        <v>0.94584787155511363</v>
      </c>
      <c r="AA133" s="4">
        <f t="shared" si="80"/>
        <v>0.92370360150141495</v>
      </c>
      <c r="AB133" s="4">
        <f t="shared" si="80"/>
        <v>0.89334463567658451</v>
      </c>
      <c r="AC133" s="4">
        <f t="shared" si="80"/>
        <v>0.85254543874327005</v>
      </c>
      <c r="AD133" s="4">
        <f t="shared" si="80"/>
        <v>0.79921300652623883</v>
      </c>
      <c r="AE133" s="4">
        <f t="shared" si="80"/>
        <v>0.73204982249993378</v>
      </c>
      <c r="AF133" s="4">
        <f t="shared" si="80"/>
        <v>0.65145592958786691</v>
      </c>
      <c r="AG133" s="4">
        <f t="shared" si="77"/>
        <v>0.56032247880849573</v>
      </c>
      <c r="AH133" s="4">
        <f t="shared" si="77"/>
        <v>0.46411326873185343</v>
      </c>
      <c r="AI133" s="4">
        <f t="shared" si="77"/>
        <v>0.36979727595523937</v>
      </c>
      <c r="AJ133" s="4">
        <f t="shared" si="78"/>
        <v>0.28393948637231203</v>
      </c>
      <c r="AK133" s="4">
        <f t="shared" si="78"/>
        <v>0.21097259161117732</v>
      </c>
      <c r="AL133" s="4">
        <f t="shared" si="78"/>
        <v>0.15253917653798199</v>
      </c>
      <c r="AM133" s="4">
        <f t="shared" si="78"/>
        <v>0.10795188737709993</v>
      </c>
      <c r="AN133" s="4">
        <f t="shared" si="78"/>
        <v>7.5176653938091809E-2</v>
      </c>
      <c r="AO133" s="4">
        <f t="shared" si="78"/>
        <v>5.1742836177502194E-2</v>
      </c>
      <c r="AP133" s="4">
        <f t="shared" si="78"/>
        <v>3.5319190625345942E-2</v>
      </c>
      <c r="AQ133" s="4">
        <f t="shared" si="78"/>
        <v>2.3969442072658165E-2</v>
      </c>
      <c r="AR133" s="4">
        <f t="shared" si="78"/>
        <v>1.6202243558389728E-2</v>
      </c>
    </row>
    <row r="134" spans="1:44" x14ac:dyDescent="0.25">
      <c r="A134" s="25"/>
      <c r="B134" s="40"/>
    </row>
    <row r="135" spans="1:44" ht="15.75" thickBot="1" x14ac:dyDescent="0.3"/>
    <row r="136" spans="1:44" ht="15.75" thickBot="1" x14ac:dyDescent="0.3">
      <c r="A136" s="26" t="s">
        <v>208</v>
      </c>
      <c r="B136" s="27">
        <v>2023</v>
      </c>
      <c r="C136" s="27">
        <v>2024</v>
      </c>
      <c r="D136" s="27">
        <v>2025</v>
      </c>
      <c r="E136" s="27">
        <v>2026</v>
      </c>
      <c r="F136" s="27">
        <v>2027</v>
      </c>
      <c r="G136" s="27">
        <v>2028</v>
      </c>
      <c r="H136" s="27">
        <v>2029</v>
      </c>
      <c r="I136" s="27">
        <v>2030</v>
      </c>
      <c r="J136" s="27">
        <v>2031</v>
      </c>
      <c r="K136" s="27">
        <v>2032</v>
      </c>
      <c r="L136" s="27">
        <v>2033</v>
      </c>
      <c r="M136" s="27">
        <v>2034</v>
      </c>
      <c r="N136" s="27">
        <v>2035</v>
      </c>
      <c r="O136" s="27">
        <v>2036</v>
      </c>
      <c r="P136" s="27">
        <v>2037</v>
      </c>
      <c r="Q136" s="27">
        <v>2038</v>
      </c>
      <c r="R136" s="27">
        <v>2039</v>
      </c>
      <c r="S136" s="27">
        <v>2040</v>
      </c>
      <c r="T136" s="27">
        <v>2041</v>
      </c>
      <c r="U136" s="27">
        <v>2042</v>
      </c>
      <c r="V136" s="27">
        <v>2043</v>
      </c>
      <c r="W136" s="27">
        <v>2044</v>
      </c>
      <c r="X136" s="27">
        <v>2045</v>
      </c>
      <c r="Y136" s="27">
        <v>2046</v>
      </c>
      <c r="Z136" s="27">
        <v>2047</v>
      </c>
      <c r="AA136" s="27">
        <v>2048</v>
      </c>
      <c r="AB136" s="27">
        <v>2049</v>
      </c>
      <c r="AC136" s="28">
        <v>2050</v>
      </c>
    </row>
    <row r="137" spans="1:44" x14ac:dyDescent="0.25">
      <c r="A137" s="29" t="str">
        <f t="shared" ref="A137:A151" si="81">A117</f>
        <v>Capex vehicle</v>
      </c>
      <c r="B137" s="62">
        <f t="shared" ref="B137:B146" si="82">$B117+($C117-$B117)*(1-Q117)</f>
        <v>15000000</v>
      </c>
      <c r="C137" s="62">
        <f t="shared" ref="C137:C146" si="83">$B117+($C117-$B117)*(1-R117)</f>
        <v>15000000</v>
      </c>
      <c r="D137" s="62">
        <f t="shared" ref="D137:D146" si="84">$B117+($C117-$B117)*(1-S117)</f>
        <v>15000000</v>
      </c>
      <c r="E137" s="62">
        <f t="shared" ref="E137:E146" si="85">$B117+($C117-$B117)*(1-T117)</f>
        <v>15000000</v>
      </c>
      <c r="F137" s="62">
        <f t="shared" ref="F137:F146" si="86">$B117+($C117-$B117)*(1-U117)</f>
        <v>15000000</v>
      </c>
      <c r="G137" s="62">
        <f t="shared" ref="G137:G146" si="87">$B117+($C117-$B117)*(1-V117)</f>
        <v>15000000</v>
      </c>
      <c r="H137" s="62">
        <f t="shared" ref="H137:H146" si="88">$B117+($C117-$B117)*(1-W117)</f>
        <v>15000000</v>
      </c>
      <c r="I137" s="62">
        <f t="shared" ref="I137:I146" si="89">$B117+($C117-$B117)*(1-X117)</f>
        <v>15000000</v>
      </c>
      <c r="J137" s="62">
        <f t="shared" ref="J137:J146" si="90">$B117+($C117-$B117)*(1-Y117)</f>
        <v>15000000</v>
      </c>
      <c r="K137" s="62">
        <f t="shared" ref="K137:K146" si="91">$B117+($C117-$B117)*(1-Z117)</f>
        <v>15000000</v>
      </c>
      <c r="L137" s="62">
        <f t="shared" ref="L137:L146" si="92">$B117+($C117-$B117)*(1-AA117)</f>
        <v>15000000</v>
      </c>
      <c r="M137" s="62">
        <f t="shared" ref="M137:M146" si="93">$B117+($C117-$B117)*(1-AB117)</f>
        <v>15000000</v>
      </c>
      <c r="N137" s="62">
        <f t="shared" ref="N137:N146" si="94">$B117+($C117-$B117)*(1-AC117)</f>
        <v>15000000</v>
      </c>
      <c r="O137" s="62">
        <f t="shared" ref="O137:O146" si="95">$B117+($C117-$B117)*(1-AD117)</f>
        <v>15000000</v>
      </c>
      <c r="P137" s="62">
        <f t="shared" ref="P137:P146" si="96">$B117+($C117-$B117)*(1-AE117)</f>
        <v>15000000</v>
      </c>
      <c r="Q137" s="62">
        <f t="shared" ref="Q137:Q146" si="97">$B117+($C117-$B117)*(1-AF117)</f>
        <v>15000000</v>
      </c>
      <c r="R137" s="62">
        <f t="shared" ref="R137:R146" si="98">$B117+($C117-$B117)*(1-AG117)</f>
        <v>15000000</v>
      </c>
      <c r="S137" s="62">
        <f t="shared" ref="S137:S146" si="99">$B117+($C117-$B117)*(1-AH117)</f>
        <v>15000000</v>
      </c>
      <c r="T137" s="62">
        <f t="shared" ref="T137:T146" si="100">$B117+($C117-$B117)*(1-AI117)</f>
        <v>15000000</v>
      </c>
      <c r="U137" s="62">
        <f t="shared" ref="U137:U146" si="101">$B117+($C117-$B117)*(1-AJ117)</f>
        <v>15000000</v>
      </c>
      <c r="V137" s="62">
        <f t="shared" ref="V137:V146" si="102">$B117+($C117-$B117)*(1-AK117)</f>
        <v>15000000</v>
      </c>
      <c r="W137" s="62">
        <f t="shared" ref="W137:W146" si="103">$B117+($C117-$B117)*(1-AL117)</f>
        <v>15000000</v>
      </c>
      <c r="X137" s="62">
        <f t="shared" ref="X137:X146" si="104">$B117+($C117-$B117)*(1-AM117)</f>
        <v>15000000</v>
      </c>
      <c r="Y137" s="62">
        <f t="shared" ref="Y137:Y146" si="105">$B117+($C117-$B117)*(1-AN117)</f>
        <v>15000000</v>
      </c>
      <c r="Z137" s="62">
        <f t="shared" ref="Z137:Z146" si="106">$B117+($C117-$B117)*(1-AO117)</f>
        <v>15000000</v>
      </c>
      <c r="AA137" s="62">
        <f t="shared" ref="AA137:AA146" si="107">$B117+($C117-$B117)*(1-AP117)</f>
        <v>15000000</v>
      </c>
      <c r="AB137" s="62">
        <f t="shared" ref="AB137:AB146" si="108">$B117+($C117-$B117)*(1-AQ117)</f>
        <v>15000000</v>
      </c>
      <c r="AC137" s="62">
        <f t="shared" ref="AC137:AC146" si="109">$B117+($C117-$B117)*(1-AR117)</f>
        <v>15000000</v>
      </c>
    </row>
    <row r="138" spans="1:44" x14ac:dyDescent="0.25">
      <c r="A138" s="30" t="str">
        <f t="shared" si="81"/>
        <v>Residual value (vehicle)</v>
      </c>
      <c r="B138" s="62">
        <f t="shared" si="82"/>
        <v>-1498352.8090760889</v>
      </c>
      <c r="C138" s="62">
        <f t="shared" si="83"/>
        <v>-1497640.194864423</v>
      </c>
      <c r="D138" s="62">
        <f t="shared" si="84"/>
        <v>-1496620.1034926248</v>
      </c>
      <c r="E138" s="62">
        <f t="shared" si="85"/>
        <v>-1495160.7910492355</v>
      </c>
      <c r="F138" s="62">
        <f t="shared" si="86"/>
        <v>-1493075.111554354</v>
      </c>
      <c r="G138" s="62">
        <f t="shared" si="87"/>
        <v>-1490098.396181128</v>
      </c>
      <c r="H138" s="62">
        <f t="shared" si="88"/>
        <v>-1485858.8232214369</v>
      </c>
      <c r="I138" s="62">
        <f t="shared" si="89"/>
        <v>-1479839.2373690403</v>
      </c>
      <c r="J138" s="62">
        <f t="shared" si="90"/>
        <v>-1471331.1312119458</v>
      </c>
      <c r="K138" s="62">
        <f t="shared" si="91"/>
        <v>-1459385.9036663352</v>
      </c>
      <c r="L138" s="62">
        <f t="shared" si="92"/>
        <v>-1442777.7011260611</v>
      </c>
      <c r="M138" s="62">
        <f t="shared" si="93"/>
        <v>-1420008.4767574384</v>
      </c>
      <c r="N138" s="62">
        <f t="shared" si="94"/>
        <v>-1389409.0790574525</v>
      </c>
      <c r="O138" s="62">
        <f t="shared" si="95"/>
        <v>-1349409.7548946792</v>
      </c>
      <c r="P138" s="62">
        <f t="shared" si="96"/>
        <v>-1299037.3668749502</v>
      </c>
      <c r="Q138" s="62">
        <f t="shared" si="97"/>
        <v>-1238591.9471909001</v>
      </c>
      <c r="R138" s="62">
        <f t="shared" si="98"/>
        <v>-1170241.8591063719</v>
      </c>
      <c r="S138" s="62">
        <f t="shared" si="99"/>
        <v>-1098084.9515488902</v>
      </c>
      <c r="T138" s="62">
        <f t="shared" si="100"/>
        <v>-1027347.9569664295</v>
      </c>
      <c r="U138" s="62">
        <f t="shared" si="101"/>
        <v>-962954.61477923405</v>
      </c>
      <c r="V138" s="62">
        <f t="shared" si="102"/>
        <v>-908229.44370838301</v>
      </c>
      <c r="W138" s="62">
        <f t="shared" si="103"/>
        <v>-864404.38240348652</v>
      </c>
      <c r="X138" s="62">
        <f t="shared" si="104"/>
        <v>-830963.91553282493</v>
      </c>
      <c r="Y138" s="62">
        <f t="shared" si="105"/>
        <v>-806382.49045356887</v>
      </c>
      <c r="Z138" s="62">
        <f t="shared" si="106"/>
        <v>-788807.1271331266</v>
      </c>
      <c r="AA138" s="62">
        <f t="shared" si="107"/>
        <v>-776489.39296900947</v>
      </c>
      <c r="AB138" s="62">
        <f t="shared" si="108"/>
        <v>-767977.08155449363</v>
      </c>
      <c r="AC138" s="62">
        <f t="shared" si="109"/>
        <v>-762151.68266879232</v>
      </c>
    </row>
    <row r="139" spans="1:44" x14ac:dyDescent="0.25">
      <c r="A139" s="30" t="str">
        <f t="shared" si="81"/>
        <v>Capex costumization</v>
      </c>
      <c r="B139" s="62">
        <f t="shared" si="82"/>
        <v>5000000</v>
      </c>
      <c r="C139" s="62">
        <f t="shared" si="83"/>
        <v>5000000</v>
      </c>
      <c r="D139" s="62">
        <f t="shared" si="84"/>
        <v>5000000</v>
      </c>
      <c r="E139" s="62">
        <f t="shared" si="85"/>
        <v>5000000</v>
      </c>
      <c r="F139" s="62">
        <f t="shared" si="86"/>
        <v>5000000</v>
      </c>
      <c r="G139" s="62">
        <f t="shared" si="87"/>
        <v>5000000</v>
      </c>
      <c r="H139" s="62">
        <f t="shared" si="88"/>
        <v>5000000</v>
      </c>
      <c r="I139" s="62">
        <f t="shared" si="89"/>
        <v>5000000</v>
      </c>
      <c r="J139" s="62">
        <f t="shared" si="90"/>
        <v>5000000</v>
      </c>
      <c r="K139" s="62">
        <f t="shared" si="91"/>
        <v>5000000</v>
      </c>
      <c r="L139" s="62">
        <f t="shared" si="92"/>
        <v>5000000</v>
      </c>
      <c r="M139" s="62">
        <f t="shared" si="93"/>
        <v>5000000</v>
      </c>
      <c r="N139" s="62">
        <f t="shared" si="94"/>
        <v>5000000</v>
      </c>
      <c r="O139" s="62">
        <f t="shared" si="95"/>
        <v>5000000</v>
      </c>
      <c r="P139" s="62">
        <f t="shared" si="96"/>
        <v>5000000</v>
      </c>
      <c r="Q139" s="62">
        <f t="shared" si="97"/>
        <v>5000000</v>
      </c>
      <c r="R139" s="62">
        <f t="shared" si="98"/>
        <v>5000000</v>
      </c>
      <c r="S139" s="62">
        <f t="shared" si="99"/>
        <v>5000000</v>
      </c>
      <c r="T139" s="62">
        <f t="shared" si="100"/>
        <v>5000000</v>
      </c>
      <c r="U139" s="62">
        <f t="shared" si="101"/>
        <v>5000000</v>
      </c>
      <c r="V139" s="62">
        <f t="shared" si="102"/>
        <v>5000000</v>
      </c>
      <c r="W139" s="62">
        <f t="shared" si="103"/>
        <v>5000000</v>
      </c>
      <c r="X139" s="62">
        <f t="shared" si="104"/>
        <v>5000000</v>
      </c>
      <c r="Y139" s="62">
        <f t="shared" si="105"/>
        <v>5000000</v>
      </c>
      <c r="Z139" s="62">
        <f t="shared" si="106"/>
        <v>5000000</v>
      </c>
      <c r="AA139" s="62">
        <f t="shared" si="107"/>
        <v>5000000</v>
      </c>
      <c r="AB139" s="62">
        <f t="shared" si="108"/>
        <v>5000000</v>
      </c>
      <c r="AC139" s="62">
        <f t="shared" si="109"/>
        <v>5000000</v>
      </c>
    </row>
    <row r="140" spans="1:44" x14ac:dyDescent="0.25">
      <c r="A140" s="30" t="str">
        <f t="shared" si="81"/>
        <v>Residual value (costumization)</v>
      </c>
      <c r="B140" s="62">
        <f t="shared" si="82"/>
        <v>-500000</v>
      </c>
      <c r="C140" s="62">
        <f t="shared" si="83"/>
        <v>-500000</v>
      </c>
      <c r="D140" s="62">
        <f t="shared" si="84"/>
        <v>-500000</v>
      </c>
      <c r="E140" s="62">
        <f t="shared" si="85"/>
        <v>-500000</v>
      </c>
      <c r="F140" s="62">
        <f t="shared" si="86"/>
        <v>-500000</v>
      </c>
      <c r="G140" s="62">
        <f t="shared" si="87"/>
        <v>-500000</v>
      </c>
      <c r="H140" s="62">
        <f t="shared" si="88"/>
        <v>-500000</v>
      </c>
      <c r="I140" s="62">
        <f t="shared" si="89"/>
        <v>-500000</v>
      </c>
      <c r="J140" s="62">
        <f t="shared" si="90"/>
        <v>-500000</v>
      </c>
      <c r="K140" s="62">
        <f t="shared" si="91"/>
        <v>-500000</v>
      </c>
      <c r="L140" s="62">
        <f t="shared" si="92"/>
        <v>-500000</v>
      </c>
      <c r="M140" s="62">
        <f t="shared" si="93"/>
        <v>-500000</v>
      </c>
      <c r="N140" s="62">
        <f t="shared" si="94"/>
        <v>-500000</v>
      </c>
      <c r="O140" s="62">
        <f t="shared" si="95"/>
        <v>-500000</v>
      </c>
      <c r="P140" s="62">
        <f t="shared" si="96"/>
        <v>-500000</v>
      </c>
      <c r="Q140" s="62">
        <f t="shared" si="97"/>
        <v>-500000</v>
      </c>
      <c r="R140" s="62">
        <f t="shared" si="98"/>
        <v>-500000</v>
      </c>
      <c r="S140" s="62">
        <f t="shared" si="99"/>
        <v>-500000</v>
      </c>
      <c r="T140" s="62">
        <f t="shared" si="100"/>
        <v>-500000</v>
      </c>
      <c r="U140" s="62">
        <f t="shared" si="101"/>
        <v>-500000</v>
      </c>
      <c r="V140" s="62">
        <f t="shared" si="102"/>
        <v>-500000</v>
      </c>
      <c r="W140" s="62">
        <f t="shared" si="103"/>
        <v>-500000</v>
      </c>
      <c r="X140" s="62">
        <f t="shared" si="104"/>
        <v>-500000</v>
      </c>
      <c r="Y140" s="62">
        <f t="shared" si="105"/>
        <v>-500000</v>
      </c>
      <c r="Z140" s="62">
        <f t="shared" si="106"/>
        <v>-500000</v>
      </c>
      <c r="AA140" s="62">
        <f t="shared" si="107"/>
        <v>-500000</v>
      </c>
      <c r="AB140" s="62">
        <f t="shared" si="108"/>
        <v>-500000</v>
      </c>
      <c r="AC140" s="62">
        <f t="shared" si="109"/>
        <v>-500000</v>
      </c>
    </row>
    <row r="141" spans="1:44" x14ac:dyDescent="0.25">
      <c r="A141" s="30" t="str">
        <f t="shared" si="81"/>
        <v>WACC</v>
      </c>
      <c r="B141" s="62">
        <f t="shared" si="82"/>
        <v>0.06</v>
      </c>
      <c r="C141" s="62">
        <f t="shared" si="83"/>
        <v>0.06</v>
      </c>
      <c r="D141" s="62">
        <f t="shared" si="84"/>
        <v>0.06</v>
      </c>
      <c r="E141" s="62">
        <f t="shared" si="85"/>
        <v>0.06</v>
      </c>
      <c r="F141" s="62">
        <f t="shared" si="86"/>
        <v>0.06</v>
      </c>
      <c r="G141" s="62">
        <f t="shared" si="87"/>
        <v>0.06</v>
      </c>
      <c r="H141" s="62">
        <f t="shared" si="88"/>
        <v>0.06</v>
      </c>
      <c r="I141" s="62">
        <f t="shared" si="89"/>
        <v>0.06</v>
      </c>
      <c r="J141" s="62">
        <f t="shared" si="90"/>
        <v>0.06</v>
      </c>
      <c r="K141" s="62">
        <f t="shared" si="91"/>
        <v>0.06</v>
      </c>
      <c r="L141" s="62">
        <f t="shared" si="92"/>
        <v>0.06</v>
      </c>
      <c r="M141" s="62">
        <f t="shared" si="93"/>
        <v>0.06</v>
      </c>
      <c r="N141" s="62">
        <f t="shared" si="94"/>
        <v>0.06</v>
      </c>
      <c r="O141" s="62">
        <f t="shared" si="95"/>
        <v>0.06</v>
      </c>
      <c r="P141" s="62">
        <f t="shared" si="96"/>
        <v>0.06</v>
      </c>
      <c r="Q141" s="62">
        <f t="shared" si="97"/>
        <v>0.06</v>
      </c>
      <c r="R141" s="62">
        <f t="shared" si="98"/>
        <v>0.06</v>
      </c>
      <c r="S141" s="62">
        <f t="shared" si="99"/>
        <v>0.06</v>
      </c>
      <c r="T141" s="62">
        <f t="shared" si="100"/>
        <v>0.06</v>
      </c>
      <c r="U141" s="62">
        <f t="shared" si="101"/>
        <v>0.06</v>
      </c>
      <c r="V141" s="62">
        <f t="shared" si="102"/>
        <v>0.06</v>
      </c>
      <c r="W141" s="62">
        <f t="shared" si="103"/>
        <v>0.06</v>
      </c>
      <c r="X141" s="62">
        <f t="shared" si="104"/>
        <v>0.06</v>
      </c>
      <c r="Y141" s="62">
        <f t="shared" si="105"/>
        <v>0.06</v>
      </c>
      <c r="Z141" s="62">
        <f t="shared" si="106"/>
        <v>0.06</v>
      </c>
      <c r="AA141" s="62">
        <f t="shared" si="107"/>
        <v>0.06</v>
      </c>
      <c r="AB141" s="62">
        <f t="shared" si="108"/>
        <v>0.06</v>
      </c>
      <c r="AC141" s="62">
        <f t="shared" si="109"/>
        <v>0.06</v>
      </c>
    </row>
    <row r="142" spans="1:44" x14ac:dyDescent="0.25">
      <c r="A142" s="30" t="str">
        <f t="shared" si="81"/>
        <v>Opex fix (admin, crew, insurance)</v>
      </c>
      <c r="B142" s="62">
        <f t="shared" si="82"/>
        <v>1208235.294117647</v>
      </c>
      <c r="C142" s="62">
        <f t="shared" si="83"/>
        <v>1208235.294117647</v>
      </c>
      <c r="D142" s="62">
        <f t="shared" si="84"/>
        <v>1208235.294117647</v>
      </c>
      <c r="E142" s="62">
        <f t="shared" si="85"/>
        <v>1208235.294117647</v>
      </c>
      <c r="F142" s="62">
        <f t="shared" si="86"/>
        <v>1208235.294117647</v>
      </c>
      <c r="G142" s="62">
        <f t="shared" si="87"/>
        <v>1208235.294117647</v>
      </c>
      <c r="H142" s="62">
        <f t="shared" si="88"/>
        <v>1208235.294117647</v>
      </c>
      <c r="I142" s="62">
        <f t="shared" si="89"/>
        <v>1208235.294117647</v>
      </c>
      <c r="J142" s="62">
        <f t="shared" si="90"/>
        <v>1208235.294117647</v>
      </c>
      <c r="K142" s="62">
        <f t="shared" si="91"/>
        <v>1208235.294117647</v>
      </c>
      <c r="L142" s="62">
        <f t="shared" si="92"/>
        <v>1208235.294117647</v>
      </c>
      <c r="M142" s="62">
        <f t="shared" si="93"/>
        <v>1208235.294117647</v>
      </c>
      <c r="N142" s="62">
        <f t="shared" si="94"/>
        <v>1208235.294117647</v>
      </c>
      <c r="O142" s="62">
        <f t="shared" si="95"/>
        <v>1208235.294117647</v>
      </c>
      <c r="P142" s="62">
        <f t="shared" si="96"/>
        <v>1208235.294117647</v>
      </c>
      <c r="Q142" s="62">
        <f t="shared" si="97"/>
        <v>1208235.294117647</v>
      </c>
      <c r="R142" s="62">
        <f t="shared" si="98"/>
        <v>1208235.294117647</v>
      </c>
      <c r="S142" s="62">
        <f t="shared" si="99"/>
        <v>1208235.294117647</v>
      </c>
      <c r="T142" s="62">
        <f t="shared" si="100"/>
        <v>1208235.294117647</v>
      </c>
      <c r="U142" s="62">
        <f t="shared" si="101"/>
        <v>1208235.294117647</v>
      </c>
      <c r="V142" s="62">
        <f t="shared" si="102"/>
        <v>1208235.294117647</v>
      </c>
      <c r="W142" s="62">
        <f t="shared" si="103"/>
        <v>1208235.294117647</v>
      </c>
      <c r="X142" s="62">
        <f t="shared" si="104"/>
        <v>1208235.294117647</v>
      </c>
      <c r="Y142" s="62">
        <f t="shared" si="105"/>
        <v>1208235.294117647</v>
      </c>
      <c r="Z142" s="62">
        <f t="shared" si="106"/>
        <v>1208235.294117647</v>
      </c>
      <c r="AA142" s="62">
        <f t="shared" si="107"/>
        <v>1208235.294117647</v>
      </c>
      <c r="AB142" s="62">
        <f t="shared" si="108"/>
        <v>1208235.294117647</v>
      </c>
      <c r="AC142" s="62">
        <f t="shared" si="109"/>
        <v>1208235.294117647</v>
      </c>
    </row>
    <row r="143" spans="1:44" x14ac:dyDescent="0.25">
      <c r="A143" s="30" t="str">
        <f t="shared" si="81"/>
        <v>Opex maintenance &amp; repair</v>
      </c>
      <c r="B143" s="62">
        <f t="shared" si="82"/>
        <v>488235.29411764705</v>
      </c>
      <c r="C143" s="62">
        <f t="shared" si="83"/>
        <v>488235.29411764705</v>
      </c>
      <c r="D143" s="62">
        <f t="shared" si="84"/>
        <v>488235.29411764705</v>
      </c>
      <c r="E143" s="62">
        <f t="shared" si="85"/>
        <v>488235.29411764705</v>
      </c>
      <c r="F143" s="62">
        <f t="shared" si="86"/>
        <v>488235.29411764705</v>
      </c>
      <c r="G143" s="62">
        <f t="shared" si="87"/>
        <v>488235.29411764705</v>
      </c>
      <c r="H143" s="62">
        <f t="shared" si="88"/>
        <v>488235.29411764705</v>
      </c>
      <c r="I143" s="62">
        <f t="shared" si="89"/>
        <v>488235.29411764705</v>
      </c>
      <c r="J143" s="62">
        <f t="shared" si="90"/>
        <v>488235.29411764705</v>
      </c>
      <c r="K143" s="62">
        <f t="shared" si="91"/>
        <v>488235.29411764705</v>
      </c>
      <c r="L143" s="62">
        <f t="shared" si="92"/>
        <v>488235.29411764705</v>
      </c>
      <c r="M143" s="62">
        <f t="shared" si="93"/>
        <v>488235.29411764705</v>
      </c>
      <c r="N143" s="62">
        <f t="shared" si="94"/>
        <v>488235.29411764705</v>
      </c>
      <c r="O143" s="62">
        <f t="shared" si="95"/>
        <v>488235.29411764705</v>
      </c>
      <c r="P143" s="62">
        <f t="shared" si="96"/>
        <v>488235.29411764705</v>
      </c>
      <c r="Q143" s="62">
        <f t="shared" si="97"/>
        <v>488235.29411764705</v>
      </c>
      <c r="R143" s="62">
        <f t="shared" si="98"/>
        <v>488235.29411764705</v>
      </c>
      <c r="S143" s="62">
        <f t="shared" si="99"/>
        <v>488235.29411764705</v>
      </c>
      <c r="T143" s="62">
        <f t="shared" si="100"/>
        <v>488235.29411764705</v>
      </c>
      <c r="U143" s="62">
        <f t="shared" si="101"/>
        <v>488235.29411764705</v>
      </c>
      <c r="V143" s="62">
        <f t="shared" si="102"/>
        <v>488235.29411764705</v>
      </c>
      <c r="W143" s="62">
        <f t="shared" si="103"/>
        <v>488235.29411764705</v>
      </c>
      <c r="X143" s="62">
        <f t="shared" si="104"/>
        <v>488235.29411764705</v>
      </c>
      <c r="Y143" s="62">
        <f t="shared" si="105"/>
        <v>488235.29411764705</v>
      </c>
      <c r="Z143" s="62">
        <f t="shared" si="106"/>
        <v>488235.29411764705</v>
      </c>
      <c r="AA143" s="62">
        <f t="shared" si="107"/>
        <v>488235.29411764705</v>
      </c>
      <c r="AB143" s="62">
        <f t="shared" si="108"/>
        <v>488235.29411764705</v>
      </c>
      <c r="AC143" s="62">
        <f t="shared" si="109"/>
        <v>488235.29411764705</v>
      </c>
    </row>
    <row r="144" spans="1:44" x14ac:dyDescent="0.25">
      <c r="A144" s="30" t="str">
        <f t="shared" si="81"/>
        <v>Opex var (mode-fees)</v>
      </c>
      <c r="B144" s="62">
        <f t="shared" si="82"/>
        <v>1.6886890630966982</v>
      </c>
      <c r="C144" s="62">
        <f t="shared" si="83"/>
        <v>1.6886890630966982</v>
      </c>
      <c r="D144" s="62">
        <f t="shared" si="84"/>
        <v>1.6886890630966982</v>
      </c>
      <c r="E144" s="62">
        <f t="shared" si="85"/>
        <v>1.6886890630966982</v>
      </c>
      <c r="F144" s="62">
        <f t="shared" si="86"/>
        <v>1.6886890630966982</v>
      </c>
      <c r="G144" s="62">
        <f t="shared" si="87"/>
        <v>1.6886890630966982</v>
      </c>
      <c r="H144" s="62">
        <f t="shared" si="88"/>
        <v>1.6886890630966982</v>
      </c>
      <c r="I144" s="62">
        <f t="shared" si="89"/>
        <v>1.6886890630966982</v>
      </c>
      <c r="J144" s="62">
        <f t="shared" si="90"/>
        <v>1.6886890630966982</v>
      </c>
      <c r="K144" s="62">
        <f t="shared" si="91"/>
        <v>1.6886890630966982</v>
      </c>
      <c r="L144" s="62">
        <f t="shared" si="92"/>
        <v>1.6886890630966982</v>
      </c>
      <c r="M144" s="62">
        <f t="shared" si="93"/>
        <v>1.6886890630966982</v>
      </c>
      <c r="N144" s="62">
        <f t="shared" si="94"/>
        <v>1.6886890630966982</v>
      </c>
      <c r="O144" s="62">
        <f t="shared" si="95"/>
        <v>1.6886890630966982</v>
      </c>
      <c r="P144" s="62">
        <f t="shared" si="96"/>
        <v>1.6886890630966982</v>
      </c>
      <c r="Q144" s="62">
        <f t="shared" si="97"/>
        <v>1.6886890630966982</v>
      </c>
      <c r="R144" s="62">
        <f t="shared" si="98"/>
        <v>1.6886890630966982</v>
      </c>
      <c r="S144" s="62">
        <f t="shared" si="99"/>
        <v>1.6886890630966982</v>
      </c>
      <c r="T144" s="62">
        <f t="shared" si="100"/>
        <v>1.6886890630966982</v>
      </c>
      <c r="U144" s="62">
        <f t="shared" si="101"/>
        <v>1.6886890630966982</v>
      </c>
      <c r="V144" s="62">
        <f t="shared" si="102"/>
        <v>1.6886890630966982</v>
      </c>
      <c r="W144" s="62">
        <f t="shared" si="103"/>
        <v>1.6886890630966982</v>
      </c>
      <c r="X144" s="62">
        <f t="shared" si="104"/>
        <v>1.6886890630966982</v>
      </c>
      <c r="Y144" s="62">
        <f t="shared" si="105"/>
        <v>1.6886890630966982</v>
      </c>
      <c r="Z144" s="62">
        <f t="shared" si="106"/>
        <v>1.6886890630966982</v>
      </c>
      <c r="AA144" s="62">
        <f t="shared" si="107"/>
        <v>1.6886890630966982</v>
      </c>
      <c r="AB144" s="62">
        <f t="shared" si="108"/>
        <v>1.6886890630966982</v>
      </c>
      <c r="AC144" s="62">
        <f t="shared" si="109"/>
        <v>1.6886890630966982</v>
      </c>
    </row>
    <row r="145" spans="1:29" x14ac:dyDescent="0.25">
      <c r="A145" s="30" t="str">
        <f t="shared" si="81"/>
        <v>Fuel Economy</v>
      </c>
      <c r="B145" s="62">
        <f t="shared" si="82"/>
        <v>646.89677603543487</v>
      </c>
      <c r="C145" s="62">
        <f t="shared" si="83"/>
        <v>646.85211887817047</v>
      </c>
      <c r="D145" s="62">
        <f t="shared" si="84"/>
        <v>646.78819315220449</v>
      </c>
      <c r="E145" s="62">
        <f t="shared" si="85"/>
        <v>646.6967429057521</v>
      </c>
      <c r="F145" s="62">
        <f t="shared" si="86"/>
        <v>646.5660403240729</v>
      </c>
      <c r="G145" s="62">
        <f t="shared" si="87"/>
        <v>646.37949949401741</v>
      </c>
      <c r="H145" s="62">
        <f t="shared" si="88"/>
        <v>646.11381958854338</v>
      </c>
      <c r="I145" s="62">
        <f t="shared" si="89"/>
        <v>645.73659220845991</v>
      </c>
      <c r="J145" s="62">
        <f t="shared" si="90"/>
        <v>645.20341755594859</v>
      </c>
      <c r="K145" s="62">
        <f t="shared" si="91"/>
        <v>644.4548499630904</v>
      </c>
      <c r="L145" s="62">
        <f t="shared" si="92"/>
        <v>643.41406927056653</v>
      </c>
      <c r="M145" s="62">
        <f t="shared" si="93"/>
        <v>641.98719787679943</v>
      </c>
      <c r="N145" s="62">
        <f t="shared" si="94"/>
        <v>640.0696356209337</v>
      </c>
      <c r="O145" s="62">
        <f t="shared" si="95"/>
        <v>637.56301130673319</v>
      </c>
      <c r="P145" s="62">
        <f t="shared" si="96"/>
        <v>634.40634165749691</v>
      </c>
      <c r="Q145" s="62">
        <f t="shared" si="97"/>
        <v>630.6184286906298</v>
      </c>
      <c r="R145" s="62">
        <f t="shared" si="98"/>
        <v>626.33515650399931</v>
      </c>
      <c r="S145" s="62">
        <f t="shared" si="99"/>
        <v>621.81332363039712</v>
      </c>
      <c r="T145" s="62">
        <f t="shared" si="100"/>
        <v>617.38047196989623</v>
      </c>
      <c r="U145" s="62">
        <f t="shared" si="101"/>
        <v>613.34515585949862</v>
      </c>
      <c r="V145" s="62">
        <f t="shared" si="102"/>
        <v>609.91571180572532</v>
      </c>
      <c r="W145" s="62">
        <f t="shared" si="103"/>
        <v>607.1693412972852</v>
      </c>
      <c r="X145" s="62">
        <f t="shared" si="104"/>
        <v>605.0737387067237</v>
      </c>
      <c r="Y145" s="62">
        <f t="shared" si="105"/>
        <v>603.53330273509027</v>
      </c>
      <c r="Z145" s="62">
        <f t="shared" si="106"/>
        <v>602.43191330034256</v>
      </c>
      <c r="AA145" s="62">
        <f t="shared" si="107"/>
        <v>601.66000195939125</v>
      </c>
      <c r="AB145" s="62">
        <f t="shared" si="108"/>
        <v>601.12656377741496</v>
      </c>
      <c r="AC145" s="62">
        <f t="shared" si="109"/>
        <v>600.7615054472443</v>
      </c>
    </row>
    <row r="146" spans="1:29" x14ac:dyDescent="0.25">
      <c r="A146" s="30" t="str">
        <f t="shared" si="81"/>
        <v>Fuel Cost</v>
      </c>
      <c r="B146" s="62">
        <f t="shared" si="82"/>
        <v>0.06</v>
      </c>
      <c r="C146" s="62">
        <f t="shared" si="83"/>
        <v>0.06</v>
      </c>
      <c r="D146" s="62">
        <f t="shared" si="84"/>
        <v>0.06</v>
      </c>
      <c r="E146" s="62">
        <f t="shared" si="85"/>
        <v>0.06</v>
      </c>
      <c r="F146" s="62">
        <f t="shared" si="86"/>
        <v>0.06</v>
      </c>
      <c r="G146" s="62">
        <f t="shared" si="87"/>
        <v>0.06</v>
      </c>
      <c r="H146" s="62">
        <f t="shared" si="88"/>
        <v>0.06</v>
      </c>
      <c r="I146" s="62">
        <f t="shared" si="89"/>
        <v>0.06</v>
      </c>
      <c r="J146" s="62">
        <f t="shared" si="90"/>
        <v>0.06</v>
      </c>
      <c r="K146" s="62">
        <f t="shared" si="91"/>
        <v>0.06</v>
      </c>
      <c r="L146" s="62">
        <f t="shared" si="92"/>
        <v>0.06</v>
      </c>
      <c r="M146" s="62">
        <f t="shared" si="93"/>
        <v>0.06</v>
      </c>
      <c r="N146" s="62">
        <f t="shared" si="94"/>
        <v>0.06</v>
      </c>
      <c r="O146" s="62">
        <f t="shared" si="95"/>
        <v>0.06</v>
      </c>
      <c r="P146" s="62">
        <f t="shared" si="96"/>
        <v>0.06</v>
      </c>
      <c r="Q146" s="62">
        <f t="shared" si="97"/>
        <v>0.06</v>
      </c>
      <c r="R146" s="62">
        <f t="shared" si="98"/>
        <v>0.06</v>
      </c>
      <c r="S146" s="62">
        <f t="shared" si="99"/>
        <v>0.06</v>
      </c>
      <c r="T146" s="62">
        <f t="shared" si="100"/>
        <v>0.06</v>
      </c>
      <c r="U146" s="62">
        <f t="shared" si="101"/>
        <v>0.06</v>
      </c>
      <c r="V146" s="62">
        <f t="shared" si="102"/>
        <v>0.06</v>
      </c>
      <c r="W146" s="62">
        <f t="shared" si="103"/>
        <v>0.06</v>
      </c>
      <c r="X146" s="62">
        <f t="shared" si="104"/>
        <v>0.06</v>
      </c>
      <c r="Y146" s="62">
        <f t="shared" si="105"/>
        <v>0.06</v>
      </c>
      <c r="Z146" s="62">
        <f t="shared" si="106"/>
        <v>0.06</v>
      </c>
      <c r="AA146" s="62">
        <f t="shared" si="107"/>
        <v>0.06</v>
      </c>
      <c r="AB146" s="62">
        <f t="shared" si="108"/>
        <v>0.06</v>
      </c>
      <c r="AC146" s="62">
        <f t="shared" si="109"/>
        <v>0.06</v>
      </c>
    </row>
    <row r="147" spans="1:29" x14ac:dyDescent="0.25">
      <c r="A147" s="30" t="str">
        <f t="shared" si="81"/>
        <v>Emission Cost</v>
      </c>
      <c r="B147" s="98">
        <f>$B127+($C127-$B127)*(1-Q127)</f>
        <v>0</v>
      </c>
      <c r="C147" s="98">
        <f t="shared" ref="C147:AC147" si="110">$B127+($C127-$B127)*(1-R127)</f>
        <v>0</v>
      </c>
      <c r="D147" s="98">
        <f t="shared" si="110"/>
        <v>0</v>
      </c>
      <c r="E147" s="98">
        <f t="shared" si="110"/>
        <v>0</v>
      </c>
      <c r="F147" s="98">
        <f t="shared" si="110"/>
        <v>0</v>
      </c>
      <c r="G147" s="98">
        <f t="shared" si="110"/>
        <v>0</v>
      </c>
      <c r="H147" s="98">
        <f t="shared" si="110"/>
        <v>0</v>
      </c>
      <c r="I147" s="98">
        <f t="shared" si="110"/>
        <v>0</v>
      </c>
      <c r="J147" s="98">
        <f t="shared" si="110"/>
        <v>0</v>
      </c>
      <c r="K147" s="98">
        <f t="shared" si="110"/>
        <v>0</v>
      </c>
      <c r="L147" s="98">
        <f t="shared" si="110"/>
        <v>0</v>
      </c>
      <c r="M147" s="98">
        <f t="shared" si="110"/>
        <v>0</v>
      </c>
      <c r="N147" s="98">
        <f t="shared" si="110"/>
        <v>0</v>
      </c>
      <c r="O147" s="98">
        <f t="shared" si="110"/>
        <v>0</v>
      </c>
      <c r="P147" s="98">
        <f t="shared" si="110"/>
        <v>0</v>
      </c>
      <c r="Q147" s="98">
        <f t="shared" si="110"/>
        <v>0</v>
      </c>
      <c r="R147" s="98">
        <f t="shared" si="110"/>
        <v>0</v>
      </c>
      <c r="S147" s="98">
        <f t="shared" si="110"/>
        <v>0</v>
      </c>
      <c r="T147" s="98">
        <f t="shared" si="110"/>
        <v>0</v>
      </c>
      <c r="U147" s="98">
        <f t="shared" si="110"/>
        <v>0</v>
      </c>
      <c r="V147" s="98">
        <f t="shared" si="110"/>
        <v>0</v>
      </c>
      <c r="W147" s="98">
        <f t="shared" si="110"/>
        <v>0</v>
      </c>
      <c r="X147" s="98">
        <f t="shared" si="110"/>
        <v>0</v>
      </c>
      <c r="Y147" s="98">
        <f t="shared" si="110"/>
        <v>0</v>
      </c>
      <c r="Z147" s="98">
        <f t="shared" si="110"/>
        <v>0</v>
      </c>
      <c r="AA147" s="98">
        <f t="shared" si="110"/>
        <v>0</v>
      </c>
      <c r="AB147" s="98">
        <f t="shared" si="110"/>
        <v>0</v>
      </c>
      <c r="AC147" s="98">
        <f t="shared" si="110"/>
        <v>0</v>
      </c>
    </row>
    <row r="148" spans="1:29" x14ac:dyDescent="0.25">
      <c r="A148" s="30" t="str">
        <f t="shared" si="81"/>
        <v>Lifetime vehicle</v>
      </c>
      <c r="B148" s="62">
        <f>$B128+($C128-$B128)*(1-Q128)</f>
        <v>25</v>
      </c>
      <c r="C148" s="62">
        <f t="shared" ref="C148:L150" si="111">$B128+($C128-$B128)*(1-R128)</f>
        <v>25</v>
      </c>
      <c r="D148" s="62">
        <f t="shared" si="111"/>
        <v>25</v>
      </c>
      <c r="E148" s="62">
        <f t="shared" si="111"/>
        <v>25</v>
      </c>
      <c r="F148" s="62">
        <f t="shared" si="111"/>
        <v>25</v>
      </c>
      <c r="G148" s="62">
        <f t="shared" si="111"/>
        <v>25</v>
      </c>
      <c r="H148" s="62">
        <f t="shared" si="111"/>
        <v>25</v>
      </c>
      <c r="I148" s="62">
        <f t="shared" si="111"/>
        <v>25</v>
      </c>
      <c r="J148" s="62">
        <f t="shared" si="111"/>
        <v>25</v>
      </c>
      <c r="K148" s="62">
        <f t="shared" si="111"/>
        <v>25</v>
      </c>
      <c r="L148" s="62">
        <f t="shared" si="111"/>
        <v>25</v>
      </c>
      <c r="M148" s="62">
        <f t="shared" ref="M148:V150" si="112">$B128+($C128-$B128)*(1-AB128)</f>
        <v>25</v>
      </c>
      <c r="N148" s="62">
        <f t="shared" si="112"/>
        <v>25</v>
      </c>
      <c r="O148" s="62">
        <f t="shared" si="112"/>
        <v>25</v>
      </c>
      <c r="P148" s="62">
        <f t="shared" si="112"/>
        <v>25</v>
      </c>
      <c r="Q148" s="62">
        <f t="shared" si="112"/>
        <v>25</v>
      </c>
      <c r="R148" s="62">
        <f t="shared" si="112"/>
        <v>25</v>
      </c>
      <c r="S148" s="62">
        <f t="shared" si="112"/>
        <v>25</v>
      </c>
      <c r="T148" s="62">
        <f t="shared" si="112"/>
        <v>25</v>
      </c>
      <c r="U148" s="62">
        <f t="shared" si="112"/>
        <v>25</v>
      </c>
      <c r="V148" s="62">
        <f t="shared" si="112"/>
        <v>25</v>
      </c>
      <c r="W148" s="62">
        <f t="shared" ref="W148:AC150" si="113">$B128+($C128-$B128)*(1-AL128)</f>
        <v>25</v>
      </c>
      <c r="X148" s="62">
        <f t="shared" si="113"/>
        <v>25</v>
      </c>
      <c r="Y148" s="62">
        <f t="shared" si="113"/>
        <v>25</v>
      </c>
      <c r="Z148" s="62">
        <f t="shared" si="113"/>
        <v>25</v>
      </c>
      <c r="AA148" s="62">
        <f t="shared" si="113"/>
        <v>25</v>
      </c>
      <c r="AB148" s="62">
        <f t="shared" si="113"/>
        <v>25</v>
      </c>
      <c r="AC148" s="62">
        <f t="shared" si="113"/>
        <v>25</v>
      </c>
    </row>
    <row r="149" spans="1:29" x14ac:dyDescent="0.25">
      <c r="A149" s="30" t="str">
        <f t="shared" si="81"/>
        <v>Lifetime costumization</v>
      </c>
      <c r="B149" s="62">
        <f>$B129+($C129-$B129)*(1-Q129)</f>
        <v>25</v>
      </c>
      <c r="C149" s="62">
        <f t="shared" si="111"/>
        <v>25</v>
      </c>
      <c r="D149" s="62">
        <f t="shared" si="111"/>
        <v>25</v>
      </c>
      <c r="E149" s="62">
        <f t="shared" si="111"/>
        <v>25</v>
      </c>
      <c r="F149" s="62">
        <f t="shared" si="111"/>
        <v>25</v>
      </c>
      <c r="G149" s="62">
        <f t="shared" si="111"/>
        <v>25</v>
      </c>
      <c r="H149" s="62">
        <f t="shared" si="111"/>
        <v>25</v>
      </c>
      <c r="I149" s="62">
        <f t="shared" si="111"/>
        <v>25</v>
      </c>
      <c r="J149" s="62">
        <f t="shared" si="111"/>
        <v>25</v>
      </c>
      <c r="K149" s="62">
        <f t="shared" si="111"/>
        <v>25</v>
      </c>
      <c r="L149" s="62">
        <f t="shared" si="111"/>
        <v>25</v>
      </c>
      <c r="M149" s="62">
        <f t="shared" si="112"/>
        <v>25</v>
      </c>
      <c r="N149" s="62">
        <f t="shared" si="112"/>
        <v>25</v>
      </c>
      <c r="O149" s="62">
        <f t="shared" si="112"/>
        <v>25</v>
      </c>
      <c r="P149" s="62">
        <f t="shared" si="112"/>
        <v>25</v>
      </c>
      <c r="Q149" s="62">
        <f t="shared" si="112"/>
        <v>25</v>
      </c>
      <c r="R149" s="62">
        <f t="shared" si="112"/>
        <v>25</v>
      </c>
      <c r="S149" s="62">
        <f t="shared" si="112"/>
        <v>25</v>
      </c>
      <c r="T149" s="62">
        <f t="shared" si="112"/>
        <v>25</v>
      </c>
      <c r="U149" s="62">
        <f t="shared" si="112"/>
        <v>25</v>
      </c>
      <c r="V149" s="62">
        <f t="shared" si="112"/>
        <v>25</v>
      </c>
      <c r="W149" s="62">
        <f t="shared" si="113"/>
        <v>25</v>
      </c>
      <c r="X149" s="62">
        <f t="shared" si="113"/>
        <v>25</v>
      </c>
      <c r="Y149" s="62">
        <f t="shared" si="113"/>
        <v>25</v>
      </c>
      <c r="Z149" s="62">
        <f t="shared" si="113"/>
        <v>25</v>
      </c>
      <c r="AA149" s="62">
        <f t="shared" si="113"/>
        <v>25</v>
      </c>
      <c r="AB149" s="62">
        <f t="shared" si="113"/>
        <v>25</v>
      </c>
      <c r="AC149" s="62">
        <f t="shared" si="113"/>
        <v>25</v>
      </c>
    </row>
    <row r="150" spans="1:29" x14ac:dyDescent="0.25">
      <c r="A150" s="30" t="str">
        <f t="shared" si="81"/>
        <v>Tonnage .</v>
      </c>
      <c r="B150" s="62">
        <f>$B130+($C130-$B130)*(1-Q130)</f>
        <v>9450</v>
      </c>
      <c r="C150" s="62">
        <f t="shared" si="111"/>
        <v>9450</v>
      </c>
      <c r="D150" s="62">
        <f t="shared" si="111"/>
        <v>9450</v>
      </c>
      <c r="E150" s="62">
        <f t="shared" si="111"/>
        <v>9450</v>
      </c>
      <c r="F150" s="62">
        <f t="shared" si="111"/>
        <v>9450</v>
      </c>
      <c r="G150" s="62">
        <f t="shared" si="111"/>
        <v>9450</v>
      </c>
      <c r="H150" s="62">
        <f t="shared" si="111"/>
        <v>9450</v>
      </c>
      <c r="I150" s="62">
        <f t="shared" si="111"/>
        <v>9450</v>
      </c>
      <c r="J150" s="62">
        <f t="shared" si="111"/>
        <v>9450</v>
      </c>
      <c r="K150" s="62">
        <f t="shared" si="111"/>
        <v>9450</v>
      </c>
      <c r="L150" s="62">
        <f t="shared" si="111"/>
        <v>9450</v>
      </c>
      <c r="M150" s="62">
        <f t="shared" si="112"/>
        <v>9450</v>
      </c>
      <c r="N150" s="62">
        <f t="shared" si="112"/>
        <v>9450</v>
      </c>
      <c r="O150" s="62">
        <f t="shared" si="112"/>
        <v>9450</v>
      </c>
      <c r="P150" s="62">
        <f t="shared" si="112"/>
        <v>9450</v>
      </c>
      <c r="Q150" s="62">
        <f t="shared" si="112"/>
        <v>9450</v>
      </c>
      <c r="R150" s="62">
        <f t="shared" si="112"/>
        <v>9450</v>
      </c>
      <c r="S150" s="62">
        <f t="shared" si="112"/>
        <v>9450</v>
      </c>
      <c r="T150" s="62">
        <f t="shared" si="112"/>
        <v>9450</v>
      </c>
      <c r="U150" s="62">
        <f t="shared" si="112"/>
        <v>9450</v>
      </c>
      <c r="V150" s="62">
        <f t="shared" si="112"/>
        <v>9450</v>
      </c>
      <c r="W150" s="62">
        <f t="shared" si="113"/>
        <v>9450</v>
      </c>
      <c r="X150" s="62">
        <f t="shared" si="113"/>
        <v>9450</v>
      </c>
      <c r="Y150" s="62">
        <f t="shared" si="113"/>
        <v>9450</v>
      </c>
      <c r="Z150" s="62">
        <f t="shared" si="113"/>
        <v>9450</v>
      </c>
      <c r="AA150" s="62">
        <f t="shared" si="113"/>
        <v>9450</v>
      </c>
      <c r="AB150" s="62">
        <f t="shared" si="113"/>
        <v>9450</v>
      </c>
      <c r="AC150" s="62">
        <f t="shared" si="113"/>
        <v>9450</v>
      </c>
    </row>
    <row r="151" spans="1:29" x14ac:dyDescent="0.25">
      <c r="A151" s="30" t="str">
        <f t="shared" si="81"/>
        <v>Market failure (av. utilization)</v>
      </c>
      <c r="B151" s="62">
        <f t="shared" ref="B151:K152" si="114">($B131+($C131-$B131)*(1-Q131))*B$44</f>
        <v>4063.5</v>
      </c>
      <c r="C151" s="62">
        <f t="shared" si="114"/>
        <v>4063.5</v>
      </c>
      <c r="D151" s="62">
        <f t="shared" si="114"/>
        <v>4063.5</v>
      </c>
      <c r="E151" s="62">
        <f t="shared" si="114"/>
        <v>4063.5</v>
      </c>
      <c r="F151" s="62">
        <f t="shared" si="114"/>
        <v>4063.5</v>
      </c>
      <c r="G151" s="62">
        <f t="shared" si="114"/>
        <v>4063.5</v>
      </c>
      <c r="H151" s="62">
        <f t="shared" si="114"/>
        <v>4063.5</v>
      </c>
      <c r="I151" s="62">
        <f t="shared" si="114"/>
        <v>4063.5</v>
      </c>
      <c r="J151" s="62">
        <f t="shared" si="114"/>
        <v>4063.5</v>
      </c>
      <c r="K151" s="62">
        <f t="shared" si="114"/>
        <v>4063.5</v>
      </c>
      <c r="L151" s="62">
        <f t="shared" ref="L151:U152" si="115">($B131+($C131-$B131)*(1-AA131))*L$44</f>
        <v>4063.5</v>
      </c>
      <c r="M151" s="62">
        <f t="shared" si="115"/>
        <v>4063.5</v>
      </c>
      <c r="N151" s="62">
        <f t="shared" si="115"/>
        <v>4063.5</v>
      </c>
      <c r="O151" s="62">
        <f t="shared" si="115"/>
        <v>4063.5</v>
      </c>
      <c r="P151" s="62">
        <f t="shared" si="115"/>
        <v>4063.5</v>
      </c>
      <c r="Q151" s="62">
        <f t="shared" si="115"/>
        <v>4063.5</v>
      </c>
      <c r="R151" s="62">
        <f t="shared" si="115"/>
        <v>4063.5</v>
      </c>
      <c r="S151" s="62">
        <f t="shared" si="115"/>
        <v>4063.5</v>
      </c>
      <c r="T151" s="62">
        <f t="shared" si="115"/>
        <v>4063.5</v>
      </c>
      <c r="U151" s="62">
        <f t="shared" si="115"/>
        <v>4063.5</v>
      </c>
      <c r="V151" s="62">
        <f t="shared" ref="V151:AC152" si="116">($B131+($C131-$B131)*(1-AK131))*V$44</f>
        <v>4063.5</v>
      </c>
      <c r="W151" s="62">
        <f t="shared" si="116"/>
        <v>4063.5</v>
      </c>
      <c r="X151" s="62">
        <f t="shared" si="116"/>
        <v>4063.5</v>
      </c>
      <c r="Y151" s="62">
        <f t="shared" si="116"/>
        <v>4063.5</v>
      </c>
      <c r="Z151" s="62">
        <f t="shared" si="116"/>
        <v>4063.5</v>
      </c>
      <c r="AA151" s="62">
        <f t="shared" si="116"/>
        <v>4063.5</v>
      </c>
      <c r="AB151" s="62">
        <f t="shared" si="116"/>
        <v>4063.5</v>
      </c>
      <c r="AC151" s="62">
        <f t="shared" si="116"/>
        <v>4063.5</v>
      </c>
    </row>
    <row r="152" spans="1:29" x14ac:dyDescent="0.25">
      <c r="A152" s="30" t="s">
        <v>73</v>
      </c>
      <c r="B152" s="62">
        <f t="shared" si="114"/>
        <v>0</v>
      </c>
      <c r="C152" s="62">
        <f t="shared" si="114"/>
        <v>0</v>
      </c>
      <c r="D152" s="62">
        <f t="shared" si="114"/>
        <v>0</v>
      </c>
      <c r="E152" s="62">
        <f t="shared" si="114"/>
        <v>0</v>
      </c>
      <c r="F152" s="62">
        <f t="shared" si="114"/>
        <v>0</v>
      </c>
      <c r="G152" s="62">
        <f t="shared" si="114"/>
        <v>0</v>
      </c>
      <c r="H152" s="62">
        <f t="shared" si="114"/>
        <v>0</v>
      </c>
      <c r="I152" s="62">
        <f t="shared" si="114"/>
        <v>0</v>
      </c>
      <c r="J152" s="62">
        <f t="shared" si="114"/>
        <v>0</v>
      </c>
      <c r="K152" s="62">
        <f t="shared" si="114"/>
        <v>0</v>
      </c>
      <c r="L152" s="62">
        <f t="shared" si="115"/>
        <v>0</v>
      </c>
      <c r="M152" s="62">
        <f t="shared" si="115"/>
        <v>0</v>
      </c>
      <c r="N152" s="62">
        <f t="shared" si="115"/>
        <v>0</v>
      </c>
      <c r="O152" s="62">
        <f t="shared" si="115"/>
        <v>0</v>
      </c>
      <c r="P152" s="62">
        <f t="shared" si="115"/>
        <v>0</v>
      </c>
      <c r="Q152" s="62">
        <f t="shared" si="115"/>
        <v>0</v>
      </c>
      <c r="R152" s="62">
        <f t="shared" si="115"/>
        <v>0</v>
      </c>
      <c r="S152" s="62">
        <f t="shared" si="115"/>
        <v>0</v>
      </c>
      <c r="T152" s="62">
        <f t="shared" si="115"/>
        <v>0</v>
      </c>
      <c r="U152" s="62">
        <f t="shared" si="115"/>
        <v>0</v>
      </c>
      <c r="V152" s="62">
        <f t="shared" si="116"/>
        <v>0</v>
      </c>
      <c r="W152" s="62">
        <f t="shared" si="116"/>
        <v>0</v>
      </c>
      <c r="X152" s="62">
        <f t="shared" si="116"/>
        <v>0</v>
      </c>
      <c r="Y152" s="62">
        <f t="shared" si="116"/>
        <v>0</v>
      </c>
      <c r="Z152" s="62">
        <f t="shared" si="116"/>
        <v>0</v>
      </c>
      <c r="AA152" s="62">
        <f t="shared" si="116"/>
        <v>0</v>
      </c>
      <c r="AB152" s="62">
        <f t="shared" si="116"/>
        <v>0</v>
      </c>
      <c r="AC152" s="62">
        <f t="shared" si="116"/>
        <v>0</v>
      </c>
    </row>
    <row r="153" spans="1:29" x14ac:dyDescent="0.25">
      <c r="A153" s="30" t="str">
        <f>A133</f>
        <v>Annual Mileage</v>
      </c>
      <c r="B153" s="62">
        <f t="shared" ref="B153:AC153" si="117">$B133+($C133-$B133)*(1-Q133)</f>
        <v>120000</v>
      </c>
      <c r="C153" s="62">
        <f t="shared" si="117"/>
        <v>120000</v>
      </c>
      <c r="D153" s="62">
        <f t="shared" si="117"/>
        <v>120000</v>
      </c>
      <c r="E153" s="62">
        <f t="shared" si="117"/>
        <v>120000</v>
      </c>
      <c r="F153" s="62">
        <f t="shared" si="117"/>
        <v>120000</v>
      </c>
      <c r="G153" s="62">
        <f t="shared" si="117"/>
        <v>120000</v>
      </c>
      <c r="H153" s="62">
        <f t="shared" si="117"/>
        <v>120000</v>
      </c>
      <c r="I153" s="62">
        <f t="shared" si="117"/>
        <v>120000</v>
      </c>
      <c r="J153" s="62">
        <f t="shared" si="117"/>
        <v>120000</v>
      </c>
      <c r="K153" s="62">
        <f t="shared" si="117"/>
        <v>120000</v>
      </c>
      <c r="L153" s="62">
        <f t="shared" si="117"/>
        <v>120000</v>
      </c>
      <c r="M153" s="62">
        <f t="shared" si="117"/>
        <v>120000</v>
      </c>
      <c r="N153" s="62">
        <f t="shared" si="117"/>
        <v>120000</v>
      </c>
      <c r="O153" s="62">
        <f t="shared" si="117"/>
        <v>120000</v>
      </c>
      <c r="P153" s="62">
        <f t="shared" si="117"/>
        <v>120000</v>
      </c>
      <c r="Q153" s="62">
        <f t="shared" si="117"/>
        <v>120000</v>
      </c>
      <c r="R153" s="62">
        <f t="shared" si="117"/>
        <v>120000</v>
      </c>
      <c r="S153" s="62">
        <f t="shared" si="117"/>
        <v>120000</v>
      </c>
      <c r="T153" s="62">
        <f t="shared" si="117"/>
        <v>120000</v>
      </c>
      <c r="U153" s="62">
        <f t="shared" si="117"/>
        <v>120000</v>
      </c>
      <c r="V153" s="62">
        <f t="shared" si="117"/>
        <v>120000</v>
      </c>
      <c r="W153" s="62">
        <f t="shared" si="117"/>
        <v>120000</v>
      </c>
      <c r="X153" s="62">
        <f t="shared" si="117"/>
        <v>120000</v>
      </c>
      <c r="Y153" s="62">
        <f t="shared" si="117"/>
        <v>120000</v>
      </c>
      <c r="Z153" s="62">
        <f t="shared" si="117"/>
        <v>120000</v>
      </c>
      <c r="AA153" s="62">
        <f t="shared" si="117"/>
        <v>120000</v>
      </c>
      <c r="AB153" s="62">
        <f t="shared" si="117"/>
        <v>120000</v>
      </c>
      <c r="AC153" s="62">
        <f t="shared" si="117"/>
        <v>120000</v>
      </c>
    </row>
    <row r="154" spans="1:29" ht="15.75" thickBot="1" x14ac:dyDescent="0.3">
      <c r="AC154" s="32"/>
    </row>
    <row r="155" spans="1:29" ht="15.75" thickBot="1" x14ac:dyDescent="0.3">
      <c r="A155" s="26" t="s">
        <v>208</v>
      </c>
      <c r="B155" s="27">
        <v>2023</v>
      </c>
      <c r="C155" s="27">
        <v>2024</v>
      </c>
      <c r="D155" s="27">
        <v>2025</v>
      </c>
      <c r="E155" s="27">
        <v>2026</v>
      </c>
      <c r="F155" s="27">
        <v>2027</v>
      </c>
      <c r="G155" s="27">
        <v>2028</v>
      </c>
      <c r="H155" s="27">
        <v>2029</v>
      </c>
      <c r="I155" s="27">
        <v>2030</v>
      </c>
      <c r="J155" s="27">
        <v>2031</v>
      </c>
      <c r="K155" s="27">
        <v>2032</v>
      </c>
      <c r="L155" s="27">
        <v>2033</v>
      </c>
      <c r="M155" s="27">
        <v>2034</v>
      </c>
      <c r="N155" s="27">
        <v>2035</v>
      </c>
      <c r="O155" s="27">
        <v>2036</v>
      </c>
      <c r="P155" s="27">
        <v>2037</v>
      </c>
      <c r="Q155" s="27">
        <v>2038</v>
      </c>
      <c r="R155" s="27">
        <v>2039</v>
      </c>
      <c r="S155" s="27">
        <v>2040</v>
      </c>
      <c r="T155" s="27">
        <v>2041</v>
      </c>
      <c r="U155" s="27">
        <v>2042</v>
      </c>
      <c r="V155" s="27">
        <v>2043</v>
      </c>
      <c r="W155" s="27">
        <v>2044</v>
      </c>
      <c r="X155" s="27">
        <v>2045</v>
      </c>
      <c r="Y155" s="27">
        <v>2046</v>
      </c>
      <c r="Z155" s="27">
        <v>2047</v>
      </c>
      <c r="AA155" s="27">
        <v>2048</v>
      </c>
      <c r="AB155" s="27">
        <v>2049</v>
      </c>
      <c r="AC155" s="28">
        <v>2050</v>
      </c>
    </row>
    <row r="156" spans="1:29" x14ac:dyDescent="0.25">
      <c r="A156" s="29" t="str">
        <f>A137</f>
        <v>Capex vehicle</v>
      </c>
      <c r="B156" s="63">
        <f>((1+B141)^B148)*B141/(((1+B141)^B148)-1)*(B137)</f>
        <v>1173400.7731841092</v>
      </c>
      <c r="C156" s="63">
        <f t="shared" ref="C156:AC156" si="118">((1+C141)^C148)*C141/(((1+C141)^C148)-1)*(C137)</f>
        <v>1173400.7731841092</v>
      </c>
      <c r="D156" s="63">
        <f t="shared" si="118"/>
        <v>1173400.7731841092</v>
      </c>
      <c r="E156" s="63">
        <f t="shared" si="118"/>
        <v>1173400.7731841092</v>
      </c>
      <c r="F156" s="63">
        <f t="shared" si="118"/>
        <v>1173400.7731841092</v>
      </c>
      <c r="G156" s="63">
        <f t="shared" si="118"/>
        <v>1173400.7731841092</v>
      </c>
      <c r="H156" s="63">
        <f t="shared" si="118"/>
        <v>1173400.7731841092</v>
      </c>
      <c r="I156" s="63">
        <f t="shared" si="118"/>
        <v>1173400.7731841092</v>
      </c>
      <c r="J156" s="63">
        <f t="shared" si="118"/>
        <v>1173400.7731841092</v>
      </c>
      <c r="K156" s="63">
        <f t="shared" si="118"/>
        <v>1173400.7731841092</v>
      </c>
      <c r="L156" s="63">
        <f t="shared" si="118"/>
        <v>1173400.7731841092</v>
      </c>
      <c r="M156" s="63">
        <f t="shared" si="118"/>
        <v>1173400.7731841092</v>
      </c>
      <c r="N156" s="63">
        <f t="shared" si="118"/>
        <v>1173400.7731841092</v>
      </c>
      <c r="O156" s="63">
        <f t="shared" si="118"/>
        <v>1173400.7731841092</v>
      </c>
      <c r="P156" s="63">
        <f t="shared" si="118"/>
        <v>1173400.7731841092</v>
      </c>
      <c r="Q156" s="63">
        <f t="shared" si="118"/>
        <v>1173400.7731841092</v>
      </c>
      <c r="R156" s="63">
        <f t="shared" si="118"/>
        <v>1173400.7731841092</v>
      </c>
      <c r="S156" s="63">
        <f t="shared" si="118"/>
        <v>1173400.7731841092</v>
      </c>
      <c r="T156" s="63">
        <f t="shared" si="118"/>
        <v>1173400.7731841092</v>
      </c>
      <c r="U156" s="63">
        <f t="shared" si="118"/>
        <v>1173400.7731841092</v>
      </c>
      <c r="V156" s="63">
        <f t="shared" si="118"/>
        <v>1173400.7731841092</v>
      </c>
      <c r="W156" s="63">
        <f t="shared" si="118"/>
        <v>1173400.7731841092</v>
      </c>
      <c r="X156" s="63">
        <f t="shared" si="118"/>
        <v>1173400.7731841092</v>
      </c>
      <c r="Y156" s="63">
        <f t="shared" si="118"/>
        <v>1173400.7731841092</v>
      </c>
      <c r="Z156" s="63">
        <f t="shared" si="118"/>
        <v>1173400.7731841092</v>
      </c>
      <c r="AA156" s="63">
        <f t="shared" si="118"/>
        <v>1173400.7731841092</v>
      </c>
      <c r="AB156" s="63">
        <f t="shared" si="118"/>
        <v>1173400.7731841092</v>
      </c>
      <c r="AC156" s="63">
        <f t="shared" si="118"/>
        <v>1173400.7731841092</v>
      </c>
    </row>
    <row r="157" spans="1:29" x14ac:dyDescent="0.25">
      <c r="A157" s="30" t="str">
        <f>A138</f>
        <v>Residual value (vehicle)</v>
      </c>
      <c r="B157" s="62">
        <f>((1+B141)^B148)*B141/(((1+B141)^B148)-1)*(B138)</f>
        <v>-117211.22297816433</v>
      </c>
      <c r="C157" s="62">
        <f t="shared" ref="C157:AC157" si="119">((1+C141)^C148)*C141/(((1+C141)^C148)-1)*(C138)</f>
        <v>-117155.47750703427</v>
      </c>
      <c r="D157" s="62">
        <f t="shared" si="119"/>
        <v>-117075.67910674184</v>
      </c>
      <c r="E157" s="62">
        <f t="shared" si="119"/>
        <v>-116961.52188344915</v>
      </c>
      <c r="F157" s="62">
        <f t="shared" si="119"/>
        <v>-116798.36602132194</v>
      </c>
      <c r="G157" s="62">
        <f t="shared" si="119"/>
        <v>-116565.50734662244</v>
      </c>
      <c r="H157" s="62">
        <f t="shared" si="119"/>
        <v>-116233.85946736432</v>
      </c>
      <c r="I157" s="62">
        <f t="shared" si="119"/>
        <v>-115762.96702113429</v>
      </c>
      <c r="J157" s="62">
        <f t="shared" si="119"/>
        <v>-115097.40579826315</v>
      </c>
      <c r="K157" s="62">
        <f t="shared" si="119"/>
        <v>-114162.96984907117</v>
      </c>
      <c r="L157" s="62">
        <f t="shared" si="119"/>
        <v>-112863.76466894078</v>
      </c>
      <c r="M157" s="62">
        <f t="shared" si="119"/>
        <v>-111082.60297034449</v>
      </c>
      <c r="N157" s="62">
        <f t="shared" si="119"/>
        <v>-108688.91250900239</v>
      </c>
      <c r="O157" s="62">
        <f t="shared" si="119"/>
        <v>-105559.89664903973</v>
      </c>
      <c r="P157" s="62">
        <f t="shared" si="119"/>
        <v>-101619.43004574107</v>
      </c>
      <c r="Q157" s="62">
        <f t="shared" si="119"/>
        <v>-96890.983232894243</v>
      </c>
      <c r="R157" s="62">
        <f t="shared" si="119"/>
        <v>-91544.180152521745</v>
      </c>
      <c r="S157" s="62">
        <f t="shared" si="119"/>
        <v>-85899.582077953528</v>
      </c>
      <c r="T157" s="62">
        <f t="shared" si="119"/>
        <v>-80366.059135568226</v>
      </c>
      <c r="U157" s="62">
        <f t="shared" si="119"/>
        <v>-75328.779301543953</v>
      </c>
      <c r="V157" s="62">
        <f t="shared" si="119"/>
        <v>-71047.808765066002</v>
      </c>
      <c r="W157" s="62">
        <f t="shared" si="119"/>
        <v>-67619.518043732241</v>
      </c>
      <c r="X157" s="62">
        <f t="shared" si="119"/>
        <v>-65003.580064954105</v>
      </c>
      <c r="Y157" s="62">
        <f t="shared" si="119"/>
        <v>-63080.655852023017</v>
      </c>
      <c r="Z157" s="62">
        <f t="shared" si="119"/>
        <v>-61705.792858076449</v>
      </c>
      <c r="AA157" s="62">
        <f t="shared" si="119"/>
        <v>-60742.216938606354</v>
      </c>
      <c r="AB157" s="62">
        <f t="shared" si="119"/>
        <v>-60076.3267522479</v>
      </c>
      <c r="AC157" s="62">
        <f t="shared" si="119"/>
        <v>-59620.624915142049</v>
      </c>
    </row>
    <row r="158" spans="1:29" x14ac:dyDescent="0.25">
      <c r="A158" s="30" t="str">
        <f>A139</f>
        <v>Capex costumization</v>
      </c>
      <c r="B158" s="62">
        <f>((1+B141)^B149)*B141/(((1+B141)^B149)-1)*(B139)</f>
        <v>391133.59106136975</v>
      </c>
      <c r="C158" s="62">
        <f t="shared" ref="C158:AC158" si="120">((1+C141)^C149)*C141/(((1+C141)^C149)-1)*(C139)</f>
        <v>391133.59106136975</v>
      </c>
      <c r="D158" s="62">
        <f t="shared" si="120"/>
        <v>391133.59106136975</v>
      </c>
      <c r="E158" s="62">
        <f t="shared" si="120"/>
        <v>391133.59106136975</v>
      </c>
      <c r="F158" s="62">
        <f t="shared" si="120"/>
        <v>391133.59106136975</v>
      </c>
      <c r="G158" s="62">
        <f t="shared" si="120"/>
        <v>391133.59106136975</v>
      </c>
      <c r="H158" s="62">
        <f t="shared" si="120"/>
        <v>391133.59106136975</v>
      </c>
      <c r="I158" s="62">
        <f t="shared" si="120"/>
        <v>391133.59106136975</v>
      </c>
      <c r="J158" s="62">
        <f t="shared" si="120"/>
        <v>391133.59106136975</v>
      </c>
      <c r="K158" s="62">
        <f t="shared" si="120"/>
        <v>391133.59106136975</v>
      </c>
      <c r="L158" s="62">
        <f t="shared" si="120"/>
        <v>391133.59106136975</v>
      </c>
      <c r="M158" s="62">
        <f t="shared" si="120"/>
        <v>391133.59106136975</v>
      </c>
      <c r="N158" s="62">
        <f t="shared" si="120"/>
        <v>391133.59106136975</v>
      </c>
      <c r="O158" s="62">
        <f t="shared" si="120"/>
        <v>391133.59106136975</v>
      </c>
      <c r="P158" s="62">
        <f t="shared" si="120"/>
        <v>391133.59106136975</v>
      </c>
      <c r="Q158" s="62">
        <f t="shared" si="120"/>
        <v>391133.59106136975</v>
      </c>
      <c r="R158" s="62">
        <f t="shared" si="120"/>
        <v>391133.59106136975</v>
      </c>
      <c r="S158" s="62">
        <f t="shared" si="120"/>
        <v>391133.59106136975</v>
      </c>
      <c r="T158" s="62">
        <f t="shared" si="120"/>
        <v>391133.59106136975</v>
      </c>
      <c r="U158" s="62">
        <f t="shared" si="120"/>
        <v>391133.59106136975</v>
      </c>
      <c r="V158" s="62">
        <f t="shared" si="120"/>
        <v>391133.59106136975</v>
      </c>
      <c r="W158" s="62">
        <f t="shared" si="120"/>
        <v>391133.59106136975</v>
      </c>
      <c r="X158" s="62">
        <f t="shared" si="120"/>
        <v>391133.59106136975</v>
      </c>
      <c r="Y158" s="62">
        <f t="shared" si="120"/>
        <v>391133.59106136975</v>
      </c>
      <c r="Z158" s="62">
        <f t="shared" si="120"/>
        <v>391133.59106136975</v>
      </c>
      <c r="AA158" s="62">
        <f t="shared" si="120"/>
        <v>391133.59106136975</v>
      </c>
      <c r="AB158" s="62">
        <f t="shared" si="120"/>
        <v>391133.59106136975</v>
      </c>
      <c r="AC158" s="62">
        <f t="shared" si="120"/>
        <v>391133.59106136975</v>
      </c>
    </row>
    <row r="159" spans="1:29" x14ac:dyDescent="0.25">
      <c r="A159" s="30" t="str">
        <f>A140</f>
        <v>Residual value (costumization)</v>
      </c>
      <c r="B159" s="62">
        <f>((1+B141)^B149)*B141/(((1+B141)^B149)-1)*(B140)</f>
        <v>-39113.359106136973</v>
      </c>
      <c r="C159" s="62">
        <f t="shared" ref="C159:AC159" si="121">((1+C141)^C149)*C141/(((1+C141)^C149)-1)*(C140)</f>
        <v>-39113.359106136973</v>
      </c>
      <c r="D159" s="62">
        <f t="shared" si="121"/>
        <v>-39113.359106136973</v>
      </c>
      <c r="E159" s="62">
        <f t="shared" si="121"/>
        <v>-39113.359106136973</v>
      </c>
      <c r="F159" s="62">
        <f t="shared" si="121"/>
        <v>-39113.359106136973</v>
      </c>
      <c r="G159" s="62">
        <f t="shared" si="121"/>
        <v>-39113.359106136973</v>
      </c>
      <c r="H159" s="62">
        <f t="shared" si="121"/>
        <v>-39113.359106136973</v>
      </c>
      <c r="I159" s="62">
        <f t="shared" si="121"/>
        <v>-39113.359106136973</v>
      </c>
      <c r="J159" s="62">
        <f t="shared" si="121"/>
        <v>-39113.359106136973</v>
      </c>
      <c r="K159" s="62">
        <f t="shared" si="121"/>
        <v>-39113.359106136973</v>
      </c>
      <c r="L159" s="62">
        <f t="shared" si="121"/>
        <v>-39113.359106136973</v>
      </c>
      <c r="M159" s="62">
        <f t="shared" si="121"/>
        <v>-39113.359106136973</v>
      </c>
      <c r="N159" s="62">
        <f t="shared" si="121"/>
        <v>-39113.359106136973</v>
      </c>
      <c r="O159" s="62">
        <f t="shared" si="121"/>
        <v>-39113.359106136973</v>
      </c>
      <c r="P159" s="62">
        <f t="shared" si="121"/>
        <v>-39113.359106136973</v>
      </c>
      <c r="Q159" s="62">
        <f t="shared" si="121"/>
        <v>-39113.359106136973</v>
      </c>
      <c r="R159" s="62">
        <f t="shared" si="121"/>
        <v>-39113.359106136973</v>
      </c>
      <c r="S159" s="62">
        <f t="shared" si="121"/>
        <v>-39113.359106136973</v>
      </c>
      <c r="T159" s="62">
        <f t="shared" si="121"/>
        <v>-39113.359106136973</v>
      </c>
      <c r="U159" s="62">
        <f t="shared" si="121"/>
        <v>-39113.359106136973</v>
      </c>
      <c r="V159" s="62">
        <f t="shared" si="121"/>
        <v>-39113.359106136973</v>
      </c>
      <c r="W159" s="62">
        <f t="shared" si="121"/>
        <v>-39113.359106136973</v>
      </c>
      <c r="X159" s="62">
        <f t="shared" si="121"/>
        <v>-39113.359106136973</v>
      </c>
      <c r="Y159" s="62">
        <f t="shared" si="121"/>
        <v>-39113.359106136973</v>
      </c>
      <c r="Z159" s="62">
        <f t="shared" si="121"/>
        <v>-39113.359106136973</v>
      </c>
      <c r="AA159" s="62">
        <f t="shared" si="121"/>
        <v>-39113.359106136973</v>
      </c>
      <c r="AB159" s="62">
        <f t="shared" si="121"/>
        <v>-39113.359106136973</v>
      </c>
      <c r="AC159" s="62">
        <f t="shared" si="121"/>
        <v>-39113.359106136973</v>
      </c>
    </row>
    <row r="160" spans="1:29" x14ac:dyDescent="0.25">
      <c r="A160" s="30" t="str">
        <f t="shared" ref="A160:AC160" si="122">A142</f>
        <v>Opex fix (admin, crew, insurance)</v>
      </c>
      <c r="B160" s="165">
        <f t="shared" si="122"/>
        <v>1208235.294117647</v>
      </c>
      <c r="C160" s="62">
        <f t="shared" si="122"/>
        <v>1208235.294117647</v>
      </c>
      <c r="D160" s="62">
        <f t="shared" si="122"/>
        <v>1208235.294117647</v>
      </c>
      <c r="E160" s="62">
        <f t="shared" si="122"/>
        <v>1208235.294117647</v>
      </c>
      <c r="F160" s="62">
        <f t="shared" si="122"/>
        <v>1208235.294117647</v>
      </c>
      <c r="G160" s="62">
        <f t="shared" si="122"/>
        <v>1208235.294117647</v>
      </c>
      <c r="H160" s="62">
        <f t="shared" si="122"/>
        <v>1208235.294117647</v>
      </c>
      <c r="I160" s="62">
        <f t="shared" si="122"/>
        <v>1208235.294117647</v>
      </c>
      <c r="J160" s="62">
        <f t="shared" si="122"/>
        <v>1208235.294117647</v>
      </c>
      <c r="K160" s="62">
        <f t="shared" si="122"/>
        <v>1208235.294117647</v>
      </c>
      <c r="L160" s="62">
        <f t="shared" si="122"/>
        <v>1208235.294117647</v>
      </c>
      <c r="M160" s="62">
        <f t="shared" si="122"/>
        <v>1208235.294117647</v>
      </c>
      <c r="N160" s="62">
        <f t="shared" si="122"/>
        <v>1208235.294117647</v>
      </c>
      <c r="O160" s="62">
        <f t="shared" si="122"/>
        <v>1208235.294117647</v>
      </c>
      <c r="P160" s="62">
        <f t="shared" si="122"/>
        <v>1208235.294117647</v>
      </c>
      <c r="Q160" s="62">
        <f t="shared" si="122"/>
        <v>1208235.294117647</v>
      </c>
      <c r="R160" s="62">
        <f t="shared" si="122"/>
        <v>1208235.294117647</v>
      </c>
      <c r="S160" s="62">
        <f t="shared" si="122"/>
        <v>1208235.294117647</v>
      </c>
      <c r="T160" s="62">
        <f t="shared" si="122"/>
        <v>1208235.294117647</v>
      </c>
      <c r="U160" s="62">
        <f t="shared" si="122"/>
        <v>1208235.294117647</v>
      </c>
      <c r="V160" s="62">
        <f t="shared" si="122"/>
        <v>1208235.294117647</v>
      </c>
      <c r="W160" s="62">
        <f t="shared" si="122"/>
        <v>1208235.294117647</v>
      </c>
      <c r="X160" s="62">
        <f t="shared" si="122"/>
        <v>1208235.294117647</v>
      </c>
      <c r="Y160" s="62">
        <f t="shared" si="122"/>
        <v>1208235.294117647</v>
      </c>
      <c r="Z160" s="62">
        <f t="shared" si="122"/>
        <v>1208235.294117647</v>
      </c>
      <c r="AA160" s="62">
        <f t="shared" si="122"/>
        <v>1208235.294117647</v>
      </c>
      <c r="AB160" s="62">
        <f t="shared" si="122"/>
        <v>1208235.294117647</v>
      </c>
      <c r="AC160" s="62">
        <f t="shared" si="122"/>
        <v>1208235.294117647</v>
      </c>
    </row>
    <row r="161" spans="1:29" x14ac:dyDescent="0.25">
      <c r="A161" s="30" t="str">
        <f t="shared" ref="A161:AC161" si="123">A143</f>
        <v>Opex maintenance &amp; repair</v>
      </c>
      <c r="B161" s="62">
        <f t="shared" si="123"/>
        <v>488235.29411764705</v>
      </c>
      <c r="C161" s="62">
        <f t="shared" si="123"/>
        <v>488235.29411764705</v>
      </c>
      <c r="D161" s="62">
        <f t="shared" si="123"/>
        <v>488235.29411764705</v>
      </c>
      <c r="E161" s="62">
        <f t="shared" si="123"/>
        <v>488235.29411764705</v>
      </c>
      <c r="F161" s="62">
        <f t="shared" si="123"/>
        <v>488235.29411764705</v>
      </c>
      <c r="G161" s="62">
        <f t="shared" si="123"/>
        <v>488235.29411764705</v>
      </c>
      <c r="H161" s="62">
        <f t="shared" si="123"/>
        <v>488235.29411764705</v>
      </c>
      <c r="I161" s="62">
        <f t="shared" si="123"/>
        <v>488235.29411764705</v>
      </c>
      <c r="J161" s="62">
        <f t="shared" si="123"/>
        <v>488235.29411764705</v>
      </c>
      <c r="K161" s="62">
        <f t="shared" si="123"/>
        <v>488235.29411764705</v>
      </c>
      <c r="L161" s="62">
        <f t="shared" si="123"/>
        <v>488235.29411764705</v>
      </c>
      <c r="M161" s="62">
        <f t="shared" si="123"/>
        <v>488235.29411764705</v>
      </c>
      <c r="N161" s="62">
        <f t="shared" si="123"/>
        <v>488235.29411764705</v>
      </c>
      <c r="O161" s="62">
        <f t="shared" si="123"/>
        <v>488235.29411764705</v>
      </c>
      <c r="P161" s="62">
        <f t="shared" si="123"/>
        <v>488235.29411764705</v>
      </c>
      <c r="Q161" s="62">
        <f t="shared" si="123"/>
        <v>488235.29411764705</v>
      </c>
      <c r="R161" s="62">
        <f t="shared" si="123"/>
        <v>488235.29411764705</v>
      </c>
      <c r="S161" s="62">
        <f t="shared" si="123"/>
        <v>488235.29411764705</v>
      </c>
      <c r="T161" s="62">
        <f t="shared" si="123"/>
        <v>488235.29411764705</v>
      </c>
      <c r="U161" s="62">
        <f t="shared" si="123"/>
        <v>488235.29411764705</v>
      </c>
      <c r="V161" s="62">
        <f t="shared" si="123"/>
        <v>488235.29411764705</v>
      </c>
      <c r="W161" s="62">
        <f t="shared" si="123"/>
        <v>488235.29411764705</v>
      </c>
      <c r="X161" s="62">
        <f t="shared" si="123"/>
        <v>488235.29411764705</v>
      </c>
      <c r="Y161" s="62">
        <f t="shared" si="123"/>
        <v>488235.29411764705</v>
      </c>
      <c r="Z161" s="62">
        <f t="shared" si="123"/>
        <v>488235.29411764705</v>
      </c>
      <c r="AA161" s="62">
        <f t="shared" si="123"/>
        <v>488235.29411764705</v>
      </c>
      <c r="AB161" s="62">
        <f t="shared" si="123"/>
        <v>488235.29411764705</v>
      </c>
      <c r="AC161" s="62">
        <f t="shared" si="123"/>
        <v>488235.29411764705</v>
      </c>
    </row>
    <row r="162" spans="1:29" x14ac:dyDescent="0.25">
      <c r="A162" s="30" t="str">
        <f>A144</f>
        <v>Opex var (mode-fees)</v>
      </c>
      <c r="B162" s="62">
        <f>B144*B153</f>
        <v>202642.68757160378</v>
      </c>
      <c r="C162" s="62">
        <f t="shared" ref="C162:AC162" si="124">C144*C153</f>
        <v>202642.68757160378</v>
      </c>
      <c r="D162" s="62">
        <f t="shared" si="124"/>
        <v>202642.68757160378</v>
      </c>
      <c r="E162" s="62">
        <f t="shared" si="124"/>
        <v>202642.68757160378</v>
      </c>
      <c r="F162" s="62">
        <f t="shared" si="124"/>
        <v>202642.68757160378</v>
      </c>
      <c r="G162" s="62">
        <f t="shared" si="124"/>
        <v>202642.68757160378</v>
      </c>
      <c r="H162" s="62">
        <f t="shared" si="124"/>
        <v>202642.68757160378</v>
      </c>
      <c r="I162" s="62">
        <f t="shared" si="124"/>
        <v>202642.68757160378</v>
      </c>
      <c r="J162" s="62">
        <f t="shared" si="124"/>
        <v>202642.68757160378</v>
      </c>
      <c r="K162" s="62">
        <f t="shared" si="124"/>
        <v>202642.68757160378</v>
      </c>
      <c r="L162" s="62">
        <f t="shared" si="124"/>
        <v>202642.68757160378</v>
      </c>
      <c r="M162" s="62">
        <f t="shared" si="124"/>
        <v>202642.68757160378</v>
      </c>
      <c r="N162" s="62">
        <f t="shared" si="124"/>
        <v>202642.68757160378</v>
      </c>
      <c r="O162" s="62">
        <f t="shared" si="124"/>
        <v>202642.68757160378</v>
      </c>
      <c r="P162" s="62">
        <f t="shared" si="124"/>
        <v>202642.68757160378</v>
      </c>
      <c r="Q162" s="62">
        <f t="shared" si="124"/>
        <v>202642.68757160378</v>
      </c>
      <c r="R162" s="62">
        <f t="shared" si="124"/>
        <v>202642.68757160378</v>
      </c>
      <c r="S162" s="62">
        <f t="shared" si="124"/>
        <v>202642.68757160378</v>
      </c>
      <c r="T162" s="62">
        <f t="shared" si="124"/>
        <v>202642.68757160378</v>
      </c>
      <c r="U162" s="62">
        <f t="shared" si="124"/>
        <v>202642.68757160378</v>
      </c>
      <c r="V162" s="62">
        <f t="shared" si="124"/>
        <v>202642.68757160378</v>
      </c>
      <c r="W162" s="62">
        <f t="shared" si="124"/>
        <v>202642.68757160378</v>
      </c>
      <c r="X162" s="62">
        <f t="shared" si="124"/>
        <v>202642.68757160378</v>
      </c>
      <c r="Y162" s="62">
        <f t="shared" si="124"/>
        <v>202642.68757160378</v>
      </c>
      <c r="Z162" s="62">
        <f t="shared" si="124"/>
        <v>202642.68757160378</v>
      </c>
      <c r="AA162" s="62">
        <f t="shared" si="124"/>
        <v>202642.68757160378</v>
      </c>
      <c r="AB162" s="62">
        <f t="shared" si="124"/>
        <v>202642.68757160378</v>
      </c>
      <c r="AC162" s="62">
        <f t="shared" si="124"/>
        <v>202642.68757160378</v>
      </c>
    </row>
    <row r="163" spans="1:29" x14ac:dyDescent="0.25">
      <c r="A163" s="30" t="str">
        <f>A146</f>
        <v>Fuel Cost</v>
      </c>
      <c r="B163" s="62">
        <f>B145*B146*B153</f>
        <v>4657656.7874551304</v>
      </c>
      <c r="C163" s="62">
        <f t="shared" ref="C163:AC163" si="125">C145*C146*C153</f>
        <v>4657335.2559228269</v>
      </c>
      <c r="D163" s="62">
        <f t="shared" si="125"/>
        <v>4656874.9906958723</v>
      </c>
      <c r="E163" s="62">
        <f t="shared" si="125"/>
        <v>4656216.5489214156</v>
      </c>
      <c r="F163" s="62">
        <f t="shared" si="125"/>
        <v>4655275.4903333243</v>
      </c>
      <c r="G163" s="62">
        <f t="shared" si="125"/>
        <v>4653932.3963569254</v>
      </c>
      <c r="H163" s="62">
        <f t="shared" si="125"/>
        <v>4652019.501037512</v>
      </c>
      <c r="I163" s="62">
        <f t="shared" si="125"/>
        <v>4649303.4639009116</v>
      </c>
      <c r="J163" s="62">
        <f t="shared" si="125"/>
        <v>4645464.6064028293</v>
      </c>
      <c r="K163" s="62">
        <f t="shared" si="125"/>
        <v>4640074.9197342508</v>
      </c>
      <c r="L163" s="62">
        <f t="shared" si="125"/>
        <v>4632581.2987480788</v>
      </c>
      <c r="M163" s="62">
        <f t="shared" si="125"/>
        <v>4622307.8247129563</v>
      </c>
      <c r="N163" s="62">
        <f t="shared" si="125"/>
        <v>4608501.3764707223</v>
      </c>
      <c r="O163" s="62">
        <f t="shared" si="125"/>
        <v>4590453.6814084789</v>
      </c>
      <c r="P163" s="62">
        <f t="shared" si="125"/>
        <v>4567725.6599339778</v>
      </c>
      <c r="Q163" s="62">
        <f t="shared" si="125"/>
        <v>4540452.686572534</v>
      </c>
      <c r="R163" s="62">
        <f t="shared" si="125"/>
        <v>4509613.1268287944</v>
      </c>
      <c r="S163" s="62">
        <f t="shared" si="125"/>
        <v>4477055.930138859</v>
      </c>
      <c r="T163" s="62">
        <f t="shared" si="125"/>
        <v>4445139.3981832527</v>
      </c>
      <c r="U163" s="62">
        <f t="shared" si="125"/>
        <v>4416085.1221883893</v>
      </c>
      <c r="V163" s="62">
        <f t="shared" si="125"/>
        <v>4391393.1250012219</v>
      </c>
      <c r="W163" s="62">
        <f t="shared" si="125"/>
        <v>4371619.2573404536</v>
      </c>
      <c r="X163" s="62">
        <f t="shared" si="125"/>
        <v>4356530.9186884109</v>
      </c>
      <c r="Y163" s="62">
        <f t="shared" si="125"/>
        <v>4345439.7796926498</v>
      </c>
      <c r="Z163" s="62">
        <f t="shared" si="125"/>
        <v>4337509.7757624658</v>
      </c>
      <c r="AA163" s="62">
        <f t="shared" si="125"/>
        <v>4331952.0141076175</v>
      </c>
      <c r="AB163" s="62">
        <f t="shared" si="125"/>
        <v>4328111.2591973878</v>
      </c>
      <c r="AC163" s="62">
        <f t="shared" si="125"/>
        <v>4325482.8392201588</v>
      </c>
    </row>
    <row r="164" spans="1:29" ht="15.75" thickBot="1" x14ac:dyDescent="0.3">
      <c r="A164" s="59" t="str">
        <f>A127</f>
        <v>Emission Cost</v>
      </c>
      <c r="B164" s="62">
        <f>B147*B153</f>
        <v>0</v>
      </c>
      <c r="C164" s="62">
        <f t="shared" ref="C164:AC164" si="126">C147*C153</f>
        <v>0</v>
      </c>
      <c r="D164" s="62">
        <f t="shared" si="126"/>
        <v>0</v>
      </c>
      <c r="E164" s="62">
        <f t="shared" si="126"/>
        <v>0</v>
      </c>
      <c r="F164" s="62">
        <f t="shared" si="126"/>
        <v>0</v>
      </c>
      <c r="G164" s="62">
        <f t="shared" si="126"/>
        <v>0</v>
      </c>
      <c r="H164" s="62">
        <f t="shared" si="126"/>
        <v>0</v>
      </c>
      <c r="I164" s="62">
        <f t="shared" si="126"/>
        <v>0</v>
      </c>
      <c r="J164" s="62">
        <f t="shared" si="126"/>
        <v>0</v>
      </c>
      <c r="K164" s="62">
        <f t="shared" si="126"/>
        <v>0</v>
      </c>
      <c r="L164" s="62">
        <f t="shared" si="126"/>
        <v>0</v>
      </c>
      <c r="M164" s="62">
        <f t="shared" si="126"/>
        <v>0</v>
      </c>
      <c r="N164" s="62">
        <f t="shared" si="126"/>
        <v>0</v>
      </c>
      <c r="O164" s="62">
        <f t="shared" si="126"/>
        <v>0</v>
      </c>
      <c r="P164" s="62">
        <f t="shared" si="126"/>
        <v>0</v>
      </c>
      <c r="Q164" s="62">
        <f t="shared" si="126"/>
        <v>0</v>
      </c>
      <c r="R164" s="62">
        <f t="shared" si="126"/>
        <v>0</v>
      </c>
      <c r="S164" s="62">
        <f t="shared" si="126"/>
        <v>0</v>
      </c>
      <c r="T164" s="62">
        <f t="shared" si="126"/>
        <v>0</v>
      </c>
      <c r="U164" s="62">
        <f t="shared" si="126"/>
        <v>0</v>
      </c>
      <c r="V164" s="62">
        <f t="shared" si="126"/>
        <v>0</v>
      </c>
      <c r="W164" s="62">
        <f t="shared" si="126"/>
        <v>0</v>
      </c>
      <c r="X164" s="62">
        <f t="shared" si="126"/>
        <v>0</v>
      </c>
      <c r="Y164" s="62">
        <f t="shared" si="126"/>
        <v>0</v>
      </c>
      <c r="Z164" s="62">
        <f t="shared" si="126"/>
        <v>0</v>
      </c>
      <c r="AA164" s="62">
        <f t="shared" si="126"/>
        <v>0</v>
      </c>
      <c r="AB164" s="62">
        <f t="shared" si="126"/>
        <v>0</v>
      </c>
      <c r="AC164" s="62">
        <f t="shared" si="126"/>
        <v>0</v>
      </c>
    </row>
    <row r="165" spans="1:29" ht="15.75" thickBot="1" x14ac:dyDescent="0.3">
      <c r="A165" s="31" t="s">
        <v>209</v>
      </c>
      <c r="B165" s="64">
        <f>B156+B157+B158+B159+B160+B161+B162+B163+B164</f>
        <v>7964979.8454232067</v>
      </c>
      <c r="C165" s="64">
        <f t="shared" ref="C165:AC165" si="127">C156+C157+C158+C159+C160+C161+C162+C163+C164</f>
        <v>7964714.0593620325</v>
      </c>
      <c r="D165" s="64">
        <f t="shared" si="127"/>
        <v>7964333.592535371</v>
      </c>
      <c r="E165" s="64">
        <f t="shared" si="127"/>
        <v>7963789.3079842068</v>
      </c>
      <c r="F165" s="64">
        <f t="shared" si="127"/>
        <v>7963011.405258242</v>
      </c>
      <c r="G165" s="64">
        <f t="shared" si="127"/>
        <v>7961901.1699565426</v>
      </c>
      <c r="H165" s="64">
        <f t="shared" si="127"/>
        <v>7960319.9225163879</v>
      </c>
      <c r="I165" s="64">
        <f t="shared" si="127"/>
        <v>7958074.7778260177</v>
      </c>
      <c r="J165" s="64">
        <f t="shared" si="127"/>
        <v>7954901.4815508062</v>
      </c>
      <c r="K165" s="64">
        <f t="shared" si="127"/>
        <v>7950446.23083142</v>
      </c>
      <c r="L165" s="64">
        <f t="shared" si="127"/>
        <v>7944251.815025378</v>
      </c>
      <c r="M165" s="64">
        <f t="shared" si="127"/>
        <v>7935759.5026888521</v>
      </c>
      <c r="N165" s="64">
        <f t="shared" si="127"/>
        <v>7924346.7449079603</v>
      </c>
      <c r="O165" s="64">
        <f t="shared" si="127"/>
        <v>7909428.0657056794</v>
      </c>
      <c r="P165" s="64">
        <f t="shared" si="127"/>
        <v>7890640.5108344769</v>
      </c>
      <c r="Q165" s="64">
        <f t="shared" si="127"/>
        <v>7868095.9842858799</v>
      </c>
      <c r="R165" s="64">
        <f t="shared" si="127"/>
        <v>7842603.2276225127</v>
      </c>
      <c r="S165" s="64">
        <f t="shared" si="127"/>
        <v>7815690.6290071458</v>
      </c>
      <c r="T165" s="64">
        <f t="shared" si="127"/>
        <v>7789307.6199939242</v>
      </c>
      <c r="U165" s="64">
        <f t="shared" si="127"/>
        <v>7765290.6238330854</v>
      </c>
      <c r="V165" s="64">
        <f t="shared" si="127"/>
        <v>7744879.5971823959</v>
      </c>
      <c r="W165" s="64">
        <f t="shared" si="127"/>
        <v>7728534.0202429611</v>
      </c>
      <c r="X165" s="64">
        <f t="shared" si="127"/>
        <v>7716061.6195696965</v>
      </c>
      <c r="Y165" s="64">
        <f t="shared" si="127"/>
        <v>7706893.4047868671</v>
      </c>
      <c r="Z165" s="64">
        <f t="shared" si="127"/>
        <v>7700338.2638506293</v>
      </c>
      <c r="AA165" s="64">
        <f t="shared" si="127"/>
        <v>7695744.0781152509</v>
      </c>
      <c r="AB165" s="64">
        <f t="shared" si="127"/>
        <v>7692569.2133913804</v>
      </c>
      <c r="AC165" s="64">
        <f t="shared" si="127"/>
        <v>7690396.495251257</v>
      </c>
    </row>
    <row r="166" spans="1:29" ht="15.75" thickBot="1" x14ac:dyDescent="0.3">
      <c r="AC166" s="32"/>
    </row>
    <row r="167" spans="1:29" ht="15.75" thickBot="1" x14ac:dyDescent="0.3">
      <c r="A167" s="26" t="s">
        <v>208</v>
      </c>
      <c r="B167" s="27">
        <v>2023</v>
      </c>
      <c r="C167" s="27">
        <v>2024</v>
      </c>
      <c r="D167" s="27">
        <v>2025</v>
      </c>
      <c r="E167" s="27">
        <v>2026</v>
      </c>
      <c r="F167" s="27">
        <v>2027</v>
      </c>
      <c r="G167" s="27">
        <v>2028</v>
      </c>
      <c r="H167" s="27">
        <v>2029</v>
      </c>
      <c r="I167" s="27">
        <v>2030</v>
      </c>
      <c r="J167" s="27">
        <v>2031</v>
      </c>
      <c r="K167" s="27">
        <v>2032</v>
      </c>
      <c r="L167" s="27">
        <v>2033</v>
      </c>
      <c r="M167" s="27">
        <v>2034</v>
      </c>
      <c r="N167" s="27">
        <v>2035</v>
      </c>
      <c r="O167" s="27">
        <v>2036</v>
      </c>
      <c r="P167" s="27">
        <v>2037</v>
      </c>
      <c r="Q167" s="27">
        <v>2038</v>
      </c>
      <c r="R167" s="27">
        <v>2039</v>
      </c>
      <c r="S167" s="27">
        <v>2040</v>
      </c>
      <c r="T167" s="27">
        <v>2041</v>
      </c>
      <c r="U167" s="27">
        <v>2042</v>
      </c>
      <c r="V167" s="27">
        <v>2043</v>
      </c>
      <c r="W167" s="27">
        <v>2044</v>
      </c>
      <c r="X167" s="27">
        <v>2045</v>
      </c>
      <c r="Y167" s="27">
        <v>2046</v>
      </c>
      <c r="Z167" s="27">
        <v>2047</v>
      </c>
      <c r="AA167" s="27">
        <v>2048</v>
      </c>
      <c r="AB167" s="27">
        <v>2049</v>
      </c>
      <c r="AC167" s="28">
        <v>2050</v>
      </c>
    </row>
    <row r="168" spans="1:29" x14ac:dyDescent="0.25">
      <c r="A168" s="29" t="str">
        <f t="shared" ref="A168:A175" si="128">A156</f>
        <v>Capex vehicle</v>
      </c>
      <c r="B168" s="65">
        <f>((1+B141)^B148)*B141/(((1+B141)^B148)-1)*(B137)/B153</f>
        <v>9.7783397765342439</v>
      </c>
      <c r="C168" s="65">
        <f t="shared" ref="C168:AC168" si="129">((1+C141)^C148)*C141/(((1+C141)^C148)-1)*(C137)/C153</f>
        <v>9.7783397765342439</v>
      </c>
      <c r="D168" s="65">
        <f t="shared" si="129"/>
        <v>9.7783397765342439</v>
      </c>
      <c r="E168" s="65">
        <f t="shared" si="129"/>
        <v>9.7783397765342439</v>
      </c>
      <c r="F168" s="65">
        <f t="shared" si="129"/>
        <v>9.7783397765342439</v>
      </c>
      <c r="G168" s="65">
        <f t="shared" si="129"/>
        <v>9.7783397765342439</v>
      </c>
      <c r="H168" s="65">
        <f t="shared" si="129"/>
        <v>9.7783397765342439</v>
      </c>
      <c r="I168" s="65">
        <f t="shared" si="129"/>
        <v>9.7783397765342439</v>
      </c>
      <c r="J168" s="65">
        <f t="shared" si="129"/>
        <v>9.7783397765342439</v>
      </c>
      <c r="K168" s="65">
        <f t="shared" si="129"/>
        <v>9.7783397765342439</v>
      </c>
      <c r="L168" s="65">
        <f t="shared" si="129"/>
        <v>9.7783397765342439</v>
      </c>
      <c r="M168" s="65">
        <f t="shared" si="129"/>
        <v>9.7783397765342439</v>
      </c>
      <c r="N168" s="65">
        <f t="shared" si="129"/>
        <v>9.7783397765342439</v>
      </c>
      <c r="O168" s="65">
        <f t="shared" si="129"/>
        <v>9.7783397765342439</v>
      </c>
      <c r="P168" s="65">
        <f t="shared" si="129"/>
        <v>9.7783397765342439</v>
      </c>
      <c r="Q168" s="65">
        <f t="shared" si="129"/>
        <v>9.7783397765342439</v>
      </c>
      <c r="R168" s="65">
        <f t="shared" si="129"/>
        <v>9.7783397765342439</v>
      </c>
      <c r="S168" s="65">
        <f t="shared" si="129"/>
        <v>9.7783397765342439</v>
      </c>
      <c r="T168" s="65">
        <f t="shared" si="129"/>
        <v>9.7783397765342439</v>
      </c>
      <c r="U168" s="65">
        <f t="shared" si="129"/>
        <v>9.7783397765342439</v>
      </c>
      <c r="V168" s="65">
        <f t="shared" si="129"/>
        <v>9.7783397765342439</v>
      </c>
      <c r="W168" s="65">
        <f t="shared" si="129"/>
        <v>9.7783397765342439</v>
      </c>
      <c r="X168" s="65">
        <f t="shared" si="129"/>
        <v>9.7783397765342439</v>
      </c>
      <c r="Y168" s="65">
        <f t="shared" si="129"/>
        <v>9.7783397765342439</v>
      </c>
      <c r="Z168" s="65">
        <f t="shared" si="129"/>
        <v>9.7783397765342439</v>
      </c>
      <c r="AA168" s="65">
        <f t="shared" si="129"/>
        <v>9.7783397765342439</v>
      </c>
      <c r="AB168" s="65">
        <f t="shared" si="129"/>
        <v>9.7783397765342439</v>
      </c>
      <c r="AC168" s="65">
        <f t="shared" si="129"/>
        <v>9.7783397765342439</v>
      </c>
    </row>
    <row r="169" spans="1:29" x14ac:dyDescent="0.25">
      <c r="A169" s="30" t="str">
        <f t="shared" si="128"/>
        <v>Residual value (vehicle)</v>
      </c>
      <c r="B169" s="66">
        <f>((1+B141)^B148)*B141/(((1+B141)^B148)-1)*(B138)/B153</f>
        <v>-0.97676019148470272</v>
      </c>
      <c r="C169" s="66">
        <f t="shared" ref="C169:AC169" si="130">((1+C141)^C148)*C141/(((1+C141)^C148)-1)*(C138)/C153</f>
        <v>-0.97629564589195228</v>
      </c>
      <c r="D169" s="66">
        <f t="shared" si="130"/>
        <v>-0.97563065922284864</v>
      </c>
      <c r="E169" s="66">
        <f t="shared" si="130"/>
        <v>-0.97467934902874298</v>
      </c>
      <c r="F169" s="66">
        <f t="shared" si="130"/>
        <v>-0.97331971684434948</v>
      </c>
      <c r="G169" s="66">
        <f t="shared" si="130"/>
        <v>-0.97137922788852038</v>
      </c>
      <c r="H169" s="66">
        <f t="shared" si="130"/>
        <v>-0.96861549556136939</v>
      </c>
      <c r="I169" s="66">
        <f t="shared" si="130"/>
        <v>-0.96469139184278574</v>
      </c>
      <c r="J169" s="66">
        <f t="shared" si="130"/>
        <v>-0.95914504831885961</v>
      </c>
      <c r="K169" s="66">
        <f t="shared" si="130"/>
        <v>-0.95135808207559314</v>
      </c>
      <c r="L169" s="66">
        <f t="shared" si="130"/>
        <v>-0.94053137224117322</v>
      </c>
      <c r="M169" s="66">
        <f t="shared" si="130"/>
        <v>-0.92568835808620409</v>
      </c>
      <c r="N169" s="66">
        <f t="shared" si="130"/>
        <v>-0.90574093757501994</v>
      </c>
      <c r="O169" s="66">
        <f t="shared" si="130"/>
        <v>-0.87966580540866446</v>
      </c>
      <c r="P169" s="66">
        <f t="shared" si="130"/>
        <v>-0.84682858371450898</v>
      </c>
      <c r="Q169" s="66">
        <f t="shared" si="130"/>
        <v>-0.80742486027411864</v>
      </c>
      <c r="R169" s="66">
        <f t="shared" si="130"/>
        <v>-0.7628681679376812</v>
      </c>
      <c r="S169" s="66">
        <f t="shared" si="130"/>
        <v>-0.71582985064961269</v>
      </c>
      <c r="T169" s="66">
        <f t="shared" si="130"/>
        <v>-0.66971715946306853</v>
      </c>
      <c r="U169" s="66">
        <f t="shared" si="130"/>
        <v>-0.62773982751286628</v>
      </c>
      <c r="V169" s="66">
        <f t="shared" si="130"/>
        <v>-0.59206507304221667</v>
      </c>
      <c r="W169" s="66">
        <f t="shared" si="130"/>
        <v>-0.56349598369776865</v>
      </c>
      <c r="X169" s="66">
        <f t="shared" si="130"/>
        <v>-0.54169650054128426</v>
      </c>
      <c r="Y169" s="66">
        <f t="shared" si="130"/>
        <v>-0.52567213210019181</v>
      </c>
      <c r="Z169" s="66">
        <f t="shared" si="130"/>
        <v>-0.51421494048397043</v>
      </c>
      <c r="AA169" s="66">
        <f t="shared" si="130"/>
        <v>-0.50618514115505298</v>
      </c>
      <c r="AB169" s="66">
        <f t="shared" si="130"/>
        <v>-0.50063605626873253</v>
      </c>
      <c r="AC169" s="66">
        <f t="shared" si="130"/>
        <v>-0.49683854095951707</v>
      </c>
    </row>
    <row r="170" spans="1:29" x14ac:dyDescent="0.25">
      <c r="A170" s="30" t="str">
        <f t="shared" si="128"/>
        <v>Capex costumization</v>
      </c>
      <c r="B170" s="66">
        <f>((1+B141)^B149)*B141/(((1+B141)^B149)-1)*(B139)/B153</f>
        <v>3.2594465921780813</v>
      </c>
      <c r="C170" s="66">
        <f t="shared" ref="C170:AC170" si="131">((1+C141)^C149)*C141/(((1+C141)^C149)-1)*(C139)/C153</f>
        <v>3.2594465921780813</v>
      </c>
      <c r="D170" s="66">
        <f t="shared" si="131"/>
        <v>3.2594465921780813</v>
      </c>
      <c r="E170" s="66">
        <f t="shared" si="131"/>
        <v>3.2594465921780813</v>
      </c>
      <c r="F170" s="66">
        <f t="shared" si="131"/>
        <v>3.2594465921780813</v>
      </c>
      <c r="G170" s="66">
        <f t="shared" si="131"/>
        <v>3.2594465921780813</v>
      </c>
      <c r="H170" s="66">
        <f t="shared" si="131"/>
        <v>3.2594465921780813</v>
      </c>
      <c r="I170" s="66">
        <f t="shared" si="131"/>
        <v>3.2594465921780813</v>
      </c>
      <c r="J170" s="66">
        <f t="shared" si="131"/>
        <v>3.2594465921780813</v>
      </c>
      <c r="K170" s="66">
        <f t="shared" si="131"/>
        <v>3.2594465921780813</v>
      </c>
      <c r="L170" s="66">
        <f t="shared" si="131"/>
        <v>3.2594465921780813</v>
      </c>
      <c r="M170" s="66">
        <f t="shared" si="131"/>
        <v>3.2594465921780813</v>
      </c>
      <c r="N170" s="66">
        <f t="shared" si="131"/>
        <v>3.2594465921780813</v>
      </c>
      <c r="O170" s="66">
        <f t="shared" si="131"/>
        <v>3.2594465921780813</v>
      </c>
      <c r="P170" s="66">
        <f t="shared" si="131"/>
        <v>3.2594465921780813</v>
      </c>
      <c r="Q170" s="66">
        <f t="shared" si="131"/>
        <v>3.2594465921780813</v>
      </c>
      <c r="R170" s="66">
        <f t="shared" si="131"/>
        <v>3.2594465921780813</v>
      </c>
      <c r="S170" s="66">
        <f t="shared" si="131"/>
        <v>3.2594465921780813</v>
      </c>
      <c r="T170" s="66">
        <f t="shared" si="131"/>
        <v>3.2594465921780813</v>
      </c>
      <c r="U170" s="66">
        <f t="shared" si="131"/>
        <v>3.2594465921780813</v>
      </c>
      <c r="V170" s="66">
        <f t="shared" si="131"/>
        <v>3.2594465921780813</v>
      </c>
      <c r="W170" s="66">
        <f t="shared" si="131"/>
        <v>3.2594465921780813</v>
      </c>
      <c r="X170" s="66">
        <f t="shared" si="131"/>
        <v>3.2594465921780813</v>
      </c>
      <c r="Y170" s="66">
        <f t="shared" si="131"/>
        <v>3.2594465921780813</v>
      </c>
      <c r="Z170" s="66">
        <f t="shared" si="131"/>
        <v>3.2594465921780813</v>
      </c>
      <c r="AA170" s="66">
        <f t="shared" si="131"/>
        <v>3.2594465921780813</v>
      </c>
      <c r="AB170" s="66">
        <f t="shared" si="131"/>
        <v>3.2594465921780813</v>
      </c>
      <c r="AC170" s="66">
        <f t="shared" si="131"/>
        <v>3.2594465921780813</v>
      </c>
    </row>
    <row r="171" spans="1:29" x14ac:dyDescent="0.25">
      <c r="A171" s="30" t="str">
        <f t="shared" si="128"/>
        <v>Residual value (costumization)</v>
      </c>
      <c r="B171" s="66">
        <f>((1+B141)^B149)*B141/(((1+B141)^B149)-1)*(B140)/B153</f>
        <v>-0.32594465921780813</v>
      </c>
      <c r="C171" s="66">
        <f t="shared" ref="C171:AC171" si="132">((1+C141)^C149)*C141/(((1+C141)^C149)-1)*(C140)/C153</f>
        <v>-0.32594465921780813</v>
      </c>
      <c r="D171" s="66">
        <f t="shared" si="132"/>
        <v>-0.32594465921780813</v>
      </c>
      <c r="E171" s="66">
        <f t="shared" si="132"/>
        <v>-0.32594465921780813</v>
      </c>
      <c r="F171" s="66">
        <f t="shared" si="132"/>
        <v>-0.32594465921780813</v>
      </c>
      <c r="G171" s="66">
        <f t="shared" si="132"/>
        <v>-0.32594465921780813</v>
      </c>
      <c r="H171" s="66">
        <f t="shared" si="132"/>
        <v>-0.32594465921780813</v>
      </c>
      <c r="I171" s="66">
        <f t="shared" si="132"/>
        <v>-0.32594465921780813</v>
      </c>
      <c r="J171" s="66">
        <f t="shared" si="132"/>
        <v>-0.32594465921780813</v>
      </c>
      <c r="K171" s="66">
        <f t="shared" si="132"/>
        <v>-0.32594465921780813</v>
      </c>
      <c r="L171" s="66">
        <f t="shared" si="132"/>
        <v>-0.32594465921780813</v>
      </c>
      <c r="M171" s="66">
        <f t="shared" si="132"/>
        <v>-0.32594465921780813</v>
      </c>
      <c r="N171" s="66">
        <f t="shared" si="132"/>
        <v>-0.32594465921780813</v>
      </c>
      <c r="O171" s="66">
        <f t="shared" si="132"/>
        <v>-0.32594465921780813</v>
      </c>
      <c r="P171" s="66">
        <f t="shared" si="132"/>
        <v>-0.32594465921780813</v>
      </c>
      <c r="Q171" s="66">
        <f t="shared" si="132"/>
        <v>-0.32594465921780813</v>
      </c>
      <c r="R171" s="66">
        <f t="shared" si="132"/>
        <v>-0.32594465921780813</v>
      </c>
      <c r="S171" s="66">
        <f t="shared" si="132"/>
        <v>-0.32594465921780813</v>
      </c>
      <c r="T171" s="66">
        <f t="shared" si="132"/>
        <v>-0.32594465921780813</v>
      </c>
      <c r="U171" s="66">
        <f t="shared" si="132"/>
        <v>-0.32594465921780813</v>
      </c>
      <c r="V171" s="66">
        <f t="shared" si="132"/>
        <v>-0.32594465921780813</v>
      </c>
      <c r="W171" s="66">
        <f t="shared" si="132"/>
        <v>-0.32594465921780813</v>
      </c>
      <c r="X171" s="66">
        <f t="shared" si="132"/>
        <v>-0.32594465921780813</v>
      </c>
      <c r="Y171" s="66">
        <f t="shared" si="132"/>
        <v>-0.32594465921780813</v>
      </c>
      <c r="Z171" s="66">
        <f t="shared" si="132"/>
        <v>-0.32594465921780813</v>
      </c>
      <c r="AA171" s="66">
        <f t="shared" si="132"/>
        <v>-0.32594465921780813</v>
      </c>
      <c r="AB171" s="66">
        <f t="shared" si="132"/>
        <v>-0.32594465921780813</v>
      </c>
      <c r="AC171" s="66">
        <f t="shared" si="132"/>
        <v>-0.32594465921780813</v>
      </c>
    </row>
    <row r="172" spans="1:29" x14ac:dyDescent="0.25">
      <c r="A172" s="30" t="str">
        <f t="shared" si="128"/>
        <v>Opex fix (admin, crew, insurance)</v>
      </c>
      <c r="B172" s="66">
        <f>B142/B153</f>
        <v>10.068627450980392</v>
      </c>
      <c r="C172" s="66">
        <f t="shared" ref="C172:AC172" si="133">C142/C153</f>
        <v>10.068627450980392</v>
      </c>
      <c r="D172" s="66">
        <f t="shared" si="133"/>
        <v>10.068627450980392</v>
      </c>
      <c r="E172" s="66">
        <f t="shared" si="133"/>
        <v>10.068627450980392</v>
      </c>
      <c r="F172" s="66">
        <f t="shared" si="133"/>
        <v>10.068627450980392</v>
      </c>
      <c r="G172" s="66">
        <f t="shared" si="133"/>
        <v>10.068627450980392</v>
      </c>
      <c r="H172" s="66">
        <f t="shared" si="133"/>
        <v>10.068627450980392</v>
      </c>
      <c r="I172" s="66">
        <f t="shared" si="133"/>
        <v>10.068627450980392</v>
      </c>
      <c r="J172" s="66">
        <f t="shared" si="133"/>
        <v>10.068627450980392</v>
      </c>
      <c r="K172" s="66">
        <f t="shared" si="133"/>
        <v>10.068627450980392</v>
      </c>
      <c r="L172" s="66">
        <f t="shared" si="133"/>
        <v>10.068627450980392</v>
      </c>
      <c r="M172" s="66">
        <f t="shared" si="133"/>
        <v>10.068627450980392</v>
      </c>
      <c r="N172" s="66">
        <f t="shared" si="133"/>
        <v>10.068627450980392</v>
      </c>
      <c r="O172" s="66">
        <f t="shared" si="133"/>
        <v>10.068627450980392</v>
      </c>
      <c r="P172" s="66">
        <f t="shared" si="133"/>
        <v>10.068627450980392</v>
      </c>
      <c r="Q172" s="66">
        <f t="shared" si="133"/>
        <v>10.068627450980392</v>
      </c>
      <c r="R172" s="66">
        <f t="shared" si="133"/>
        <v>10.068627450980392</v>
      </c>
      <c r="S172" s="66">
        <f t="shared" si="133"/>
        <v>10.068627450980392</v>
      </c>
      <c r="T172" s="66">
        <f t="shared" si="133"/>
        <v>10.068627450980392</v>
      </c>
      <c r="U172" s="66">
        <f t="shared" si="133"/>
        <v>10.068627450980392</v>
      </c>
      <c r="V172" s="66">
        <f t="shared" si="133"/>
        <v>10.068627450980392</v>
      </c>
      <c r="W172" s="66">
        <f t="shared" si="133"/>
        <v>10.068627450980392</v>
      </c>
      <c r="X172" s="66">
        <f t="shared" si="133"/>
        <v>10.068627450980392</v>
      </c>
      <c r="Y172" s="66">
        <f t="shared" si="133"/>
        <v>10.068627450980392</v>
      </c>
      <c r="Z172" s="66">
        <f t="shared" si="133"/>
        <v>10.068627450980392</v>
      </c>
      <c r="AA172" s="66">
        <f t="shared" si="133"/>
        <v>10.068627450980392</v>
      </c>
      <c r="AB172" s="66">
        <f t="shared" si="133"/>
        <v>10.068627450980392</v>
      </c>
      <c r="AC172" s="66">
        <f t="shared" si="133"/>
        <v>10.068627450980392</v>
      </c>
    </row>
    <row r="173" spans="1:29" x14ac:dyDescent="0.25">
      <c r="A173" s="30" t="str">
        <f t="shared" si="128"/>
        <v>Opex maintenance &amp; repair</v>
      </c>
      <c r="B173" s="66">
        <f>B143/B153</f>
        <v>4.0686274509803919</v>
      </c>
      <c r="C173" s="66">
        <f t="shared" ref="C173:AC173" si="134">C143/C153</f>
        <v>4.0686274509803919</v>
      </c>
      <c r="D173" s="66">
        <f t="shared" si="134"/>
        <v>4.0686274509803919</v>
      </c>
      <c r="E173" s="66">
        <f t="shared" si="134"/>
        <v>4.0686274509803919</v>
      </c>
      <c r="F173" s="66">
        <f t="shared" si="134"/>
        <v>4.0686274509803919</v>
      </c>
      <c r="G173" s="66">
        <f t="shared" si="134"/>
        <v>4.0686274509803919</v>
      </c>
      <c r="H173" s="66">
        <f t="shared" si="134"/>
        <v>4.0686274509803919</v>
      </c>
      <c r="I173" s="66">
        <f t="shared" si="134"/>
        <v>4.0686274509803919</v>
      </c>
      <c r="J173" s="66">
        <f t="shared" si="134"/>
        <v>4.0686274509803919</v>
      </c>
      <c r="K173" s="66">
        <f t="shared" si="134"/>
        <v>4.0686274509803919</v>
      </c>
      <c r="L173" s="66">
        <f t="shared" si="134"/>
        <v>4.0686274509803919</v>
      </c>
      <c r="M173" s="66">
        <f t="shared" si="134"/>
        <v>4.0686274509803919</v>
      </c>
      <c r="N173" s="66">
        <f t="shared" si="134"/>
        <v>4.0686274509803919</v>
      </c>
      <c r="O173" s="66">
        <f t="shared" si="134"/>
        <v>4.0686274509803919</v>
      </c>
      <c r="P173" s="66">
        <f t="shared" si="134"/>
        <v>4.0686274509803919</v>
      </c>
      <c r="Q173" s="66">
        <f t="shared" si="134"/>
        <v>4.0686274509803919</v>
      </c>
      <c r="R173" s="66">
        <f t="shared" si="134"/>
        <v>4.0686274509803919</v>
      </c>
      <c r="S173" s="66">
        <f t="shared" si="134"/>
        <v>4.0686274509803919</v>
      </c>
      <c r="T173" s="66">
        <f t="shared" si="134"/>
        <v>4.0686274509803919</v>
      </c>
      <c r="U173" s="66">
        <f t="shared" si="134"/>
        <v>4.0686274509803919</v>
      </c>
      <c r="V173" s="66">
        <f t="shared" si="134"/>
        <v>4.0686274509803919</v>
      </c>
      <c r="W173" s="66">
        <f t="shared" si="134"/>
        <v>4.0686274509803919</v>
      </c>
      <c r="X173" s="66">
        <f t="shared" si="134"/>
        <v>4.0686274509803919</v>
      </c>
      <c r="Y173" s="66">
        <f t="shared" si="134"/>
        <v>4.0686274509803919</v>
      </c>
      <c r="Z173" s="66">
        <f t="shared" si="134"/>
        <v>4.0686274509803919</v>
      </c>
      <c r="AA173" s="66">
        <f t="shared" si="134"/>
        <v>4.0686274509803919</v>
      </c>
      <c r="AB173" s="66">
        <f t="shared" si="134"/>
        <v>4.0686274509803919</v>
      </c>
      <c r="AC173" s="66">
        <f t="shared" si="134"/>
        <v>4.0686274509803919</v>
      </c>
    </row>
    <row r="174" spans="1:29" x14ac:dyDescent="0.25">
      <c r="A174" s="30" t="str">
        <f t="shared" si="128"/>
        <v>Opex var (mode-fees)</v>
      </c>
      <c r="B174" s="66">
        <f>B144*B153/B153</f>
        <v>1.6886890630966982</v>
      </c>
      <c r="C174" s="66">
        <f t="shared" ref="C174:AC174" si="135">C144*C153/C153</f>
        <v>1.6886890630966982</v>
      </c>
      <c r="D174" s="66">
        <f t="shared" si="135"/>
        <v>1.6886890630966982</v>
      </c>
      <c r="E174" s="66">
        <f t="shared" si="135"/>
        <v>1.6886890630966982</v>
      </c>
      <c r="F174" s="66">
        <f t="shared" si="135"/>
        <v>1.6886890630966982</v>
      </c>
      <c r="G174" s="66">
        <f t="shared" si="135"/>
        <v>1.6886890630966982</v>
      </c>
      <c r="H174" s="66">
        <f t="shared" si="135"/>
        <v>1.6886890630966982</v>
      </c>
      <c r="I174" s="66">
        <f t="shared" si="135"/>
        <v>1.6886890630966982</v>
      </c>
      <c r="J174" s="66">
        <f t="shared" si="135"/>
        <v>1.6886890630966982</v>
      </c>
      <c r="K174" s="66">
        <f t="shared" si="135"/>
        <v>1.6886890630966982</v>
      </c>
      <c r="L174" s="66">
        <f t="shared" si="135"/>
        <v>1.6886890630966982</v>
      </c>
      <c r="M174" s="66">
        <f t="shared" si="135"/>
        <v>1.6886890630966982</v>
      </c>
      <c r="N174" s="66">
        <f t="shared" si="135"/>
        <v>1.6886890630966982</v>
      </c>
      <c r="O174" s="66">
        <f t="shared" si="135"/>
        <v>1.6886890630966982</v>
      </c>
      <c r="P174" s="66">
        <f t="shared" si="135"/>
        <v>1.6886890630966982</v>
      </c>
      <c r="Q174" s="66">
        <f t="shared" si="135"/>
        <v>1.6886890630966982</v>
      </c>
      <c r="R174" s="66">
        <f t="shared" si="135"/>
        <v>1.6886890630966982</v>
      </c>
      <c r="S174" s="66">
        <f t="shared" si="135"/>
        <v>1.6886890630966982</v>
      </c>
      <c r="T174" s="66">
        <f t="shared" si="135"/>
        <v>1.6886890630966982</v>
      </c>
      <c r="U174" s="66">
        <f t="shared" si="135"/>
        <v>1.6886890630966982</v>
      </c>
      <c r="V174" s="66">
        <f t="shared" si="135"/>
        <v>1.6886890630966982</v>
      </c>
      <c r="W174" s="66">
        <f t="shared" si="135"/>
        <v>1.6886890630966982</v>
      </c>
      <c r="X174" s="66">
        <f t="shared" si="135"/>
        <v>1.6886890630966982</v>
      </c>
      <c r="Y174" s="66">
        <f t="shared" si="135"/>
        <v>1.6886890630966982</v>
      </c>
      <c r="Z174" s="66">
        <f t="shared" si="135"/>
        <v>1.6886890630966982</v>
      </c>
      <c r="AA174" s="66">
        <f t="shared" si="135"/>
        <v>1.6886890630966982</v>
      </c>
      <c r="AB174" s="66">
        <f t="shared" si="135"/>
        <v>1.6886890630966982</v>
      </c>
      <c r="AC174" s="66">
        <f t="shared" si="135"/>
        <v>1.6886890630966982</v>
      </c>
    </row>
    <row r="175" spans="1:29" x14ac:dyDescent="0.25">
      <c r="A175" s="30" t="str">
        <f t="shared" si="128"/>
        <v>Fuel Cost</v>
      </c>
      <c r="B175" s="66">
        <f>B145*B146*B153/B153</f>
        <v>38.813806562126089</v>
      </c>
      <c r="C175" s="66">
        <f t="shared" ref="C175:AC175" si="136">C145*C146*C153/C153</f>
        <v>38.811127132690224</v>
      </c>
      <c r="D175" s="66">
        <f t="shared" si="136"/>
        <v>38.807291589132269</v>
      </c>
      <c r="E175" s="66">
        <f t="shared" si="136"/>
        <v>38.801804574345127</v>
      </c>
      <c r="F175" s="66">
        <f t="shared" si="136"/>
        <v>38.79396241944437</v>
      </c>
      <c r="G175" s="66">
        <f t="shared" si="136"/>
        <v>38.782769969641045</v>
      </c>
      <c r="H175" s="66">
        <f t="shared" si="136"/>
        <v>38.766829175312601</v>
      </c>
      <c r="I175" s="66">
        <f t="shared" si="136"/>
        <v>38.744195532507597</v>
      </c>
      <c r="J175" s="66">
        <f t="shared" si="136"/>
        <v>38.712205053356911</v>
      </c>
      <c r="K175" s="66">
        <f t="shared" si="136"/>
        <v>38.667290997785422</v>
      </c>
      <c r="L175" s="66">
        <f t="shared" si="136"/>
        <v>38.604844156233987</v>
      </c>
      <c r="M175" s="66">
        <f t="shared" si="136"/>
        <v>38.519231872607968</v>
      </c>
      <c r="N175" s="66">
        <f t="shared" si="136"/>
        <v>38.404178137256018</v>
      </c>
      <c r="O175" s="66">
        <f t="shared" si="136"/>
        <v>38.253780678403992</v>
      </c>
      <c r="P175" s="66">
        <f t="shared" si="136"/>
        <v>38.064380499449811</v>
      </c>
      <c r="Q175" s="66">
        <f t="shared" si="136"/>
        <v>37.837105721437787</v>
      </c>
      <c r="R175" s="66">
        <f t="shared" si="136"/>
        <v>37.580109390239954</v>
      </c>
      <c r="S175" s="66">
        <f t="shared" si="136"/>
        <v>37.308799417823828</v>
      </c>
      <c r="T175" s="66">
        <f t="shared" si="136"/>
        <v>37.04282831819377</v>
      </c>
      <c r="U175" s="66">
        <f t="shared" si="136"/>
        <v>36.800709351569914</v>
      </c>
      <c r="V175" s="66">
        <f t="shared" si="136"/>
        <v>36.594942708343517</v>
      </c>
      <c r="W175" s="66">
        <f t="shared" si="136"/>
        <v>36.430160477837113</v>
      </c>
      <c r="X175" s="66">
        <f t="shared" si="136"/>
        <v>36.304424322403428</v>
      </c>
      <c r="Y175" s="66">
        <f t="shared" si="136"/>
        <v>36.211998164105417</v>
      </c>
      <c r="Z175" s="66">
        <f t="shared" si="136"/>
        <v>36.145914798020549</v>
      </c>
      <c r="AA175" s="66">
        <f t="shared" si="136"/>
        <v>36.099600117563483</v>
      </c>
      <c r="AB175" s="66">
        <f t="shared" si="136"/>
        <v>36.067593826644895</v>
      </c>
      <c r="AC175" s="66">
        <f t="shared" si="136"/>
        <v>36.045690326834659</v>
      </c>
    </row>
    <row r="176" spans="1:29" ht="15.75" thickBot="1" x14ac:dyDescent="0.3">
      <c r="A176" s="59" t="str">
        <f>A127</f>
        <v>Emission Cost</v>
      </c>
      <c r="B176" s="66">
        <f>B147</f>
        <v>0</v>
      </c>
      <c r="C176" s="66">
        <f t="shared" ref="C176:AC176" si="137">C147</f>
        <v>0</v>
      </c>
      <c r="D176" s="66">
        <f t="shared" si="137"/>
        <v>0</v>
      </c>
      <c r="E176" s="66">
        <f t="shared" si="137"/>
        <v>0</v>
      </c>
      <c r="F176" s="66">
        <f t="shared" si="137"/>
        <v>0</v>
      </c>
      <c r="G176" s="66">
        <f t="shared" si="137"/>
        <v>0</v>
      </c>
      <c r="H176" s="66">
        <f t="shared" si="137"/>
        <v>0</v>
      </c>
      <c r="I176" s="66">
        <f t="shared" si="137"/>
        <v>0</v>
      </c>
      <c r="J176" s="66">
        <f t="shared" si="137"/>
        <v>0</v>
      </c>
      <c r="K176" s="66">
        <f t="shared" si="137"/>
        <v>0</v>
      </c>
      <c r="L176" s="66">
        <f t="shared" si="137"/>
        <v>0</v>
      </c>
      <c r="M176" s="66">
        <f t="shared" si="137"/>
        <v>0</v>
      </c>
      <c r="N176" s="66">
        <f t="shared" si="137"/>
        <v>0</v>
      </c>
      <c r="O176" s="66">
        <f t="shared" si="137"/>
        <v>0</v>
      </c>
      <c r="P176" s="66">
        <f t="shared" si="137"/>
        <v>0</v>
      </c>
      <c r="Q176" s="66">
        <f t="shared" si="137"/>
        <v>0</v>
      </c>
      <c r="R176" s="66">
        <f t="shared" si="137"/>
        <v>0</v>
      </c>
      <c r="S176" s="66">
        <f t="shared" si="137"/>
        <v>0</v>
      </c>
      <c r="T176" s="66">
        <f t="shared" si="137"/>
        <v>0</v>
      </c>
      <c r="U176" s="66">
        <f t="shared" si="137"/>
        <v>0</v>
      </c>
      <c r="V176" s="66">
        <f t="shared" si="137"/>
        <v>0</v>
      </c>
      <c r="W176" s="66">
        <f t="shared" si="137"/>
        <v>0</v>
      </c>
      <c r="X176" s="66">
        <f t="shared" si="137"/>
        <v>0</v>
      </c>
      <c r="Y176" s="66">
        <f t="shared" si="137"/>
        <v>0</v>
      </c>
      <c r="Z176" s="66">
        <f t="shared" si="137"/>
        <v>0</v>
      </c>
      <c r="AA176" s="66">
        <f t="shared" si="137"/>
        <v>0</v>
      </c>
      <c r="AB176" s="66">
        <f t="shared" si="137"/>
        <v>0</v>
      </c>
      <c r="AC176" s="66">
        <f t="shared" si="137"/>
        <v>0</v>
      </c>
    </row>
    <row r="177" spans="1:29" ht="15.75" thickBot="1" x14ac:dyDescent="0.3">
      <c r="A177" s="31" t="s">
        <v>63</v>
      </c>
      <c r="B177" s="76">
        <f>B168+B169+B170-B171+B172+B173+B174+B175+B176</f>
        <v>67.026721363629008</v>
      </c>
      <c r="C177" s="76">
        <f t="shared" ref="C177:AC177" si="138">C168+C169+C170-C171+C172+C173+C174+C175+C176</f>
        <v>67.024506479785884</v>
      </c>
      <c r="D177" s="76">
        <f t="shared" si="138"/>
        <v>67.021335922897038</v>
      </c>
      <c r="E177" s="76">
        <f t="shared" si="138"/>
        <v>67.016800218303999</v>
      </c>
      <c r="F177" s="76">
        <f t="shared" si="138"/>
        <v>67.010317695587645</v>
      </c>
      <c r="G177" s="76">
        <f t="shared" si="138"/>
        <v>67.001065734740138</v>
      </c>
      <c r="H177" s="76">
        <f t="shared" si="138"/>
        <v>66.987888672738848</v>
      </c>
      <c r="I177" s="76">
        <f t="shared" si="138"/>
        <v>66.969179133652432</v>
      </c>
      <c r="J177" s="76">
        <f t="shared" si="138"/>
        <v>66.942734998025671</v>
      </c>
      <c r="K177" s="76">
        <f t="shared" si="138"/>
        <v>66.905607908697448</v>
      </c>
      <c r="L177" s="76">
        <f t="shared" si="138"/>
        <v>66.853987776980432</v>
      </c>
      <c r="M177" s="76">
        <f t="shared" si="138"/>
        <v>66.783218507509389</v>
      </c>
      <c r="N177" s="76">
        <f t="shared" si="138"/>
        <v>66.688112192668612</v>
      </c>
      <c r="O177" s="76">
        <f t="shared" si="138"/>
        <v>66.56378986598294</v>
      </c>
      <c r="P177" s="76">
        <f t="shared" si="138"/>
        <v>66.407226908722919</v>
      </c>
      <c r="Q177" s="76">
        <f t="shared" si="138"/>
        <v>66.219355854151289</v>
      </c>
      <c r="R177" s="76">
        <f t="shared" si="138"/>
        <v>66.006916215289891</v>
      </c>
      <c r="S177" s="76">
        <f t="shared" si="138"/>
        <v>65.782644560161827</v>
      </c>
      <c r="T177" s="76">
        <f t="shared" si="138"/>
        <v>65.562786151718313</v>
      </c>
      <c r="U177" s="76">
        <f t="shared" si="138"/>
        <v>65.362644517044671</v>
      </c>
      <c r="V177" s="76">
        <f t="shared" si="138"/>
        <v>65.192552628288922</v>
      </c>
      <c r="W177" s="76">
        <f t="shared" si="138"/>
        <v>65.056339487126962</v>
      </c>
      <c r="X177" s="76">
        <f t="shared" si="138"/>
        <v>64.952402814849762</v>
      </c>
      <c r="Y177" s="76">
        <f t="shared" si="138"/>
        <v>64.876001024992846</v>
      </c>
      <c r="Z177" s="76">
        <f t="shared" si="138"/>
        <v>64.821374850524194</v>
      </c>
      <c r="AA177" s="76">
        <f t="shared" si="138"/>
        <v>64.783089969396045</v>
      </c>
      <c r="AB177" s="76">
        <f t="shared" si="138"/>
        <v>64.756632763363783</v>
      </c>
      <c r="AC177" s="76">
        <f t="shared" si="138"/>
        <v>64.738526778862763</v>
      </c>
    </row>
    <row r="178" spans="1:29" ht="15.75" thickBot="1" x14ac:dyDescent="0.3"/>
    <row r="179" spans="1:29" ht="15.75" thickBot="1" x14ac:dyDescent="0.3">
      <c r="A179" s="26" t="s">
        <v>208</v>
      </c>
      <c r="B179" s="27">
        <v>2023</v>
      </c>
      <c r="C179" s="27">
        <v>2024</v>
      </c>
      <c r="D179" s="27">
        <v>2025</v>
      </c>
      <c r="E179" s="27">
        <v>2026</v>
      </c>
      <c r="F179" s="27">
        <v>2027</v>
      </c>
      <c r="G179" s="27">
        <v>2028</v>
      </c>
      <c r="H179" s="27">
        <v>2029</v>
      </c>
      <c r="I179" s="27">
        <v>2030</v>
      </c>
      <c r="J179" s="27">
        <v>2031</v>
      </c>
      <c r="K179" s="27">
        <v>2032</v>
      </c>
      <c r="L179" s="27">
        <v>2033</v>
      </c>
      <c r="M179" s="27">
        <v>2034</v>
      </c>
      <c r="N179" s="27">
        <v>2035</v>
      </c>
      <c r="O179" s="27">
        <v>2036</v>
      </c>
      <c r="P179" s="27">
        <v>2037</v>
      </c>
      <c r="Q179" s="27">
        <v>2038</v>
      </c>
      <c r="R179" s="27">
        <v>2039</v>
      </c>
      <c r="S179" s="27">
        <v>2040</v>
      </c>
      <c r="T179" s="27">
        <v>2041</v>
      </c>
      <c r="U179" s="27">
        <v>2042</v>
      </c>
      <c r="V179" s="27">
        <v>2043</v>
      </c>
      <c r="W179" s="27">
        <v>2044</v>
      </c>
      <c r="X179" s="27">
        <v>2045</v>
      </c>
      <c r="Y179" s="27">
        <v>2046</v>
      </c>
      <c r="Z179" s="27">
        <v>2047</v>
      </c>
      <c r="AA179" s="27">
        <v>2048</v>
      </c>
      <c r="AB179" s="27">
        <v>2049</v>
      </c>
      <c r="AC179" s="28">
        <v>2050</v>
      </c>
    </row>
    <row r="180" spans="1:29" x14ac:dyDescent="0.25">
      <c r="A180" s="29" t="str">
        <f t="shared" ref="A180:A187" si="139">A156</f>
        <v>Capex vehicle</v>
      </c>
      <c r="B180" s="65">
        <f>((1+B141)^B148)*B141/(((1+B141)^B148)-1)*(B137)/B153/(B150)</f>
        <v>1.0347449498978036E-3</v>
      </c>
      <c r="C180" s="65">
        <f t="shared" ref="C180:AC180" si="140">((1+C141)^C148)*C141/(((1+C141)^C148)-1)*(C137)/C153/(C150)</f>
        <v>1.0347449498978036E-3</v>
      </c>
      <c r="D180" s="65">
        <f t="shared" si="140"/>
        <v>1.0347449498978036E-3</v>
      </c>
      <c r="E180" s="65">
        <f t="shared" si="140"/>
        <v>1.0347449498978036E-3</v>
      </c>
      <c r="F180" s="65">
        <f t="shared" si="140"/>
        <v>1.0347449498978036E-3</v>
      </c>
      <c r="G180" s="65">
        <f t="shared" si="140"/>
        <v>1.0347449498978036E-3</v>
      </c>
      <c r="H180" s="65">
        <f t="shared" si="140"/>
        <v>1.0347449498978036E-3</v>
      </c>
      <c r="I180" s="65">
        <f t="shared" si="140"/>
        <v>1.0347449498978036E-3</v>
      </c>
      <c r="J180" s="65">
        <f t="shared" si="140"/>
        <v>1.0347449498978036E-3</v>
      </c>
      <c r="K180" s="65">
        <f t="shared" si="140"/>
        <v>1.0347449498978036E-3</v>
      </c>
      <c r="L180" s="65">
        <f t="shared" si="140"/>
        <v>1.0347449498978036E-3</v>
      </c>
      <c r="M180" s="65">
        <f t="shared" si="140"/>
        <v>1.0347449498978036E-3</v>
      </c>
      <c r="N180" s="65">
        <f t="shared" si="140"/>
        <v>1.0347449498978036E-3</v>
      </c>
      <c r="O180" s="65">
        <f t="shared" si="140"/>
        <v>1.0347449498978036E-3</v>
      </c>
      <c r="P180" s="65">
        <f t="shared" si="140"/>
        <v>1.0347449498978036E-3</v>
      </c>
      <c r="Q180" s="65">
        <f t="shared" si="140"/>
        <v>1.0347449498978036E-3</v>
      </c>
      <c r="R180" s="65">
        <f t="shared" si="140"/>
        <v>1.0347449498978036E-3</v>
      </c>
      <c r="S180" s="65">
        <f t="shared" si="140"/>
        <v>1.0347449498978036E-3</v>
      </c>
      <c r="T180" s="65">
        <f t="shared" si="140"/>
        <v>1.0347449498978036E-3</v>
      </c>
      <c r="U180" s="65">
        <f t="shared" si="140"/>
        <v>1.0347449498978036E-3</v>
      </c>
      <c r="V180" s="65">
        <f t="shared" si="140"/>
        <v>1.0347449498978036E-3</v>
      </c>
      <c r="W180" s="65">
        <f t="shared" si="140"/>
        <v>1.0347449498978036E-3</v>
      </c>
      <c r="X180" s="65">
        <f t="shared" si="140"/>
        <v>1.0347449498978036E-3</v>
      </c>
      <c r="Y180" s="65">
        <f t="shared" si="140"/>
        <v>1.0347449498978036E-3</v>
      </c>
      <c r="Z180" s="65">
        <f t="shared" si="140"/>
        <v>1.0347449498978036E-3</v>
      </c>
      <c r="AA180" s="65">
        <f t="shared" si="140"/>
        <v>1.0347449498978036E-3</v>
      </c>
      <c r="AB180" s="65">
        <f t="shared" si="140"/>
        <v>1.0347449498978036E-3</v>
      </c>
      <c r="AC180" s="65">
        <f t="shared" si="140"/>
        <v>1.0347449498978036E-3</v>
      </c>
    </row>
    <row r="181" spans="1:29" x14ac:dyDescent="0.25">
      <c r="A181" s="30" t="str">
        <f t="shared" si="139"/>
        <v>Residual value (vehicle)</v>
      </c>
      <c r="B181" s="68">
        <f>((1+B141)^B148)*B141/(((1+B141)^B148)-1)*(B138)/B153/(B150)</f>
        <v>-1.0336086682377807E-4</v>
      </c>
      <c r="C181" s="68">
        <f t="shared" ref="C181:AC181" si="141">((1+C141)^C148)*C141/(((1+C141)^C148)-1)*(C138)/C153/(C150)</f>
        <v>-1.0331170855999495E-4</v>
      </c>
      <c r="D181" s="68">
        <f t="shared" si="141"/>
        <v>-1.0324133960030145E-4</v>
      </c>
      <c r="E181" s="68">
        <f t="shared" si="141"/>
        <v>-1.0314067185489343E-4</v>
      </c>
      <c r="F181" s="68">
        <f t="shared" si="141"/>
        <v>-1.0299679543326449E-4</v>
      </c>
      <c r="G181" s="68">
        <f t="shared" si="141"/>
        <v>-1.0279145268661591E-4</v>
      </c>
      <c r="H181" s="68">
        <f t="shared" si="141"/>
        <v>-1.0249899423929835E-4</v>
      </c>
      <c r="I181" s="68">
        <f t="shared" si="141"/>
        <v>-1.0208374516854875E-4</v>
      </c>
      <c r="J181" s="68">
        <f t="shared" si="141"/>
        <v>-1.0149683050993223E-4</v>
      </c>
      <c r="K181" s="68">
        <f t="shared" si="141"/>
        <v>-1.0067281291805218E-4</v>
      </c>
      <c r="L181" s="68">
        <f t="shared" si="141"/>
        <v>-9.9527129337690295E-5</v>
      </c>
      <c r="M181" s="68">
        <f t="shared" si="141"/>
        <v>-9.7956440009122124E-5</v>
      </c>
      <c r="N181" s="68">
        <f t="shared" si="141"/>
        <v>-9.5845601859790468E-5</v>
      </c>
      <c r="O181" s="68">
        <f t="shared" si="141"/>
        <v>-9.3086328614673487E-5</v>
      </c>
      <c r="P181" s="68">
        <f t="shared" si="141"/>
        <v>-8.9611490340159677E-5</v>
      </c>
      <c r="Q181" s="68">
        <f t="shared" si="141"/>
        <v>-8.5441784155991385E-5</v>
      </c>
      <c r="R181" s="68">
        <f t="shared" si="141"/>
        <v>-8.0726790257955685E-5</v>
      </c>
      <c r="S181" s="68">
        <f t="shared" si="141"/>
        <v>-7.5749190544932557E-5</v>
      </c>
      <c r="T181" s="68">
        <f t="shared" si="141"/>
        <v>-7.086954068392259E-5</v>
      </c>
      <c r="U181" s="68">
        <f t="shared" si="141"/>
        <v>-6.6427494974906487E-5</v>
      </c>
      <c r="V181" s="68">
        <f t="shared" si="141"/>
        <v>-6.2652388681716054E-5</v>
      </c>
      <c r="W181" s="68">
        <f t="shared" si="141"/>
        <v>-5.9629204624102501E-5</v>
      </c>
      <c r="X181" s="68">
        <f t="shared" si="141"/>
        <v>-5.7322381009659713E-5</v>
      </c>
      <c r="Y181" s="68">
        <f t="shared" si="141"/>
        <v>-5.5626680645522941E-5</v>
      </c>
      <c r="Z181" s="68">
        <f t="shared" si="141"/>
        <v>-5.4414279416293167E-5</v>
      </c>
      <c r="AA181" s="68">
        <f t="shared" si="141"/>
        <v>-5.3564565201592909E-5</v>
      </c>
      <c r="AB181" s="68">
        <f t="shared" si="141"/>
        <v>-5.2977360451717727E-5</v>
      </c>
      <c r="AC181" s="68">
        <f t="shared" si="141"/>
        <v>-5.2575506979843073E-5</v>
      </c>
    </row>
    <row r="182" spans="1:29" x14ac:dyDescent="0.25">
      <c r="A182" s="30" t="str">
        <f t="shared" si="139"/>
        <v>Capex costumization</v>
      </c>
      <c r="B182" s="66">
        <f>((1+B141)^B149)*B141/(((1+B141)^B149)-1)*(B139)/B153/(B150)</f>
        <v>3.4491498329926784E-4</v>
      </c>
      <c r="C182" s="66">
        <f t="shared" ref="C182:AC182" si="142">((1+C141)^C149)*C141/(((1+C141)^C149)-1)*(C139)/C153/(C150)</f>
        <v>3.4491498329926784E-4</v>
      </c>
      <c r="D182" s="66">
        <f t="shared" si="142"/>
        <v>3.4491498329926784E-4</v>
      </c>
      <c r="E182" s="66">
        <f t="shared" si="142"/>
        <v>3.4491498329926784E-4</v>
      </c>
      <c r="F182" s="66">
        <f t="shared" si="142"/>
        <v>3.4491498329926784E-4</v>
      </c>
      <c r="G182" s="66">
        <f t="shared" si="142"/>
        <v>3.4491498329926784E-4</v>
      </c>
      <c r="H182" s="66">
        <f t="shared" si="142"/>
        <v>3.4491498329926784E-4</v>
      </c>
      <c r="I182" s="66">
        <f t="shared" si="142"/>
        <v>3.4491498329926784E-4</v>
      </c>
      <c r="J182" s="66">
        <f t="shared" si="142"/>
        <v>3.4491498329926784E-4</v>
      </c>
      <c r="K182" s="66">
        <f t="shared" si="142"/>
        <v>3.4491498329926784E-4</v>
      </c>
      <c r="L182" s="66">
        <f t="shared" si="142"/>
        <v>3.4491498329926784E-4</v>
      </c>
      <c r="M182" s="66">
        <f t="shared" si="142"/>
        <v>3.4491498329926784E-4</v>
      </c>
      <c r="N182" s="66">
        <f t="shared" si="142"/>
        <v>3.4491498329926784E-4</v>
      </c>
      <c r="O182" s="66">
        <f t="shared" si="142"/>
        <v>3.4491498329926784E-4</v>
      </c>
      <c r="P182" s="66">
        <f t="shared" si="142"/>
        <v>3.4491498329926784E-4</v>
      </c>
      <c r="Q182" s="66">
        <f t="shared" si="142"/>
        <v>3.4491498329926784E-4</v>
      </c>
      <c r="R182" s="66">
        <f t="shared" si="142"/>
        <v>3.4491498329926784E-4</v>
      </c>
      <c r="S182" s="66">
        <f t="shared" si="142"/>
        <v>3.4491498329926784E-4</v>
      </c>
      <c r="T182" s="66">
        <f t="shared" si="142"/>
        <v>3.4491498329926784E-4</v>
      </c>
      <c r="U182" s="66">
        <f t="shared" si="142"/>
        <v>3.4491498329926784E-4</v>
      </c>
      <c r="V182" s="66">
        <f t="shared" si="142"/>
        <v>3.4491498329926784E-4</v>
      </c>
      <c r="W182" s="66">
        <f t="shared" si="142"/>
        <v>3.4491498329926784E-4</v>
      </c>
      <c r="X182" s="66">
        <f t="shared" si="142"/>
        <v>3.4491498329926784E-4</v>
      </c>
      <c r="Y182" s="66">
        <f t="shared" si="142"/>
        <v>3.4491498329926784E-4</v>
      </c>
      <c r="Z182" s="66">
        <f t="shared" si="142"/>
        <v>3.4491498329926784E-4</v>
      </c>
      <c r="AA182" s="66">
        <f t="shared" si="142"/>
        <v>3.4491498329926784E-4</v>
      </c>
      <c r="AB182" s="66">
        <f t="shared" si="142"/>
        <v>3.4491498329926784E-4</v>
      </c>
      <c r="AC182" s="66">
        <f t="shared" si="142"/>
        <v>3.4491498329926784E-4</v>
      </c>
    </row>
    <row r="183" spans="1:29" x14ac:dyDescent="0.25">
      <c r="A183" s="30" t="str">
        <f t="shared" si="139"/>
        <v>Residual value (costumization)</v>
      </c>
      <c r="B183" s="69">
        <f>((1+B141)^B149)*B141/(((1+B141)^B149)-1)*(B140)/B153/(B150)</f>
        <v>-3.4491498329926788E-5</v>
      </c>
      <c r="C183" s="69">
        <f t="shared" ref="C183:AC183" si="143">((1+C141)^C149)*C141/(((1+C141)^C149)-1)*(C140)/C153/(C150)</f>
        <v>-3.4491498329926788E-5</v>
      </c>
      <c r="D183" s="69">
        <f t="shared" si="143"/>
        <v>-3.4491498329926788E-5</v>
      </c>
      <c r="E183" s="69">
        <f t="shared" si="143"/>
        <v>-3.4491498329926788E-5</v>
      </c>
      <c r="F183" s="69">
        <f t="shared" si="143"/>
        <v>-3.4491498329926788E-5</v>
      </c>
      <c r="G183" s="69">
        <f t="shared" si="143"/>
        <v>-3.4491498329926788E-5</v>
      </c>
      <c r="H183" s="69">
        <f t="shared" si="143"/>
        <v>-3.4491498329926788E-5</v>
      </c>
      <c r="I183" s="69">
        <f t="shared" si="143"/>
        <v>-3.4491498329926788E-5</v>
      </c>
      <c r="J183" s="69">
        <f t="shared" si="143"/>
        <v>-3.4491498329926788E-5</v>
      </c>
      <c r="K183" s="69">
        <f t="shared" si="143"/>
        <v>-3.4491498329926788E-5</v>
      </c>
      <c r="L183" s="69">
        <f t="shared" si="143"/>
        <v>-3.4491498329926788E-5</v>
      </c>
      <c r="M183" s="69">
        <f t="shared" si="143"/>
        <v>-3.4491498329926788E-5</v>
      </c>
      <c r="N183" s="69">
        <f t="shared" si="143"/>
        <v>-3.4491498329926788E-5</v>
      </c>
      <c r="O183" s="69">
        <f t="shared" si="143"/>
        <v>-3.4491498329926788E-5</v>
      </c>
      <c r="P183" s="69">
        <f t="shared" si="143"/>
        <v>-3.4491498329926788E-5</v>
      </c>
      <c r="Q183" s="69">
        <f t="shared" si="143"/>
        <v>-3.4491498329926788E-5</v>
      </c>
      <c r="R183" s="69">
        <f t="shared" si="143"/>
        <v>-3.4491498329926788E-5</v>
      </c>
      <c r="S183" s="69">
        <f t="shared" si="143"/>
        <v>-3.4491498329926788E-5</v>
      </c>
      <c r="T183" s="69">
        <f t="shared" si="143"/>
        <v>-3.4491498329926788E-5</v>
      </c>
      <c r="U183" s="69">
        <f t="shared" si="143"/>
        <v>-3.4491498329926788E-5</v>
      </c>
      <c r="V183" s="69">
        <f t="shared" si="143"/>
        <v>-3.4491498329926788E-5</v>
      </c>
      <c r="W183" s="69">
        <f t="shared" si="143"/>
        <v>-3.4491498329926788E-5</v>
      </c>
      <c r="X183" s="69">
        <f t="shared" si="143"/>
        <v>-3.4491498329926788E-5</v>
      </c>
      <c r="Y183" s="69">
        <f t="shared" si="143"/>
        <v>-3.4491498329926788E-5</v>
      </c>
      <c r="Z183" s="69">
        <f t="shared" si="143"/>
        <v>-3.4491498329926788E-5</v>
      </c>
      <c r="AA183" s="69">
        <f t="shared" si="143"/>
        <v>-3.4491498329926788E-5</v>
      </c>
      <c r="AB183" s="69">
        <f t="shared" si="143"/>
        <v>-3.4491498329926788E-5</v>
      </c>
      <c r="AC183" s="69">
        <f t="shared" si="143"/>
        <v>-3.4491498329926788E-5</v>
      </c>
    </row>
    <row r="184" spans="1:29" x14ac:dyDescent="0.25">
      <c r="A184" s="30" t="str">
        <f t="shared" si="139"/>
        <v>Opex fix (admin, crew, insurance)</v>
      </c>
      <c r="B184" s="66">
        <f>B142/B153/(B150)</f>
        <v>1.0654632223259673E-3</v>
      </c>
      <c r="C184" s="66">
        <f t="shared" ref="C184:AC184" si="144">C142/C153/(C150)</f>
        <v>1.0654632223259673E-3</v>
      </c>
      <c r="D184" s="66">
        <f t="shared" si="144"/>
        <v>1.0654632223259673E-3</v>
      </c>
      <c r="E184" s="66">
        <f t="shared" si="144"/>
        <v>1.0654632223259673E-3</v>
      </c>
      <c r="F184" s="66">
        <f t="shared" si="144"/>
        <v>1.0654632223259673E-3</v>
      </c>
      <c r="G184" s="66">
        <f t="shared" si="144"/>
        <v>1.0654632223259673E-3</v>
      </c>
      <c r="H184" s="66">
        <f t="shared" si="144"/>
        <v>1.0654632223259673E-3</v>
      </c>
      <c r="I184" s="66">
        <f t="shared" si="144"/>
        <v>1.0654632223259673E-3</v>
      </c>
      <c r="J184" s="66">
        <f t="shared" si="144"/>
        <v>1.0654632223259673E-3</v>
      </c>
      <c r="K184" s="66">
        <f t="shared" si="144"/>
        <v>1.0654632223259673E-3</v>
      </c>
      <c r="L184" s="66">
        <f t="shared" si="144"/>
        <v>1.0654632223259673E-3</v>
      </c>
      <c r="M184" s="66">
        <f t="shared" si="144"/>
        <v>1.0654632223259673E-3</v>
      </c>
      <c r="N184" s="66">
        <f t="shared" si="144"/>
        <v>1.0654632223259673E-3</v>
      </c>
      <c r="O184" s="66">
        <f t="shared" si="144"/>
        <v>1.0654632223259673E-3</v>
      </c>
      <c r="P184" s="66">
        <f t="shared" si="144"/>
        <v>1.0654632223259673E-3</v>
      </c>
      <c r="Q184" s="66">
        <f t="shared" si="144"/>
        <v>1.0654632223259673E-3</v>
      </c>
      <c r="R184" s="66">
        <f t="shared" si="144"/>
        <v>1.0654632223259673E-3</v>
      </c>
      <c r="S184" s="66">
        <f t="shared" si="144"/>
        <v>1.0654632223259673E-3</v>
      </c>
      <c r="T184" s="66">
        <f t="shared" si="144"/>
        <v>1.0654632223259673E-3</v>
      </c>
      <c r="U184" s="66">
        <f t="shared" si="144"/>
        <v>1.0654632223259673E-3</v>
      </c>
      <c r="V184" s="66">
        <f t="shared" si="144"/>
        <v>1.0654632223259673E-3</v>
      </c>
      <c r="W184" s="66">
        <f t="shared" si="144"/>
        <v>1.0654632223259673E-3</v>
      </c>
      <c r="X184" s="66">
        <f t="shared" si="144"/>
        <v>1.0654632223259673E-3</v>
      </c>
      <c r="Y184" s="66">
        <f t="shared" si="144"/>
        <v>1.0654632223259673E-3</v>
      </c>
      <c r="Z184" s="66">
        <f t="shared" si="144"/>
        <v>1.0654632223259673E-3</v>
      </c>
      <c r="AA184" s="66">
        <f t="shared" si="144"/>
        <v>1.0654632223259673E-3</v>
      </c>
      <c r="AB184" s="66">
        <f t="shared" si="144"/>
        <v>1.0654632223259673E-3</v>
      </c>
      <c r="AC184" s="66">
        <f t="shared" si="144"/>
        <v>1.0654632223259673E-3</v>
      </c>
    </row>
    <row r="185" spans="1:29" x14ac:dyDescent="0.25">
      <c r="A185" s="30" t="str">
        <f t="shared" si="139"/>
        <v>Opex maintenance &amp; repair</v>
      </c>
      <c r="B185" s="66">
        <f>B143/B153/(B150)</f>
        <v>4.305425874053325E-4</v>
      </c>
      <c r="C185" s="66">
        <f t="shared" ref="C185:AC185" si="145">C143/C153/(C150)</f>
        <v>4.305425874053325E-4</v>
      </c>
      <c r="D185" s="66">
        <f t="shared" si="145"/>
        <v>4.305425874053325E-4</v>
      </c>
      <c r="E185" s="66">
        <f t="shared" si="145"/>
        <v>4.305425874053325E-4</v>
      </c>
      <c r="F185" s="66">
        <f t="shared" si="145"/>
        <v>4.305425874053325E-4</v>
      </c>
      <c r="G185" s="66">
        <f t="shared" si="145"/>
        <v>4.305425874053325E-4</v>
      </c>
      <c r="H185" s="66">
        <f t="shared" si="145"/>
        <v>4.305425874053325E-4</v>
      </c>
      <c r="I185" s="66">
        <f t="shared" si="145"/>
        <v>4.305425874053325E-4</v>
      </c>
      <c r="J185" s="66">
        <f t="shared" si="145"/>
        <v>4.305425874053325E-4</v>
      </c>
      <c r="K185" s="66">
        <f t="shared" si="145"/>
        <v>4.305425874053325E-4</v>
      </c>
      <c r="L185" s="66">
        <f t="shared" si="145"/>
        <v>4.305425874053325E-4</v>
      </c>
      <c r="M185" s="66">
        <f t="shared" si="145"/>
        <v>4.305425874053325E-4</v>
      </c>
      <c r="N185" s="66">
        <f t="shared" si="145"/>
        <v>4.305425874053325E-4</v>
      </c>
      <c r="O185" s="66">
        <f t="shared" si="145"/>
        <v>4.305425874053325E-4</v>
      </c>
      <c r="P185" s="66">
        <f t="shared" si="145"/>
        <v>4.305425874053325E-4</v>
      </c>
      <c r="Q185" s="66">
        <f t="shared" si="145"/>
        <v>4.305425874053325E-4</v>
      </c>
      <c r="R185" s="66">
        <f t="shared" si="145"/>
        <v>4.305425874053325E-4</v>
      </c>
      <c r="S185" s="66">
        <f t="shared" si="145"/>
        <v>4.305425874053325E-4</v>
      </c>
      <c r="T185" s="66">
        <f t="shared" si="145"/>
        <v>4.305425874053325E-4</v>
      </c>
      <c r="U185" s="66">
        <f t="shared" si="145"/>
        <v>4.305425874053325E-4</v>
      </c>
      <c r="V185" s="66">
        <f t="shared" si="145"/>
        <v>4.305425874053325E-4</v>
      </c>
      <c r="W185" s="66">
        <f t="shared" si="145"/>
        <v>4.305425874053325E-4</v>
      </c>
      <c r="X185" s="66">
        <f t="shared" si="145"/>
        <v>4.305425874053325E-4</v>
      </c>
      <c r="Y185" s="66">
        <f t="shared" si="145"/>
        <v>4.305425874053325E-4</v>
      </c>
      <c r="Z185" s="66">
        <f t="shared" si="145"/>
        <v>4.305425874053325E-4</v>
      </c>
      <c r="AA185" s="66">
        <f t="shared" si="145"/>
        <v>4.305425874053325E-4</v>
      </c>
      <c r="AB185" s="66">
        <f t="shared" si="145"/>
        <v>4.305425874053325E-4</v>
      </c>
      <c r="AC185" s="66">
        <f t="shared" si="145"/>
        <v>4.305425874053325E-4</v>
      </c>
    </row>
    <row r="186" spans="1:29" x14ac:dyDescent="0.25">
      <c r="A186" s="30" t="str">
        <f t="shared" si="139"/>
        <v>Opex var (mode-fees)</v>
      </c>
      <c r="B186" s="66">
        <f>B144*B153/B153/(B150)</f>
        <v>1.7869725535414797E-4</v>
      </c>
      <c r="C186" s="66">
        <f t="shared" ref="C186:AC186" si="146">C144*C153/C153/(C150)</f>
        <v>1.7869725535414797E-4</v>
      </c>
      <c r="D186" s="66">
        <f t="shared" si="146"/>
        <v>1.7869725535414797E-4</v>
      </c>
      <c r="E186" s="66">
        <f t="shared" si="146"/>
        <v>1.7869725535414797E-4</v>
      </c>
      <c r="F186" s="66">
        <f t="shared" si="146"/>
        <v>1.7869725535414797E-4</v>
      </c>
      <c r="G186" s="66">
        <f t="shared" si="146"/>
        <v>1.7869725535414797E-4</v>
      </c>
      <c r="H186" s="66">
        <f t="shared" si="146"/>
        <v>1.7869725535414797E-4</v>
      </c>
      <c r="I186" s="66">
        <f t="shared" si="146"/>
        <v>1.7869725535414797E-4</v>
      </c>
      <c r="J186" s="66">
        <f t="shared" si="146"/>
        <v>1.7869725535414797E-4</v>
      </c>
      <c r="K186" s="66">
        <f t="shared" si="146"/>
        <v>1.7869725535414797E-4</v>
      </c>
      <c r="L186" s="66">
        <f t="shared" si="146"/>
        <v>1.7869725535414797E-4</v>
      </c>
      <c r="M186" s="66">
        <f t="shared" si="146"/>
        <v>1.7869725535414797E-4</v>
      </c>
      <c r="N186" s="66">
        <f t="shared" si="146"/>
        <v>1.7869725535414797E-4</v>
      </c>
      <c r="O186" s="66">
        <f t="shared" si="146"/>
        <v>1.7869725535414797E-4</v>
      </c>
      <c r="P186" s="66">
        <f t="shared" si="146"/>
        <v>1.7869725535414797E-4</v>
      </c>
      <c r="Q186" s="66">
        <f t="shared" si="146"/>
        <v>1.7869725535414797E-4</v>
      </c>
      <c r="R186" s="66">
        <f t="shared" si="146"/>
        <v>1.7869725535414797E-4</v>
      </c>
      <c r="S186" s="66">
        <f t="shared" si="146"/>
        <v>1.7869725535414797E-4</v>
      </c>
      <c r="T186" s="66">
        <f t="shared" si="146"/>
        <v>1.7869725535414797E-4</v>
      </c>
      <c r="U186" s="66">
        <f t="shared" si="146"/>
        <v>1.7869725535414797E-4</v>
      </c>
      <c r="V186" s="66">
        <f t="shared" si="146"/>
        <v>1.7869725535414797E-4</v>
      </c>
      <c r="W186" s="66">
        <f t="shared" si="146"/>
        <v>1.7869725535414797E-4</v>
      </c>
      <c r="X186" s="66">
        <f t="shared" si="146"/>
        <v>1.7869725535414797E-4</v>
      </c>
      <c r="Y186" s="66">
        <f t="shared" si="146"/>
        <v>1.7869725535414797E-4</v>
      </c>
      <c r="Z186" s="66">
        <f t="shared" si="146"/>
        <v>1.7869725535414797E-4</v>
      </c>
      <c r="AA186" s="66">
        <f t="shared" si="146"/>
        <v>1.7869725535414797E-4</v>
      </c>
      <c r="AB186" s="66">
        <f t="shared" si="146"/>
        <v>1.7869725535414797E-4</v>
      </c>
      <c r="AC186" s="66">
        <f t="shared" si="146"/>
        <v>1.7869725535414797E-4</v>
      </c>
    </row>
    <row r="187" spans="1:29" x14ac:dyDescent="0.25">
      <c r="A187" s="30" t="str">
        <f t="shared" si="139"/>
        <v>Fuel Cost</v>
      </c>
      <c r="B187" s="66">
        <f>B145*B146*B153/B153/(B150)</f>
        <v>4.1072811176853007E-3</v>
      </c>
      <c r="C187" s="66">
        <f t="shared" ref="C187:AC187" si="147">C145*C146*C153/C153/(C150)</f>
        <v>4.1069975801788601E-3</v>
      </c>
      <c r="D187" s="66">
        <f t="shared" si="147"/>
        <v>4.106591702553679E-3</v>
      </c>
      <c r="E187" s="66">
        <f t="shared" si="147"/>
        <v>4.1060110660682677E-3</v>
      </c>
      <c r="F187" s="66">
        <f t="shared" si="147"/>
        <v>4.1051812084068112E-3</v>
      </c>
      <c r="G187" s="66">
        <f t="shared" si="147"/>
        <v>4.1039968221842377E-3</v>
      </c>
      <c r="H187" s="66">
        <f t="shared" si="147"/>
        <v>4.1023099656415452E-3</v>
      </c>
      <c r="I187" s="66">
        <f t="shared" si="147"/>
        <v>4.0999148711648248E-3</v>
      </c>
      <c r="J187" s="66">
        <f t="shared" si="147"/>
        <v>4.0965296352758638E-3</v>
      </c>
      <c r="K187" s="66">
        <f t="shared" si="147"/>
        <v>4.0917768251624784E-3</v>
      </c>
      <c r="L187" s="66">
        <f t="shared" si="147"/>
        <v>4.0851686937813745E-3</v>
      </c>
      <c r="M187" s="66">
        <f t="shared" si="147"/>
        <v>4.076109192868568E-3</v>
      </c>
      <c r="N187" s="66">
        <f t="shared" si="147"/>
        <v>4.0639341944186261E-3</v>
      </c>
      <c r="O187" s="66">
        <f t="shared" si="147"/>
        <v>4.0480191194078299E-3</v>
      </c>
      <c r="P187" s="66">
        <f t="shared" si="147"/>
        <v>4.0279767724285516E-3</v>
      </c>
      <c r="Q187" s="66">
        <f t="shared" si="147"/>
        <v>4.0039265313690777E-3</v>
      </c>
      <c r="R187" s="66">
        <f t="shared" si="147"/>
        <v>3.9767311524063443E-3</v>
      </c>
      <c r="S187" s="66">
        <f t="shared" si="147"/>
        <v>3.9480211024152199E-3</v>
      </c>
      <c r="T187" s="66">
        <f t="shared" si="147"/>
        <v>3.9198760125072774E-3</v>
      </c>
      <c r="U187" s="66">
        <f t="shared" si="147"/>
        <v>3.894254957838086E-3</v>
      </c>
      <c r="V187" s="66">
        <f t="shared" si="147"/>
        <v>3.8724807098776209E-3</v>
      </c>
      <c r="W187" s="66">
        <f t="shared" si="147"/>
        <v>3.8550434368081602E-3</v>
      </c>
      <c r="X187" s="66">
        <f t="shared" si="147"/>
        <v>3.8417380235347544E-3</v>
      </c>
      <c r="Y187" s="66">
        <f t="shared" si="147"/>
        <v>3.8319574776831127E-3</v>
      </c>
      <c r="Z187" s="66">
        <f t="shared" si="147"/>
        <v>3.8249645288910635E-3</v>
      </c>
      <c r="AA187" s="66">
        <f t="shared" si="147"/>
        <v>3.8200635045040725E-3</v>
      </c>
      <c r="AB187" s="66">
        <f t="shared" si="147"/>
        <v>3.8166765954121581E-3</v>
      </c>
      <c r="AC187" s="66">
        <f t="shared" si="147"/>
        <v>3.8143587647444083E-3</v>
      </c>
    </row>
    <row r="188" spans="1:29" x14ac:dyDescent="0.25">
      <c r="A188" s="59" t="str">
        <f>A151</f>
        <v>Market failure (av. utilization)</v>
      </c>
      <c r="B188" s="66">
        <f t="shared" ref="B188:AC188" si="148">B177/B151-B177/B150</f>
        <v>9.4020502466515398E-3</v>
      </c>
      <c r="C188" s="66">
        <f t="shared" si="148"/>
        <v>9.4017395578880163E-3</v>
      </c>
      <c r="D188" s="66">
        <f t="shared" si="148"/>
        <v>9.4012948138430686E-3</v>
      </c>
      <c r="E188" s="66">
        <f t="shared" si="148"/>
        <v>9.4006585762109705E-3</v>
      </c>
      <c r="F188" s="66">
        <f t="shared" si="148"/>
        <v>9.3997492522418999E-3</v>
      </c>
      <c r="G188" s="66">
        <f t="shared" si="148"/>
        <v>9.3984514504249737E-3</v>
      </c>
      <c r="H188" s="66">
        <f t="shared" si="148"/>
        <v>9.3966030622520333E-3</v>
      </c>
      <c r="I188" s="66">
        <f t="shared" si="148"/>
        <v>9.3939786160162145E-3</v>
      </c>
      <c r="J188" s="66">
        <f t="shared" si="148"/>
        <v>9.3902692134550589E-3</v>
      </c>
      <c r="K188" s="66">
        <f t="shared" si="148"/>
        <v>9.3850612791823666E-3</v>
      </c>
      <c r="L188" s="66">
        <f t="shared" si="148"/>
        <v>9.3778203600046375E-3</v>
      </c>
      <c r="M188" s="66">
        <f t="shared" si="148"/>
        <v>9.3678933306953014E-3</v>
      </c>
      <c r="N188" s="66">
        <f t="shared" si="148"/>
        <v>9.3545524670410017E-3</v>
      </c>
      <c r="O188" s="66">
        <f t="shared" si="148"/>
        <v>9.3371133809795198E-3</v>
      </c>
      <c r="P188" s="66">
        <f t="shared" si="148"/>
        <v>9.3151517996732033E-3</v>
      </c>
      <c r="Q188" s="66">
        <f t="shared" si="148"/>
        <v>9.2887985325129166E-3</v>
      </c>
      <c r="R188" s="66">
        <f t="shared" si="148"/>
        <v>9.2589989523108752E-3</v>
      </c>
      <c r="S188" s="66">
        <f t="shared" si="148"/>
        <v>9.2275396577561827E-3</v>
      </c>
      <c r="T188" s="66">
        <f t="shared" si="148"/>
        <v>9.1966994232753618E-3</v>
      </c>
      <c r="U188" s="66">
        <f t="shared" si="148"/>
        <v>9.1686249230258313E-3</v>
      </c>
      <c r="V188" s="66">
        <f t="shared" si="148"/>
        <v>9.1447655956994438E-3</v>
      </c>
      <c r="W188" s="66">
        <f t="shared" si="148"/>
        <v>9.1256585474744356E-3</v>
      </c>
      <c r="X188" s="66">
        <f t="shared" si="148"/>
        <v>9.1110790216474367E-3</v>
      </c>
      <c r="Y188" s="66">
        <f t="shared" si="148"/>
        <v>9.1003619008849304E-3</v>
      </c>
      <c r="Z188" s="66">
        <f t="shared" si="148"/>
        <v>9.0926993145807287E-3</v>
      </c>
      <c r="AA188" s="66">
        <f t="shared" si="148"/>
        <v>9.0873289731895537E-3</v>
      </c>
      <c r="AB188" s="66">
        <f t="shared" si="148"/>
        <v>9.0836177372012709E-3</v>
      </c>
      <c r="AC188" s="66">
        <f t="shared" si="148"/>
        <v>9.0810779534765025E-3</v>
      </c>
    </row>
    <row r="189" spans="1:29" x14ac:dyDescent="0.25">
      <c r="A189" s="59" t="str">
        <f>A152</f>
        <v>Payload loss (fuel)</v>
      </c>
      <c r="B189" s="66">
        <f>B177/(B150-B152)-B177/B150</f>
        <v>0</v>
      </c>
      <c r="C189" s="66">
        <f t="shared" ref="C189:AC189" si="149">C177/(C150-C152)-C177/C150</f>
        <v>0</v>
      </c>
      <c r="D189" s="66">
        <f t="shared" si="149"/>
        <v>0</v>
      </c>
      <c r="E189" s="66">
        <f t="shared" si="149"/>
        <v>0</v>
      </c>
      <c r="F189" s="66">
        <f t="shared" si="149"/>
        <v>0</v>
      </c>
      <c r="G189" s="66">
        <f t="shared" si="149"/>
        <v>0</v>
      </c>
      <c r="H189" s="66">
        <f t="shared" si="149"/>
        <v>0</v>
      </c>
      <c r="I189" s="66">
        <f t="shared" si="149"/>
        <v>0</v>
      </c>
      <c r="J189" s="66">
        <f t="shared" si="149"/>
        <v>0</v>
      </c>
      <c r="K189" s="66">
        <f t="shared" si="149"/>
        <v>0</v>
      </c>
      <c r="L189" s="66">
        <f t="shared" si="149"/>
        <v>0</v>
      </c>
      <c r="M189" s="66">
        <f t="shared" si="149"/>
        <v>0</v>
      </c>
      <c r="N189" s="66">
        <f t="shared" si="149"/>
        <v>0</v>
      </c>
      <c r="O189" s="66">
        <f t="shared" si="149"/>
        <v>0</v>
      </c>
      <c r="P189" s="66">
        <f t="shared" si="149"/>
        <v>0</v>
      </c>
      <c r="Q189" s="66">
        <f t="shared" si="149"/>
        <v>0</v>
      </c>
      <c r="R189" s="66">
        <f t="shared" si="149"/>
        <v>0</v>
      </c>
      <c r="S189" s="66">
        <f t="shared" si="149"/>
        <v>0</v>
      </c>
      <c r="T189" s="66">
        <f t="shared" si="149"/>
        <v>0</v>
      </c>
      <c r="U189" s="66">
        <f t="shared" si="149"/>
        <v>0</v>
      </c>
      <c r="V189" s="66">
        <f t="shared" si="149"/>
        <v>0</v>
      </c>
      <c r="W189" s="66">
        <f t="shared" si="149"/>
        <v>0</v>
      </c>
      <c r="X189" s="66">
        <f t="shared" si="149"/>
        <v>0</v>
      </c>
      <c r="Y189" s="66">
        <f t="shared" si="149"/>
        <v>0</v>
      </c>
      <c r="Z189" s="66">
        <f t="shared" si="149"/>
        <v>0</v>
      </c>
      <c r="AA189" s="66">
        <f t="shared" si="149"/>
        <v>0</v>
      </c>
      <c r="AB189" s="66">
        <f t="shared" si="149"/>
        <v>0</v>
      </c>
      <c r="AC189" s="66">
        <f t="shared" si="149"/>
        <v>0</v>
      </c>
    </row>
    <row r="190" spans="1:29" ht="15.75" thickBot="1" x14ac:dyDescent="0.3">
      <c r="A190" s="59" t="str">
        <f>A127</f>
        <v>Emission Cost</v>
      </c>
      <c r="B190" s="68">
        <f>B147*B153/B153/(B150)</f>
        <v>0</v>
      </c>
      <c r="C190" s="68">
        <f t="shared" ref="C190:AC190" si="150">C147*C153/C153/(C150)</f>
        <v>0</v>
      </c>
      <c r="D190" s="68">
        <f t="shared" si="150"/>
        <v>0</v>
      </c>
      <c r="E190" s="68">
        <f t="shared" si="150"/>
        <v>0</v>
      </c>
      <c r="F190" s="68">
        <f t="shared" si="150"/>
        <v>0</v>
      </c>
      <c r="G190" s="68">
        <f t="shared" si="150"/>
        <v>0</v>
      </c>
      <c r="H190" s="68">
        <f t="shared" si="150"/>
        <v>0</v>
      </c>
      <c r="I190" s="68">
        <f t="shared" si="150"/>
        <v>0</v>
      </c>
      <c r="J190" s="68">
        <f t="shared" si="150"/>
        <v>0</v>
      </c>
      <c r="K190" s="68">
        <f t="shared" si="150"/>
        <v>0</v>
      </c>
      <c r="L190" s="68">
        <f t="shared" si="150"/>
        <v>0</v>
      </c>
      <c r="M190" s="68">
        <f t="shared" si="150"/>
        <v>0</v>
      </c>
      <c r="N190" s="68">
        <f t="shared" si="150"/>
        <v>0</v>
      </c>
      <c r="O190" s="68">
        <f t="shared" si="150"/>
        <v>0</v>
      </c>
      <c r="P190" s="68">
        <f t="shared" si="150"/>
        <v>0</v>
      </c>
      <c r="Q190" s="68">
        <f t="shared" si="150"/>
        <v>0</v>
      </c>
      <c r="R190" s="68">
        <f t="shared" si="150"/>
        <v>0</v>
      </c>
      <c r="S190" s="68">
        <f t="shared" si="150"/>
        <v>0</v>
      </c>
      <c r="T190" s="68">
        <f t="shared" si="150"/>
        <v>0</v>
      </c>
      <c r="U190" s="68">
        <f t="shared" si="150"/>
        <v>0</v>
      </c>
      <c r="V190" s="68">
        <f t="shared" si="150"/>
        <v>0</v>
      </c>
      <c r="W190" s="68">
        <f t="shared" si="150"/>
        <v>0</v>
      </c>
      <c r="X190" s="68">
        <f t="shared" si="150"/>
        <v>0</v>
      </c>
      <c r="Y190" s="68">
        <f t="shared" si="150"/>
        <v>0</v>
      </c>
      <c r="Z190" s="68">
        <f t="shared" si="150"/>
        <v>0</v>
      </c>
      <c r="AA190" s="68">
        <f t="shared" si="150"/>
        <v>0</v>
      </c>
      <c r="AB190" s="68">
        <f t="shared" si="150"/>
        <v>0</v>
      </c>
      <c r="AC190" s="68">
        <f t="shared" si="150"/>
        <v>0</v>
      </c>
    </row>
    <row r="191" spans="1:29" ht="15.75" thickBot="1" x14ac:dyDescent="0.3">
      <c r="A191" s="31" t="s">
        <v>210</v>
      </c>
      <c r="B191" s="76">
        <f>B180+B181+B182+B183+B184+B185+B186+B187+B188+B189+B190</f>
        <v>1.6425841997465655E-2</v>
      </c>
      <c r="C191" s="67">
        <f t="shared" ref="C191:AC191" si="151">C180+C181+C182+C183+C184+C185+C186+C187+C188+C189+C190</f>
        <v>1.6425296929459474E-2</v>
      </c>
      <c r="D191" s="67">
        <f t="shared" si="151"/>
        <v>1.6424516676749039E-2</v>
      </c>
      <c r="E191" s="67">
        <f t="shared" si="151"/>
        <v>1.6423400470376937E-2</v>
      </c>
      <c r="F191" s="67">
        <f t="shared" si="151"/>
        <v>1.642180516516804E-2</v>
      </c>
      <c r="G191" s="67">
        <f t="shared" si="151"/>
        <v>1.6419528319875188E-2</v>
      </c>
      <c r="H191" s="67">
        <f t="shared" si="151"/>
        <v>1.6416285533606873E-2</v>
      </c>
      <c r="I191" s="67">
        <f t="shared" si="151"/>
        <v>1.6411681241965084E-2</v>
      </c>
      <c r="J191" s="67">
        <f t="shared" si="151"/>
        <v>1.6405173518173582E-2</v>
      </c>
      <c r="K191" s="67">
        <f t="shared" si="151"/>
        <v>1.6396036791379385E-2</v>
      </c>
      <c r="L191" s="67">
        <f t="shared" si="151"/>
        <v>1.6383333424400914E-2</v>
      </c>
      <c r="M191" s="67">
        <f t="shared" si="151"/>
        <v>1.636591758350734E-2</v>
      </c>
      <c r="N191" s="67">
        <f t="shared" si="151"/>
        <v>1.6342512559552429E-2</v>
      </c>
      <c r="O191" s="67">
        <f t="shared" si="151"/>
        <v>1.6311917671725268E-2</v>
      </c>
      <c r="P191" s="67">
        <f t="shared" si="151"/>
        <v>1.6273388581714187E-2</v>
      </c>
      <c r="Q191" s="67">
        <f t="shared" si="151"/>
        <v>1.6227154779678593E-2</v>
      </c>
      <c r="R191" s="67">
        <f t="shared" si="151"/>
        <v>1.6174874814411856E-2</v>
      </c>
      <c r="S191" s="67">
        <f t="shared" si="151"/>
        <v>1.611968306957906E-2</v>
      </c>
      <c r="T191" s="67">
        <f t="shared" si="151"/>
        <v>1.6065577395051309E-2</v>
      </c>
      <c r="U191" s="67">
        <f t="shared" si="151"/>
        <v>1.6016323885841604E-2</v>
      </c>
      <c r="V191" s="67">
        <f t="shared" si="151"/>
        <v>1.5974465416847942E-2</v>
      </c>
      <c r="W191" s="67">
        <f t="shared" si="151"/>
        <v>1.5940944279611086E-2</v>
      </c>
      <c r="X191" s="67">
        <f t="shared" si="151"/>
        <v>1.5915366164125123E-2</v>
      </c>
      <c r="Y191" s="67">
        <f t="shared" si="151"/>
        <v>1.5896564197875114E-2</v>
      </c>
      <c r="Z191" s="67">
        <f t="shared" si="151"/>
        <v>1.5883121064008091E-2</v>
      </c>
      <c r="AA191" s="67">
        <f t="shared" si="151"/>
        <v>1.5873699412444625E-2</v>
      </c>
      <c r="AB191" s="67">
        <f t="shared" si="151"/>
        <v>1.5867188472114303E-2</v>
      </c>
      <c r="AC191" s="67">
        <f t="shared" si="151"/>
        <v>1.586273271119366E-2</v>
      </c>
    </row>
    <row r="193" spans="2:2" x14ac:dyDescent="0.25">
      <c r="B193" s="40"/>
    </row>
    <row r="215" spans="1:44" s="3" customFormat="1" ht="21" x14ac:dyDescent="0.35">
      <c r="A215" s="2" t="str">
        <f>'Parameter Input'!A165</f>
        <v>Short-sea: Break bulk</v>
      </c>
    </row>
    <row r="216" spans="1:44" s="3" customFormat="1" ht="21" x14ac:dyDescent="0.35">
      <c r="A216" s="2" t="s">
        <v>290</v>
      </c>
    </row>
    <row r="217" spans="1:44" x14ac:dyDescent="0.25">
      <c r="A217" s="33" t="s">
        <v>195</v>
      </c>
    </row>
    <row r="218" spans="1:44" x14ac:dyDescent="0.25">
      <c r="A218" s="33" t="s">
        <v>196</v>
      </c>
    </row>
    <row r="219" spans="1:44" ht="15.75" thickBot="1" x14ac:dyDescent="0.3">
      <c r="A219" s="34" t="s">
        <v>197</v>
      </c>
      <c r="B219" s="34"/>
    </row>
    <row r="220" spans="1:44" ht="15.75" thickBot="1" x14ac:dyDescent="0.3">
      <c r="A220" s="39" t="s">
        <v>198</v>
      </c>
      <c r="B220" s="35"/>
    </row>
    <row r="221" spans="1:44" ht="15.75" thickBot="1" x14ac:dyDescent="0.3">
      <c r="A221" s="38" t="s">
        <v>199</v>
      </c>
      <c r="B221" s="36"/>
    </row>
    <row r="222" spans="1:44" ht="15.75" thickBot="1" x14ac:dyDescent="0.3"/>
    <row r="223" spans="1:44" x14ac:dyDescent="0.25">
      <c r="A223" s="5" t="s">
        <v>200</v>
      </c>
      <c r="B223" s="6">
        <v>2023</v>
      </c>
      <c r="C223" s="6">
        <v>2050</v>
      </c>
      <c r="D223" s="7"/>
      <c r="E223" s="5" t="s">
        <v>201</v>
      </c>
      <c r="F223" s="8"/>
      <c r="G223" s="8"/>
      <c r="H223" s="8"/>
      <c r="I223" s="8"/>
      <c r="J223" s="8"/>
      <c r="K223" s="9"/>
      <c r="L223" s="10" t="s">
        <v>2</v>
      </c>
      <c r="M223" s="11"/>
      <c r="N223" s="11"/>
      <c r="O223" s="11"/>
      <c r="P223" s="12"/>
      <c r="Q223" s="13">
        <v>0</v>
      </c>
      <c r="R223" s="13">
        <v>1</v>
      </c>
      <c r="S223" s="13">
        <v>2</v>
      </c>
      <c r="T223" s="13">
        <v>3</v>
      </c>
      <c r="U223" s="13">
        <v>4</v>
      </c>
      <c r="V223" s="13">
        <v>5</v>
      </c>
      <c r="W223" s="13">
        <v>6</v>
      </c>
      <c r="X223" s="13">
        <v>7</v>
      </c>
      <c r="Y223" s="13">
        <v>8</v>
      </c>
      <c r="Z223" s="13">
        <v>9</v>
      </c>
      <c r="AA223" s="13">
        <v>10</v>
      </c>
      <c r="AB223" s="13">
        <v>11</v>
      </c>
      <c r="AC223" s="13">
        <v>12</v>
      </c>
      <c r="AD223" s="13">
        <v>13</v>
      </c>
      <c r="AE223" s="13">
        <v>14</v>
      </c>
      <c r="AF223" s="13">
        <v>15</v>
      </c>
      <c r="AG223" s="13">
        <v>16</v>
      </c>
      <c r="AH223" s="13">
        <v>17</v>
      </c>
      <c r="AI223" s="13">
        <v>18</v>
      </c>
      <c r="AJ223" s="13">
        <v>19</v>
      </c>
      <c r="AK223" s="13">
        <v>20</v>
      </c>
      <c r="AL223" s="13">
        <v>21</v>
      </c>
      <c r="AM223" s="13">
        <v>22</v>
      </c>
      <c r="AN223" s="13">
        <v>23</v>
      </c>
      <c r="AO223" s="13">
        <v>24</v>
      </c>
      <c r="AP223" s="13">
        <v>25</v>
      </c>
      <c r="AQ223" s="13">
        <v>26</v>
      </c>
      <c r="AR223" s="14">
        <v>27</v>
      </c>
    </row>
    <row r="224" spans="1:44" ht="15.75" thickBot="1" x14ac:dyDescent="0.3">
      <c r="A224" s="15"/>
      <c r="B224" s="3" t="s">
        <v>202</v>
      </c>
      <c r="C224" s="3" t="s">
        <v>203</v>
      </c>
      <c r="D224" s="16" t="s">
        <v>5</v>
      </c>
      <c r="E224" s="17"/>
      <c r="F224" s="18"/>
      <c r="G224" s="18"/>
      <c r="H224" s="18"/>
      <c r="I224" s="18"/>
      <c r="J224" s="18"/>
      <c r="K224" s="19"/>
      <c r="L224" s="20" t="s">
        <v>8</v>
      </c>
      <c r="M224" s="20" t="s">
        <v>204</v>
      </c>
      <c r="N224" s="20" t="s">
        <v>205</v>
      </c>
      <c r="O224" s="20" t="s">
        <v>9</v>
      </c>
      <c r="P224" s="21" t="s">
        <v>10</v>
      </c>
      <c r="Q224" s="22">
        <v>2023</v>
      </c>
      <c r="R224" s="22">
        <v>2024</v>
      </c>
      <c r="S224" s="22">
        <v>2025</v>
      </c>
      <c r="T224" s="22">
        <v>2026</v>
      </c>
      <c r="U224" s="22">
        <v>2027</v>
      </c>
      <c r="V224" s="22">
        <v>2028</v>
      </c>
      <c r="W224" s="22">
        <v>2029</v>
      </c>
      <c r="X224" s="22">
        <v>2030</v>
      </c>
      <c r="Y224" s="22">
        <v>2031</v>
      </c>
      <c r="Z224" s="22">
        <v>2032</v>
      </c>
      <c r="AA224" s="22">
        <v>2033</v>
      </c>
      <c r="AB224" s="22">
        <v>2034</v>
      </c>
      <c r="AC224" s="22">
        <v>2035</v>
      </c>
      <c r="AD224" s="22">
        <v>2036</v>
      </c>
      <c r="AE224" s="22">
        <v>2037</v>
      </c>
      <c r="AF224" s="22">
        <v>2038</v>
      </c>
      <c r="AG224" s="22">
        <v>2039</v>
      </c>
      <c r="AH224" s="22">
        <v>2040</v>
      </c>
      <c r="AI224" s="22">
        <v>2041</v>
      </c>
      <c r="AJ224" s="22">
        <v>2042</v>
      </c>
      <c r="AK224" s="22">
        <v>2043</v>
      </c>
      <c r="AL224" s="22">
        <v>2044</v>
      </c>
      <c r="AM224" s="22">
        <v>2045</v>
      </c>
      <c r="AN224" s="22">
        <v>2046</v>
      </c>
      <c r="AO224" s="22">
        <v>2047</v>
      </c>
      <c r="AP224" s="22">
        <v>2048</v>
      </c>
      <c r="AQ224" s="22">
        <v>2049</v>
      </c>
      <c r="AR224" s="23">
        <v>2050</v>
      </c>
    </row>
    <row r="225" spans="1:44" x14ac:dyDescent="0.25">
      <c r="A225" s="24" t="s">
        <v>18</v>
      </c>
      <c r="B225" s="41">
        <f>'Parameter Input'!$L$142</f>
        <v>15000000</v>
      </c>
      <c r="C225" s="42">
        <f>'Parameter Input'!$M$142</f>
        <v>15000000</v>
      </c>
      <c r="D225" s="1" t="s">
        <v>15</v>
      </c>
      <c r="L225" s="51">
        <f>'Parameter Input'!$O$142</f>
        <v>17</v>
      </c>
      <c r="M225" s="52">
        <v>0</v>
      </c>
      <c r="N225" s="52">
        <v>1</v>
      </c>
      <c r="O225" s="52">
        <f>'Parameter Input'!$P$142</f>
        <v>0.9</v>
      </c>
      <c r="P225" s="53">
        <f>'Parameter Input'!$Q$142</f>
        <v>0.4</v>
      </c>
      <c r="Q225" s="4">
        <f t="shared" ref="Q225:AR234" si="152">$N225+($M225-$N225)*((1/(1+EXP(-$P225*(Q$9-$L225)))^$O225))</f>
        <v>0.99780374543478534</v>
      </c>
      <c r="R225" s="4">
        <f t="shared" si="152"/>
        <v>0.99685359315256394</v>
      </c>
      <c r="S225" s="4">
        <f t="shared" si="152"/>
        <v>0.99549347132349975</v>
      </c>
      <c r="T225" s="4">
        <f t="shared" si="152"/>
        <v>0.99354772139898062</v>
      </c>
      <c r="U225" s="4">
        <f t="shared" si="152"/>
        <v>0.99076681540580536</v>
      </c>
      <c r="V225" s="4">
        <f t="shared" si="152"/>
        <v>0.9867978615748374</v>
      </c>
      <c r="W225" s="4">
        <f t="shared" si="152"/>
        <v>0.98114509762858249</v>
      </c>
      <c r="X225" s="4">
        <f t="shared" si="152"/>
        <v>0.97311898315872036</v>
      </c>
      <c r="Y225" s="4">
        <f t="shared" si="152"/>
        <v>0.96177484161592774</v>
      </c>
      <c r="Z225" s="4">
        <f t="shared" si="152"/>
        <v>0.94584787155511363</v>
      </c>
      <c r="AA225" s="4">
        <f t="shared" si="152"/>
        <v>0.92370360150141495</v>
      </c>
      <c r="AB225" s="4">
        <f t="shared" si="152"/>
        <v>0.89334463567658451</v>
      </c>
      <c r="AC225" s="4">
        <f t="shared" si="152"/>
        <v>0.85254543874327005</v>
      </c>
      <c r="AD225" s="4">
        <f t="shared" si="152"/>
        <v>0.79921300652623883</v>
      </c>
      <c r="AE225" s="4">
        <f t="shared" si="152"/>
        <v>0.73204982249993378</v>
      </c>
      <c r="AF225" s="4">
        <f t="shared" si="152"/>
        <v>0.65145592958786691</v>
      </c>
      <c r="AG225" s="4">
        <f t="shared" si="152"/>
        <v>0.56032247880849573</v>
      </c>
      <c r="AH225" s="4">
        <f t="shared" si="152"/>
        <v>0.46411326873185343</v>
      </c>
      <c r="AI225" s="4">
        <f t="shared" si="152"/>
        <v>0.36979727595523937</v>
      </c>
      <c r="AJ225" s="4">
        <f t="shared" si="152"/>
        <v>0.28393948637231203</v>
      </c>
      <c r="AK225" s="4">
        <f t="shared" si="152"/>
        <v>0.21097259161117732</v>
      </c>
      <c r="AL225" s="4">
        <f t="shared" si="152"/>
        <v>0.15253917653798199</v>
      </c>
      <c r="AM225" s="4">
        <f t="shared" si="152"/>
        <v>0.10795188737709993</v>
      </c>
      <c r="AN225" s="4">
        <f t="shared" si="152"/>
        <v>7.5176653938091809E-2</v>
      </c>
      <c r="AO225" s="4">
        <f t="shared" si="152"/>
        <v>5.1742836177502194E-2</v>
      </c>
      <c r="AP225" s="4">
        <f t="shared" si="152"/>
        <v>3.5319190625345942E-2</v>
      </c>
      <c r="AQ225" s="4">
        <f t="shared" si="152"/>
        <v>2.3969442072658165E-2</v>
      </c>
      <c r="AR225" s="4">
        <f t="shared" si="152"/>
        <v>1.6202243558389728E-2</v>
      </c>
    </row>
    <row r="226" spans="1:44" x14ac:dyDescent="0.25">
      <c r="A226" s="24" t="s">
        <v>28</v>
      </c>
      <c r="B226" s="60">
        <f>'Parameter Input'!$L$143</f>
        <v>-1500000</v>
      </c>
      <c r="C226" s="61">
        <f>'Parameter Input'!$M$143</f>
        <v>-750000</v>
      </c>
      <c r="D226" s="1" t="s">
        <v>15</v>
      </c>
      <c r="L226" s="54">
        <f>'Parameter Input'!$O$143</f>
        <v>17</v>
      </c>
      <c r="M226" s="37">
        <v>0</v>
      </c>
      <c r="N226" s="37">
        <v>1</v>
      </c>
      <c r="O226" s="37">
        <f>'Parameter Input'!$P$143</f>
        <v>0.9</v>
      </c>
      <c r="P226" s="55">
        <f>'Parameter Input'!$Q$143</f>
        <v>0.4</v>
      </c>
      <c r="Q226" s="4">
        <f t="shared" si="152"/>
        <v>0.99780374543478534</v>
      </c>
      <c r="R226" s="4">
        <f t="shared" si="152"/>
        <v>0.99685359315256394</v>
      </c>
      <c r="S226" s="4">
        <f t="shared" si="152"/>
        <v>0.99549347132349975</v>
      </c>
      <c r="T226" s="4">
        <f t="shared" si="152"/>
        <v>0.99354772139898062</v>
      </c>
      <c r="U226" s="4">
        <f t="shared" si="152"/>
        <v>0.99076681540580536</v>
      </c>
      <c r="V226" s="4">
        <f t="shared" si="152"/>
        <v>0.9867978615748374</v>
      </c>
      <c r="W226" s="4">
        <f t="shared" si="152"/>
        <v>0.98114509762858249</v>
      </c>
      <c r="X226" s="4">
        <f t="shared" si="152"/>
        <v>0.97311898315872036</v>
      </c>
      <c r="Y226" s="4">
        <f t="shared" si="152"/>
        <v>0.96177484161592774</v>
      </c>
      <c r="Z226" s="4">
        <f t="shared" si="152"/>
        <v>0.94584787155511363</v>
      </c>
      <c r="AA226" s="4">
        <f t="shared" si="152"/>
        <v>0.92370360150141495</v>
      </c>
      <c r="AB226" s="4">
        <f t="shared" si="152"/>
        <v>0.89334463567658451</v>
      </c>
      <c r="AC226" s="4">
        <f t="shared" si="152"/>
        <v>0.85254543874327005</v>
      </c>
      <c r="AD226" s="4">
        <f t="shared" si="152"/>
        <v>0.79921300652623883</v>
      </c>
      <c r="AE226" s="4">
        <f t="shared" si="152"/>
        <v>0.73204982249993378</v>
      </c>
      <c r="AF226" s="4">
        <f t="shared" si="152"/>
        <v>0.65145592958786691</v>
      </c>
      <c r="AG226" s="4">
        <f t="shared" si="152"/>
        <v>0.56032247880849573</v>
      </c>
      <c r="AH226" s="4">
        <f t="shared" si="152"/>
        <v>0.46411326873185343</v>
      </c>
      <c r="AI226" s="4">
        <f t="shared" si="152"/>
        <v>0.36979727595523937</v>
      </c>
      <c r="AJ226" s="4">
        <f t="shared" si="152"/>
        <v>0.28393948637231203</v>
      </c>
      <c r="AK226" s="4">
        <f t="shared" si="152"/>
        <v>0.21097259161117732</v>
      </c>
      <c r="AL226" s="4">
        <f t="shared" si="152"/>
        <v>0.15253917653798199</v>
      </c>
      <c r="AM226" s="4">
        <f t="shared" si="152"/>
        <v>0.10795188737709993</v>
      </c>
      <c r="AN226" s="4">
        <f t="shared" si="152"/>
        <v>7.5176653938091809E-2</v>
      </c>
      <c r="AO226" s="4">
        <f t="shared" si="152"/>
        <v>5.1742836177502194E-2</v>
      </c>
      <c r="AP226" s="4">
        <f t="shared" si="152"/>
        <v>3.5319190625345942E-2</v>
      </c>
      <c r="AQ226" s="4">
        <f t="shared" si="152"/>
        <v>2.3969442072658165E-2</v>
      </c>
      <c r="AR226" s="4">
        <f t="shared" si="152"/>
        <v>1.6202243558389728E-2</v>
      </c>
    </row>
    <row r="227" spans="1:44" x14ac:dyDescent="0.25">
      <c r="A227" s="24" t="s">
        <v>14</v>
      </c>
      <c r="B227" s="60">
        <f>'Parameter Input'!B166</f>
        <v>1000000</v>
      </c>
      <c r="C227" s="61">
        <f>'Parameter Input'!C166</f>
        <v>1000000</v>
      </c>
      <c r="D227" s="1" t="s">
        <v>15</v>
      </c>
      <c r="L227" s="54">
        <f>'Parameter Input'!E166</f>
        <v>17</v>
      </c>
      <c r="M227" s="37">
        <v>0</v>
      </c>
      <c r="N227" s="37">
        <v>1</v>
      </c>
      <c r="O227" s="37">
        <f>'Parameter Input'!F166</f>
        <v>0.9</v>
      </c>
      <c r="P227" s="55">
        <f>'Parameter Input'!G166</f>
        <v>0.4</v>
      </c>
      <c r="Q227" s="4">
        <f t="shared" si="152"/>
        <v>0.99780374543478534</v>
      </c>
      <c r="R227" s="4">
        <f t="shared" si="152"/>
        <v>0.99685359315256394</v>
      </c>
      <c r="S227" s="4">
        <f t="shared" si="152"/>
        <v>0.99549347132349975</v>
      </c>
      <c r="T227" s="4">
        <f t="shared" si="152"/>
        <v>0.99354772139898062</v>
      </c>
      <c r="U227" s="4">
        <f t="shared" si="152"/>
        <v>0.99076681540580536</v>
      </c>
      <c r="V227" s="4">
        <f t="shared" si="152"/>
        <v>0.9867978615748374</v>
      </c>
      <c r="W227" s="4">
        <f t="shared" si="152"/>
        <v>0.98114509762858249</v>
      </c>
      <c r="X227" s="4">
        <f t="shared" si="152"/>
        <v>0.97311898315872036</v>
      </c>
      <c r="Y227" s="4">
        <f t="shared" si="152"/>
        <v>0.96177484161592774</v>
      </c>
      <c r="Z227" s="4">
        <f t="shared" si="152"/>
        <v>0.94584787155511363</v>
      </c>
      <c r="AA227" s="4">
        <f t="shared" si="152"/>
        <v>0.92370360150141495</v>
      </c>
      <c r="AB227" s="4">
        <f t="shared" si="152"/>
        <v>0.89334463567658451</v>
      </c>
      <c r="AC227" s="4">
        <f t="shared" si="152"/>
        <v>0.85254543874327005</v>
      </c>
      <c r="AD227" s="4">
        <f t="shared" si="152"/>
        <v>0.79921300652623883</v>
      </c>
      <c r="AE227" s="4">
        <f t="shared" si="152"/>
        <v>0.73204982249993378</v>
      </c>
      <c r="AF227" s="4">
        <f t="shared" si="152"/>
        <v>0.65145592958786691</v>
      </c>
      <c r="AG227" s="4">
        <f t="shared" si="152"/>
        <v>0.56032247880849573</v>
      </c>
      <c r="AH227" s="4">
        <f t="shared" si="152"/>
        <v>0.46411326873185343</v>
      </c>
      <c r="AI227" s="4">
        <f t="shared" si="152"/>
        <v>0.36979727595523937</v>
      </c>
      <c r="AJ227" s="4">
        <f t="shared" si="152"/>
        <v>0.28393948637231203</v>
      </c>
      <c r="AK227" s="4">
        <f t="shared" si="152"/>
        <v>0.21097259161117732</v>
      </c>
      <c r="AL227" s="4">
        <f t="shared" si="152"/>
        <v>0.15253917653798199</v>
      </c>
      <c r="AM227" s="4">
        <f t="shared" si="152"/>
        <v>0.10795188737709993</v>
      </c>
      <c r="AN227" s="4">
        <f t="shared" si="152"/>
        <v>7.5176653938091809E-2</v>
      </c>
      <c r="AO227" s="4">
        <f t="shared" si="152"/>
        <v>5.1742836177502194E-2</v>
      </c>
      <c r="AP227" s="4">
        <f t="shared" si="152"/>
        <v>3.5319190625345942E-2</v>
      </c>
      <c r="AQ227" s="4">
        <f t="shared" si="152"/>
        <v>2.3969442072658165E-2</v>
      </c>
      <c r="AR227" s="4">
        <f t="shared" si="152"/>
        <v>1.6202243558389728E-2</v>
      </c>
    </row>
    <row r="228" spans="1:44" x14ac:dyDescent="0.25">
      <c r="A228" s="24" t="s">
        <v>25</v>
      </c>
      <c r="B228" s="60">
        <f>'Parameter Input'!B167</f>
        <v>-100000</v>
      </c>
      <c r="C228" s="61">
        <f>'Parameter Input'!C167</f>
        <v>-100000</v>
      </c>
      <c r="D228" s="1" t="s">
        <v>15</v>
      </c>
      <c r="L228" s="54">
        <f>'Parameter Input'!E167</f>
        <v>17</v>
      </c>
      <c r="M228" s="37">
        <v>0</v>
      </c>
      <c r="N228" s="37">
        <v>1</v>
      </c>
      <c r="O228" s="37">
        <f>'Parameter Input'!F167</f>
        <v>0.9</v>
      </c>
      <c r="P228" s="55">
        <f>'Parameter Input'!G167</f>
        <v>0.4</v>
      </c>
      <c r="Q228" s="4">
        <f t="shared" si="152"/>
        <v>0.99780374543478534</v>
      </c>
      <c r="R228" s="4">
        <f t="shared" si="152"/>
        <v>0.99685359315256394</v>
      </c>
      <c r="S228" s="4">
        <f t="shared" si="152"/>
        <v>0.99549347132349975</v>
      </c>
      <c r="T228" s="4">
        <f t="shared" si="152"/>
        <v>0.99354772139898062</v>
      </c>
      <c r="U228" s="4">
        <f t="shared" si="152"/>
        <v>0.99076681540580536</v>
      </c>
      <c r="V228" s="4">
        <f t="shared" si="152"/>
        <v>0.9867978615748374</v>
      </c>
      <c r="W228" s="4">
        <f t="shared" si="152"/>
        <v>0.98114509762858249</v>
      </c>
      <c r="X228" s="4">
        <f t="shared" si="152"/>
        <v>0.97311898315872036</v>
      </c>
      <c r="Y228" s="4">
        <f t="shared" si="152"/>
        <v>0.96177484161592774</v>
      </c>
      <c r="Z228" s="4">
        <f t="shared" si="152"/>
        <v>0.94584787155511363</v>
      </c>
      <c r="AA228" s="4">
        <f t="shared" si="152"/>
        <v>0.92370360150141495</v>
      </c>
      <c r="AB228" s="4">
        <f t="shared" si="152"/>
        <v>0.89334463567658451</v>
      </c>
      <c r="AC228" s="4">
        <f t="shared" si="152"/>
        <v>0.85254543874327005</v>
      </c>
      <c r="AD228" s="4">
        <f t="shared" si="152"/>
        <v>0.79921300652623883</v>
      </c>
      <c r="AE228" s="4">
        <f t="shared" si="152"/>
        <v>0.73204982249993378</v>
      </c>
      <c r="AF228" s="4">
        <f t="shared" si="152"/>
        <v>0.65145592958786691</v>
      </c>
      <c r="AG228" s="4">
        <f t="shared" si="152"/>
        <v>0.56032247880849573</v>
      </c>
      <c r="AH228" s="4">
        <f t="shared" si="152"/>
        <v>0.46411326873185343</v>
      </c>
      <c r="AI228" s="4">
        <f t="shared" si="152"/>
        <v>0.36979727595523937</v>
      </c>
      <c r="AJ228" s="4">
        <f t="shared" si="152"/>
        <v>0.28393948637231203</v>
      </c>
      <c r="AK228" s="4">
        <f t="shared" si="152"/>
        <v>0.21097259161117732</v>
      </c>
      <c r="AL228" s="4">
        <f t="shared" si="152"/>
        <v>0.15253917653798199</v>
      </c>
      <c r="AM228" s="4">
        <f t="shared" si="152"/>
        <v>0.10795188737709993</v>
      </c>
      <c r="AN228" s="4">
        <f t="shared" si="152"/>
        <v>7.5176653938091809E-2</v>
      </c>
      <c r="AO228" s="4">
        <f t="shared" si="152"/>
        <v>5.1742836177502194E-2</v>
      </c>
      <c r="AP228" s="4">
        <f t="shared" si="152"/>
        <v>3.5319190625345942E-2</v>
      </c>
      <c r="AQ228" s="4">
        <f t="shared" si="152"/>
        <v>2.3969442072658165E-2</v>
      </c>
      <c r="AR228" s="4">
        <f t="shared" si="152"/>
        <v>1.6202243558389728E-2</v>
      </c>
    </row>
    <row r="229" spans="1:44" x14ac:dyDescent="0.25">
      <c r="A229" s="24" t="s">
        <v>79</v>
      </c>
      <c r="B229" s="92">
        <f>'Parameter Input'!$L$149</f>
        <v>0.06</v>
      </c>
      <c r="C229" s="91">
        <f>'Parameter Input'!$M$149</f>
        <v>0.06</v>
      </c>
      <c r="D229" s="1" t="s">
        <v>57</v>
      </c>
      <c r="L229" s="54">
        <f>'Parameter Input'!$O$149</f>
        <v>17</v>
      </c>
      <c r="M229" s="37">
        <v>0</v>
      </c>
      <c r="N229" s="37">
        <v>1</v>
      </c>
      <c r="O229" s="37">
        <f>'Parameter Input'!$P$149</f>
        <v>0.9</v>
      </c>
      <c r="P229" s="55">
        <f>'Parameter Input'!$Q$149</f>
        <v>0.4</v>
      </c>
      <c r="Q229" s="4">
        <f t="shared" si="152"/>
        <v>0.99780374543478534</v>
      </c>
      <c r="R229" s="4">
        <f t="shared" si="152"/>
        <v>0.99685359315256394</v>
      </c>
      <c r="S229" s="4">
        <f t="shared" si="152"/>
        <v>0.99549347132349975</v>
      </c>
      <c r="T229" s="4">
        <f t="shared" si="152"/>
        <v>0.99354772139898062</v>
      </c>
      <c r="U229" s="4">
        <f t="shared" si="152"/>
        <v>0.99076681540580536</v>
      </c>
      <c r="V229" s="4">
        <f t="shared" si="152"/>
        <v>0.9867978615748374</v>
      </c>
      <c r="W229" s="4">
        <f t="shared" si="152"/>
        <v>0.98114509762858249</v>
      </c>
      <c r="X229" s="4">
        <f t="shared" si="152"/>
        <v>0.97311898315872036</v>
      </c>
      <c r="Y229" s="4">
        <f t="shared" si="152"/>
        <v>0.96177484161592774</v>
      </c>
      <c r="Z229" s="4">
        <f t="shared" si="152"/>
        <v>0.94584787155511363</v>
      </c>
      <c r="AA229" s="4">
        <f t="shared" si="152"/>
        <v>0.92370360150141495</v>
      </c>
      <c r="AB229" s="4">
        <f t="shared" si="152"/>
        <v>0.89334463567658451</v>
      </c>
      <c r="AC229" s="4">
        <f t="shared" si="152"/>
        <v>0.85254543874327005</v>
      </c>
      <c r="AD229" s="4">
        <f t="shared" si="152"/>
        <v>0.79921300652623883</v>
      </c>
      <c r="AE229" s="4">
        <f t="shared" si="152"/>
        <v>0.73204982249993378</v>
      </c>
      <c r="AF229" s="4">
        <f t="shared" si="152"/>
        <v>0.65145592958786691</v>
      </c>
      <c r="AG229" s="4">
        <f t="shared" si="152"/>
        <v>0.56032247880849573</v>
      </c>
      <c r="AH229" s="4">
        <f t="shared" si="152"/>
        <v>0.46411326873185343</v>
      </c>
      <c r="AI229" s="4">
        <f t="shared" si="152"/>
        <v>0.36979727595523937</v>
      </c>
      <c r="AJ229" s="4">
        <f t="shared" si="152"/>
        <v>0.28393948637231203</v>
      </c>
      <c r="AK229" s="4">
        <f t="shared" si="152"/>
        <v>0.21097259161117732</v>
      </c>
      <c r="AL229" s="4">
        <f t="shared" si="152"/>
        <v>0.15253917653798199</v>
      </c>
      <c r="AM229" s="4">
        <f t="shared" si="152"/>
        <v>0.10795188737709993</v>
      </c>
      <c r="AN229" s="4">
        <f t="shared" si="152"/>
        <v>7.5176653938091809E-2</v>
      </c>
      <c r="AO229" s="4">
        <f t="shared" si="152"/>
        <v>5.1742836177502194E-2</v>
      </c>
      <c r="AP229" s="4">
        <f t="shared" si="152"/>
        <v>3.5319190625345942E-2</v>
      </c>
      <c r="AQ229" s="4">
        <f t="shared" si="152"/>
        <v>2.3969442072658165E-2</v>
      </c>
      <c r="AR229" s="4">
        <f t="shared" si="152"/>
        <v>1.6202243558389728E-2</v>
      </c>
    </row>
    <row r="230" spans="1:44" x14ac:dyDescent="0.25">
      <c r="A230" s="24" t="s">
        <v>37</v>
      </c>
      <c r="B230" s="60">
        <f>'Parameter Input'!B168</f>
        <v>1208235.294117647</v>
      </c>
      <c r="C230" s="61">
        <f>'Parameter Input'!C168</f>
        <v>1208235.294117647</v>
      </c>
      <c r="D230" s="1" t="s">
        <v>38</v>
      </c>
      <c r="L230" s="54">
        <f>'Parameter Input'!E168</f>
        <v>17</v>
      </c>
      <c r="M230" s="37">
        <v>0</v>
      </c>
      <c r="N230" s="37">
        <v>1</v>
      </c>
      <c r="O230" s="37">
        <f>'Parameter Input'!F168</f>
        <v>0.9</v>
      </c>
      <c r="P230" s="55">
        <f>'Parameter Input'!G168</f>
        <v>0.4</v>
      </c>
      <c r="Q230" s="4">
        <f t="shared" si="152"/>
        <v>0.99780374543478534</v>
      </c>
      <c r="R230" s="4">
        <f t="shared" si="152"/>
        <v>0.99685359315256394</v>
      </c>
      <c r="S230" s="4">
        <f t="shared" si="152"/>
        <v>0.99549347132349975</v>
      </c>
      <c r="T230" s="4">
        <f t="shared" si="152"/>
        <v>0.99354772139898062</v>
      </c>
      <c r="U230" s="4">
        <f t="shared" si="152"/>
        <v>0.99076681540580536</v>
      </c>
      <c r="V230" s="4">
        <f t="shared" si="152"/>
        <v>0.9867978615748374</v>
      </c>
      <c r="W230" s="4">
        <f t="shared" si="152"/>
        <v>0.98114509762858249</v>
      </c>
      <c r="X230" s="4">
        <f t="shared" si="152"/>
        <v>0.97311898315872036</v>
      </c>
      <c r="Y230" s="4">
        <f t="shared" si="152"/>
        <v>0.96177484161592774</v>
      </c>
      <c r="Z230" s="4">
        <f t="shared" si="152"/>
        <v>0.94584787155511363</v>
      </c>
      <c r="AA230" s="4">
        <f t="shared" si="152"/>
        <v>0.92370360150141495</v>
      </c>
      <c r="AB230" s="4">
        <f t="shared" si="152"/>
        <v>0.89334463567658451</v>
      </c>
      <c r="AC230" s="4">
        <f t="shared" si="152"/>
        <v>0.85254543874327005</v>
      </c>
      <c r="AD230" s="4">
        <f t="shared" si="152"/>
        <v>0.79921300652623883</v>
      </c>
      <c r="AE230" s="4">
        <f t="shared" si="152"/>
        <v>0.73204982249993378</v>
      </c>
      <c r="AF230" s="4">
        <f t="shared" si="152"/>
        <v>0.65145592958786691</v>
      </c>
      <c r="AG230" s="4">
        <f t="shared" si="152"/>
        <v>0.56032247880849573</v>
      </c>
      <c r="AH230" s="4">
        <f t="shared" si="152"/>
        <v>0.46411326873185343</v>
      </c>
      <c r="AI230" s="4">
        <f t="shared" si="152"/>
        <v>0.36979727595523937</v>
      </c>
      <c r="AJ230" s="4">
        <f t="shared" si="152"/>
        <v>0.28393948637231203</v>
      </c>
      <c r="AK230" s="4">
        <f t="shared" si="152"/>
        <v>0.21097259161117732</v>
      </c>
      <c r="AL230" s="4">
        <f t="shared" si="152"/>
        <v>0.15253917653798199</v>
      </c>
      <c r="AM230" s="4">
        <f t="shared" si="152"/>
        <v>0.10795188737709993</v>
      </c>
      <c r="AN230" s="4">
        <f t="shared" si="152"/>
        <v>7.5176653938091809E-2</v>
      </c>
      <c r="AO230" s="4">
        <f t="shared" si="152"/>
        <v>5.1742836177502194E-2</v>
      </c>
      <c r="AP230" s="4">
        <f t="shared" si="152"/>
        <v>3.5319190625345942E-2</v>
      </c>
      <c r="AQ230" s="4">
        <f t="shared" si="152"/>
        <v>2.3969442072658165E-2</v>
      </c>
      <c r="AR230" s="4">
        <f t="shared" si="152"/>
        <v>1.6202243558389728E-2</v>
      </c>
    </row>
    <row r="231" spans="1:44" x14ac:dyDescent="0.25">
      <c r="A231" s="24" t="s">
        <v>52</v>
      </c>
      <c r="B231" s="60">
        <f>'Parameter Input'!$L$145</f>
        <v>488235.29411764705</v>
      </c>
      <c r="C231" s="61">
        <f>'Parameter Input'!$M$145</f>
        <v>488235.29411764705</v>
      </c>
      <c r="D231" s="1" t="s">
        <v>38</v>
      </c>
      <c r="L231" s="54">
        <f>'Parameter Input'!$O$145</f>
        <v>17</v>
      </c>
      <c r="M231" s="37">
        <v>0</v>
      </c>
      <c r="N231" s="37">
        <v>1</v>
      </c>
      <c r="O231" s="37">
        <f>'Parameter Input'!$P$145</f>
        <v>0.9</v>
      </c>
      <c r="P231" s="55">
        <f>'Parameter Input'!$Q$145</f>
        <v>0.4</v>
      </c>
      <c r="Q231" s="4">
        <f t="shared" si="152"/>
        <v>0.99780374543478534</v>
      </c>
      <c r="R231" s="4">
        <f t="shared" si="152"/>
        <v>0.99685359315256394</v>
      </c>
      <c r="S231" s="4">
        <f t="shared" si="152"/>
        <v>0.99549347132349975</v>
      </c>
      <c r="T231" s="4">
        <f t="shared" si="152"/>
        <v>0.99354772139898062</v>
      </c>
      <c r="U231" s="4">
        <f t="shared" si="152"/>
        <v>0.99076681540580536</v>
      </c>
      <c r="V231" s="4">
        <f t="shared" si="152"/>
        <v>0.9867978615748374</v>
      </c>
      <c r="W231" s="4">
        <f t="shared" si="152"/>
        <v>0.98114509762858249</v>
      </c>
      <c r="X231" s="4">
        <f t="shared" si="152"/>
        <v>0.97311898315872036</v>
      </c>
      <c r="Y231" s="4">
        <f t="shared" si="152"/>
        <v>0.96177484161592774</v>
      </c>
      <c r="Z231" s="4">
        <f t="shared" si="152"/>
        <v>0.94584787155511363</v>
      </c>
      <c r="AA231" s="4">
        <f t="shared" si="152"/>
        <v>0.92370360150141495</v>
      </c>
      <c r="AB231" s="4">
        <f t="shared" si="152"/>
        <v>0.89334463567658451</v>
      </c>
      <c r="AC231" s="4">
        <f t="shared" si="152"/>
        <v>0.85254543874327005</v>
      </c>
      <c r="AD231" s="4">
        <f t="shared" si="152"/>
        <v>0.79921300652623883</v>
      </c>
      <c r="AE231" s="4">
        <f t="shared" si="152"/>
        <v>0.73204982249993378</v>
      </c>
      <c r="AF231" s="4">
        <f t="shared" si="152"/>
        <v>0.65145592958786691</v>
      </c>
      <c r="AG231" s="4">
        <f t="shared" si="152"/>
        <v>0.56032247880849573</v>
      </c>
      <c r="AH231" s="4">
        <f t="shared" si="152"/>
        <v>0.46411326873185343</v>
      </c>
      <c r="AI231" s="4">
        <f t="shared" si="152"/>
        <v>0.36979727595523937</v>
      </c>
      <c r="AJ231" s="4">
        <f t="shared" si="152"/>
        <v>0.28393948637231203</v>
      </c>
      <c r="AK231" s="4">
        <f t="shared" si="152"/>
        <v>0.21097259161117732</v>
      </c>
      <c r="AL231" s="4">
        <f t="shared" si="152"/>
        <v>0.15253917653798199</v>
      </c>
      <c r="AM231" s="4">
        <f t="shared" si="152"/>
        <v>0.10795188737709993</v>
      </c>
      <c r="AN231" s="4">
        <f t="shared" si="152"/>
        <v>7.5176653938091809E-2</v>
      </c>
      <c r="AO231" s="4">
        <f t="shared" si="152"/>
        <v>5.1742836177502194E-2</v>
      </c>
      <c r="AP231" s="4">
        <f t="shared" si="152"/>
        <v>3.5319190625345942E-2</v>
      </c>
      <c r="AQ231" s="4">
        <f t="shared" si="152"/>
        <v>2.3969442072658165E-2</v>
      </c>
      <c r="AR231" s="4">
        <f t="shared" si="152"/>
        <v>1.6202243558389728E-2</v>
      </c>
    </row>
    <row r="232" spans="1:44" x14ac:dyDescent="0.25">
      <c r="A232" s="24" t="s">
        <v>273</v>
      </c>
      <c r="B232" s="92">
        <f>'Parameter Input'!B173</f>
        <v>0.81280569096848254</v>
      </c>
      <c r="C232" s="61">
        <f>'Parameter Input'!C173</f>
        <v>0.81280569096848254</v>
      </c>
      <c r="D232" s="1" t="s">
        <v>76</v>
      </c>
      <c r="L232" s="54">
        <f>'Parameter Input'!E173</f>
        <v>17</v>
      </c>
      <c r="M232" s="37">
        <v>0</v>
      </c>
      <c r="N232" s="37">
        <v>1</v>
      </c>
      <c r="O232" s="37">
        <f>'Parameter Input'!F173</f>
        <v>0.9</v>
      </c>
      <c r="P232" s="55">
        <f>'Parameter Input'!G173</f>
        <v>0.4</v>
      </c>
      <c r="Q232" s="4">
        <f t="shared" si="152"/>
        <v>0.99780374543478534</v>
      </c>
      <c r="R232" s="4">
        <f t="shared" si="152"/>
        <v>0.99685359315256394</v>
      </c>
      <c r="S232" s="4">
        <f t="shared" si="152"/>
        <v>0.99549347132349975</v>
      </c>
      <c r="T232" s="4">
        <f t="shared" si="152"/>
        <v>0.99354772139898062</v>
      </c>
      <c r="U232" s="4">
        <f t="shared" si="152"/>
        <v>0.99076681540580536</v>
      </c>
      <c r="V232" s="4">
        <f t="shared" si="152"/>
        <v>0.9867978615748374</v>
      </c>
      <c r="W232" s="4">
        <f t="shared" si="152"/>
        <v>0.98114509762858249</v>
      </c>
      <c r="X232" s="4">
        <f t="shared" si="152"/>
        <v>0.97311898315872036</v>
      </c>
      <c r="Y232" s="4">
        <f t="shared" si="152"/>
        <v>0.96177484161592774</v>
      </c>
      <c r="Z232" s="4">
        <f t="shared" si="152"/>
        <v>0.94584787155511363</v>
      </c>
      <c r="AA232" s="4">
        <f t="shared" si="152"/>
        <v>0.92370360150141495</v>
      </c>
      <c r="AB232" s="4">
        <f t="shared" si="152"/>
        <v>0.89334463567658451</v>
      </c>
      <c r="AC232" s="4">
        <f t="shared" si="152"/>
        <v>0.85254543874327005</v>
      </c>
      <c r="AD232" s="4">
        <f t="shared" si="152"/>
        <v>0.79921300652623883</v>
      </c>
      <c r="AE232" s="4">
        <f t="shared" si="152"/>
        <v>0.73204982249993378</v>
      </c>
      <c r="AF232" s="4">
        <f t="shared" si="152"/>
        <v>0.65145592958786691</v>
      </c>
      <c r="AG232" s="4">
        <f t="shared" si="152"/>
        <v>0.56032247880849573</v>
      </c>
      <c r="AH232" s="4">
        <f t="shared" si="152"/>
        <v>0.46411326873185343</v>
      </c>
      <c r="AI232" s="4">
        <f t="shared" si="152"/>
        <v>0.36979727595523937</v>
      </c>
      <c r="AJ232" s="4">
        <f t="shared" si="152"/>
        <v>0.28393948637231203</v>
      </c>
      <c r="AK232" s="4">
        <f t="shared" si="152"/>
        <v>0.21097259161117732</v>
      </c>
      <c r="AL232" s="4">
        <f t="shared" si="152"/>
        <v>0.15253917653798199</v>
      </c>
      <c r="AM232" s="4">
        <f t="shared" si="152"/>
        <v>0.10795188737709993</v>
      </c>
      <c r="AN232" s="4">
        <f t="shared" si="152"/>
        <v>7.5176653938091809E-2</v>
      </c>
      <c r="AO232" s="4">
        <f t="shared" si="152"/>
        <v>5.1742836177502194E-2</v>
      </c>
      <c r="AP232" s="4">
        <f t="shared" si="152"/>
        <v>3.5319190625345942E-2</v>
      </c>
      <c r="AQ232" s="4">
        <f t="shared" si="152"/>
        <v>2.3969442072658165E-2</v>
      </c>
      <c r="AR232" s="4">
        <f t="shared" si="152"/>
        <v>1.6202243558389728E-2</v>
      </c>
    </row>
    <row r="233" spans="1:44" x14ac:dyDescent="0.25">
      <c r="A233" s="24" t="s">
        <v>59</v>
      </c>
      <c r="B233" s="60">
        <f>'Parameter Input'!$L$146</f>
        <v>647</v>
      </c>
      <c r="C233" s="61">
        <f>'Parameter Input'!$M$146</f>
        <v>600</v>
      </c>
      <c r="D233" s="1" t="s">
        <v>60</v>
      </c>
      <c r="L233" s="54">
        <f>'Parameter Input'!$O$146</f>
        <v>17</v>
      </c>
      <c r="M233" s="37">
        <v>0</v>
      </c>
      <c r="N233" s="37">
        <v>1</v>
      </c>
      <c r="O233" s="37">
        <f>'Parameter Input'!$P$146</f>
        <v>0.9</v>
      </c>
      <c r="P233" s="55">
        <f>'Parameter Input'!$Q$146</f>
        <v>0.4</v>
      </c>
      <c r="Q233" s="4">
        <f t="shared" si="152"/>
        <v>0.99780374543478534</v>
      </c>
      <c r="R233" s="4">
        <f t="shared" si="152"/>
        <v>0.99685359315256394</v>
      </c>
      <c r="S233" s="4">
        <f t="shared" si="152"/>
        <v>0.99549347132349975</v>
      </c>
      <c r="T233" s="4">
        <f t="shared" si="152"/>
        <v>0.99354772139898062</v>
      </c>
      <c r="U233" s="4">
        <f t="shared" si="152"/>
        <v>0.99076681540580536</v>
      </c>
      <c r="V233" s="4">
        <f t="shared" si="152"/>
        <v>0.9867978615748374</v>
      </c>
      <c r="W233" s="4">
        <f t="shared" si="152"/>
        <v>0.98114509762858249</v>
      </c>
      <c r="X233" s="4">
        <f t="shared" si="152"/>
        <v>0.97311898315872036</v>
      </c>
      <c r="Y233" s="4">
        <f t="shared" si="152"/>
        <v>0.96177484161592774</v>
      </c>
      <c r="Z233" s="4">
        <f t="shared" si="152"/>
        <v>0.94584787155511363</v>
      </c>
      <c r="AA233" s="4">
        <f t="shared" si="152"/>
        <v>0.92370360150141495</v>
      </c>
      <c r="AB233" s="4">
        <f t="shared" si="152"/>
        <v>0.89334463567658451</v>
      </c>
      <c r="AC233" s="4">
        <f t="shared" si="152"/>
        <v>0.85254543874327005</v>
      </c>
      <c r="AD233" s="4">
        <f t="shared" si="152"/>
        <v>0.79921300652623883</v>
      </c>
      <c r="AE233" s="4">
        <f t="shared" si="152"/>
        <v>0.73204982249993378</v>
      </c>
      <c r="AF233" s="4">
        <f t="shared" si="152"/>
        <v>0.65145592958786691</v>
      </c>
      <c r="AG233" s="4">
        <f t="shared" si="152"/>
        <v>0.56032247880849573</v>
      </c>
      <c r="AH233" s="4">
        <f t="shared" si="152"/>
        <v>0.46411326873185343</v>
      </c>
      <c r="AI233" s="4">
        <f t="shared" si="152"/>
        <v>0.36979727595523937</v>
      </c>
      <c r="AJ233" s="4">
        <f t="shared" si="152"/>
        <v>0.28393948637231203</v>
      </c>
      <c r="AK233" s="4">
        <f t="shared" si="152"/>
        <v>0.21097259161117732</v>
      </c>
      <c r="AL233" s="4">
        <f t="shared" si="152"/>
        <v>0.15253917653798199</v>
      </c>
      <c r="AM233" s="4">
        <f t="shared" si="152"/>
        <v>0.10795188737709993</v>
      </c>
      <c r="AN233" s="4">
        <f t="shared" si="152"/>
        <v>7.5176653938091809E-2</v>
      </c>
      <c r="AO233" s="4">
        <f t="shared" si="152"/>
        <v>5.1742836177502194E-2</v>
      </c>
      <c r="AP233" s="4">
        <f t="shared" si="152"/>
        <v>3.5319190625345942E-2</v>
      </c>
      <c r="AQ233" s="4">
        <f t="shared" si="152"/>
        <v>2.3969442072658165E-2</v>
      </c>
      <c r="AR233" s="4">
        <f t="shared" si="152"/>
        <v>1.6202243558389728E-2</v>
      </c>
    </row>
    <row r="234" spans="1:44" x14ac:dyDescent="0.25">
      <c r="A234" s="24" t="s">
        <v>67</v>
      </c>
      <c r="B234" s="78">
        <f>'Parameter Input'!$L$147</f>
        <v>0.06</v>
      </c>
      <c r="C234" s="61">
        <f>'Parameter Input'!$M$147</f>
        <v>0.06</v>
      </c>
      <c r="D234" s="1" t="s">
        <v>68</v>
      </c>
      <c r="L234" s="54">
        <f>'Parameter Input'!$O$147</f>
        <v>17</v>
      </c>
      <c r="M234" s="37">
        <v>0</v>
      </c>
      <c r="N234" s="37">
        <v>1</v>
      </c>
      <c r="O234" s="37">
        <f>'Parameter Input'!$P$147</f>
        <v>0.9</v>
      </c>
      <c r="P234" s="55">
        <f>'Parameter Input'!$Q$147</f>
        <v>0.4</v>
      </c>
      <c r="Q234" s="4">
        <f t="shared" si="152"/>
        <v>0.99780374543478534</v>
      </c>
      <c r="R234" s="4">
        <f t="shared" si="152"/>
        <v>0.99685359315256394</v>
      </c>
      <c r="S234" s="4">
        <f t="shared" si="152"/>
        <v>0.99549347132349975</v>
      </c>
      <c r="T234" s="4">
        <f t="shared" ref="T234:AI241" si="153">$N234+($M234-$N234)*((1/(1+EXP(-$P234*(T$9-$L234)))^$O234))</f>
        <v>0.99354772139898062</v>
      </c>
      <c r="U234" s="4">
        <f t="shared" si="153"/>
        <v>0.99076681540580536</v>
      </c>
      <c r="V234" s="4">
        <f t="shared" si="153"/>
        <v>0.9867978615748374</v>
      </c>
      <c r="W234" s="4">
        <f t="shared" si="153"/>
        <v>0.98114509762858249</v>
      </c>
      <c r="X234" s="4">
        <f t="shared" si="153"/>
        <v>0.97311898315872036</v>
      </c>
      <c r="Y234" s="4">
        <f t="shared" si="153"/>
        <v>0.96177484161592774</v>
      </c>
      <c r="Z234" s="4">
        <f t="shared" si="153"/>
        <v>0.94584787155511363</v>
      </c>
      <c r="AA234" s="4">
        <f t="shared" si="153"/>
        <v>0.92370360150141495</v>
      </c>
      <c r="AB234" s="4">
        <f t="shared" si="153"/>
        <v>0.89334463567658451</v>
      </c>
      <c r="AC234" s="4">
        <f t="shared" si="153"/>
        <v>0.85254543874327005</v>
      </c>
      <c r="AD234" s="4">
        <f t="shared" si="153"/>
        <v>0.79921300652623883</v>
      </c>
      <c r="AE234" s="4">
        <f t="shared" si="153"/>
        <v>0.73204982249993378</v>
      </c>
      <c r="AF234" s="4">
        <f t="shared" si="153"/>
        <v>0.65145592958786691</v>
      </c>
      <c r="AG234" s="4">
        <f t="shared" si="153"/>
        <v>0.56032247880849573</v>
      </c>
      <c r="AH234" s="4">
        <f t="shared" si="153"/>
        <v>0.46411326873185343</v>
      </c>
      <c r="AI234" s="4">
        <f t="shared" si="153"/>
        <v>0.36979727595523937</v>
      </c>
      <c r="AJ234" s="4">
        <f t="shared" ref="AJ234:AR241" si="154">$N234+($M234-$N234)*((1/(1+EXP(-$P234*(AJ$9-$L234)))^$O234))</f>
        <v>0.28393948637231203</v>
      </c>
      <c r="AK234" s="4">
        <f t="shared" si="154"/>
        <v>0.21097259161117732</v>
      </c>
      <c r="AL234" s="4">
        <f t="shared" si="154"/>
        <v>0.15253917653798199</v>
      </c>
      <c r="AM234" s="4">
        <f t="shared" si="154"/>
        <v>0.10795188737709993</v>
      </c>
      <c r="AN234" s="4">
        <f t="shared" si="154"/>
        <v>7.5176653938091809E-2</v>
      </c>
      <c r="AO234" s="4">
        <f t="shared" si="154"/>
        <v>5.1742836177502194E-2</v>
      </c>
      <c r="AP234" s="4">
        <f t="shared" si="154"/>
        <v>3.5319190625345942E-2</v>
      </c>
      <c r="AQ234" s="4">
        <f t="shared" si="154"/>
        <v>2.3969442072658165E-2</v>
      </c>
      <c r="AR234" s="4">
        <f t="shared" si="154"/>
        <v>1.6202243558389728E-2</v>
      </c>
    </row>
    <row r="235" spans="1:44" x14ac:dyDescent="0.25">
      <c r="A235" s="24" t="s">
        <v>206</v>
      </c>
      <c r="B235" s="78">
        <f>'Parameter Input'!L150</f>
        <v>0</v>
      </c>
      <c r="C235" s="61">
        <f>'Parameter Input'!M150</f>
        <v>0</v>
      </c>
      <c r="D235" s="1"/>
      <c r="L235" s="54">
        <f>'Parameter Input'!O150</f>
        <v>17</v>
      </c>
      <c r="M235" s="37">
        <v>0</v>
      </c>
      <c r="N235" s="37">
        <v>1</v>
      </c>
      <c r="O235" s="37">
        <f>'Parameter Input'!P150</f>
        <v>0.9</v>
      </c>
      <c r="P235" s="55">
        <f>'Parameter Input'!Q150</f>
        <v>0.4</v>
      </c>
      <c r="Q235" s="4">
        <f t="shared" ref="Q235:AR235" si="155">$N235+($M235-$N235)*((1/(1+EXP(-$P235*(Q$9-$L235)))^$O235))</f>
        <v>0.99780374543478534</v>
      </c>
      <c r="R235" s="4">
        <f t="shared" si="155"/>
        <v>0.99685359315256394</v>
      </c>
      <c r="S235" s="4">
        <f t="shared" si="155"/>
        <v>0.99549347132349975</v>
      </c>
      <c r="T235" s="4">
        <f t="shared" si="155"/>
        <v>0.99354772139898062</v>
      </c>
      <c r="U235" s="4">
        <f t="shared" si="155"/>
        <v>0.99076681540580536</v>
      </c>
      <c r="V235" s="4">
        <f t="shared" si="155"/>
        <v>0.9867978615748374</v>
      </c>
      <c r="W235" s="4">
        <f t="shared" si="155"/>
        <v>0.98114509762858249</v>
      </c>
      <c r="X235" s="4">
        <f t="shared" si="155"/>
        <v>0.97311898315872036</v>
      </c>
      <c r="Y235" s="4">
        <f t="shared" si="155"/>
        <v>0.96177484161592774</v>
      </c>
      <c r="Z235" s="4">
        <f t="shared" si="155"/>
        <v>0.94584787155511363</v>
      </c>
      <c r="AA235" s="4">
        <f t="shared" si="155"/>
        <v>0.92370360150141495</v>
      </c>
      <c r="AB235" s="4">
        <f t="shared" si="155"/>
        <v>0.89334463567658451</v>
      </c>
      <c r="AC235" s="4">
        <f t="shared" si="155"/>
        <v>0.85254543874327005</v>
      </c>
      <c r="AD235" s="4">
        <f t="shared" si="155"/>
        <v>0.79921300652623883</v>
      </c>
      <c r="AE235" s="4">
        <f t="shared" si="155"/>
        <v>0.73204982249993378</v>
      </c>
      <c r="AF235" s="4">
        <f t="shared" si="155"/>
        <v>0.65145592958786691</v>
      </c>
      <c r="AG235" s="4">
        <f t="shared" si="155"/>
        <v>0.56032247880849573</v>
      </c>
      <c r="AH235" s="4">
        <f t="shared" si="155"/>
        <v>0.46411326873185343</v>
      </c>
      <c r="AI235" s="4">
        <f t="shared" si="155"/>
        <v>0.36979727595523937</v>
      </c>
      <c r="AJ235" s="4">
        <f t="shared" si="155"/>
        <v>0.28393948637231203</v>
      </c>
      <c r="AK235" s="4">
        <f t="shared" si="155"/>
        <v>0.21097259161117732</v>
      </c>
      <c r="AL235" s="4">
        <f t="shared" si="155"/>
        <v>0.15253917653798199</v>
      </c>
      <c r="AM235" s="4">
        <f t="shared" si="155"/>
        <v>0.10795188737709993</v>
      </c>
      <c r="AN235" s="4">
        <f t="shared" si="155"/>
        <v>7.5176653938091809E-2</v>
      </c>
      <c r="AO235" s="4">
        <f t="shared" si="155"/>
        <v>5.1742836177502194E-2</v>
      </c>
      <c r="AP235" s="4">
        <f t="shared" si="155"/>
        <v>3.5319190625345942E-2</v>
      </c>
      <c r="AQ235" s="4">
        <f t="shared" si="155"/>
        <v>2.3969442072658165E-2</v>
      </c>
      <c r="AR235" s="4">
        <f t="shared" si="155"/>
        <v>1.6202243558389728E-2</v>
      </c>
    </row>
    <row r="236" spans="1:44" x14ac:dyDescent="0.25">
      <c r="A236" s="24" t="s">
        <v>41</v>
      </c>
      <c r="B236" s="60">
        <f>'Parameter Input'!$L$144</f>
        <v>25</v>
      </c>
      <c r="C236" s="61">
        <f>'Parameter Input'!$M$144</f>
        <v>25</v>
      </c>
      <c r="D236" s="1" t="s">
        <v>42</v>
      </c>
      <c r="L236" s="54">
        <f>'Parameter Input'!$O$144</f>
        <v>17</v>
      </c>
      <c r="M236" s="37">
        <v>0</v>
      </c>
      <c r="N236" s="37">
        <v>1</v>
      </c>
      <c r="O236" s="37">
        <f>'Parameter Input'!$P$144</f>
        <v>0.9</v>
      </c>
      <c r="P236" s="55">
        <f>'Parameter Input'!$Q$144</f>
        <v>0.4</v>
      </c>
      <c r="Q236" s="4">
        <f t="shared" ref="Q236:AF241" si="156">$N236+($M236-$N236)*((1/(1+EXP(-$P236*(Q$9-$L236)))^$O236))</f>
        <v>0.99780374543478534</v>
      </c>
      <c r="R236" s="4">
        <f t="shared" si="156"/>
        <v>0.99685359315256394</v>
      </c>
      <c r="S236" s="4">
        <f t="shared" si="156"/>
        <v>0.99549347132349975</v>
      </c>
      <c r="T236" s="4">
        <f t="shared" si="156"/>
        <v>0.99354772139898062</v>
      </c>
      <c r="U236" s="4">
        <f t="shared" si="156"/>
        <v>0.99076681540580536</v>
      </c>
      <c r="V236" s="4">
        <f t="shared" si="156"/>
        <v>0.9867978615748374</v>
      </c>
      <c r="W236" s="4">
        <f t="shared" si="156"/>
        <v>0.98114509762858249</v>
      </c>
      <c r="X236" s="4">
        <f t="shared" si="156"/>
        <v>0.97311898315872036</v>
      </c>
      <c r="Y236" s="4">
        <f t="shared" si="156"/>
        <v>0.96177484161592774</v>
      </c>
      <c r="Z236" s="4">
        <f t="shared" si="156"/>
        <v>0.94584787155511363</v>
      </c>
      <c r="AA236" s="4">
        <f t="shared" si="156"/>
        <v>0.92370360150141495</v>
      </c>
      <c r="AB236" s="4">
        <f t="shared" si="156"/>
        <v>0.89334463567658451</v>
      </c>
      <c r="AC236" s="4">
        <f t="shared" si="156"/>
        <v>0.85254543874327005</v>
      </c>
      <c r="AD236" s="4">
        <f t="shared" si="156"/>
        <v>0.79921300652623883</v>
      </c>
      <c r="AE236" s="4">
        <f t="shared" si="156"/>
        <v>0.73204982249993378</v>
      </c>
      <c r="AF236" s="4">
        <f t="shared" si="156"/>
        <v>0.65145592958786691</v>
      </c>
      <c r="AG236" s="4">
        <f t="shared" si="153"/>
        <v>0.56032247880849573</v>
      </c>
      <c r="AH236" s="4">
        <f t="shared" si="153"/>
        <v>0.46411326873185343</v>
      </c>
      <c r="AI236" s="4">
        <f t="shared" si="153"/>
        <v>0.36979727595523937</v>
      </c>
      <c r="AJ236" s="4">
        <f t="shared" si="154"/>
        <v>0.28393948637231203</v>
      </c>
      <c r="AK236" s="4">
        <f t="shared" si="154"/>
        <v>0.21097259161117732</v>
      </c>
      <c r="AL236" s="4">
        <f t="shared" si="154"/>
        <v>0.15253917653798199</v>
      </c>
      <c r="AM236" s="4">
        <f t="shared" si="154"/>
        <v>0.10795188737709993</v>
      </c>
      <c r="AN236" s="4">
        <f t="shared" si="154"/>
        <v>7.5176653938091809E-2</v>
      </c>
      <c r="AO236" s="4">
        <f t="shared" si="154"/>
        <v>5.1742836177502194E-2</v>
      </c>
      <c r="AP236" s="4">
        <f t="shared" si="154"/>
        <v>3.5319190625345942E-2</v>
      </c>
      <c r="AQ236" s="4">
        <f t="shared" si="154"/>
        <v>2.3969442072658165E-2</v>
      </c>
      <c r="AR236" s="4">
        <f t="shared" si="154"/>
        <v>1.6202243558389728E-2</v>
      </c>
    </row>
    <row r="237" spans="1:44" x14ac:dyDescent="0.25">
      <c r="A237" s="24" t="s">
        <v>70</v>
      </c>
      <c r="B237" s="60">
        <f>'Parameter Input'!B172</f>
        <v>25</v>
      </c>
      <c r="C237" s="61">
        <f>'Parameter Input'!C172</f>
        <v>25</v>
      </c>
      <c r="D237" s="1" t="s">
        <v>42</v>
      </c>
      <c r="L237" s="54">
        <f>'Parameter Input'!E172</f>
        <v>17</v>
      </c>
      <c r="M237" s="37">
        <v>0</v>
      </c>
      <c r="N237" s="37">
        <v>1</v>
      </c>
      <c r="O237" s="37">
        <f>'Parameter Input'!F172</f>
        <v>0.9</v>
      </c>
      <c r="P237" s="55">
        <f>'Parameter Input'!G172</f>
        <v>0.4</v>
      </c>
      <c r="Q237" s="4">
        <f t="shared" si="156"/>
        <v>0.99780374543478534</v>
      </c>
      <c r="R237" s="4">
        <f t="shared" si="156"/>
        <v>0.99685359315256394</v>
      </c>
      <c r="S237" s="4">
        <f t="shared" si="156"/>
        <v>0.99549347132349975</v>
      </c>
      <c r="T237" s="4">
        <f t="shared" si="156"/>
        <v>0.99354772139898062</v>
      </c>
      <c r="U237" s="4">
        <f t="shared" si="156"/>
        <v>0.99076681540580536</v>
      </c>
      <c r="V237" s="4">
        <f t="shared" si="156"/>
        <v>0.9867978615748374</v>
      </c>
      <c r="W237" s="4">
        <f t="shared" si="156"/>
        <v>0.98114509762858249</v>
      </c>
      <c r="X237" s="4">
        <f t="shared" si="156"/>
        <v>0.97311898315872036</v>
      </c>
      <c r="Y237" s="4">
        <f t="shared" si="156"/>
        <v>0.96177484161592774</v>
      </c>
      <c r="Z237" s="4">
        <f t="shared" si="156"/>
        <v>0.94584787155511363</v>
      </c>
      <c r="AA237" s="4">
        <f t="shared" si="156"/>
        <v>0.92370360150141495</v>
      </c>
      <c r="AB237" s="4">
        <f t="shared" si="156"/>
        <v>0.89334463567658451</v>
      </c>
      <c r="AC237" s="4">
        <f t="shared" si="156"/>
        <v>0.85254543874327005</v>
      </c>
      <c r="AD237" s="4">
        <f t="shared" si="156"/>
        <v>0.79921300652623883</v>
      </c>
      <c r="AE237" s="4">
        <f t="shared" si="156"/>
        <v>0.73204982249993378</v>
      </c>
      <c r="AF237" s="4">
        <f t="shared" si="156"/>
        <v>0.65145592958786691</v>
      </c>
      <c r="AG237" s="4">
        <f t="shared" si="153"/>
        <v>0.56032247880849573</v>
      </c>
      <c r="AH237" s="4">
        <f t="shared" si="153"/>
        <v>0.46411326873185343</v>
      </c>
      <c r="AI237" s="4">
        <f t="shared" si="153"/>
        <v>0.36979727595523937</v>
      </c>
      <c r="AJ237" s="4">
        <f t="shared" si="154"/>
        <v>0.28393948637231203</v>
      </c>
      <c r="AK237" s="4">
        <f t="shared" si="154"/>
        <v>0.21097259161117732</v>
      </c>
      <c r="AL237" s="4">
        <f t="shared" si="154"/>
        <v>0.15253917653798199</v>
      </c>
      <c r="AM237" s="4">
        <f t="shared" si="154"/>
        <v>0.10795188737709993</v>
      </c>
      <c r="AN237" s="4">
        <f t="shared" si="154"/>
        <v>7.5176653938091809E-2</v>
      </c>
      <c r="AO237" s="4">
        <f t="shared" si="154"/>
        <v>5.1742836177502194E-2</v>
      </c>
      <c r="AP237" s="4">
        <f t="shared" si="154"/>
        <v>3.5319190625345942E-2</v>
      </c>
      <c r="AQ237" s="4">
        <f t="shared" si="154"/>
        <v>2.3969442072658165E-2</v>
      </c>
      <c r="AR237" s="4">
        <f t="shared" si="154"/>
        <v>1.6202243558389728E-2</v>
      </c>
    </row>
    <row r="238" spans="1:44" x14ac:dyDescent="0.25">
      <c r="A238" s="24" t="s">
        <v>207</v>
      </c>
      <c r="B238" s="43">
        <f>'Parameter Input'!B169</f>
        <v>9450</v>
      </c>
      <c r="C238" s="44">
        <f>'Parameter Input'!C169</f>
        <v>9450</v>
      </c>
      <c r="D238" s="1" t="s">
        <v>49</v>
      </c>
      <c r="L238" s="54">
        <f>'Parameter Input'!E169</f>
        <v>17</v>
      </c>
      <c r="M238" s="37">
        <v>0</v>
      </c>
      <c r="N238" s="37">
        <v>1</v>
      </c>
      <c r="O238" s="37">
        <f>'Parameter Input'!F169</f>
        <v>0.9</v>
      </c>
      <c r="P238" s="55">
        <f>'Parameter Input'!G169</f>
        <v>0.4</v>
      </c>
      <c r="Q238" s="4">
        <f t="shared" si="156"/>
        <v>0.99780374543478534</v>
      </c>
      <c r="R238" s="4">
        <f t="shared" si="156"/>
        <v>0.99685359315256394</v>
      </c>
      <c r="S238" s="4">
        <f t="shared" si="156"/>
        <v>0.99549347132349975</v>
      </c>
      <c r="T238" s="4">
        <f t="shared" si="156"/>
        <v>0.99354772139898062</v>
      </c>
      <c r="U238" s="4">
        <f t="shared" si="156"/>
        <v>0.99076681540580536</v>
      </c>
      <c r="V238" s="4">
        <f t="shared" si="156"/>
        <v>0.9867978615748374</v>
      </c>
      <c r="W238" s="4">
        <f t="shared" si="156"/>
        <v>0.98114509762858249</v>
      </c>
      <c r="X238" s="4">
        <f t="shared" si="156"/>
        <v>0.97311898315872036</v>
      </c>
      <c r="Y238" s="4">
        <f t="shared" si="156"/>
        <v>0.96177484161592774</v>
      </c>
      <c r="Z238" s="4">
        <f t="shared" si="156"/>
        <v>0.94584787155511363</v>
      </c>
      <c r="AA238" s="4">
        <f t="shared" si="156"/>
        <v>0.92370360150141495</v>
      </c>
      <c r="AB238" s="4">
        <f t="shared" si="156"/>
        <v>0.89334463567658451</v>
      </c>
      <c r="AC238" s="4">
        <f t="shared" si="156"/>
        <v>0.85254543874327005</v>
      </c>
      <c r="AD238" s="4">
        <f t="shared" si="156"/>
        <v>0.79921300652623883</v>
      </c>
      <c r="AE238" s="4">
        <f t="shared" si="156"/>
        <v>0.73204982249993378</v>
      </c>
      <c r="AF238" s="4">
        <f t="shared" si="156"/>
        <v>0.65145592958786691</v>
      </c>
      <c r="AG238" s="4">
        <f t="shared" si="153"/>
        <v>0.56032247880849573</v>
      </c>
      <c r="AH238" s="4">
        <f t="shared" si="153"/>
        <v>0.46411326873185343</v>
      </c>
      <c r="AI238" s="4">
        <f t="shared" si="153"/>
        <v>0.36979727595523937</v>
      </c>
      <c r="AJ238" s="4">
        <f t="shared" si="154"/>
        <v>0.28393948637231203</v>
      </c>
      <c r="AK238" s="4">
        <f t="shared" si="154"/>
        <v>0.21097259161117732</v>
      </c>
      <c r="AL238" s="4">
        <f t="shared" si="154"/>
        <v>0.15253917653798199</v>
      </c>
      <c r="AM238" s="4">
        <f t="shared" si="154"/>
        <v>0.10795188737709993</v>
      </c>
      <c r="AN238" s="4">
        <f t="shared" si="154"/>
        <v>7.5176653938091809E-2</v>
      </c>
      <c r="AO238" s="4">
        <f t="shared" si="154"/>
        <v>5.1742836177502194E-2</v>
      </c>
      <c r="AP238" s="4">
        <f t="shared" si="154"/>
        <v>3.5319190625345942E-2</v>
      </c>
      <c r="AQ238" s="4">
        <f t="shared" si="154"/>
        <v>2.3969442072658165E-2</v>
      </c>
      <c r="AR238" s="4">
        <f t="shared" si="154"/>
        <v>1.6202243558389728E-2</v>
      </c>
    </row>
    <row r="239" spans="1:44" x14ac:dyDescent="0.25">
      <c r="A239" s="24" t="s">
        <v>56</v>
      </c>
      <c r="B239" s="45">
        <f>'Parameter Input'!B170</f>
        <v>0.39</v>
      </c>
      <c r="C239" s="46">
        <f>'Parameter Input'!C170</f>
        <v>0.39</v>
      </c>
      <c r="D239" s="1" t="s">
        <v>57</v>
      </c>
      <c r="L239" s="54">
        <f>'Parameter Input'!E170</f>
        <v>17</v>
      </c>
      <c r="M239" s="37">
        <v>0</v>
      </c>
      <c r="N239" s="37">
        <v>1</v>
      </c>
      <c r="O239" s="37">
        <f>'Parameter Input'!F170</f>
        <v>0.9</v>
      </c>
      <c r="P239" s="55">
        <f>'Parameter Input'!G170</f>
        <v>0.4</v>
      </c>
      <c r="Q239" s="4">
        <f t="shared" si="156"/>
        <v>0.99780374543478534</v>
      </c>
      <c r="R239" s="4">
        <f t="shared" si="156"/>
        <v>0.99685359315256394</v>
      </c>
      <c r="S239" s="4">
        <f t="shared" si="156"/>
        <v>0.99549347132349975</v>
      </c>
      <c r="T239" s="4">
        <f t="shared" si="156"/>
        <v>0.99354772139898062</v>
      </c>
      <c r="U239" s="4">
        <f t="shared" si="156"/>
        <v>0.99076681540580536</v>
      </c>
      <c r="V239" s="4">
        <f t="shared" si="156"/>
        <v>0.9867978615748374</v>
      </c>
      <c r="W239" s="4">
        <f t="shared" si="156"/>
        <v>0.98114509762858249</v>
      </c>
      <c r="X239" s="4">
        <f t="shared" si="156"/>
        <v>0.97311898315872036</v>
      </c>
      <c r="Y239" s="4">
        <f t="shared" si="156"/>
        <v>0.96177484161592774</v>
      </c>
      <c r="Z239" s="4">
        <f t="shared" si="156"/>
        <v>0.94584787155511363</v>
      </c>
      <c r="AA239" s="4">
        <f t="shared" si="156"/>
        <v>0.92370360150141495</v>
      </c>
      <c r="AB239" s="4">
        <f t="shared" si="156"/>
        <v>0.89334463567658451</v>
      </c>
      <c r="AC239" s="4">
        <f t="shared" si="156"/>
        <v>0.85254543874327005</v>
      </c>
      <c r="AD239" s="4">
        <f t="shared" si="156"/>
        <v>0.79921300652623883</v>
      </c>
      <c r="AE239" s="4">
        <f t="shared" si="156"/>
        <v>0.73204982249993378</v>
      </c>
      <c r="AF239" s="4">
        <f t="shared" si="156"/>
        <v>0.65145592958786691</v>
      </c>
      <c r="AG239" s="4">
        <f t="shared" si="153"/>
        <v>0.56032247880849573</v>
      </c>
      <c r="AH239" s="4">
        <f t="shared" si="153"/>
        <v>0.46411326873185343</v>
      </c>
      <c r="AI239" s="4">
        <f t="shared" si="153"/>
        <v>0.36979727595523937</v>
      </c>
      <c r="AJ239" s="4">
        <f t="shared" si="154"/>
        <v>0.28393948637231203</v>
      </c>
      <c r="AK239" s="4">
        <f t="shared" si="154"/>
        <v>0.21097259161117732</v>
      </c>
      <c r="AL239" s="4">
        <f t="shared" si="154"/>
        <v>0.15253917653798199</v>
      </c>
      <c r="AM239" s="4">
        <f t="shared" si="154"/>
        <v>0.10795188737709993</v>
      </c>
      <c r="AN239" s="4">
        <f t="shared" si="154"/>
        <v>7.5176653938091809E-2</v>
      </c>
      <c r="AO239" s="4">
        <f t="shared" si="154"/>
        <v>5.1742836177502194E-2</v>
      </c>
      <c r="AP239" s="4">
        <f t="shared" si="154"/>
        <v>3.5319190625345942E-2</v>
      </c>
      <c r="AQ239" s="4">
        <f t="shared" si="154"/>
        <v>2.3969442072658165E-2</v>
      </c>
      <c r="AR239" s="4">
        <f t="shared" si="154"/>
        <v>1.6202243558389728E-2</v>
      </c>
    </row>
    <row r="240" spans="1:44" x14ac:dyDescent="0.25">
      <c r="A240" s="24" t="s">
        <v>73</v>
      </c>
      <c r="B240" s="45">
        <f>'Parameter Input'!$L$148</f>
        <v>0</v>
      </c>
      <c r="C240" s="46">
        <f>'Parameter Input'!$M$148</f>
        <v>0</v>
      </c>
      <c r="D240" s="1" t="s">
        <v>57</v>
      </c>
      <c r="L240" s="54">
        <f>'Parameter Input'!$O$148</f>
        <v>17</v>
      </c>
      <c r="M240" s="37">
        <v>0</v>
      </c>
      <c r="N240" s="37">
        <v>1</v>
      </c>
      <c r="O240" s="37">
        <f>'Parameter Input'!$P$148</f>
        <v>0.9</v>
      </c>
      <c r="P240" s="55">
        <f>'Parameter Input'!$Q$148</f>
        <v>0.4</v>
      </c>
      <c r="Q240" s="4">
        <f t="shared" si="156"/>
        <v>0.99780374543478534</v>
      </c>
      <c r="R240" s="4">
        <f t="shared" si="156"/>
        <v>0.99685359315256394</v>
      </c>
      <c r="S240" s="4">
        <f t="shared" si="156"/>
        <v>0.99549347132349975</v>
      </c>
      <c r="T240" s="4">
        <f t="shared" si="156"/>
        <v>0.99354772139898062</v>
      </c>
      <c r="U240" s="4">
        <f t="shared" si="156"/>
        <v>0.99076681540580536</v>
      </c>
      <c r="V240" s="4">
        <f t="shared" si="156"/>
        <v>0.9867978615748374</v>
      </c>
      <c r="W240" s="4">
        <f t="shared" si="156"/>
        <v>0.98114509762858249</v>
      </c>
      <c r="X240" s="4">
        <f t="shared" si="156"/>
        <v>0.97311898315872036</v>
      </c>
      <c r="Y240" s="4">
        <f t="shared" si="156"/>
        <v>0.96177484161592774</v>
      </c>
      <c r="Z240" s="4">
        <f t="shared" si="156"/>
        <v>0.94584787155511363</v>
      </c>
      <c r="AA240" s="4">
        <f t="shared" si="156"/>
        <v>0.92370360150141495</v>
      </c>
      <c r="AB240" s="4">
        <f t="shared" si="156"/>
        <v>0.89334463567658451</v>
      </c>
      <c r="AC240" s="4">
        <f t="shared" si="156"/>
        <v>0.85254543874327005</v>
      </c>
      <c r="AD240" s="4">
        <f t="shared" si="156"/>
        <v>0.79921300652623883</v>
      </c>
      <c r="AE240" s="4">
        <f t="shared" si="156"/>
        <v>0.73204982249993378</v>
      </c>
      <c r="AF240" s="4">
        <f t="shared" si="156"/>
        <v>0.65145592958786691</v>
      </c>
      <c r="AG240" s="4">
        <f t="shared" si="153"/>
        <v>0.56032247880849573</v>
      </c>
      <c r="AH240" s="4">
        <f t="shared" si="153"/>
        <v>0.46411326873185343</v>
      </c>
      <c r="AI240" s="4">
        <f t="shared" si="153"/>
        <v>0.36979727595523937</v>
      </c>
      <c r="AJ240" s="4">
        <f t="shared" si="154"/>
        <v>0.28393948637231203</v>
      </c>
      <c r="AK240" s="4">
        <f t="shared" si="154"/>
        <v>0.21097259161117732</v>
      </c>
      <c r="AL240" s="4">
        <f t="shared" si="154"/>
        <v>0.15253917653798199</v>
      </c>
      <c r="AM240" s="4">
        <f t="shared" si="154"/>
        <v>0.10795188737709993</v>
      </c>
      <c r="AN240" s="4">
        <f t="shared" si="154"/>
        <v>7.5176653938091809E-2</v>
      </c>
      <c r="AO240" s="4">
        <f t="shared" si="154"/>
        <v>5.1742836177502194E-2</v>
      </c>
      <c r="AP240" s="4">
        <f t="shared" si="154"/>
        <v>3.5319190625345942E-2</v>
      </c>
      <c r="AQ240" s="4">
        <f t="shared" si="154"/>
        <v>2.3969442072658165E-2</v>
      </c>
      <c r="AR240" s="4">
        <f t="shared" si="154"/>
        <v>1.6202243558389728E-2</v>
      </c>
    </row>
    <row r="241" spans="1:44" ht="15.75" thickBot="1" x14ac:dyDescent="0.3">
      <c r="A241" s="24" t="s">
        <v>64</v>
      </c>
      <c r="B241" s="49">
        <f>'Parameter Input'!B171</f>
        <v>120000</v>
      </c>
      <c r="C241" s="50">
        <f>'Parameter Input'!C171</f>
        <v>120000</v>
      </c>
      <c r="D241" s="1" t="s">
        <v>65</v>
      </c>
      <c r="L241" s="56">
        <f>'Parameter Input'!E171</f>
        <v>17</v>
      </c>
      <c r="M241" s="57">
        <v>0</v>
      </c>
      <c r="N241" s="57">
        <v>1</v>
      </c>
      <c r="O241" s="57">
        <f>'Parameter Input'!F171</f>
        <v>0.9</v>
      </c>
      <c r="P241" s="58">
        <f>'Parameter Input'!G171</f>
        <v>0.4</v>
      </c>
      <c r="Q241" s="4">
        <f t="shared" si="156"/>
        <v>0.99780374543478534</v>
      </c>
      <c r="R241" s="4">
        <f t="shared" si="156"/>
        <v>0.99685359315256394</v>
      </c>
      <c r="S241" s="4">
        <f t="shared" si="156"/>
        <v>0.99549347132349975</v>
      </c>
      <c r="T241" s="4">
        <f t="shared" si="156"/>
        <v>0.99354772139898062</v>
      </c>
      <c r="U241" s="4">
        <f t="shared" si="156"/>
        <v>0.99076681540580536</v>
      </c>
      <c r="V241" s="4">
        <f t="shared" si="156"/>
        <v>0.9867978615748374</v>
      </c>
      <c r="W241" s="4">
        <f t="shared" si="156"/>
        <v>0.98114509762858249</v>
      </c>
      <c r="X241" s="4">
        <f t="shared" si="156"/>
        <v>0.97311898315872036</v>
      </c>
      <c r="Y241" s="4">
        <f t="shared" si="156"/>
        <v>0.96177484161592774</v>
      </c>
      <c r="Z241" s="4">
        <f t="shared" si="156"/>
        <v>0.94584787155511363</v>
      </c>
      <c r="AA241" s="4">
        <f t="shared" si="156"/>
        <v>0.92370360150141495</v>
      </c>
      <c r="AB241" s="4">
        <f t="shared" si="156"/>
        <v>0.89334463567658451</v>
      </c>
      <c r="AC241" s="4">
        <f t="shared" si="156"/>
        <v>0.85254543874327005</v>
      </c>
      <c r="AD241" s="4">
        <f t="shared" si="156"/>
        <v>0.79921300652623883</v>
      </c>
      <c r="AE241" s="4">
        <f t="shared" si="156"/>
        <v>0.73204982249993378</v>
      </c>
      <c r="AF241" s="4">
        <f t="shared" si="156"/>
        <v>0.65145592958786691</v>
      </c>
      <c r="AG241" s="4">
        <f t="shared" si="153"/>
        <v>0.56032247880849573</v>
      </c>
      <c r="AH241" s="4">
        <f t="shared" si="153"/>
        <v>0.46411326873185343</v>
      </c>
      <c r="AI241" s="4">
        <f t="shared" si="153"/>
        <v>0.36979727595523937</v>
      </c>
      <c r="AJ241" s="4">
        <f t="shared" si="154"/>
        <v>0.28393948637231203</v>
      </c>
      <c r="AK241" s="4">
        <f t="shared" si="154"/>
        <v>0.21097259161117732</v>
      </c>
      <c r="AL241" s="4">
        <f t="shared" si="154"/>
        <v>0.15253917653798199</v>
      </c>
      <c r="AM241" s="4">
        <f t="shared" si="154"/>
        <v>0.10795188737709993</v>
      </c>
      <c r="AN241" s="4">
        <f t="shared" si="154"/>
        <v>7.5176653938091809E-2</v>
      </c>
      <c r="AO241" s="4">
        <f t="shared" si="154"/>
        <v>5.1742836177502194E-2</v>
      </c>
      <c r="AP241" s="4">
        <f t="shared" si="154"/>
        <v>3.5319190625345942E-2</v>
      </c>
      <c r="AQ241" s="4">
        <f t="shared" si="154"/>
        <v>2.3969442072658165E-2</v>
      </c>
      <c r="AR241" s="4">
        <f t="shared" si="154"/>
        <v>1.6202243558389728E-2</v>
      </c>
    </row>
    <row r="242" spans="1:44" x14ac:dyDescent="0.25">
      <c r="A242" s="25"/>
      <c r="B242" s="40"/>
    </row>
    <row r="243" spans="1:44" ht="15.75" thickBot="1" x14ac:dyDescent="0.3"/>
    <row r="244" spans="1:44" ht="15.75" thickBot="1" x14ac:dyDescent="0.3">
      <c r="A244" s="26" t="s">
        <v>208</v>
      </c>
      <c r="B244" s="27">
        <v>2023</v>
      </c>
      <c r="C244" s="27">
        <v>2024</v>
      </c>
      <c r="D244" s="27">
        <v>2025</v>
      </c>
      <c r="E244" s="27">
        <v>2026</v>
      </c>
      <c r="F244" s="27">
        <v>2027</v>
      </c>
      <c r="G244" s="27">
        <v>2028</v>
      </c>
      <c r="H244" s="27">
        <v>2029</v>
      </c>
      <c r="I244" s="27">
        <v>2030</v>
      </c>
      <c r="J244" s="27">
        <v>2031</v>
      </c>
      <c r="K244" s="27">
        <v>2032</v>
      </c>
      <c r="L244" s="27">
        <v>2033</v>
      </c>
      <c r="M244" s="27">
        <v>2034</v>
      </c>
      <c r="N244" s="27">
        <v>2035</v>
      </c>
      <c r="O244" s="27">
        <v>2036</v>
      </c>
      <c r="P244" s="27">
        <v>2037</v>
      </c>
      <c r="Q244" s="27">
        <v>2038</v>
      </c>
      <c r="R244" s="27">
        <v>2039</v>
      </c>
      <c r="S244" s="27">
        <v>2040</v>
      </c>
      <c r="T244" s="27">
        <v>2041</v>
      </c>
      <c r="U244" s="27">
        <v>2042</v>
      </c>
      <c r="V244" s="27">
        <v>2043</v>
      </c>
      <c r="W244" s="27">
        <v>2044</v>
      </c>
      <c r="X244" s="27">
        <v>2045</v>
      </c>
      <c r="Y244" s="27">
        <v>2046</v>
      </c>
      <c r="Z244" s="27">
        <v>2047</v>
      </c>
      <c r="AA244" s="27">
        <v>2048</v>
      </c>
      <c r="AB244" s="27">
        <v>2049</v>
      </c>
      <c r="AC244" s="28">
        <v>2050</v>
      </c>
    </row>
    <row r="245" spans="1:44" x14ac:dyDescent="0.25">
      <c r="A245" s="29" t="str">
        <f t="shared" ref="A245:A259" si="157">A225</f>
        <v>Capex vehicle</v>
      </c>
      <c r="B245" s="62">
        <f t="shared" ref="B245:B254" si="158">$B225+($C225-$B225)*(1-Q225)</f>
        <v>15000000</v>
      </c>
      <c r="C245" s="62">
        <f t="shared" ref="C245:C254" si="159">$B225+($C225-$B225)*(1-R225)</f>
        <v>15000000</v>
      </c>
      <c r="D245" s="62">
        <f t="shared" ref="D245:D254" si="160">$B225+($C225-$B225)*(1-S225)</f>
        <v>15000000</v>
      </c>
      <c r="E245" s="62">
        <f t="shared" ref="E245:E254" si="161">$B225+($C225-$B225)*(1-T225)</f>
        <v>15000000</v>
      </c>
      <c r="F245" s="62">
        <f t="shared" ref="F245:F254" si="162">$B225+($C225-$B225)*(1-U225)</f>
        <v>15000000</v>
      </c>
      <c r="G245" s="62">
        <f t="shared" ref="G245:G254" si="163">$B225+($C225-$B225)*(1-V225)</f>
        <v>15000000</v>
      </c>
      <c r="H245" s="62">
        <f t="shared" ref="H245:H254" si="164">$B225+($C225-$B225)*(1-W225)</f>
        <v>15000000</v>
      </c>
      <c r="I245" s="62">
        <f t="shared" ref="I245:I254" si="165">$B225+($C225-$B225)*(1-X225)</f>
        <v>15000000</v>
      </c>
      <c r="J245" s="62">
        <f t="shared" ref="J245:J254" si="166">$B225+($C225-$B225)*(1-Y225)</f>
        <v>15000000</v>
      </c>
      <c r="K245" s="62">
        <f t="shared" ref="K245:K254" si="167">$B225+($C225-$B225)*(1-Z225)</f>
        <v>15000000</v>
      </c>
      <c r="L245" s="62">
        <f t="shared" ref="L245:L254" si="168">$B225+($C225-$B225)*(1-AA225)</f>
        <v>15000000</v>
      </c>
      <c r="M245" s="62">
        <f t="shared" ref="M245:M254" si="169">$B225+($C225-$B225)*(1-AB225)</f>
        <v>15000000</v>
      </c>
      <c r="N245" s="62">
        <f t="shared" ref="N245:N254" si="170">$B225+($C225-$B225)*(1-AC225)</f>
        <v>15000000</v>
      </c>
      <c r="O245" s="62">
        <f t="shared" ref="O245:O254" si="171">$B225+($C225-$B225)*(1-AD225)</f>
        <v>15000000</v>
      </c>
      <c r="P245" s="62">
        <f t="shared" ref="P245:P254" si="172">$B225+($C225-$B225)*(1-AE225)</f>
        <v>15000000</v>
      </c>
      <c r="Q245" s="62">
        <f t="shared" ref="Q245:Q254" si="173">$B225+($C225-$B225)*(1-AF225)</f>
        <v>15000000</v>
      </c>
      <c r="R245" s="62">
        <f t="shared" ref="R245:R254" si="174">$B225+($C225-$B225)*(1-AG225)</f>
        <v>15000000</v>
      </c>
      <c r="S245" s="62">
        <f t="shared" ref="S245:S254" si="175">$B225+($C225-$B225)*(1-AH225)</f>
        <v>15000000</v>
      </c>
      <c r="T245" s="62">
        <f t="shared" ref="T245:T254" si="176">$B225+($C225-$B225)*(1-AI225)</f>
        <v>15000000</v>
      </c>
      <c r="U245" s="62">
        <f t="shared" ref="U245:U254" si="177">$B225+($C225-$B225)*(1-AJ225)</f>
        <v>15000000</v>
      </c>
      <c r="V245" s="62">
        <f t="shared" ref="V245:V254" si="178">$B225+($C225-$B225)*(1-AK225)</f>
        <v>15000000</v>
      </c>
      <c r="W245" s="62">
        <f t="shared" ref="W245:W254" si="179">$B225+($C225-$B225)*(1-AL225)</f>
        <v>15000000</v>
      </c>
      <c r="X245" s="62">
        <f t="shared" ref="X245:X254" si="180">$B225+($C225-$B225)*(1-AM225)</f>
        <v>15000000</v>
      </c>
      <c r="Y245" s="62">
        <f t="shared" ref="Y245:Y254" si="181">$B225+($C225-$B225)*(1-AN225)</f>
        <v>15000000</v>
      </c>
      <c r="Z245" s="62">
        <f t="shared" ref="Z245:Z254" si="182">$B225+($C225-$B225)*(1-AO225)</f>
        <v>15000000</v>
      </c>
      <c r="AA245" s="62">
        <f t="shared" ref="AA245:AA254" si="183">$B225+($C225-$B225)*(1-AP225)</f>
        <v>15000000</v>
      </c>
      <c r="AB245" s="62">
        <f t="shared" ref="AB245:AB254" si="184">$B225+($C225-$B225)*(1-AQ225)</f>
        <v>15000000</v>
      </c>
      <c r="AC245" s="62">
        <f t="shared" ref="AC245:AC254" si="185">$B225+($C225-$B225)*(1-AR225)</f>
        <v>15000000</v>
      </c>
    </row>
    <row r="246" spans="1:44" x14ac:dyDescent="0.25">
      <c r="A246" s="30" t="str">
        <f t="shared" si="157"/>
        <v>Residual value (vehicle)</v>
      </c>
      <c r="B246" s="62">
        <f t="shared" si="158"/>
        <v>-1498352.8090760889</v>
      </c>
      <c r="C246" s="62">
        <f t="shared" si="159"/>
        <v>-1497640.194864423</v>
      </c>
      <c r="D246" s="62">
        <f t="shared" si="160"/>
        <v>-1496620.1034926248</v>
      </c>
      <c r="E246" s="62">
        <f t="shared" si="161"/>
        <v>-1495160.7910492355</v>
      </c>
      <c r="F246" s="62">
        <f t="shared" si="162"/>
        <v>-1493075.111554354</v>
      </c>
      <c r="G246" s="62">
        <f t="shared" si="163"/>
        <v>-1490098.396181128</v>
      </c>
      <c r="H246" s="62">
        <f t="shared" si="164"/>
        <v>-1485858.8232214369</v>
      </c>
      <c r="I246" s="62">
        <f t="shared" si="165"/>
        <v>-1479839.2373690403</v>
      </c>
      <c r="J246" s="62">
        <f t="shared" si="166"/>
        <v>-1471331.1312119458</v>
      </c>
      <c r="K246" s="62">
        <f t="shared" si="167"/>
        <v>-1459385.9036663352</v>
      </c>
      <c r="L246" s="62">
        <f t="shared" si="168"/>
        <v>-1442777.7011260611</v>
      </c>
      <c r="M246" s="62">
        <f t="shared" si="169"/>
        <v>-1420008.4767574384</v>
      </c>
      <c r="N246" s="62">
        <f t="shared" si="170"/>
        <v>-1389409.0790574525</v>
      </c>
      <c r="O246" s="62">
        <f t="shared" si="171"/>
        <v>-1349409.7548946792</v>
      </c>
      <c r="P246" s="62">
        <f t="shared" si="172"/>
        <v>-1299037.3668749502</v>
      </c>
      <c r="Q246" s="62">
        <f t="shared" si="173"/>
        <v>-1238591.9471909001</v>
      </c>
      <c r="R246" s="62">
        <f t="shared" si="174"/>
        <v>-1170241.8591063719</v>
      </c>
      <c r="S246" s="62">
        <f t="shared" si="175"/>
        <v>-1098084.9515488902</v>
      </c>
      <c r="T246" s="62">
        <f t="shared" si="176"/>
        <v>-1027347.9569664295</v>
      </c>
      <c r="U246" s="62">
        <f t="shared" si="177"/>
        <v>-962954.61477923405</v>
      </c>
      <c r="V246" s="62">
        <f t="shared" si="178"/>
        <v>-908229.44370838301</v>
      </c>
      <c r="W246" s="62">
        <f t="shared" si="179"/>
        <v>-864404.38240348652</v>
      </c>
      <c r="X246" s="62">
        <f t="shared" si="180"/>
        <v>-830963.91553282493</v>
      </c>
      <c r="Y246" s="62">
        <f t="shared" si="181"/>
        <v>-806382.49045356887</v>
      </c>
      <c r="Z246" s="62">
        <f t="shared" si="182"/>
        <v>-788807.1271331266</v>
      </c>
      <c r="AA246" s="62">
        <f t="shared" si="183"/>
        <v>-776489.39296900947</v>
      </c>
      <c r="AB246" s="62">
        <f t="shared" si="184"/>
        <v>-767977.08155449363</v>
      </c>
      <c r="AC246" s="62">
        <f t="shared" si="185"/>
        <v>-762151.68266879232</v>
      </c>
    </row>
    <row r="247" spans="1:44" x14ac:dyDescent="0.25">
      <c r="A247" s="30" t="str">
        <f t="shared" si="157"/>
        <v>Capex costumization</v>
      </c>
      <c r="B247" s="62">
        <f t="shared" si="158"/>
        <v>1000000</v>
      </c>
      <c r="C247" s="62">
        <f t="shared" si="159"/>
        <v>1000000</v>
      </c>
      <c r="D247" s="62">
        <f t="shared" si="160"/>
        <v>1000000</v>
      </c>
      <c r="E247" s="62">
        <f t="shared" si="161"/>
        <v>1000000</v>
      </c>
      <c r="F247" s="62">
        <f t="shared" si="162"/>
        <v>1000000</v>
      </c>
      <c r="G247" s="62">
        <f t="shared" si="163"/>
        <v>1000000</v>
      </c>
      <c r="H247" s="62">
        <f t="shared" si="164"/>
        <v>1000000</v>
      </c>
      <c r="I247" s="62">
        <f t="shared" si="165"/>
        <v>1000000</v>
      </c>
      <c r="J247" s="62">
        <f t="shared" si="166"/>
        <v>1000000</v>
      </c>
      <c r="K247" s="62">
        <f t="shared" si="167"/>
        <v>1000000</v>
      </c>
      <c r="L247" s="62">
        <f t="shared" si="168"/>
        <v>1000000</v>
      </c>
      <c r="M247" s="62">
        <f t="shared" si="169"/>
        <v>1000000</v>
      </c>
      <c r="N247" s="62">
        <f t="shared" si="170"/>
        <v>1000000</v>
      </c>
      <c r="O247" s="62">
        <f t="shared" si="171"/>
        <v>1000000</v>
      </c>
      <c r="P247" s="62">
        <f t="shared" si="172"/>
        <v>1000000</v>
      </c>
      <c r="Q247" s="62">
        <f t="shared" si="173"/>
        <v>1000000</v>
      </c>
      <c r="R247" s="62">
        <f t="shared" si="174"/>
        <v>1000000</v>
      </c>
      <c r="S247" s="62">
        <f t="shared" si="175"/>
        <v>1000000</v>
      </c>
      <c r="T247" s="62">
        <f t="shared" si="176"/>
        <v>1000000</v>
      </c>
      <c r="U247" s="62">
        <f t="shared" si="177"/>
        <v>1000000</v>
      </c>
      <c r="V247" s="62">
        <f t="shared" si="178"/>
        <v>1000000</v>
      </c>
      <c r="W247" s="62">
        <f t="shared" si="179"/>
        <v>1000000</v>
      </c>
      <c r="X247" s="62">
        <f t="shared" si="180"/>
        <v>1000000</v>
      </c>
      <c r="Y247" s="62">
        <f t="shared" si="181"/>
        <v>1000000</v>
      </c>
      <c r="Z247" s="62">
        <f t="shared" si="182"/>
        <v>1000000</v>
      </c>
      <c r="AA247" s="62">
        <f t="shared" si="183"/>
        <v>1000000</v>
      </c>
      <c r="AB247" s="62">
        <f t="shared" si="184"/>
        <v>1000000</v>
      </c>
      <c r="AC247" s="62">
        <f t="shared" si="185"/>
        <v>1000000</v>
      </c>
    </row>
    <row r="248" spans="1:44" x14ac:dyDescent="0.25">
      <c r="A248" s="30" t="str">
        <f t="shared" si="157"/>
        <v>Residual value (costumization)</v>
      </c>
      <c r="B248" s="62">
        <f t="shared" si="158"/>
        <v>-100000</v>
      </c>
      <c r="C248" s="62">
        <f t="shared" si="159"/>
        <v>-100000</v>
      </c>
      <c r="D248" s="62">
        <f t="shared" si="160"/>
        <v>-100000</v>
      </c>
      <c r="E248" s="62">
        <f t="shared" si="161"/>
        <v>-100000</v>
      </c>
      <c r="F248" s="62">
        <f t="shared" si="162"/>
        <v>-100000</v>
      </c>
      <c r="G248" s="62">
        <f t="shared" si="163"/>
        <v>-100000</v>
      </c>
      <c r="H248" s="62">
        <f t="shared" si="164"/>
        <v>-100000</v>
      </c>
      <c r="I248" s="62">
        <f t="shared" si="165"/>
        <v>-100000</v>
      </c>
      <c r="J248" s="62">
        <f t="shared" si="166"/>
        <v>-100000</v>
      </c>
      <c r="K248" s="62">
        <f t="shared" si="167"/>
        <v>-100000</v>
      </c>
      <c r="L248" s="62">
        <f t="shared" si="168"/>
        <v>-100000</v>
      </c>
      <c r="M248" s="62">
        <f t="shared" si="169"/>
        <v>-100000</v>
      </c>
      <c r="N248" s="62">
        <f t="shared" si="170"/>
        <v>-100000</v>
      </c>
      <c r="O248" s="62">
        <f t="shared" si="171"/>
        <v>-100000</v>
      </c>
      <c r="P248" s="62">
        <f t="shared" si="172"/>
        <v>-100000</v>
      </c>
      <c r="Q248" s="62">
        <f t="shared" si="173"/>
        <v>-100000</v>
      </c>
      <c r="R248" s="62">
        <f t="shared" si="174"/>
        <v>-100000</v>
      </c>
      <c r="S248" s="62">
        <f t="shared" si="175"/>
        <v>-100000</v>
      </c>
      <c r="T248" s="62">
        <f t="shared" si="176"/>
        <v>-100000</v>
      </c>
      <c r="U248" s="62">
        <f t="shared" si="177"/>
        <v>-100000</v>
      </c>
      <c r="V248" s="62">
        <f t="shared" si="178"/>
        <v>-100000</v>
      </c>
      <c r="W248" s="62">
        <f t="shared" si="179"/>
        <v>-100000</v>
      </c>
      <c r="X248" s="62">
        <f t="shared" si="180"/>
        <v>-100000</v>
      </c>
      <c r="Y248" s="62">
        <f t="shared" si="181"/>
        <v>-100000</v>
      </c>
      <c r="Z248" s="62">
        <f t="shared" si="182"/>
        <v>-100000</v>
      </c>
      <c r="AA248" s="62">
        <f t="shared" si="183"/>
        <v>-100000</v>
      </c>
      <c r="AB248" s="62">
        <f t="shared" si="184"/>
        <v>-100000</v>
      </c>
      <c r="AC248" s="62">
        <f t="shared" si="185"/>
        <v>-100000</v>
      </c>
    </row>
    <row r="249" spans="1:44" x14ac:dyDescent="0.25">
      <c r="A249" s="30" t="str">
        <f t="shared" si="157"/>
        <v>WACC</v>
      </c>
      <c r="B249" s="62">
        <f t="shared" si="158"/>
        <v>0.06</v>
      </c>
      <c r="C249" s="62">
        <f t="shared" si="159"/>
        <v>0.06</v>
      </c>
      <c r="D249" s="62">
        <f t="shared" si="160"/>
        <v>0.06</v>
      </c>
      <c r="E249" s="62">
        <f t="shared" si="161"/>
        <v>0.06</v>
      </c>
      <c r="F249" s="62">
        <f t="shared" si="162"/>
        <v>0.06</v>
      </c>
      <c r="G249" s="62">
        <f t="shared" si="163"/>
        <v>0.06</v>
      </c>
      <c r="H249" s="62">
        <f t="shared" si="164"/>
        <v>0.06</v>
      </c>
      <c r="I249" s="62">
        <f t="shared" si="165"/>
        <v>0.06</v>
      </c>
      <c r="J249" s="62">
        <f t="shared" si="166"/>
        <v>0.06</v>
      </c>
      <c r="K249" s="62">
        <f t="shared" si="167"/>
        <v>0.06</v>
      </c>
      <c r="L249" s="62">
        <f t="shared" si="168"/>
        <v>0.06</v>
      </c>
      <c r="M249" s="62">
        <f t="shared" si="169"/>
        <v>0.06</v>
      </c>
      <c r="N249" s="62">
        <f t="shared" si="170"/>
        <v>0.06</v>
      </c>
      <c r="O249" s="62">
        <f t="shared" si="171"/>
        <v>0.06</v>
      </c>
      <c r="P249" s="62">
        <f t="shared" si="172"/>
        <v>0.06</v>
      </c>
      <c r="Q249" s="62">
        <f t="shared" si="173"/>
        <v>0.06</v>
      </c>
      <c r="R249" s="62">
        <f t="shared" si="174"/>
        <v>0.06</v>
      </c>
      <c r="S249" s="62">
        <f t="shared" si="175"/>
        <v>0.06</v>
      </c>
      <c r="T249" s="62">
        <f t="shared" si="176"/>
        <v>0.06</v>
      </c>
      <c r="U249" s="62">
        <f t="shared" si="177"/>
        <v>0.06</v>
      </c>
      <c r="V249" s="62">
        <f t="shared" si="178"/>
        <v>0.06</v>
      </c>
      <c r="W249" s="62">
        <f t="shared" si="179"/>
        <v>0.06</v>
      </c>
      <c r="X249" s="62">
        <f t="shared" si="180"/>
        <v>0.06</v>
      </c>
      <c r="Y249" s="62">
        <f t="shared" si="181"/>
        <v>0.06</v>
      </c>
      <c r="Z249" s="62">
        <f t="shared" si="182"/>
        <v>0.06</v>
      </c>
      <c r="AA249" s="62">
        <f t="shared" si="183"/>
        <v>0.06</v>
      </c>
      <c r="AB249" s="62">
        <f t="shared" si="184"/>
        <v>0.06</v>
      </c>
      <c r="AC249" s="62">
        <f t="shared" si="185"/>
        <v>0.06</v>
      </c>
    </row>
    <row r="250" spans="1:44" x14ac:dyDescent="0.25">
      <c r="A250" s="30" t="str">
        <f t="shared" si="157"/>
        <v>Opex fix (admin, crew, insurance)</v>
      </c>
      <c r="B250" s="62">
        <f t="shared" si="158"/>
        <v>1208235.294117647</v>
      </c>
      <c r="C250" s="62">
        <f t="shared" si="159"/>
        <v>1208235.294117647</v>
      </c>
      <c r="D250" s="62">
        <f t="shared" si="160"/>
        <v>1208235.294117647</v>
      </c>
      <c r="E250" s="62">
        <f t="shared" si="161"/>
        <v>1208235.294117647</v>
      </c>
      <c r="F250" s="62">
        <f t="shared" si="162"/>
        <v>1208235.294117647</v>
      </c>
      <c r="G250" s="62">
        <f t="shared" si="163"/>
        <v>1208235.294117647</v>
      </c>
      <c r="H250" s="62">
        <f t="shared" si="164"/>
        <v>1208235.294117647</v>
      </c>
      <c r="I250" s="62">
        <f t="shared" si="165"/>
        <v>1208235.294117647</v>
      </c>
      <c r="J250" s="62">
        <f t="shared" si="166"/>
        <v>1208235.294117647</v>
      </c>
      <c r="K250" s="62">
        <f t="shared" si="167"/>
        <v>1208235.294117647</v>
      </c>
      <c r="L250" s="62">
        <f t="shared" si="168"/>
        <v>1208235.294117647</v>
      </c>
      <c r="M250" s="62">
        <f t="shared" si="169"/>
        <v>1208235.294117647</v>
      </c>
      <c r="N250" s="62">
        <f t="shared" si="170"/>
        <v>1208235.294117647</v>
      </c>
      <c r="O250" s="62">
        <f t="shared" si="171"/>
        <v>1208235.294117647</v>
      </c>
      <c r="P250" s="62">
        <f t="shared" si="172"/>
        <v>1208235.294117647</v>
      </c>
      <c r="Q250" s="62">
        <f t="shared" si="173"/>
        <v>1208235.294117647</v>
      </c>
      <c r="R250" s="62">
        <f t="shared" si="174"/>
        <v>1208235.294117647</v>
      </c>
      <c r="S250" s="62">
        <f t="shared" si="175"/>
        <v>1208235.294117647</v>
      </c>
      <c r="T250" s="62">
        <f t="shared" si="176"/>
        <v>1208235.294117647</v>
      </c>
      <c r="U250" s="62">
        <f t="shared" si="177"/>
        <v>1208235.294117647</v>
      </c>
      <c r="V250" s="62">
        <f t="shared" si="178"/>
        <v>1208235.294117647</v>
      </c>
      <c r="W250" s="62">
        <f t="shared" si="179"/>
        <v>1208235.294117647</v>
      </c>
      <c r="X250" s="62">
        <f t="shared" si="180"/>
        <v>1208235.294117647</v>
      </c>
      <c r="Y250" s="62">
        <f t="shared" si="181"/>
        <v>1208235.294117647</v>
      </c>
      <c r="Z250" s="62">
        <f t="shared" si="182"/>
        <v>1208235.294117647</v>
      </c>
      <c r="AA250" s="62">
        <f t="shared" si="183"/>
        <v>1208235.294117647</v>
      </c>
      <c r="AB250" s="62">
        <f t="shared" si="184"/>
        <v>1208235.294117647</v>
      </c>
      <c r="AC250" s="62">
        <f t="shared" si="185"/>
        <v>1208235.294117647</v>
      </c>
    </row>
    <row r="251" spans="1:44" x14ac:dyDescent="0.25">
      <c r="A251" s="30" t="str">
        <f t="shared" si="157"/>
        <v>Opex maintenance &amp; repair</v>
      </c>
      <c r="B251" s="62">
        <f t="shared" si="158"/>
        <v>488235.29411764705</v>
      </c>
      <c r="C251" s="62">
        <f t="shared" si="159"/>
        <v>488235.29411764705</v>
      </c>
      <c r="D251" s="62">
        <f t="shared" si="160"/>
        <v>488235.29411764705</v>
      </c>
      <c r="E251" s="62">
        <f t="shared" si="161"/>
        <v>488235.29411764705</v>
      </c>
      <c r="F251" s="62">
        <f t="shared" si="162"/>
        <v>488235.29411764705</v>
      </c>
      <c r="G251" s="62">
        <f t="shared" si="163"/>
        <v>488235.29411764705</v>
      </c>
      <c r="H251" s="62">
        <f t="shared" si="164"/>
        <v>488235.29411764705</v>
      </c>
      <c r="I251" s="62">
        <f t="shared" si="165"/>
        <v>488235.29411764705</v>
      </c>
      <c r="J251" s="62">
        <f t="shared" si="166"/>
        <v>488235.29411764705</v>
      </c>
      <c r="K251" s="62">
        <f t="shared" si="167"/>
        <v>488235.29411764705</v>
      </c>
      <c r="L251" s="62">
        <f t="shared" si="168"/>
        <v>488235.29411764705</v>
      </c>
      <c r="M251" s="62">
        <f t="shared" si="169"/>
        <v>488235.29411764705</v>
      </c>
      <c r="N251" s="62">
        <f t="shared" si="170"/>
        <v>488235.29411764705</v>
      </c>
      <c r="O251" s="62">
        <f t="shared" si="171"/>
        <v>488235.29411764705</v>
      </c>
      <c r="P251" s="62">
        <f t="shared" si="172"/>
        <v>488235.29411764705</v>
      </c>
      <c r="Q251" s="62">
        <f t="shared" si="173"/>
        <v>488235.29411764705</v>
      </c>
      <c r="R251" s="62">
        <f t="shared" si="174"/>
        <v>488235.29411764705</v>
      </c>
      <c r="S251" s="62">
        <f t="shared" si="175"/>
        <v>488235.29411764705</v>
      </c>
      <c r="T251" s="62">
        <f t="shared" si="176"/>
        <v>488235.29411764705</v>
      </c>
      <c r="U251" s="62">
        <f t="shared" si="177"/>
        <v>488235.29411764705</v>
      </c>
      <c r="V251" s="62">
        <f t="shared" si="178"/>
        <v>488235.29411764705</v>
      </c>
      <c r="W251" s="62">
        <f t="shared" si="179"/>
        <v>488235.29411764705</v>
      </c>
      <c r="X251" s="62">
        <f t="shared" si="180"/>
        <v>488235.29411764705</v>
      </c>
      <c r="Y251" s="62">
        <f t="shared" si="181"/>
        <v>488235.29411764705</v>
      </c>
      <c r="Z251" s="62">
        <f t="shared" si="182"/>
        <v>488235.29411764705</v>
      </c>
      <c r="AA251" s="62">
        <f t="shared" si="183"/>
        <v>488235.29411764705</v>
      </c>
      <c r="AB251" s="62">
        <f t="shared" si="184"/>
        <v>488235.29411764705</v>
      </c>
      <c r="AC251" s="62">
        <f t="shared" si="185"/>
        <v>488235.29411764705</v>
      </c>
    </row>
    <row r="252" spans="1:44" x14ac:dyDescent="0.25">
      <c r="A252" s="30" t="str">
        <f t="shared" si="157"/>
        <v>Opex var (mode-fees)</v>
      </c>
      <c r="B252" s="62">
        <f t="shared" si="158"/>
        <v>0.81280569096848254</v>
      </c>
      <c r="C252" s="62">
        <f t="shared" si="159"/>
        <v>0.81280569096848254</v>
      </c>
      <c r="D252" s="62">
        <f t="shared" si="160"/>
        <v>0.81280569096848254</v>
      </c>
      <c r="E252" s="62">
        <f t="shared" si="161"/>
        <v>0.81280569096848254</v>
      </c>
      <c r="F252" s="62">
        <f t="shared" si="162"/>
        <v>0.81280569096848254</v>
      </c>
      <c r="G252" s="62">
        <f t="shared" si="163"/>
        <v>0.81280569096848254</v>
      </c>
      <c r="H252" s="62">
        <f t="shared" si="164"/>
        <v>0.81280569096848254</v>
      </c>
      <c r="I252" s="62">
        <f t="shared" si="165"/>
        <v>0.81280569096848254</v>
      </c>
      <c r="J252" s="62">
        <f t="shared" si="166"/>
        <v>0.81280569096848254</v>
      </c>
      <c r="K252" s="62">
        <f t="shared" si="167"/>
        <v>0.81280569096848254</v>
      </c>
      <c r="L252" s="62">
        <f t="shared" si="168"/>
        <v>0.81280569096848254</v>
      </c>
      <c r="M252" s="62">
        <f t="shared" si="169"/>
        <v>0.81280569096848254</v>
      </c>
      <c r="N252" s="62">
        <f t="shared" si="170"/>
        <v>0.81280569096848254</v>
      </c>
      <c r="O252" s="62">
        <f t="shared" si="171"/>
        <v>0.81280569096848254</v>
      </c>
      <c r="P252" s="62">
        <f t="shared" si="172"/>
        <v>0.81280569096848254</v>
      </c>
      <c r="Q252" s="62">
        <f t="shared" si="173"/>
        <v>0.81280569096848254</v>
      </c>
      <c r="R252" s="62">
        <f t="shared" si="174"/>
        <v>0.81280569096848254</v>
      </c>
      <c r="S252" s="62">
        <f t="shared" si="175"/>
        <v>0.81280569096848254</v>
      </c>
      <c r="T252" s="62">
        <f t="shared" si="176"/>
        <v>0.81280569096848254</v>
      </c>
      <c r="U252" s="62">
        <f t="shared" si="177"/>
        <v>0.81280569096848254</v>
      </c>
      <c r="V252" s="62">
        <f t="shared" si="178"/>
        <v>0.81280569096848254</v>
      </c>
      <c r="W252" s="62">
        <f t="shared" si="179"/>
        <v>0.81280569096848254</v>
      </c>
      <c r="X252" s="62">
        <f t="shared" si="180"/>
        <v>0.81280569096848254</v>
      </c>
      <c r="Y252" s="62">
        <f t="shared" si="181"/>
        <v>0.81280569096848254</v>
      </c>
      <c r="Z252" s="62">
        <f t="shared" si="182"/>
        <v>0.81280569096848254</v>
      </c>
      <c r="AA252" s="62">
        <f t="shared" si="183"/>
        <v>0.81280569096848254</v>
      </c>
      <c r="AB252" s="62">
        <f t="shared" si="184"/>
        <v>0.81280569096848254</v>
      </c>
      <c r="AC252" s="62">
        <f t="shared" si="185"/>
        <v>0.81280569096848254</v>
      </c>
    </row>
    <row r="253" spans="1:44" x14ac:dyDescent="0.25">
      <c r="A253" s="30" t="str">
        <f t="shared" si="157"/>
        <v>Fuel Economy</v>
      </c>
      <c r="B253" s="62">
        <f t="shared" si="158"/>
        <v>646.89677603543487</v>
      </c>
      <c r="C253" s="62">
        <f t="shared" si="159"/>
        <v>646.85211887817047</v>
      </c>
      <c r="D253" s="62">
        <f t="shared" si="160"/>
        <v>646.78819315220449</v>
      </c>
      <c r="E253" s="62">
        <f t="shared" si="161"/>
        <v>646.6967429057521</v>
      </c>
      <c r="F253" s="62">
        <f t="shared" si="162"/>
        <v>646.5660403240729</v>
      </c>
      <c r="G253" s="62">
        <f t="shared" si="163"/>
        <v>646.37949949401741</v>
      </c>
      <c r="H253" s="62">
        <f t="shared" si="164"/>
        <v>646.11381958854338</v>
      </c>
      <c r="I253" s="62">
        <f t="shared" si="165"/>
        <v>645.73659220845991</v>
      </c>
      <c r="J253" s="62">
        <f t="shared" si="166"/>
        <v>645.20341755594859</v>
      </c>
      <c r="K253" s="62">
        <f t="shared" si="167"/>
        <v>644.4548499630904</v>
      </c>
      <c r="L253" s="62">
        <f t="shared" si="168"/>
        <v>643.41406927056653</v>
      </c>
      <c r="M253" s="62">
        <f t="shared" si="169"/>
        <v>641.98719787679943</v>
      </c>
      <c r="N253" s="62">
        <f t="shared" si="170"/>
        <v>640.0696356209337</v>
      </c>
      <c r="O253" s="62">
        <f t="shared" si="171"/>
        <v>637.56301130673319</v>
      </c>
      <c r="P253" s="62">
        <f t="shared" si="172"/>
        <v>634.40634165749691</v>
      </c>
      <c r="Q253" s="62">
        <f t="shared" si="173"/>
        <v>630.6184286906298</v>
      </c>
      <c r="R253" s="62">
        <f t="shared" si="174"/>
        <v>626.33515650399931</v>
      </c>
      <c r="S253" s="62">
        <f t="shared" si="175"/>
        <v>621.81332363039712</v>
      </c>
      <c r="T253" s="62">
        <f t="shared" si="176"/>
        <v>617.38047196989623</v>
      </c>
      <c r="U253" s="62">
        <f t="shared" si="177"/>
        <v>613.34515585949862</v>
      </c>
      <c r="V253" s="62">
        <f t="shared" si="178"/>
        <v>609.91571180572532</v>
      </c>
      <c r="W253" s="62">
        <f t="shared" si="179"/>
        <v>607.1693412972852</v>
      </c>
      <c r="X253" s="62">
        <f t="shared" si="180"/>
        <v>605.0737387067237</v>
      </c>
      <c r="Y253" s="62">
        <f t="shared" si="181"/>
        <v>603.53330273509027</v>
      </c>
      <c r="Z253" s="62">
        <f t="shared" si="182"/>
        <v>602.43191330034256</v>
      </c>
      <c r="AA253" s="62">
        <f t="shared" si="183"/>
        <v>601.66000195939125</v>
      </c>
      <c r="AB253" s="62">
        <f t="shared" si="184"/>
        <v>601.12656377741496</v>
      </c>
      <c r="AC253" s="62">
        <f t="shared" si="185"/>
        <v>600.7615054472443</v>
      </c>
    </row>
    <row r="254" spans="1:44" x14ac:dyDescent="0.25">
      <c r="A254" s="30" t="str">
        <f t="shared" si="157"/>
        <v>Fuel Cost</v>
      </c>
      <c r="B254" s="62">
        <f t="shared" si="158"/>
        <v>0.06</v>
      </c>
      <c r="C254" s="62">
        <f t="shared" si="159"/>
        <v>0.06</v>
      </c>
      <c r="D254" s="62">
        <f t="shared" si="160"/>
        <v>0.06</v>
      </c>
      <c r="E254" s="62">
        <f t="shared" si="161"/>
        <v>0.06</v>
      </c>
      <c r="F254" s="62">
        <f t="shared" si="162"/>
        <v>0.06</v>
      </c>
      <c r="G254" s="62">
        <f t="shared" si="163"/>
        <v>0.06</v>
      </c>
      <c r="H254" s="62">
        <f t="shared" si="164"/>
        <v>0.06</v>
      </c>
      <c r="I254" s="62">
        <f t="shared" si="165"/>
        <v>0.06</v>
      </c>
      <c r="J254" s="62">
        <f t="shared" si="166"/>
        <v>0.06</v>
      </c>
      <c r="K254" s="62">
        <f t="shared" si="167"/>
        <v>0.06</v>
      </c>
      <c r="L254" s="62">
        <f t="shared" si="168"/>
        <v>0.06</v>
      </c>
      <c r="M254" s="62">
        <f t="shared" si="169"/>
        <v>0.06</v>
      </c>
      <c r="N254" s="62">
        <f t="shared" si="170"/>
        <v>0.06</v>
      </c>
      <c r="O254" s="62">
        <f t="shared" si="171"/>
        <v>0.06</v>
      </c>
      <c r="P254" s="62">
        <f t="shared" si="172"/>
        <v>0.06</v>
      </c>
      <c r="Q254" s="62">
        <f t="shared" si="173"/>
        <v>0.06</v>
      </c>
      <c r="R254" s="62">
        <f t="shared" si="174"/>
        <v>0.06</v>
      </c>
      <c r="S254" s="62">
        <f t="shared" si="175"/>
        <v>0.06</v>
      </c>
      <c r="T254" s="62">
        <f t="shared" si="176"/>
        <v>0.06</v>
      </c>
      <c r="U254" s="62">
        <f t="shared" si="177"/>
        <v>0.06</v>
      </c>
      <c r="V254" s="62">
        <f t="shared" si="178"/>
        <v>0.06</v>
      </c>
      <c r="W254" s="62">
        <f t="shared" si="179"/>
        <v>0.06</v>
      </c>
      <c r="X254" s="62">
        <f t="shared" si="180"/>
        <v>0.06</v>
      </c>
      <c r="Y254" s="62">
        <f t="shared" si="181"/>
        <v>0.06</v>
      </c>
      <c r="Z254" s="62">
        <f t="shared" si="182"/>
        <v>0.06</v>
      </c>
      <c r="AA254" s="62">
        <f t="shared" si="183"/>
        <v>0.06</v>
      </c>
      <c r="AB254" s="62">
        <f t="shared" si="184"/>
        <v>0.06</v>
      </c>
      <c r="AC254" s="62">
        <f t="shared" si="185"/>
        <v>0.06</v>
      </c>
    </row>
    <row r="255" spans="1:44" x14ac:dyDescent="0.25">
      <c r="A255" s="30" t="str">
        <f t="shared" si="157"/>
        <v>Emission Cost</v>
      </c>
      <c r="B255" s="62">
        <f>$B235+($C235-$B235)*(1-Q235)</f>
        <v>0</v>
      </c>
      <c r="C255" s="62">
        <f t="shared" ref="C255:AC255" si="186">$B235+($C235-$B235)*(1-R235)</f>
        <v>0</v>
      </c>
      <c r="D255" s="62">
        <f t="shared" si="186"/>
        <v>0</v>
      </c>
      <c r="E255" s="62">
        <f t="shared" si="186"/>
        <v>0</v>
      </c>
      <c r="F255" s="62">
        <f t="shared" si="186"/>
        <v>0</v>
      </c>
      <c r="G255" s="62">
        <f t="shared" si="186"/>
        <v>0</v>
      </c>
      <c r="H255" s="62">
        <f t="shared" si="186"/>
        <v>0</v>
      </c>
      <c r="I255" s="62">
        <f t="shared" si="186"/>
        <v>0</v>
      </c>
      <c r="J255" s="62">
        <f t="shared" si="186"/>
        <v>0</v>
      </c>
      <c r="K255" s="62">
        <f t="shared" si="186"/>
        <v>0</v>
      </c>
      <c r="L255" s="62">
        <f t="shared" si="186"/>
        <v>0</v>
      </c>
      <c r="M255" s="62">
        <f t="shared" si="186"/>
        <v>0</v>
      </c>
      <c r="N255" s="62">
        <f t="shared" si="186"/>
        <v>0</v>
      </c>
      <c r="O255" s="62">
        <f t="shared" si="186"/>
        <v>0</v>
      </c>
      <c r="P255" s="62">
        <f t="shared" si="186"/>
        <v>0</v>
      </c>
      <c r="Q255" s="62">
        <f t="shared" si="186"/>
        <v>0</v>
      </c>
      <c r="R255" s="62">
        <f t="shared" si="186"/>
        <v>0</v>
      </c>
      <c r="S255" s="62">
        <f t="shared" si="186"/>
        <v>0</v>
      </c>
      <c r="T255" s="62">
        <f t="shared" si="186"/>
        <v>0</v>
      </c>
      <c r="U255" s="62">
        <f t="shared" si="186"/>
        <v>0</v>
      </c>
      <c r="V255" s="62">
        <f t="shared" si="186"/>
        <v>0</v>
      </c>
      <c r="W255" s="62">
        <f t="shared" si="186"/>
        <v>0</v>
      </c>
      <c r="X255" s="62">
        <f t="shared" si="186"/>
        <v>0</v>
      </c>
      <c r="Y255" s="62">
        <f t="shared" si="186"/>
        <v>0</v>
      </c>
      <c r="Z255" s="62">
        <f t="shared" si="186"/>
        <v>0</v>
      </c>
      <c r="AA255" s="62">
        <f t="shared" si="186"/>
        <v>0</v>
      </c>
      <c r="AB255" s="62">
        <f t="shared" si="186"/>
        <v>0</v>
      </c>
      <c r="AC255" s="62">
        <f t="shared" si="186"/>
        <v>0</v>
      </c>
    </row>
    <row r="256" spans="1:44" x14ac:dyDescent="0.25">
      <c r="A256" s="30" t="str">
        <f t="shared" si="157"/>
        <v>Lifetime vehicle</v>
      </c>
      <c r="B256" s="62">
        <f>$B236+($C236-$B236)*(1-Q236)</f>
        <v>25</v>
      </c>
      <c r="C256" s="62">
        <f t="shared" ref="C256:L258" si="187">$B236+($C236-$B236)*(1-R236)</f>
        <v>25</v>
      </c>
      <c r="D256" s="62">
        <f t="shared" si="187"/>
        <v>25</v>
      </c>
      <c r="E256" s="62">
        <f t="shared" si="187"/>
        <v>25</v>
      </c>
      <c r="F256" s="62">
        <f t="shared" si="187"/>
        <v>25</v>
      </c>
      <c r="G256" s="62">
        <f t="shared" si="187"/>
        <v>25</v>
      </c>
      <c r="H256" s="62">
        <f t="shared" si="187"/>
        <v>25</v>
      </c>
      <c r="I256" s="62">
        <f t="shared" si="187"/>
        <v>25</v>
      </c>
      <c r="J256" s="62">
        <f t="shared" si="187"/>
        <v>25</v>
      </c>
      <c r="K256" s="62">
        <f t="shared" si="187"/>
        <v>25</v>
      </c>
      <c r="L256" s="62">
        <f t="shared" si="187"/>
        <v>25</v>
      </c>
      <c r="M256" s="62">
        <f t="shared" ref="M256:V258" si="188">$B236+($C236-$B236)*(1-AB236)</f>
        <v>25</v>
      </c>
      <c r="N256" s="62">
        <f t="shared" si="188"/>
        <v>25</v>
      </c>
      <c r="O256" s="62">
        <f t="shared" si="188"/>
        <v>25</v>
      </c>
      <c r="P256" s="62">
        <f t="shared" si="188"/>
        <v>25</v>
      </c>
      <c r="Q256" s="62">
        <f t="shared" si="188"/>
        <v>25</v>
      </c>
      <c r="R256" s="62">
        <f t="shared" si="188"/>
        <v>25</v>
      </c>
      <c r="S256" s="62">
        <f t="shared" si="188"/>
        <v>25</v>
      </c>
      <c r="T256" s="62">
        <f t="shared" si="188"/>
        <v>25</v>
      </c>
      <c r="U256" s="62">
        <f t="shared" si="188"/>
        <v>25</v>
      </c>
      <c r="V256" s="62">
        <f t="shared" si="188"/>
        <v>25</v>
      </c>
      <c r="W256" s="62">
        <f t="shared" ref="W256:AC258" si="189">$B236+($C236-$B236)*(1-AL236)</f>
        <v>25</v>
      </c>
      <c r="X256" s="62">
        <f t="shared" si="189"/>
        <v>25</v>
      </c>
      <c r="Y256" s="62">
        <f t="shared" si="189"/>
        <v>25</v>
      </c>
      <c r="Z256" s="62">
        <f t="shared" si="189"/>
        <v>25</v>
      </c>
      <c r="AA256" s="62">
        <f t="shared" si="189"/>
        <v>25</v>
      </c>
      <c r="AB256" s="62">
        <f t="shared" si="189"/>
        <v>25</v>
      </c>
      <c r="AC256" s="62">
        <f t="shared" si="189"/>
        <v>25</v>
      </c>
    </row>
    <row r="257" spans="1:29" x14ac:dyDescent="0.25">
      <c r="A257" s="30" t="str">
        <f t="shared" si="157"/>
        <v>Lifetime costumization</v>
      </c>
      <c r="B257" s="62">
        <f>$B237+($C237-$B237)*(1-Q237)</f>
        <v>25</v>
      </c>
      <c r="C257" s="62">
        <f t="shared" si="187"/>
        <v>25</v>
      </c>
      <c r="D257" s="62">
        <f t="shared" si="187"/>
        <v>25</v>
      </c>
      <c r="E257" s="62">
        <f t="shared" si="187"/>
        <v>25</v>
      </c>
      <c r="F257" s="62">
        <f t="shared" si="187"/>
        <v>25</v>
      </c>
      <c r="G257" s="62">
        <f t="shared" si="187"/>
        <v>25</v>
      </c>
      <c r="H257" s="62">
        <f t="shared" si="187"/>
        <v>25</v>
      </c>
      <c r="I257" s="62">
        <f t="shared" si="187"/>
        <v>25</v>
      </c>
      <c r="J257" s="62">
        <f t="shared" si="187"/>
        <v>25</v>
      </c>
      <c r="K257" s="62">
        <f t="shared" si="187"/>
        <v>25</v>
      </c>
      <c r="L257" s="62">
        <f t="shared" si="187"/>
        <v>25</v>
      </c>
      <c r="M257" s="62">
        <f t="shared" si="188"/>
        <v>25</v>
      </c>
      <c r="N257" s="62">
        <f t="shared" si="188"/>
        <v>25</v>
      </c>
      <c r="O257" s="62">
        <f t="shared" si="188"/>
        <v>25</v>
      </c>
      <c r="P257" s="62">
        <f t="shared" si="188"/>
        <v>25</v>
      </c>
      <c r="Q257" s="62">
        <f t="shared" si="188"/>
        <v>25</v>
      </c>
      <c r="R257" s="62">
        <f t="shared" si="188"/>
        <v>25</v>
      </c>
      <c r="S257" s="62">
        <f t="shared" si="188"/>
        <v>25</v>
      </c>
      <c r="T257" s="62">
        <f t="shared" si="188"/>
        <v>25</v>
      </c>
      <c r="U257" s="62">
        <f t="shared" si="188"/>
        <v>25</v>
      </c>
      <c r="V257" s="62">
        <f t="shared" si="188"/>
        <v>25</v>
      </c>
      <c r="W257" s="62">
        <f t="shared" si="189"/>
        <v>25</v>
      </c>
      <c r="X257" s="62">
        <f t="shared" si="189"/>
        <v>25</v>
      </c>
      <c r="Y257" s="62">
        <f t="shared" si="189"/>
        <v>25</v>
      </c>
      <c r="Z257" s="62">
        <f t="shared" si="189"/>
        <v>25</v>
      </c>
      <c r="AA257" s="62">
        <f t="shared" si="189"/>
        <v>25</v>
      </c>
      <c r="AB257" s="62">
        <f t="shared" si="189"/>
        <v>25</v>
      </c>
      <c r="AC257" s="62">
        <f t="shared" si="189"/>
        <v>25</v>
      </c>
    </row>
    <row r="258" spans="1:29" x14ac:dyDescent="0.25">
      <c r="A258" s="30" t="str">
        <f t="shared" si="157"/>
        <v>Tonnage .</v>
      </c>
      <c r="B258" s="62">
        <f>$B238+($C238-$B238)*(1-Q238)</f>
        <v>9450</v>
      </c>
      <c r="C258" s="62">
        <f t="shared" si="187"/>
        <v>9450</v>
      </c>
      <c r="D258" s="62">
        <f t="shared" si="187"/>
        <v>9450</v>
      </c>
      <c r="E258" s="62">
        <f t="shared" si="187"/>
        <v>9450</v>
      </c>
      <c r="F258" s="62">
        <f t="shared" si="187"/>
        <v>9450</v>
      </c>
      <c r="G258" s="62">
        <f t="shared" si="187"/>
        <v>9450</v>
      </c>
      <c r="H258" s="62">
        <f t="shared" si="187"/>
        <v>9450</v>
      </c>
      <c r="I258" s="62">
        <f t="shared" si="187"/>
        <v>9450</v>
      </c>
      <c r="J258" s="62">
        <f t="shared" si="187"/>
        <v>9450</v>
      </c>
      <c r="K258" s="62">
        <f t="shared" si="187"/>
        <v>9450</v>
      </c>
      <c r="L258" s="62">
        <f t="shared" si="187"/>
        <v>9450</v>
      </c>
      <c r="M258" s="62">
        <f t="shared" si="188"/>
        <v>9450</v>
      </c>
      <c r="N258" s="62">
        <f t="shared" si="188"/>
        <v>9450</v>
      </c>
      <c r="O258" s="62">
        <f t="shared" si="188"/>
        <v>9450</v>
      </c>
      <c r="P258" s="62">
        <f t="shared" si="188"/>
        <v>9450</v>
      </c>
      <c r="Q258" s="62">
        <f t="shared" si="188"/>
        <v>9450</v>
      </c>
      <c r="R258" s="62">
        <f t="shared" si="188"/>
        <v>9450</v>
      </c>
      <c r="S258" s="62">
        <f t="shared" si="188"/>
        <v>9450</v>
      </c>
      <c r="T258" s="62">
        <f t="shared" si="188"/>
        <v>9450</v>
      </c>
      <c r="U258" s="62">
        <f t="shared" si="188"/>
        <v>9450</v>
      </c>
      <c r="V258" s="62">
        <f t="shared" si="188"/>
        <v>9450</v>
      </c>
      <c r="W258" s="62">
        <f t="shared" si="189"/>
        <v>9450</v>
      </c>
      <c r="X258" s="62">
        <f t="shared" si="189"/>
        <v>9450</v>
      </c>
      <c r="Y258" s="62">
        <f t="shared" si="189"/>
        <v>9450</v>
      </c>
      <c r="Z258" s="62">
        <f t="shared" si="189"/>
        <v>9450</v>
      </c>
      <c r="AA258" s="62">
        <f t="shared" si="189"/>
        <v>9450</v>
      </c>
      <c r="AB258" s="62">
        <f t="shared" si="189"/>
        <v>9450</v>
      </c>
      <c r="AC258" s="62">
        <f t="shared" si="189"/>
        <v>9450</v>
      </c>
    </row>
    <row r="259" spans="1:29" x14ac:dyDescent="0.25">
      <c r="A259" s="30" t="str">
        <f t="shared" si="157"/>
        <v>Market failure (av. utilization)</v>
      </c>
      <c r="B259" s="62">
        <f t="shared" ref="B259:K260" si="190">($B239+($C239-$B239)*(1-Q239))*B$44</f>
        <v>3685.5</v>
      </c>
      <c r="C259" s="62">
        <f t="shared" si="190"/>
        <v>3685.5</v>
      </c>
      <c r="D259" s="62">
        <f t="shared" si="190"/>
        <v>3685.5</v>
      </c>
      <c r="E259" s="62">
        <f t="shared" si="190"/>
        <v>3685.5</v>
      </c>
      <c r="F259" s="62">
        <f t="shared" si="190"/>
        <v>3685.5</v>
      </c>
      <c r="G259" s="62">
        <f t="shared" si="190"/>
        <v>3685.5</v>
      </c>
      <c r="H259" s="62">
        <f t="shared" si="190"/>
        <v>3685.5</v>
      </c>
      <c r="I259" s="62">
        <f t="shared" si="190"/>
        <v>3685.5</v>
      </c>
      <c r="J259" s="62">
        <f t="shared" si="190"/>
        <v>3685.5</v>
      </c>
      <c r="K259" s="62">
        <f t="shared" si="190"/>
        <v>3685.5</v>
      </c>
      <c r="L259" s="62">
        <f t="shared" ref="L259:U260" si="191">($B239+($C239-$B239)*(1-AA239))*L$44</f>
        <v>3685.5</v>
      </c>
      <c r="M259" s="62">
        <f t="shared" si="191"/>
        <v>3685.5</v>
      </c>
      <c r="N259" s="62">
        <f t="shared" si="191"/>
        <v>3685.5</v>
      </c>
      <c r="O259" s="62">
        <f t="shared" si="191"/>
        <v>3685.5</v>
      </c>
      <c r="P259" s="62">
        <f t="shared" si="191"/>
        <v>3685.5</v>
      </c>
      <c r="Q259" s="62">
        <f t="shared" si="191"/>
        <v>3685.5</v>
      </c>
      <c r="R259" s="62">
        <f t="shared" si="191"/>
        <v>3685.5</v>
      </c>
      <c r="S259" s="62">
        <f t="shared" si="191"/>
        <v>3685.5</v>
      </c>
      <c r="T259" s="62">
        <f t="shared" si="191"/>
        <v>3685.5</v>
      </c>
      <c r="U259" s="62">
        <f t="shared" si="191"/>
        <v>3685.5</v>
      </c>
      <c r="V259" s="62">
        <f t="shared" ref="V259:AC260" si="192">($B239+($C239-$B239)*(1-AK239))*V$44</f>
        <v>3685.5</v>
      </c>
      <c r="W259" s="62">
        <f t="shared" si="192"/>
        <v>3685.5</v>
      </c>
      <c r="X259" s="62">
        <f t="shared" si="192"/>
        <v>3685.5</v>
      </c>
      <c r="Y259" s="62">
        <f t="shared" si="192"/>
        <v>3685.5</v>
      </c>
      <c r="Z259" s="62">
        <f t="shared" si="192"/>
        <v>3685.5</v>
      </c>
      <c r="AA259" s="62">
        <f t="shared" si="192"/>
        <v>3685.5</v>
      </c>
      <c r="AB259" s="62">
        <f t="shared" si="192"/>
        <v>3685.5</v>
      </c>
      <c r="AC259" s="62">
        <f t="shared" si="192"/>
        <v>3685.5</v>
      </c>
    </row>
    <row r="260" spans="1:29" x14ac:dyDescent="0.25">
      <c r="A260" s="30" t="s">
        <v>73</v>
      </c>
      <c r="B260" s="62">
        <f t="shared" si="190"/>
        <v>0</v>
      </c>
      <c r="C260" s="62">
        <f t="shared" si="190"/>
        <v>0</v>
      </c>
      <c r="D260" s="62">
        <f t="shared" si="190"/>
        <v>0</v>
      </c>
      <c r="E260" s="62">
        <f t="shared" si="190"/>
        <v>0</v>
      </c>
      <c r="F260" s="62">
        <f t="shared" si="190"/>
        <v>0</v>
      </c>
      <c r="G260" s="62">
        <f t="shared" si="190"/>
        <v>0</v>
      </c>
      <c r="H260" s="62">
        <f t="shared" si="190"/>
        <v>0</v>
      </c>
      <c r="I260" s="62">
        <f t="shared" si="190"/>
        <v>0</v>
      </c>
      <c r="J260" s="62">
        <f t="shared" si="190"/>
        <v>0</v>
      </c>
      <c r="K260" s="62">
        <f t="shared" si="190"/>
        <v>0</v>
      </c>
      <c r="L260" s="62">
        <f t="shared" si="191"/>
        <v>0</v>
      </c>
      <c r="M260" s="62">
        <f t="shared" si="191"/>
        <v>0</v>
      </c>
      <c r="N260" s="62">
        <f t="shared" si="191"/>
        <v>0</v>
      </c>
      <c r="O260" s="62">
        <f t="shared" si="191"/>
        <v>0</v>
      </c>
      <c r="P260" s="62">
        <f t="shared" si="191"/>
        <v>0</v>
      </c>
      <c r="Q260" s="62">
        <f t="shared" si="191"/>
        <v>0</v>
      </c>
      <c r="R260" s="62">
        <f t="shared" si="191"/>
        <v>0</v>
      </c>
      <c r="S260" s="62">
        <f t="shared" si="191"/>
        <v>0</v>
      </c>
      <c r="T260" s="62">
        <f t="shared" si="191"/>
        <v>0</v>
      </c>
      <c r="U260" s="62">
        <f t="shared" si="191"/>
        <v>0</v>
      </c>
      <c r="V260" s="62">
        <f t="shared" si="192"/>
        <v>0</v>
      </c>
      <c r="W260" s="62">
        <f t="shared" si="192"/>
        <v>0</v>
      </c>
      <c r="X260" s="62">
        <f t="shared" si="192"/>
        <v>0</v>
      </c>
      <c r="Y260" s="62">
        <f t="shared" si="192"/>
        <v>0</v>
      </c>
      <c r="Z260" s="62">
        <f t="shared" si="192"/>
        <v>0</v>
      </c>
      <c r="AA260" s="62">
        <f t="shared" si="192"/>
        <v>0</v>
      </c>
      <c r="AB260" s="62">
        <f t="shared" si="192"/>
        <v>0</v>
      </c>
      <c r="AC260" s="62">
        <f t="shared" si="192"/>
        <v>0</v>
      </c>
    </row>
    <row r="261" spans="1:29" x14ac:dyDescent="0.25">
      <c r="A261" s="30" t="str">
        <f>A241</f>
        <v>Annual Mileage</v>
      </c>
      <c r="B261" s="62">
        <f t="shared" ref="B261:AC261" si="193">$B241+($C241-$B241)*(1-Q241)</f>
        <v>120000</v>
      </c>
      <c r="C261" s="62">
        <f t="shared" si="193"/>
        <v>120000</v>
      </c>
      <c r="D261" s="62">
        <f t="shared" si="193"/>
        <v>120000</v>
      </c>
      <c r="E261" s="62">
        <f t="shared" si="193"/>
        <v>120000</v>
      </c>
      <c r="F261" s="62">
        <f t="shared" si="193"/>
        <v>120000</v>
      </c>
      <c r="G261" s="62">
        <f t="shared" si="193"/>
        <v>120000</v>
      </c>
      <c r="H261" s="62">
        <f t="shared" si="193"/>
        <v>120000</v>
      </c>
      <c r="I261" s="62">
        <f t="shared" si="193"/>
        <v>120000</v>
      </c>
      <c r="J261" s="62">
        <f t="shared" si="193"/>
        <v>120000</v>
      </c>
      <c r="K261" s="62">
        <f t="shared" si="193"/>
        <v>120000</v>
      </c>
      <c r="L261" s="62">
        <f t="shared" si="193"/>
        <v>120000</v>
      </c>
      <c r="M261" s="62">
        <f t="shared" si="193"/>
        <v>120000</v>
      </c>
      <c r="N261" s="62">
        <f t="shared" si="193"/>
        <v>120000</v>
      </c>
      <c r="O261" s="62">
        <f t="shared" si="193"/>
        <v>120000</v>
      </c>
      <c r="P261" s="62">
        <f t="shared" si="193"/>
        <v>120000</v>
      </c>
      <c r="Q261" s="62">
        <f t="shared" si="193"/>
        <v>120000</v>
      </c>
      <c r="R261" s="62">
        <f t="shared" si="193"/>
        <v>120000</v>
      </c>
      <c r="S261" s="62">
        <f t="shared" si="193"/>
        <v>120000</v>
      </c>
      <c r="T261" s="62">
        <f t="shared" si="193"/>
        <v>120000</v>
      </c>
      <c r="U261" s="62">
        <f t="shared" si="193"/>
        <v>120000</v>
      </c>
      <c r="V261" s="62">
        <f t="shared" si="193"/>
        <v>120000</v>
      </c>
      <c r="W261" s="62">
        <f t="shared" si="193"/>
        <v>120000</v>
      </c>
      <c r="X261" s="62">
        <f t="shared" si="193"/>
        <v>120000</v>
      </c>
      <c r="Y261" s="62">
        <f t="shared" si="193"/>
        <v>120000</v>
      </c>
      <c r="Z261" s="62">
        <f t="shared" si="193"/>
        <v>120000</v>
      </c>
      <c r="AA261" s="62">
        <f t="shared" si="193"/>
        <v>120000</v>
      </c>
      <c r="AB261" s="62">
        <f t="shared" si="193"/>
        <v>120000</v>
      </c>
      <c r="AC261" s="62">
        <f t="shared" si="193"/>
        <v>120000</v>
      </c>
    </row>
    <row r="262" spans="1:29" ht="15.75" thickBot="1" x14ac:dyDescent="0.3">
      <c r="AC262" s="32"/>
    </row>
    <row r="263" spans="1:29" ht="15.75" thickBot="1" x14ac:dyDescent="0.3">
      <c r="A263" s="26" t="s">
        <v>208</v>
      </c>
      <c r="B263" s="27">
        <v>2023</v>
      </c>
      <c r="C263" s="27">
        <v>2024</v>
      </c>
      <c r="D263" s="27">
        <v>2025</v>
      </c>
      <c r="E263" s="27">
        <v>2026</v>
      </c>
      <c r="F263" s="27">
        <v>2027</v>
      </c>
      <c r="G263" s="27">
        <v>2028</v>
      </c>
      <c r="H263" s="27">
        <v>2029</v>
      </c>
      <c r="I263" s="27">
        <v>2030</v>
      </c>
      <c r="J263" s="27">
        <v>2031</v>
      </c>
      <c r="K263" s="27">
        <v>2032</v>
      </c>
      <c r="L263" s="27">
        <v>2033</v>
      </c>
      <c r="M263" s="27">
        <v>2034</v>
      </c>
      <c r="N263" s="27">
        <v>2035</v>
      </c>
      <c r="O263" s="27">
        <v>2036</v>
      </c>
      <c r="P263" s="27">
        <v>2037</v>
      </c>
      <c r="Q263" s="27">
        <v>2038</v>
      </c>
      <c r="R263" s="27">
        <v>2039</v>
      </c>
      <c r="S263" s="27">
        <v>2040</v>
      </c>
      <c r="T263" s="27">
        <v>2041</v>
      </c>
      <c r="U263" s="27">
        <v>2042</v>
      </c>
      <c r="V263" s="27">
        <v>2043</v>
      </c>
      <c r="W263" s="27">
        <v>2044</v>
      </c>
      <c r="X263" s="27">
        <v>2045</v>
      </c>
      <c r="Y263" s="27">
        <v>2046</v>
      </c>
      <c r="Z263" s="27">
        <v>2047</v>
      </c>
      <c r="AA263" s="27">
        <v>2048</v>
      </c>
      <c r="AB263" s="27">
        <v>2049</v>
      </c>
      <c r="AC263" s="28">
        <v>2050</v>
      </c>
    </row>
    <row r="264" spans="1:29" x14ac:dyDescent="0.25">
      <c r="A264" s="29" t="str">
        <f>A245</f>
        <v>Capex vehicle</v>
      </c>
      <c r="B264" s="63">
        <f>((1+B249)^B256)*B249/(((1+B249)^B256)-1)*(B245)</f>
        <v>1173400.7731841092</v>
      </c>
      <c r="C264" s="63">
        <f t="shared" ref="C264:AC264" si="194">((1+C249)^C256)*C249/(((1+C249)^C256)-1)*(C245)</f>
        <v>1173400.7731841092</v>
      </c>
      <c r="D264" s="63">
        <f t="shared" si="194"/>
        <v>1173400.7731841092</v>
      </c>
      <c r="E264" s="63">
        <f t="shared" si="194"/>
        <v>1173400.7731841092</v>
      </c>
      <c r="F264" s="63">
        <f t="shared" si="194"/>
        <v>1173400.7731841092</v>
      </c>
      <c r="G264" s="63">
        <f t="shared" si="194"/>
        <v>1173400.7731841092</v>
      </c>
      <c r="H264" s="63">
        <f t="shared" si="194"/>
        <v>1173400.7731841092</v>
      </c>
      <c r="I264" s="63">
        <f t="shared" si="194"/>
        <v>1173400.7731841092</v>
      </c>
      <c r="J264" s="63">
        <f t="shared" si="194"/>
        <v>1173400.7731841092</v>
      </c>
      <c r="K264" s="63">
        <f t="shared" si="194"/>
        <v>1173400.7731841092</v>
      </c>
      <c r="L264" s="63">
        <f t="shared" si="194"/>
        <v>1173400.7731841092</v>
      </c>
      <c r="M264" s="63">
        <f t="shared" si="194"/>
        <v>1173400.7731841092</v>
      </c>
      <c r="N264" s="63">
        <f t="shared" si="194"/>
        <v>1173400.7731841092</v>
      </c>
      <c r="O264" s="63">
        <f t="shared" si="194"/>
        <v>1173400.7731841092</v>
      </c>
      <c r="P264" s="63">
        <f t="shared" si="194"/>
        <v>1173400.7731841092</v>
      </c>
      <c r="Q264" s="63">
        <f t="shared" si="194"/>
        <v>1173400.7731841092</v>
      </c>
      <c r="R264" s="63">
        <f t="shared" si="194"/>
        <v>1173400.7731841092</v>
      </c>
      <c r="S264" s="63">
        <f t="shared" si="194"/>
        <v>1173400.7731841092</v>
      </c>
      <c r="T264" s="63">
        <f t="shared" si="194"/>
        <v>1173400.7731841092</v>
      </c>
      <c r="U264" s="63">
        <f t="shared" si="194"/>
        <v>1173400.7731841092</v>
      </c>
      <c r="V264" s="63">
        <f t="shared" si="194"/>
        <v>1173400.7731841092</v>
      </c>
      <c r="W264" s="63">
        <f t="shared" si="194"/>
        <v>1173400.7731841092</v>
      </c>
      <c r="X264" s="63">
        <f t="shared" si="194"/>
        <v>1173400.7731841092</v>
      </c>
      <c r="Y264" s="63">
        <f t="shared" si="194"/>
        <v>1173400.7731841092</v>
      </c>
      <c r="Z264" s="63">
        <f t="shared" si="194"/>
        <v>1173400.7731841092</v>
      </c>
      <c r="AA264" s="63">
        <f t="shared" si="194"/>
        <v>1173400.7731841092</v>
      </c>
      <c r="AB264" s="63">
        <f t="shared" si="194"/>
        <v>1173400.7731841092</v>
      </c>
      <c r="AC264" s="63">
        <f t="shared" si="194"/>
        <v>1173400.7731841092</v>
      </c>
    </row>
    <row r="265" spans="1:29" x14ac:dyDescent="0.25">
      <c r="A265" s="30" t="str">
        <f>A246</f>
        <v>Residual value (vehicle)</v>
      </c>
      <c r="B265" s="62">
        <f>((1+B249)^B256)*B249/(((1+B249)^B256)-1)*(B246)</f>
        <v>-117211.22297816433</v>
      </c>
      <c r="C265" s="62">
        <f t="shared" ref="C265:AC265" si="195">((1+C249)^C256)*C249/(((1+C249)^C256)-1)*(C246)</f>
        <v>-117155.47750703427</v>
      </c>
      <c r="D265" s="62">
        <f t="shared" si="195"/>
        <v>-117075.67910674184</v>
      </c>
      <c r="E265" s="62">
        <f t="shared" si="195"/>
        <v>-116961.52188344915</v>
      </c>
      <c r="F265" s="62">
        <f t="shared" si="195"/>
        <v>-116798.36602132194</v>
      </c>
      <c r="G265" s="62">
        <f t="shared" si="195"/>
        <v>-116565.50734662244</v>
      </c>
      <c r="H265" s="62">
        <f t="shared" si="195"/>
        <v>-116233.85946736432</v>
      </c>
      <c r="I265" s="62">
        <f t="shared" si="195"/>
        <v>-115762.96702113429</v>
      </c>
      <c r="J265" s="62">
        <f t="shared" si="195"/>
        <v>-115097.40579826315</v>
      </c>
      <c r="K265" s="62">
        <f t="shared" si="195"/>
        <v>-114162.96984907117</v>
      </c>
      <c r="L265" s="62">
        <f t="shared" si="195"/>
        <v>-112863.76466894078</v>
      </c>
      <c r="M265" s="62">
        <f t="shared" si="195"/>
        <v>-111082.60297034449</v>
      </c>
      <c r="N265" s="62">
        <f t="shared" si="195"/>
        <v>-108688.91250900239</v>
      </c>
      <c r="O265" s="62">
        <f t="shared" si="195"/>
        <v>-105559.89664903973</v>
      </c>
      <c r="P265" s="62">
        <f t="shared" si="195"/>
        <v>-101619.43004574107</v>
      </c>
      <c r="Q265" s="62">
        <f t="shared" si="195"/>
        <v>-96890.983232894243</v>
      </c>
      <c r="R265" s="62">
        <f t="shared" si="195"/>
        <v>-91544.180152521745</v>
      </c>
      <c r="S265" s="62">
        <f t="shared" si="195"/>
        <v>-85899.582077953528</v>
      </c>
      <c r="T265" s="62">
        <f t="shared" si="195"/>
        <v>-80366.059135568226</v>
      </c>
      <c r="U265" s="62">
        <f t="shared" si="195"/>
        <v>-75328.779301543953</v>
      </c>
      <c r="V265" s="62">
        <f t="shared" si="195"/>
        <v>-71047.808765066002</v>
      </c>
      <c r="W265" s="62">
        <f t="shared" si="195"/>
        <v>-67619.518043732241</v>
      </c>
      <c r="X265" s="62">
        <f t="shared" si="195"/>
        <v>-65003.580064954105</v>
      </c>
      <c r="Y265" s="62">
        <f t="shared" si="195"/>
        <v>-63080.655852023017</v>
      </c>
      <c r="Z265" s="62">
        <f t="shared" si="195"/>
        <v>-61705.792858076449</v>
      </c>
      <c r="AA265" s="62">
        <f t="shared" si="195"/>
        <v>-60742.216938606354</v>
      </c>
      <c r="AB265" s="62">
        <f t="shared" si="195"/>
        <v>-60076.3267522479</v>
      </c>
      <c r="AC265" s="62">
        <f t="shared" si="195"/>
        <v>-59620.624915142049</v>
      </c>
    </row>
    <row r="266" spans="1:29" x14ac:dyDescent="0.25">
      <c r="A266" s="30" t="str">
        <f>A247</f>
        <v>Capex costumization</v>
      </c>
      <c r="B266" s="62">
        <f>((1+B249)^B257)*B249/(((1+B249)^B257)-1)*(B247)</f>
        <v>78226.718212273947</v>
      </c>
      <c r="C266" s="62">
        <f t="shared" ref="C266:AC266" si="196">((1+C249)^C257)*C249/(((1+C249)^C257)-1)*(C247)</f>
        <v>78226.718212273947</v>
      </c>
      <c r="D266" s="62">
        <f t="shared" si="196"/>
        <v>78226.718212273947</v>
      </c>
      <c r="E266" s="62">
        <f t="shared" si="196"/>
        <v>78226.718212273947</v>
      </c>
      <c r="F266" s="62">
        <f t="shared" si="196"/>
        <v>78226.718212273947</v>
      </c>
      <c r="G266" s="62">
        <f t="shared" si="196"/>
        <v>78226.718212273947</v>
      </c>
      <c r="H266" s="62">
        <f t="shared" si="196"/>
        <v>78226.718212273947</v>
      </c>
      <c r="I266" s="62">
        <f t="shared" si="196"/>
        <v>78226.718212273947</v>
      </c>
      <c r="J266" s="62">
        <f t="shared" si="196"/>
        <v>78226.718212273947</v>
      </c>
      <c r="K266" s="62">
        <f t="shared" si="196"/>
        <v>78226.718212273947</v>
      </c>
      <c r="L266" s="62">
        <f t="shared" si="196"/>
        <v>78226.718212273947</v>
      </c>
      <c r="M266" s="62">
        <f t="shared" si="196"/>
        <v>78226.718212273947</v>
      </c>
      <c r="N266" s="62">
        <f t="shared" si="196"/>
        <v>78226.718212273947</v>
      </c>
      <c r="O266" s="62">
        <f t="shared" si="196"/>
        <v>78226.718212273947</v>
      </c>
      <c r="P266" s="62">
        <f t="shared" si="196"/>
        <v>78226.718212273947</v>
      </c>
      <c r="Q266" s="62">
        <f t="shared" si="196"/>
        <v>78226.718212273947</v>
      </c>
      <c r="R266" s="62">
        <f t="shared" si="196"/>
        <v>78226.718212273947</v>
      </c>
      <c r="S266" s="62">
        <f t="shared" si="196"/>
        <v>78226.718212273947</v>
      </c>
      <c r="T266" s="62">
        <f t="shared" si="196"/>
        <v>78226.718212273947</v>
      </c>
      <c r="U266" s="62">
        <f t="shared" si="196"/>
        <v>78226.718212273947</v>
      </c>
      <c r="V266" s="62">
        <f t="shared" si="196"/>
        <v>78226.718212273947</v>
      </c>
      <c r="W266" s="62">
        <f t="shared" si="196"/>
        <v>78226.718212273947</v>
      </c>
      <c r="X266" s="62">
        <f t="shared" si="196"/>
        <v>78226.718212273947</v>
      </c>
      <c r="Y266" s="62">
        <f t="shared" si="196"/>
        <v>78226.718212273947</v>
      </c>
      <c r="Z266" s="62">
        <f t="shared" si="196"/>
        <v>78226.718212273947</v>
      </c>
      <c r="AA266" s="62">
        <f t="shared" si="196"/>
        <v>78226.718212273947</v>
      </c>
      <c r="AB266" s="62">
        <f t="shared" si="196"/>
        <v>78226.718212273947</v>
      </c>
      <c r="AC266" s="62">
        <f t="shared" si="196"/>
        <v>78226.718212273947</v>
      </c>
    </row>
    <row r="267" spans="1:29" x14ac:dyDescent="0.25">
      <c r="A267" s="30" t="str">
        <f>A248</f>
        <v>Residual value (costumization)</v>
      </c>
      <c r="B267" s="62">
        <f>((1+B249)^B257)*B249/(((1+B249)^B257)-1)*(B248)</f>
        <v>-7822.6718212273945</v>
      </c>
      <c r="C267" s="62">
        <f t="shared" ref="C267:AC267" si="197">((1+C249)^C257)*C249/(((1+C249)^C257)-1)*(C248)</f>
        <v>-7822.6718212273945</v>
      </c>
      <c r="D267" s="62">
        <f t="shared" si="197"/>
        <v>-7822.6718212273945</v>
      </c>
      <c r="E267" s="62">
        <f t="shared" si="197"/>
        <v>-7822.6718212273945</v>
      </c>
      <c r="F267" s="62">
        <f t="shared" si="197"/>
        <v>-7822.6718212273945</v>
      </c>
      <c r="G267" s="62">
        <f t="shared" si="197"/>
        <v>-7822.6718212273945</v>
      </c>
      <c r="H267" s="62">
        <f t="shared" si="197"/>
        <v>-7822.6718212273945</v>
      </c>
      <c r="I267" s="62">
        <f t="shared" si="197"/>
        <v>-7822.6718212273945</v>
      </c>
      <c r="J267" s="62">
        <f t="shared" si="197"/>
        <v>-7822.6718212273945</v>
      </c>
      <c r="K267" s="62">
        <f t="shared" si="197"/>
        <v>-7822.6718212273945</v>
      </c>
      <c r="L267" s="62">
        <f t="shared" si="197"/>
        <v>-7822.6718212273945</v>
      </c>
      <c r="M267" s="62">
        <f t="shared" si="197"/>
        <v>-7822.6718212273945</v>
      </c>
      <c r="N267" s="62">
        <f t="shared" si="197"/>
        <v>-7822.6718212273945</v>
      </c>
      <c r="O267" s="62">
        <f t="shared" si="197"/>
        <v>-7822.6718212273945</v>
      </c>
      <c r="P267" s="62">
        <f t="shared" si="197"/>
        <v>-7822.6718212273945</v>
      </c>
      <c r="Q267" s="62">
        <f t="shared" si="197"/>
        <v>-7822.6718212273945</v>
      </c>
      <c r="R267" s="62">
        <f t="shared" si="197"/>
        <v>-7822.6718212273945</v>
      </c>
      <c r="S267" s="62">
        <f t="shared" si="197"/>
        <v>-7822.6718212273945</v>
      </c>
      <c r="T267" s="62">
        <f t="shared" si="197"/>
        <v>-7822.6718212273945</v>
      </c>
      <c r="U267" s="62">
        <f t="shared" si="197"/>
        <v>-7822.6718212273945</v>
      </c>
      <c r="V267" s="62">
        <f t="shared" si="197"/>
        <v>-7822.6718212273945</v>
      </c>
      <c r="W267" s="62">
        <f t="shared" si="197"/>
        <v>-7822.6718212273945</v>
      </c>
      <c r="X267" s="62">
        <f t="shared" si="197"/>
        <v>-7822.6718212273945</v>
      </c>
      <c r="Y267" s="62">
        <f t="shared" si="197"/>
        <v>-7822.6718212273945</v>
      </c>
      <c r="Z267" s="62">
        <f t="shared" si="197"/>
        <v>-7822.6718212273945</v>
      </c>
      <c r="AA267" s="62">
        <f t="shared" si="197"/>
        <v>-7822.6718212273945</v>
      </c>
      <c r="AB267" s="62">
        <f t="shared" si="197"/>
        <v>-7822.6718212273945</v>
      </c>
      <c r="AC267" s="62">
        <f t="shared" si="197"/>
        <v>-7822.6718212273945</v>
      </c>
    </row>
    <row r="268" spans="1:29" x14ac:dyDescent="0.25">
      <c r="A268" s="30" t="str">
        <f t="shared" ref="A268:AC268" si="198">A250</f>
        <v>Opex fix (admin, crew, insurance)</v>
      </c>
      <c r="B268" s="62">
        <f t="shared" si="198"/>
        <v>1208235.294117647</v>
      </c>
      <c r="C268" s="62">
        <f t="shared" si="198"/>
        <v>1208235.294117647</v>
      </c>
      <c r="D268" s="62">
        <f t="shared" si="198"/>
        <v>1208235.294117647</v>
      </c>
      <c r="E268" s="62">
        <f t="shared" si="198"/>
        <v>1208235.294117647</v>
      </c>
      <c r="F268" s="62">
        <f t="shared" si="198"/>
        <v>1208235.294117647</v>
      </c>
      <c r="G268" s="62">
        <f t="shared" si="198"/>
        <v>1208235.294117647</v>
      </c>
      <c r="H268" s="62">
        <f t="shared" si="198"/>
        <v>1208235.294117647</v>
      </c>
      <c r="I268" s="62">
        <f t="shared" si="198"/>
        <v>1208235.294117647</v>
      </c>
      <c r="J268" s="62">
        <f t="shared" si="198"/>
        <v>1208235.294117647</v>
      </c>
      <c r="K268" s="62">
        <f t="shared" si="198"/>
        <v>1208235.294117647</v>
      </c>
      <c r="L268" s="62">
        <f t="shared" si="198"/>
        <v>1208235.294117647</v>
      </c>
      <c r="M268" s="62">
        <f t="shared" si="198"/>
        <v>1208235.294117647</v>
      </c>
      <c r="N268" s="62">
        <f t="shared" si="198"/>
        <v>1208235.294117647</v>
      </c>
      <c r="O268" s="62">
        <f t="shared" si="198"/>
        <v>1208235.294117647</v>
      </c>
      <c r="P268" s="62">
        <f t="shared" si="198"/>
        <v>1208235.294117647</v>
      </c>
      <c r="Q268" s="62">
        <f t="shared" si="198"/>
        <v>1208235.294117647</v>
      </c>
      <c r="R268" s="62">
        <f t="shared" si="198"/>
        <v>1208235.294117647</v>
      </c>
      <c r="S268" s="62">
        <f t="shared" si="198"/>
        <v>1208235.294117647</v>
      </c>
      <c r="T268" s="62">
        <f t="shared" si="198"/>
        <v>1208235.294117647</v>
      </c>
      <c r="U268" s="62">
        <f t="shared" si="198"/>
        <v>1208235.294117647</v>
      </c>
      <c r="V268" s="62">
        <f t="shared" si="198"/>
        <v>1208235.294117647</v>
      </c>
      <c r="W268" s="62">
        <f t="shared" si="198"/>
        <v>1208235.294117647</v>
      </c>
      <c r="X268" s="62">
        <f t="shared" si="198"/>
        <v>1208235.294117647</v>
      </c>
      <c r="Y268" s="62">
        <f t="shared" si="198"/>
        <v>1208235.294117647</v>
      </c>
      <c r="Z268" s="62">
        <f t="shared" si="198"/>
        <v>1208235.294117647</v>
      </c>
      <c r="AA268" s="62">
        <f t="shared" si="198"/>
        <v>1208235.294117647</v>
      </c>
      <c r="AB268" s="62">
        <f t="shared" si="198"/>
        <v>1208235.294117647</v>
      </c>
      <c r="AC268" s="62">
        <f t="shared" si="198"/>
        <v>1208235.294117647</v>
      </c>
    </row>
    <row r="269" spans="1:29" x14ac:dyDescent="0.25">
      <c r="A269" s="30" t="str">
        <f t="shared" ref="A269:AC269" si="199">A251</f>
        <v>Opex maintenance &amp; repair</v>
      </c>
      <c r="B269" s="62">
        <f t="shared" si="199"/>
        <v>488235.29411764705</v>
      </c>
      <c r="C269" s="62">
        <f t="shared" si="199"/>
        <v>488235.29411764705</v>
      </c>
      <c r="D269" s="62">
        <f t="shared" si="199"/>
        <v>488235.29411764705</v>
      </c>
      <c r="E269" s="62">
        <f t="shared" si="199"/>
        <v>488235.29411764705</v>
      </c>
      <c r="F269" s="62">
        <f t="shared" si="199"/>
        <v>488235.29411764705</v>
      </c>
      <c r="G269" s="62">
        <f t="shared" si="199"/>
        <v>488235.29411764705</v>
      </c>
      <c r="H269" s="62">
        <f t="shared" si="199"/>
        <v>488235.29411764705</v>
      </c>
      <c r="I269" s="62">
        <f t="shared" si="199"/>
        <v>488235.29411764705</v>
      </c>
      <c r="J269" s="62">
        <f t="shared" si="199"/>
        <v>488235.29411764705</v>
      </c>
      <c r="K269" s="62">
        <f t="shared" si="199"/>
        <v>488235.29411764705</v>
      </c>
      <c r="L269" s="62">
        <f t="shared" si="199"/>
        <v>488235.29411764705</v>
      </c>
      <c r="M269" s="62">
        <f t="shared" si="199"/>
        <v>488235.29411764705</v>
      </c>
      <c r="N269" s="62">
        <f t="shared" si="199"/>
        <v>488235.29411764705</v>
      </c>
      <c r="O269" s="62">
        <f t="shared" si="199"/>
        <v>488235.29411764705</v>
      </c>
      <c r="P269" s="62">
        <f t="shared" si="199"/>
        <v>488235.29411764705</v>
      </c>
      <c r="Q269" s="62">
        <f t="shared" si="199"/>
        <v>488235.29411764705</v>
      </c>
      <c r="R269" s="62">
        <f t="shared" si="199"/>
        <v>488235.29411764705</v>
      </c>
      <c r="S269" s="62">
        <f t="shared" si="199"/>
        <v>488235.29411764705</v>
      </c>
      <c r="T269" s="62">
        <f t="shared" si="199"/>
        <v>488235.29411764705</v>
      </c>
      <c r="U269" s="62">
        <f t="shared" si="199"/>
        <v>488235.29411764705</v>
      </c>
      <c r="V269" s="62">
        <f t="shared" si="199"/>
        <v>488235.29411764705</v>
      </c>
      <c r="W269" s="62">
        <f t="shared" si="199"/>
        <v>488235.29411764705</v>
      </c>
      <c r="X269" s="62">
        <f t="shared" si="199"/>
        <v>488235.29411764705</v>
      </c>
      <c r="Y269" s="62">
        <f t="shared" si="199"/>
        <v>488235.29411764705</v>
      </c>
      <c r="Z269" s="62">
        <f t="shared" si="199"/>
        <v>488235.29411764705</v>
      </c>
      <c r="AA269" s="62">
        <f t="shared" si="199"/>
        <v>488235.29411764705</v>
      </c>
      <c r="AB269" s="62">
        <f t="shared" si="199"/>
        <v>488235.29411764705</v>
      </c>
      <c r="AC269" s="62">
        <f t="shared" si="199"/>
        <v>488235.29411764705</v>
      </c>
    </row>
    <row r="270" spans="1:29" x14ac:dyDescent="0.25">
      <c r="A270" s="30" t="str">
        <f>A252</f>
        <v>Opex var (mode-fees)</v>
      </c>
      <c r="B270" s="62">
        <f>B252*B261</f>
        <v>97536.682916217906</v>
      </c>
      <c r="C270" s="62">
        <f t="shared" ref="C270:AC270" si="200">C252*C261</f>
        <v>97536.682916217906</v>
      </c>
      <c r="D270" s="62">
        <f t="shared" si="200"/>
        <v>97536.682916217906</v>
      </c>
      <c r="E270" s="62">
        <f t="shared" si="200"/>
        <v>97536.682916217906</v>
      </c>
      <c r="F270" s="62">
        <f t="shared" si="200"/>
        <v>97536.682916217906</v>
      </c>
      <c r="G270" s="62">
        <f t="shared" si="200"/>
        <v>97536.682916217906</v>
      </c>
      <c r="H270" s="62">
        <f t="shared" si="200"/>
        <v>97536.682916217906</v>
      </c>
      <c r="I270" s="62">
        <f t="shared" si="200"/>
        <v>97536.682916217906</v>
      </c>
      <c r="J270" s="62">
        <f t="shared" si="200"/>
        <v>97536.682916217906</v>
      </c>
      <c r="K270" s="62">
        <f t="shared" si="200"/>
        <v>97536.682916217906</v>
      </c>
      <c r="L270" s="62">
        <f t="shared" si="200"/>
        <v>97536.682916217906</v>
      </c>
      <c r="M270" s="62">
        <f t="shared" si="200"/>
        <v>97536.682916217906</v>
      </c>
      <c r="N270" s="62">
        <f t="shared" si="200"/>
        <v>97536.682916217906</v>
      </c>
      <c r="O270" s="62">
        <f t="shared" si="200"/>
        <v>97536.682916217906</v>
      </c>
      <c r="P270" s="62">
        <f t="shared" si="200"/>
        <v>97536.682916217906</v>
      </c>
      <c r="Q270" s="62">
        <f t="shared" si="200"/>
        <v>97536.682916217906</v>
      </c>
      <c r="R270" s="62">
        <f t="shared" si="200"/>
        <v>97536.682916217906</v>
      </c>
      <c r="S270" s="62">
        <f t="shared" si="200"/>
        <v>97536.682916217906</v>
      </c>
      <c r="T270" s="62">
        <f t="shared" si="200"/>
        <v>97536.682916217906</v>
      </c>
      <c r="U270" s="62">
        <f t="shared" si="200"/>
        <v>97536.682916217906</v>
      </c>
      <c r="V270" s="62">
        <f t="shared" si="200"/>
        <v>97536.682916217906</v>
      </c>
      <c r="W270" s="62">
        <f t="shared" si="200"/>
        <v>97536.682916217906</v>
      </c>
      <c r="X270" s="62">
        <f t="shared" si="200"/>
        <v>97536.682916217906</v>
      </c>
      <c r="Y270" s="62">
        <f t="shared" si="200"/>
        <v>97536.682916217906</v>
      </c>
      <c r="Z270" s="62">
        <f t="shared" si="200"/>
        <v>97536.682916217906</v>
      </c>
      <c r="AA270" s="62">
        <f t="shared" si="200"/>
        <v>97536.682916217906</v>
      </c>
      <c r="AB270" s="62">
        <f t="shared" si="200"/>
        <v>97536.682916217906</v>
      </c>
      <c r="AC270" s="62">
        <f t="shared" si="200"/>
        <v>97536.682916217906</v>
      </c>
    </row>
    <row r="271" spans="1:29" x14ac:dyDescent="0.25">
      <c r="A271" s="30" t="str">
        <f>A254</f>
        <v>Fuel Cost</v>
      </c>
      <c r="B271" s="62">
        <f>B253*B254*B261</f>
        <v>4657656.7874551304</v>
      </c>
      <c r="C271" s="62">
        <f t="shared" ref="C271:AC271" si="201">C253*C254*C261</f>
        <v>4657335.2559228269</v>
      </c>
      <c r="D271" s="62">
        <f t="shared" si="201"/>
        <v>4656874.9906958723</v>
      </c>
      <c r="E271" s="62">
        <f t="shared" si="201"/>
        <v>4656216.5489214156</v>
      </c>
      <c r="F271" s="62">
        <f t="shared" si="201"/>
        <v>4655275.4903333243</v>
      </c>
      <c r="G271" s="62">
        <f t="shared" si="201"/>
        <v>4653932.3963569254</v>
      </c>
      <c r="H271" s="62">
        <f t="shared" si="201"/>
        <v>4652019.501037512</v>
      </c>
      <c r="I271" s="62">
        <f t="shared" si="201"/>
        <v>4649303.4639009116</v>
      </c>
      <c r="J271" s="62">
        <f t="shared" si="201"/>
        <v>4645464.6064028293</v>
      </c>
      <c r="K271" s="62">
        <f t="shared" si="201"/>
        <v>4640074.9197342508</v>
      </c>
      <c r="L271" s="62">
        <f t="shared" si="201"/>
        <v>4632581.2987480788</v>
      </c>
      <c r="M271" s="62">
        <f t="shared" si="201"/>
        <v>4622307.8247129563</v>
      </c>
      <c r="N271" s="62">
        <f t="shared" si="201"/>
        <v>4608501.3764707223</v>
      </c>
      <c r="O271" s="62">
        <f t="shared" si="201"/>
        <v>4590453.6814084789</v>
      </c>
      <c r="P271" s="62">
        <f t="shared" si="201"/>
        <v>4567725.6599339778</v>
      </c>
      <c r="Q271" s="62">
        <f t="shared" si="201"/>
        <v>4540452.686572534</v>
      </c>
      <c r="R271" s="62">
        <f t="shared" si="201"/>
        <v>4509613.1268287944</v>
      </c>
      <c r="S271" s="62">
        <f t="shared" si="201"/>
        <v>4477055.930138859</v>
      </c>
      <c r="T271" s="62">
        <f t="shared" si="201"/>
        <v>4445139.3981832527</v>
      </c>
      <c r="U271" s="62">
        <f t="shared" si="201"/>
        <v>4416085.1221883893</v>
      </c>
      <c r="V271" s="62">
        <f t="shared" si="201"/>
        <v>4391393.1250012219</v>
      </c>
      <c r="W271" s="62">
        <f t="shared" si="201"/>
        <v>4371619.2573404536</v>
      </c>
      <c r="X271" s="62">
        <f t="shared" si="201"/>
        <v>4356530.9186884109</v>
      </c>
      <c r="Y271" s="62">
        <f t="shared" si="201"/>
        <v>4345439.7796926498</v>
      </c>
      <c r="Z271" s="62">
        <f t="shared" si="201"/>
        <v>4337509.7757624658</v>
      </c>
      <c r="AA271" s="62">
        <f t="shared" si="201"/>
        <v>4331952.0141076175</v>
      </c>
      <c r="AB271" s="62">
        <f t="shared" si="201"/>
        <v>4328111.2591973878</v>
      </c>
      <c r="AC271" s="62">
        <f t="shared" si="201"/>
        <v>4325482.8392201588</v>
      </c>
    </row>
    <row r="272" spans="1:29" ht="15.75" thickBot="1" x14ac:dyDescent="0.3">
      <c r="A272" s="59" t="str">
        <f>A235</f>
        <v>Emission Cost</v>
      </c>
      <c r="B272" s="62">
        <f>B255*B261</f>
        <v>0</v>
      </c>
      <c r="C272" s="62">
        <f t="shared" ref="C272:AC272" si="202">C255*C261</f>
        <v>0</v>
      </c>
      <c r="D272" s="62">
        <f t="shared" si="202"/>
        <v>0</v>
      </c>
      <c r="E272" s="62">
        <f t="shared" si="202"/>
        <v>0</v>
      </c>
      <c r="F272" s="62">
        <f t="shared" si="202"/>
        <v>0</v>
      </c>
      <c r="G272" s="62">
        <f t="shared" si="202"/>
        <v>0</v>
      </c>
      <c r="H272" s="62">
        <f t="shared" si="202"/>
        <v>0</v>
      </c>
      <c r="I272" s="62">
        <f t="shared" si="202"/>
        <v>0</v>
      </c>
      <c r="J272" s="62">
        <f t="shared" si="202"/>
        <v>0</v>
      </c>
      <c r="K272" s="62">
        <f t="shared" si="202"/>
        <v>0</v>
      </c>
      <c r="L272" s="62">
        <f t="shared" si="202"/>
        <v>0</v>
      </c>
      <c r="M272" s="62">
        <f t="shared" si="202"/>
        <v>0</v>
      </c>
      <c r="N272" s="62">
        <f t="shared" si="202"/>
        <v>0</v>
      </c>
      <c r="O272" s="62">
        <f t="shared" si="202"/>
        <v>0</v>
      </c>
      <c r="P272" s="62">
        <f t="shared" si="202"/>
        <v>0</v>
      </c>
      <c r="Q272" s="62">
        <f t="shared" si="202"/>
        <v>0</v>
      </c>
      <c r="R272" s="62">
        <f t="shared" si="202"/>
        <v>0</v>
      </c>
      <c r="S272" s="62">
        <f t="shared" si="202"/>
        <v>0</v>
      </c>
      <c r="T272" s="62">
        <f t="shared" si="202"/>
        <v>0</v>
      </c>
      <c r="U272" s="62">
        <f t="shared" si="202"/>
        <v>0</v>
      </c>
      <c r="V272" s="62">
        <f t="shared" si="202"/>
        <v>0</v>
      </c>
      <c r="W272" s="62">
        <f t="shared" si="202"/>
        <v>0</v>
      </c>
      <c r="X272" s="62">
        <f t="shared" si="202"/>
        <v>0</v>
      </c>
      <c r="Y272" s="62">
        <f t="shared" si="202"/>
        <v>0</v>
      </c>
      <c r="Z272" s="62">
        <f t="shared" si="202"/>
        <v>0</v>
      </c>
      <c r="AA272" s="62">
        <f t="shared" si="202"/>
        <v>0</v>
      </c>
      <c r="AB272" s="62">
        <f t="shared" si="202"/>
        <v>0</v>
      </c>
      <c r="AC272" s="62">
        <f t="shared" si="202"/>
        <v>0</v>
      </c>
    </row>
    <row r="273" spans="1:29" ht="15.75" thickBot="1" x14ac:dyDescent="0.3">
      <c r="A273" s="31" t="s">
        <v>209</v>
      </c>
      <c r="B273" s="64">
        <f>B264+B265+B266+B267+B268+B269+B270+B271+B272</f>
        <v>7578257.6552036349</v>
      </c>
      <c r="C273" s="64">
        <f t="shared" ref="C273:AC273" si="203">C264+C265+C266+C267+C268+C269+C270+C271+C272</f>
        <v>7577991.8691424606</v>
      </c>
      <c r="D273" s="64">
        <f t="shared" si="203"/>
        <v>7577611.4023157991</v>
      </c>
      <c r="E273" s="64">
        <f t="shared" si="203"/>
        <v>7577067.117764635</v>
      </c>
      <c r="F273" s="64">
        <f t="shared" si="203"/>
        <v>7576289.2150386702</v>
      </c>
      <c r="G273" s="64">
        <f t="shared" si="203"/>
        <v>7575178.9797369707</v>
      </c>
      <c r="H273" s="64">
        <f t="shared" si="203"/>
        <v>7573597.7322968151</v>
      </c>
      <c r="I273" s="64">
        <f t="shared" si="203"/>
        <v>7571352.587606445</v>
      </c>
      <c r="J273" s="64">
        <f t="shared" si="203"/>
        <v>7568179.2913312335</v>
      </c>
      <c r="K273" s="64">
        <f t="shared" si="203"/>
        <v>7563724.0406118482</v>
      </c>
      <c r="L273" s="64">
        <f t="shared" si="203"/>
        <v>7557529.6248058062</v>
      </c>
      <c r="M273" s="64">
        <f t="shared" si="203"/>
        <v>7549037.3124692794</v>
      </c>
      <c r="N273" s="64">
        <f t="shared" si="203"/>
        <v>7537624.5546883885</v>
      </c>
      <c r="O273" s="64">
        <f t="shared" si="203"/>
        <v>7522705.8754861075</v>
      </c>
      <c r="P273" s="64">
        <f t="shared" si="203"/>
        <v>7503918.3206149042</v>
      </c>
      <c r="Q273" s="64">
        <f t="shared" si="203"/>
        <v>7481373.7940663081</v>
      </c>
      <c r="R273" s="64">
        <f t="shared" si="203"/>
        <v>7455881.0374029409</v>
      </c>
      <c r="S273" s="64">
        <f t="shared" si="203"/>
        <v>7428968.4387875739</v>
      </c>
      <c r="T273" s="64">
        <f t="shared" si="203"/>
        <v>7402585.4297743523</v>
      </c>
      <c r="U273" s="64">
        <f t="shared" si="203"/>
        <v>7378568.4336135127</v>
      </c>
      <c r="V273" s="64">
        <f t="shared" si="203"/>
        <v>7358157.4069628231</v>
      </c>
      <c r="W273" s="64">
        <f t="shared" si="203"/>
        <v>7341811.8300233893</v>
      </c>
      <c r="X273" s="64">
        <f t="shared" si="203"/>
        <v>7329339.4293501247</v>
      </c>
      <c r="Y273" s="64">
        <f t="shared" si="203"/>
        <v>7320171.2145672943</v>
      </c>
      <c r="Z273" s="64">
        <f t="shared" si="203"/>
        <v>7313616.0736310575</v>
      </c>
      <c r="AA273" s="64">
        <f t="shared" si="203"/>
        <v>7309021.8878956791</v>
      </c>
      <c r="AB273" s="64">
        <f t="shared" si="203"/>
        <v>7305847.0231718086</v>
      </c>
      <c r="AC273" s="64">
        <f t="shared" si="203"/>
        <v>7303674.3050316852</v>
      </c>
    </row>
    <row r="274" spans="1:29" ht="15.75" thickBot="1" x14ac:dyDescent="0.3">
      <c r="AC274" s="32"/>
    </row>
    <row r="275" spans="1:29" ht="15.75" thickBot="1" x14ac:dyDescent="0.3">
      <c r="A275" s="26" t="s">
        <v>208</v>
      </c>
      <c r="B275" s="27">
        <v>2023</v>
      </c>
      <c r="C275" s="27">
        <v>2024</v>
      </c>
      <c r="D275" s="27">
        <v>2025</v>
      </c>
      <c r="E275" s="27">
        <v>2026</v>
      </c>
      <c r="F275" s="27">
        <v>2027</v>
      </c>
      <c r="G275" s="27">
        <v>2028</v>
      </c>
      <c r="H275" s="27">
        <v>2029</v>
      </c>
      <c r="I275" s="27">
        <v>2030</v>
      </c>
      <c r="J275" s="27">
        <v>2031</v>
      </c>
      <c r="K275" s="27">
        <v>2032</v>
      </c>
      <c r="L275" s="27">
        <v>2033</v>
      </c>
      <c r="M275" s="27">
        <v>2034</v>
      </c>
      <c r="N275" s="27">
        <v>2035</v>
      </c>
      <c r="O275" s="27">
        <v>2036</v>
      </c>
      <c r="P275" s="27">
        <v>2037</v>
      </c>
      <c r="Q275" s="27">
        <v>2038</v>
      </c>
      <c r="R275" s="27">
        <v>2039</v>
      </c>
      <c r="S275" s="27">
        <v>2040</v>
      </c>
      <c r="T275" s="27">
        <v>2041</v>
      </c>
      <c r="U275" s="27">
        <v>2042</v>
      </c>
      <c r="V275" s="27">
        <v>2043</v>
      </c>
      <c r="W275" s="27">
        <v>2044</v>
      </c>
      <c r="X275" s="27">
        <v>2045</v>
      </c>
      <c r="Y275" s="27">
        <v>2046</v>
      </c>
      <c r="Z275" s="27">
        <v>2047</v>
      </c>
      <c r="AA275" s="27">
        <v>2048</v>
      </c>
      <c r="AB275" s="27">
        <v>2049</v>
      </c>
      <c r="AC275" s="28">
        <v>2050</v>
      </c>
    </row>
    <row r="276" spans="1:29" x14ac:dyDescent="0.25">
      <c r="A276" s="29" t="str">
        <f t="shared" ref="A276:A283" si="204">A264</f>
        <v>Capex vehicle</v>
      </c>
      <c r="B276" s="65">
        <f>((1+B249)^B256)*B249/(((1+B249)^B256)-1)*(B245)/B261</f>
        <v>9.7783397765342439</v>
      </c>
      <c r="C276" s="65">
        <f t="shared" ref="C276:AC276" si="205">((1+C249)^C256)*C249/(((1+C249)^C256)-1)*(C245)/C261</f>
        <v>9.7783397765342439</v>
      </c>
      <c r="D276" s="65">
        <f t="shared" si="205"/>
        <v>9.7783397765342439</v>
      </c>
      <c r="E276" s="65">
        <f t="shared" si="205"/>
        <v>9.7783397765342439</v>
      </c>
      <c r="F276" s="65">
        <f t="shared" si="205"/>
        <v>9.7783397765342439</v>
      </c>
      <c r="G276" s="65">
        <f t="shared" si="205"/>
        <v>9.7783397765342439</v>
      </c>
      <c r="H276" s="65">
        <f t="shared" si="205"/>
        <v>9.7783397765342439</v>
      </c>
      <c r="I276" s="65">
        <f t="shared" si="205"/>
        <v>9.7783397765342439</v>
      </c>
      <c r="J276" s="65">
        <f t="shared" si="205"/>
        <v>9.7783397765342439</v>
      </c>
      <c r="K276" s="65">
        <f t="shared" si="205"/>
        <v>9.7783397765342439</v>
      </c>
      <c r="L276" s="65">
        <f t="shared" si="205"/>
        <v>9.7783397765342439</v>
      </c>
      <c r="M276" s="65">
        <f t="shared" si="205"/>
        <v>9.7783397765342439</v>
      </c>
      <c r="N276" s="65">
        <f t="shared" si="205"/>
        <v>9.7783397765342439</v>
      </c>
      <c r="O276" s="65">
        <f t="shared" si="205"/>
        <v>9.7783397765342439</v>
      </c>
      <c r="P276" s="65">
        <f t="shared" si="205"/>
        <v>9.7783397765342439</v>
      </c>
      <c r="Q276" s="65">
        <f t="shared" si="205"/>
        <v>9.7783397765342439</v>
      </c>
      <c r="R276" s="65">
        <f t="shared" si="205"/>
        <v>9.7783397765342439</v>
      </c>
      <c r="S276" s="65">
        <f t="shared" si="205"/>
        <v>9.7783397765342439</v>
      </c>
      <c r="T276" s="65">
        <f t="shared" si="205"/>
        <v>9.7783397765342439</v>
      </c>
      <c r="U276" s="65">
        <f t="shared" si="205"/>
        <v>9.7783397765342439</v>
      </c>
      <c r="V276" s="65">
        <f t="shared" si="205"/>
        <v>9.7783397765342439</v>
      </c>
      <c r="W276" s="65">
        <f t="shared" si="205"/>
        <v>9.7783397765342439</v>
      </c>
      <c r="X276" s="65">
        <f t="shared" si="205"/>
        <v>9.7783397765342439</v>
      </c>
      <c r="Y276" s="65">
        <f t="shared" si="205"/>
        <v>9.7783397765342439</v>
      </c>
      <c r="Z276" s="65">
        <f t="shared" si="205"/>
        <v>9.7783397765342439</v>
      </c>
      <c r="AA276" s="65">
        <f t="shared" si="205"/>
        <v>9.7783397765342439</v>
      </c>
      <c r="AB276" s="65">
        <f t="shared" si="205"/>
        <v>9.7783397765342439</v>
      </c>
      <c r="AC276" s="65">
        <f t="shared" si="205"/>
        <v>9.7783397765342439</v>
      </c>
    </row>
    <row r="277" spans="1:29" x14ac:dyDescent="0.25">
      <c r="A277" s="30" t="str">
        <f t="shared" si="204"/>
        <v>Residual value (vehicle)</v>
      </c>
      <c r="B277" s="66">
        <f>((1+B249)^B256)*B249/(((1+B249)^B256)-1)*(B246)/B261</f>
        <v>-0.97676019148470272</v>
      </c>
      <c r="C277" s="66">
        <f t="shared" ref="C277:AC277" si="206">((1+C249)^C256)*C249/(((1+C249)^C256)-1)*(C246)/C261</f>
        <v>-0.97629564589195228</v>
      </c>
      <c r="D277" s="66">
        <f t="shared" si="206"/>
        <v>-0.97563065922284864</v>
      </c>
      <c r="E277" s="66">
        <f t="shared" si="206"/>
        <v>-0.97467934902874298</v>
      </c>
      <c r="F277" s="66">
        <f t="shared" si="206"/>
        <v>-0.97331971684434948</v>
      </c>
      <c r="G277" s="66">
        <f t="shared" si="206"/>
        <v>-0.97137922788852038</v>
      </c>
      <c r="H277" s="66">
        <f t="shared" si="206"/>
        <v>-0.96861549556136939</v>
      </c>
      <c r="I277" s="66">
        <f t="shared" si="206"/>
        <v>-0.96469139184278574</v>
      </c>
      <c r="J277" s="66">
        <f t="shared" si="206"/>
        <v>-0.95914504831885961</v>
      </c>
      <c r="K277" s="66">
        <f t="shared" si="206"/>
        <v>-0.95135808207559314</v>
      </c>
      <c r="L277" s="66">
        <f t="shared" si="206"/>
        <v>-0.94053137224117322</v>
      </c>
      <c r="M277" s="66">
        <f t="shared" si="206"/>
        <v>-0.92568835808620409</v>
      </c>
      <c r="N277" s="66">
        <f t="shared" si="206"/>
        <v>-0.90574093757501994</v>
      </c>
      <c r="O277" s="66">
        <f t="shared" si="206"/>
        <v>-0.87966580540866446</v>
      </c>
      <c r="P277" s="66">
        <f t="shared" si="206"/>
        <v>-0.84682858371450898</v>
      </c>
      <c r="Q277" s="66">
        <f t="shared" si="206"/>
        <v>-0.80742486027411864</v>
      </c>
      <c r="R277" s="66">
        <f t="shared" si="206"/>
        <v>-0.7628681679376812</v>
      </c>
      <c r="S277" s="66">
        <f t="shared" si="206"/>
        <v>-0.71582985064961269</v>
      </c>
      <c r="T277" s="66">
        <f t="shared" si="206"/>
        <v>-0.66971715946306853</v>
      </c>
      <c r="U277" s="66">
        <f t="shared" si="206"/>
        <v>-0.62773982751286628</v>
      </c>
      <c r="V277" s="66">
        <f t="shared" si="206"/>
        <v>-0.59206507304221667</v>
      </c>
      <c r="W277" s="66">
        <f t="shared" si="206"/>
        <v>-0.56349598369776865</v>
      </c>
      <c r="X277" s="66">
        <f t="shared" si="206"/>
        <v>-0.54169650054128426</v>
      </c>
      <c r="Y277" s="66">
        <f t="shared" si="206"/>
        <v>-0.52567213210019181</v>
      </c>
      <c r="Z277" s="66">
        <f t="shared" si="206"/>
        <v>-0.51421494048397043</v>
      </c>
      <c r="AA277" s="66">
        <f t="shared" si="206"/>
        <v>-0.50618514115505298</v>
      </c>
      <c r="AB277" s="66">
        <f t="shared" si="206"/>
        <v>-0.50063605626873253</v>
      </c>
      <c r="AC277" s="66">
        <f t="shared" si="206"/>
        <v>-0.49683854095951707</v>
      </c>
    </row>
    <row r="278" spans="1:29" x14ac:dyDescent="0.25">
      <c r="A278" s="30" t="str">
        <f t="shared" si="204"/>
        <v>Capex costumization</v>
      </c>
      <c r="B278" s="66">
        <f>((1+B249)^B257)*B249/(((1+B249)^B257)-1)*(B247)/B261</f>
        <v>0.65188931843561626</v>
      </c>
      <c r="C278" s="66">
        <f t="shared" ref="C278:AC278" si="207">((1+C249)^C257)*C249/(((1+C249)^C257)-1)*(C247)/C261</f>
        <v>0.65188931843561626</v>
      </c>
      <c r="D278" s="66">
        <f t="shared" si="207"/>
        <v>0.65188931843561626</v>
      </c>
      <c r="E278" s="66">
        <f t="shared" si="207"/>
        <v>0.65188931843561626</v>
      </c>
      <c r="F278" s="66">
        <f t="shared" si="207"/>
        <v>0.65188931843561626</v>
      </c>
      <c r="G278" s="66">
        <f t="shared" si="207"/>
        <v>0.65188931843561626</v>
      </c>
      <c r="H278" s="66">
        <f t="shared" si="207"/>
        <v>0.65188931843561626</v>
      </c>
      <c r="I278" s="66">
        <f t="shared" si="207"/>
        <v>0.65188931843561626</v>
      </c>
      <c r="J278" s="66">
        <f t="shared" si="207"/>
        <v>0.65188931843561626</v>
      </c>
      <c r="K278" s="66">
        <f t="shared" si="207"/>
        <v>0.65188931843561626</v>
      </c>
      <c r="L278" s="66">
        <f t="shared" si="207"/>
        <v>0.65188931843561626</v>
      </c>
      <c r="M278" s="66">
        <f t="shared" si="207"/>
        <v>0.65188931843561626</v>
      </c>
      <c r="N278" s="66">
        <f t="shared" si="207"/>
        <v>0.65188931843561626</v>
      </c>
      <c r="O278" s="66">
        <f t="shared" si="207"/>
        <v>0.65188931843561626</v>
      </c>
      <c r="P278" s="66">
        <f t="shared" si="207"/>
        <v>0.65188931843561626</v>
      </c>
      <c r="Q278" s="66">
        <f t="shared" si="207"/>
        <v>0.65188931843561626</v>
      </c>
      <c r="R278" s="66">
        <f t="shared" si="207"/>
        <v>0.65188931843561626</v>
      </c>
      <c r="S278" s="66">
        <f t="shared" si="207"/>
        <v>0.65188931843561626</v>
      </c>
      <c r="T278" s="66">
        <f t="shared" si="207"/>
        <v>0.65188931843561626</v>
      </c>
      <c r="U278" s="66">
        <f t="shared" si="207"/>
        <v>0.65188931843561626</v>
      </c>
      <c r="V278" s="66">
        <f t="shared" si="207"/>
        <v>0.65188931843561626</v>
      </c>
      <c r="W278" s="66">
        <f t="shared" si="207"/>
        <v>0.65188931843561626</v>
      </c>
      <c r="X278" s="66">
        <f t="shared" si="207"/>
        <v>0.65188931843561626</v>
      </c>
      <c r="Y278" s="66">
        <f t="shared" si="207"/>
        <v>0.65188931843561626</v>
      </c>
      <c r="Z278" s="66">
        <f t="shared" si="207"/>
        <v>0.65188931843561626</v>
      </c>
      <c r="AA278" s="66">
        <f t="shared" si="207"/>
        <v>0.65188931843561626</v>
      </c>
      <c r="AB278" s="66">
        <f t="shared" si="207"/>
        <v>0.65188931843561626</v>
      </c>
      <c r="AC278" s="66">
        <f t="shared" si="207"/>
        <v>0.65188931843561626</v>
      </c>
    </row>
    <row r="279" spans="1:29" x14ac:dyDescent="0.25">
      <c r="A279" s="30" t="str">
        <f t="shared" si="204"/>
        <v>Residual value (costumization)</v>
      </c>
      <c r="B279" s="66">
        <f>((1+B249)^B257)*B249/(((1+B249)^B257)-1)*(B248)/B261</f>
        <v>-6.5188931843561615E-2</v>
      </c>
      <c r="C279" s="66">
        <f t="shared" ref="C279:AC279" si="208">((1+C249)^C257)*C249/(((1+C249)^C257)-1)*(C248)/C261</f>
        <v>-6.5188931843561615E-2</v>
      </c>
      <c r="D279" s="66">
        <f t="shared" si="208"/>
        <v>-6.5188931843561615E-2</v>
      </c>
      <c r="E279" s="66">
        <f t="shared" si="208"/>
        <v>-6.5188931843561615E-2</v>
      </c>
      <c r="F279" s="66">
        <f t="shared" si="208"/>
        <v>-6.5188931843561615E-2</v>
      </c>
      <c r="G279" s="66">
        <f t="shared" si="208"/>
        <v>-6.5188931843561615E-2</v>
      </c>
      <c r="H279" s="66">
        <f t="shared" si="208"/>
        <v>-6.5188931843561615E-2</v>
      </c>
      <c r="I279" s="66">
        <f t="shared" si="208"/>
        <v>-6.5188931843561615E-2</v>
      </c>
      <c r="J279" s="66">
        <f t="shared" si="208"/>
        <v>-6.5188931843561615E-2</v>
      </c>
      <c r="K279" s="66">
        <f t="shared" si="208"/>
        <v>-6.5188931843561615E-2</v>
      </c>
      <c r="L279" s="66">
        <f t="shared" si="208"/>
        <v>-6.5188931843561615E-2</v>
      </c>
      <c r="M279" s="66">
        <f t="shared" si="208"/>
        <v>-6.5188931843561615E-2</v>
      </c>
      <c r="N279" s="66">
        <f t="shared" si="208"/>
        <v>-6.5188931843561615E-2</v>
      </c>
      <c r="O279" s="66">
        <f t="shared" si="208"/>
        <v>-6.5188931843561615E-2</v>
      </c>
      <c r="P279" s="66">
        <f t="shared" si="208"/>
        <v>-6.5188931843561615E-2</v>
      </c>
      <c r="Q279" s="66">
        <f t="shared" si="208"/>
        <v>-6.5188931843561615E-2</v>
      </c>
      <c r="R279" s="66">
        <f t="shared" si="208"/>
        <v>-6.5188931843561615E-2</v>
      </c>
      <c r="S279" s="66">
        <f t="shared" si="208"/>
        <v>-6.5188931843561615E-2</v>
      </c>
      <c r="T279" s="66">
        <f t="shared" si="208"/>
        <v>-6.5188931843561615E-2</v>
      </c>
      <c r="U279" s="66">
        <f t="shared" si="208"/>
        <v>-6.5188931843561615E-2</v>
      </c>
      <c r="V279" s="66">
        <f t="shared" si="208"/>
        <v>-6.5188931843561615E-2</v>
      </c>
      <c r="W279" s="66">
        <f t="shared" si="208"/>
        <v>-6.5188931843561615E-2</v>
      </c>
      <c r="X279" s="66">
        <f t="shared" si="208"/>
        <v>-6.5188931843561615E-2</v>
      </c>
      <c r="Y279" s="66">
        <f t="shared" si="208"/>
        <v>-6.5188931843561615E-2</v>
      </c>
      <c r="Z279" s="66">
        <f t="shared" si="208"/>
        <v>-6.5188931843561615E-2</v>
      </c>
      <c r="AA279" s="66">
        <f t="shared" si="208"/>
        <v>-6.5188931843561615E-2</v>
      </c>
      <c r="AB279" s="66">
        <f t="shared" si="208"/>
        <v>-6.5188931843561615E-2</v>
      </c>
      <c r="AC279" s="66">
        <f t="shared" si="208"/>
        <v>-6.5188931843561615E-2</v>
      </c>
    </row>
    <row r="280" spans="1:29" x14ac:dyDescent="0.25">
      <c r="A280" s="30" t="str">
        <f t="shared" si="204"/>
        <v>Opex fix (admin, crew, insurance)</v>
      </c>
      <c r="B280" s="66">
        <f>B250/B261</f>
        <v>10.068627450980392</v>
      </c>
      <c r="C280" s="66">
        <f t="shared" ref="C280:AC280" si="209">C250/C261</f>
        <v>10.068627450980392</v>
      </c>
      <c r="D280" s="66">
        <f t="shared" si="209"/>
        <v>10.068627450980392</v>
      </c>
      <c r="E280" s="66">
        <f t="shared" si="209"/>
        <v>10.068627450980392</v>
      </c>
      <c r="F280" s="66">
        <f t="shared" si="209"/>
        <v>10.068627450980392</v>
      </c>
      <c r="G280" s="66">
        <f t="shared" si="209"/>
        <v>10.068627450980392</v>
      </c>
      <c r="H280" s="66">
        <f t="shared" si="209"/>
        <v>10.068627450980392</v>
      </c>
      <c r="I280" s="66">
        <f t="shared" si="209"/>
        <v>10.068627450980392</v>
      </c>
      <c r="J280" s="66">
        <f t="shared" si="209"/>
        <v>10.068627450980392</v>
      </c>
      <c r="K280" s="66">
        <f t="shared" si="209"/>
        <v>10.068627450980392</v>
      </c>
      <c r="L280" s="66">
        <f t="shared" si="209"/>
        <v>10.068627450980392</v>
      </c>
      <c r="M280" s="66">
        <f t="shared" si="209"/>
        <v>10.068627450980392</v>
      </c>
      <c r="N280" s="66">
        <f t="shared" si="209"/>
        <v>10.068627450980392</v>
      </c>
      <c r="O280" s="66">
        <f t="shared" si="209"/>
        <v>10.068627450980392</v>
      </c>
      <c r="P280" s="66">
        <f t="shared" si="209"/>
        <v>10.068627450980392</v>
      </c>
      <c r="Q280" s="66">
        <f t="shared" si="209"/>
        <v>10.068627450980392</v>
      </c>
      <c r="R280" s="66">
        <f t="shared" si="209"/>
        <v>10.068627450980392</v>
      </c>
      <c r="S280" s="66">
        <f t="shared" si="209"/>
        <v>10.068627450980392</v>
      </c>
      <c r="T280" s="66">
        <f t="shared" si="209"/>
        <v>10.068627450980392</v>
      </c>
      <c r="U280" s="66">
        <f t="shared" si="209"/>
        <v>10.068627450980392</v>
      </c>
      <c r="V280" s="66">
        <f t="shared" si="209"/>
        <v>10.068627450980392</v>
      </c>
      <c r="W280" s="66">
        <f t="shared" si="209"/>
        <v>10.068627450980392</v>
      </c>
      <c r="X280" s="66">
        <f t="shared" si="209"/>
        <v>10.068627450980392</v>
      </c>
      <c r="Y280" s="66">
        <f t="shared" si="209"/>
        <v>10.068627450980392</v>
      </c>
      <c r="Z280" s="66">
        <f t="shared" si="209"/>
        <v>10.068627450980392</v>
      </c>
      <c r="AA280" s="66">
        <f t="shared" si="209"/>
        <v>10.068627450980392</v>
      </c>
      <c r="AB280" s="66">
        <f t="shared" si="209"/>
        <v>10.068627450980392</v>
      </c>
      <c r="AC280" s="66">
        <f t="shared" si="209"/>
        <v>10.068627450980392</v>
      </c>
    </row>
    <row r="281" spans="1:29" x14ac:dyDescent="0.25">
      <c r="A281" s="30" t="str">
        <f t="shared" si="204"/>
        <v>Opex maintenance &amp; repair</v>
      </c>
      <c r="B281" s="66">
        <f>B251/B261</f>
        <v>4.0686274509803919</v>
      </c>
      <c r="C281" s="66">
        <f t="shared" ref="C281:AC281" si="210">C251/C261</f>
        <v>4.0686274509803919</v>
      </c>
      <c r="D281" s="66">
        <f t="shared" si="210"/>
        <v>4.0686274509803919</v>
      </c>
      <c r="E281" s="66">
        <f t="shared" si="210"/>
        <v>4.0686274509803919</v>
      </c>
      <c r="F281" s="66">
        <f t="shared" si="210"/>
        <v>4.0686274509803919</v>
      </c>
      <c r="G281" s="66">
        <f t="shared" si="210"/>
        <v>4.0686274509803919</v>
      </c>
      <c r="H281" s="66">
        <f t="shared" si="210"/>
        <v>4.0686274509803919</v>
      </c>
      <c r="I281" s="66">
        <f t="shared" si="210"/>
        <v>4.0686274509803919</v>
      </c>
      <c r="J281" s="66">
        <f t="shared" si="210"/>
        <v>4.0686274509803919</v>
      </c>
      <c r="K281" s="66">
        <f t="shared" si="210"/>
        <v>4.0686274509803919</v>
      </c>
      <c r="L281" s="66">
        <f t="shared" si="210"/>
        <v>4.0686274509803919</v>
      </c>
      <c r="M281" s="66">
        <f t="shared" si="210"/>
        <v>4.0686274509803919</v>
      </c>
      <c r="N281" s="66">
        <f t="shared" si="210"/>
        <v>4.0686274509803919</v>
      </c>
      <c r="O281" s="66">
        <f t="shared" si="210"/>
        <v>4.0686274509803919</v>
      </c>
      <c r="P281" s="66">
        <f t="shared" si="210"/>
        <v>4.0686274509803919</v>
      </c>
      <c r="Q281" s="66">
        <f t="shared" si="210"/>
        <v>4.0686274509803919</v>
      </c>
      <c r="R281" s="66">
        <f t="shared" si="210"/>
        <v>4.0686274509803919</v>
      </c>
      <c r="S281" s="66">
        <f t="shared" si="210"/>
        <v>4.0686274509803919</v>
      </c>
      <c r="T281" s="66">
        <f t="shared" si="210"/>
        <v>4.0686274509803919</v>
      </c>
      <c r="U281" s="66">
        <f t="shared" si="210"/>
        <v>4.0686274509803919</v>
      </c>
      <c r="V281" s="66">
        <f t="shared" si="210"/>
        <v>4.0686274509803919</v>
      </c>
      <c r="W281" s="66">
        <f t="shared" si="210"/>
        <v>4.0686274509803919</v>
      </c>
      <c r="X281" s="66">
        <f t="shared" si="210"/>
        <v>4.0686274509803919</v>
      </c>
      <c r="Y281" s="66">
        <f t="shared" si="210"/>
        <v>4.0686274509803919</v>
      </c>
      <c r="Z281" s="66">
        <f t="shared" si="210"/>
        <v>4.0686274509803919</v>
      </c>
      <c r="AA281" s="66">
        <f t="shared" si="210"/>
        <v>4.0686274509803919</v>
      </c>
      <c r="AB281" s="66">
        <f t="shared" si="210"/>
        <v>4.0686274509803919</v>
      </c>
      <c r="AC281" s="66">
        <f t="shared" si="210"/>
        <v>4.0686274509803919</v>
      </c>
    </row>
    <row r="282" spans="1:29" x14ac:dyDescent="0.25">
      <c r="A282" s="30" t="str">
        <f t="shared" si="204"/>
        <v>Opex var (mode-fees)</v>
      </c>
      <c r="B282" s="66">
        <f>B252*B261/B261</f>
        <v>0.81280569096848254</v>
      </c>
      <c r="C282" s="66">
        <f t="shared" ref="C282:AC282" si="211">C252*C261/C261</f>
        <v>0.81280569096848254</v>
      </c>
      <c r="D282" s="66">
        <f t="shared" si="211"/>
        <v>0.81280569096848254</v>
      </c>
      <c r="E282" s="66">
        <f t="shared" si="211"/>
        <v>0.81280569096848254</v>
      </c>
      <c r="F282" s="66">
        <f t="shared" si="211"/>
        <v>0.81280569096848254</v>
      </c>
      <c r="G282" s="66">
        <f t="shared" si="211"/>
        <v>0.81280569096848254</v>
      </c>
      <c r="H282" s="66">
        <f t="shared" si="211"/>
        <v>0.81280569096848254</v>
      </c>
      <c r="I282" s="66">
        <f t="shared" si="211"/>
        <v>0.81280569096848254</v>
      </c>
      <c r="J282" s="66">
        <f t="shared" si="211"/>
        <v>0.81280569096848254</v>
      </c>
      <c r="K282" s="66">
        <f t="shared" si="211"/>
        <v>0.81280569096848254</v>
      </c>
      <c r="L282" s="66">
        <f t="shared" si="211"/>
        <v>0.81280569096848254</v>
      </c>
      <c r="M282" s="66">
        <f t="shared" si="211"/>
        <v>0.81280569096848254</v>
      </c>
      <c r="N282" s="66">
        <f t="shared" si="211"/>
        <v>0.81280569096848254</v>
      </c>
      <c r="O282" s="66">
        <f t="shared" si="211"/>
        <v>0.81280569096848254</v>
      </c>
      <c r="P282" s="66">
        <f t="shared" si="211"/>
        <v>0.81280569096848254</v>
      </c>
      <c r="Q282" s="66">
        <f t="shared" si="211"/>
        <v>0.81280569096848254</v>
      </c>
      <c r="R282" s="66">
        <f t="shared" si="211"/>
        <v>0.81280569096848254</v>
      </c>
      <c r="S282" s="66">
        <f t="shared" si="211"/>
        <v>0.81280569096848254</v>
      </c>
      <c r="T282" s="66">
        <f t="shared" si="211"/>
        <v>0.81280569096848254</v>
      </c>
      <c r="U282" s="66">
        <f t="shared" si="211"/>
        <v>0.81280569096848254</v>
      </c>
      <c r="V282" s="66">
        <f t="shared" si="211"/>
        <v>0.81280569096848254</v>
      </c>
      <c r="W282" s="66">
        <f t="shared" si="211"/>
        <v>0.81280569096848254</v>
      </c>
      <c r="X282" s="66">
        <f t="shared" si="211"/>
        <v>0.81280569096848254</v>
      </c>
      <c r="Y282" s="66">
        <f t="shared" si="211"/>
        <v>0.81280569096848254</v>
      </c>
      <c r="Z282" s="66">
        <f t="shared" si="211"/>
        <v>0.81280569096848254</v>
      </c>
      <c r="AA282" s="66">
        <f t="shared" si="211"/>
        <v>0.81280569096848254</v>
      </c>
      <c r="AB282" s="66">
        <f t="shared" si="211"/>
        <v>0.81280569096848254</v>
      </c>
      <c r="AC282" s="66">
        <f t="shared" si="211"/>
        <v>0.81280569096848254</v>
      </c>
    </row>
    <row r="283" spans="1:29" x14ac:dyDescent="0.25">
      <c r="A283" s="30" t="str">
        <f t="shared" si="204"/>
        <v>Fuel Cost</v>
      </c>
      <c r="B283" s="66">
        <f>B253*B254*B261/B261</f>
        <v>38.813806562126089</v>
      </c>
      <c r="C283" s="66">
        <f t="shared" ref="C283:AC283" si="212">C253*C254*C261/C261</f>
        <v>38.811127132690224</v>
      </c>
      <c r="D283" s="66">
        <f t="shared" si="212"/>
        <v>38.807291589132269</v>
      </c>
      <c r="E283" s="66">
        <f t="shared" si="212"/>
        <v>38.801804574345127</v>
      </c>
      <c r="F283" s="66">
        <f t="shared" si="212"/>
        <v>38.79396241944437</v>
      </c>
      <c r="G283" s="66">
        <f t="shared" si="212"/>
        <v>38.782769969641045</v>
      </c>
      <c r="H283" s="66">
        <f t="shared" si="212"/>
        <v>38.766829175312601</v>
      </c>
      <c r="I283" s="66">
        <f t="shared" si="212"/>
        <v>38.744195532507597</v>
      </c>
      <c r="J283" s="66">
        <f t="shared" si="212"/>
        <v>38.712205053356911</v>
      </c>
      <c r="K283" s="66">
        <f t="shared" si="212"/>
        <v>38.667290997785422</v>
      </c>
      <c r="L283" s="66">
        <f t="shared" si="212"/>
        <v>38.604844156233987</v>
      </c>
      <c r="M283" s="66">
        <f t="shared" si="212"/>
        <v>38.519231872607968</v>
      </c>
      <c r="N283" s="66">
        <f t="shared" si="212"/>
        <v>38.404178137256018</v>
      </c>
      <c r="O283" s="66">
        <f t="shared" si="212"/>
        <v>38.253780678403992</v>
      </c>
      <c r="P283" s="66">
        <f t="shared" si="212"/>
        <v>38.064380499449811</v>
      </c>
      <c r="Q283" s="66">
        <f t="shared" si="212"/>
        <v>37.837105721437787</v>
      </c>
      <c r="R283" s="66">
        <f t="shared" si="212"/>
        <v>37.580109390239954</v>
      </c>
      <c r="S283" s="66">
        <f t="shared" si="212"/>
        <v>37.308799417823828</v>
      </c>
      <c r="T283" s="66">
        <f t="shared" si="212"/>
        <v>37.04282831819377</v>
      </c>
      <c r="U283" s="66">
        <f t="shared" si="212"/>
        <v>36.800709351569914</v>
      </c>
      <c r="V283" s="66">
        <f t="shared" si="212"/>
        <v>36.594942708343517</v>
      </c>
      <c r="W283" s="66">
        <f t="shared" si="212"/>
        <v>36.430160477837113</v>
      </c>
      <c r="X283" s="66">
        <f t="shared" si="212"/>
        <v>36.304424322403428</v>
      </c>
      <c r="Y283" s="66">
        <f t="shared" si="212"/>
        <v>36.211998164105417</v>
      </c>
      <c r="Z283" s="66">
        <f t="shared" si="212"/>
        <v>36.145914798020549</v>
      </c>
      <c r="AA283" s="66">
        <f t="shared" si="212"/>
        <v>36.099600117563483</v>
      </c>
      <c r="AB283" s="66">
        <f t="shared" si="212"/>
        <v>36.067593826644895</v>
      </c>
      <c r="AC283" s="66">
        <f t="shared" si="212"/>
        <v>36.045690326834659</v>
      </c>
    </row>
    <row r="284" spans="1:29" ht="15.75" thickBot="1" x14ac:dyDescent="0.3">
      <c r="A284" s="59" t="str">
        <f>A235</f>
        <v>Emission Cost</v>
      </c>
      <c r="B284" s="66">
        <f>B255</f>
        <v>0</v>
      </c>
      <c r="C284" s="66">
        <f t="shared" ref="C284:AC284" si="213">C255</f>
        <v>0</v>
      </c>
      <c r="D284" s="66">
        <f t="shared" si="213"/>
        <v>0</v>
      </c>
      <c r="E284" s="66">
        <f t="shared" si="213"/>
        <v>0</v>
      </c>
      <c r="F284" s="66">
        <f t="shared" si="213"/>
        <v>0</v>
      </c>
      <c r="G284" s="66">
        <f t="shared" si="213"/>
        <v>0</v>
      </c>
      <c r="H284" s="66">
        <f t="shared" si="213"/>
        <v>0</v>
      </c>
      <c r="I284" s="66">
        <f t="shared" si="213"/>
        <v>0</v>
      </c>
      <c r="J284" s="66">
        <f t="shared" si="213"/>
        <v>0</v>
      </c>
      <c r="K284" s="66">
        <f t="shared" si="213"/>
        <v>0</v>
      </c>
      <c r="L284" s="66">
        <f t="shared" si="213"/>
        <v>0</v>
      </c>
      <c r="M284" s="66">
        <f t="shared" si="213"/>
        <v>0</v>
      </c>
      <c r="N284" s="66">
        <f t="shared" si="213"/>
        <v>0</v>
      </c>
      <c r="O284" s="66">
        <f t="shared" si="213"/>
        <v>0</v>
      </c>
      <c r="P284" s="66">
        <f t="shared" si="213"/>
        <v>0</v>
      </c>
      <c r="Q284" s="66">
        <f t="shared" si="213"/>
        <v>0</v>
      </c>
      <c r="R284" s="66">
        <f t="shared" si="213"/>
        <v>0</v>
      </c>
      <c r="S284" s="66">
        <f t="shared" si="213"/>
        <v>0</v>
      </c>
      <c r="T284" s="66">
        <f t="shared" si="213"/>
        <v>0</v>
      </c>
      <c r="U284" s="66">
        <f t="shared" si="213"/>
        <v>0</v>
      </c>
      <c r="V284" s="66">
        <f t="shared" si="213"/>
        <v>0</v>
      </c>
      <c r="W284" s="66">
        <f t="shared" si="213"/>
        <v>0</v>
      </c>
      <c r="X284" s="66">
        <f t="shared" si="213"/>
        <v>0</v>
      </c>
      <c r="Y284" s="66">
        <f t="shared" si="213"/>
        <v>0</v>
      </c>
      <c r="Z284" s="66">
        <f t="shared" si="213"/>
        <v>0</v>
      </c>
      <c r="AA284" s="66">
        <f t="shared" si="213"/>
        <v>0</v>
      </c>
      <c r="AB284" s="66">
        <f t="shared" si="213"/>
        <v>0</v>
      </c>
      <c r="AC284" s="66">
        <f t="shared" si="213"/>
        <v>0</v>
      </c>
    </row>
    <row r="285" spans="1:29" ht="15.75" thickBot="1" x14ac:dyDescent="0.3">
      <c r="A285" s="31" t="s">
        <v>63</v>
      </c>
      <c r="B285" s="76">
        <f>B276+B277+B278-B279+B280+B281+B282+B283+B284</f>
        <v>63.282524990384076</v>
      </c>
      <c r="C285" s="76">
        <f t="shared" ref="C285:AC285" si="214">C276+C277+C278-C279+C280+C281+C282+C283+C284</f>
        <v>63.280310106540959</v>
      </c>
      <c r="D285" s="76">
        <f t="shared" si="214"/>
        <v>63.277139549652105</v>
      </c>
      <c r="E285" s="76">
        <f t="shared" si="214"/>
        <v>63.272603845059074</v>
      </c>
      <c r="F285" s="76">
        <f t="shared" si="214"/>
        <v>63.266121322342705</v>
      </c>
      <c r="G285" s="76">
        <f t="shared" si="214"/>
        <v>63.256869361495212</v>
      </c>
      <c r="H285" s="76">
        <f t="shared" si="214"/>
        <v>63.243692299493922</v>
      </c>
      <c r="I285" s="76">
        <f t="shared" si="214"/>
        <v>63.224982760407499</v>
      </c>
      <c r="J285" s="76">
        <f t="shared" si="214"/>
        <v>63.198538624780738</v>
      </c>
      <c r="K285" s="76">
        <f t="shared" si="214"/>
        <v>63.161411535452515</v>
      </c>
      <c r="L285" s="76">
        <f t="shared" si="214"/>
        <v>63.1097914037355</v>
      </c>
      <c r="M285" s="76">
        <f t="shared" si="214"/>
        <v>63.039022134264449</v>
      </c>
      <c r="N285" s="76">
        <f t="shared" si="214"/>
        <v>62.943915819423687</v>
      </c>
      <c r="O285" s="76">
        <f t="shared" si="214"/>
        <v>62.819593492738015</v>
      </c>
      <c r="P285" s="76">
        <f t="shared" si="214"/>
        <v>62.663030535477994</v>
      </c>
      <c r="Q285" s="76">
        <f t="shared" si="214"/>
        <v>62.475159480906356</v>
      </c>
      <c r="R285" s="76">
        <f t="shared" si="214"/>
        <v>62.262719842044959</v>
      </c>
      <c r="S285" s="76">
        <f t="shared" si="214"/>
        <v>62.038448186916902</v>
      </c>
      <c r="T285" s="76">
        <f t="shared" si="214"/>
        <v>61.818589778473388</v>
      </c>
      <c r="U285" s="76">
        <f t="shared" si="214"/>
        <v>61.618448143799732</v>
      </c>
      <c r="V285" s="76">
        <f t="shared" si="214"/>
        <v>61.44835625504399</v>
      </c>
      <c r="W285" s="76">
        <f t="shared" si="214"/>
        <v>61.31214311388203</v>
      </c>
      <c r="X285" s="76">
        <f t="shared" si="214"/>
        <v>61.20820644160483</v>
      </c>
      <c r="Y285" s="76">
        <f t="shared" si="214"/>
        <v>61.131804651747913</v>
      </c>
      <c r="Z285" s="76">
        <f t="shared" si="214"/>
        <v>61.077178477279269</v>
      </c>
      <c r="AA285" s="76">
        <f t="shared" si="214"/>
        <v>61.038893596151119</v>
      </c>
      <c r="AB285" s="76">
        <f t="shared" si="214"/>
        <v>61.01243639011885</v>
      </c>
      <c r="AC285" s="76">
        <f t="shared" si="214"/>
        <v>60.994330405617831</v>
      </c>
    </row>
    <row r="286" spans="1:29" ht="15.75" thickBot="1" x14ac:dyDescent="0.3"/>
    <row r="287" spans="1:29" ht="15.75" thickBot="1" x14ac:dyDescent="0.3">
      <c r="A287" s="26" t="s">
        <v>208</v>
      </c>
      <c r="B287" s="27">
        <v>2023</v>
      </c>
      <c r="C287" s="27">
        <v>2024</v>
      </c>
      <c r="D287" s="27">
        <v>2025</v>
      </c>
      <c r="E287" s="27">
        <v>2026</v>
      </c>
      <c r="F287" s="27">
        <v>2027</v>
      </c>
      <c r="G287" s="27">
        <v>2028</v>
      </c>
      <c r="H287" s="27">
        <v>2029</v>
      </c>
      <c r="I287" s="27">
        <v>2030</v>
      </c>
      <c r="J287" s="27">
        <v>2031</v>
      </c>
      <c r="K287" s="27">
        <v>2032</v>
      </c>
      <c r="L287" s="27">
        <v>2033</v>
      </c>
      <c r="M287" s="27">
        <v>2034</v>
      </c>
      <c r="N287" s="27">
        <v>2035</v>
      </c>
      <c r="O287" s="27">
        <v>2036</v>
      </c>
      <c r="P287" s="27">
        <v>2037</v>
      </c>
      <c r="Q287" s="27">
        <v>2038</v>
      </c>
      <c r="R287" s="27">
        <v>2039</v>
      </c>
      <c r="S287" s="27">
        <v>2040</v>
      </c>
      <c r="T287" s="27">
        <v>2041</v>
      </c>
      <c r="U287" s="27">
        <v>2042</v>
      </c>
      <c r="V287" s="27">
        <v>2043</v>
      </c>
      <c r="W287" s="27">
        <v>2044</v>
      </c>
      <c r="X287" s="27">
        <v>2045</v>
      </c>
      <c r="Y287" s="27">
        <v>2046</v>
      </c>
      <c r="Z287" s="27">
        <v>2047</v>
      </c>
      <c r="AA287" s="27">
        <v>2048</v>
      </c>
      <c r="AB287" s="27">
        <v>2049</v>
      </c>
      <c r="AC287" s="28">
        <v>2050</v>
      </c>
    </row>
    <row r="288" spans="1:29" x14ac:dyDescent="0.25">
      <c r="A288" s="29" t="str">
        <f t="shared" ref="A288:A295" si="215">A264</f>
        <v>Capex vehicle</v>
      </c>
      <c r="B288" s="65">
        <f>((1+B249)^B256)*B249/(((1+B249)^B256)-1)*(B245)/B261/(B258)</f>
        <v>1.0347449498978036E-3</v>
      </c>
      <c r="C288" s="65">
        <f t="shared" ref="C288:AC288" si="216">((1+C249)^C256)*C249/(((1+C249)^C256)-1)*(C245)/C261/(C258)</f>
        <v>1.0347449498978036E-3</v>
      </c>
      <c r="D288" s="65">
        <f t="shared" si="216"/>
        <v>1.0347449498978036E-3</v>
      </c>
      <c r="E288" s="65">
        <f t="shared" si="216"/>
        <v>1.0347449498978036E-3</v>
      </c>
      <c r="F288" s="65">
        <f t="shared" si="216"/>
        <v>1.0347449498978036E-3</v>
      </c>
      <c r="G288" s="65">
        <f t="shared" si="216"/>
        <v>1.0347449498978036E-3</v>
      </c>
      <c r="H288" s="65">
        <f t="shared" si="216"/>
        <v>1.0347449498978036E-3</v>
      </c>
      <c r="I288" s="65">
        <f t="shared" si="216"/>
        <v>1.0347449498978036E-3</v>
      </c>
      <c r="J288" s="65">
        <f t="shared" si="216"/>
        <v>1.0347449498978036E-3</v>
      </c>
      <c r="K288" s="65">
        <f t="shared" si="216"/>
        <v>1.0347449498978036E-3</v>
      </c>
      <c r="L288" s="65">
        <f t="shared" si="216"/>
        <v>1.0347449498978036E-3</v>
      </c>
      <c r="M288" s="65">
        <f t="shared" si="216"/>
        <v>1.0347449498978036E-3</v>
      </c>
      <c r="N288" s="65">
        <f t="shared" si="216"/>
        <v>1.0347449498978036E-3</v>
      </c>
      <c r="O288" s="65">
        <f t="shared" si="216"/>
        <v>1.0347449498978036E-3</v>
      </c>
      <c r="P288" s="65">
        <f t="shared" si="216"/>
        <v>1.0347449498978036E-3</v>
      </c>
      <c r="Q288" s="65">
        <f t="shared" si="216"/>
        <v>1.0347449498978036E-3</v>
      </c>
      <c r="R288" s="65">
        <f t="shared" si="216"/>
        <v>1.0347449498978036E-3</v>
      </c>
      <c r="S288" s="65">
        <f t="shared" si="216"/>
        <v>1.0347449498978036E-3</v>
      </c>
      <c r="T288" s="65">
        <f t="shared" si="216"/>
        <v>1.0347449498978036E-3</v>
      </c>
      <c r="U288" s="65">
        <f t="shared" si="216"/>
        <v>1.0347449498978036E-3</v>
      </c>
      <c r="V288" s="65">
        <f t="shared" si="216"/>
        <v>1.0347449498978036E-3</v>
      </c>
      <c r="W288" s="65">
        <f t="shared" si="216"/>
        <v>1.0347449498978036E-3</v>
      </c>
      <c r="X288" s="65">
        <f t="shared" si="216"/>
        <v>1.0347449498978036E-3</v>
      </c>
      <c r="Y288" s="65">
        <f t="shared" si="216"/>
        <v>1.0347449498978036E-3</v>
      </c>
      <c r="Z288" s="65">
        <f t="shared" si="216"/>
        <v>1.0347449498978036E-3</v>
      </c>
      <c r="AA288" s="65">
        <f t="shared" si="216"/>
        <v>1.0347449498978036E-3</v>
      </c>
      <c r="AB288" s="65">
        <f t="shared" si="216"/>
        <v>1.0347449498978036E-3</v>
      </c>
      <c r="AC288" s="65">
        <f t="shared" si="216"/>
        <v>1.0347449498978036E-3</v>
      </c>
    </row>
    <row r="289" spans="1:29" x14ac:dyDescent="0.25">
      <c r="A289" s="30" t="str">
        <f t="shared" si="215"/>
        <v>Residual value (vehicle)</v>
      </c>
      <c r="B289" s="68">
        <f>((1+B249)^B256)*B249/(((1+B249)^B256)-1)*(B246)/B261/(B258)</f>
        <v>-1.0336086682377807E-4</v>
      </c>
      <c r="C289" s="68">
        <f t="shared" ref="C289:AC289" si="217">((1+C249)^C256)*C249/(((1+C249)^C256)-1)*(C246)/C261/(C258)</f>
        <v>-1.0331170855999495E-4</v>
      </c>
      <c r="D289" s="68">
        <f t="shared" si="217"/>
        <v>-1.0324133960030145E-4</v>
      </c>
      <c r="E289" s="68">
        <f t="shared" si="217"/>
        <v>-1.0314067185489343E-4</v>
      </c>
      <c r="F289" s="68">
        <f t="shared" si="217"/>
        <v>-1.0299679543326449E-4</v>
      </c>
      <c r="G289" s="68">
        <f t="shared" si="217"/>
        <v>-1.0279145268661591E-4</v>
      </c>
      <c r="H289" s="68">
        <f t="shared" si="217"/>
        <v>-1.0249899423929835E-4</v>
      </c>
      <c r="I289" s="68">
        <f t="shared" si="217"/>
        <v>-1.0208374516854875E-4</v>
      </c>
      <c r="J289" s="68">
        <f t="shared" si="217"/>
        <v>-1.0149683050993223E-4</v>
      </c>
      <c r="K289" s="68">
        <f t="shared" si="217"/>
        <v>-1.0067281291805218E-4</v>
      </c>
      <c r="L289" s="68">
        <f t="shared" si="217"/>
        <v>-9.9527129337690295E-5</v>
      </c>
      <c r="M289" s="68">
        <f t="shared" si="217"/>
        <v>-9.7956440009122124E-5</v>
      </c>
      <c r="N289" s="68">
        <f t="shared" si="217"/>
        <v>-9.5845601859790468E-5</v>
      </c>
      <c r="O289" s="68">
        <f t="shared" si="217"/>
        <v>-9.3086328614673487E-5</v>
      </c>
      <c r="P289" s="68">
        <f t="shared" si="217"/>
        <v>-8.9611490340159677E-5</v>
      </c>
      <c r="Q289" s="68">
        <f t="shared" si="217"/>
        <v>-8.5441784155991385E-5</v>
      </c>
      <c r="R289" s="68">
        <f t="shared" si="217"/>
        <v>-8.0726790257955685E-5</v>
      </c>
      <c r="S289" s="68">
        <f t="shared" si="217"/>
        <v>-7.5749190544932557E-5</v>
      </c>
      <c r="T289" s="68">
        <f t="shared" si="217"/>
        <v>-7.086954068392259E-5</v>
      </c>
      <c r="U289" s="68">
        <f t="shared" si="217"/>
        <v>-6.6427494974906487E-5</v>
      </c>
      <c r="V289" s="68">
        <f t="shared" si="217"/>
        <v>-6.2652388681716054E-5</v>
      </c>
      <c r="W289" s="68">
        <f t="shared" si="217"/>
        <v>-5.9629204624102501E-5</v>
      </c>
      <c r="X289" s="68">
        <f t="shared" si="217"/>
        <v>-5.7322381009659713E-5</v>
      </c>
      <c r="Y289" s="68">
        <f t="shared" si="217"/>
        <v>-5.5626680645522941E-5</v>
      </c>
      <c r="Z289" s="68">
        <f t="shared" si="217"/>
        <v>-5.4414279416293167E-5</v>
      </c>
      <c r="AA289" s="68">
        <f t="shared" si="217"/>
        <v>-5.3564565201592909E-5</v>
      </c>
      <c r="AB289" s="68">
        <f t="shared" si="217"/>
        <v>-5.2977360451717727E-5</v>
      </c>
      <c r="AC289" s="68">
        <f t="shared" si="217"/>
        <v>-5.2575506979843073E-5</v>
      </c>
    </row>
    <row r="290" spans="1:29" x14ac:dyDescent="0.25">
      <c r="A290" s="30" t="str">
        <f t="shared" si="215"/>
        <v>Capex costumization</v>
      </c>
      <c r="B290" s="66">
        <f>((1+B249)^B257)*B249/(((1+B249)^B257)-1)*(B247)/B261/(B258)</f>
        <v>6.8982996659853576E-5</v>
      </c>
      <c r="C290" s="66">
        <f t="shared" ref="C290:AC290" si="218">((1+C249)^C257)*C249/(((1+C249)^C257)-1)*(C247)/C261/(C258)</f>
        <v>6.8982996659853576E-5</v>
      </c>
      <c r="D290" s="66">
        <f t="shared" si="218"/>
        <v>6.8982996659853576E-5</v>
      </c>
      <c r="E290" s="66">
        <f t="shared" si="218"/>
        <v>6.8982996659853576E-5</v>
      </c>
      <c r="F290" s="66">
        <f t="shared" si="218"/>
        <v>6.8982996659853576E-5</v>
      </c>
      <c r="G290" s="66">
        <f t="shared" si="218"/>
        <v>6.8982996659853576E-5</v>
      </c>
      <c r="H290" s="66">
        <f t="shared" si="218"/>
        <v>6.8982996659853576E-5</v>
      </c>
      <c r="I290" s="66">
        <f t="shared" si="218"/>
        <v>6.8982996659853576E-5</v>
      </c>
      <c r="J290" s="66">
        <f t="shared" si="218"/>
        <v>6.8982996659853576E-5</v>
      </c>
      <c r="K290" s="66">
        <f t="shared" si="218"/>
        <v>6.8982996659853576E-5</v>
      </c>
      <c r="L290" s="66">
        <f t="shared" si="218"/>
        <v>6.8982996659853576E-5</v>
      </c>
      <c r="M290" s="66">
        <f t="shared" si="218"/>
        <v>6.8982996659853576E-5</v>
      </c>
      <c r="N290" s="66">
        <f t="shared" si="218"/>
        <v>6.8982996659853576E-5</v>
      </c>
      <c r="O290" s="66">
        <f t="shared" si="218"/>
        <v>6.8982996659853576E-5</v>
      </c>
      <c r="P290" s="66">
        <f t="shared" si="218"/>
        <v>6.8982996659853576E-5</v>
      </c>
      <c r="Q290" s="66">
        <f t="shared" si="218"/>
        <v>6.8982996659853576E-5</v>
      </c>
      <c r="R290" s="66">
        <f t="shared" si="218"/>
        <v>6.8982996659853576E-5</v>
      </c>
      <c r="S290" s="66">
        <f t="shared" si="218"/>
        <v>6.8982996659853576E-5</v>
      </c>
      <c r="T290" s="66">
        <f t="shared" si="218"/>
        <v>6.8982996659853576E-5</v>
      </c>
      <c r="U290" s="66">
        <f t="shared" si="218"/>
        <v>6.8982996659853576E-5</v>
      </c>
      <c r="V290" s="66">
        <f t="shared" si="218"/>
        <v>6.8982996659853576E-5</v>
      </c>
      <c r="W290" s="66">
        <f t="shared" si="218"/>
        <v>6.8982996659853576E-5</v>
      </c>
      <c r="X290" s="66">
        <f t="shared" si="218"/>
        <v>6.8982996659853576E-5</v>
      </c>
      <c r="Y290" s="66">
        <f t="shared" si="218"/>
        <v>6.8982996659853576E-5</v>
      </c>
      <c r="Z290" s="66">
        <f t="shared" si="218"/>
        <v>6.8982996659853576E-5</v>
      </c>
      <c r="AA290" s="66">
        <f t="shared" si="218"/>
        <v>6.8982996659853576E-5</v>
      </c>
      <c r="AB290" s="66">
        <f t="shared" si="218"/>
        <v>6.8982996659853576E-5</v>
      </c>
      <c r="AC290" s="66">
        <f t="shared" si="218"/>
        <v>6.8982996659853576E-5</v>
      </c>
    </row>
    <row r="291" spans="1:29" x14ac:dyDescent="0.25">
      <c r="A291" s="30" t="str">
        <f t="shared" si="215"/>
        <v>Residual value (costumization)</v>
      </c>
      <c r="B291" s="69">
        <f>((1+B249)^B257)*B249/(((1+B249)^B257)-1)*(B248)/B261/(B258)</f>
        <v>-6.8982996659853564E-6</v>
      </c>
      <c r="C291" s="69">
        <f t="shared" ref="C291:AC291" si="219">((1+C249)^C257)*C249/(((1+C249)^C257)-1)*(C248)/C261/(C258)</f>
        <v>-6.8982996659853564E-6</v>
      </c>
      <c r="D291" s="69">
        <f t="shared" si="219"/>
        <v>-6.8982996659853564E-6</v>
      </c>
      <c r="E291" s="69">
        <f t="shared" si="219"/>
        <v>-6.8982996659853564E-6</v>
      </c>
      <c r="F291" s="69">
        <f t="shared" si="219"/>
        <v>-6.8982996659853564E-6</v>
      </c>
      <c r="G291" s="69">
        <f t="shared" si="219"/>
        <v>-6.8982996659853564E-6</v>
      </c>
      <c r="H291" s="69">
        <f t="shared" si="219"/>
        <v>-6.8982996659853564E-6</v>
      </c>
      <c r="I291" s="69">
        <f t="shared" si="219"/>
        <v>-6.8982996659853564E-6</v>
      </c>
      <c r="J291" s="69">
        <f t="shared" si="219"/>
        <v>-6.8982996659853564E-6</v>
      </c>
      <c r="K291" s="69">
        <f t="shared" si="219"/>
        <v>-6.8982996659853564E-6</v>
      </c>
      <c r="L291" s="69">
        <f t="shared" si="219"/>
        <v>-6.8982996659853564E-6</v>
      </c>
      <c r="M291" s="69">
        <f t="shared" si="219"/>
        <v>-6.8982996659853564E-6</v>
      </c>
      <c r="N291" s="69">
        <f t="shared" si="219"/>
        <v>-6.8982996659853564E-6</v>
      </c>
      <c r="O291" s="69">
        <f t="shared" si="219"/>
        <v>-6.8982996659853564E-6</v>
      </c>
      <c r="P291" s="69">
        <f t="shared" si="219"/>
        <v>-6.8982996659853564E-6</v>
      </c>
      <c r="Q291" s="69">
        <f t="shared" si="219"/>
        <v>-6.8982996659853564E-6</v>
      </c>
      <c r="R291" s="69">
        <f t="shared" si="219"/>
        <v>-6.8982996659853564E-6</v>
      </c>
      <c r="S291" s="69">
        <f t="shared" si="219"/>
        <v>-6.8982996659853564E-6</v>
      </c>
      <c r="T291" s="69">
        <f t="shared" si="219"/>
        <v>-6.8982996659853564E-6</v>
      </c>
      <c r="U291" s="69">
        <f t="shared" si="219"/>
        <v>-6.8982996659853564E-6</v>
      </c>
      <c r="V291" s="69">
        <f t="shared" si="219"/>
        <v>-6.8982996659853564E-6</v>
      </c>
      <c r="W291" s="69">
        <f t="shared" si="219"/>
        <v>-6.8982996659853564E-6</v>
      </c>
      <c r="X291" s="69">
        <f t="shared" si="219"/>
        <v>-6.8982996659853564E-6</v>
      </c>
      <c r="Y291" s="69">
        <f t="shared" si="219"/>
        <v>-6.8982996659853564E-6</v>
      </c>
      <c r="Z291" s="69">
        <f t="shared" si="219"/>
        <v>-6.8982996659853564E-6</v>
      </c>
      <c r="AA291" s="69">
        <f t="shared" si="219"/>
        <v>-6.8982996659853564E-6</v>
      </c>
      <c r="AB291" s="69">
        <f t="shared" si="219"/>
        <v>-6.8982996659853564E-6</v>
      </c>
      <c r="AC291" s="69">
        <f t="shared" si="219"/>
        <v>-6.8982996659853564E-6</v>
      </c>
    </row>
    <row r="292" spans="1:29" x14ac:dyDescent="0.25">
      <c r="A292" s="30" t="str">
        <f t="shared" si="215"/>
        <v>Opex fix (admin, crew, insurance)</v>
      </c>
      <c r="B292" s="66">
        <f>B250/B261/(B258)</f>
        <v>1.0654632223259673E-3</v>
      </c>
      <c r="C292" s="66">
        <f t="shared" ref="C292:AC292" si="220">C250/C261/(C258)</f>
        <v>1.0654632223259673E-3</v>
      </c>
      <c r="D292" s="66">
        <f t="shared" si="220"/>
        <v>1.0654632223259673E-3</v>
      </c>
      <c r="E292" s="66">
        <f t="shared" si="220"/>
        <v>1.0654632223259673E-3</v>
      </c>
      <c r="F292" s="66">
        <f t="shared" si="220"/>
        <v>1.0654632223259673E-3</v>
      </c>
      <c r="G292" s="66">
        <f t="shared" si="220"/>
        <v>1.0654632223259673E-3</v>
      </c>
      <c r="H292" s="66">
        <f t="shared" si="220"/>
        <v>1.0654632223259673E-3</v>
      </c>
      <c r="I292" s="66">
        <f t="shared" si="220"/>
        <v>1.0654632223259673E-3</v>
      </c>
      <c r="J292" s="66">
        <f t="shared" si="220"/>
        <v>1.0654632223259673E-3</v>
      </c>
      <c r="K292" s="66">
        <f t="shared" si="220"/>
        <v>1.0654632223259673E-3</v>
      </c>
      <c r="L292" s="66">
        <f t="shared" si="220"/>
        <v>1.0654632223259673E-3</v>
      </c>
      <c r="M292" s="66">
        <f t="shared" si="220"/>
        <v>1.0654632223259673E-3</v>
      </c>
      <c r="N292" s="66">
        <f t="shared" si="220"/>
        <v>1.0654632223259673E-3</v>
      </c>
      <c r="O292" s="66">
        <f t="shared" si="220"/>
        <v>1.0654632223259673E-3</v>
      </c>
      <c r="P292" s="66">
        <f t="shared" si="220"/>
        <v>1.0654632223259673E-3</v>
      </c>
      <c r="Q292" s="66">
        <f t="shared" si="220"/>
        <v>1.0654632223259673E-3</v>
      </c>
      <c r="R292" s="66">
        <f t="shared" si="220"/>
        <v>1.0654632223259673E-3</v>
      </c>
      <c r="S292" s="66">
        <f t="shared" si="220"/>
        <v>1.0654632223259673E-3</v>
      </c>
      <c r="T292" s="66">
        <f t="shared" si="220"/>
        <v>1.0654632223259673E-3</v>
      </c>
      <c r="U292" s="66">
        <f t="shared" si="220"/>
        <v>1.0654632223259673E-3</v>
      </c>
      <c r="V292" s="66">
        <f t="shared" si="220"/>
        <v>1.0654632223259673E-3</v>
      </c>
      <c r="W292" s="66">
        <f t="shared" si="220"/>
        <v>1.0654632223259673E-3</v>
      </c>
      <c r="X292" s="66">
        <f t="shared" si="220"/>
        <v>1.0654632223259673E-3</v>
      </c>
      <c r="Y292" s="66">
        <f t="shared" si="220"/>
        <v>1.0654632223259673E-3</v>
      </c>
      <c r="Z292" s="66">
        <f t="shared" si="220"/>
        <v>1.0654632223259673E-3</v>
      </c>
      <c r="AA292" s="66">
        <f t="shared" si="220"/>
        <v>1.0654632223259673E-3</v>
      </c>
      <c r="AB292" s="66">
        <f t="shared" si="220"/>
        <v>1.0654632223259673E-3</v>
      </c>
      <c r="AC292" s="66">
        <f t="shared" si="220"/>
        <v>1.0654632223259673E-3</v>
      </c>
    </row>
    <row r="293" spans="1:29" x14ac:dyDescent="0.25">
      <c r="A293" s="30" t="str">
        <f t="shared" si="215"/>
        <v>Opex maintenance &amp; repair</v>
      </c>
      <c r="B293" s="66">
        <f>B251/B261/(B258)</f>
        <v>4.305425874053325E-4</v>
      </c>
      <c r="C293" s="66">
        <f t="shared" ref="C293:AC293" si="221">C251/C261/(C258)</f>
        <v>4.305425874053325E-4</v>
      </c>
      <c r="D293" s="66">
        <f t="shared" si="221"/>
        <v>4.305425874053325E-4</v>
      </c>
      <c r="E293" s="66">
        <f t="shared" si="221"/>
        <v>4.305425874053325E-4</v>
      </c>
      <c r="F293" s="66">
        <f t="shared" si="221"/>
        <v>4.305425874053325E-4</v>
      </c>
      <c r="G293" s="66">
        <f t="shared" si="221"/>
        <v>4.305425874053325E-4</v>
      </c>
      <c r="H293" s="66">
        <f t="shared" si="221"/>
        <v>4.305425874053325E-4</v>
      </c>
      <c r="I293" s="66">
        <f t="shared" si="221"/>
        <v>4.305425874053325E-4</v>
      </c>
      <c r="J293" s="66">
        <f t="shared" si="221"/>
        <v>4.305425874053325E-4</v>
      </c>
      <c r="K293" s="66">
        <f t="shared" si="221"/>
        <v>4.305425874053325E-4</v>
      </c>
      <c r="L293" s="66">
        <f t="shared" si="221"/>
        <v>4.305425874053325E-4</v>
      </c>
      <c r="M293" s="66">
        <f t="shared" si="221"/>
        <v>4.305425874053325E-4</v>
      </c>
      <c r="N293" s="66">
        <f t="shared" si="221"/>
        <v>4.305425874053325E-4</v>
      </c>
      <c r="O293" s="66">
        <f t="shared" si="221"/>
        <v>4.305425874053325E-4</v>
      </c>
      <c r="P293" s="66">
        <f t="shared" si="221"/>
        <v>4.305425874053325E-4</v>
      </c>
      <c r="Q293" s="66">
        <f t="shared" si="221"/>
        <v>4.305425874053325E-4</v>
      </c>
      <c r="R293" s="66">
        <f t="shared" si="221"/>
        <v>4.305425874053325E-4</v>
      </c>
      <c r="S293" s="66">
        <f t="shared" si="221"/>
        <v>4.305425874053325E-4</v>
      </c>
      <c r="T293" s="66">
        <f t="shared" si="221"/>
        <v>4.305425874053325E-4</v>
      </c>
      <c r="U293" s="66">
        <f t="shared" si="221"/>
        <v>4.305425874053325E-4</v>
      </c>
      <c r="V293" s="66">
        <f t="shared" si="221"/>
        <v>4.305425874053325E-4</v>
      </c>
      <c r="W293" s="66">
        <f t="shared" si="221"/>
        <v>4.305425874053325E-4</v>
      </c>
      <c r="X293" s="66">
        <f t="shared" si="221"/>
        <v>4.305425874053325E-4</v>
      </c>
      <c r="Y293" s="66">
        <f t="shared" si="221"/>
        <v>4.305425874053325E-4</v>
      </c>
      <c r="Z293" s="66">
        <f t="shared" si="221"/>
        <v>4.305425874053325E-4</v>
      </c>
      <c r="AA293" s="66">
        <f t="shared" si="221"/>
        <v>4.305425874053325E-4</v>
      </c>
      <c r="AB293" s="66">
        <f t="shared" si="221"/>
        <v>4.305425874053325E-4</v>
      </c>
      <c r="AC293" s="66">
        <f t="shared" si="221"/>
        <v>4.305425874053325E-4</v>
      </c>
    </row>
    <row r="294" spans="1:29" x14ac:dyDescent="0.25">
      <c r="A294" s="30" t="str">
        <f t="shared" si="215"/>
        <v>Opex var (mode-fees)</v>
      </c>
      <c r="B294" s="66">
        <f>B252*B261/B261/(B258)</f>
        <v>8.6011184229469056E-5</v>
      </c>
      <c r="C294" s="66">
        <f t="shared" ref="C294:AC294" si="222">C252*C261/C261/(C258)</f>
        <v>8.6011184229469056E-5</v>
      </c>
      <c r="D294" s="66">
        <f t="shared" si="222"/>
        <v>8.6011184229469056E-5</v>
      </c>
      <c r="E294" s="66">
        <f t="shared" si="222"/>
        <v>8.6011184229469056E-5</v>
      </c>
      <c r="F294" s="66">
        <f t="shared" si="222"/>
        <v>8.6011184229469056E-5</v>
      </c>
      <c r="G294" s="66">
        <f t="shared" si="222"/>
        <v>8.6011184229469056E-5</v>
      </c>
      <c r="H294" s="66">
        <f t="shared" si="222"/>
        <v>8.6011184229469056E-5</v>
      </c>
      <c r="I294" s="66">
        <f t="shared" si="222"/>
        <v>8.6011184229469056E-5</v>
      </c>
      <c r="J294" s="66">
        <f t="shared" si="222"/>
        <v>8.6011184229469056E-5</v>
      </c>
      <c r="K294" s="66">
        <f t="shared" si="222"/>
        <v>8.6011184229469056E-5</v>
      </c>
      <c r="L294" s="66">
        <f t="shared" si="222"/>
        <v>8.6011184229469056E-5</v>
      </c>
      <c r="M294" s="66">
        <f t="shared" si="222"/>
        <v>8.6011184229469056E-5</v>
      </c>
      <c r="N294" s="66">
        <f t="shared" si="222"/>
        <v>8.6011184229469056E-5</v>
      </c>
      <c r="O294" s="66">
        <f t="shared" si="222"/>
        <v>8.6011184229469056E-5</v>
      </c>
      <c r="P294" s="66">
        <f t="shared" si="222"/>
        <v>8.6011184229469056E-5</v>
      </c>
      <c r="Q294" s="66">
        <f t="shared" si="222"/>
        <v>8.6011184229469056E-5</v>
      </c>
      <c r="R294" s="66">
        <f t="shared" si="222"/>
        <v>8.6011184229469056E-5</v>
      </c>
      <c r="S294" s="66">
        <f t="shared" si="222"/>
        <v>8.6011184229469056E-5</v>
      </c>
      <c r="T294" s="66">
        <f t="shared" si="222"/>
        <v>8.6011184229469056E-5</v>
      </c>
      <c r="U294" s="66">
        <f t="shared" si="222"/>
        <v>8.6011184229469056E-5</v>
      </c>
      <c r="V294" s="66">
        <f t="shared" si="222"/>
        <v>8.6011184229469056E-5</v>
      </c>
      <c r="W294" s="66">
        <f t="shared" si="222"/>
        <v>8.6011184229469056E-5</v>
      </c>
      <c r="X294" s="66">
        <f t="shared" si="222"/>
        <v>8.6011184229469056E-5</v>
      </c>
      <c r="Y294" s="66">
        <f t="shared" si="222"/>
        <v>8.6011184229469056E-5</v>
      </c>
      <c r="Z294" s="66">
        <f t="shared" si="222"/>
        <v>8.6011184229469056E-5</v>
      </c>
      <c r="AA294" s="66">
        <f t="shared" si="222"/>
        <v>8.6011184229469056E-5</v>
      </c>
      <c r="AB294" s="66">
        <f t="shared" si="222"/>
        <v>8.6011184229469056E-5</v>
      </c>
      <c r="AC294" s="66">
        <f t="shared" si="222"/>
        <v>8.6011184229469056E-5</v>
      </c>
    </row>
    <row r="295" spans="1:29" x14ac:dyDescent="0.25">
      <c r="A295" s="30" t="str">
        <f t="shared" si="215"/>
        <v>Fuel Cost</v>
      </c>
      <c r="B295" s="66">
        <f>B253*B254*B261/B261/(B258)</f>
        <v>4.1072811176853007E-3</v>
      </c>
      <c r="C295" s="66">
        <f t="shared" ref="C295:AC295" si="223">C253*C254*C261/C261/(C258)</f>
        <v>4.1069975801788601E-3</v>
      </c>
      <c r="D295" s="66">
        <f t="shared" si="223"/>
        <v>4.106591702553679E-3</v>
      </c>
      <c r="E295" s="66">
        <f t="shared" si="223"/>
        <v>4.1060110660682677E-3</v>
      </c>
      <c r="F295" s="66">
        <f t="shared" si="223"/>
        <v>4.1051812084068112E-3</v>
      </c>
      <c r="G295" s="66">
        <f t="shared" si="223"/>
        <v>4.1039968221842377E-3</v>
      </c>
      <c r="H295" s="66">
        <f t="shared" si="223"/>
        <v>4.1023099656415452E-3</v>
      </c>
      <c r="I295" s="66">
        <f t="shared" si="223"/>
        <v>4.0999148711648248E-3</v>
      </c>
      <c r="J295" s="66">
        <f t="shared" si="223"/>
        <v>4.0965296352758638E-3</v>
      </c>
      <c r="K295" s="66">
        <f t="shared" si="223"/>
        <v>4.0917768251624784E-3</v>
      </c>
      <c r="L295" s="66">
        <f t="shared" si="223"/>
        <v>4.0851686937813745E-3</v>
      </c>
      <c r="M295" s="66">
        <f t="shared" si="223"/>
        <v>4.076109192868568E-3</v>
      </c>
      <c r="N295" s="66">
        <f t="shared" si="223"/>
        <v>4.0639341944186261E-3</v>
      </c>
      <c r="O295" s="66">
        <f t="shared" si="223"/>
        <v>4.0480191194078299E-3</v>
      </c>
      <c r="P295" s="66">
        <f t="shared" si="223"/>
        <v>4.0279767724285516E-3</v>
      </c>
      <c r="Q295" s="66">
        <f t="shared" si="223"/>
        <v>4.0039265313690777E-3</v>
      </c>
      <c r="R295" s="66">
        <f t="shared" si="223"/>
        <v>3.9767311524063443E-3</v>
      </c>
      <c r="S295" s="66">
        <f t="shared" si="223"/>
        <v>3.9480211024152199E-3</v>
      </c>
      <c r="T295" s="66">
        <f t="shared" si="223"/>
        <v>3.9198760125072774E-3</v>
      </c>
      <c r="U295" s="66">
        <f t="shared" si="223"/>
        <v>3.894254957838086E-3</v>
      </c>
      <c r="V295" s="66">
        <f t="shared" si="223"/>
        <v>3.8724807098776209E-3</v>
      </c>
      <c r="W295" s="66">
        <f t="shared" si="223"/>
        <v>3.8550434368081602E-3</v>
      </c>
      <c r="X295" s="66">
        <f t="shared" si="223"/>
        <v>3.8417380235347544E-3</v>
      </c>
      <c r="Y295" s="66">
        <f t="shared" si="223"/>
        <v>3.8319574776831127E-3</v>
      </c>
      <c r="Z295" s="66">
        <f t="shared" si="223"/>
        <v>3.8249645288910635E-3</v>
      </c>
      <c r="AA295" s="66">
        <f t="shared" si="223"/>
        <v>3.8200635045040725E-3</v>
      </c>
      <c r="AB295" s="66">
        <f t="shared" si="223"/>
        <v>3.8166765954121581E-3</v>
      </c>
      <c r="AC295" s="66">
        <f t="shared" si="223"/>
        <v>3.8143587647444083E-3</v>
      </c>
    </row>
    <row r="296" spans="1:29" x14ac:dyDescent="0.25">
      <c r="A296" s="59" t="str">
        <f>A259</f>
        <v>Market failure (av. utilization)</v>
      </c>
      <c r="B296" s="66">
        <f t="shared" ref="B296:AC296" si="224">B285/B259-B285/B258</f>
        <v>1.0474112127020563E-2</v>
      </c>
      <c r="C296" s="66">
        <f t="shared" si="224"/>
        <v>1.0473745533846151E-2</v>
      </c>
      <c r="D296" s="66">
        <f t="shared" si="224"/>
        <v>1.0473220763882183E-2</v>
      </c>
      <c r="E296" s="66">
        <f t="shared" si="224"/>
        <v>1.0472470043545255E-2</v>
      </c>
      <c r="F296" s="66">
        <f t="shared" si="224"/>
        <v>1.0471397098529112E-2</v>
      </c>
      <c r="G296" s="66">
        <f t="shared" si="224"/>
        <v>1.0469865774118053E-2</v>
      </c>
      <c r="H296" s="66">
        <f t="shared" si="224"/>
        <v>1.0467684792481696E-2</v>
      </c>
      <c r="I296" s="66">
        <f t="shared" si="224"/>
        <v>1.0464588111205691E-2</v>
      </c>
      <c r="J296" s="66">
        <f t="shared" si="224"/>
        <v>1.0460211249794127E-2</v>
      </c>
      <c r="K296" s="66">
        <f t="shared" si="224"/>
        <v>1.0454066215337413E-2</v>
      </c>
      <c r="L296" s="66">
        <f t="shared" si="224"/>
        <v>1.0445522386725994E-2</v>
      </c>
      <c r="M296" s="66">
        <f t="shared" si="224"/>
        <v>1.0433809117325008E-2</v>
      </c>
      <c r="N296" s="66">
        <f t="shared" si="224"/>
        <v>1.0418067738393285E-2</v>
      </c>
      <c r="O296" s="66">
        <f t="shared" si="224"/>
        <v>1.0397490715118762E-2</v>
      </c>
      <c r="P296" s="66">
        <f t="shared" si="224"/>
        <v>1.0371577432272848E-2</v>
      </c>
      <c r="Q296" s="66">
        <f t="shared" si="224"/>
        <v>1.0340482236698652E-2</v>
      </c>
      <c r="R296" s="66">
        <f t="shared" si="224"/>
        <v>1.0305320608776944E-2</v>
      </c>
      <c r="S296" s="66">
        <f t="shared" si="224"/>
        <v>1.0268200622444528E-2</v>
      </c>
      <c r="T296" s="66">
        <f t="shared" si="224"/>
        <v>1.0231811088012147E-2</v>
      </c>
      <c r="U296" s="66">
        <f t="shared" si="224"/>
        <v>1.0198684945792387E-2</v>
      </c>
      <c r="V296" s="66">
        <f t="shared" si="224"/>
        <v>1.0170532442158955E-2</v>
      </c>
      <c r="W296" s="66">
        <f t="shared" si="224"/>
        <v>1.0147987328576323E-2</v>
      </c>
      <c r="X296" s="66">
        <f t="shared" si="224"/>
        <v>1.0130784406289225E-2</v>
      </c>
      <c r="Y296" s="66">
        <f t="shared" si="224"/>
        <v>1.0118138878731846E-2</v>
      </c>
      <c r="Z296" s="66">
        <f t="shared" si="224"/>
        <v>1.0109097509466926E-2</v>
      </c>
      <c r="AA296" s="66">
        <f t="shared" si="224"/>
        <v>1.0102760844838469E-2</v>
      </c>
      <c r="AB296" s="66">
        <f t="shared" si="224"/>
        <v>1.0098381820098361E-2</v>
      </c>
      <c r="AC296" s="66">
        <f t="shared" si="224"/>
        <v>1.0095385035253528E-2</v>
      </c>
    </row>
    <row r="297" spans="1:29" x14ac:dyDescent="0.25">
      <c r="A297" s="59" t="str">
        <f>A260</f>
        <v>Payload loss (fuel)</v>
      </c>
      <c r="B297" s="66">
        <f>B285/(B258-B260)-B285/B258</f>
        <v>0</v>
      </c>
      <c r="C297" s="66">
        <f t="shared" ref="C297:AC297" si="225">C285/(C258-C260)-C285/C258</f>
        <v>0</v>
      </c>
      <c r="D297" s="66">
        <f t="shared" si="225"/>
        <v>0</v>
      </c>
      <c r="E297" s="66">
        <f t="shared" si="225"/>
        <v>0</v>
      </c>
      <c r="F297" s="66">
        <f t="shared" si="225"/>
        <v>0</v>
      </c>
      <c r="G297" s="66">
        <f t="shared" si="225"/>
        <v>0</v>
      </c>
      <c r="H297" s="66">
        <f t="shared" si="225"/>
        <v>0</v>
      </c>
      <c r="I297" s="66">
        <f t="shared" si="225"/>
        <v>0</v>
      </c>
      <c r="J297" s="66">
        <f t="shared" si="225"/>
        <v>0</v>
      </c>
      <c r="K297" s="66">
        <f t="shared" si="225"/>
        <v>0</v>
      </c>
      <c r="L297" s="66">
        <f t="shared" si="225"/>
        <v>0</v>
      </c>
      <c r="M297" s="66">
        <f t="shared" si="225"/>
        <v>0</v>
      </c>
      <c r="N297" s="66">
        <f t="shared" si="225"/>
        <v>0</v>
      </c>
      <c r="O297" s="66">
        <f t="shared" si="225"/>
        <v>0</v>
      </c>
      <c r="P297" s="66">
        <f t="shared" si="225"/>
        <v>0</v>
      </c>
      <c r="Q297" s="66">
        <f t="shared" si="225"/>
        <v>0</v>
      </c>
      <c r="R297" s="66">
        <f t="shared" si="225"/>
        <v>0</v>
      </c>
      <c r="S297" s="66">
        <f t="shared" si="225"/>
        <v>0</v>
      </c>
      <c r="T297" s="66">
        <f t="shared" si="225"/>
        <v>0</v>
      </c>
      <c r="U297" s="66">
        <f t="shared" si="225"/>
        <v>0</v>
      </c>
      <c r="V297" s="66">
        <f t="shared" si="225"/>
        <v>0</v>
      </c>
      <c r="W297" s="66">
        <f t="shared" si="225"/>
        <v>0</v>
      </c>
      <c r="X297" s="66">
        <f t="shared" si="225"/>
        <v>0</v>
      </c>
      <c r="Y297" s="66">
        <f t="shared" si="225"/>
        <v>0</v>
      </c>
      <c r="Z297" s="66">
        <f t="shared" si="225"/>
        <v>0</v>
      </c>
      <c r="AA297" s="66">
        <f t="shared" si="225"/>
        <v>0</v>
      </c>
      <c r="AB297" s="66">
        <f t="shared" si="225"/>
        <v>0</v>
      </c>
      <c r="AC297" s="66">
        <f t="shared" si="225"/>
        <v>0</v>
      </c>
    </row>
    <row r="298" spans="1:29" ht="15.75" thickBot="1" x14ac:dyDescent="0.3">
      <c r="A298" s="59" t="str">
        <f>A235</f>
        <v>Emission Cost</v>
      </c>
      <c r="B298" s="68">
        <f>B255*B261/B261/(B258)</f>
        <v>0</v>
      </c>
      <c r="C298" s="68">
        <f t="shared" ref="C298:AC298" si="226">C255*C261/C261/(C258)</f>
        <v>0</v>
      </c>
      <c r="D298" s="68">
        <f t="shared" si="226"/>
        <v>0</v>
      </c>
      <c r="E298" s="68">
        <f t="shared" si="226"/>
        <v>0</v>
      </c>
      <c r="F298" s="68">
        <f t="shared" si="226"/>
        <v>0</v>
      </c>
      <c r="G298" s="68">
        <f t="shared" si="226"/>
        <v>0</v>
      </c>
      <c r="H298" s="68">
        <f t="shared" si="226"/>
        <v>0</v>
      </c>
      <c r="I298" s="68">
        <f t="shared" si="226"/>
        <v>0</v>
      </c>
      <c r="J298" s="68">
        <f t="shared" si="226"/>
        <v>0</v>
      </c>
      <c r="K298" s="68">
        <f t="shared" si="226"/>
        <v>0</v>
      </c>
      <c r="L298" s="68">
        <f t="shared" si="226"/>
        <v>0</v>
      </c>
      <c r="M298" s="68">
        <f t="shared" si="226"/>
        <v>0</v>
      </c>
      <c r="N298" s="68">
        <f t="shared" si="226"/>
        <v>0</v>
      </c>
      <c r="O298" s="68">
        <f t="shared" si="226"/>
        <v>0</v>
      </c>
      <c r="P298" s="68">
        <f t="shared" si="226"/>
        <v>0</v>
      </c>
      <c r="Q298" s="68">
        <f t="shared" si="226"/>
        <v>0</v>
      </c>
      <c r="R298" s="68">
        <f t="shared" si="226"/>
        <v>0</v>
      </c>
      <c r="S298" s="68">
        <f t="shared" si="226"/>
        <v>0</v>
      </c>
      <c r="T298" s="68">
        <f t="shared" si="226"/>
        <v>0</v>
      </c>
      <c r="U298" s="68">
        <f t="shared" si="226"/>
        <v>0</v>
      </c>
      <c r="V298" s="68">
        <f t="shared" si="226"/>
        <v>0</v>
      </c>
      <c r="W298" s="68">
        <f t="shared" si="226"/>
        <v>0</v>
      </c>
      <c r="X298" s="68">
        <f t="shared" si="226"/>
        <v>0</v>
      </c>
      <c r="Y298" s="68">
        <f t="shared" si="226"/>
        <v>0</v>
      </c>
      <c r="Z298" s="68">
        <f t="shared" si="226"/>
        <v>0</v>
      </c>
      <c r="AA298" s="68">
        <f t="shared" si="226"/>
        <v>0</v>
      </c>
      <c r="AB298" s="68">
        <f t="shared" si="226"/>
        <v>0</v>
      </c>
      <c r="AC298" s="68">
        <f t="shared" si="226"/>
        <v>0</v>
      </c>
    </row>
    <row r="299" spans="1:29" ht="15.75" thickBot="1" x14ac:dyDescent="0.3">
      <c r="A299" s="31" t="s">
        <v>210</v>
      </c>
      <c r="B299" s="77">
        <f>B288+B289+B290+B291+B292+B293+B294+B295+B296+B297+B298</f>
        <v>1.7156879018734528E-2</v>
      </c>
      <c r="C299" s="67">
        <f t="shared" ref="C299:AC299" si="227">C288+C289+C290+C291+C292+C293+C294+C295+C296+C297+C298</f>
        <v>1.7156278046317457E-2</v>
      </c>
      <c r="D299" s="67">
        <f t="shared" si="227"/>
        <v>1.7155417767688003E-2</v>
      </c>
      <c r="E299" s="67">
        <f t="shared" si="227"/>
        <v>1.715418707861107E-2</v>
      </c>
      <c r="F299" s="67">
        <f t="shared" si="227"/>
        <v>1.7152428152355098E-2</v>
      </c>
      <c r="G299" s="67">
        <f t="shared" si="227"/>
        <v>1.7149917784468116E-2</v>
      </c>
      <c r="H299" s="67">
        <f t="shared" si="227"/>
        <v>1.7146342404736385E-2</v>
      </c>
      <c r="I299" s="67">
        <f t="shared" si="227"/>
        <v>1.714126587805441E-2</v>
      </c>
      <c r="J299" s="67">
        <f t="shared" si="227"/>
        <v>1.71340906954125E-2</v>
      </c>
      <c r="K299" s="67">
        <f t="shared" si="227"/>
        <v>1.7124016868434278E-2</v>
      </c>
      <c r="L299" s="67">
        <f t="shared" si="227"/>
        <v>1.7110010592022121E-2</v>
      </c>
      <c r="M299" s="67">
        <f t="shared" si="227"/>
        <v>1.7090808511036892E-2</v>
      </c>
      <c r="N299" s="67">
        <f t="shared" si="227"/>
        <v>1.7065002971804563E-2</v>
      </c>
      <c r="O299" s="67">
        <f t="shared" si="227"/>
        <v>1.7031270146764359E-2</v>
      </c>
      <c r="P299" s="67">
        <f t="shared" si="227"/>
        <v>1.6988789355213682E-2</v>
      </c>
      <c r="Q299" s="67">
        <f t="shared" si="227"/>
        <v>1.6937813624764181E-2</v>
      </c>
      <c r="R299" s="67">
        <f t="shared" si="227"/>
        <v>1.6880171611777774E-2</v>
      </c>
      <c r="S299" s="67">
        <f t="shared" si="227"/>
        <v>1.6819319175167255E-2</v>
      </c>
      <c r="T299" s="67">
        <f t="shared" si="227"/>
        <v>1.6759664200687942E-2</v>
      </c>
      <c r="U299" s="67">
        <f t="shared" si="227"/>
        <v>1.6705359049508005E-2</v>
      </c>
      <c r="V299" s="67">
        <f t="shared" si="227"/>
        <v>1.6659207404207302E-2</v>
      </c>
      <c r="W299" s="67">
        <f t="shared" si="227"/>
        <v>1.6622248201612823E-2</v>
      </c>
      <c r="X299" s="67">
        <f t="shared" si="227"/>
        <v>1.6594046689666762E-2</v>
      </c>
      <c r="Y299" s="67">
        <f t="shared" si="227"/>
        <v>1.6573316316621879E-2</v>
      </c>
      <c r="Z299" s="67">
        <f t="shared" si="227"/>
        <v>1.6558494399794135E-2</v>
      </c>
      <c r="AA299" s="67">
        <f t="shared" si="227"/>
        <v>1.6548106424993388E-2</v>
      </c>
      <c r="AB299" s="67">
        <f t="shared" si="227"/>
        <v>1.6540927695911242E-2</v>
      </c>
      <c r="AC299" s="67">
        <f t="shared" si="227"/>
        <v>1.6536014933870531E-2</v>
      </c>
    </row>
    <row r="301" spans="1:29" x14ac:dyDescent="0.25">
      <c r="B301" s="40"/>
    </row>
    <row r="324" spans="1:44" s="3" customFormat="1" ht="21" x14ac:dyDescent="0.35">
      <c r="A324" s="2" t="str">
        <f>'Parameter Input'!A178</f>
        <v>Short-sea:  Neo bulk</v>
      </c>
    </row>
    <row r="325" spans="1:44" s="3" customFormat="1" ht="21" x14ac:dyDescent="0.35">
      <c r="A325" s="2" t="s">
        <v>290</v>
      </c>
    </row>
    <row r="326" spans="1:44" x14ac:dyDescent="0.25">
      <c r="A326" s="33" t="s">
        <v>195</v>
      </c>
    </row>
    <row r="327" spans="1:44" x14ac:dyDescent="0.25">
      <c r="A327" s="33" t="s">
        <v>196</v>
      </c>
    </row>
    <row r="328" spans="1:44" ht="15.75" thickBot="1" x14ac:dyDescent="0.3">
      <c r="A328" s="34" t="s">
        <v>197</v>
      </c>
      <c r="B328" s="34"/>
    </row>
    <row r="329" spans="1:44" ht="15.75" thickBot="1" x14ac:dyDescent="0.3">
      <c r="A329" s="39" t="s">
        <v>198</v>
      </c>
      <c r="B329" s="35"/>
    </row>
    <row r="330" spans="1:44" ht="15.75" thickBot="1" x14ac:dyDescent="0.3">
      <c r="A330" s="38" t="s">
        <v>199</v>
      </c>
      <c r="B330" s="36"/>
    </row>
    <row r="331" spans="1:44" ht="15.75" thickBot="1" x14ac:dyDescent="0.3"/>
    <row r="332" spans="1:44" x14ac:dyDescent="0.25">
      <c r="A332" s="5" t="s">
        <v>200</v>
      </c>
      <c r="B332" s="6">
        <v>2023</v>
      </c>
      <c r="C332" s="6">
        <v>2050</v>
      </c>
      <c r="D332" s="7"/>
      <c r="E332" s="5" t="s">
        <v>201</v>
      </c>
      <c r="F332" s="8"/>
      <c r="G332" s="8"/>
      <c r="H332" s="8"/>
      <c r="I332" s="8"/>
      <c r="J332" s="8"/>
      <c r="K332" s="9"/>
      <c r="L332" s="10" t="s">
        <v>2</v>
      </c>
      <c r="M332" s="11"/>
      <c r="N332" s="11"/>
      <c r="O332" s="11"/>
      <c r="P332" s="12"/>
      <c r="Q332" s="13">
        <v>0</v>
      </c>
      <c r="R332" s="13">
        <v>1</v>
      </c>
      <c r="S332" s="13">
        <v>2</v>
      </c>
      <c r="T332" s="13">
        <v>3</v>
      </c>
      <c r="U332" s="13">
        <v>4</v>
      </c>
      <c r="V332" s="13">
        <v>5</v>
      </c>
      <c r="W332" s="13">
        <v>6</v>
      </c>
      <c r="X332" s="13">
        <v>7</v>
      </c>
      <c r="Y332" s="13">
        <v>8</v>
      </c>
      <c r="Z332" s="13">
        <v>9</v>
      </c>
      <c r="AA332" s="13">
        <v>10</v>
      </c>
      <c r="AB332" s="13">
        <v>11</v>
      </c>
      <c r="AC332" s="13">
        <v>12</v>
      </c>
      <c r="AD332" s="13">
        <v>13</v>
      </c>
      <c r="AE332" s="13">
        <v>14</v>
      </c>
      <c r="AF332" s="13">
        <v>15</v>
      </c>
      <c r="AG332" s="13">
        <v>16</v>
      </c>
      <c r="AH332" s="13">
        <v>17</v>
      </c>
      <c r="AI332" s="13">
        <v>18</v>
      </c>
      <c r="AJ332" s="13">
        <v>19</v>
      </c>
      <c r="AK332" s="13">
        <v>20</v>
      </c>
      <c r="AL332" s="13">
        <v>21</v>
      </c>
      <c r="AM332" s="13">
        <v>22</v>
      </c>
      <c r="AN332" s="13">
        <v>23</v>
      </c>
      <c r="AO332" s="13">
        <v>24</v>
      </c>
      <c r="AP332" s="13">
        <v>25</v>
      </c>
      <c r="AQ332" s="13">
        <v>26</v>
      </c>
      <c r="AR332" s="14">
        <v>27</v>
      </c>
    </row>
    <row r="333" spans="1:44" ht="15.75" thickBot="1" x14ac:dyDescent="0.3">
      <c r="A333" s="15"/>
      <c r="B333" s="3" t="s">
        <v>202</v>
      </c>
      <c r="C333" s="3" t="s">
        <v>203</v>
      </c>
      <c r="D333" s="16" t="s">
        <v>5</v>
      </c>
      <c r="E333" s="17"/>
      <c r="F333" s="18"/>
      <c r="G333" s="18"/>
      <c r="H333" s="18"/>
      <c r="I333" s="18"/>
      <c r="J333" s="18"/>
      <c r="K333" s="19"/>
      <c r="L333" s="20" t="s">
        <v>8</v>
      </c>
      <c r="M333" s="20" t="s">
        <v>204</v>
      </c>
      <c r="N333" s="20" t="s">
        <v>205</v>
      </c>
      <c r="O333" s="20" t="s">
        <v>9</v>
      </c>
      <c r="P333" s="21" t="s">
        <v>10</v>
      </c>
      <c r="Q333" s="22">
        <v>2023</v>
      </c>
      <c r="R333" s="22">
        <v>2024</v>
      </c>
      <c r="S333" s="22">
        <v>2025</v>
      </c>
      <c r="T333" s="22">
        <v>2026</v>
      </c>
      <c r="U333" s="22">
        <v>2027</v>
      </c>
      <c r="V333" s="22">
        <v>2028</v>
      </c>
      <c r="W333" s="22">
        <v>2029</v>
      </c>
      <c r="X333" s="22">
        <v>2030</v>
      </c>
      <c r="Y333" s="22">
        <v>2031</v>
      </c>
      <c r="Z333" s="22">
        <v>2032</v>
      </c>
      <c r="AA333" s="22">
        <v>2033</v>
      </c>
      <c r="AB333" s="22">
        <v>2034</v>
      </c>
      <c r="AC333" s="22">
        <v>2035</v>
      </c>
      <c r="AD333" s="22">
        <v>2036</v>
      </c>
      <c r="AE333" s="22">
        <v>2037</v>
      </c>
      <c r="AF333" s="22">
        <v>2038</v>
      </c>
      <c r="AG333" s="22">
        <v>2039</v>
      </c>
      <c r="AH333" s="22">
        <v>2040</v>
      </c>
      <c r="AI333" s="22">
        <v>2041</v>
      </c>
      <c r="AJ333" s="22">
        <v>2042</v>
      </c>
      <c r="AK333" s="22">
        <v>2043</v>
      </c>
      <c r="AL333" s="22">
        <v>2044</v>
      </c>
      <c r="AM333" s="22">
        <v>2045</v>
      </c>
      <c r="AN333" s="22">
        <v>2046</v>
      </c>
      <c r="AO333" s="22">
        <v>2047</v>
      </c>
      <c r="AP333" s="22">
        <v>2048</v>
      </c>
      <c r="AQ333" s="22">
        <v>2049</v>
      </c>
      <c r="AR333" s="23">
        <v>2050</v>
      </c>
    </row>
    <row r="334" spans="1:44" x14ac:dyDescent="0.25">
      <c r="A334" s="24" t="s">
        <v>18</v>
      </c>
      <c r="B334" s="41">
        <f>'Parameter Input'!$L$142</f>
        <v>15000000</v>
      </c>
      <c r="C334" s="42">
        <f>'Parameter Input'!$M$142</f>
        <v>15000000</v>
      </c>
      <c r="D334" s="1" t="s">
        <v>15</v>
      </c>
      <c r="L334" s="51">
        <f>'Parameter Input'!$O$142</f>
        <v>17</v>
      </c>
      <c r="M334" s="52">
        <v>0</v>
      </c>
      <c r="N334" s="52">
        <v>1</v>
      </c>
      <c r="O334" s="52">
        <f>'Parameter Input'!$P$142</f>
        <v>0.9</v>
      </c>
      <c r="P334" s="53">
        <f>'Parameter Input'!$Q$142</f>
        <v>0.4</v>
      </c>
      <c r="Q334" s="4">
        <f t="shared" ref="Q334:AR343" si="228">$N334+($M334-$N334)*((1/(1+EXP(-$P334*(Q$9-$L334)))^$O334))</f>
        <v>0.99780374543478534</v>
      </c>
      <c r="R334" s="4">
        <f t="shared" si="228"/>
        <v>0.99685359315256394</v>
      </c>
      <c r="S334" s="4">
        <f t="shared" si="228"/>
        <v>0.99549347132349975</v>
      </c>
      <c r="T334" s="4">
        <f t="shared" si="228"/>
        <v>0.99354772139898062</v>
      </c>
      <c r="U334" s="4">
        <f t="shared" si="228"/>
        <v>0.99076681540580536</v>
      </c>
      <c r="V334" s="4">
        <f t="shared" si="228"/>
        <v>0.9867978615748374</v>
      </c>
      <c r="W334" s="4">
        <f t="shared" si="228"/>
        <v>0.98114509762858249</v>
      </c>
      <c r="X334" s="4">
        <f t="shared" si="228"/>
        <v>0.97311898315872036</v>
      </c>
      <c r="Y334" s="4">
        <f t="shared" si="228"/>
        <v>0.96177484161592774</v>
      </c>
      <c r="Z334" s="4">
        <f t="shared" si="228"/>
        <v>0.94584787155511363</v>
      </c>
      <c r="AA334" s="4">
        <f t="shared" si="228"/>
        <v>0.92370360150141495</v>
      </c>
      <c r="AB334" s="4">
        <f t="shared" si="228"/>
        <v>0.89334463567658451</v>
      </c>
      <c r="AC334" s="4">
        <f t="shared" si="228"/>
        <v>0.85254543874327005</v>
      </c>
      <c r="AD334" s="4">
        <f t="shared" si="228"/>
        <v>0.79921300652623883</v>
      </c>
      <c r="AE334" s="4">
        <f t="shared" si="228"/>
        <v>0.73204982249993378</v>
      </c>
      <c r="AF334" s="4">
        <f t="shared" si="228"/>
        <v>0.65145592958786691</v>
      </c>
      <c r="AG334" s="4">
        <f t="shared" si="228"/>
        <v>0.56032247880849573</v>
      </c>
      <c r="AH334" s="4">
        <f t="shared" si="228"/>
        <v>0.46411326873185343</v>
      </c>
      <c r="AI334" s="4">
        <f t="shared" si="228"/>
        <v>0.36979727595523937</v>
      </c>
      <c r="AJ334" s="4">
        <f t="shared" si="228"/>
        <v>0.28393948637231203</v>
      </c>
      <c r="AK334" s="4">
        <f t="shared" si="228"/>
        <v>0.21097259161117732</v>
      </c>
      <c r="AL334" s="4">
        <f t="shared" si="228"/>
        <v>0.15253917653798199</v>
      </c>
      <c r="AM334" s="4">
        <f t="shared" si="228"/>
        <v>0.10795188737709993</v>
      </c>
      <c r="AN334" s="4">
        <f t="shared" si="228"/>
        <v>7.5176653938091809E-2</v>
      </c>
      <c r="AO334" s="4">
        <f t="shared" si="228"/>
        <v>5.1742836177502194E-2</v>
      </c>
      <c r="AP334" s="4">
        <f t="shared" si="228"/>
        <v>3.5319190625345942E-2</v>
      </c>
      <c r="AQ334" s="4">
        <f t="shared" si="228"/>
        <v>2.3969442072658165E-2</v>
      </c>
      <c r="AR334" s="4">
        <f t="shared" si="228"/>
        <v>1.6202243558389728E-2</v>
      </c>
    </row>
    <row r="335" spans="1:44" x14ac:dyDescent="0.25">
      <c r="A335" s="24" t="s">
        <v>28</v>
      </c>
      <c r="B335" s="60">
        <f>'Parameter Input'!$L$143</f>
        <v>-1500000</v>
      </c>
      <c r="C335" s="61">
        <f>'Parameter Input'!$M$143</f>
        <v>-750000</v>
      </c>
      <c r="D335" s="1" t="s">
        <v>15</v>
      </c>
      <c r="L335" s="54">
        <f>'Parameter Input'!$O$143</f>
        <v>17</v>
      </c>
      <c r="M335" s="37">
        <v>0</v>
      </c>
      <c r="N335" s="37">
        <v>1</v>
      </c>
      <c r="O335" s="37">
        <f>'Parameter Input'!$P$143</f>
        <v>0.9</v>
      </c>
      <c r="P335" s="55">
        <f>'Parameter Input'!$Q$143</f>
        <v>0.4</v>
      </c>
      <c r="Q335" s="4">
        <f t="shared" si="228"/>
        <v>0.99780374543478534</v>
      </c>
      <c r="R335" s="4">
        <f t="shared" si="228"/>
        <v>0.99685359315256394</v>
      </c>
      <c r="S335" s="4">
        <f t="shared" si="228"/>
        <v>0.99549347132349975</v>
      </c>
      <c r="T335" s="4">
        <f t="shared" si="228"/>
        <v>0.99354772139898062</v>
      </c>
      <c r="U335" s="4">
        <f t="shared" si="228"/>
        <v>0.99076681540580536</v>
      </c>
      <c r="V335" s="4">
        <f t="shared" si="228"/>
        <v>0.9867978615748374</v>
      </c>
      <c r="W335" s="4">
        <f t="shared" si="228"/>
        <v>0.98114509762858249</v>
      </c>
      <c r="X335" s="4">
        <f t="shared" si="228"/>
        <v>0.97311898315872036</v>
      </c>
      <c r="Y335" s="4">
        <f t="shared" si="228"/>
        <v>0.96177484161592774</v>
      </c>
      <c r="Z335" s="4">
        <f t="shared" si="228"/>
        <v>0.94584787155511363</v>
      </c>
      <c r="AA335" s="4">
        <f t="shared" si="228"/>
        <v>0.92370360150141495</v>
      </c>
      <c r="AB335" s="4">
        <f t="shared" si="228"/>
        <v>0.89334463567658451</v>
      </c>
      <c r="AC335" s="4">
        <f t="shared" si="228"/>
        <v>0.85254543874327005</v>
      </c>
      <c r="AD335" s="4">
        <f t="shared" si="228"/>
        <v>0.79921300652623883</v>
      </c>
      <c r="AE335" s="4">
        <f t="shared" si="228"/>
        <v>0.73204982249993378</v>
      </c>
      <c r="AF335" s="4">
        <f t="shared" si="228"/>
        <v>0.65145592958786691</v>
      </c>
      <c r="AG335" s="4">
        <f t="shared" si="228"/>
        <v>0.56032247880849573</v>
      </c>
      <c r="AH335" s="4">
        <f t="shared" si="228"/>
        <v>0.46411326873185343</v>
      </c>
      <c r="AI335" s="4">
        <f t="shared" si="228"/>
        <v>0.36979727595523937</v>
      </c>
      <c r="AJ335" s="4">
        <f t="shared" si="228"/>
        <v>0.28393948637231203</v>
      </c>
      <c r="AK335" s="4">
        <f t="shared" si="228"/>
        <v>0.21097259161117732</v>
      </c>
      <c r="AL335" s="4">
        <f t="shared" si="228"/>
        <v>0.15253917653798199</v>
      </c>
      <c r="AM335" s="4">
        <f t="shared" si="228"/>
        <v>0.10795188737709993</v>
      </c>
      <c r="AN335" s="4">
        <f t="shared" si="228"/>
        <v>7.5176653938091809E-2</v>
      </c>
      <c r="AO335" s="4">
        <f t="shared" si="228"/>
        <v>5.1742836177502194E-2</v>
      </c>
      <c r="AP335" s="4">
        <f t="shared" si="228"/>
        <v>3.5319190625345942E-2</v>
      </c>
      <c r="AQ335" s="4">
        <f t="shared" si="228"/>
        <v>2.3969442072658165E-2</v>
      </c>
      <c r="AR335" s="4">
        <f t="shared" si="228"/>
        <v>1.6202243558389728E-2</v>
      </c>
    </row>
    <row r="336" spans="1:44" x14ac:dyDescent="0.25">
      <c r="A336" s="24" t="s">
        <v>14</v>
      </c>
      <c r="B336" s="60">
        <f>'Parameter Input'!B179</f>
        <v>1000000</v>
      </c>
      <c r="C336" s="61">
        <f>'Parameter Input'!C179</f>
        <v>1000000</v>
      </c>
      <c r="D336" s="1" t="s">
        <v>15</v>
      </c>
      <c r="L336" s="54">
        <f>'Parameter Input'!E179</f>
        <v>17</v>
      </c>
      <c r="M336" s="37">
        <v>0</v>
      </c>
      <c r="N336" s="37">
        <v>1</v>
      </c>
      <c r="O336" s="37">
        <f>'Parameter Input'!F179</f>
        <v>0.9</v>
      </c>
      <c r="P336" s="55">
        <f>'Parameter Input'!G179</f>
        <v>0.4</v>
      </c>
      <c r="Q336" s="4">
        <f t="shared" si="228"/>
        <v>0.99780374543478534</v>
      </c>
      <c r="R336" s="4">
        <f t="shared" si="228"/>
        <v>0.99685359315256394</v>
      </c>
      <c r="S336" s="4">
        <f t="shared" si="228"/>
        <v>0.99549347132349975</v>
      </c>
      <c r="T336" s="4">
        <f t="shared" si="228"/>
        <v>0.99354772139898062</v>
      </c>
      <c r="U336" s="4">
        <f t="shared" si="228"/>
        <v>0.99076681540580536</v>
      </c>
      <c r="V336" s="4">
        <f t="shared" si="228"/>
        <v>0.9867978615748374</v>
      </c>
      <c r="W336" s="4">
        <f t="shared" si="228"/>
        <v>0.98114509762858249</v>
      </c>
      <c r="X336" s="4">
        <f t="shared" si="228"/>
        <v>0.97311898315872036</v>
      </c>
      <c r="Y336" s="4">
        <f t="shared" si="228"/>
        <v>0.96177484161592774</v>
      </c>
      <c r="Z336" s="4">
        <f t="shared" si="228"/>
        <v>0.94584787155511363</v>
      </c>
      <c r="AA336" s="4">
        <f t="shared" si="228"/>
        <v>0.92370360150141495</v>
      </c>
      <c r="AB336" s="4">
        <f t="shared" si="228"/>
        <v>0.89334463567658451</v>
      </c>
      <c r="AC336" s="4">
        <f t="shared" si="228"/>
        <v>0.85254543874327005</v>
      </c>
      <c r="AD336" s="4">
        <f t="shared" si="228"/>
        <v>0.79921300652623883</v>
      </c>
      <c r="AE336" s="4">
        <f t="shared" si="228"/>
        <v>0.73204982249993378</v>
      </c>
      <c r="AF336" s="4">
        <f t="shared" si="228"/>
        <v>0.65145592958786691</v>
      </c>
      <c r="AG336" s="4">
        <f t="shared" si="228"/>
        <v>0.56032247880849573</v>
      </c>
      <c r="AH336" s="4">
        <f t="shared" si="228"/>
        <v>0.46411326873185343</v>
      </c>
      <c r="AI336" s="4">
        <f t="shared" si="228"/>
        <v>0.36979727595523937</v>
      </c>
      <c r="AJ336" s="4">
        <f t="shared" si="228"/>
        <v>0.28393948637231203</v>
      </c>
      <c r="AK336" s="4">
        <f t="shared" si="228"/>
        <v>0.21097259161117732</v>
      </c>
      <c r="AL336" s="4">
        <f t="shared" si="228"/>
        <v>0.15253917653798199</v>
      </c>
      <c r="AM336" s="4">
        <f t="shared" si="228"/>
        <v>0.10795188737709993</v>
      </c>
      <c r="AN336" s="4">
        <f t="shared" si="228"/>
        <v>7.5176653938091809E-2</v>
      </c>
      <c r="AO336" s="4">
        <f t="shared" si="228"/>
        <v>5.1742836177502194E-2</v>
      </c>
      <c r="AP336" s="4">
        <f t="shared" si="228"/>
        <v>3.5319190625345942E-2</v>
      </c>
      <c r="AQ336" s="4">
        <f t="shared" si="228"/>
        <v>2.3969442072658165E-2</v>
      </c>
      <c r="AR336" s="4">
        <f t="shared" si="228"/>
        <v>1.6202243558389728E-2</v>
      </c>
    </row>
    <row r="337" spans="1:44" x14ac:dyDescent="0.25">
      <c r="A337" s="24" t="s">
        <v>25</v>
      </c>
      <c r="B337" s="60">
        <f>'Parameter Input'!B180</f>
        <v>-100000</v>
      </c>
      <c r="C337" s="61">
        <f>'Parameter Input'!C180</f>
        <v>-100000</v>
      </c>
      <c r="D337" s="1" t="s">
        <v>15</v>
      </c>
      <c r="L337" s="54">
        <f>'Parameter Input'!E180</f>
        <v>17</v>
      </c>
      <c r="M337" s="37">
        <v>0</v>
      </c>
      <c r="N337" s="37">
        <v>1</v>
      </c>
      <c r="O337" s="37">
        <f>'Parameter Input'!F180</f>
        <v>0.9</v>
      </c>
      <c r="P337" s="55">
        <f>'Parameter Input'!G180</f>
        <v>0.4</v>
      </c>
      <c r="Q337" s="4">
        <f t="shared" si="228"/>
        <v>0.99780374543478534</v>
      </c>
      <c r="R337" s="4">
        <f t="shared" si="228"/>
        <v>0.99685359315256394</v>
      </c>
      <c r="S337" s="4">
        <f t="shared" si="228"/>
        <v>0.99549347132349975</v>
      </c>
      <c r="T337" s="4">
        <f t="shared" si="228"/>
        <v>0.99354772139898062</v>
      </c>
      <c r="U337" s="4">
        <f t="shared" si="228"/>
        <v>0.99076681540580536</v>
      </c>
      <c r="V337" s="4">
        <f t="shared" si="228"/>
        <v>0.9867978615748374</v>
      </c>
      <c r="W337" s="4">
        <f t="shared" si="228"/>
        <v>0.98114509762858249</v>
      </c>
      <c r="X337" s="4">
        <f t="shared" si="228"/>
        <v>0.97311898315872036</v>
      </c>
      <c r="Y337" s="4">
        <f t="shared" si="228"/>
        <v>0.96177484161592774</v>
      </c>
      <c r="Z337" s="4">
        <f t="shared" si="228"/>
        <v>0.94584787155511363</v>
      </c>
      <c r="AA337" s="4">
        <f t="shared" si="228"/>
        <v>0.92370360150141495</v>
      </c>
      <c r="AB337" s="4">
        <f t="shared" si="228"/>
        <v>0.89334463567658451</v>
      </c>
      <c r="AC337" s="4">
        <f t="shared" si="228"/>
        <v>0.85254543874327005</v>
      </c>
      <c r="AD337" s="4">
        <f t="shared" si="228"/>
        <v>0.79921300652623883</v>
      </c>
      <c r="AE337" s="4">
        <f t="shared" si="228"/>
        <v>0.73204982249993378</v>
      </c>
      <c r="AF337" s="4">
        <f t="shared" si="228"/>
        <v>0.65145592958786691</v>
      </c>
      <c r="AG337" s="4">
        <f t="shared" si="228"/>
        <v>0.56032247880849573</v>
      </c>
      <c r="AH337" s="4">
        <f t="shared" si="228"/>
        <v>0.46411326873185343</v>
      </c>
      <c r="AI337" s="4">
        <f t="shared" si="228"/>
        <v>0.36979727595523937</v>
      </c>
      <c r="AJ337" s="4">
        <f t="shared" si="228"/>
        <v>0.28393948637231203</v>
      </c>
      <c r="AK337" s="4">
        <f t="shared" si="228"/>
        <v>0.21097259161117732</v>
      </c>
      <c r="AL337" s="4">
        <f t="shared" si="228"/>
        <v>0.15253917653798199</v>
      </c>
      <c r="AM337" s="4">
        <f t="shared" si="228"/>
        <v>0.10795188737709993</v>
      </c>
      <c r="AN337" s="4">
        <f t="shared" si="228"/>
        <v>7.5176653938091809E-2</v>
      </c>
      <c r="AO337" s="4">
        <f t="shared" si="228"/>
        <v>5.1742836177502194E-2</v>
      </c>
      <c r="AP337" s="4">
        <f t="shared" si="228"/>
        <v>3.5319190625345942E-2</v>
      </c>
      <c r="AQ337" s="4">
        <f t="shared" si="228"/>
        <v>2.3969442072658165E-2</v>
      </c>
      <c r="AR337" s="4">
        <f t="shared" si="228"/>
        <v>1.6202243558389728E-2</v>
      </c>
    </row>
    <row r="338" spans="1:44" x14ac:dyDescent="0.25">
      <c r="A338" s="24" t="s">
        <v>79</v>
      </c>
      <c r="B338" s="92">
        <f>'Parameter Input'!$L$149</f>
        <v>0.06</v>
      </c>
      <c r="C338" s="91">
        <f>'Parameter Input'!$M$149</f>
        <v>0.06</v>
      </c>
      <c r="D338" s="1" t="s">
        <v>57</v>
      </c>
      <c r="L338" s="54">
        <f>'Parameter Input'!$O$149</f>
        <v>17</v>
      </c>
      <c r="M338" s="37">
        <v>0</v>
      </c>
      <c r="N338" s="37">
        <v>1</v>
      </c>
      <c r="O338" s="37">
        <f>'Parameter Input'!$P$149</f>
        <v>0.9</v>
      </c>
      <c r="P338" s="55">
        <f>'Parameter Input'!$Q$149</f>
        <v>0.4</v>
      </c>
      <c r="Q338" s="4">
        <f t="shared" si="228"/>
        <v>0.99780374543478534</v>
      </c>
      <c r="R338" s="4">
        <f t="shared" si="228"/>
        <v>0.99685359315256394</v>
      </c>
      <c r="S338" s="4">
        <f t="shared" si="228"/>
        <v>0.99549347132349975</v>
      </c>
      <c r="T338" s="4">
        <f t="shared" si="228"/>
        <v>0.99354772139898062</v>
      </c>
      <c r="U338" s="4">
        <f t="shared" si="228"/>
        <v>0.99076681540580536</v>
      </c>
      <c r="V338" s="4">
        <f t="shared" si="228"/>
        <v>0.9867978615748374</v>
      </c>
      <c r="W338" s="4">
        <f t="shared" si="228"/>
        <v>0.98114509762858249</v>
      </c>
      <c r="X338" s="4">
        <f t="shared" si="228"/>
        <v>0.97311898315872036</v>
      </c>
      <c r="Y338" s="4">
        <f t="shared" si="228"/>
        <v>0.96177484161592774</v>
      </c>
      <c r="Z338" s="4">
        <f t="shared" si="228"/>
        <v>0.94584787155511363</v>
      </c>
      <c r="AA338" s="4">
        <f t="shared" si="228"/>
        <v>0.92370360150141495</v>
      </c>
      <c r="AB338" s="4">
        <f t="shared" si="228"/>
        <v>0.89334463567658451</v>
      </c>
      <c r="AC338" s="4">
        <f t="shared" si="228"/>
        <v>0.85254543874327005</v>
      </c>
      <c r="AD338" s="4">
        <f t="shared" si="228"/>
        <v>0.79921300652623883</v>
      </c>
      <c r="AE338" s="4">
        <f t="shared" si="228"/>
        <v>0.73204982249993378</v>
      </c>
      <c r="AF338" s="4">
        <f t="shared" si="228"/>
        <v>0.65145592958786691</v>
      </c>
      <c r="AG338" s="4">
        <f t="shared" si="228"/>
        <v>0.56032247880849573</v>
      </c>
      <c r="AH338" s="4">
        <f t="shared" si="228"/>
        <v>0.46411326873185343</v>
      </c>
      <c r="AI338" s="4">
        <f t="shared" si="228"/>
        <v>0.36979727595523937</v>
      </c>
      <c r="AJ338" s="4">
        <f t="shared" si="228"/>
        <v>0.28393948637231203</v>
      </c>
      <c r="AK338" s="4">
        <f t="shared" si="228"/>
        <v>0.21097259161117732</v>
      </c>
      <c r="AL338" s="4">
        <f t="shared" si="228"/>
        <v>0.15253917653798199</v>
      </c>
      <c r="AM338" s="4">
        <f t="shared" si="228"/>
        <v>0.10795188737709993</v>
      </c>
      <c r="AN338" s="4">
        <f t="shared" si="228"/>
        <v>7.5176653938091809E-2</v>
      </c>
      <c r="AO338" s="4">
        <f t="shared" si="228"/>
        <v>5.1742836177502194E-2</v>
      </c>
      <c r="AP338" s="4">
        <f t="shared" si="228"/>
        <v>3.5319190625345942E-2</v>
      </c>
      <c r="AQ338" s="4">
        <f t="shared" si="228"/>
        <v>2.3969442072658165E-2</v>
      </c>
      <c r="AR338" s="4">
        <f t="shared" si="228"/>
        <v>1.6202243558389728E-2</v>
      </c>
    </row>
    <row r="339" spans="1:44" x14ac:dyDescent="0.25">
      <c r="A339" s="24" t="s">
        <v>37</v>
      </c>
      <c r="B339" s="60">
        <f>'Parameter Input'!B181</f>
        <v>1208235.294117647</v>
      </c>
      <c r="C339" s="61">
        <f>'Parameter Input'!C181</f>
        <v>1208235.294117647</v>
      </c>
      <c r="D339" s="1" t="s">
        <v>38</v>
      </c>
      <c r="L339" s="54">
        <f>'Parameter Input'!E181</f>
        <v>17</v>
      </c>
      <c r="M339" s="37">
        <v>0</v>
      </c>
      <c r="N339" s="37">
        <v>1</v>
      </c>
      <c r="O339" s="37">
        <f>'Parameter Input'!F181</f>
        <v>0.9</v>
      </c>
      <c r="P339" s="55">
        <f>'Parameter Input'!G181</f>
        <v>0.4</v>
      </c>
      <c r="Q339" s="4">
        <f t="shared" si="228"/>
        <v>0.99780374543478534</v>
      </c>
      <c r="R339" s="4">
        <f t="shared" si="228"/>
        <v>0.99685359315256394</v>
      </c>
      <c r="S339" s="4">
        <f t="shared" si="228"/>
        <v>0.99549347132349975</v>
      </c>
      <c r="T339" s="4">
        <f t="shared" si="228"/>
        <v>0.99354772139898062</v>
      </c>
      <c r="U339" s="4">
        <f t="shared" si="228"/>
        <v>0.99076681540580536</v>
      </c>
      <c r="V339" s="4">
        <f t="shared" si="228"/>
        <v>0.9867978615748374</v>
      </c>
      <c r="W339" s="4">
        <f t="shared" si="228"/>
        <v>0.98114509762858249</v>
      </c>
      <c r="X339" s="4">
        <f t="shared" si="228"/>
        <v>0.97311898315872036</v>
      </c>
      <c r="Y339" s="4">
        <f t="shared" si="228"/>
        <v>0.96177484161592774</v>
      </c>
      <c r="Z339" s="4">
        <f t="shared" si="228"/>
        <v>0.94584787155511363</v>
      </c>
      <c r="AA339" s="4">
        <f t="shared" si="228"/>
        <v>0.92370360150141495</v>
      </c>
      <c r="AB339" s="4">
        <f t="shared" si="228"/>
        <v>0.89334463567658451</v>
      </c>
      <c r="AC339" s="4">
        <f t="shared" si="228"/>
        <v>0.85254543874327005</v>
      </c>
      <c r="AD339" s="4">
        <f t="shared" si="228"/>
        <v>0.79921300652623883</v>
      </c>
      <c r="AE339" s="4">
        <f t="shared" si="228"/>
        <v>0.73204982249993378</v>
      </c>
      <c r="AF339" s="4">
        <f t="shared" si="228"/>
        <v>0.65145592958786691</v>
      </c>
      <c r="AG339" s="4">
        <f t="shared" si="228"/>
        <v>0.56032247880849573</v>
      </c>
      <c r="AH339" s="4">
        <f t="shared" si="228"/>
        <v>0.46411326873185343</v>
      </c>
      <c r="AI339" s="4">
        <f t="shared" si="228"/>
        <v>0.36979727595523937</v>
      </c>
      <c r="AJ339" s="4">
        <f t="shared" si="228"/>
        <v>0.28393948637231203</v>
      </c>
      <c r="AK339" s="4">
        <f t="shared" si="228"/>
        <v>0.21097259161117732</v>
      </c>
      <c r="AL339" s="4">
        <f t="shared" si="228"/>
        <v>0.15253917653798199</v>
      </c>
      <c r="AM339" s="4">
        <f t="shared" si="228"/>
        <v>0.10795188737709993</v>
      </c>
      <c r="AN339" s="4">
        <f t="shared" si="228"/>
        <v>7.5176653938091809E-2</v>
      </c>
      <c r="AO339" s="4">
        <f t="shared" si="228"/>
        <v>5.1742836177502194E-2</v>
      </c>
      <c r="AP339" s="4">
        <f t="shared" si="228"/>
        <v>3.5319190625345942E-2</v>
      </c>
      <c r="AQ339" s="4">
        <f t="shared" si="228"/>
        <v>2.3969442072658165E-2</v>
      </c>
      <c r="AR339" s="4">
        <f t="shared" si="228"/>
        <v>1.6202243558389728E-2</v>
      </c>
    </row>
    <row r="340" spans="1:44" x14ac:dyDescent="0.25">
      <c r="A340" s="24" t="s">
        <v>52</v>
      </c>
      <c r="B340" s="60">
        <f>'Parameter Input'!$L$145</f>
        <v>488235.29411764705</v>
      </c>
      <c r="C340" s="61">
        <f>'Parameter Input'!$M$145</f>
        <v>488235.29411764705</v>
      </c>
      <c r="D340" s="1" t="s">
        <v>38</v>
      </c>
      <c r="L340" s="54">
        <f>'Parameter Input'!$O$145</f>
        <v>17</v>
      </c>
      <c r="M340" s="37">
        <v>0</v>
      </c>
      <c r="N340" s="37">
        <v>1</v>
      </c>
      <c r="O340" s="37">
        <f>'Parameter Input'!$P$145</f>
        <v>0.9</v>
      </c>
      <c r="P340" s="55">
        <f>'Parameter Input'!$Q$145</f>
        <v>0.4</v>
      </c>
      <c r="Q340" s="4">
        <f t="shared" si="228"/>
        <v>0.99780374543478534</v>
      </c>
      <c r="R340" s="4">
        <f t="shared" si="228"/>
        <v>0.99685359315256394</v>
      </c>
      <c r="S340" s="4">
        <f t="shared" si="228"/>
        <v>0.99549347132349975</v>
      </c>
      <c r="T340" s="4">
        <f t="shared" si="228"/>
        <v>0.99354772139898062</v>
      </c>
      <c r="U340" s="4">
        <f t="shared" si="228"/>
        <v>0.99076681540580536</v>
      </c>
      <c r="V340" s="4">
        <f t="shared" si="228"/>
        <v>0.9867978615748374</v>
      </c>
      <c r="W340" s="4">
        <f t="shared" si="228"/>
        <v>0.98114509762858249</v>
      </c>
      <c r="X340" s="4">
        <f t="shared" si="228"/>
        <v>0.97311898315872036</v>
      </c>
      <c r="Y340" s="4">
        <f t="shared" si="228"/>
        <v>0.96177484161592774</v>
      </c>
      <c r="Z340" s="4">
        <f t="shared" si="228"/>
        <v>0.94584787155511363</v>
      </c>
      <c r="AA340" s="4">
        <f t="shared" si="228"/>
        <v>0.92370360150141495</v>
      </c>
      <c r="AB340" s="4">
        <f t="shared" si="228"/>
        <v>0.89334463567658451</v>
      </c>
      <c r="AC340" s="4">
        <f t="shared" si="228"/>
        <v>0.85254543874327005</v>
      </c>
      <c r="AD340" s="4">
        <f t="shared" si="228"/>
        <v>0.79921300652623883</v>
      </c>
      <c r="AE340" s="4">
        <f t="shared" si="228"/>
        <v>0.73204982249993378</v>
      </c>
      <c r="AF340" s="4">
        <f t="shared" si="228"/>
        <v>0.65145592958786691</v>
      </c>
      <c r="AG340" s="4">
        <f t="shared" si="228"/>
        <v>0.56032247880849573</v>
      </c>
      <c r="AH340" s="4">
        <f t="shared" si="228"/>
        <v>0.46411326873185343</v>
      </c>
      <c r="AI340" s="4">
        <f t="shared" si="228"/>
        <v>0.36979727595523937</v>
      </c>
      <c r="AJ340" s="4">
        <f t="shared" si="228"/>
        <v>0.28393948637231203</v>
      </c>
      <c r="AK340" s="4">
        <f t="shared" si="228"/>
        <v>0.21097259161117732</v>
      </c>
      <c r="AL340" s="4">
        <f t="shared" si="228"/>
        <v>0.15253917653798199</v>
      </c>
      <c r="AM340" s="4">
        <f t="shared" si="228"/>
        <v>0.10795188737709993</v>
      </c>
      <c r="AN340" s="4">
        <f t="shared" si="228"/>
        <v>7.5176653938091809E-2</v>
      </c>
      <c r="AO340" s="4">
        <f t="shared" si="228"/>
        <v>5.1742836177502194E-2</v>
      </c>
      <c r="AP340" s="4">
        <f t="shared" si="228"/>
        <v>3.5319190625345942E-2</v>
      </c>
      <c r="AQ340" s="4">
        <f t="shared" si="228"/>
        <v>2.3969442072658165E-2</v>
      </c>
      <c r="AR340" s="4">
        <f t="shared" si="228"/>
        <v>1.6202243558389728E-2</v>
      </c>
    </row>
    <row r="341" spans="1:44" x14ac:dyDescent="0.25">
      <c r="A341" s="24" t="s">
        <v>273</v>
      </c>
      <c r="B341" s="92">
        <f>'Parameter Input'!B186</f>
        <v>0.81280569096848254</v>
      </c>
      <c r="C341" s="61">
        <f>'Parameter Input'!C186</f>
        <v>0.81280569096848254</v>
      </c>
      <c r="D341" s="1" t="s">
        <v>76</v>
      </c>
      <c r="L341" s="54">
        <f>'Parameter Input'!E186</f>
        <v>17</v>
      </c>
      <c r="M341" s="37">
        <v>0</v>
      </c>
      <c r="N341" s="37">
        <v>1</v>
      </c>
      <c r="O341" s="37">
        <f>'Parameter Input'!F186</f>
        <v>0.9</v>
      </c>
      <c r="P341" s="55">
        <f>'Parameter Input'!G186</f>
        <v>0.4</v>
      </c>
      <c r="Q341" s="4">
        <f t="shared" si="228"/>
        <v>0.99780374543478534</v>
      </c>
      <c r="R341" s="4">
        <f t="shared" si="228"/>
        <v>0.99685359315256394</v>
      </c>
      <c r="S341" s="4">
        <f t="shared" si="228"/>
        <v>0.99549347132349975</v>
      </c>
      <c r="T341" s="4">
        <f t="shared" si="228"/>
        <v>0.99354772139898062</v>
      </c>
      <c r="U341" s="4">
        <f t="shared" si="228"/>
        <v>0.99076681540580536</v>
      </c>
      <c r="V341" s="4">
        <f t="shared" si="228"/>
        <v>0.9867978615748374</v>
      </c>
      <c r="W341" s="4">
        <f t="shared" si="228"/>
        <v>0.98114509762858249</v>
      </c>
      <c r="X341" s="4">
        <f t="shared" si="228"/>
        <v>0.97311898315872036</v>
      </c>
      <c r="Y341" s="4">
        <f t="shared" si="228"/>
        <v>0.96177484161592774</v>
      </c>
      <c r="Z341" s="4">
        <f t="shared" si="228"/>
        <v>0.94584787155511363</v>
      </c>
      <c r="AA341" s="4">
        <f t="shared" si="228"/>
        <v>0.92370360150141495</v>
      </c>
      <c r="AB341" s="4">
        <f t="shared" si="228"/>
        <v>0.89334463567658451</v>
      </c>
      <c r="AC341" s="4">
        <f t="shared" si="228"/>
        <v>0.85254543874327005</v>
      </c>
      <c r="AD341" s="4">
        <f t="shared" si="228"/>
        <v>0.79921300652623883</v>
      </c>
      <c r="AE341" s="4">
        <f t="shared" si="228"/>
        <v>0.73204982249993378</v>
      </c>
      <c r="AF341" s="4">
        <f t="shared" si="228"/>
        <v>0.65145592958786691</v>
      </c>
      <c r="AG341" s="4">
        <f t="shared" si="228"/>
        <v>0.56032247880849573</v>
      </c>
      <c r="AH341" s="4">
        <f t="shared" si="228"/>
        <v>0.46411326873185343</v>
      </c>
      <c r="AI341" s="4">
        <f t="shared" si="228"/>
        <v>0.36979727595523937</v>
      </c>
      <c r="AJ341" s="4">
        <f t="shared" si="228"/>
        <v>0.28393948637231203</v>
      </c>
      <c r="AK341" s="4">
        <f t="shared" si="228"/>
        <v>0.21097259161117732</v>
      </c>
      <c r="AL341" s="4">
        <f t="shared" si="228"/>
        <v>0.15253917653798199</v>
      </c>
      <c r="AM341" s="4">
        <f t="shared" si="228"/>
        <v>0.10795188737709993</v>
      </c>
      <c r="AN341" s="4">
        <f t="shared" si="228"/>
        <v>7.5176653938091809E-2</v>
      </c>
      <c r="AO341" s="4">
        <f t="shared" si="228"/>
        <v>5.1742836177502194E-2</v>
      </c>
      <c r="AP341" s="4">
        <f t="shared" si="228"/>
        <v>3.5319190625345942E-2</v>
      </c>
      <c r="AQ341" s="4">
        <f t="shared" si="228"/>
        <v>2.3969442072658165E-2</v>
      </c>
      <c r="AR341" s="4">
        <f t="shared" si="228"/>
        <v>1.6202243558389728E-2</v>
      </c>
    </row>
    <row r="342" spans="1:44" x14ac:dyDescent="0.25">
      <c r="A342" s="24" t="s">
        <v>59</v>
      </c>
      <c r="B342" s="60">
        <f>'Parameter Input'!$L$146</f>
        <v>647</v>
      </c>
      <c r="C342" s="61">
        <f>'Parameter Input'!$M$146</f>
        <v>600</v>
      </c>
      <c r="D342" s="1" t="s">
        <v>60</v>
      </c>
      <c r="L342" s="54">
        <f>'Parameter Input'!$O$146</f>
        <v>17</v>
      </c>
      <c r="M342" s="37">
        <v>0</v>
      </c>
      <c r="N342" s="37">
        <v>1</v>
      </c>
      <c r="O342" s="37">
        <f>'Parameter Input'!$P$146</f>
        <v>0.9</v>
      </c>
      <c r="P342" s="55">
        <f>'Parameter Input'!$Q$146</f>
        <v>0.4</v>
      </c>
      <c r="Q342" s="4">
        <f t="shared" si="228"/>
        <v>0.99780374543478534</v>
      </c>
      <c r="R342" s="4">
        <f t="shared" si="228"/>
        <v>0.99685359315256394</v>
      </c>
      <c r="S342" s="4">
        <f t="shared" si="228"/>
        <v>0.99549347132349975</v>
      </c>
      <c r="T342" s="4">
        <f t="shared" si="228"/>
        <v>0.99354772139898062</v>
      </c>
      <c r="U342" s="4">
        <f t="shared" si="228"/>
        <v>0.99076681540580536</v>
      </c>
      <c r="V342" s="4">
        <f t="shared" si="228"/>
        <v>0.9867978615748374</v>
      </c>
      <c r="W342" s="4">
        <f t="shared" si="228"/>
        <v>0.98114509762858249</v>
      </c>
      <c r="X342" s="4">
        <f t="shared" si="228"/>
        <v>0.97311898315872036</v>
      </c>
      <c r="Y342" s="4">
        <f t="shared" si="228"/>
        <v>0.96177484161592774</v>
      </c>
      <c r="Z342" s="4">
        <f t="shared" si="228"/>
        <v>0.94584787155511363</v>
      </c>
      <c r="AA342" s="4">
        <f t="shared" si="228"/>
        <v>0.92370360150141495</v>
      </c>
      <c r="AB342" s="4">
        <f t="shared" si="228"/>
        <v>0.89334463567658451</v>
      </c>
      <c r="AC342" s="4">
        <f t="shared" si="228"/>
        <v>0.85254543874327005</v>
      </c>
      <c r="AD342" s="4">
        <f t="shared" si="228"/>
        <v>0.79921300652623883</v>
      </c>
      <c r="AE342" s="4">
        <f t="shared" si="228"/>
        <v>0.73204982249993378</v>
      </c>
      <c r="AF342" s="4">
        <f t="shared" si="228"/>
        <v>0.65145592958786691</v>
      </c>
      <c r="AG342" s="4">
        <f t="shared" si="228"/>
        <v>0.56032247880849573</v>
      </c>
      <c r="AH342" s="4">
        <f t="shared" si="228"/>
        <v>0.46411326873185343</v>
      </c>
      <c r="AI342" s="4">
        <f t="shared" si="228"/>
        <v>0.36979727595523937</v>
      </c>
      <c r="AJ342" s="4">
        <f t="shared" si="228"/>
        <v>0.28393948637231203</v>
      </c>
      <c r="AK342" s="4">
        <f t="shared" si="228"/>
        <v>0.21097259161117732</v>
      </c>
      <c r="AL342" s="4">
        <f t="shared" si="228"/>
        <v>0.15253917653798199</v>
      </c>
      <c r="AM342" s="4">
        <f t="shared" si="228"/>
        <v>0.10795188737709993</v>
      </c>
      <c r="AN342" s="4">
        <f t="shared" si="228"/>
        <v>7.5176653938091809E-2</v>
      </c>
      <c r="AO342" s="4">
        <f t="shared" si="228"/>
        <v>5.1742836177502194E-2</v>
      </c>
      <c r="AP342" s="4">
        <f t="shared" si="228"/>
        <v>3.5319190625345942E-2</v>
      </c>
      <c r="AQ342" s="4">
        <f t="shared" si="228"/>
        <v>2.3969442072658165E-2</v>
      </c>
      <c r="AR342" s="4">
        <f t="shared" si="228"/>
        <v>1.6202243558389728E-2</v>
      </c>
    </row>
    <row r="343" spans="1:44" x14ac:dyDescent="0.25">
      <c r="A343" s="24" t="s">
        <v>67</v>
      </c>
      <c r="B343" s="78">
        <f>'Parameter Input'!$L$147</f>
        <v>0.06</v>
      </c>
      <c r="C343" s="61">
        <f>'Parameter Input'!$M$147</f>
        <v>0.06</v>
      </c>
      <c r="D343" s="1" t="s">
        <v>68</v>
      </c>
      <c r="L343" s="54">
        <f>'Parameter Input'!$O$147</f>
        <v>17</v>
      </c>
      <c r="M343" s="37">
        <v>0</v>
      </c>
      <c r="N343" s="37">
        <v>1</v>
      </c>
      <c r="O343" s="37">
        <f>'Parameter Input'!$P$147</f>
        <v>0.9</v>
      </c>
      <c r="P343" s="55">
        <f>'Parameter Input'!$Q$147</f>
        <v>0.4</v>
      </c>
      <c r="Q343" s="4">
        <f t="shared" si="228"/>
        <v>0.99780374543478534</v>
      </c>
      <c r="R343" s="4">
        <f t="shared" si="228"/>
        <v>0.99685359315256394</v>
      </c>
      <c r="S343" s="4">
        <f t="shared" si="228"/>
        <v>0.99549347132349975</v>
      </c>
      <c r="T343" s="4">
        <f t="shared" ref="T343:AI350" si="229">$N343+($M343-$N343)*((1/(1+EXP(-$P343*(T$9-$L343)))^$O343))</f>
        <v>0.99354772139898062</v>
      </c>
      <c r="U343" s="4">
        <f t="shared" si="229"/>
        <v>0.99076681540580536</v>
      </c>
      <c r="V343" s="4">
        <f t="shared" si="229"/>
        <v>0.9867978615748374</v>
      </c>
      <c r="W343" s="4">
        <f t="shared" si="229"/>
        <v>0.98114509762858249</v>
      </c>
      <c r="X343" s="4">
        <f t="shared" si="229"/>
        <v>0.97311898315872036</v>
      </c>
      <c r="Y343" s="4">
        <f t="shared" si="229"/>
        <v>0.96177484161592774</v>
      </c>
      <c r="Z343" s="4">
        <f t="shared" si="229"/>
        <v>0.94584787155511363</v>
      </c>
      <c r="AA343" s="4">
        <f t="shared" si="229"/>
        <v>0.92370360150141495</v>
      </c>
      <c r="AB343" s="4">
        <f t="shared" si="229"/>
        <v>0.89334463567658451</v>
      </c>
      <c r="AC343" s="4">
        <f t="shared" si="229"/>
        <v>0.85254543874327005</v>
      </c>
      <c r="AD343" s="4">
        <f t="shared" si="229"/>
        <v>0.79921300652623883</v>
      </c>
      <c r="AE343" s="4">
        <f t="shared" si="229"/>
        <v>0.73204982249993378</v>
      </c>
      <c r="AF343" s="4">
        <f t="shared" si="229"/>
        <v>0.65145592958786691</v>
      </c>
      <c r="AG343" s="4">
        <f t="shared" si="229"/>
        <v>0.56032247880849573</v>
      </c>
      <c r="AH343" s="4">
        <f t="shared" si="229"/>
        <v>0.46411326873185343</v>
      </c>
      <c r="AI343" s="4">
        <f t="shared" si="229"/>
        <v>0.36979727595523937</v>
      </c>
      <c r="AJ343" s="4">
        <f t="shared" ref="AJ343:AR350" si="230">$N343+($M343-$N343)*((1/(1+EXP(-$P343*(AJ$9-$L343)))^$O343))</f>
        <v>0.28393948637231203</v>
      </c>
      <c r="AK343" s="4">
        <f t="shared" si="230"/>
        <v>0.21097259161117732</v>
      </c>
      <c r="AL343" s="4">
        <f t="shared" si="230"/>
        <v>0.15253917653798199</v>
      </c>
      <c r="AM343" s="4">
        <f t="shared" si="230"/>
        <v>0.10795188737709993</v>
      </c>
      <c r="AN343" s="4">
        <f t="shared" si="230"/>
        <v>7.5176653938091809E-2</v>
      </c>
      <c r="AO343" s="4">
        <f t="shared" si="230"/>
        <v>5.1742836177502194E-2</v>
      </c>
      <c r="AP343" s="4">
        <f t="shared" si="230"/>
        <v>3.5319190625345942E-2</v>
      </c>
      <c r="AQ343" s="4">
        <f t="shared" si="230"/>
        <v>2.3969442072658165E-2</v>
      </c>
      <c r="AR343" s="4">
        <f t="shared" si="230"/>
        <v>1.6202243558389728E-2</v>
      </c>
    </row>
    <row r="344" spans="1:44" x14ac:dyDescent="0.25">
      <c r="A344" s="24" t="s">
        <v>206</v>
      </c>
      <c r="B344" s="78">
        <f>'Parameter Input'!L150</f>
        <v>0</v>
      </c>
      <c r="C344" s="61">
        <f>'Parameter Input'!M150</f>
        <v>0</v>
      </c>
      <c r="D344" s="1"/>
      <c r="L344" s="54">
        <f>'Parameter Input'!O150</f>
        <v>17</v>
      </c>
      <c r="M344" s="37">
        <v>0</v>
      </c>
      <c r="N344" s="37">
        <v>1</v>
      </c>
      <c r="O344" s="37">
        <f>'Parameter Input'!P150</f>
        <v>0.9</v>
      </c>
      <c r="P344" s="55">
        <f>'Parameter Input'!Q150</f>
        <v>0.4</v>
      </c>
      <c r="Q344" s="4">
        <f t="shared" ref="Q344:AR344" si="231">$N344+($M344-$N344)*((1/(1+EXP(-$P344*(Q$9-$L344)))^$O344))</f>
        <v>0.99780374543478534</v>
      </c>
      <c r="R344" s="4">
        <f t="shared" si="231"/>
        <v>0.99685359315256394</v>
      </c>
      <c r="S344" s="4">
        <f t="shared" si="231"/>
        <v>0.99549347132349975</v>
      </c>
      <c r="T344" s="4">
        <f t="shared" si="231"/>
        <v>0.99354772139898062</v>
      </c>
      <c r="U344" s="4">
        <f t="shared" si="231"/>
        <v>0.99076681540580536</v>
      </c>
      <c r="V344" s="4">
        <f t="shared" si="231"/>
        <v>0.9867978615748374</v>
      </c>
      <c r="W344" s="4">
        <f t="shared" si="231"/>
        <v>0.98114509762858249</v>
      </c>
      <c r="X344" s="4">
        <f t="shared" si="231"/>
        <v>0.97311898315872036</v>
      </c>
      <c r="Y344" s="4">
        <f t="shared" si="231"/>
        <v>0.96177484161592774</v>
      </c>
      <c r="Z344" s="4">
        <f t="shared" si="231"/>
        <v>0.94584787155511363</v>
      </c>
      <c r="AA344" s="4">
        <f t="shared" si="231"/>
        <v>0.92370360150141495</v>
      </c>
      <c r="AB344" s="4">
        <f t="shared" si="231"/>
        <v>0.89334463567658451</v>
      </c>
      <c r="AC344" s="4">
        <f t="shared" si="231"/>
        <v>0.85254543874327005</v>
      </c>
      <c r="AD344" s="4">
        <f t="shared" si="231"/>
        <v>0.79921300652623883</v>
      </c>
      <c r="AE344" s="4">
        <f t="shared" si="231"/>
        <v>0.73204982249993378</v>
      </c>
      <c r="AF344" s="4">
        <f t="shared" si="231"/>
        <v>0.65145592958786691</v>
      </c>
      <c r="AG344" s="4">
        <f t="shared" si="231"/>
        <v>0.56032247880849573</v>
      </c>
      <c r="AH344" s="4">
        <f t="shared" si="231"/>
        <v>0.46411326873185343</v>
      </c>
      <c r="AI344" s="4">
        <f t="shared" si="231"/>
        <v>0.36979727595523937</v>
      </c>
      <c r="AJ344" s="4">
        <f t="shared" si="231"/>
        <v>0.28393948637231203</v>
      </c>
      <c r="AK344" s="4">
        <f t="shared" si="231"/>
        <v>0.21097259161117732</v>
      </c>
      <c r="AL344" s="4">
        <f t="shared" si="231"/>
        <v>0.15253917653798199</v>
      </c>
      <c r="AM344" s="4">
        <f t="shared" si="231"/>
        <v>0.10795188737709993</v>
      </c>
      <c r="AN344" s="4">
        <f t="shared" si="231"/>
        <v>7.5176653938091809E-2</v>
      </c>
      <c r="AO344" s="4">
        <f t="shared" si="231"/>
        <v>5.1742836177502194E-2</v>
      </c>
      <c r="AP344" s="4">
        <f t="shared" si="231"/>
        <v>3.5319190625345942E-2</v>
      </c>
      <c r="AQ344" s="4">
        <f t="shared" si="231"/>
        <v>2.3969442072658165E-2</v>
      </c>
      <c r="AR344" s="4">
        <f t="shared" si="231"/>
        <v>1.6202243558389728E-2</v>
      </c>
    </row>
    <row r="345" spans="1:44" x14ac:dyDescent="0.25">
      <c r="A345" s="24" t="s">
        <v>41</v>
      </c>
      <c r="B345" s="60">
        <f>'Parameter Input'!$L$144</f>
        <v>25</v>
      </c>
      <c r="C345" s="61">
        <f>'Parameter Input'!$M$144</f>
        <v>25</v>
      </c>
      <c r="D345" s="1" t="s">
        <v>42</v>
      </c>
      <c r="L345" s="54">
        <f>'Parameter Input'!$O$144</f>
        <v>17</v>
      </c>
      <c r="M345" s="37">
        <v>0</v>
      </c>
      <c r="N345" s="37">
        <v>1</v>
      </c>
      <c r="O345" s="37">
        <f>'Parameter Input'!$P$144</f>
        <v>0.9</v>
      </c>
      <c r="P345" s="55">
        <f>'Parameter Input'!$Q$144</f>
        <v>0.4</v>
      </c>
      <c r="Q345" s="4">
        <f t="shared" ref="Q345:AF350" si="232">$N345+($M345-$N345)*((1/(1+EXP(-$P345*(Q$9-$L345)))^$O345))</f>
        <v>0.99780374543478534</v>
      </c>
      <c r="R345" s="4">
        <f t="shared" si="232"/>
        <v>0.99685359315256394</v>
      </c>
      <c r="S345" s="4">
        <f t="shared" si="232"/>
        <v>0.99549347132349975</v>
      </c>
      <c r="T345" s="4">
        <f t="shared" si="232"/>
        <v>0.99354772139898062</v>
      </c>
      <c r="U345" s="4">
        <f t="shared" si="232"/>
        <v>0.99076681540580536</v>
      </c>
      <c r="V345" s="4">
        <f t="shared" si="232"/>
        <v>0.9867978615748374</v>
      </c>
      <c r="W345" s="4">
        <f t="shared" si="232"/>
        <v>0.98114509762858249</v>
      </c>
      <c r="X345" s="4">
        <f t="shared" si="232"/>
        <v>0.97311898315872036</v>
      </c>
      <c r="Y345" s="4">
        <f t="shared" si="232"/>
        <v>0.96177484161592774</v>
      </c>
      <c r="Z345" s="4">
        <f t="shared" si="232"/>
        <v>0.94584787155511363</v>
      </c>
      <c r="AA345" s="4">
        <f t="shared" si="232"/>
        <v>0.92370360150141495</v>
      </c>
      <c r="AB345" s="4">
        <f t="shared" si="232"/>
        <v>0.89334463567658451</v>
      </c>
      <c r="AC345" s="4">
        <f t="shared" si="232"/>
        <v>0.85254543874327005</v>
      </c>
      <c r="AD345" s="4">
        <f t="shared" si="232"/>
        <v>0.79921300652623883</v>
      </c>
      <c r="AE345" s="4">
        <f t="shared" si="232"/>
        <v>0.73204982249993378</v>
      </c>
      <c r="AF345" s="4">
        <f t="shared" si="232"/>
        <v>0.65145592958786691</v>
      </c>
      <c r="AG345" s="4">
        <f t="shared" si="229"/>
        <v>0.56032247880849573</v>
      </c>
      <c r="AH345" s="4">
        <f t="shared" si="229"/>
        <v>0.46411326873185343</v>
      </c>
      <c r="AI345" s="4">
        <f t="shared" si="229"/>
        <v>0.36979727595523937</v>
      </c>
      <c r="AJ345" s="4">
        <f t="shared" si="230"/>
        <v>0.28393948637231203</v>
      </c>
      <c r="AK345" s="4">
        <f t="shared" si="230"/>
        <v>0.21097259161117732</v>
      </c>
      <c r="AL345" s="4">
        <f t="shared" si="230"/>
        <v>0.15253917653798199</v>
      </c>
      <c r="AM345" s="4">
        <f t="shared" si="230"/>
        <v>0.10795188737709993</v>
      </c>
      <c r="AN345" s="4">
        <f t="shared" si="230"/>
        <v>7.5176653938091809E-2</v>
      </c>
      <c r="AO345" s="4">
        <f t="shared" si="230"/>
        <v>5.1742836177502194E-2</v>
      </c>
      <c r="AP345" s="4">
        <f t="shared" si="230"/>
        <v>3.5319190625345942E-2</v>
      </c>
      <c r="AQ345" s="4">
        <f t="shared" si="230"/>
        <v>2.3969442072658165E-2</v>
      </c>
      <c r="AR345" s="4">
        <f t="shared" si="230"/>
        <v>1.6202243558389728E-2</v>
      </c>
    </row>
    <row r="346" spans="1:44" x14ac:dyDescent="0.25">
      <c r="A346" s="24" t="s">
        <v>70</v>
      </c>
      <c r="B346" s="60">
        <f>'Parameter Input'!B185</f>
        <v>25</v>
      </c>
      <c r="C346" s="61">
        <f>'Parameter Input'!C185</f>
        <v>25</v>
      </c>
      <c r="D346" s="1" t="s">
        <v>42</v>
      </c>
      <c r="L346" s="54">
        <f>'Parameter Input'!E185</f>
        <v>17</v>
      </c>
      <c r="M346" s="37">
        <v>0</v>
      </c>
      <c r="N346" s="37">
        <v>1</v>
      </c>
      <c r="O346" s="37">
        <f>'Parameter Input'!F185</f>
        <v>0.9</v>
      </c>
      <c r="P346" s="55">
        <f>'Parameter Input'!G185</f>
        <v>0.4</v>
      </c>
      <c r="Q346" s="4">
        <f t="shared" si="232"/>
        <v>0.99780374543478534</v>
      </c>
      <c r="R346" s="4">
        <f t="shared" si="232"/>
        <v>0.99685359315256394</v>
      </c>
      <c r="S346" s="4">
        <f t="shared" si="232"/>
        <v>0.99549347132349975</v>
      </c>
      <c r="T346" s="4">
        <f t="shared" si="232"/>
        <v>0.99354772139898062</v>
      </c>
      <c r="U346" s="4">
        <f t="shared" si="232"/>
        <v>0.99076681540580536</v>
      </c>
      <c r="V346" s="4">
        <f t="shared" si="232"/>
        <v>0.9867978615748374</v>
      </c>
      <c r="W346" s="4">
        <f t="shared" si="232"/>
        <v>0.98114509762858249</v>
      </c>
      <c r="X346" s="4">
        <f t="shared" si="232"/>
        <v>0.97311898315872036</v>
      </c>
      <c r="Y346" s="4">
        <f t="shared" si="232"/>
        <v>0.96177484161592774</v>
      </c>
      <c r="Z346" s="4">
        <f t="shared" si="232"/>
        <v>0.94584787155511363</v>
      </c>
      <c r="AA346" s="4">
        <f t="shared" si="232"/>
        <v>0.92370360150141495</v>
      </c>
      <c r="AB346" s="4">
        <f t="shared" si="232"/>
        <v>0.89334463567658451</v>
      </c>
      <c r="AC346" s="4">
        <f t="shared" si="232"/>
        <v>0.85254543874327005</v>
      </c>
      <c r="AD346" s="4">
        <f t="shared" si="232"/>
        <v>0.79921300652623883</v>
      </c>
      <c r="AE346" s="4">
        <f t="shared" si="232"/>
        <v>0.73204982249993378</v>
      </c>
      <c r="AF346" s="4">
        <f t="shared" si="232"/>
        <v>0.65145592958786691</v>
      </c>
      <c r="AG346" s="4">
        <f t="shared" si="229"/>
        <v>0.56032247880849573</v>
      </c>
      <c r="AH346" s="4">
        <f t="shared" si="229"/>
        <v>0.46411326873185343</v>
      </c>
      <c r="AI346" s="4">
        <f t="shared" si="229"/>
        <v>0.36979727595523937</v>
      </c>
      <c r="AJ346" s="4">
        <f t="shared" si="230"/>
        <v>0.28393948637231203</v>
      </c>
      <c r="AK346" s="4">
        <f t="shared" si="230"/>
        <v>0.21097259161117732</v>
      </c>
      <c r="AL346" s="4">
        <f t="shared" si="230"/>
        <v>0.15253917653798199</v>
      </c>
      <c r="AM346" s="4">
        <f t="shared" si="230"/>
        <v>0.10795188737709993</v>
      </c>
      <c r="AN346" s="4">
        <f t="shared" si="230"/>
        <v>7.5176653938091809E-2</v>
      </c>
      <c r="AO346" s="4">
        <f t="shared" si="230"/>
        <v>5.1742836177502194E-2</v>
      </c>
      <c r="AP346" s="4">
        <f t="shared" si="230"/>
        <v>3.5319190625345942E-2</v>
      </c>
      <c r="AQ346" s="4">
        <f t="shared" si="230"/>
        <v>2.3969442072658165E-2</v>
      </c>
      <c r="AR346" s="4">
        <f t="shared" si="230"/>
        <v>1.6202243558389728E-2</v>
      </c>
    </row>
    <row r="347" spans="1:44" x14ac:dyDescent="0.25">
      <c r="A347" s="24" t="s">
        <v>207</v>
      </c>
      <c r="B347" s="43">
        <f>'Parameter Input'!B182</f>
        <v>9450</v>
      </c>
      <c r="C347" s="44">
        <f>'Parameter Input'!C182</f>
        <v>9450</v>
      </c>
      <c r="D347" s="1" t="s">
        <v>49</v>
      </c>
      <c r="L347" s="54">
        <f>'Parameter Input'!E182</f>
        <v>17</v>
      </c>
      <c r="M347" s="37">
        <v>0</v>
      </c>
      <c r="N347" s="37">
        <v>1</v>
      </c>
      <c r="O347" s="37">
        <f>'Parameter Input'!F182</f>
        <v>0.9</v>
      </c>
      <c r="P347" s="55">
        <f>'Parameter Input'!G182</f>
        <v>0.4</v>
      </c>
      <c r="Q347" s="4">
        <f t="shared" si="232"/>
        <v>0.99780374543478534</v>
      </c>
      <c r="R347" s="4">
        <f t="shared" si="232"/>
        <v>0.99685359315256394</v>
      </c>
      <c r="S347" s="4">
        <f t="shared" si="232"/>
        <v>0.99549347132349975</v>
      </c>
      <c r="T347" s="4">
        <f t="shared" si="232"/>
        <v>0.99354772139898062</v>
      </c>
      <c r="U347" s="4">
        <f t="shared" si="232"/>
        <v>0.99076681540580536</v>
      </c>
      <c r="V347" s="4">
        <f t="shared" si="232"/>
        <v>0.9867978615748374</v>
      </c>
      <c r="W347" s="4">
        <f t="shared" si="232"/>
        <v>0.98114509762858249</v>
      </c>
      <c r="X347" s="4">
        <f t="shared" si="232"/>
        <v>0.97311898315872036</v>
      </c>
      <c r="Y347" s="4">
        <f t="shared" si="232"/>
        <v>0.96177484161592774</v>
      </c>
      <c r="Z347" s="4">
        <f t="shared" si="232"/>
        <v>0.94584787155511363</v>
      </c>
      <c r="AA347" s="4">
        <f t="shared" si="232"/>
        <v>0.92370360150141495</v>
      </c>
      <c r="AB347" s="4">
        <f t="shared" si="232"/>
        <v>0.89334463567658451</v>
      </c>
      <c r="AC347" s="4">
        <f t="shared" si="232"/>
        <v>0.85254543874327005</v>
      </c>
      <c r="AD347" s="4">
        <f t="shared" si="232"/>
        <v>0.79921300652623883</v>
      </c>
      <c r="AE347" s="4">
        <f t="shared" si="232"/>
        <v>0.73204982249993378</v>
      </c>
      <c r="AF347" s="4">
        <f t="shared" si="232"/>
        <v>0.65145592958786691</v>
      </c>
      <c r="AG347" s="4">
        <f t="shared" si="229"/>
        <v>0.56032247880849573</v>
      </c>
      <c r="AH347" s="4">
        <f t="shared" si="229"/>
        <v>0.46411326873185343</v>
      </c>
      <c r="AI347" s="4">
        <f t="shared" si="229"/>
        <v>0.36979727595523937</v>
      </c>
      <c r="AJ347" s="4">
        <f t="shared" si="230"/>
        <v>0.28393948637231203</v>
      </c>
      <c r="AK347" s="4">
        <f t="shared" si="230"/>
        <v>0.21097259161117732</v>
      </c>
      <c r="AL347" s="4">
        <f t="shared" si="230"/>
        <v>0.15253917653798199</v>
      </c>
      <c r="AM347" s="4">
        <f t="shared" si="230"/>
        <v>0.10795188737709993</v>
      </c>
      <c r="AN347" s="4">
        <f t="shared" si="230"/>
        <v>7.5176653938091809E-2</v>
      </c>
      <c r="AO347" s="4">
        <f t="shared" si="230"/>
        <v>5.1742836177502194E-2</v>
      </c>
      <c r="AP347" s="4">
        <f t="shared" si="230"/>
        <v>3.5319190625345942E-2</v>
      </c>
      <c r="AQ347" s="4">
        <f t="shared" si="230"/>
        <v>2.3969442072658165E-2</v>
      </c>
      <c r="AR347" s="4">
        <f t="shared" si="230"/>
        <v>1.6202243558389728E-2</v>
      </c>
    </row>
    <row r="348" spans="1:44" x14ac:dyDescent="0.25">
      <c r="A348" s="24" t="s">
        <v>56</v>
      </c>
      <c r="B348" s="45">
        <f>'Parameter Input'!B183</f>
        <v>0.51</v>
      </c>
      <c r="C348" s="46">
        <f>'Parameter Input'!C183</f>
        <v>0.51</v>
      </c>
      <c r="D348" s="1" t="s">
        <v>57</v>
      </c>
      <c r="L348" s="54">
        <f>'Parameter Input'!E183</f>
        <v>17</v>
      </c>
      <c r="M348" s="37">
        <v>0</v>
      </c>
      <c r="N348" s="37">
        <v>1</v>
      </c>
      <c r="O348" s="37">
        <f>'Parameter Input'!F183</f>
        <v>0.9</v>
      </c>
      <c r="P348" s="55">
        <f>'Parameter Input'!G183</f>
        <v>0.4</v>
      </c>
      <c r="Q348" s="4">
        <f t="shared" si="232"/>
        <v>0.99780374543478534</v>
      </c>
      <c r="R348" s="4">
        <f t="shared" si="232"/>
        <v>0.99685359315256394</v>
      </c>
      <c r="S348" s="4">
        <f t="shared" si="232"/>
        <v>0.99549347132349975</v>
      </c>
      <c r="T348" s="4">
        <f t="shared" si="232"/>
        <v>0.99354772139898062</v>
      </c>
      <c r="U348" s="4">
        <f t="shared" si="232"/>
        <v>0.99076681540580536</v>
      </c>
      <c r="V348" s="4">
        <f t="shared" si="232"/>
        <v>0.9867978615748374</v>
      </c>
      <c r="W348" s="4">
        <f t="shared" si="232"/>
        <v>0.98114509762858249</v>
      </c>
      <c r="X348" s="4">
        <f t="shared" si="232"/>
        <v>0.97311898315872036</v>
      </c>
      <c r="Y348" s="4">
        <f t="shared" si="232"/>
        <v>0.96177484161592774</v>
      </c>
      <c r="Z348" s="4">
        <f t="shared" si="232"/>
        <v>0.94584787155511363</v>
      </c>
      <c r="AA348" s="4">
        <f t="shared" si="232"/>
        <v>0.92370360150141495</v>
      </c>
      <c r="AB348" s="4">
        <f t="shared" si="232"/>
        <v>0.89334463567658451</v>
      </c>
      <c r="AC348" s="4">
        <f t="shared" si="232"/>
        <v>0.85254543874327005</v>
      </c>
      <c r="AD348" s="4">
        <f t="shared" si="232"/>
        <v>0.79921300652623883</v>
      </c>
      <c r="AE348" s="4">
        <f t="shared" si="232"/>
        <v>0.73204982249993378</v>
      </c>
      <c r="AF348" s="4">
        <f t="shared" si="232"/>
        <v>0.65145592958786691</v>
      </c>
      <c r="AG348" s="4">
        <f t="shared" si="229"/>
        <v>0.56032247880849573</v>
      </c>
      <c r="AH348" s="4">
        <f t="shared" si="229"/>
        <v>0.46411326873185343</v>
      </c>
      <c r="AI348" s="4">
        <f t="shared" si="229"/>
        <v>0.36979727595523937</v>
      </c>
      <c r="AJ348" s="4">
        <f t="shared" si="230"/>
        <v>0.28393948637231203</v>
      </c>
      <c r="AK348" s="4">
        <f t="shared" si="230"/>
        <v>0.21097259161117732</v>
      </c>
      <c r="AL348" s="4">
        <f t="shared" si="230"/>
        <v>0.15253917653798199</v>
      </c>
      <c r="AM348" s="4">
        <f t="shared" si="230"/>
        <v>0.10795188737709993</v>
      </c>
      <c r="AN348" s="4">
        <f t="shared" si="230"/>
        <v>7.5176653938091809E-2</v>
      </c>
      <c r="AO348" s="4">
        <f t="shared" si="230"/>
        <v>5.1742836177502194E-2</v>
      </c>
      <c r="AP348" s="4">
        <f t="shared" si="230"/>
        <v>3.5319190625345942E-2</v>
      </c>
      <c r="AQ348" s="4">
        <f t="shared" si="230"/>
        <v>2.3969442072658165E-2</v>
      </c>
      <c r="AR348" s="4">
        <f t="shared" si="230"/>
        <v>1.6202243558389728E-2</v>
      </c>
    </row>
    <row r="349" spans="1:44" x14ac:dyDescent="0.25">
      <c r="A349" s="24" t="s">
        <v>73</v>
      </c>
      <c r="B349" s="45">
        <f>'Parameter Input'!$L$148</f>
        <v>0</v>
      </c>
      <c r="C349" s="46">
        <f>'Parameter Input'!$M$148</f>
        <v>0</v>
      </c>
      <c r="D349" s="1" t="s">
        <v>57</v>
      </c>
      <c r="L349" s="54">
        <f>'Parameter Input'!$O$148</f>
        <v>17</v>
      </c>
      <c r="M349" s="37">
        <v>0</v>
      </c>
      <c r="N349" s="37">
        <v>1</v>
      </c>
      <c r="O349" s="37">
        <f>'Parameter Input'!$P$148</f>
        <v>0.9</v>
      </c>
      <c r="P349" s="55">
        <f>'Parameter Input'!$Q$148</f>
        <v>0.4</v>
      </c>
      <c r="Q349" s="4">
        <f t="shared" si="232"/>
        <v>0.99780374543478534</v>
      </c>
      <c r="R349" s="4">
        <f t="shared" si="232"/>
        <v>0.99685359315256394</v>
      </c>
      <c r="S349" s="4">
        <f t="shared" si="232"/>
        <v>0.99549347132349975</v>
      </c>
      <c r="T349" s="4">
        <f t="shared" si="232"/>
        <v>0.99354772139898062</v>
      </c>
      <c r="U349" s="4">
        <f t="shared" si="232"/>
        <v>0.99076681540580536</v>
      </c>
      <c r="V349" s="4">
        <f t="shared" si="232"/>
        <v>0.9867978615748374</v>
      </c>
      <c r="W349" s="4">
        <f t="shared" si="232"/>
        <v>0.98114509762858249</v>
      </c>
      <c r="X349" s="4">
        <f t="shared" si="232"/>
        <v>0.97311898315872036</v>
      </c>
      <c r="Y349" s="4">
        <f t="shared" si="232"/>
        <v>0.96177484161592774</v>
      </c>
      <c r="Z349" s="4">
        <f t="shared" si="232"/>
        <v>0.94584787155511363</v>
      </c>
      <c r="AA349" s="4">
        <f t="shared" si="232"/>
        <v>0.92370360150141495</v>
      </c>
      <c r="AB349" s="4">
        <f t="shared" si="232"/>
        <v>0.89334463567658451</v>
      </c>
      <c r="AC349" s="4">
        <f t="shared" si="232"/>
        <v>0.85254543874327005</v>
      </c>
      <c r="AD349" s="4">
        <f t="shared" si="232"/>
        <v>0.79921300652623883</v>
      </c>
      <c r="AE349" s="4">
        <f t="shared" si="232"/>
        <v>0.73204982249993378</v>
      </c>
      <c r="AF349" s="4">
        <f t="shared" si="232"/>
        <v>0.65145592958786691</v>
      </c>
      <c r="AG349" s="4">
        <f t="shared" si="229"/>
        <v>0.56032247880849573</v>
      </c>
      <c r="AH349" s="4">
        <f t="shared" si="229"/>
        <v>0.46411326873185343</v>
      </c>
      <c r="AI349" s="4">
        <f t="shared" si="229"/>
        <v>0.36979727595523937</v>
      </c>
      <c r="AJ349" s="4">
        <f t="shared" si="230"/>
        <v>0.28393948637231203</v>
      </c>
      <c r="AK349" s="4">
        <f t="shared" si="230"/>
        <v>0.21097259161117732</v>
      </c>
      <c r="AL349" s="4">
        <f t="shared" si="230"/>
        <v>0.15253917653798199</v>
      </c>
      <c r="AM349" s="4">
        <f t="shared" si="230"/>
        <v>0.10795188737709993</v>
      </c>
      <c r="AN349" s="4">
        <f t="shared" si="230"/>
        <v>7.5176653938091809E-2</v>
      </c>
      <c r="AO349" s="4">
        <f t="shared" si="230"/>
        <v>5.1742836177502194E-2</v>
      </c>
      <c r="AP349" s="4">
        <f t="shared" si="230"/>
        <v>3.5319190625345942E-2</v>
      </c>
      <c r="AQ349" s="4">
        <f t="shared" si="230"/>
        <v>2.3969442072658165E-2</v>
      </c>
      <c r="AR349" s="4">
        <f t="shared" si="230"/>
        <v>1.6202243558389728E-2</v>
      </c>
    </row>
    <row r="350" spans="1:44" ht="15.75" thickBot="1" x14ac:dyDescent="0.3">
      <c r="A350" s="24" t="s">
        <v>64</v>
      </c>
      <c r="B350" s="49">
        <f>'Parameter Input'!B184</f>
        <v>120000</v>
      </c>
      <c r="C350" s="50">
        <f>'Parameter Input'!C184</f>
        <v>120000</v>
      </c>
      <c r="D350" s="1" t="s">
        <v>65</v>
      </c>
      <c r="L350" s="56">
        <f>'Parameter Input'!E184</f>
        <v>17</v>
      </c>
      <c r="M350" s="57">
        <v>0</v>
      </c>
      <c r="N350" s="57">
        <v>1</v>
      </c>
      <c r="O350" s="57">
        <f>'Parameter Input'!F184</f>
        <v>0.9</v>
      </c>
      <c r="P350" s="58">
        <f>'Parameter Input'!G184</f>
        <v>0.4</v>
      </c>
      <c r="Q350" s="4">
        <f t="shared" si="232"/>
        <v>0.99780374543478534</v>
      </c>
      <c r="R350" s="4">
        <f t="shared" si="232"/>
        <v>0.99685359315256394</v>
      </c>
      <c r="S350" s="4">
        <f t="shared" si="232"/>
        <v>0.99549347132349975</v>
      </c>
      <c r="T350" s="4">
        <f t="shared" si="232"/>
        <v>0.99354772139898062</v>
      </c>
      <c r="U350" s="4">
        <f t="shared" si="232"/>
        <v>0.99076681540580536</v>
      </c>
      <c r="V350" s="4">
        <f t="shared" si="232"/>
        <v>0.9867978615748374</v>
      </c>
      <c r="W350" s="4">
        <f t="shared" si="232"/>
        <v>0.98114509762858249</v>
      </c>
      <c r="X350" s="4">
        <f t="shared" si="232"/>
        <v>0.97311898315872036</v>
      </c>
      <c r="Y350" s="4">
        <f t="shared" si="232"/>
        <v>0.96177484161592774</v>
      </c>
      <c r="Z350" s="4">
        <f t="shared" si="232"/>
        <v>0.94584787155511363</v>
      </c>
      <c r="AA350" s="4">
        <f t="shared" si="232"/>
        <v>0.92370360150141495</v>
      </c>
      <c r="AB350" s="4">
        <f t="shared" si="232"/>
        <v>0.89334463567658451</v>
      </c>
      <c r="AC350" s="4">
        <f t="shared" si="232"/>
        <v>0.85254543874327005</v>
      </c>
      <c r="AD350" s="4">
        <f t="shared" si="232"/>
        <v>0.79921300652623883</v>
      </c>
      <c r="AE350" s="4">
        <f t="shared" si="232"/>
        <v>0.73204982249993378</v>
      </c>
      <c r="AF350" s="4">
        <f t="shared" si="232"/>
        <v>0.65145592958786691</v>
      </c>
      <c r="AG350" s="4">
        <f t="shared" si="229"/>
        <v>0.56032247880849573</v>
      </c>
      <c r="AH350" s="4">
        <f t="shared" si="229"/>
        <v>0.46411326873185343</v>
      </c>
      <c r="AI350" s="4">
        <f t="shared" si="229"/>
        <v>0.36979727595523937</v>
      </c>
      <c r="AJ350" s="4">
        <f t="shared" si="230"/>
        <v>0.28393948637231203</v>
      </c>
      <c r="AK350" s="4">
        <f t="shared" si="230"/>
        <v>0.21097259161117732</v>
      </c>
      <c r="AL350" s="4">
        <f t="shared" si="230"/>
        <v>0.15253917653798199</v>
      </c>
      <c r="AM350" s="4">
        <f t="shared" si="230"/>
        <v>0.10795188737709993</v>
      </c>
      <c r="AN350" s="4">
        <f t="shared" si="230"/>
        <v>7.5176653938091809E-2</v>
      </c>
      <c r="AO350" s="4">
        <f t="shared" si="230"/>
        <v>5.1742836177502194E-2</v>
      </c>
      <c r="AP350" s="4">
        <f t="shared" si="230"/>
        <v>3.5319190625345942E-2</v>
      </c>
      <c r="AQ350" s="4">
        <f t="shared" si="230"/>
        <v>2.3969442072658165E-2</v>
      </c>
      <c r="AR350" s="4">
        <f t="shared" si="230"/>
        <v>1.6202243558389728E-2</v>
      </c>
    </row>
    <row r="351" spans="1:44" x14ac:dyDescent="0.25">
      <c r="A351" s="25"/>
      <c r="B351" s="40"/>
    </row>
    <row r="352" spans="1:44" ht="15.75" thickBot="1" x14ac:dyDescent="0.3"/>
    <row r="353" spans="1:29" ht="15.75" thickBot="1" x14ac:dyDescent="0.3">
      <c r="A353" s="26" t="s">
        <v>208</v>
      </c>
      <c r="B353" s="27">
        <v>2023</v>
      </c>
      <c r="C353" s="27">
        <v>2024</v>
      </c>
      <c r="D353" s="27">
        <v>2025</v>
      </c>
      <c r="E353" s="27">
        <v>2026</v>
      </c>
      <c r="F353" s="27">
        <v>2027</v>
      </c>
      <c r="G353" s="27">
        <v>2028</v>
      </c>
      <c r="H353" s="27">
        <v>2029</v>
      </c>
      <c r="I353" s="27">
        <v>2030</v>
      </c>
      <c r="J353" s="27">
        <v>2031</v>
      </c>
      <c r="K353" s="27">
        <v>2032</v>
      </c>
      <c r="L353" s="27">
        <v>2033</v>
      </c>
      <c r="M353" s="27">
        <v>2034</v>
      </c>
      <c r="N353" s="27">
        <v>2035</v>
      </c>
      <c r="O353" s="27">
        <v>2036</v>
      </c>
      <c r="P353" s="27">
        <v>2037</v>
      </c>
      <c r="Q353" s="27">
        <v>2038</v>
      </c>
      <c r="R353" s="27">
        <v>2039</v>
      </c>
      <c r="S353" s="27">
        <v>2040</v>
      </c>
      <c r="T353" s="27">
        <v>2041</v>
      </c>
      <c r="U353" s="27">
        <v>2042</v>
      </c>
      <c r="V353" s="27">
        <v>2043</v>
      </c>
      <c r="W353" s="27">
        <v>2044</v>
      </c>
      <c r="X353" s="27">
        <v>2045</v>
      </c>
      <c r="Y353" s="27">
        <v>2046</v>
      </c>
      <c r="Z353" s="27">
        <v>2047</v>
      </c>
      <c r="AA353" s="27">
        <v>2048</v>
      </c>
      <c r="AB353" s="27">
        <v>2049</v>
      </c>
      <c r="AC353" s="28">
        <v>2050</v>
      </c>
    </row>
    <row r="354" spans="1:29" x14ac:dyDescent="0.25">
      <c r="A354" s="29" t="str">
        <f t="shared" ref="A354:A368" si="233">A334</f>
        <v>Capex vehicle</v>
      </c>
      <c r="B354" s="62">
        <f t="shared" ref="B354:B363" si="234">$B334+($C334-$B334)*(1-Q334)</f>
        <v>15000000</v>
      </c>
      <c r="C354" s="62">
        <f t="shared" ref="C354:C363" si="235">$B334+($C334-$B334)*(1-R334)</f>
        <v>15000000</v>
      </c>
      <c r="D354" s="62">
        <f t="shared" ref="D354:D363" si="236">$B334+($C334-$B334)*(1-S334)</f>
        <v>15000000</v>
      </c>
      <c r="E354" s="62">
        <f t="shared" ref="E354:E363" si="237">$B334+($C334-$B334)*(1-T334)</f>
        <v>15000000</v>
      </c>
      <c r="F354" s="62">
        <f t="shared" ref="F354:F363" si="238">$B334+($C334-$B334)*(1-U334)</f>
        <v>15000000</v>
      </c>
      <c r="G354" s="62">
        <f t="shared" ref="G354:G363" si="239">$B334+($C334-$B334)*(1-V334)</f>
        <v>15000000</v>
      </c>
      <c r="H354" s="62">
        <f t="shared" ref="H354:H363" si="240">$B334+($C334-$B334)*(1-W334)</f>
        <v>15000000</v>
      </c>
      <c r="I354" s="62">
        <f t="shared" ref="I354:I363" si="241">$B334+($C334-$B334)*(1-X334)</f>
        <v>15000000</v>
      </c>
      <c r="J354" s="62">
        <f t="shared" ref="J354:J363" si="242">$B334+($C334-$B334)*(1-Y334)</f>
        <v>15000000</v>
      </c>
      <c r="K354" s="62">
        <f t="shared" ref="K354:K363" si="243">$B334+($C334-$B334)*(1-Z334)</f>
        <v>15000000</v>
      </c>
      <c r="L354" s="62">
        <f t="shared" ref="L354:L363" si="244">$B334+($C334-$B334)*(1-AA334)</f>
        <v>15000000</v>
      </c>
      <c r="M354" s="62">
        <f t="shared" ref="M354:M363" si="245">$B334+($C334-$B334)*(1-AB334)</f>
        <v>15000000</v>
      </c>
      <c r="N354" s="62">
        <f t="shared" ref="N354:N363" si="246">$B334+($C334-$B334)*(1-AC334)</f>
        <v>15000000</v>
      </c>
      <c r="O354" s="62">
        <f t="shared" ref="O354:O363" si="247">$B334+($C334-$B334)*(1-AD334)</f>
        <v>15000000</v>
      </c>
      <c r="P354" s="62">
        <f t="shared" ref="P354:P363" si="248">$B334+($C334-$B334)*(1-AE334)</f>
        <v>15000000</v>
      </c>
      <c r="Q354" s="62">
        <f t="shared" ref="Q354:Q363" si="249">$B334+($C334-$B334)*(1-AF334)</f>
        <v>15000000</v>
      </c>
      <c r="R354" s="62">
        <f t="shared" ref="R354:R363" si="250">$B334+($C334-$B334)*(1-AG334)</f>
        <v>15000000</v>
      </c>
      <c r="S354" s="62">
        <f t="shared" ref="S354:S363" si="251">$B334+($C334-$B334)*(1-AH334)</f>
        <v>15000000</v>
      </c>
      <c r="T354" s="62">
        <f t="shared" ref="T354:T363" si="252">$B334+($C334-$B334)*(1-AI334)</f>
        <v>15000000</v>
      </c>
      <c r="U354" s="62">
        <f t="shared" ref="U354:U363" si="253">$B334+($C334-$B334)*(1-AJ334)</f>
        <v>15000000</v>
      </c>
      <c r="V354" s="62">
        <f t="shared" ref="V354:V363" si="254">$B334+($C334-$B334)*(1-AK334)</f>
        <v>15000000</v>
      </c>
      <c r="W354" s="62">
        <f t="shared" ref="W354:W363" si="255">$B334+($C334-$B334)*(1-AL334)</f>
        <v>15000000</v>
      </c>
      <c r="X354" s="62">
        <f t="shared" ref="X354:X363" si="256">$B334+($C334-$B334)*(1-AM334)</f>
        <v>15000000</v>
      </c>
      <c r="Y354" s="62">
        <f t="shared" ref="Y354:Y363" si="257">$B334+($C334-$B334)*(1-AN334)</f>
        <v>15000000</v>
      </c>
      <c r="Z354" s="62">
        <f t="shared" ref="Z354:Z363" si="258">$B334+($C334-$B334)*(1-AO334)</f>
        <v>15000000</v>
      </c>
      <c r="AA354" s="62">
        <f t="shared" ref="AA354:AA363" si="259">$B334+($C334-$B334)*(1-AP334)</f>
        <v>15000000</v>
      </c>
      <c r="AB354" s="62">
        <f t="shared" ref="AB354:AB363" si="260">$B334+($C334-$B334)*(1-AQ334)</f>
        <v>15000000</v>
      </c>
      <c r="AC354" s="62">
        <f t="shared" ref="AC354:AC363" si="261">$B334+($C334-$B334)*(1-AR334)</f>
        <v>15000000</v>
      </c>
    </row>
    <row r="355" spans="1:29" x14ac:dyDescent="0.25">
      <c r="A355" s="30" t="str">
        <f t="shared" si="233"/>
        <v>Residual value (vehicle)</v>
      </c>
      <c r="B355" s="62">
        <f t="shared" si="234"/>
        <v>-1498352.8090760889</v>
      </c>
      <c r="C355" s="62">
        <f t="shared" si="235"/>
        <v>-1497640.194864423</v>
      </c>
      <c r="D355" s="62">
        <f t="shared" si="236"/>
        <v>-1496620.1034926248</v>
      </c>
      <c r="E355" s="62">
        <f t="shared" si="237"/>
        <v>-1495160.7910492355</v>
      </c>
      <c r="F355" s="62">
        <f t="shared" si="238"/>
        <v>-1493075.111554354</v>
      </c>
      <c r="G355" s="62">
        <f t="shared" si="239"/>
        <v>-1490098.396181128</v>
      </c>
      <c r="H355" s="62">
        <f t="shared" si="240"/>
        <v>-1485858.8232214369</v>
      </c>
      <c r="I355" s="62">
        <f t="shared" si="241"/>
        <v>-1479839.2373690403</v>
      </c>
      <c r="J355" s="62">
        <f t="shared" si="242"/>
        <v>-1471331.1312119458</v>
      </c>
      <c r="K355" s="62">
        <f t="shared" si="243"/>
        <v>-1459385.9036663352</v>
      </c>
      <c r="L355" s="62">
        <f t="shared" si="244"/>
        <v>-1442777.7011260611</v>
      </c>
      <c r="M355" s="62">
        <f t="shared" si="245"/>
        <v>-1420008.4767574384</v>
      </c>
      <c r="N355" s="62">
        <f t="shared" si="246"/>
        <v>-1389409.0790574525</v>
      </c>
      <c r="O355" s="62">
        <f t="shared" si="247"/>
        <v>-1349409.7548946792</v>
      </c>
      <c r="P355" s="62">
        <f t="shared" si="248"/>
        <v>-1299037.3668749502</v>
      </c>
      <c r="Q355" s="62">
        <f t="shared" si="249"/>
        <v>-1238591.9471909001</v>
      </c>
      <c r="R355" s="62">
        <f t="shared" si="250"/>
        <v>-1170241.8591063719</v>
      </c>
      <c r="S355" s="62">
        <f t="shared" si="251"/>
        <v>-1098084.9515488902</v>
      </c>
      <c r="T355" s="62">
        <f t="shared" si="252"/>
        <v>-1027347.9569664295</v>
      </c>
      <c r="U355" s="62">
        <f t="shared" si="253"/>
        <v>-962954.61477923405</v>
      </c>
      <c r="V355" s="62">
        <f t="shared" si="254"/>
        <v>-908229.44370838301</v>
      </c>
      <c r="W355" s="62">
        <f t="shared" si="255"/>
        <v>-864404.38240348652</v>
      </c>
      <c r="X355" s="62">
        <f t="shared" si="256"/>
        <v>-830963.91553282493</v>
      </c>
      <c r="Y355" s="62">
        <f t="shared" si="257"/>
        <v>-806382.49045356887</v>
      </c>
      <c r="Z355" s="62">
        <f t="shared" si="258"/>
        <v>-788807.1271331266</v>
      </c>
      <c r="AA355" s="62">
        <f t="shared" si="259"/>
        <v>-776489.39296900947</v>
      </c>
      <c r="AB355" s="62">
        <f t="shared" si="260"/>
        <v>-767977.08155449363</v>
      </c>
      <c r="AC355" s="62">
        <f t="shared" si="261"/>
        <v>-762151.68266879232</v>
      </c>
    </row>
    <row r="356" spans="1:29" x14ac:dyDescent="0.25">
      <c r="A356" s="30" t="str">
        <f t="shared" si="233"/>
        <v>Capex costumization</v>
      </c>
      <c r="B356" s="62">
        <f t="shared" si="234"/>
        <v>1000000</v>
      </c>
      <c r="C356" s="62">
        <f t="shared" si="235"/>
        <v>1000000</v>
      </c>
      <c r="D356" s="62">
        <f t="shared" si="236"/>
        <v>1000000</v>
      </c>
      <c r="E356" s="62">
        <f t="shared" si="237"/>
        <v>1000000</v>
      </c>
      <c r="F356" s="62">
        <f t="shared" si="238"/>
        <v>1000000</v>
      </c>
      <c r="G356" s="62">
        <f t="shared" si="239"/>
        <v>1000000</v>
      </c>
      <c r="H356" s="62">
        <f t="shared" si="240"/>
        <v>1000000</v>
      </c>
      <c r="I356" s="62">
        <f t="shared" si="241"/>
        <v>1000000</v>
      </c>
      <c r="J356" s="62">
        <f t="shared" si="242"/>
        <v>1000000</v>
      </c>
      <c r="K356" s="62">
        <f t="shared" si="243"/>
        <v>1000000</v>
      </c>
      <c r="L356" s="62">
        <f t="shared" si="244"/>
        <v>1000000</v>
      </c>
      <c r="M356" s="62">
        <f t="shared" si="245"/>
        <v>1000000</v>
      </c>
      <c r="N356" s="62">
        <f t="shared" si="246"/>
        <v>1000000</v>
      </c>
      <c r="O356" s="62">
        <f t="shared" si="247"/>
        <v>1000000</v>
      </c>
      <c r="P356" s="62">
        <f t="shared" si="248"/>
        <v>1000000</v>
      </c>
      <c r="Q356" s="62">
        <f t="shared" si="249"/>
        <v>1000000</v>
      </c>
      <c r="R356" s="62">
        <f t="shared" si="250"/>
        <v>1000000</v>
      </c>
      <c r="S356" s="62">
        <f t="shared" si="251"/>
        <v>1000000</v>
      </c>
      <c r="T356" s="62">
        <f t="shared" si="252"/>
        <v>1000000</v>
      </c>
      <c r="U356" s="62">
        <f t="shared" si="253"/>
        <v>1000000</v>
      </c>
      <c r="V356" s="62">
        <f t="shared" si="254"/>
        <v>1000000</v>
      </c>
      <c r="W356" s="62">
        <f t="shared" si="255"/>
        <v>1000000</v>
      </c>
      <c r="X356" s="62">
        <f t="shared" si="256"/>
        <v>1000000</v>
      </c>
      <c r="Y356" s="62">
        <f t="shared" si="257"/>
        <v>1000000</v>
      </c>
      <c r="Z356" s="62">
        <f t="shared" si="258"/>
        <v>1000000</v>
      </c>
      <c r="AA356" s="62">
        <f t="shared" si="259"/>
        <v>1000000</v>
      </c>
      <c r="AB356" s="62">
        <f t="shared" si="260"/>
        <v>1000000</v>
      </c>
      <c r="AC356" s="62">
        <f t="shared" si="261"/>
        <v>1000000</v>
      </c>
    </row>
    <row r="357" spans="1:29" x14ac:dyDescent="0.25">
      <c r="A357" s="30" t="str">
        <f t="shared" si="233"/>
        <v>Residual value (costumization)</v>
      </c>
      <c r="B357" s="62">
        <f t="shared" si="234"/>
        <v>-100000</v>
      </c>
      <c r="C357" s="62">
        <f t="shared" si="235"/>
        <v>-100000</v>
      </c>
      <c r="D357" s="62">
        <f t="shared" si="236"/>
        <v>-100000</v>
      </c>
      <c r="E357" s="62">
        <f t="shared" si="237"/>
        <v>-100000</v>
      </c>
      <c r="F357" s="62">
        <f t="shared" si="238"/>
        <v>-100000</v>
      </c>
      <c r="G357" s="62">
        <f t="shared" si="239"/>
        <v>-100000</v>
      </c>
      <c r="H357" s="62">
        <f t="shared" si="240"/>
        <v>-100000</v>
      </c>
      <c r="I357" s="62">
        <f t="shared" si="241"/>
        <v>-100000</v>
      </c>
      <c r="J357" s="62">
        <f t="shared" si="242"/>
        <v>-100000</v>
      </c>
      <c r="K357" s="62">
        <f t="shared" si="243"/>
        <v>-100000</v>
      </c>
      <c r="L357" s="62">
        <f t="shared" si="244"/>
        <v>-100000</v>
      </c>
      <c r="M357" s="62">
        <f t="shared" si="245"/>
        <v>-100000</v>
      </c>
      <c r="N357" s="62">
        <f t="shared" si="246"/>
        <v>-100000</v>
      </c>
      <c r="O357" s="62">
        <f t="shared" si="247"/>
        <v>-100000</v>
      </c>
      <c r="P357" s="62">
        <f t="shared" si="248"/>
        <v>-100000</v>
      </c>
      <c r="Q357" s="62">
        <f t="shared" si="249"/>
        <v>-100000</v>
      </c>
      <c r="R357" s="62">
        <f t="shared" si="250"/>
        <v>-100000</v>
      </c>
      <c r="S357" s="62">
        <f t="shared" si="251"/>
        <v>-100000</v>
      </c>
      <c r="T357" s="62">
        <f t="shared" si="252"/>
        <v>-100000</v>
      </c>
      <c r="U357" s="62">
        <f t="shared" si="253"/>
        <v>-100000</v>
      </c>
      <c r="V357" s="62">
        <f t="shared" si="254"/>
        <v>-100000</v>
      </c>
      <c r="W357" s="62">
        <f t="shared" si="255"/>
        <v>-100000</v>
      </c>
      <c r="X357" s="62">
        <f t="shared" si="256"/>
        <v>-100000</v>
      </c>
      <c r="Y357" s="62">
        <f t="shared" si="257"/>
        <v>-100000</v>
      </c>
      <c r="Z357" s="62">
        <f t="shared" si="258"/>
        <v>-100000</v>
      </c>
      <c r="AA357" s="62">
        <f t="shared" si="259"/>
        <v>-100000</v>
      </c>
      <c r="AB357" s="62">
        <f t="shared" si="260"/>
        <v>-100000</v>
      </c>
      <c r="AC357" s="62">
        <f t="shared" si="261"/>
        <v>-100000</v>
      </c>
    </row>
    <row r="358" spans="1:29" x14ac:dyDescent="0.25">
      <c r="A358" s="30" t="str">
        <f t="shared" si="233"/>
        <v>WACC</v>
      </c>
      <c r="B358" s="62">
        <f t="shared" si="234"/>
        <v>0.06</v>
      </c>
      <c r="C358" s="62">
        <f t="shared" si="235"/>
        <v>0.06</v>
      </c>
      <c r="D358" s="62">
        <f t="shared" si="236"/>
        <v>0.06</v>
      </c>
      <c r="E358" s="62">
        <f t="shared" si="237"/>
        <v>0.06</v>
      </c>
      <c r="F358" s="62">
        <f t="shared" si="238"/>
        <v>0.06</v>
      </c>
      <c r="G358" s="62">
        <f t="shared" si="239"/>
        <v>0.06</v>
      </c>
      <c r="H358" s="62">
        <f t="shared" si="240"/>
        <v>0.06</v>
      </c>
      <c r="I358" s="62">
        <f t="shared" si="241"/>
        <v>0.06</v>
      </c>
      <c r="J358" s="62">
        <f t="shared" si="242"/>
        <v>0.06</v>
      </c>
      <c r="K358" s="62">
        <f t="shared" si="243"/>
        <v>0.06</v>
      </c>
      <c r="L358" s="62">
        <f t="shared" si="244"/>
        <v>0.06</v>
      </c>
      <c r="M358" s="62">
        <f t="shared" si="245"/>
        <v>0.06</v>
      </c>
      <c r="N358" s="62">
        <f t="shared" si="246"/>
        <v>0.06</v>
      </c>
      <c r="O358" s="62">
        <f t="shared" si="247"/>
        <v>0.06</v>
      </c>
      <c r="P358" s="62">
        <f t="shared" si="248"/>
        <v>0.06</v>
      </c>
      <c r="Q358" s="62">
        <f t="shared" si="249"/>
        <v>0.06</v>
      </c>
      <c r="R358" s="62">
        <f t="shared" si="250"/>
        <v>0.06</v>
      </c>
      <c r="S358" s="62">
        <f t="shared" si="251"/>
        <v>0.06</v>
      </c>
      <c r="T358" s="62">
        <f t="shared" si="252"/>
        <v>0.06</v>
      </c>
      <c r="U358" s="62">
        <f t="shared" si="253"/>
        <v>0.06</v>
      </c>
      <c r="V358" s="62">
        <f t="shared" si="254"/>
        <v>0.06</v>
      </c>
      <c r="W358" s="62">
        <f t="shared" si="255"/>
        <v>0.06</v>
      </c>
      <c r="X358" s="62">
        <f t="shared" si="256"/>
        <v>0.06</v>
      </c>
      <c r="Y358" s="62">
        <f t="shared" si="257"/>
        <v>0.06</v>
      </c>
      <c r="Z358" s="62">
        <f t="shared" si="258"/>
        <v>0.06</v>
      </c>
      <c r="AA358" s="62">
        <f t="shared" si="259"/>
        <v>0.06</v>
      </c>
      <c r="AB358" s="62">
        <f t="shared" si="260"/>
        <v>0.06</v>
      </c>
      <c r="AC358" s="62">
        <f t="shared" si="261"/>
        <v>0.06</v>
      </c>
    </row>
    <row r="359" spans="1:29" x14ac:dyDescent="0.25">
      <c r="A359" s="30" t="str">
        <f t="shared" si="233"/>
        <v>Opex fix (admin, crew, insurance)</v>
      </c>
      <c r="B359" s="62">
        <f t="shared" si="234"/>
        <v>1208235.294117647</v>
      </c>
      <c r="C359" s="62">
        <f t="shared" si="235"/>
        <v>1208235.294117647</v>
      </c>
      <c r="D359" s="62">
        <f t="shared" si="236"/>
        <v>1208235.294117647</v>
      </c>
      <c r="E359" s="62">
        <f t="shared" si="237"/>
        <v>1208235.294117647</v>
      </c>
      <c r="F359" s="62">
        <f t="shared" si="238"/>
        <v>1208235.294117647</v>
      </c>
      <c r="G359" s="62">
        <f t="shared" si="239"/>
        <v>1208235.294117647</v>
      </c>
      <c r="H359" s="62">
        <f t="shared" si="240"/>
        <v>1208235.294117647</v>
      </c>
      <c r="I359" s="62">
        <f t="shared" si="241"/>
        <v>1208235.294117647</v>
      </c>
      <c r="J359" s="62">
        <f t="shared" si="242"/>
        <v>1208235.294117647</v>
      </c>
      <c r="K359" s="62">
        <f t="shared" si="243"/>
        <v>1208235.294117647</v>
      </c>
      <c r="L359" s="62">
        <f t="shared" si="244"/>
        <v>1208235.294117647</v>
      </c>
      <c r="M359" s="62">
        <f t="shared" si="245"/>
        <v>1208235.294117647</v>
      </c>
      <c r="N359" s="62">
        <f t="shared" si="246"/>
        <v>1208235.294117647</v>
      </c>
      <c r="O359" s="62">
        <f t="shared" si="247"/>
        <v>1208235.294117647</v>
      </c>
      <c r="P359" s="62">
        <f t="shared" si="248"/>
        <v>1208235.294117647</v>
      </c>
      <c r="Q359" s="62">
        <f t="shared" si="249"/>
        <v>1208235.294117647</v>
      </c>
      <c r="R359" s="62">
        <f t="shared" si="250"/>
        <v>1208235.294117647</v>
      </c>
      <c r="S359" s="62">
        <f t="shared" si="251"/>
        <v>1208235.294117647</v>
      </c>
      <c r="T359" s="62">
        <f t="shared" si="252"/>
        <v>1208235.294117647</v>
      </c>
      <c r="U359" s="62">
        <f t="shared" si="253"/>
        <v>1208235.294117647</v>
      </c>
      <c r="V359" s="62">
        <f t="shared" si="254"/>
        <v>1208235.294117647</v>
      </c>
      <c r="W359" s="62">
        <f t="shared" si="255"/>
        <v>1208235.294117647</v>
      </c>
      <c r="X359" s="62">
        <f t="shared" si="256"/>
        <v>1208235.294117647</v>
      </c>
      <c r="Y359" s="62">
        <f t="shared" si="257"/>
        <v>1208235.294117647</v>
      </c>
      <c r="Z359" s="62">
        <f t="shared" si="258"/>
        <v>1208235.294117647</v>
      </c>
      <c r="AA359" s="62">
        <f t="shared" si="259"/>
        <v>1208235.294117647</v>
      </c>
      <c r="AB359" s="62">
        <f t="shared" si="260"/>
        <v>1208235.294117647</v>
      </c>
      <c r="AC359" s="62">
        <f t="shared" si="261"/>
        <v>1208235.294117647</v>
      </c>
    </row>
    <row r="360" spans="1:29" x14ac:dyDescent="0.25">
      <c r="A360" s="30" t="str">
        <f t="shared" si="233"/>
        <v>Opex maintenance &amp; repair</v>
      </c>
      <c r="B360" s="62">
        <f t="shared" si="234"/>
        <v>488235.29411764705</v>
      </c>
      <c r="C360" s="62">
        <f t="shared" si="235"/>
        <v>488235.29411764705</v>
      </c>
      <c r="D360" s="62">
        <f t="shared" si="236"/>
        <v>488235.29411764705</v>
      </c>
      <c r="E360" s="62">
        <f t="shared" si="237"/>
        <v>488235.29411764705</v>
      </c>
      <c r="F360" s="62">
        <f t="shared" si="238"/>
        <v>488235.29411764705</v>
      </c>
      <c r="G360" s="62">
        <f t="shared" si="239"/>
        <v>488235.29411764705</v>
      </c>
      <c r="H360" s="62">
        <f t="shared" si="240"/>
        <v>488235.29411764705</v>
      </c>
      <c r="I360" s="62">
        <f t="shared" si="241"/>
        <v>488235.29411764705</v>
      </c>
      <c r="J360" s="62">
        <f t="shared" si="242"/>
        <v>488235.29411764705</v>
      </c>
      <c r="K360" s="62">
        <f t="shared" si="243"/>
        <v>488235.29411764705</v>
      </c>
      <c r="L360" s="62">
        <f t="shared" si="244"/>
        <v>488235.29411764705</v>
      </c>
      <c r="M360" s="62">
        <f t="shared" si="245"/>
        <v>488235.29411764705</v>
      </c>
      <c r="N360" s="62">
        <f t="shared" si="246"/>
        <v>488235.29411764705</v>
      </c>
      <c r="O360" s="62">
        <f t="shared" si="247"/>
        <v>488235.29411764705</v>
      </c>
      <c r="P360" s="62">
        <f t="shared" si="248"/>
        <v>488235.29411764705</v>
      </c>
      <c r="Q360" s="62">
        <f t="shared" si="249"/>
        <v>488235.29411764705</v>
      </c>
      <c r="R360" s="62">
        <f t="shared" si="250"/>
        <v>488235.29411764705</v>
      </c>
      <c r="S360" s="62">
        <f t="shared" si="251"/>
        <v>488235.29411764705</v>
      </c>
      <c r="T360" s="62">
        <f t="shared" si="252"/>
        <v>488235.29411764705</v>
      </c>
      <c r="U360" s="62">
        <f t="shared" si="253"/>
        <v>488235.29411764705</v>
      </c>
      <c r="V360" s="62">
        <f t="shared" si="254"/>
        <v>488235.29411764705</v>
      </c>
      <c r="W360" s="62">
        <f t="shared" si="255"/>
        <v>488235.29411764705</v>
      </c>
      <c r="X360" s="62">
        <f t="shared" si="256"/>
        <v>488235.29411764705</v>
      </c>
      <c r="Y360" s="62">
        <f t="shared" si="257"/>
        <v>488235.29411764705</v>
      </c>
      <c r="Z360" s="62">
        <f t="shared" si="258"/>
        <v>488235.29411764705</v>
      </c>
      <c r="AA360" s="62">
        <f t="shared" si="259"/>
        <v>488235.29411764705</v>
      </c>
      <c r="AB360" s="62">
        <f t="shared" si="260"/>
        <v>488235.29411764705</v>
      </c>
      <c r="AC360" s="62">
        <f t="shared" si="261"/>
        <v>488235.29411764705</v>
      </c>
    </row>
    <row r="361" spans="1:29" x14ac:dyDescent="0.25">
      <c r="A361" s="30" t="str">
        <f t="shared" si="233"/>
        <v>Opex var (mode-fees)</v>
      </c>
      <c r="B361" s="62">
        <f t="shared" si="234"/>
        <v>0.81280569096848254</v>
      </c>
      <c r="C361" s="62">
        <f t="shared" si="235"/>
        <v>0.81280569096848254</v>
      </c>
      <c r="D361" s="62">
        <f t="shared" si="236"/>
        <v>0.81280569096848254</v>
      </c>
      <c r="E361" s="62">
        <f t="shared" si="237"/>
        <v>0.81280569096848254</v>
      </c>
      <c r="F361" s="62">
        <f t="shared" si="238"/>
        <v>0.81280569096848254</v>
      </c>
      <c r="G361" s="62">
        <f t="shared" si="239"/>
        <v>0.81280569096848254</v>
      </c>
      <c r="H361" s="62">
        <f t="shared" si="240"/>
        <v>0.81280569096848254</v>
      </c>
      <c r="I361" s="62">
        <f t="shared" si="241"/>
        <v>0.81280569096848254</v>
      </c>
      <c r="J361" s="62">
        <f t="shared" si="242"/>
        <v>0.81280569096848254</v>
      </c>
      <c r="K361" s="62">
        <f t="shared" si="243"/>
        <v>0.81280569096848254</v>
      </c>
      <c r="L361" s="62">
        <f t="shared" si="244"/>
        <v>0.81280569096848254</v>
      </c>
      <c r="M361" s="62">
        <f t="shared" si="245"/>
        <v>0.81280569096848254</v>
      </c>
      <c r="N361" s="62">
        <f t="shared" si="246"/>
        <v>0.81280569096848254</v>
      </c>
      <c r="O361" s="62">
        <f t="shared" si="247"/>
        <v>0.81280569096848254</v>
      </c>
      <c r="P361" s="62">
        <f t="shared" si="248"/>
        <v>0.81280569096848254</v>
      </c>
      <c r="Q361" s="62">
        <f t="shared" si="249"/>
        <v>0.81280569096848254</v>
      </c>
      <c r="R361" s="62">
        <f t="shared" si="250"/>
        <v>0.81280569096848254</v>
      </c>
      <c r="S361" s="62">
        <f t="shared" si="251"/>
        <v>0.81280569096848254</v>
      </c>
      <c r="T361" s="62">
        <f t="shared" si="252"/>
        <v>0.81280569096848254</v>
      </c>
      <c r="U361" s="62">
        <f t="shared" si="253"/>
        <v>0.81280569096848254</v>
      </c>
      <c r="V361" s="62">
        <f t="shared" si="254"/>
        <v>0.81280569096848254</v>
      </c>
      <c r="W361" s="62">
        <f t="shared" si="255"/>
        <v>0.81280569096848254</v>
      </c>
      <c r="X361" s="62">
        <f t="shared" si="256"/>
        <v>0.81280569096848254</v>
      </c>
      <c r="Y361" s="62">
        <f t="shared" si="257"/>
        <v>0.81280569096848254</v>
      </c>
      <c r="Z361" s="62">
        <f t="shared" si="258"/>
        <v>0.81280569096848254</v>
      </c>
      <c r="AA361" s="62">
        <f t="shared" si="259"/>
        <v>0.81280569096848254</v>
      </c>
      <c r="AB361" s="62">
        <f t="shared" si="260"/>
        <v>0.81280569096848254</v>
      </c>
      <c r="AC361" s="62">
        <f t="shared" si="261"/>
        <v>0.81280569096848254</v>
      </c>
    </row>
    <row r="362" spans="1:29" x14ac:dyDescent="0.25">
      <c r="A362" s="30" t="str">
        <f t="shared" si="233"/>
        <v>Fuel Economy</v>
      </c>
      <c r="B362" s="62">
        <f t="shared" si="234"/>
        <v>646.89677603543487</v>
      </c>
      <c r="C362" s="62">
        <f t="shared" si="235"/>
        <v>646.85211887817047</v>
      </c>
      <c r="D362" s="62">
        <f t="shared" si="236"/>
        <v>646.78819315220449</v>
      </c>
      <c r="E362" s="62">
        <f t="shared" si="237"/>
        <v>646.6967429057521</v>
      </c>
      <c r="F362" s="62">
        <f t="shared" si="238"/>
        <v>646.5660403240729</v>
      </c>
      <c r="G362" s="62">
        <f t="shared" si="239"/>
        <v>646.37949949401741</v>
      </c>
      <c r="H362" s="62">
        <f t="shared" si="240"/>
        <v>646.11381958854338</v>
      </c>
      <c r="I362" s="62">
        <f t="shared" si="241"/>
        <v>645.73659220845991</v>
      </c>
      <c r="J362" s="62">
        <f t="shared" si="242"/>
        <v>645.20341755594859</v>
      </c>
      <c r="K362" s="62">
        <f t="shared" si="243"/>
        <v>644.4548499630904</v>
      </c>
      <c r="L362" s="62">
        <f t="shared" si="244"/>
        <v>643.41406927056653</v>
      </c>
      <c r="M362" s="62">
        <f t="shared" si="245"/>
        <v>641.98719787679943</v>
      </c>
      <c r="N362" s="62">
        <f t="shared" si="246"/>
        <v>640.0696356209337</v>
      </c>
      <c r="O362" s="62">
        <f t="shared" si="247"/>
        <v>637.56301130673319</v>
      </c>
      <c r="P362" s="62">
        <f t="shared" si="248"/>
        <v>634.40634165749691</v>
      </c>
      <c r="Q362" s="62">
        <f t="shared" si="249"/>
        <v>630.6184286906298</v>
      </c>
      <c r="R362" s="62">
        <f t="shared" si="250"/>
        <v>626.33515650399931</v>
      </c>
      <c r="S362" s="62">
        <f t="shared" si="251"/>
        <v>621.81332363039712</v>
      </c>
      <c r="T362" s="62">
        <f t="shared" si="252"/>
        <v>617.38047196989623</v>
      </c>
      <c r="U362" s="62">
        <f t="shared" si="253"/>
        <v>613.34515585949862</v>
      </c>
      <c r="V362" s="62">
        <f t="shared" si="254"/>
        <v>609.91571180572532</v>
      </c>
      <c r="W362" s="62">
        <f t="shared" si="255"/>
        <v>607.1693412972852</v>
      </c>
      <c r="X362" s="62">
        <f t="shared" si="256"/>
        <v>605.0737387067237</v>
      </c>
      <c r="Y362" s="62">
        <f t="shared" si="257"/>
        <v>603.53330273509027</v>
      </c>
      <c r="Z362" s="62">
        <f t="shared" si="258"/>
        <v>602.43191330034256</v>
      </c>
      <c r="AA362" s="62">
        <f t="shared" si="259"/>
        <v>601.66000195939125</v>
      </c>
      <c r="AB362" s="62">
        <f t="shared" si="260"/>
        <v>601.12656377741496</v>
      </c>
      <c r="AC362" s="62">
        <f t="shared" si="261"/>
        <v>600.7615054472443</v>
      </c>
    </row>
    <row r="363" spans="1:29" x14ac:dyDescent="0.25">
      <c r="A363" s="30" t="str">
        <f t="shared" si="233"/>
        <v>Fuel Cost</v>
      </c>
      <c r="B363" s="62">
        <f t="shared" si="234"/>
        <v>0.06</v>
      </c>
      <c r="C363" s="62">
        <f t="shared" si="235"/>
        <v>0.06</v>
      </c>
      <c r="D363" s="62">
        <f t="shared" si="236"/>
        <v>0.06</v>
      </c>
      <c r="E363" s="62">
        <f t="shared" si="237"/>
        <v>0.06</v>
      </c>
      <c r="F363" s="62">
        <f t="shared" si="238"/>
        <v>0.06</v>
      </c>
      <c r="G363" s="62">
        <f t="shared" si="239"/>
        <v>0.06</v>
      </c>
      <c r="H363" s="62">
        <f t="shared" si="240"/>
        <v>0.06</v>
      </c>
      <c r="I363" s="62">
        <f t="shared" si="241"/>
        <v>0.06</v>
      </c>
      <c r="J363" s="62">
        <f t="shared" si="242"/>
        <v>0.06</v>
      </c>
      <c r="K363" s="62">
        <f t="shared" si="243"/>
        <v>0.06</v>
      </c>
      <c r="L363" s="62">
        <f t="shared" si="244"/>
        <v>0.06</v>
      </c>
      <c r="M363" s="62">
        <f t="shared" si="245"/>
        <v>0.06</v>
      </c>
      <c r="N363" s="62">
        <f t="shared" si="246"/>
        <v>0.06</v>
      </c>
      <c r="O363" s="62">
        <f t="shared" si="247"/>
        <v>0.06</v>
      </c>
      <c r="P363" s="62">
        <f t="shared" si="248"/>
        <v>0.06</v>
      </c>
      <c r="Q363" s="62">
        <f t="shared" si="249"/>
        <v>0.06</v>
      </c>
      <c r="R363" s="62">
        <f t="shared" si="250"/>
        <v>0.06</v>
      </c>
      <c r="S363" s="62">
        <f t="shared" si="251"/>
        <v>0.06</v>
      </c>
      <c r="T363" s="62">
        <f t="shared" si="252"/>
        <v>0.06</v>
      </c>
      <c r="U363" s="62">
        <f t="shared" si="253"/>
        <v>0.06</v>
      </c>
      <c r="V363" s="62">
        <f t="shared" si="254"/>
        <v>0.06</v>
      </c>
      <c r="W363" s="62">
        <f t="shared" si="255"/>
        <v>0.06</v>
      </c>
      <c r="X363" s="62">
        <f t="shared" si="256"/>
        <v>0.06</v>
      </c>
      <c r="Y363" s="62">
        <f t="shared" si="257"/>
        <v>0.06</v>
      </c>
      <c r="Z363" s="62">
        <f t="shared" si="258"/>
        <v>0.06</v>
      </c>
      <c r="AA363" s="62">
        <f t="shared" si="259"/>
        <v>0.06</v>
      </c>
      <c r="AB363" s="62">
        <f t="shared" si="260"/>
        <v>0.06</v>
      </c>
      <c r="AC363" s="62">
        <f t="shared" si="261"/>
        <v>0.06</v>
      </c>
    </row>
    <row r="364" spans="1:29" x14ac:dyDescent="0.25">
      <c r="A364" s="30" t="str">
        <f t="shared" si="233"/>
        <v>Emission Cost</v>
      </c>
      <c r="B364" s="62">
        <f>$B344+($C344-$B344)*(1-Q344)</f>
        <v>0</v>
      </c>
      <c r="C364" s="62">
        <f t="shared" ref="C364:AC364" si="262">$B344+($C344-$B344)*(1-R344)</f>
        <v>0</v>
      </c>
      <c r="D364" s="62">
        <f t="shared" si="262"/>
        <v>0</v>
      </c>
      <c r="E364" s="62">
        <f t="shared" si="262"/>
        <v>0</v>
      </c>
      <c r="F364" s="62">
        <f t="shared" si="262"/>
        <v>0</v>
      </c>
      <c r="G364" s="62">
        <f t="shared" si="262"/>
        <v>0</v>
      </c>
      <c r="H364" s="62">
        <f t="shared" si="262"/>
        <v>0</v>
      </c>
      <c r="I364" s="62">
        <f t="shared" si="262"/>
        <v>0</v>
      </c>
      <c r="J364" s="62">
        <f t="shared" si="262"/>
        <v>0</v>
      </c>
      <c r="K364" s="62">
        <f t="shared" si="262"/>
        <v>0</v>
      </c>
      <c r="L364" s="62">
        <f t="shared" si="262"/>
        <v>0</v>
      </c>
      <c r="M364" s="62">
        <f t="shared" si="262"/>
        <v>0</v>
      </c>
      <c r="N364" s="62">
        <f t="shared" si="262"/>
        <v>0</v>
      </c>
      <c r="O364" s="62">
        <f t="shared" si="262"/>
        <v>0</v>
      </c>
      <c r="P364" s="62">
        <f t="shared" si="262"/>
        <v>0</v>
      </c>
      <c r="Q364" s="62">
        <f t="shared" si="262"/>
        <v>0</v>
      </c>
      <c r="R364" s="62">
        <f t="shared" si="262"/>
        <v>0</v>
      </c>
      <c r="S364" s="62">
        <f t="shared" si="262"/>
        <v>0</v>
      </c>
      <c r="T364" s="62">
        <f t="shared" si="262"/>
        <v>0</v>
      </c>
      <c r="U364" s="62">
        <f t="shared" si="262"/>
        <v>0</v>
      </c>
      <c r="V364" s="62">
        <f t="shared" si="262"/>
        <v>0</v>
      </c>
      <c r="W364" s="62">
        <f t="shared" si="262"/>
        <v>0</v>
      </c>
      <c r="X364" s="62">
        <f t="shared" si="262"/>
        <v>0</v>
      </c>
      <c r="Y364" s="62">
        <f t="shared" si="262"/>
        <v>0</v>
      </c>
      <c r="Z364" s="62">
        <f t="shared" si="262"/>
        <v>0</v>
      </c>
      <c r="AA364" s="62">
        <f t="shared" si="262"/>
        <v>0</v>
      </c>
      <c r="AB364" s="62">
        <f t="shared" si="262"/>
        <v>0</v>
      </c>
      <c r="AC364" s="62">
        <f t="shared" si="262"/>
        <v>0</v>
      </c>
    </row>
    <row r="365" spans="1:29" x14ac:dyDescent="0.25">
      <c r="A365" s="30" t="str">
        <f t="shared" si="233"/>
        <v>Lifetime vehicle</v>
      </c>
      <c r="B365" s="62">
        <f>$B345+($C345-$B345)*(1-Q345)</f>
        <v>25</v>
      </c>
      <c r="C365" s="62">
        <f t="shared" ref="C365:L367" si="263">$B345+($C345-$B345)*(1-R345)</f>
        <v>25</v>
      </c>
      <c r="D365" s="62">
        <f t="shared" si="263"/>
        <v>25</v>
      </c>
      <c r="E365" s="62">
        <f t="shared" si="263"/>
        <v>25</v>
      </c>
      <c r="F365" s="62">
        <f t="shared" si="263"/>
        <v>25</v>
      </c>
      <c r="G365" s="62">
        <f t="shared" si="263"/>
        <v>25</v>
      </c>
      <c r="H365" s="62">
        <f t="shared" si="263"/>
        <v>25</v>
      </c>
      <c r="I365" s="62">
        <f t="shared" si="263"/>
        <v>25</v>
      </c>
      <c r="J365" s="62">
        <f t="shared" si="263"/>
        <v>25</v>
      </c>
      <c r="K365" s="62">
        <f t="shared" si="263"/>
        <v>25</v>
      </c>
      <c r="L365" s="62">
        <f t="shared" si="263"/>
        <v>25</v>
      </c>
      <c r="M365" s="62">
        <f t="shared" ref="M365:V367" si="264">$B345+($C345-$B345)*(1-AB345)</f>
        <v>25</v>
      </c>
      <c r="N365" s="62">
        <f t="shared" si="264"/>
        <v>25</v>
      </c>
      <c r="O365" s="62">
        <f t="shared" si="264"/>
        <v>25</v>
      </c>
      <c r="P365" s="62">
        <f t="shared" si="264"/>
        <v>25</v>
      </c>
      <c r="Q365" s="62">
        <f t="shared" si="264"/>
        <v>25</v>
      </c>
      <c r="R365" s="62">
        <f t="shared" si="264"/>
        <v>25</v>
      </c>
      <c r="S365" s="62">
        <f t="shared" si="264"/>
        <v>25</v>
      </c>
      <c r="T365" s="62">
        <f t="shared" si="264"/>
        <v>25</v>
      </c>
      <c r="U365" s="62">
        <f t="shared" si="264"/>
        <v>25</v>
      </c>
      <c r="V365" s="62">
        <f t="shared" si="264"/>
        <v>25</v>
      </c>
      <c r="W365" s="62">
        <f t="shared" ref="W365:AC367" si="265">$B345+($C345-$B345)*(1-AL345)</f>
        <v>25</v>
      </c>
      <c r="X365" s="62">
        <f t="shared" si="265"/>
        <v>25</v>
      </c>
      <c r="Y365" s="62">
        <f t="shared" si="265"/>
        <v>25</v>
      </c>
      <c r="Z365" s="62">
        <f t="shared" si="265"/>
        <v>25</v>
      </c>
      <c r="AA365" s="62">
        <f t="shared" si="265"/>
        <v>25</v>
      </c>
      <c r="AB365" s="62">
        <f t="shared" si="265"/>
        <v>25</v>
      </c>
      <c r="AC365" s="62">
        <f t="shared" si="265"/>
        <v>25</v>
      </c>
    </row>
    <row r="366" spans="1:29" x14ac:dyDescent="0.25">
      <c r="A366" s="30" t="str">
        <f t="shared" si="233"/>
        <v>Lifetime costumization</v>
      </c>
      <c r="B366" s="62">
        <f>$B346+($C346-$B346)*(1-Q346)</f>
        <v>25</v>
      </c>
      <c r="C366" s="62">
        <f t="shared" si="263"/>
        <v>25</v>
      </c>
      <c r="D366" s="62">
        <f t="shared" si="263"/>
        <v>25</v>
      </c>
      <c r="E366" s="62">
        <f t="shared" si="263"/>
        <v>25</v>
      </c>
      <c r="F366" s="62">
        <f t="shared" si="263"/>
        <v>25</v>
      </c>
      <c r="G366" s="62">
        <f t="shared" si="263"/>
        <v>25</v>
      </c>
      <c r="H366" s="62">
        <f t="shared" si="263"/>
        <v>25</v>
      </c>
      <c r="I366" s="62">
        <f t="shared" si="263"/>
        <v>25</v>
      </c>
      <c r="J366" s="62">
        <f t="shared" si="263"/>
        <v>25</v>
      </c>
      <c r="K366" s="62">
        <f t="shared" si="263"/>
        <v>25</v>
      </c>
      <c r="L366" s="62">
        <f t="shared" si="263"/>
        <v>25</v>
      </c>
      <c r="M366" s="62">
        <f t="shared" si="264"/>
        <v>25</v>
      </c>
      <c r="N366" s="62">
        <f t="shared" si="264"/>
        <v>25</v>
      </c>
      <c r="O366" s="62">
        <f t="shared" si="264"/>
        <v>25</v>
      </c>
      <c r="P366" s="62">
        <f t="shared" si="264"/>
        <v>25</v>
      </c>
      <c r="Q366" s="62">
        <f t="shared" si="264"/>
        <v>25</v>
      </c>
      <c r="R366" s="62">
        <f t="shared" si="264"/>
        <v>25</v>
      </c>
      <c r="S366" s="62">
        <f t="shared" si="264"/>
        <v>25</v>
      </c>
      <c r="T366" s="62">
        <f t="shared" si="264"/>
        <v>25</v>
      </c>
      <c r="U366" s="62">
        <f t="shared" si="264"/>
        <v>25</v>
      </c>
      <c r="V366" s="62">
        <f t="shared" si="264"/>
        <v>25</v>
      </c>
      <c r="W366" s="62">
        <f t="shared" si="265"/>
        <v>25</v>
      </c>
      <c r="X366" s="62">
        <f t="shared" si="265"/>
        <v>25</v>
      </c>
      <c r="Y366" s="62">
        <f t="shared" si="265"/>
        <v>25</v>
      </c>
      <c r="Z366" s="62">
        <f t="shared" si="265"/>
        <v>25</v>
      </c>
      <c r="AA366" s="62">
        <f t="shared" si="265"/>
        <v>25</v>
      </c>
      <c r="AB366" s="62">
        <f t="shared" si="265"/>
        <v>25</v>
      </c>
      <c r="AC366" s="62">
        <f t="shared" si="265"/>
        <v>25</v>
      </c>
    </row>
    <row r="367" spans="1:29" x14ac:dyDescent="0.25">
      <c r="A367" s="30" t="str">
        <f t="shared" si="233"/>
        <v>Tonnage .</v>
      </c>
      <c r="B367" s="62">
        <f>$B347+($C347-$B347)*(1-Q347)</f>
        <v>9450</v>
      </c>
      <c r="C367" s="62">
        <f t="shared" si="263"/>
        <v>9450</v>
      </c>
      <c r="D367" s="62">
        <f t="shared" si="263"/>
        <v>9450</v>
      </c>
      <c r="E367" s="62">
        <f t="shared" si="263"/>
        <v>9450</v>
      </c>
      <c r="F367" s="62">
        <f t="shared" si="263"/>
        <v>9450</v>
      </c>
      <c r="G367" s="62">
        <f t="shared" si="263"/>
        <v>9450</v>
      </c>
      <c r="H367" s="62">
        <f t="shared" si="263"/>
        <v>9450</v>
      </c>
      <c r="I367" s="62">
        <f t="shared" si="263"/>
        <v>9450</v>
      </c>
      <c r="J367" s="62">
        <f t="shared" si="263"/>
        <v>9450</v>
      </c>
      <c r="K367" s="62">
        <f t="shared" si="263"/>
        <v>9450</v>
      </c>
      <c r="L367" s="62">
        <f t="shared" si="263"/>
        <v>9450</v>
      </c>
      <c r="M367" s="62">
        <f t="shared" si="264"/>
        <v>9450</v>
      </c>
      <c r="N367" s="62">
        <f t="shared" si="264"/>
        <v>9450</v>
      </c>
      <c r="O367" s="62">
        <f t="shared" si="264"/>
        <v>9450</v>
      </c>
      <c r="P367" s="62">
        <f t="shared" si="264"/>
        <v>9450</v>
      </c>
      <c r="Q367" s="62">
        <f t="shared" si="264"/>
        <v>9450</v>
      </c>
      <c r="R367" s="62">
        <f t="shared" si="264"/>
        <v>9450</v>
      </c>
      <c r="S367" s="62">
        <f t="shared" si="264"/>
        <v>9450</v>
      </c>
      <c r="T367" s="62">
        <f t="shared" si="264"/>
        <v>9450</v>
      </c>
      <c r="U367" s="62">
        <f t="shared" si="264"/>
        <v>9450</v>
      </c>
      <c r="V367" s="62">
        <f t="shared" si="264"/>
        <v>9450</v>
      </c>
      <c r="W367" s="62">
        <f t="shared" si="265"/>
        <v>9450</v>
      </c>
      <c r="X367" s="62">
        <f t="shared" si="265"/>
        <v>9450</v>
      </c>
      <c r="Y367" s="62">
        <f t="shared" si="265"/>
        <v>9450</v>
      </c>
      <c r="Z367" s="62">
        <f t="shared" si="265"/>
        <v>9450</v>
      </c>
      <c r="AA367" s="62">
        <f t="shared" si="265"/>
        <v>9450</v>
      </c>
      <c r="AB367" s="62">
        <f t="shared" si="265"/>
        <v>9450</v>
      </c>
      <c r="AC367" s="62">
        <f t="shared" si="265"/>
        <v>9450</v>
      </c>
    </row>
    <row r="368" spans="1:29" x14ac:dyDescent="0.25">
      <c r="A368" s="30" t="str">
        <f t="shared" si="233"/>
        <v>Market failure (av. utilization)</v>
      </c>
      <c r="B368" s="62">
        <f t="shared" ref="B368:K369" si="266">($B348+($C348-$B348)*(1-Q348))*B$44</f>
        <v>4819.5</v>
      </c>
      <c r="C368" s="62">
        <f t="shared" si="266"/>
        <v>4819.5</v>
      </c>
      <c r="D368" s="62">
        <f t="shared" si="266"/>
        <v>4819.5</v>
      </c>
      <c r="E368" s="62">
        <f t="shared" si="266"/>
        <v>4819.5</v>
      </c>
      <c r="F368" s="62">
        <f t="shared" si="266"/>
        <v>4819.5</v>
      </c>
      <c r="G368" s="62">
        <f t="shared" si="266"/>
        <v>4819.5</v>
      </c>
      <c r="H368" s="62">
        <f t="shared" si="266"/>
        <v>4819.5</v>
      </c>
      <c r="I368" s="62">
        <f t="shared" si="266"/>
        <v>4819.5</v>
      </c>
      <c r="J368" s="62">
        <f t="shared" si="266"/>
        <v>4819.5</v>
      </c>
      <c r="K368" s="62">
        <f t="shared" si="266"/>
        <v>4819.5</v>
      </c>
      <c r="L368" s="62">
        <f t="shared" ref="L368:U369" si="267">($B348+($C348-$B348)*(1-AA348))*L$44</f>
        <v>4819.5</v>
      </c>
      <c r="M368" s="62">
        <f t="shared" si="267"/>
        <v>4819.5</v>
      </c>
      <c r="N368" s="62">
        <f t="shared" si="267"/>
        <v>4819.5</v>
      </c>
      <c r="O368" s="62">
        <f t="shared" si="267"/>
        <v>4819.5</v>
      </c>
      <c r="P368" s="62">
        <f t="shared" si="267"/>
        <v>4819.5</v>
      </c>
      <c r="Q368" s="62">
        <f t="shared" si="267"/>
        <v>4819.5</v>
      </c>
      <c r="R368" s="62">
        <f t="shared" si="267"/>
        <v>4819.5</v>
      </c>
      <c r="S368" s="62">
        <f t="shared" si="267"/>
        <v>4819.5</v>
      </c>
      <c r="T368" s="62">
        <f t="shared" si="267"/>
        <v>4819.5</v>
      </c>
      <c r="U368" s="62">
        <f t="shared" si="267"/>
        <v>4819.5</v>
      </c>
      <c r="V368" s="62">
        <f t="shared" ref="V368:AC369" si="268">($B348+($C348-$B348)*(1-AK348))*V$44</f>
        <v>4819.5</v>
      </c>
      <c r="W368" s="62">
        <f t="shared" si="268"/>
        <v>4819.5</v>
      </c>
      <c r="X368" s="62">
        <f t="shared" si="268"/>
        <v>4819.5</v>
      </c>
      <c r="Y368" s="62">
        <f t="shared" si="268"/>
        <v>4819.5</v>
      </c>
      <c r="Z368" s="62">
        <f t="shared" si="268"/>
        <v>4819.5</v>
      </c>
      <c r="AA368" s="62">
        <f t="shared" si="268"/>
        <v>4819.5</v>
      </c>
      <c r="AB368" s="62">
        <f t="shared" si="268"/>
        <v>4819.5</v>
      </c>
      <c r="AC368" s="62">
        <f t="shared" si="268"/>
        <v>4819.5</v>
      </c>
    </row>
    <row r="369" spans="1:29" x14ac:dyDescent="0.25">
      <c r="A369" s="30" t="s">
        <v>73</v>
      </c>
      <c r="B369" s="62">
        <f t="shared" si="266"/>
        <v>0</v>
      </c>
      <c r="C369" s="62">
        <f t="shared" si="266"/>
        <v>0</v>
      </c>
      <c r="D369" s="62">
        <f t="shared" si="266"/>
        <v>0</v>
      </c>
      <c r="E369" s="62">
        <f t="shared" si="266"/>
        <v>0</v>
      </c>
      <c r="F369" s="62">
        <f t="shared" si="266"/>
        <v>0</v>
      </c>
      <c r="G369" s="62">
        <f t="shared" si="266"/>
        <v>0</v>
      </c>
      <c r="H369" s="62">
        <f t="shared" si="266"/>
        <v>0</v>
      </c>
      <c r="I369" s="62">
        <f t="shared" si="266"/>
        <v>0</v>
      </c>
      <c r="J369" s="62">
        <f t="shared" si="266"/>
        <v>0</v>
      </c>
      <c r="K369" s="62">
        <f t="shared" si="266"/>
        <v>0</v>
      </c>
      <c r="L369" s="62">
        <f t="shared" si="267"/>
        <v>0</v>
      </c>
      <c r="M369" s="62">
        <f t="shared" si="267"/>
        <v>0</v>
      </c>
      <c r="N369" s="62">
        <f t="shared" si="267"/>
        <v>0</v>
      </c>
      <c r="O369" s="62">
        <f t="shared" si="267"/>
        <v>0</v>
      </c>
      <c r="P369" s="62">
        <f t="shared" si="267"/>
        <v>0</v>
      </c>
      <c r="Q369" s="62">
        <f t="shared" si="267"/>
        <v>0</v>
      </c>
      <c r="R369" s="62">
        <f t="shared" si="267"/>
        <v>0</v>
      </c>
      <c r="S369" s="62">
        <f t="shared" si="267"/>
        <v>0</v>
      </c>
      <c r="T369" s="62">
        <f t="shared" si="267"/>
        <v>0</v>
      </c>
      <c r="U369" s="62">
        <f t="shared" si="267"/>
        <v>0</v>
      </c>
      <c r="V369" s="62">
        <f t="shared" si="268"/>
        <v>0</v>
      </c>
      <c r="W369" s="62">
        <f t="shared" si="268"/>
        <v>0</v>
      </c>
      <c r="X369" s="62">
        <f t="shared" si="268"/>
        <v>0</v>
      </c>
      <c r="Y369" s="62">
        <f t="shared" si="268"/>
        <v>0</v>
      </c>
      <c r="Z369" s="62">
        <f t="shared" si="268"/>
        <v>0</v>
      </c>
      <c r="AA369" s="62">
        <f t="shared" si="268"/>
        <v>0</v>
      </c>
      <c r="AB369" s="62">
        <f t="shared" si="268"/>
        <v>0</v>
      </c>
      <c r="AC369" s="62">
        <f t="shared" si="268"/>
        <v>0</v>
      </c>
    </row>
    <row r="370" spans="1:29" x14ac:dyDescent="0.25">
      <c r="A370" s="30" t="str">
        <f>A350</f>
        <v>Annual Mileage</v>
      </c>
      <c r="B370" s="62">
        <f t="shared" ref="B370:AC370" si="269">$B350+($C350-$B350)*(1-Q350)</f>
        <v>120000</v>
      </c>
      <c r="C370" s="62">
        <f t="shared" si="269"/>
        <v>120000</v>
      </c>
      <c r="D370" s="62">
        <f t="shared" si="269"/>
        <v>120000</v>
      </c>
      <c r="E370" s="62">
        <f t="shared" si="269"/>
        <v>120000</v>
      </c>
      <c r="F370" s="62">
        <f t="shared" si="269"/>
        <v>120000</v>
      </c>
      <c r="G370" s="62">
        <f t="shared" si="269"/>
        <v>120000</v>
      </c>
      <c r="H370" s="62">
        <f t="shared" si="269"/>
        <v>120000</v>
      </c>
      <c r="I370" s="62">
        <f t="shared" si="269"/>
        <v>120000</v>
      </c>
      <c r="J370" s="62">
        <f t="shared" si="269"/>
        <v>120000</v>
      </c>
      <c r="K370" s="62">
        <f t="shared" si="269"/>
        <v>120000</v>
      </c>
      <c r="L370" s="62">
        <f t="shared" si="269"/>
        <v>120000</v>
      </c>
      <c r="M370" s="62">
        <f t="shared" si="269"/>
        <v>120000</v>
      </c>
      <c r="N370" s="62">
        <f t="shared" si="269"/>
        <v>120000</v>
      </c>
      <c r="O370" s="62">
        <f t="shared" si="269"/>
        <v>120000</v>
      </c>
      <c r="P370" s="62">
        <f t="shared" si="269"/>
        <v>120000</v>
      </c>
      <c r="Q370" s="62">
        <f t="shared" si="269"/>
        <v>120000</v>
      </c>
      <c r="R370" s="62">
        <f t="shared" si="269"/>
        <v>120000</v>
      </c>
      <c r="S370" s="62">
        <f t="shared" si="269"/>
        <v>120000</v>
      </c>
      <c r="T370" s="62">
        <f t="shared" si="269"/>
        <v>120000</v>
      </c>
      <c r="U370" s="62">
        <f t="shared" si="269"/>
        <v>120000</v>
      </c>
      <c r="V370" s="62">
        <f t="shared" si="269"/>
        <v>120000</v>
      </c>
      <c r="W370" s="62">
        <f t="shared" si="269"/>
        <v>120000</v>
      </c>
      <c r="X370" s="62">
        <f t="shared" si="269"/>
        <v>120000</v>
      </c>
      <c r="Y370" s="62">
        <f t="shared" si="269"/>
        <v>120000</v>
      </c>
      <c r="Z370" s="62">
        <f t="shared" si="269"/>
        <v>120000</v>
      </c>
      <c r="AA370" s="62">
        <f t="shared" si="269"/>
        <v>120000</v>
      </c>
      <c r="AB370" s="62">
        <f t="shared" si="269"/>
        <v>120000</v>
      </c>
      <c r="AC370" s="62">
        <f t="shared" si="269"/>
        <v>120000</v>
      </c>
    </row>
    <row r="371" spans="1:29" ht="15.75" thickBot="1" x14ac:dyDescent="0.3">
      <c r="AC371" s="32"/>
    </row>
    <row r="372" spans="1:29" ht="15.75" thickBot="1" x14ac:dyDescent="0.3">
      <c r="A372" s="26" t="s">
        <v>208</v>
      </c>
      <c r="B372" s="27">
        <v>2023</v>
      </c>
      <c r="C372" s="27">
        <v>2024</v>
      </c>
      <c r="D372" s="27">
        <v>2025</v>
      </c>
      <c r="E372" s="27">
        <v>2026</v>
      </c>
      <c r="F372" s="27">
        <v>2027</v>
      </c>
      <c r="G372" s="27">
        <v>2028</v>
      </c>
      <c r="H372" s="27">
        <v>2029</v>
      </c>
      <c r="I372" s="27">
        <v>2030</v>
      </c>
      <c r="J372" s="27">
        <v>2031</v>
      </c>
      <c r="K372" s="27">
        <v>2032</v>
      </c>
      <c r="L372" s="27">
        <v>2033</v>
      </c>
      <c r="M372" s="27">
        <v>2034</v>
      </c>
      <c r="N372" s="27">
        <v>2035</v>
      </c>
      <c r="O372" s="27">
        <v>2036</v>
      </c>
      <c r="P372" s="27">
        <v>2037</v>
      </c>
      <c r="Q372" s="27">
        <v>2038</v>
      </c>
      <c r="R372" s="27">
        <v>2039</v>
      </c>
      <c r="S372" s="27">
        <v>2040</v>
      </c>
      <c r="T372" s="27">
        <v>2041</v>
      </c>
      <c r="U372" s="27">
        <v>2042</v>
      </c>
      <c r="V372" s="27">
        <v>2043</v>
      </c>
      <c r="W372" s="27">
        <v>2044</v>
      </c>
      <c r="X372" s="27">
        <v>2045</v>
      </c>
      <c r="Y372" s="27">
        <v>2046</v>
      </c>
      <c r="Z372" s="27">
        <v>2047</v>
      </c>
      <c r="AA372" s="27">
        <v>2048</v>
      </c>
      <c r="AB372" s="27">
        <v>2049</v>
      </c>
      <c r="AC372" s="28">
        <v>2050</v>
      </c>
    </row>
    <row r="373" spans="1:29" x14ac:dyDescent="0.25">
      <c r="A373" s="29" t="str">
        <f>A354</f>
        <v>Capex vehicle</v>
      </c>
      <c r="B373" s="63">
        <f>((1+B358)^B365)*B358/(((1+B358)^B365)-1)*(B354)</f>
        <v>1173400.7731841092</v>
      </c>
      <c r="C373" s="63">
        <f t="shared" ref="C373:AC373" si="270">((1+C358)^C365)*C358/(((1+C358)^C365)-1)*(C354)</f>
        <v>1173400.7731841092</v>
      </c>
      <c r="D373" s="63">
        <f t="shared" si="270"/>
        <v>1173400.7731841092</v>
      </c>
      <c r="E373" s="63">
        <f t="shared" si="270"/>
        <v>1173400.7731841092</v>
      </c>
      <c r="F373" s="63">
        <f t="shared" si="270"/>
        <v>1173400.7731841092</v>
      </c>
      <c r="G373" s="63">
        <f t="shared" si="270"/>
        <v>1173400.7731841092</v>
      </c>
      <c r="H373" s="63">
        <f t="shared" si="270"/>
        <v>1173400.7731841092</v>
      </c>
      <c r="I373" s="63">
        <f t="shared" si="270"/>
        <v>1173400.7731841092</v>
      </c>
      <c r="J373" s="63">
        <f t="shared" si="270"/>
        <v>1173400.7731841092</v>
      </c>
      <c r="K373" s="63">
        <f t="shared" si="270"/>
        <v>1173400.7731841092</v>
      </c>
      <c r="L373" s="63">
        <f t="shared" si="270"/>
        <v>1173400.7731841092</v>
      </c>
      <c r="M373" s="63">
        <f t="shared" si="270"/>
        <v>1173400.7731841092</v>
      </c>
      <c r="N373" s="63">
        <f t="shared" si="270"/>
        <v>1173400.7731841092</v>
      </c>
      <c r="O373" s="63">
        <f t="shared" si="270"/>
        <v>1173400.7731841092</v>
      </c>
      <c r="P373" s="63">
        <f t="shared" si="270"/>
        <v>1173400.7731841092</v>
      </c>
      <c r="Q373" s="63">
        <f t="shared" si="270"/>
        <v>1173400.7731841092</v>
      </c>
      <c r="R373" s="63">
        <f t="shared" si="270"/>
        <v>1173400.7731841092</v>
      </c>
      <c r="S373" s="63">
        <f t="shared" si="270"/>
        <v>1173400.7731841092</v>
      </c>
      <c r="T373" s="63">
        <f t="shared" si="270"/>
        <v>1173400.7731841092</v>
      </c>
      <c r="U373" s="63">
        <f t="shared" si="270"/>
        <v>1173400.7731841092</v>
      </c>
      <c r="V373" s="63">
        <f t="shared" si="270"/>
        <v>1173400.7731841092</v>
      </c>
      <c r="W373" s="63">
        <f t="shared" si="270"/>
        <v>1173400.7731841092</v>
      </c>
      <c r="X373" s="63">
        <f t="shared" si="270"/>
        <v>1173400.7731841092</v>
      </c>
      <c r="Y373" s="63">
        <f t="shared" si="270"/>
        <v>1173400.7731841092</v>
      </c>
      <c r="Z373" s="63">
        <f t="shared" si="270"/>
        <v>1173400.7731841092</v>
      </c>
      <c r="AA373" s="63">
        <f t="shared" si="270"/>
        <v>1173400.7731841092</v>
      </c>
      <c r="AB373" s="63">
        <f t="shared" si="270"/>
        <v>1173400.7731841092</v>
      </c>
      <c r="AC373" s="63">
        <f t="shared" si="270"/>
        <v>1173400.7731841092</v>
      </c>
    </row>
    <row r="374" spans="1:29" x14ac:dyDescent="0.25">
      <c r="A374" s="30" t="str">
        <f>A355</f>
        <v>Residual value (vehicle)</v>
      </c>
      <c r="B374" s="62">
        <f>((1+B358)^B365)*B358/(((1+B358)^B365)-1)*(B355)</f>
        <v>-117211.22297816433</v>
      </c>
      <c r="C374" s="62">
        <f t="shared" ref="C374:AC374" si="271">((1+C358)^C365)*C358/(((1+C358)^C365)-1)*(C355)</f>
        <v>-117155.47750703427</v>
      </c>
      <c r="D374" s="62">
        <f t="shared" si="271"/>
        <v>-117075.67910674184</v>
      </c>
      <c r="E374" s="62">
        <f t="shared" si="271"/>
        <v>-116961.52188344915</v>
      </c>
      <c r="F374" s="62">
        <f t="shared" si="271"/>
        <v>-116798.36602132194</v>
      </c>
      <c r="G374" s="62">
        <f t="shared" si="271"/>
        <v>-116565.50734662244</v>
      </c>
      <c r="H374" s="62">
        <f t="shared" si="271"/>
        <v>-116233.85946736432</v>
      </c>
      <c r="I374" s="62">
        <f t="shared" si="271"/>
        <v>-115762.96702113429</v>
      </c>
      <c r="J374" s="62">
        <f t="shared" si="271"/>
        <v>-115097.40579826315</v>
      </c>
      <c r="K374" s="62">
        <f t="shared" si="271"/>
        <v>-114162.96984907117</v>
      </c>
      <c r="L374" s="62">
        <f t="shared" si="271"/>
        <v>-112863.76466894078</v>
      </c>
      <c r="M374" s="62">
        <f t="shared" si="271"/>
        <v>-111082.60297034449</v>
      </c>
      <c r="N374" s="62">
        <f t="shared" si="271"/>
        <v>-108688.91250900239</v>
      </c>
      <c r="O374" s="62">
        <f t="shared" si="271"/>
        <v>-105559.89664903973</v>
      </c>
      <c r="P374" s="62">
        <f t="shared" si="271"/>
        <v>-101619.43004574107</v>
      </c>
      <c r="Q374" s="62">
        <f t="shared" si="271"/>
        <v>-96890.983232894243</v>
      </c>
      <c r="R374" s="62">
        <f t="shared" si="271"/>
        <v>-91544.180152521745</v>
      </c>
      <c r="S374" s="62">
        <f t="shared" si="271"/>
        <v>-85899.582077953528</v>
      </c>
      <c r="T374" s="62">
        <f t="shared" si="271"/>
        <v>-80366.059135568226</v>
      </c>
      <c r="U374" s="62">
        <f t="shared" si="271"/>
        <v>-75328.779301543953</v>
      </c>
      <c r="V374" s="62">
        <f t="shared" si="271"/>
        <v>-71047.808765066002</v>
      </c>
      <c r="W374" s="62">
        <f t="shared" si="271"/>
        <v>-67619.518043732241</v>
      </c>
      <c r="X374" s="62">
        <f t="shared" si="271"/>
        <v>-65003.580064954105</v>
      </c>
      <c r="Y374" s="62">
        <f t="shared" si="271"/>
        <v>-63080.655852023017</v>
      </c>
      <c r="Z374" s="62">
        <f t="shared" si="271"/>
        <v>-61705.792858076449</v>
      </c>
      <c r="AA374" s="62">
        <f t="shared" si="271"/>
        <v>-60742.216938606354</v>
      </c>
      <c r="AB374" s="62">
        <f t="shared" si="271"/>
        <v>-60076.3267522479</v>
      </c>
      <c r="AC374" s="62">
        <f t="shared" si="271"/>
        <v>-59620.624915142049</v>
      </c>
    </row>
    <row r="375" spans="1:29" x14ac:dyDescent="0.25">
      <c r="A375" s="30" t="str">
        <f>A356</f>
        <v>Capex costumization</v>
      </c>
      <c r="B375" s="62">
        <f>((1+B358)^B366)*B358/(((1+B358)^B366)-1)*(B356)</f>
        <v>78226.718212273947</v>
      </c>
      <c r="C375" s="62">
        <f t="shared" ref="C375:AC375" si="272">((1+C358)^C366)*C358/(((1+C358)^C366)-1)*(C356)</f>
        <v>78226.718212273947</v>
      </c>
      <c r="D375" s="62">
        <f t="shared" si="272"/>
        <v>78226.718212273947</v>
      </c>
      <c r="E375" s="62">
        <f t="shared" si="272"/>
        <v>78226.718212273947</v>
      </c>
      <c r="F375" s="62">
        <f t="shared" si="272"/>
        <v>78226.718212273947</v>
      </c>
      <c r="G375" s="62">
        <f t="shared" si="272"/>
        <v>78226.718212273947</v>
      </c>
      <c r="H375" s="62">
        <f t="shared" si="272"/>
        <v>78226.718212273947</v>
      </c>
      <c r="I375" s="62">
        <f t="shared" si="272"/>
        <v>78226.718212273947</v>
      </c>
      <c r="J375" s="62">
        <f t="shared" si="272"/>
        <v>78226.718212273947</v>
      </c>
      <c r="K375" s="62">
        <f t="shared" si="272"/>
        <v>78226.718212273947</v>
      </c>
      <c r="L375" s="62">
        <f t="shared" si="272"/>
        <v>78226.718212273947</v>
      </c>
      <c r="M375" s="62">
        <f t="shared" si="272"/>
        <v>78226.718212273947</v>
      </c>
      <c r="N375" s="62">
        <f t="shared" si="272"/>
        <v>78226.718212273947</v>
      </c>
      <c r="O375" s="62">
        <f t="shared" si="272"/>
        <v>78226.718212273947</v>
      </c>
      <c r="P375" s="62">
        <f t="shared" si="272"/>
        <v>78226.718212273947</v>
      </c>
      <c r="Q375" s="62">
        <f t="shared" si="272"/>
        <v>78226.718212273947</v>
      </c>
      <c r="R375" s="62">
        <f t="shared" si="272"/>
        <v>78226.718212273947</v>
      </c>
      <c r="S375" s="62">
        <f t="shared" si="272"/>
        <v>78226.718212273947</v>
      </c>
      <c r="T375" s="62">
        <f t="shared" si="272"/>
        <v>78226.718212273947</v>
      </c>
      <c r="U375" s="62">
        <f t="shared" si="272"/>
        <v>78226.718212273947</v>
      </c>
      <c r="V375" s="62">
        <f t="shared" si="272"/>
        <v>78226.718212273947</v>
      </c>
      <c r="W375" s="62">
        <f t="shared" si="272"/>
        <v>78226.718212273947</v>
      </c>
      <c r="X375" s="62">
        <f t="shared" si="272"/>
        <v>78226.718212273947</v>
      </c>
      <c r="Y375" s="62">
        <f t="shared" si="272"/>
        <v>78226.718212273947</v>
      </c>
      <c r="Z375" s="62">
        <f t="shared" si="272"/>
        <v>78226.718212273947</v>
      </c>
      <c r="AA375" s="62">
        <f t="shared" si="272"/>
        <v>78226.718212273947</v>
      </c>
      <c r="AB375" s="62">
        <f t="shared" si="272"/>
        <v>78226.718212273947</v>
      </c>
      <c r="AC375" s="62">
        <f t="shared" si="272"/>
        <v>78226.718212273947</v>
      </c>
    </row>
    <row r="376" spans="1:29" x14ac:dyDescent="0.25">
      <c r="A376" s="30" t="str">
        <f>A357</f>
        <v>Residual value (costumization)</v>
      </c>
      <c r="B376" s="62">
        <f>((1+B358)^B366)*B358/(((1+B358)^B366)-1)*(B357)</f>
        <v>-7822.6718212273945</v>
      </c>
      <c r="C376" s="62">
        <f t="shared" ref="C376:AC376" si="273">((1+C358)^C366)*C358/(((1+C358)^C366)-1)*(C357)</f>
        <v>-7822.6718212273945</v>
      </c>
      <c r="D376" s="62">
        <f t="shared" si="273"/>
        <v>-7822.6718212273945</v>
      </c>
      <c r="E376" s="62">
        <f t="shared" si="273"/>
        <v>-7822.6718212273945</v>
      </c>
      <c r="F376" s="62">
        <f t="shared" si="273"/>
        <v>-7822.6718212273945</v>
      </c>
      <c r="G376" s="62">
        <f t="shared" si="273"/>
        <v>-7822.6718212273945</v>
      </c>
      <c r="H376" s="62">
        <f t="shared" si="273"/>
        <v>-7822.6718212273945</v>
      </c>
      <c r="I376" s="62">
        <f t="shared" si="273"/>
        <v>-7822.6718212273945</v>
      </c>
      <c r="J376" s="62">
        <f t="shared" si="273"/>
        <v>-7822.6718212273945</v>
      </c>
      <c r="K376" s="62">
        <f t="shared" si="273"/>
        <v>-7822.6718212273945</v>
      </c>
      <c r="L376" s="62">
        <f t="shared" si="273"/>
        <v>-7822.6718212273945</v>
      </c>
      <c r="M376" s="62">
        <f t="shared" si="273"/>
        <v>-7822.6718212273945</v>
      </c>
      <c r="N376" s="62">
        <f t="shared" si="273"/>
        <v>-7822.6718212273945</v>
      </c>
      <c r="O376" s="62">
        <f t="shared" si="273"/>
        <v>-7822.6718212273945</v>
      </c>
      <c r="P376" s="62">
        <f t="shared" si="273"/>
        <v>-7822.6718212273945</v>
      </c>
      <c r="Q376" s="62">
        <f t="shared" si="273"/>
        <v>-7822.6718212273945</v>
      </c>
      <c r="R376" s="62">
        <f t="shared" si="273"/>
        <v>-7822.6718212273945</v>
      </c>
      <c r="S376" s="62">
        <f t="shared" si="273"/>
        <v>-7822.6718212273945</v>
      </c>
      <c r="T376" s="62">
        <f t="shared" si="273"/>
        <v>-7822.6718212273945</v>
      </c>
      <c r="U376" s="62">
        <f t="shared" si="273"/>
        <v>-7822.6718212273945</v>
      </c>
      <c r="V376" s="62">
        <f t="shared" si="273"/>
        <v>-7822.6718212273945</v>
      </c>
      <c r="W376" s="62">
        <f t="shared" si="273"/>
        <v>-7822.6718212273945</v>
      </c>
      <c r="X376" s="62">
        <f t="shared" si="273"/>
        <v>-7822.6718212273945</v>
      </c>
      <c r="Y376" s="62">
        <f t="shared" si="273"/>
        <v>-7822.6718212273945</v>
      </c>
      <c r="Z376" s="62">
        <f t="shared" si="273"/>
        <v>-7822.6718212273945</v>
      </c>
      <c r="AA376" s="62">
        <f t="shared" si="273"/>
        <v>-7822.6718212273945</v>
      </c>
      <c r="AB376" s="62">
        <f t="shared" si="273"/>
        <v>-7822.6718212273945</v>
      </c>
      <c r="AC376" s="62">
        <f t="shared" si="273"/>
        <v>-7822.6718212273945</v>
      </c>
    </row>
    <row r="377" spans="1:29" x14ac:dyDescent="0.25">
      <c r="A377" s="30" t="str">
        <f t="shared" ref="A377:AC377" si="274">A359</f>
        <v>Opex fix (admin, crew, insurance)</v>
      </c>
      <c r="B377" s="62">
        <f t="shared" si="274"/>
        <v>1208235.294117647</v>
      </c>
      <c r="C377" s="62">
        <f t="shared" si="274"/>
        <v>1208235.294117647</v>
      </c>
      <c r="D377" s="62">
        <f t="shared" si="274"/>
        <v>1208235.294117647</v>
      </c>
      <c r="E377" s="62">
        <f t="shared" si="274"/>
        <v>1208235.294117647</v>
      </c>
      <c r="F377" s="62">
        <f t="shared" si="274"/>
        <v>1208235.294117647</v>
      </c>
      <c r="G377" s="62">
        <f t="shared" si="274"/>
        <v>1208235.294117647</v>
      </c>
      <c r="H377" s="62">
        <f t="shared" si="274"/>
        <v>1208235.294117647</v>
      </c>
      <c r="I377" s="62">
        <f t="shared" si="274"/>
        <v>1208235.294117647</v>
      </c>
      <c r="J377" s="62">
        <f t="shared" si="274"/>
        <v>1208235.294117647</v>
      </c>
      <c r="K377" s="62">
        <f t="shared" si="274"/>
        <v>1208235.294117647</v>
      </c>
      <c r="L377" s="62">
        <f t="shared" si="274"/>
        <v>1208235.294117647</v>
      </c>
      <c r="M377" s="62">
        <f t="shared" si="274"/>
        <v>1208235.294117647</v>
      </c>
      <c r="N377" s="62">
        <f t="shared" si="274"/>
        <v>1208235.294117647</v>
      </c>
      <c r="O377" s="62">
        <f t="shared" si="274"/>
        <v>1208235.294117647</v>
      </c>
      <c r="P377" s="62">
        <f t="shared" si="274"/>
        <v>1208235.294117647</v>
      </c>
      <c r="Q377" s="62">
        <f t="shared" si="274"/>
        <v>1208235.294117647</v>
      </c>
      <c r="R377" s="62">
        <f t="shared" si="274"/>
        <v>1208235.294117647</v>
      </c>
      <c r="S377" s="62">
        <f t="shared" si="274"/>
        <v>1208235.294117647</v>
      </c>
      <c r="T377" s="62">
        <f t="shared" si="274"/>
        <v>1208235.294117647</v>
      </c>
      <c r="U377" s="62">
        <f t="shared" si="274"/>
        <v>1208235.294117647</v>
      </c>
      <c r="V377" s="62">
        <f t="shared" si="274"/>
        <v>1208235.294117647</v>
      </c>
      <c r="W377" s="62">
        <f t="shared" si="274"/>
        <v>1208235.294117647</v>
      </c>
      <c r="X377" s="62">
        <f t="shared" si="274"/>
        <v>1208235.294117647</v>
      </c>
      <c r="Y377" s="62">
        <f t="shared" si="274"/>
        <v>1208235.294117647</v>
      </c>
      <c r="Z377" s="62">
        <f t="shared" si="274"/>
        <v>1208235.294117647</v>
      </c>
      <c r="AA377" s="62">
        <f t="shared" si="274"/>
        <v>1208235.294117647</v>
      </c>
      <c r="AB377" s="62">
        <f t="shared" si="274"/>
        <v>1208235.294117647</v>
      </c>
      <c r="AC377" s="62">
        <f t="shared" si="274"/>
        <v>1208235.294117647</v>
      </c>
    </row>
    <row r="378" spans="1:29" x14ac:dyDescent="0.25">
      <c r="A378" s="30" t="str">
        <f t="shared" ref="A378:AC378" si="275">A360</f>
        <v>Opex maintenance &amp; repair</v>
      </c>
      <c r="B378" s="62">
        <f t="shared" si="275"/>
        <v>488235.29411764705</v>
      </c>
      <c r="C378" s="62">
        <f t="shared" si="275"/>
        <v>488235.29411764705</v>
      </c>
      <c r="D378" s="62">
        <f t="shared" si="275"/>
        <v>488235.29411764705</v>
      </c>
      <c r="E378" s="62">
        <f t="shared" si="275"/>
        <v>488235.29411764705</v>
      </c>
      <c r="F378" s="62">
        <f t="shared" si="275"/>
        <v>488235.29411764705</v>
      </c>
      <c r="G378" s="62">
        <f t="shared" si="275"/>
        <v>488235.29411764705</v>
      </c>
      <c r="H378" s="62">
        <f t="shared" si="275"/>
        <v>488235.29411764705</v>
      </c>
      <c r="I378" s="62">
        <f t="shared" si="275"/>
        <v>488235.29411764705</v>
      </c>
      <c r="J378" s="62">
        <f t="shared" si="275"/>
        <v>488235.29411764705</v>
      </c>
      <c r="K378" s="62">
        <f t="shared" si="275"/>
        <v>488235.29411764705</v>
      </c>
      <c r="L378" s="62">
        <f t="shared" si="275"/>
        <v>488235.29411764705</v>
      </c>
      <c r="M378" s="62">
        <f t="shared" si="275"/>
        <v>488235.29411764705</v>
      </c>
      <c r="N378" s="62">
        <f t="shared" si="275"/>
        <v>488235.29411764705</v>
      </c>
      <c r="O378" s="62">
        <f t="shared" si="275"/>
        <v>488235.29411764705</v>
      </c>
      <c r="P378" s="62">
        <f t="shared" si="275"/>
        <v>488235.29411764705</v>
      </c>
      <c r="Q378" s="62">
        <f t="shared" si="275"/>
        <v>488235.29411764705</v>
      </c>
      <c r="R378" s="62">
        <f t="shared" si="275"/>
        <v>488235.29411764705</v>
      </c>
      <c r="S378" s="62">
        <f t="shared" si="275"/>
        <v>488235.29411764705</v>
      </c>
      <c r="T378" s="62">
        <f t="shared" si="275"/>
        <v>488235.29411764705</v>
      </c>
      <c r="U378" s="62">
        <f t="shared" si="275"/>
        <v>488235.29411764705</v>
      </c>
      <c r="V378" s="62">
        <f t="shared" si="275"/>
        <v>488235.29411764705</v>
      </c>
      <c r="W378" s="62">
        <f t="shared" si="275"/>
        <v>488235.29411764705</v>
      </c>
      <c r="X378" s="62">
        <f t="shared" si="275"/>
        <v>488235.29411764705</v>
      </c>
      <c r="Y378" s="62">
        <f t="shared" si="275"/>
        <v>488235.29411764705</v>
      </c>
      <c r="Z378" s="62">
        <f t="shared" si="275"/>
        <v>488235.29411764705</v>
      </c>
      <c r="AA378" s="62">
        <f t="shared" si="275"/>
        <v>488235.29411764705</v>
      </c>
      <c r="AB378" s="62">
        <f t="shared" si="275"/>
        <v>488235.29411764705</v>
      </c>
      <c r="AC378" s="62">
        <f t="shared" si="275"/>
        <v>488235.29411764705</v>
      </c>
    </row>
    <row r="379" spans="1:29" x14ac:dyDescent="0.25">
      <c r="A379" s="30" t="str">
        <f>A361</f>
        <v>Opex var (mode-fees)</v>
      </c>
      <c r="B379" s="62">
        <f>B361*B370</f>
        <v>97536.682916217906</v>
      </c>
      <c r="C379" s="62">
        <f t="shared" ref="C379:AC379" si="276">C361*C370</f>
        <v>97536.682916217906</v>
      </c>
      <c r="D379" s="62">
        <f t="shared" si="276"/>
        <v>97536.682916217906</v>
      </c>
      <c r="E379" s="62">
        <f t="shared" si="276"/>
        <v>97536.682916217906</v>
      </c>
      <c r="F379" s="62">
        <f t="shared" si="276"/>
        <v>97536.682916217906</v>
      </c>
      <c r="G379" s="62">
        <f t="shared" si="276"/>
        <v>97536.682916217906</v>
      </c>
      <c r="H379" s="62">
        <f t="shared" si="276"/>
        <v>97536.682916217906</v>
      </c>
      <c r="I379" s="62">
        <f t="shared" si="276"/>
        <v>97536.682916217906</v>
      </c>
      <c r="J379" s="62">
        <f t="shared" si="276"/>
        <v>97536.682916217906</v>
      </c>
      <c r="K379" s="62">
        <f t="shared" si="276"/>
        <v>97536.682916217906</v>
      </c>
      <c r="L379" s="62">
        <f t="shared" si="276"/>
        <v>97536.682916217906</v>
      </c>
      <c r="M379" s="62">
        <f t="shared" si="276"/>
        <v>97536.682916217906</v>
      </c>
      <c r="N379" s="62">
        <f t="shared" si="276"/>
        <v>97536.682916217906</v>
      </c>
      <c r="O379" s="62">
        <f t="shared" si="276"/>
        <v>97536.682916217906</v>
      </c>
      <c r="P379" s="62">
        <f t="shared" si="276"/>
        <v>97536.682916217906</v>
      </c>
      <c r="Q379" s="62">
        <f t="shared" si="276"/>
        <v>97536.682916217906</v>
      </c>
      <c r="R379" s="62">
        <f t="shared" si="276"/>
        <v>97536.682916217906</v>
      </c>
      <c r="S379" s="62">
        <f t="shared" si="276"/>
        <v>97536.682916217906</v>
      </c>
      <c r="T379" s="62">
        <f t="shared" si="276"/>
        <v>97536.682916217906</v>
      </c>
      <c r="U379" s="62">
        <f t="shared" si="276"/>
        <v>97536.682916217906</v>
      </c>
      <c r="V379" s="62">
        <f t="shared" si="276"/>
        <v>97536.682916217906</v>
      </c>
      <c r="W379" s="62">
        <f t="shared" si="276"/>
        <v>97536.682916217906</v>
      </c>
      <c r="X379" s="62">
        <f t="shared" si="276"/>
        <v>97536.682916217906</v>
      </c>
      <c r="Y379" s="62">
        <f t="shared" si="276"/>
        <v>97536.682916217906</v>
      </c>
      <c r="Z379" s="62">
        <f t="shared" si="276"/>
        <v>97536.682916217906</v>
      </c>
      <c r="AA379" s="62">
        <f t="shared" si="276"/>
        <v>97536.682916217906</v>
      </c>
      <c r="AB379" s="62">
        <f t="shared" si="276"/>
        <v>97536.682916217906</v>
      </c>
      <c r="AC379" s="62">
        <f t="shared" si="276"/>
        <v>97536.682916217906</v>
      </c>
    </row>
    <row r="380" spans="1:29" x14ac:dyDescent="0.25">
      <c r="A380" s="30" t="str">
        <f>A363</f>
        <v>Fuel Cost</v>
      </c>
      <c r="B380" s="62">
        <f>B362*B363*B370</f>
        <v>4657656.7874551304</v>
      </c>
      <c r="C380" s="62">
        <f t="shared" ref="C380:AC380" si="277">C362*C363*C370</f>
        <v>4657335.2559228269</v>
      </c>
      <c r="D380" s="62">
        <f t="shared" si="277"/>
        <v>4656874.9906958723</v>
      </c>
      <c r="E380" s="62">
        <f t="shared" si="277"/>
        <v>4656216.5489214156</v>
      </c>
      <c r="F380" s="62">
        <f t="shared" si="277"/>
        <v>4655275.4903333243</v>
      </c>
      <c r="G380" s="62">
        <f t="shared" si="277"/>
        <v>4653932.3963569254</v>
      </c>
      <c r="H380" s="62">
        <f t="shared" si="277"/>
        <v>4652019.501037512</v>
      </c>
      <c r="I380" s="62">
        <f t="shared" si="277"/>
        <v>4649303.4639009116</v>
      </c>
      <c r="J380" s="62">
        <f t="shared" si="277"/>
        <v>4645464.6064028293</v>
      </c>
      <c r="K380" s="62">
        <f t="shared" si="277"/>
        <v>4640074.9197342508</v>
      </c>
      <c r="L380" s="62">
        <f t="shared" si="277"/>
        <v>4632581.2987480788</v>
      </c>
      <c r="M380" s="62">
        <f t="shared" si="277"/>
        <v>4622307.8247129563</v>
      </c>
      <c r="N380" s="62">
        <f t="shared" si="277"/>
        <v>4608501.3764707223</v>
      </c>
      <c r="O380" s="62">
        <f t="shared" si="277"/>
        <v>4590453.6814084789</v>
      </c>
      <c r="P380" s="62">
        <f t="shared" si="277"/>
        <v>4567725.6599339778</v>
      </c>
      <c r="Q380" s="62">
        <f t="shared" si="277"/>
        <v>4540452.686572534</v>
      </c>
      <c r="R380" s="62">
        <f t="shared" si="277"/>
        <v>4509613.1268287944</v>
      </c>
      <c r="S380" s="62">
        <f t="shared" si="277"/>
        <v>4477055.930138859</v>
      </c>
      <c r="T380" s="62">
        <f t="shared" si="277"/>
        <v>4445139.3981832527</v>
      </c>
      <c r="U380" s="62">
        <f t="shared" si="277"/>
        <v>4416085.1221883893</v>
      </c>
      <c r="V380" s="62">
        <f t="shared" si="277"/>
        <v>4391393.1250012219</v>
      </c>
      <c r="W380" s="62">
        <f t="shared" si="277"/>
        <v>4371619.2573404536</v>
      </c>
      <c r="X380" s="62">
        <f t="shared" si="277"/>
        <v>4356530.9186884109</v>
      </c>
      <c r="Y380" s="62">
        <f t="shared" si="277"/>
        <v>4345439.7796926498</v>
      </c>
      <c r="Z380" s="62">
        <f t="shared" si="277"/>
        <v>4337509.7757624658</v>
      </c>
      <c r="AA380" s="62">
        <f t="shared" si="277"/>
        <v>4331952.0141076175</v>
      </c>
      <c r="AB380" s="62">
        <f t="shared" si="277"/>
        <v>4328111.2591973878</v>
      </c>
      <c r="AC380" s="62">
        <f t="shared" si="277"/>
        <v>4325482.8392201588</v>
      </c>
    </row>
    <row r="381" spans="1:29" ht="15.75" thickBot="1" x14ac:dyDescent="0.3">
      <c r="A381" s="59" t="str">
        <f>A344</f>
        <v>Emission Cost</v>
      </c>
      <c r="B381" s="62">
        <f>B364*B370</f>
        <v>0</v>
      </c>
      <c r="C381" s="62">
        <f t="shared" ref="C381:AC381" si="278">C364*C370</f>
        <v>0</v>
      </c>
      <c r="D381" s="62">
        <f t="shared" si="278"/>
        <v>0</v>
      </c>
      <c r="E381" s="62">
        <f t="shared" si="278"/>
        <v>0</v>
      </c>
      <c r="F381" s="62">
        <f t="shared" si="278"/>
        <v>0</v>
      </c>
      <c r="G381" s="62">
        <f t="shared" si="278"/>
        <v>0</v>
      </c>
      <c r="H381" s="62">
        <f t="shared" si="278"/>
        <v>0</v>
      </c>
      <c r="I381" s="62">
        <f t="shared" si="278"/>
        <v>0</v>
      </c>
      <c r="J381" s="62">
        <f t="shared" si="278"/>
        <v>0</v>
      </c>
      <c r="K381" s="62">
        <f t="shared" si="278"/>
        <v>0</v>
      </c>
      <c r="L381" s="62">
        <f t="shared" si="278"/>
        <v>0</v>
      </c>
      <c r="M381" s="62">
        <f t="shared" si="278"/>
        <v>0</v>
      </c>
      <c r="N381" s="62">
        <f t="shared" si="278"/>
        <v>0</v>
      </c>
      <c r="O381" s="62">
        <f t="shared" si="278"/>
        <v>0</v>
      </c>
      <c r="P381" s="62">
        <f t="shared" si="278"/>
        <v>0</v>
      </c>
      <c r="Q381" s="62">
        <f t="shared" si="278"/>
        <v>0</v>
      </c>
      <c r="R381" s="62">
        <f t="shared" si="278"/>
        <v>0</v>
      </c>
      <c r="S381" s="62">
        <f t="shared" si="278"/>
        <v>0</v>
      </c>
      <c r="T381" s="62">
        <f t="shared" si="278"/>
        <v>0</v>
      </c>
      <c r="U381" s="62">
        <f t="shared" si="278"/>
        <v>0</v>
      </c>
      <c r="V381" s="62">
        <f t="shared" si="278"/>
        <v>0</v>
      </c>
      <c r="W381" s="62">
        <f t="shared" si="278"/>
        <v>0</v>
      </c>
      <c r="X381" s="62">
        <f t="shared" si="278"/>
        <v>0</v>
      </c>
      <c r="Y381" s="62">
        <f t="shared" si="278"/>
        <v>0</v>
      </c>
      <c r="Z381" s="62">
        <f t="shared" si="278"/>
        <v>0</v>
      </c>
      <c r="AA381" s="62">
        <f t="shared" si="278"/>
        <v>0</v>
      </c>
      <c r="AB381" s="62">
        <f t="shared" si="278"/>
        <v>0</v>
      </c>
      <c r="AC381" s="62">
        <f t="shared" si="278"/>
        <v>0</v>
      </c>
    </row>
    <row r="382" spans="1:29" ht="15.75" thickBot="1" x14ac:dyDescent="0.3">
      <c r="A382" s="31" t="s">
        <v>209</v>
      </c>
      <c r="B382" s="64">
        <f>B373+B374+B375+B376+B377+B378+B379+B380+B381</f>
        <v>7578257.6552036349</v>
      </c>
      <c r="C382" s="64">
        <f t="shared" ref="C382:AC382" si="279">C373+C374+C375+C376+C377+C378+C379+C380+C381</f>
        <v>7577991.8691424606</v>
      </c>
      <c r="D382" s="64">
        <f t="shared" si="279"/>
        <v>7577611.4023157991</v>
      </c>
      <c r="E382" s="64">
        <f t="shared" si="279"/>
        <v>7577067.117764635</v>
      </c>
      <c r="F382" s="64">
        <f t="shared" si="279"/>
        <v>7576289.2150386702</v>
      </c>
      <c r="G382" s="64">
        <f t="shared" si="279"/>
        <v>7575178.9797369707</v>
      </c>
      <c r="H382" s="64">
        <f t="shared" si="279"/>
        <v>7573597.7322968151</v>
      </c>
      <c r="I382" s="64">
        <f t="shared" si="279"/>
        <v>7571352.587606445</v>
      </c>
      <c r="J382" s="64">
        <f t="shared" si="279"/>
        <v>7568179.2913312335</v>
      </c>
      <c r="K382" s="64">
        <f t="shared" si="279"/>
        <v>7563724.0406118482</v>
      </c>
      <c r="L382" s="64">
        <f t="shared" si="279"/>
        <v>7557529.6248058062</v>
      </c>
      <c r="M382" s="64">
        <f t="shared" si="279"/>
        <v>7549037.3124692794</v>
      </c>
      <c r="N382" s="64">
        <f t="shared" si="279"/>
        <v>7537624.5546883885</v>
      </c>
      <c r="O382" s="64">
        <f t="shared" si="279"/>
        <v>7522705.8754861075</v>
      </c>
      <c r="P382" s="64">
        <f t="shared" si="279"/>
        <v>7503918.3206149042</v>
      </c>
      <c r="Q382" s="64">
        <f t="shared" si="279"/>
        <v>7481373.7940663081</v>
      </c>
      <c r="R382" s="64">
        <f t="shared" si="279"/>
        <v>7455881.0374029409</v>
      </c>
      <c r="S382" s="64">
        <f t="shared" si="279"/>
        <v>7428968.4387875739</v>
      </c>
      <c r="T382" s="64">
        <f t="shared" si="279"/>
        <v>7402585.4297743523</v>
      </c>
      <c r="U382" s="64">
        <f t="shared" si="279"/>
        <v>7378568.4336135127</v>
      </c>
      <c r="V382" s="64">
        <f t="shared" si="279"/>
        <v>7358157.4069628231</v>
      </c>
      <c r="W382" s="64">
        <f t="shared" si="279"/>
        <v>7341811.8300233893</v>
      </c>
      <c r="X382" s="64">
        <f t="shared" si="279"/>
        <v>7329339.4293501247</v>
      </c>
      <c r="Y382" s="64">
        <f t="shared" si="279"/>
        <v>7320171.2145672943</v>
      </c>
      <c r="Z382" s="64">
        <f t="shared" si="279"/>
        <v>7313616.0736310575</v>
      </c>
      <c r="AA382" s="64">
        <f t="shared" si="279"/>
        <v>7309021.8878956791</v>
      </c>
      <c r="AB382" s="64">
        <f t="shared" si="279"/>
        <v>7305847.0231718086</v>
      </c>
      <c r="AC382" s="64">
        <f t="shared" si="279"/>
        <v>7303674.3050316852</v>
      </c>
    </row>
    <row r="383" spans="1:29" ht="15.75" thickBot="1" x14ac:dyDescent="0.3">
      <c r="AC383" s="32"/>
    </row>
    <row r="384" spans="1:29" ht="15.75" thickBot="1" x14ac:dyDescent="0.3">
      <c r="A384" s="26" t="s">
        <v>208</v>
      </c>
      <c r="B384" s="27">
        <v>2023</v>
      </c>
      <c r="C384" s="27">
        <v>2024</v>
      </c>
      <c r="D384" s="27">
        <v>2025</v>
      </c>
      <c r="E384" s="27">
        <v>2026</v>
      </c>
      <c r="F384" s="27">
        <v>2027</v>
      </c>
      <c r="G384" s="27">
        <v>2028</v>
      </c>
      <c r="H384" s="27">
        <v>2029</v>
      </c>
      <c r="I384" s="27">
        <v>2030</v>
      </c>
      <c r="J384" s="27">
        <v>2031</v>
      </c>
      <c r="K384" s="27">
        <v>2032</v>
      </c>
      <c r="L384" s="27">
        <v>2033</v>
      </c>
      <c r="M384" s="27">
        <v>2034</v>
      </c>
      <c r="N384" s="27">
        <v>2035</v>
      </c>
      <c r="O384" s="27">
        <v>2036</v>
      </c>
      <c r="P384" s="27">
        <v>2037</v>
      </c>
      <c r="Q384" s="27">
        <v>2038</v>
      </c>
      <c r="R384" s="27">
        <v>2039</v>
      </c>
      <c r="S384" s="27">
        <v>2040</v>
      </c>
      <c r="T384" s="27">
        <v>2041</v>
      </c>
      <c r="U384" s="27">
        <v>2042</v>
      </c>
      <c r="V384" s="27">
        <v>2043</v>
      </c>
      <c r="W384" s="27">
        <v>2044</v>
      </c>
      <c r="X384" s="27">
        <v>2045</v>
      </c>
      <c r="Y384" s="27">
        <v>2046</v>
      </c>
      <c r="Z384" s="27">
        <v>2047</v>
      </c>
      <c r="AA384" s="27">
        <v>2048</v>
      </c>
      <c r="AB384" s="27">
        <v>2049</v>
      </c>
      <c r="AC384" s="28">
        <v>2050</v>
      </c>
    </row>
    <row r="385" spans="1:29" x14ac:dyDescent="0.25">
      <c r="A385" s="29" t="str">
        <f t="shared" ref="A385:A392" si="280">A373</f>
        <v>Capex vehicle</v>
      </c>
      <c r="B385" s="65">
        <f>((1+B358)^B365)*B358/(((1+B358)^B365)-1)*(B354)/B370</f>
        <v>9.7783397765342439</v>
      </c>
      <c r="C385" s="65">
        <f t="shared" ref="C385:AC385" si="281">((1+C358)^C365)*C358/(((1+C358)^C365)-1)*(C354)/C370</f>
        <v>9.7783397765342439</v>
      </c>
      <c r="D385" s="65">
        <f t="shared" si="281"/>
        <v>9.7783397765342439</v>
      </c>
      <c r="E385" s="65">
        <f t="shared" si="281"/>
        <v>9.7783397765342439</v>
      </c>
      <c r="F385" s="65">
        <f t="shared" si="281"/>
        <v>9.7783397765342439</v>
      </c>
      <c r="G385" s="65">
        <f t="shared" si="281"/>
        <v>9.7783397765342439</v>
      </c>
      <c r="H385" s="65">
        <f t="shared" si="281"/>
        <v>9.7783397765342439</v>
      </c>
      <c r="I385" s="65">
        <f t="shared" si="281"/>
        <v>9.7783397765342439</v>
      </c>
      <c r="J385" s="65">
        <f t="shared" si="281"/>
        <v>9.7783397765342439</v>
      </c>
      <c r="K385" s="65">
        <f t="shared" si="281"/>
        <v>9.7783397765342439</v>
      </c>
      <c r="L385" s="65">
        <f t="shared" si="281"/>
        <v>9.7783397765342439</v>
      </c>
      <c r="M385" s="65">
        <f t="shared" si="281"/>
        <v>9.7783397765342439</v>
      </c>
      <c r="N385" s="65">
        <f t="shared" si="281"/>
        <v>9.7783397765342439</v>
      </c>
      <c r="O385" s="65">
        <f t="shared" si="281"/>
        <v>9.7783397765342439</v>
      </c>
      <c r="P385" s="65">
        <f t="shared" si="281"/>
        <v>9.7783397765342439</v>
      </c>
      <c r="Q385" s="65">
        <f t="shared" si="281"/>
        <v>9.7783397765342439</v>
      </c>
      <c r="R385" s="65">
        <f t="shared" si="281"/>
        <v>9.7783397765342439</v>
      </c>
      <c r="S385" s="65">
        <f t="shared" si="281"/>
        <v>9.7783397765342439</v>
      </c>
      <c r="T385" s="65">
        <f t="shared" si="281"/>
        <v>9.7783397765342439</v>
      </c>
      <c r="U385" s="65">
        <f t="shared" si="281"/>
        <v>9.7783397765342439</v>
      </c>
      <c r="V385" s="65">
        <f t="shared" si="281"/>
        <v>9.7783397765342439</v>
      </c>
      <c r="W385" s="65">
        <f t="shared" si="281"/>
        <v>9.7783397765342439</v>
      </c>
      <c r="X385" s="65">
        <f t="shared" si="281"/>
        <v>9.7783397765342439</v>
      </c>
      <c r="Y385" s="65">
        <f t="shared" si="281"/>
        <v>9.7783397765342439</v>
      </c>
      <c r="Z385" s="65">
        <f t="shared" si="281"/>
        <v>9.7783397765342439</v>
      </c>
      <c r="AA385" s="65">
        <f t="shared" si="281"/>
        <v>9.7783397765342439</v>
      </c>
      <c r="AB385" s="65">
        <f t="shared" si="281"/>
        <v>9.7783397765342439</v>
      </c>
      <c r="AC385" s="65">
        <f t="shared" si="281"/>
        <v>9.7783397765342439</v>
      </c>
    </row>
    <row r="386" spans="1:29" x14ac:dyDescent="0.25">
      <c r="A386" s="30" t="str">
        <f t="shared" si="280"/>
        <v>Residual value (vehicle)</v>
      </c>
      <c r="B386" s="66">
        <f>((1+B358)^B365)*B358/(((1+B358)^B365)-1)*(B355)/B370</f>
        <v>-0.97676019148470272</v>
      </c>
      <c r="C386" s="66">
        <f t="shared" ref="C386:AC386" si="282">((1+C358)^C365)*C358/(((1+C358)^C365)-1)*(C355)/C370</f>
        <v>-0.97629564589195228</v>
      </c>
      <c r="D386" s="66">
        <f t="shared" si="282"/>
        <v>-0.97563065922284864</v>
      </c>
      <c r="E386" s="66">
        <f t="shared" si="282"/>
        <v>-0.97467934902874298</v>
      </c>
      <c r="F386" s="66">
        <f t="shared" si="282"/>
        <v>-0.97331971684434948</v>
      </c>
      <c r="G386" s="66">
        <f t="shared" si="282"/>
        <v>-0.97137922788852038</v>
      </c>
      <c r="H386" s="66">
        <f t="shared" si="282"/>
        <v>-0.96861549556136939</v>
      </c>
      <c r="I386" s="66">
        <f t="shared" si="282"/>
        <v>-0.96469139184278574</v>
      </c>
      <c r="J386" s="66">
        <f t="shared" si="282"/>
        <v>-0.95914504831885961</v>
      </c>
      <c r="K386" s="66">
        <f t="shared" si="282"/>
        <v>-0.95135808207559314</v>
      </c>
      <c r="L386" s="66">
        <f t="shared" si="282"/>
        <v>-0.94053137224117322</v>
      </c>
      <c r="M386" s="66">
        <f t="shared" si="282"/>
        <v>-0.92568835808620409</v>
      </c>
      <c r="N386" s="66">
        <f t="shared" si="282"/>
        <v>-0.90574093757501994</v>
      </c>
      <c r="O386" s="66">
        <f t="shared" si="282"/>
        <v>-0.87966580540866446</v>
      </c>
      <c r="P386" s="66">
        <f t="shared" si="282"/>
        <v>-0.84682858371450898</v>
      </c>
      <c r="Q386" s="66">
        <f t="shared" si="282"/>
        <v>-0.80742486027411864</v>
      </c>
      <c r="R386" s="66">
        <f t="shared" si="282"/>
        <v>-0.7628681679376812</v>
      </c>
      <c r="S386" s="66">
        <f t="shared" si="282"/>
        <v>-0.71582985064961269</v>
      </c>
      <c r="T386" s="66">
        <f t="shared" si="282"/>
        <v>-0.66971715946306853</v>
      </c>
      <c r="U386" s="66">
        <f t="shared" si="282"/>
        <v>-0.62773982751286628</v>
      </c>
      <c r="V386" s="66">
        <f t="shared" si="282"/>
        <v>-0.59206507304221667</v>
      </c>
      <c r="W386" s="66">
        <f t="shared" si="282"/>
        <v>-0.56349598369776865</v>
      </c>
      <c r="X386" s="66">
        <f t="shared" si="282"/>
        <v>-0.54169650054128426</v>
      </c>
      <c r="Y386" s="66">
        <f t="shared" si="282"/>
        <v>-0.52567213210019181</v>
      </c>
      <c r="Z386" s="66">
        <f t="shared" si="282"/>
        <v>-0.51421494048397043</v>
      </c>
      <c r="AA386" s="66">
        <f t="shared" si="282"/>
        <v>-0.50618514115505298</v>
      </c>
      <c r="AB386" s="66">
        <f t="shared" si="282"/>
        <v>-0.50063605626873253</v>
      </c>
      <c r="AC386" s="66">
        <f t="shared" si="282"/>
        <v>-0.49683854095951707</v>
      </c>
    </row>
    <row r="387" spans="1:29" x14ac:dyDescent="0.25">
      <c r="A387" s="30" t="str">
        <f t="shared" si="280"/>
        <v>Capex costumization</v>
      </c>
      <c r="B387" s="66">
        <f>((1+B358)^B366)*B358/(((1+B358)^B366)-1)*(B356)/B370</f>
        <v>0.65188931843561626</v>
      </c>
      <c r="C387" s="66">
        <f t="shared" ref="C387:AC387" si="283">((1+C358)^C366)*C358/(((1+C358)^C366)-1)*(C356)/C370</f>
        <v>0.65188931843561626</v>
      </c>
      <c r="D387" s="66">
        <f t="shared" si="283"/>
        <v>0.65188931843561626</v>
      </c>
      <c r="E387" s="66">
        <f t="shared" si="283"/>
        <v>0.65188931843561626</v>
      </c>
      <c r="F387" s="66">
        <f t="shared" si="283"/>
        <v>0.65188931843561626</v>
      </c>
      <c r="G387" s="66">
        <f t="shared" si="283"/>
        <v>0.65188931843561626</v>
      </c>
      <c r="H387" s="66">
        <f t="shared" si="283"/>
        <v>0.65188931843561626</v>
      </c>
      <c r="I387" s="66">
        <f t="shared" si="283"/>
        <v>0.65188931843561626</v>
      </c>
      <c r="J387" s="66">
        <f t="shared" si="283"/>
        <v>0.65188931843561626</v>
      </c>
      <c r="K387" s="66">
        <f t="shared" si="283"/>
        <v>0.65188931843561626</v>
      </c>
      <c r="L387" s="66">
        <f t="shared" si="283"/>
        <v>0.65188931843561626</v>
      </c>
      <c r="M387" s="66">
        <f t="shared" si="283"/>
        <v>0.65188931843561626</v>
      </c>
      <c r="N387" s="66">
        <f t="shared" si="283"/>
        <v>0.65188931843561626</v>
      </c>
      <c r="O387" s="66">
        <f t="shared" si="283"/>
        <v>0.65188931843561626</v>
      </c>
      <c r="P387" s="66">
        <f t="shared" si="283"/>
        <v>0.65188931843561626</v>
      </c>
      <c r="Q387" s="66">
        <f t="shared" si="283"/>
        <v>0.65188931843561626</v>
      </c>
      <c r="R387" s="66">
        <f t="shared" si="283"/>
        <v>0.65188931843561626</v>
      </c>
      <c r="S387" s="66">
        <f t="shared" si="283"/>
        <v>0.65188931843561626</v>
      </c>
      <c r="T387" s="66">
        <f t="shared" si="283"/>
        <v>0.65188931843561626</v>
      </c>
      <c r="U387" s="66">
        <f t="shared" si="283"/>
        <v>0.65188931843561626</v>
      </c>
      <c r="V387" s="66">
        <f t="shared" si="283"/>
        <v>0.65188931843561626</v>
      </c>
      <c r="W387" s="66">
        <f t="shared" si="283"/>
        <v>0.65188931843561626</v>
      </c>
      <c r="X387" s="66">
        <f t="shared" si="283"/>
        <v>0.65188931843561626</v>
      </c>
      <c r="Y387" s="66">
        <f t="shared" si="283"/>
        <v>0.65188931843561626</v>
      </c>
      <c r="Z387" s="66">
        <f t="shared" si="283"/>
        <v>0.65188931843561626</v>
      </c>
      <c r="AA387" s="66">
        <f t="shared" si="283"/>
        <v>0.65188931843561626</v>
      </c>
      <c r="AB387" s="66">
        <f t="shared" si="283"/>
        <v>0.65188931843561626</v>
      </c>
      <c r="AC387" s="66">
        <f t="shared" si="283"/>
        <v>0.65188931843561626</v>
      </c>
    </row>
    <row r="388" spans="1:29" x14ac:dyDescent="0.25">
      <c r="A388" s="30" t="str">
        <f t="shared" si="280"/>
        <v>Residual value (costumization)</v>
      </c>
      <c r="B388" s="66">
        <f>((1+B358)^B366)*B358/(((1+B358)^B366)-1)*(B357)/B370</f>
        <v>-6.5188931843561615E-2</v>
      </c>
      <c r="C388" s="66">
        <f t="shared" ref="C388:AC388" si="284">((1+C358)^C366)*C358/(((1+C358)^C366)-1)*(C357)/C370</f>
        <v>-6.5188931843561615E-2</v>
      </c>
      <c r="D388" s="66">
        <f t="shared" si="284"/>
        <v>-6.5188931843561615E-2</v>
      </c>
      <c r="E388" s="66">
        <f t="shared" si="284"/>
        <v>-6.5188931843561615E-2</v>
      </c>
      <c r="F388" s="66">
        <f t="shared" si="284"/>
        <v>-6.5188931843561615E-2</v>
      </c>
      <c r="G388" s="66">
        <f t="shared" si="284"/>
        <v>-6.5188931843561615E-2</v>
      </c>
      <c r="H388" s="66">
        <f t="shared" si="284"/>
        <v>-6.5188931843561615E-2</v>
      </c>
      <c r="I388" s="66">
        <f t="shared" si="284"/>
        <v>-6.5188931843561615E-2</v>
      </c>
      <c r="J388" s="66">
        <f t="shared" si="284"/>
        <v>-6.5188931843561615E-2</v>
      </c>
      <c r="K388" s="66">
        <f t="shared" si="284"/>
        <v>-6.5188931843561615E-2</v>
      </c>
      <c r="L388" s="66">
        <f t="shared" si="284"/>
        <v>-6.5188931843561615E-2</v>
      </c>
      <c r="M388" s="66">
        <f t="shared" si="284"/>
        <v>-6.5188931843561615E-2</v>
      </c>
      <c r="N388" s="66">
        <f t="shared" si="284"/>
        <v>-6.5188931843561615E-2</v>
      </c>
      <c r="O388" s="66">
        <f t="shared" si="284"/>
        <v>-6.5188931843561615E-2</v>
      </c>
      <c r="P388" s="66">
        <f t="shared" si="284"/>
        <v>-6.5188931843561615E-2</v>
      </c>
      <c r="Q388" s="66">
        <f t="shared" si="284"/>
        <v>-6.5188931843561615E-2</v>
      </c>
      <c r="R388" s="66">
        <f t="shared" si="284"/>
        <v>-6.5188931843561615E-2</v>
      </c>
      <c r="S388" s="66">
        <f t="shared" si="284"/>
        <v>-6.5188931843561615E-2</v>
      </c>
      <c r="T388" s="66">
        <f t="shared" si="284"/>
        <v>-6.5188931843561615E-2</v>
      </c>
      <c r="U388" s="66">
        <f t="shared" si="284"/>
        <v>-6.5188931843561615E-2</v>
      </c>
      <c r="V388" s="66">
        <f t="shared" si="284"/>
        <v>-6.5188931843561615E-2</v>
      </c>
      <c r="W388" s="66">
        <f t="shared" si="284"/>
        <v>-6.5188931843561615E-2</v>
      </c>
      <c r="X388" s="66">
        <f t="shared" si="284"/>
        <v>-6.5188931843561615E-2</v>
      </c>
      <c r="Y388" s="66">
        <f t="shared" si="284"/>
        <v>-6.5188931843561615E-2</v>
      </c>
      <c r="Z388" s="66">
        <f t="shared" si="284"/>
        <v>-6.5188931843561615E-2</v>
      </c>
      <c r="AA388" s="66">
        <f t="shared" si="284"/>
        <v>-6.5188931843561615E-2</v>
      </c>
      <c r="AB388" s="66">
        <f t="shared" si="284"/>
        <v>-6.5188931843561615E-2</v>
      </c>
      <c r="AC388" s="66">
        <f t="shared" si="284"/>
        <v>-6.5188931843561615E-2</v>
      </c>
    </row>
    <row r="389" spans="1:29" x14ac:dyDescent="0.25">
      <c r="A389" s="30" t="str">
        <f t="shared" si="280"/>
        <v>Opex fix (admin, crew, insurance)</v>
      </c>
      <c r="B389" s="66">
        <f>B359/B370</f>
        <v>10.068627450980392</v>
      </c>
      <c r="C389" s="66">
        <f t="shared" ref="C389:AC389" si="285">C359/C370</f>
        <v>10.068627450980392</v>
      </c>
      <c r="D389" s="66">
        <f t="shared" si="285"/>
        <v>10.068627450980392</v>
      </c>
      <c r="E389" s="66">
        <f t="shared" si="285"/>
        <v>10.068627450980392</v>
      </c>
      <c r="F389" s="66">
        <f t="shared" si="285"/>
        <v>10.068627450980392</v>
      </c>
      <c r="G389" s="66">
        <f t="shared" si="285"/>
        <v>10.068627450980392</v>
      </c>
      <c r="H389" s="66">
        <f t="shared" si="285"/>
        <v>10.068627450980392</v>
      </c>
      <c r="I389" s="66">
        <f t="shared" si="285"/>
        <v>10.068627450980392</v>
      </c>
      <c r="J389" s="66">
        <f t="shared" si="285"/>
        <v>10.068627450980392</v>
      </c>
      <c r="K389" s="66">
        <f t="shared" si="285"/>
        <v>10.068627450980392</v>
      </c>
      <c r="L389" s="66">
        <f t="shared" si="285"/>
        <v>10.068627450980392</v>
      </c>
      <c r="M389" s="66">
        <f t="shared" si="285"/>
        <v>10.068627450980392</v>
      </c>
      <c r="N389" s="66">
        <f t="shared" si="285"/>
        <v>10.068627450980392</v>
      </c>
      <c r="O389" s="66">
        <f t="shared" si="285"/>
        <v>10.068627450980392</v>
      </c>
      <c r="P389" s="66">
        <f t="shared" si="285"/>
        <v>10.068627450980392</v>
      </c>
      <c r="Q389" s="66">
        <f t="shared" si="285"/>
        <v>10.068627450980392</v>
      </c>
      <c r="R389" s="66">
        <f t="shared" si="285"/>
        <v>10.068627450980392</v>
      </c>
      <c r="S389" s="66">
        <f t="shared" si="285"/>
        <v>10.068627450980392</v>
      </c>
      <c r="T389" s="66">
        <f t="shared" si="285"/>
        <v>10.068627450980392</v>
      </c>
      <c r="U389" s="66">
        <f t="shared" si="285"/>
        <v>10.068627450980392</v>
      </c>
      <c r="V389" s="66">
        <f t="shared" si="285"/>
        <v>10.068627450980392</v>
      </c>
      <c r="W389" s="66">
        <f t="shared" si="285"/>
        <v>10.068627450980392</v>
      </c>
      <c r="X389" s="66">
        <f t="shared" si="285"/>
        <v>10.068627450980392</v>
      </c>
      <c r="Y389" s="66">
        <f t="shared" si="285"/>
        <v>10.068627450980392</v>
      </c>
      <c r="Z389" s="66">
        <f t="shared" si="285"/>
        <v>10.068627450980392</v>
      </c>
      <c r="AA389" s="66">
        <f t="shared" si="285"/>
        <v>10.068627450980392</v>
      </c>
      <c r="AB389" s="66">
        <f t="shared" si="285"/>
        <v>10.068627450980392</v>
      </c>
      <c r="AC389" s="66">
        <f t="shared" si="285"/>
        <v>10.068627450980392</v>
      </c>
    </row>
    <row r="390" spans="1:29" x14ac:dyDescent="0.25">
      <c r="A390" s="30" t="str">
        <f t="shared" si="280"/>
        <v>Opex maintenance &amp; repair</v>
      </c>
      <c r="B390" s="66">
        <f>B360/B370</f>
        <v>4.0686274509803919</v>
      </c>
      <c r="C390" s="66">
        <f t="shared" ref="C390:AC390" si="286">C360/C370</f>
        <v>4.0686274509803919</v>
      </c>
      <c r="D390" s="66">
        <f t="shared" si="286"/>
        <v>4.0686274509803919</v>
      </c>
      <c r="E390" s="66">
        <f t="shared" si="286"/>
        <v>4.0686274509803919</v>
      </c>
      <c r="F390" s="66">
        <f t="shared" si="286"/>
        <v>4.0686274509803919</v>
      </c>
      <c r="G390" s="66">
        <f t="shared" si="286"/>
        <v>4.0686274509803919</v>
      </c>
      <c r="H390" s="66">
        <f t="shared" si="286"/>
        <v>4.0686274509803919</v>
      </c>
      <c r="I390" s="66">
        <f t="shared" si="286"/>
        <v>4.0686274509803919</v>
      </c>
      <c r="J390" s="66">
        <f t="shared" si="286"/>
        <v>4.0686274509803919</v>
      </c>
      <c r="K390" s="66">
        <f t="shared" si="286"/>
        <v>4.0686274509803919</v>
      </c>
      <c r="L390" s="66">
        <f t="shared" si="286"/>
        <v>4.0686274509803919</v>
      </c>
      <c r="M390" s="66">
        <f t="shared" si="286"/>
        <v>4.0686274509803919</v>
      </c>
      <c r="N390" s="66">
        <f t="shared" si="286"/>
        <v>4.0686274509803919</v>
      </c>
      <c r="O390" s="66">
        <f t="shared" si="286"/>
        <v>4.0686274509803919</v>
      </c>
      <c r="P390" s="66">
        <f t="shared" si="286"/>
        <v>4.0686274509803919</v>
      </c>
      <c r="Q390" s="66">
        <f t="shared" si="286"/>
        <v>4.0686274509803919</v>
      </c>
      <c r="R390" s="66">
        <f t="shared" si="286"/>
        <v>4.0686274509803919</v>
      </c>
      <c r="S390" s="66">
        <f t="shared" si="286"/>
        <v>4.0686274509803919</v>
      </c>
      <c r="T390" s="66">
        <f t="shared" si="286"/>
        <v>4.0686274509803919</v>
      </c>
      <c r="U390" s="66">
        <f t="shared" si="286"/>
        <v>4.0686274509803919</v>
      </c>
      <c r="V390" s="66">
        <f t="shared" si="286"/>
        <v>4.0686274509803919</v>
      </c>
      <c r="W390" s="66">
        <f t="shared" si="286"/>
        <v>4.0686274509803919</v>
      </c>
      <c r="X390" s="66">
        <f t="shared" si="286"/>
        <v>4.0686274509803919</v>
      </c>
      <c r="Y390" s="66">
        <f t="shared" si="286"/>
        <v>4.0686274509803919</v>
      </c>
      <c r="Z390" s="66">
        <f t="shared" si="286"/>
        <v>4.0686274509803919</v>
      </c>
      <c r="AA390" s="66">
        <f t="shared" si="286"/>
        <v>4.0686274509803919</v>
      </c>
      <c r="AB390" s="66">
        <f t="shared" si="286"/>
        <v>4.0686274509803919</v>
      </c>
      <c r="AC390" s="66">
        <f t="shared" si="286"/>
        <v>4.0686274509803919</v>
      </c>
    </row>
    <row r="391" spans="1:29" x14ac:dyDescent="0.25">
      <c r="A391" s="30" t="str">
        <f t="shared" si="280"/>
        <v>Opex var (mode-fees)</v>
      </c>
      <c r="B391" s="66">
        <f>B361*B370/B370</f>
        <v>0.81280569096848254</v>
      </c>
      <c r="C391" s="66">
        <f t="shared" ref="C391:AC391" si="287">C361*C370/C370</f>
        <v>0.81280569096848254</v>
      </c>
      <c r="D391" s="66">
        <f t="shared" si="287"/>
        <v>0.81280569096848254</v>
      </c>
      <c r="E391" s="66">
        <f t="shared" si="287"/>
        <v>0.81280569096848254</v>
      </c>
      <c r="F391" s="66">
        <f t="shared" si="287"/>
        <v>0.81280569096848254</v>
      </c>
      <c r="G391" s="66">
        <f t="shared" si="287"/>
        <v>0.81280569096848254</v>
      </c>
      <c r="H391" s="66">
        <f t="shared" si="287"/>
        <v>0.81280569096848254</v>
      </c>
      <c r="I391" s="66">
        <f t="shared" si="287"/>
        <v>0.81280569096848254</v>
      </c>
      <c r="J391" s="66">
        <f t="shared" si="287"/>
        <v>0.81280569096848254</v>
      </c>
      <c r="K391" s="66">
        <f t="shared" si="287"/>
        <v>0.81280569096848254</v>
      </c>
      <c r="L391" s="66">
        <f t="shared" si="287"/>
        <v>0.81280569096848254</v>
      </c>
      <c r="M391" s="66">
        <f t="shared" si="287"/>
        <v>0.81280569096848254</v>
      </c>
      <c r="N391" s="66">
        <f t="shared" si="287"/>
        <v>0.81280569096848254</v>
      </c>
      <c r="O391" s="66">
        <f t="shared" si="287"/>
        <v>0.81280569096848254</v>
      </c>
      <c r="P391" s="66">
        <f t="shared" si="287"/>
        <v>0.81280569096848254</v>
      </c>
      <c r="Q391" s="66">
        <f t="shared" si="287"/>
        <v>0.81280569096848254</v>
      </c>
      <c r="R391" s="66">
        <f t="shared" si="287"/>
        <v>0.81280569096848254</v>
      </c>
      <c r="S391" s="66">
        <f t="shared" si="287"/>
        <v>0.81280569096848254</v>
      </c>
      <c r="T391" s="66">
        <f t="shared" si="287"/>
        <v>0.81280569096848254</v>
      </c>
      <c r="U391" s="66">
        <f t="shared" si="287"/>
        <v>0.81280569096848254</v>
      </c>
      <c r="V391" s="66">
        <f t="shared" si="287"/>
        <v>0.81280569096848254</v>
      </c>
      <c r="W391" s="66">
        <f t="shared" si="287"/>
        <v>0.81280569096848254</v>
      </c>
      <c r="X391" s="66">
        <f t="shared" si="287"/>
        <v>0.81280569096848254</v>
      </c>
      <c r="Y391" s="66">
        <f t="shared" si="287"/>
        <v>0.81280569096848254</v>
      </c>
      <c r="Z391" s="66">
        <f t="shared" si="287"/>
        <v>0.81280569096848254</v>
      </c>
      <c r="AA391" s="66">
        <f t="shared" si="287"/>
        <v>0.81280569096848254</v>
      </c>
      <c r="AB391" s="66">
        <f t="shared" si="287"/>
        <v>0.81280569096848254</v>
      </c>
      <c r="AC391" s="66">
        <f t="shared" si="287"/>
        <v>0.81280569096848254</v>
      </c>
    </row>
    <row r="392" spans="1:29" x14ac:dyDescent="0.25">
      <c r="A392" s="30" t="str">
        <f t="shared" si="280"/>
        <v>Fuel Cost</v>
      </c>
      <c r="B392" s="66">
        <f>B362*B363*B370/B370</f>
        <v>38.813806562126089</v>
      </c>
      <c r="C392" s="66">
        <f t="shared" ref="C392:AC392" si="288">C362*C363*C370/C370</f>
        <v>38.811127132690224</v>
      </c>
      <c r="D392" s="66">
        <f t="shared" si="288"/>
        <v>38.807291589132269</v>
      </c>
      <c r="E392" s="66">
        <f t="shared" si="288"/>
        <v>38.801804574345127</v>
      </c>
      <c r="F392" s="66">
        <f t="shared" si="288"/>
        <v>38.79396241944437</v>
      </c>
      <c r="G392" s="66">
        <f t="shared" si="288"/>
        <v>38.782769969641045</v>
      </c>
      <c r="H392" s="66">
        <f t="shared" si="288"/>
        <v>38.766829175312601</v>
      </c>
      <c r="I392" s="66">
        <f t="shared" si="288"/>
        <v>38.744195532507597</v>
      </c>
      <c r="J392" s="66">
        <f t="shared" si="288"/>
        <v>38.712205053356911</v>
      </c>
      <c r="K392" s="66">
        <f t="shared" si="288"/>
        <v>38.667290997785422</v>
      </c>
      <c r="L392" s="66">
        <f t="shared" si="288"/>
        <v>38.604844156233987</v>
      </c>
      <c r="M392" s="66">
        <f t="shared" si="288"/>
        <v>38.519231872607968</v>
      </c>
      <c r="N392" s="66">
        <f t="shared" si="288"/>
        <v>38.404178137256018</v>
      </c>
      <c r="O392" s="66">
        <f t="shared" si="288"/>
        <v>38.253780678403992</v>
      </c>
      <c r="P392" s="66">
        <f t="shared" si="288"/>
        <v>38.064380499449811</v>
      </c>
      <c r="Q392" s="66">
        <f t="shared" si="288"/>
        <v>37.837105721437787</v>
      </c>
      <c r="R392" s="66">
        <f t="shared" si="288"/>
        <v>37.580109390239954</v>
      </c>
      <c r="S392" s="66">
        <f t="shared" si="288"/>
        <v>37.308799417823828</v>
      </c>
      <c r="T392" s="66">
        <f t="shared" si="288"/>
        <v>37.04282831819377</v>
      </c>
      <c r="U392" s="66">
        <f t="shared" si="288"/>
        <v>36.800709351569914</v>
      </c>
      <c r="V392" s="66">
        <f t="shared" si="288"/>
        <v>36.594942708343517</v>
      </c>
      <c r="W392" s="66">
        <f t="shared" si="288"/>
        <v>36.430160477837113</v>
      </c>
      <c r="X392" s="66">
        <f t="shared" si="288"/>
        <v>36.304424322403428</v>
      </c>
      <c r="Y392" s="66">
        <f t="shared" si="288"/>
        <v>36.211998164105417</v>
      </c>
      <c r="Z392" s="66">
        <f t="shared" si="288"/>
        <v>36.145914798020549</v>
      </c>
      <c r="AA392" s="66">
        <f t="shared" si="288"/>
        <v>36.099600117563483</v>
      </c>
      <c r="AB392" s="66">
        <f t="shared" si="288"/>
        <v>36.067593826644895</v>
      </c>
      <c r="AC392" s="66">
        <f t="shared" si="288"/>
        <v>36.045690326834659</v>
      </c>
    </row>
    <row r="393" spans="1:29" ht="15.75" thickBot="1" x14ac:dyDescent="0.3">
      <c r="A393" s="59" t="str">
        <f>A344</f>
        <v>Emission Cost</v>
      </c>
      <c r="B393" s="66">
        <f>B364</f>
        <v>0</v>
      </c>
      <c r="C393" s="66">
        <f t="shared" ref="C393:AC393" si="289">C364</f>
        <v>0</v>
      </c>
      <c r="D393" s="66">
        <f t="shared" si="289"/>
        <v>0</v>
      </c>
      <c r="E393" s="66">
        <f t="shared" si="289"/>
        <v>0</v>
      </c>
      <c r="F393" s="66">
        <f t="shared" si="289"/>
        <v>0</v>
      </c>
      <c r="G393" s="66">
        <f t="shared" si="289"/>
        <v>0</v>
      </c>
      <c r="H393" s="66">
        <f t="shared" si="289"/>
        <v>0</v>
      </c>
      <c r="I393" s="66">
        <f t="shared" si="289"/>
        <v>0</v>
      </c>
      <c r="J393" s="66">
        <f t="shared" si="289"/>
        <v>0</v>
      </c>
      <c r="K393" s="66">
        <f t="shared" si="289"/>
        <v>0</v>
      </c>
      <c r="L393" s="66">
        <f t="shared" si="289"/>
        <v>0</v>
      </c>
      <c r="M393" s="66">
        <f t="shared" si="289"/>
        <v>0</v>
      </c>
      <c r="N393" s="66">
        <f t="shared" si="289"/>
        <v>0</v>
      </c>
      <c r="O393" s="66">
        <f t="shared" si="289"/>
        <v>0</v>
      </c>
      <c r="P393" s="66">
        <f t="shared" si="289"/>
        <v>0</v>
      </c>
      <c r="Q393" s="66">
        <f t="shared" si="289"/>
        <v>0</v>
      </c>
      <c r="R393" s="66">
        <f t="shared" si="289"/>
        <v>0</v>
      </c>
      <c r="S393" s="66">
        <f t="shared" si="289"/>
        <v>0</v>
      </c>
      <c r="T393" s="66">
        <f t="shared" si="289"/>
        <v>0</v>
      </c>
      <c r="U393" s="66">
        <f t="shared" si="289"/>
        <v>0</v>
      </c>
      <c r="V393" s="66">
        <f t="shared" si="289"/>
        <v>0</v>
      </c>
      <c r="W393" s="66">
        <f t="shared" si="289"/>
        <v>0</v>
      </c>
      <c r="X393" s="66">
        <f t="shared" si="289"/>
        <v>0</v>
      </c>
      <c r="Y393" s="66">
        <f t="shared" si="289"/>
        <v>0</v>
      </c>
      <c r="Z393" s="66">
        <f t="shared" si="289"/>
        <v>0</v>
      </c>
      <c r="AA393" s="66">
        <f t="shared" si="289"/>
        <v>0</v>
      </c>
      <c r="AB393" s="66">
        <f t="shared" si="289"/>
        <v>0</v>
      </c>
      <c r="AC393" s="66">
        <f t="shared" si="289"/>
        <v>0</v>
      </c>
    </row>
    <row r="394" spans="1:29" ht="15.75" thickBot="1" x14ac:dyDescent="0.3">
      <c r="A394" s="31" t="s">
        <v>63</v>
      </c>
      <c r="B394" s="76">
        <f>B385+B386+B387-B388+B389+B390+B391+B392+B393</f>
        <v>63.282524990384076</v>
      </c>
      <c r="C394" s="76">
        <f t="shared" ref="C394:AC394" si="290">C385+C386+C387-C388+C389+C390+C391+C392+C393</f>
        <v>63.280310106540959</v>
      </c>
      <c r="D394" s="76">
        <f t="shared" si="290"/>
        <v>63.277139549652105</v>
      </c>
      <c r="E394" s="76">
        <f t="shared" si="290"/>
        <v>63.272603845059074</v>
      </c>
      <c r="F394" s="76">
        <f t="shared" si="290"/>
        <v>63.266121322342705</v>
      </c>
      <c r="G394" s="76">
        <f t="shared" si="290"/>
        <v>63.256869361495212</v>
      </c>
      <c r="H394" s="76">
        <f t="shared" si="290"/>
        <v>63.243692299493922</v>
      </c>
      <c r="I394" s="76">
        <f t="shared" si="290"/>
        <v>63.224982760407499</v>
      </c>
      <c r="J394" s="76">
        <f t="shared" si="290"/>
        <v>63.198538624780738</v>
      </c>
      <c r="K394" s="76">
        <f t="shared" si="290"/>
        <v>63.161411535452515</v>
      </c>
      <c r="L394" s="76">
        <f t="shared" si="290"/>
        <v>63.1097914037355</v>
      </c>
      <c r="M394" s="76">
        <f t="shared" si="290"/>
        <v>63.039022134264449</v>
      </c>
      <c r="N394" s="76">
        <f t="shared" si="290"/>
        <v>62.943915819423687</v>
      </c>
      <c r="O394" s="76">
        <f t="shared" si="290"/>
        <v>62.819593492738015</v>
      </c>
      <c r="P394" s="76">
        <f t="shared" si="290"/>
        <v>62.663030535477994</v>
      </c>
      <c r="Q394" s="76">
        <f t="shared" si="290"/>
        <v>62.475159480906356</v>
      </c>
      <c r="R394" s="76">
        <f t="shared" si="290"/>
        <v>62.262719842044959</v>
      </c>
      <c r="S394" s="76">
        <f t="shared" si="290"/>
        <v>62.038448186916902</v>
      </c>
      <c r="T394" s="76">
        <f t="shared" si="290"/>
        <v>61.818589778473388</v>
      </c>
      <c r="U394" s="76">
        <f t="shared" si="290"/>
        <v>61.618448143799732</v>
      </c>
      <c r="V394" s="76">
        <f t="shared" si="290"/>
        <v>61.44835625504399</v>
      </c>
      <c r="W394" s="76">
        <f t="shared" si="290"/>
        <v>61.31214311388203</v>
      </c>
      <c r="X394" s="76">
        <f t="shared" si="290"/>
        <v>61.20820644160483</v>
      </c>
      <c r="Y394" s="76">
        <f t="shared" si="290"/>
        <v>61.131804651747913</v>
      </c>
      <c r="Z394" s="76">
        <f t="shared" si="290"/>
        <v>61.077178477279269</v>
      </c>
      <c r="AA394" s="76">
        <f t="shared" si="290"/>
        <v>61.038893596151119</v>
      </c>
      <c r="AB394" s="76">
        <f t="shared" si="290"/>
        <v>61.01243639011885</v>
      </c>
      <c r="AC394" s="76">
        <f t="shared" si="290"/>
        <v>60.994330405617831</v>
      </c>
    </row>
    <row r="395" spans="1:29" ht="15.75" thickBot="1" x14ac:dyDescent="0.3"/>
    <row r="396" spans="1:29" ht="15.75" thickBot="1" x14ac:dyDescent="0.3">
      <c r="A396" s="26" t="s">
        <v>208</v>
      </c>
      <c r="B396" s="27">
        <v>2023</v>
      </c>
      <c r="C396" s="27">
        <v>2024</v>
      </c>
      <c r="D396" s="27">
        <v>2025</v>
      </c>
      <c r="E396" s="27">
        <v>2026</v>
      </c>
      <c r="F396" s="27">
        <v>2027</v>
      </c>
      <c r="G396" s="27">
        <v>2028</v>
      </c>
      <c r="H396" s="27">
        <v>2029</v>
      </c>
      <c r="I396" s="27">
        <v>2030</v>
      </c>
      <c r="J396" s="27">
        <v>2031</v>
      </c>
      <c r="K396" s="27">
        <v>2032</v>
      </c>
      <c r="L396" s="27">
        <v>2033</v>
      </c>
      <c r="M396" s="27">
        <v>2034</v>
      </c>
      <c r="N396" s="27">
        <v>2035</v>
      </c>
      <c r="O396" s="27">
        <v>2036</v>
      </c>
      <c r="P396" s="27">
        <v>2037</v>
      </c>
      <c r="Q396" s="27">
        <v>2038</v>
      </c>
      <c r="R396" s="27">
        <v>2039</v>
      </c>
      <c r="S396" s="27">
        <v>2040</v>
      </c>
      <c r="T396" s="27">
        <v>2041</v>
      </c>
      <c r="U396" s="27">
        <v>2042</v>
      </c>
      <c r="V396" s="27">
        <v>2043</v>
      </c>
      <c r="W396" s="27">
        <v>2044</v>
      </c>
      <c r="X396" s="27">
        <v>2045</v>
      </c>
      <c r="Y396" s="27">
        <v>2046</v>
      </c>
      <c r="Z396" s="27">
        <v>2047</v>
      </c>
      <c r="AA396" s="27">
        <v>2048</v>
      </c>
      <c r="AB396" s="27">
        <v>2049</v>
      </c>
      <c r="AC396" s="28">
        <v>2050</v>
      </c>
    </row>
    <row r="397" spans="1:29" x14ac:dyDescent="0.25">
      <c r="A397" s="29" t="str">
        <f t="shared" ref="A397:A404" si="291">A373</f>
        <v>Capex vehicle</v>
      </c>
      <c r="B397" s="65">
        <f>((1+B358)^B365)*B358/(((1+B358)^B365)-1)*(B354)/B370/(B367)</f>
        <v>1.0347449498978036E-3</v>
      </c>
      <c r="C397" s="65">
        <f t="shared" ref="C397:AC397" si="292">((1+C358)^C365)*C358/(((1+C358)^C365)-1)*(C354)/C370/(C367)</f>
        <v>1.0347449498978036E-3</v>
      </c>
      <c r="D397" s="65">
        <f t="shared" si="292"/>
        <v>1.0347449498978036E-3</v>
      </c>
      <c r="E397" s="65">
        <f t="shared" si="292"/>
        <v>1.0347449498978036E-3</v>
      </c>
      <c r="F397" s="65">
        <f t="shared" si="292"/>
        <v>1.0347449498978036E-3</v>
      </c>
      <c r="G397" s="65">
        <f t="shared" si="292"/>
        <v>1.0347449498978036E-3</v>
      </c>
      <c r="H397" s="65">
        <f t="shared" si="292"/>
        <v>1.0347449498978036E-3</v>
      </c>
      <c r="I397" s="65">
        <f t="shared" si="292"/>
        <v>1.0347449498978036E-3</v>
      </c>
      <c r="J397" s="65">
        <f t="shared" si="292"/>
        <v>1.0347449498978036E-3</v>
      </c>
      <c r="K397" s="65">
        <f t="shared" si="292"/>
        <v>1.0347449498978036E-3</v>
      </c>
      <c r="L397" s="65">
        <f t="shared" si="292"/>
        <v>1.0347449498978036E-3</v>
      </c>
      <c r="M397" s="65">
        <f t="shared" si="292"/>
        <v>1.0347449498978036E-3</v>
      </c>
      <c r="N397" s="65">
        <f t="shared" si="292"/>
        <v>1.0347449498978036E-3</v>
      </c>
      <c r="O397" s="65">
        <f t="shared" si="292"/>
        <v>1.0347449498978036E-3</v>
      </c>
      <c r="P397" s="65">
        <f t="shared" si="292"/>
        <v>1.0347449498978036E-3</v>
      </c>
      <c r="Q397" s="65">
        <f t="shared" si="292"/>
        <v>1.0347449498978036E-3</v>
      </c>
      <c r="R397" s="65">
        <f t="shared" si="292"/>
        <v>1.0347449498978036E-3</v>
      </c>
      <c r="S397" s="65">
        <f t="shared" si="292"/>
        <v>1.0347449498978036E-3</v>
      </c>
      <c r="T397" s="65">
        <f t="shared" si="292"/>
        <v>1.0347449498978036E-3</v>
      </c>
      <c r="U397" s="65">
        <f t="shared" si="292"/>
        <v>1.0347449498978036E-3</v>
      </c>
      <c r="V397" s="65">
        <f t="shared" si="292"/>
        <v>1.0347449498978036E-3</v>
      </c>
      <c r="W397" s="65">
        <f t="shared" si="292"/>
        <v>1.0347449498978036E-3</v>
      </c>
      <c r="X397" s="65">
        <f t="shared" si="292"/>
        <v>1.0347449498978036E-3</v>
      </c>
      <c r="Y397" s="65">
        <f t="shared" si="292"/>
        <v>1.0347449498978036E-3</v>
      </c>
      <c r="Z397" s="65">
        <f t="shared" si="292"/>
        <v>1.0347449498978036E-3</v>
      </c>
      <c r="AA397" s="65">
        <f t="shared" si="292"/>
        <v>1.0347449498978036E-3</v>
      </c>
      <c r="AB397" s="65">
        <f t="shared" si="292"/>
        <v>1.0347449498978036E-3</v>
      </c>
      <c r="AC397" s="65">
        <f t="shared" si="292"/>
        <v>1.0347449498978036E-3</v>
      </c>
    </row>
    <row r="398" spans="1:29" x14ac:dyDescent="0.25">
      <c r="A398" s="30" t="str">
        <f t="shared" si="291"/>
        <v>Residual value (vehicle)</v>
      </c>
      <c r="B398" s="68">
        <f>((1+B358)^B365)*B358/(((1+B358)^B365)-1)*(B355)/B370/(B367)</f>
        <v>-1.0336086682377807E-4</v>
      </c>
      <c r="C398" s="68">
        <f t="shared" ref="C398:AC398" si="293">((1+C358)^C365)*C358/(((1+C358)^C365)-1)*(C355)/C370/(C367)</f>
        <v>-1.0331170855999495E-4</v>
      </c>
      <c r="D398" s="68">
        <f t="shared" si="293"/>
        <v>-1.0324133960030145E-4</v>
      </c>
      <c r="E398" s="68">
        <f t="shared" si="293"/>
        <v>-1.0314067185489343E-4</v>
      </c>
      <c r="F398" s="68">
        <f t="shared" si="293"/>
        <v>-1.0299679543326449E-4</v>
      </c>
      <c r="G398" s="68">
        <f t="shared" si="293"/>
        <v>-1.0279145268661591E-4</v>
      </c>
      <c r="H398" s="68">
        <f t="shared" si="293"/>
        <v>-1.0249899423929835E-4</v>
      </c>
      <c r="I398" s="68">
        <f t="shared" si="293"/>
        <v>-1.0208374516854875E-4</v>
      </c>
      <c r="J398" s="68">
        <f t="shared" si="293"/>
        <v>-1.0149683050993223E-4</v>
      </c>
      <c r="K398" s="68">
        <f t="shared" si="293"/>
        <v>-1.0067281291805218E-4</v>
      </c>
      <c r="L398" s="68">
        <f t="shared" si="293"/>
        <v>-9.9527129337690295E-5</v>
      </c>
      <c r="M398" s="68">
        <f t="shared" si="293"/>
        <v>-9.7956440009122124E-5</v>
      </c>
      <c r="N398" s="68">
        <f t="shared" si="293"/>
        <v>-9.5845601859790468E-5</v>
      </c>
      <c r="O398" s="68">
        <f t="shared" si="293"/>
        <v>-9.3086328614673487E-5</v>
      </c>
      <c r="P398" s="68">
        <f t="shared" si="293"/>
        <v>-8.9611490340159677E-5</v>
      </c>
      <c r="Q398" s="68">
        <f t="shared" si="293"/>
        <v>-8.5441784155991385E-5</v>
      </c>
      <c r="R398" s="68">
        <f t="shared" si="293"/>
        <v>-8.0726790257955685E-5</v>
      </c>
      <c r="S398" s="68">
        <f t="shared" si="293"/>
        <v>-7.5749190544932557E-5</v>
      </c>
      <c r="T398" s="68">
        <f t="shared" si="293"/>
        <v>-7.086954068392259E-5</v>
      </c>
      <c r="U398" s="68">
        <f t="shared" si="293"/>
        <v>-6.6427494974906487E-5</v>
      </c>
      <c r="V398" s="68">
        <f t="shared" si="293"/>
        <v>-6.2652388681716054E-5</v>
      </c>
      <c r="W398" s="68">
        <f t="shared" si="293"/>
        <v>-5.9629204624102501E-5</v>
      </c>
      <c r="X398" s="68">
        <f t="shared" si="293"/>
        <v>-5.7322381009659713E-5</v>
      </c>
      <c r="Y398" s="68">
        <f t="shared" si="293"/>
        <v>-5.5626680645522941E-5</v>
      </c>
      <c r="Z398" s="68">
        <f t="shared" si="293"/>
        <v>-5.4414279416293167E-5</v>
      </c>
      <c r="AA398" s="68">
        <f t="shared" si="293"/>
        <v>-5.3564565201592909E-5</v>
      </c>
      <c r="AB398" s="68">
        <f t="shared" si="293"/>
        <v>-5.2977360451717727E-5</v>
      </c>
      <c r="AC398" s="68">
        <f t="shared" si="293"/>
        <v>-5.2575506979843073E-5</v>
      </c>
    </row>
    <row r="399" spans="1:29" x14ac:dyDescent="0.25">
      <c r="A399" s="30" t="str">
        <f t="shared" si="291"/>
        <v>Capex costumization</v>
      </c>
      <c r="B399" s="66">
        <f>((1+B358)^B366)*B358/(((1+B358)^B366)-1)*(B356)/B370/(B367)</f>
        <v>6.8982996659853576E-5</v>
      </c>
      <c r="C399" s="66">
        <f t="shared" ref="C399:AC399" si="294">((1+C358)^C366)*C358/(((1+C358)^C366)-1)*(C356)/C370/(C367)</f>
        <v>6.8982996659853576E-5</v>
      </c>
      <c r="D399" s="66">
        <f t="shared" si="294"/>
        <v>6.8982996659853576E-5</v>
      </c>
      <c r="E399" s="66">
        <f t="shared" si="294"/>
        <v>6.8982996659853576E-5</v>
      </c>
      <c r="F399" s="66">
        <f t="shared" si="294"/>
        <v>6.8982996659853576E-5</v>
      </c>
      <c r="G399" s="66">
        <f t="shared" si="294"/>
        <v>6.8982996659853576E-5</v>
      </c>
      <c r="H399" s="66">
        <f t="shared" si="294"/>
        <v>6.8982996659853576E-5</v>
      </c>
      <c r="I399" s="66">
        <f t="shared" si="294"/>
        <v>6.8982996659853576E-5</v>
      </c>
      <c r="J399" s="66">
        <f t="shared" si="294"/>
        <v>6.8982996659853576E-5</v>
      </c>
      <c r="K399" s="66">
        <f t="shared" si="294"/>
        <v>6.8982996659853576E-5</v>
      </c>
      <c r="L399" s="66">
        <f t="shared" si="294"/>
        <v>6.8982996659853576E-5</v>
      </c>
      <c r="M399" s="66">
        <f t="shared" si="294"/>
        <v>6.8982996659853576E-5</v>
      </c>
      <c r="N399" s="66">
        <f t="shared" si="294"/>
        <v>6.8982996659853576E-5</v>
      </c>
      <c r="O399" s="66">
        <f t="shared" si="294"/>
        <v>6.8982996659853576E-5</v>
      </c>
      <c r="P399" s="66">
        <f t="shared" si="294"/>
        <v>6.8982996659853576E-5</v>
      </c>
      <c r="Q399" s="66">
        <f t="shared" si="294"/>
        <v>6.8982996659853576E-5</v>
      </c>
      <c r="R399" s="66">
        <f t="shared" si="294"/>
        <v>6.8982996659853576E-5</v>
      </c>
      <c r="S399" s="66">
        <f t="shared" si="294"/>
        <v>6.8982996659853576E-5</v>
      </c>
      <c r="T399" s="66">
        <f t="shared" si="294"/>
        <v>6.8982996659853576E-5</v>
      </c>
      <c r="U399" s="66">
        <f t="shared" si="294"/>
        <v>6.8982996659853576E-5</v>
      </c>
      <c r="V399" s="66">
        <f t="shared" si="294"/>
        <v>6.8982996659853576E-5</v>
      </c>
      <c r="W399" s="66">
        <f t="shared" si="294"/>
        <v>6.8982996659853576E-5</v>
      </c>
      <c r="X399" s="66">
        <f t="shared" si="294"/>
        <v>6.8982996659853576E-5</v>
      </c>
      <c r="Y399" s="66">
        <f t="shared" si="294"/>
        <v>6.8982996659853576E-5</v>
      </c>
      <c r="Z399" s="66">
        <f t="shared" si="294"/>
        <v>6.8982996659853576E-5</v>
      </c>
      <c r="AA399" s="66">
        <f t="shared" si="294"/>
        <v>6.8982996659853576E-5</v>
      </c>
      <c r="AB399" s="66">
        <f t="shared" si="294"/>
        <v>6.8982996659853576E-5</v>
      </c>
      <c r="AC399" s="66">
        <f t="shared" si="294"/>
        <v>6.8982996659853576E-5</v>
      </c>
    </row>
    <row r="400" spans="1:29" x14ac:dyDescent="0.25">
      <c r="A400" s="30" t="str">
        <f t="shared" si="291"/>
        <v>Residual value (costumization)</v>
      </c>
      <c r="B400" s="69">
        <f>((1+B358)^B366)*B358/(((1+B358)^B366)-1)*(B357)/B370/(B367)</f>
        <v>-6.8982996659853564E-6</v>
      </c>
      <c r="C400" s="69">
        <f t="shared" ref="C400:AC400" si="295">((1+C358)^C366)*C358/(((1+C358)^C366)-1)*(C357)/C370/(C367)</f>
        <v>-6.8982996659853564E-6</v>
      </c>
      <c r="D400" s="69">
        <f t="shared" si="295"/>
        <v>-6.8982996659853564E-6</v>
      </c>
      <c r="E400" s="69">
        <f t="shared" si="295"/>
        <v>-6.8982996659853564E-6</v>
      </c>
      <c r="F400" s="69">
        <f t="shared" si="295"/>
        <v>-6.8982996659853564E-6</v>
      </c>
      <c r="G400" s="69">
        <f t="shared" si="295"/>
        <v>-6.8982996659853564E-6</v>
      </c>
      <c r="H400" s="69">
        <f t="shared" si="295"/>
        <v>-6.8982996659853564E-6</v>
      </c>
      <c r="I400" s="69">
        <f t="shared" si="295"/>
        <v>-6.8982996659853564E-6</v>
      </c>
      <c r="J400" s="69">
        <f t="shared" si="295"/>
        <v>-6.8982996659853564E-6</v>
      </c>
      <c r="K400" s="69">
        <f t="shared" si="295"/>
        <v>-6.8982996659853564E-6</v>
      </c>
      <c r="L400" s="69">
        <f t="shared" si="295"/>
        <v>-6.8982996659853564E-6</v>
      </c>
      <c r="M400" s="69">
        <f t="shared" si="295"/>
        <v>-6.8982996659853564E-6</v>
      </c>
      <c r="N400" s="69">
        <f t="shared" si="295"/>
        <v>-6.8982996659853564E-6</v>
      </c>
      <c r="O400" s="69">
        <f t="shared" si="295"/>
        <v>-6.8982996659853564E-6</v>
      </c>
      <c r="P400" s="69">
        <f t="shared" si="295"/>
        <v>-6.8982996659853564E-6</v>
      </c>
      <c r="Q400" s="69">
        <f t="shared" si="295"/>
        <v>-6.8982996659853564E-6</v>
      </c>
      <c r="R400" s="69">
        <f t="shared" si="295"/>
        <v>-6.8982996659853564E-6</v>
      </c>
      <c r="S400" s="69">
        <f t="shared" si="295"/>
        <v>-6.8982996659853564E-6</v>
      </c>
      <c r="T400" s="69">
        <f t="shared" si="295"/>
        <v>-6.8982996659853564E-6</v>
      </c>
      <c r="U400" s="69">
        <f t="shared" si="295"/>
        <v>-6.8982996659853564E-6</v>
      </c>
      <c r="V400" s="69">
        <f t="shared" si="295"/>
        <v>-6.8982996659853564E-6</v>
      </c>
      <c r="W400" s="69">
        <f t="shared" si="295"/>
        <v>-6.8982996659853564E-6</v>
      </c>
      <c r="X400" s="69">
        <f t="shared" si="295"/>
        <v>-6.8982996659853564E-6</v>
      </c>
      <c r="Y400" s="69">
        <f t="shared" si="295"/>
        <v>-6.8982996659853564E-6</v>
      </c>
      <c r="Z400" s="69">
        <f t="shared" si="295"/>
        <v>-6.8982996659853564E-6</v>
      </c>
      <c r="AA400" s="69">
        <f t="shared" si="295"/>
        <v>-6.8982996659853564E-6</v>
      </c>
      <c r="AB400" s="69">
        <f t="shared" si="295"/>
        <v>-6.8982996659853564E-6</v>
      </c>
      <c r="AC400" s="69">
        <f t="shared" si="295"/>
        <v>-6.8982996659853564E-6</v>
      </c>
    </row>
    <row r="401" spans="1:29" x14ac:dyDescent="0.25">
      <c r="A401" s="30" t="str">
        <f t="shared" si="291"/>
        <v>Opex fix (admin, crew, insurance)</v>
      </c>
      <c r="B401" s="66">
        <f>B359/B370/(B367)</f>
        <v>1.0654632223259673E-3</v>
      </c>
      <c r="C401" s="66">
        <f t="shared" ref="C401:AC401" si="296">C359/C370/(C367)</f>
        <v>1.0654632223259673E-3</v>
      </c>
      <c r="D401" s="66">
        <f t="shared" si="296"/>
        <v>1.0654632223259673E-3</v>
      </c>
      <c r="E401" s="66">
        <f t="shared" si="296"/>
        <v>1.0654632223259673E-3</v>
      </c>
      <c r="F401" s="66">
        <f t="shared" si="296"/>
        <v>1.0654632223259673E-3</v>
      </c>
      <c r="G401" s="66">
        <f t="shared" si="296"/>
        <v>1.0654632223259673E-3</v>
      </c>
      <c r="H401" s="66">
        <f t="shared" si="296"/>
        <v>1.0654632223259673E-3</v>
      </c>
      <c r="I401" s="66">
        <f t="shared" si="296"/>
        <v>1.0654632223259673E-3</v>
      </c>
      <c r="J401" s="66">
        <f t="shared" si="296"/>
        <v>1.0654632223259673E-3</v>
      </c>
      <c r="K401" s="66">
        <f t="shared" si="296"/>
        <v>1.0654632223259673E-3</v>
      </c>
      <c r="L401" s="66">
        <f t="shared" si="296"/>
        <v>1.0654632223259673E-3</v>
      </c>
      <c r="M401" s="66">
        <f t="shared" si="296"/>
        <v>1.0654632223259673E-3</v>
      </c>
      <c r="N401" s="66">
        <f t="shared" si="296"/>
        <v>1.0654632223259673E-3</v>
      </c>
      <c r="O401" s="66">
        <f t="shared" si="296"/>
        <v>1.0654632223259673E-3</v>
      </c>
      <c r="P401" s="66">
        <f t="shared" si="296"/>
        <v>1.0654632223259673E-3</v>
      </c>
      <c r="Q401" s="66">
        <f t="shared" si="296"/>
        <v>1.0654632223259673E-3</v>
      </c>
      <c r="R401" s="66">
        <f t="shared" si="296"/>
        <v>1.0654632223259673E-3</v>
      </c>
      <c r="S401" s="66">
        <f t="shared" si="296"/>
        <v>1.0654632223259673E-3</v>
      </c>
      <c r="T401" s="66">
        <f t="shared" si="296"/>
        <v>1.0654632223259673E-3</v>
      </c>
      <c r="U401" s="66">
        <f t="shared" si="296"/>
        <v>1.0654632223259673E-3</v>
      </c>
      <c r="V401" s="66">
        <f t="shared" si="296"/>
        <v>1.0654632223259673E-3</v>
      </c>
      <c r="W401" s="66">
        <f t="shared" si="296"/>
        <v>1.0654632223259673E-3</v>
      </c>
      <c r="X401" s="66">
        <f t="shared" si="296"/>
        <v>1.0654632223259673E-3</v>
      </c>
      <c r="Y401" s="66">
        <f t="shared" si="296"/>
        <v>1.0654632223259673E-3</v>
      </c>
      <c r="Z401" s="66">
        <f t="shared" si="296"/>
        <v>1.0654632223259673E-3</v>
      </c>
      <c r="AA401" s="66">
        <f t="shared" si="296"/>
        <v>1.0654632223259673E-3</v>
      </c>
      <c r="AB401" s="66">
        <f t="shared" si="296"/>
        <v>1.0654632223259673E-3</v>
      </c>
      <c r="AC401" s="66">
        <f t="shared" si="296"/>
        <v>1.0654632223259673E-3</v>
      </c>
    </row>
    <row r="402" spans="1:29" x14ac:dyDescent="0.25">
      <c r="A402" s="30" t="str">
        <f t="shared" si="291"/>
        <v>Opex maintenance &amp; repair</v>
      </c>
      <c r="B402" s="66">
        <f>B360/B370/(B367)</f>
        <v>4.305425874053325E-4</v>
      </c>
      <c r="C402" s="66">
        <f t="shared" ref="C402:AC402" si="297">C360/C370/(C367)</f>
        <v>4.305425874053325E-4</v>
      </c>
      <c r="D402" s="66">
        <f t="shared" si="297"/>
        <v>4.305425874053325E-4</v>
      </c>
      <c r="E402" s="66">
        <f t="shared" si="297"/>
        <v>4.305425874053325E-4</v>
      </c>
      <c r="F402" s="66">
        <f t="shared" si="297"/>
        <v>4.305425874053325E-4</v>
      </c>
      <c r="G402" s="66">
        <f t="shared" si="297"/>
        <v>4.305425874053325E-4</v>
      </c>
      <c r="H402" s="66">
        <f t="shared" si="297"/>
        <v>4.305425874053325E-4</v>
      </c>
      <c r="I402" s="66">
        <f t="shared" si="297"/>
        <v>4.305425874053325E-4</v>
      </c>
      <c r="J402" s="66">
        <f t="shared" si="297"/>
        <v>4.305425874053325E-4</v>
      </c>
      <c r="K402" s="66">
        <f t="shared" si="297"/>
        <v>4.305425874053325E-4</v>
      </c>
      <c r="L402" s="66">
        <f t="shared" si="297"/>
        <v>4.305425874053325E-4</v>
      </c>
      <c r="M402" s="66">
        <f t="shared" si="297"/>
        <v>4.305425874053325E-4</v>
      </c>
      <c r="N402" s="66">
        <f t="shared" si="297"/>
        <v>4.305425874053325E-4</v>
      </c>
      <c r="O402" s="66">
        <f t="shared" si="297"/>
        <v>4.305425874053325E-4</v>
      </c>
      <c r="P402" s="66">
        <f t="shared" si="297"/>
        <v>4.305425874053325E-4</v>
      </c>
      <c r="Q402" s="66">
        <f t="shared" si="297"/>
        <v>4.305425874053325E-4</v>
      </c>
      <c r="R402" s="66">
        <f t="shared" si="297"/>
        <v>4.305425874053325E-4</v>
      </c>
      <c r="S402" s="66">
        <f t="shared" si="297"/>
        <v>4.305425874053325E-4</v>
      </c>
      <c r="T402" s="66">
        <f t="shared" si="297"/>
        <v>4.305425874053325E-4</v>
      </c>
      <c r="U402" s="66">
        <f t="shared" si="297"/>
        <v>4.305425874053325E-4</v>
      </c>
      <c r="V402" s="66">
        <f t="shared" si="297"/>
        <v>4.305425874053325E-4</v>
      </c>
      <c r="W402" s="66">
        <f t="shared" si="297"/>
        <v>4.305425874053325E-4</v>
      </c>
      <c r="X402" s="66">
        <f t="shared" si="297"/>
        <v>4.305425874053325E-4</v>
      </c>
      <c r="Y402" s="66">
        <f t="shared" si="297"/>
        <v>4.305425874053325E-4</v>
      </c>
      <c r="Z402" s="66">
        <f t="shared" si="297"/>
        <v>4.305425874053325E-4</v>
      </c>
      <c r="AA402" s="66">
        <f t="shared" si="297"/>
        <v>4.305425874053325E-4</v>
      </c>
      <c r="AB402" s="66">
        <f t="shared" si="297"/>
        <v>4.305425874053325E-4</v>
      </c>
      <c r="AC402" s="66">
        <f t="shared" si="297"/>
        <v>4.305425874053325E-4</v>
      </c>
    </row>
    <row r="403" spans="1:29" x14ac:dyDescent="0.25">
      <c r="A403" s="30" t="str">
        <f t="shared" si="291"/>
        <v>Opex var (mode-fees)</v>
      </c>
      <c r="B403" s="66">
        <f>B361*B370/B370/(B367)</f>
        <v>8.6011184229469056E-5</v>
      </c>
      <c r="C403" s="66">
        <f t="shared" ref="C403:AC403" si="298">C361*C370/C370/(C367)</f>
        <v>8.6011184229469056E-5</v>
      </c>
      <c r="D403" s="66">
        <f t="shared" si="298"/>
        <v>8.6011184229469056E-5</v>
      </c>
      <c r="E403" s="66">
        <f t="shared" si="298"/>
        <v>8.6011184229469056E-5</v>
      </c>
      <c r="F403" s="66">
        <f t="shared" si="298"/>
        <v>8.6011184229469056E-5</v>
      </c>
      <c r="G403" s="66">
        <f t="shared" si="298"/>
        <v>8.6011184229469056E-5</v>
      </c>
      <c r="H403" s="66">
        <f t="shared" si="298"/>
        <v>8.6011184229469056E-5</v>
      </c>
      <c r="I403" s="66">
        <f t="shared" si="298"/>
        <v>8.6011184229469056E-5</v>
      </c>
      <c r="J403" s="66">
        <f t="shared" si="298"/>
        <v>8.6011184229469056E-5</v>
      </c>
      <c r="K403" s="66">
        <f t="shared" si="298"/>
        <v>8.6011184229469056E-5</v>
      </c>
      <c r="L403" s="66">
        <f t="shared" si="298"/>
        <v>8.6011184229469056E-5</v>
      </c>
      <c r="M403" s="66">
        <f t="shared" si="298"/>
        <v>8.6011184229469056E-5</v>
      </c>
      <c r="N403" s="66">
        <f t="shared" si="298"/>
        <v>8.6011184229469056E-5</v>
      </c>
      <c r="O403" s="66">
        <f t="shared" si="298"/>
        <v>8.6011184229469056E-5</v>
      </c>
      <c r="P403" s="66">
        <f t="shared" si="298"/>
        <v>8.6011184229469056E-5</v>
      </c>
      <c r="Q403" s="66">
        <f t="shared" si="298"/>
        <v>8.6011184229469056E-5</v>
      </c>
      <c r="R403" s="66">
        <f t="shared" si="298"/>
        <v>8.6011184229469056E-5</v>
      </c>
      <c r="S403" s="66">
        <f t="shared" si="298"/>
        <v>8.6011184229469056E-5</v>
      </c>
      <c r="T403" s="66">
        <f t="shared" si="298"/>
        <v>8.6011184229469056E-5</v>
      </c>
      <c r="U403" s="66">
        <f t="shared" si="298"/>
        <v>8.6011184229469056E-5</v>
      </c>
      <c r="V403" s="66">
        <f t="shared" si="298"/>
        <v>8.6011184229469056E-5</v>
      </c>
      <c r="W403" s="66">
        <f t="shared" si="298"/>
        <v>8.6011184229469056E-5</v>
      </c>
      <c r="X403" s="66">
        <f t="shared" si="298"/>
        <v>8.6011184229469056E-5</v>
      </c>
      <c r="Y403" s="66">
        <f t="shared" si="298"/>
        <v>8.6011184229469056E-5</v>
      </c>
      <c r="Z403" s="66">
        <f t="shared" si="298"/>
        <v>8.6011184229469056E-5</v>
      </c>
      <c r="AA403" s="66">
        <f t="shared" si="298"/>
        <v>8.6011184229469056E-5</v>
      </c>
      <c r="AB403" s="66">
        <f t="shared" si="298"/>
        <v>8.6011184229469056E-5</v>
      </c>
      <c r="AC403" s="66">
        <f t="shared" si="298"/>
        <v>8.6011184229469056E-5</v>
      </c>
    </row>
    <row r="404" spans="1:29" x14ac:dyDescent="0.25">
      <c r="A404" s="30" t="str">
        <f t="shared" si="291"/>
        <v>Fuel Cost</v>
      </c>
      <c r="B404" s="66">
        <f>B362*B363*B370/B370/(B367)</f>
        <v>4.1072811176853007E-3</v>
      </c>
      <c r="C404" s="66">
        <f t="shared" ref="C404:AC404" si="299">C362*C363*C370/C370/(C367)</f>
        <v>4.1069975801788601E-3</v>
      </c>
      <c r="D404" s="66">
        <f t="shared" si="299"/>
        <v>4.106591702553679E-3</v>
      </c>
      <c r="E404" s="66">
        <f t="shared" si="299"/>
        <v>4.1060110660682677E-3</v>
      </c>
      <c r="F404" s="66">
        <f t="shared" si="299"/>
        <v>4.1051812084068112E-3</v>
      </c>
      <c r="G404" s="66">
        <f t="shared" si="299"/>
        <v>4.1039968221842377E-3</v>
      </c>
      <c r="H404" s="66">
        <f t="shared" si="299"/>
        <v>4.1023099656415452E-3</v>
      </c>
      <c r="I404" s="66">
        <f t="shared" si="299"/>
        <v>4.0999148711648248E-3</v>
      </c>
      <c r="J404" s="66">
        <f t="shared" si="299"/>
        <v>4.0965296352758638E-3</v>
      </c>
      <c r="K404" s="66">
        <f t="shared" si="299"/>
        <v>4.0917768251624784E-3</v>
      </c>
      <c r="L404" s="66">
        <f t="shared" si="299"/>
        <v>4.0851686937813745E-3</v>
      </c>
      <c r="M404" s="66">
        <f t="shared" si="299"/>
        <v>4.076109192868568E-3</v>
      </c>
      <c r="N404" s="66">
        <f t="shared" si="299"/>
        <v>4.0639341944186261E-3</v>
      </c>
      <c r="O404" s="66">
        <f t="shared" si="299"/>
        <v>4.0480191194078299E-3</v>
      </c>
      <c r="P404" s="66">
        <f t="shared" si="299"/>
        <v>4.0279767724285516E-3</v>
      </c>
      <c r="Q404" s="66">
        <f t="shared" si="299"/>
        <v>4.0039265313690777E-3</v>
      </c>
      <c r="R404" s="66">
        <f t="shared" si="299"/>
        <v>3.9767311524063443E-3</v>
      </c>
      <c r="S404" s="66">
        <f t="shared" si="299"/>
        <v>3.9480211024152199E-3</v>
      </c>
      <c r="T404" s="66">
        <f t="shared" si="299"/>
        <v>3.9198760125072774E-3</v>
      </c>
      <c r="U404" s="66">
        <f t="shared" si="299"/>
        <v>3.894254957838086E-3</v>
      </c>
      <c r="V404" s="66">
        <f t="shared" si="299"/>
        <v>3.8724807098776209E-3</v>
      </c>
      <c r="W404" s="66">
        <f t="shared" si="299"/>
        <v>3.8550434368081602E-3</v>
      </c>
      <c r="X404" s="66">
        <f t="shared" si="299"/>
        <v>3.8417380235347544E-3</v>
      </c>
      <c r="Y404" s="66">
        <f t="shared" si="299"/>
        <v>3.8319574776831127E-3</v>
      </c>
      <c r="Z404" s="66">
        <f t="shared" si="299"/>
        <v>3.8249645288910635E-3</v>
      </c>
      <c r="AA404" s="66">
        <f t="shared" si="299"/>
        <v>3.8200635045040725E-3</v>
      </c>
      <c r="AB404" s="66">
        <f t="shared" si="299"/>
        <v>3.8166765954121581E-3</v>
      </c>
      <c r="AC404" s="66">
        <f t="shared" si="299"/>
        <v>3.8143587647444083E-3</v>
      </c>
    </row>
    <row r="405" spans="1:29" x14ac:dyDescent="0.25">
      <c r="A405" s="59" t="str">
        <f>A368</f>
        <v>Market failure (av. utilization)</v>
      </c>
      <c r="B405" s="66">
        <f t="shared" ref="B405:AC405" si="300">B394/B368-B394/B367</f>
        <v>6.4339531580637401E-3</v>
      </c>
      <c r="C405" s="66">
        <f t="shared" si="300"/>
        <v>6.433727970163932E-3</v>
      </c>
      <c r="D405" s="66">
        <f t="shared" si="300"/>
        <v>6.4334056187010137E-3</v>
      </c>
      <c r="E405" s="66">
        <f t="shared" si="300"/>
        <v>6.4329444722645386E-3</v>
      </c>
      <c r="F405" s="66">
        <f t="shared" si="300"/>
        <v>6.4322853922498041E-3</v>
      </c>
      <c r="G405" s="66">
        <f t="shared" si="300"/>
        <v>6.4313447426356789E-3</v>
      </c>
      <c r="H405" s="66">
        <f t="shared" si="300"/>
        <v>6.4300050268185551E-3</v>
      </c>
      <c r="I405" s="66">
        <f t="shared" si="300"/>
        <v>6.4281028224088968E-3</v>
      </c>
      <c r="J405" s="66">
        <f t="shared" si="300"/>
        <v>6.4254142392660149E-3</v>
      </c>
      <c r="K405" s="66">
        <f t="shared" si="300"/>
        <v>6.421639517039471E-3</v>
      </c>
      <c r="L405" s="66">
        <f t="shared" si="300"/>
        <v>6.4163912828779741E-3</v>
      </c>
      <c r="M405" s="66">
        <f t="shared" si="300"/>
        <v>6.4091961501793922E-3</v>
      </c>
      <c r="N405" s="66">
        <f t="shared" si="300"/>
        <v>6.399526662831747E-3</v>
      </c>
      <c r="O405" s="66">
        <f t="shared" si="300"/>
        <v>6.386886774860801E-3</v>
      </c>
      <c r="P405" s="66">
        <f t="shared" si="300"/>
        <v>6.3709689723797525E-3</v>
      </c>
      <c r="Q405" s="66">
        <f t="shared" si="300"/>
        <v>6.3518680663230869E-3</v>
      </c>
      <c r="R405" s="66">
        <f t="shared" si="300"/>
        <v>6.330269264986416E-3</v>
      </c>
      <c r="S405" s="66">
        <f t="shared" si="300"/>
        <v>6.3074674990329449E-3</v>
      </c>
      <c r="T405" s="66">
        <f t="shared" si="300"/>
        <v>6.2851144291839319E-3</v>
      </c>
      <c r="U405" s="66">
        <f t="shared" si="300"/>
        <v>6.2647659695947433E-3</v>
      </c>
      <c r="V405" s="66">
        <f t="shared" si="300"/>
        <v>6.2474726766203036E-3</v>
      </c>
      <c r="W405" s="66">
        <f t="shared" si="300"/>
        <v>6.2336238460010771E-3</v>
      </c>
      <c r="X405" s="66">
        <f t="shared" si="300"/>
        <v>6.2230565735836426E-3</v>
      </c>
      <c r="Y405" s="66">
        <f t="shared" si="300"/>
        <v>6.215288780860354E-3</v>
      </c>
      <c r="Z405" s="66">
        <f t="shared" si="300"/>
        <v>6.2097349214372526E-3</v>
      </c>
      <c r="AA405" s="66">
        <f t="shared" si="300"/>
        <v>6.2058424861736799E-3</v>
      </c>
      <c r="AB405" s="66">
        <f t="shared" si="300"/>
        <v>6.2031525741587787E-3</v>
      </c>
      <c r="AC405" s="66">
        <f t="shared" si="300"/>
        <v>6.2013117333235279E-3</v>
      </c>
    </row>
    <row r="406" spans="1:29" x14ac:dyDescent="0.25">
      <c r="A406" s="59" t="str">
        <f>A369</f>
        <v>Payload loss (fuel)</v>
      </c>
      <c r="B406" s="66">
        <f>B394/(B367-B369)-B394/B367</f>
        <v>0</v>
      </c>
      <c r="C406" s="66">
        <f t="shared" ref="C406:AC406" si="301">C394/(C367-C369)-C394/C367</f>
        <v>0</v>
      </c>
      <c r="D406" s="66">
        <f t="shared" si="301"/>
        <v>0</v>
      </c>
      <c r="E406" s="66">
        <f t="shared" si="301"/>
        <v>0</v>
      </c>
      <c r="F406" s="66">
        <f t="shared" si="301"/>
        <v>0</v>
      </c>
      <c r="G406" s="66">
        <f t="shared" si="301"/>
        <v>0</v>
      </c>
      <c r="H406" s="66">
        <f t="shared" si="301"/>
        <v>0</v>
      </c>
      <c r="I406" s="66">
        <f t="shared" si="301"/>
        <v>0</v>
      </c>
      <c r="J406" s="66">
        <f t="shared" si="301"/>
        <v>0</v>
      </c>
      <c r="K406" s="66">
        <f t="shared" si="301"/>
        <v>0</v>
      </c>
      <c r="L406" s="66">
        <f t="shared" si="301"/>
        <v>0</v>
      </c>
      <c r="M406" s="66">
        <f t="shared" si="301"/>
        <v>0</v>
      </c>
      <c r="N406" s="66">
        <f t="shared" si="301"/>
        <v>0</v>
      </c>
      <c r="O406" s="66">
        <f t="shared" si="301"/>
        <v>0</v>
      </c>
      <c r="P406" s="66">
        <f t="shared" si="301"/>
        <v>0</v>
      </c>
      <c r="Q406" s="66">
        <f t="shared" si="301"/>
        <v>0</v>
      </c>
      <c r="R406" s="66">
        <f t="shared" si="301"/>
        <v>0</v>
      </c>
      <c r="S406" s="66">
        <f t="shared" si="301"/>
        <v>0</v>
      </c>
      <c r="T406" s="66">
        <f t="shared" si="301"/>
        <v>0</v>
      </c>
      <c r="U406" s="66">
        <f t="shared" si="301"/>
        <v>0</v>
      </c>
      <c r="V406" s="66">
        <f t="shared" si="301"/>
        <v>0</v>
      </c>
      <c r="W406" s="66">
        <f t="shared" si="301"/>
        <v>0</v>
      </c>
      <c r="X406" s="66">
        <f t="shared" si="301"/>
        <v>0</v>
      </c>
      <c r="Y406" s="66">
        <f t="shared" si="301"/>
        <v>0</v>
      </c>
      <c r="Z406" s="66">
        <f t="shared" si="301"/>
        <v>0</v>
      </c>
      <c r="AA406" s="66">
        <f t="shared" si="301"/>
        <v>0</v>
      </c>
      <c r="AB406" s="66">
        <f t="shared" si="301"/>
        <v>0</v>
      </c>
      <c r="AC406" s="66">
        <f t="shared" si="301"/>
        <v>0</v>
      </c>
    </row>
    <row r="407" spans="1:29" ht="15.75" thickBot="1" x14ac:dyDescent="0.3">
      <c r="A407" s="59" t="str">
        <f>A344</f>
        <v>Emission Cost</v>
      </c>
      <c r="B407" s="68">
        <f>B364*B370/B370/(B367)</f>
        <v>0</v>
      </c>
      <c r="C407" s="68">
        <f t="shared" ref="C407:AC407" si="302">C364*C370/C370/(C367)</f>
        <v>0</v>
      </c>
      <c r="D407" s="68">
        <f t="shared" si="302"/>
        <v>0</v>
      </c>
      <c r="E407" s="68">
        <f t="shared" si="302"/>
        <v>0</v>
      </c>
      <c r="F407" s="68">
        <f t="shared" si="302"/>
        <v>0</v>
      </c>
      <c r="G407" s="68">
        <f t="shared" si="302"/>
        <v>0</v>
      </c>
      <c r="H407" s="68">
        <f t="shared" si="302"/>
        <v>0</v>
      </c>
      <c r="I407" s="68">
        <f t="shared" si="302"/>
        <v>0</v>
      </c>
      <c r="J407" s="68">
        <f t="shared" si="302"/>
        <v>0</v>
      </c>
      <c r="K407" s="68">
        <f t="shared" si="302"/>
        <v>0</v>
      </c>
      <c r="L407" s="68">
        <f t="shared" si="302"/>
        <v>0</v>
      </c>
      <c r="M407" s="68">
        <f t="shared" si="302"/>
        <v>0</v>
      </c>
      <c r="N407" s="68">
        <f t="shared" si="302"/>
        <v>0</v>
      </c>
      <c r="O407" s="68">
        <f t="shared" si="302"/>
        <v>0</v>
      </c>
      <c r="P407" s="68">
        <f t="shared" si="302"/>
        <v>0</v>
      </c>
      <c r="Q407" s="68">
        <f t="shared" si="302"/>
        <v>0</v>
      </c>
      <c r="R407" s="68">
        <f t="shared" si="302"/>
        <v>0</v>
      </c>
      <c r="S407" s="68">
        <f t="shared" si="302"/>
        <v>0</v>
      </c>
      <c r="T407" s="68">
        <f t="shared" si="302"/>
        <v>0</v>
      </c>
      <c r="U407" s="68">
        <f t="shared" si="302"/>
        <v>0</v>
      </c>
      <c r="V407" s="68">
        <f t="shared" si="302"/>
        <v>0</v>
      </c>
      <c r="W407" s="68">
        <f t="shared" si="302"/>
        <v>0</v>
      </c>
      <c r="X407" s="68">
        <f t="shared" si="302"/>
        <v>0</v>
      </c>
      <c r="Y407" s="68">
        <f t="shared" si="302"/>
        <v>0</v>
      </c>
      <c r="Z407" s="68">
        <f t="shared" si="302"/>
        <v>0</v>
      </c>
      <c r="AA407" s="68">
        <f t="shared" si="302"/>
        <v>0</v>
      </c>
      <c r="AB407" s="68">
        <f t="shared" si="302"/>
        <v>0</v>
      </c>
      <c r="AC407" s="68">
        <f t="shared" si="302"/>
        <v>0</v>
      </c>
    </row>
    <row r="408" spans="1:29" ht="15.75" thickBot="1" x14ac:dyDescent="0.3">
      <c r="A408" s="31" t="s">
        <v>210</v>
      </c>
      <c r="B408" s="76">
        <f>B397+B398+B399+B400+B401+B402+B403+B404+B405+B406+B407</f>
        <v>1.3116720049777703E-2</v>
      </c>
      <c r="C408" s="67">
        <f t="shared" ref="C408:AC408" si="303">C397+C398+C399+C400+C401+C402+C403+C404+C405+C406+C407</f>
        <v>1.3116260482635238E-2</v>
      </c>
      <c r="D408" s="67">
        <f t="shared" si="303"/>
        <v>1.3115602622506831E-2</v>
      </c>
      <c r="E408" s="67">
        <f t="shared" si="303"/>
        <v>1.3114661507330354E-2</v>
      </c>
      <c r="F408" s="67">
        <f t="shared" si="303"/>
        <v>1.3113316446075791E-2</v>
      </c>
      <c r="G408" s="67">
        <f t="shared" si="303"/>
        <v>1.3111396752985741E-2</v>
      </c>
      <c r="H408" s="67">
        <f t="shared" si="303"/>
        <v>1.3108662639073242E-2</v>
      </c>
      <c r="I408" s="67">
        <f t="shared" si="303"/>
        <v>1.3104780589257615E-2</v>
      </c>
      <c r="J408" s="67">
        <f t="shared" si="303"/>
        <v>1.3099293684884387E-2</v>
      </c>
      <c r="K408" s="67">
        <f t="shared" si="303"/>
        <v>1.3091590170136337E-2</v>
      </c>
      <c r="L408" s="67">
        <f t="shared" si="303"/>
        <v>1.3080879488174098E-2</v>
      </c>
      <c r="M408" s="67">
        <f t="shared" si="303"/>
        <v>1.3066195543891278E-2</v>
      </c>
      <c r="N408" s="67">
        <f t="shared" si="303"/>
        <v>1.3046461896243023E-2</v>
      </c>
      <c r="O408" s="67">
        <f t="shared" si="303"/>
        <v>1.3020666206506399E-2</v>
      </c>
      <c r="P408" s="67">
        <f t="shared" si="303"/>
        <v>1.2988180895320585E-2</v>
      </c>
      <c r="Q408" s="67">
        <f t="shared" si="303"/>
        <v>1.2949199454388615E-2</v>
      </c>
      <c r="R408" s="67">
        <f t="shared" si="303"/>
        <v>1.2905120267987246E-2</v>
      </c>
      <c r="S408" s="67">
        <f t="shared" si="303"/>
        <v>1.2858586051755673E-2</v>
      </c>
      <c r="T408" s="67">
        <f t="shared" si="303"/>
        <v>1.2812967541859729E-2</v>
      </c>
      <c r="U408" s="67">
        <f t="shared" si="303"/>
        <v>1.2771440073310363E-2</v>
      </c>
      <c r="V408" s="67">
        <f t="shared" si="303"/>
        <v>1.2736147638668649E-2</v>
      </c>
      <c r="W408" s="67">
        <f t="shared" si="303"/>
        <v>1.2707884719037575E-2</v>
      </c>
      <c r="X408" s="67">
        <f t="shared" si="303"/>
        <v>1.2686318856961178E-2</v>
      </c>
      <c r="Y408" s="67">
        <f t="shared" si="303"/>
        <v>1.2670466218750384E-2</v>
      </c>
      <c r="Z408" s="67">
        <f t="shared" si="303"/>
        <v>1.2659131811764463E-2</v>
      </c>
      <c r="AA408" s="67">
        <f t="shared" si="303"/>
        <v>1.26511880663286E-2</v>
      </c>
      <c r="AB408" s="67">
        <f t="shared" si="303"/>
        <v>1.2645698449971661E-2</v>
      </c>
      <c r="AC408" s="67">
        <f t="shared" si="303"/>
        <v>1.2641941631940533E-2</v>
      </c>
    </row>
    <row r="410" spans="1:29" x14ac:dyDescent="0.25">
      <c r="B410" s="40"/>
    </row>
  </sheetData>
  <conditionalFormatting sqref="Q11:AR27">
    <cfRule type="colorScale" priority="16">
      <colorScale>
        <cfvo type="min"/>
        <cfvo type="max"/>
        <color rgb="FFFF7128"/>
        <color rgb="FFFFEF9C"/>
      </colorScale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0">
      <colorScale>
        <cfvo type="min"/>
        <cfvo type="max"/>
        <color rgb="FFFF7128"/>
        <color rgb="FFFFEF9C"/>
      </colorScale>
    </cfRule>
  </conditionalFormatting>
  <conditionalFormatting sqref="Q117:AR133">
    <cfRule type="colorScale" priority="11">
      <colorScale>
        <cfvo type="min"/>
        <cfvo type="max"/>
        <color rgb="FFFF7128"/>
        <color rgb="FFFFEF9C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">
      <colorScale>
        <cfvo type="min"/>
        <cfvo type="max"/>
        <color rgb="FFFF7128"/>
        <color rgb="FFFFEF9C"/>
      </colorScale>
    </cfRule>
  </conditionalFormatting>
  <conditionalFormatting sqref="Q225:AR241">
    <cfRule type="colorScale" priority="6">
      <colorScale>
        <cfvo type="min"/>
        <cfvo type="max"/>
        <color rgb="FFFF7128"/>
        <color rgb="FFFFEF9C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max"/>
        <color rgb="FFFF7128"/>
        <color rgb="FFFFEF9C"/>
      </colorScale>
    </cfRule>
  </conditionalFormatting>
  <conditionalFormatting sqref="Q334:AR350">
    <cfRule type="colorScale" priority="1">
      <colorScale>
        <cfvo type="min"/>
        <cfvo type="max"/>
        <color rgb="FFFF7128"/>
        <color rgb="FFFFEF9C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EF2AE-89C5-430D-A662-BB36471F229F}">
  <sheetPr>
    <tabColor theme="5"/>
  </sheetPr>
  <dimension ref="A1:AR410"/>
  <sheetViews>
    <sheetView topLeftCell="A4" zoomScale="80" zoomScaleNormal="80" workbookViewId="0">
      <selection activeCell="A341" sqref="A341"/>
    </sheetView>
  </sheetViews>
  <sheetFormatPr defaultColWidth="9.140625" defaultRowHeight="15" x14ac:dyDescent="0.25"/>
  <cols>
    <col min="1" max="1" width="38.7109375" style="4" customWidth="1"/>
    <col min="2" max="4" width="14.85546875" style="4" bestFit="1" customWidth="1"/>
    <col min="5" max="5" width="28" style="4" bestFit="1" customWidth="1"/>
    <col min="6" max="11" width="14.85546875" style="4" bestFit="1" customWidth="1"/>
    <col min="12" max="12" width="24.42578125" style="4" bestFit="1" customWidth="1"/>
    <col min="13" max="29" width="14.85546875" style="4" bestFit="1" customWidth="1"/>
    <col min="30" max="44" width="13.7109375" style="4" bestFit="1" customWidth="1"/>
    <col min="45" max="16384" width="9.140625" style="4"/>
  </cols>
  <sheetData>
    <row r="1" spans="1:44" s="3" customFormat="1" ht="21" x14ac:dyDescent="0.35">
      <c r="A1" s="2" t="str">
        <f>'Parameter Input'!A141</f>
        <v>Short-sea: Dry bulk</v>
      </c>
    </row>
    <row r="2" spans="1:44" s="3" customFormat="1" ht="21" x14ac:dyDescent="0.35">
      <c r="A2" s="2" t="s">
        <v>103</v>
      </c>
    </row>
    <row r="3" spans="1:44" x14ac:dyDescent="0.25">
      <c r="A3" s="33" t="s">
        <v>195</v>
      </c>
    </row>
    <row r="4" spans="1:44" x14ac:dyDescent="0.25">
      <c r="A4" s="33" t="s">
        <v>196</v>
      </c>
    </row>
    <row r="5" spans="1:44" ht="15.75" thickBot="1" x14ac:dyDescent="0.3">
      <c r="A5" s="34" t="s">
        <v>197</v>
      </c>
      <c r="B5" s="34"/>
    </row>
    <row r="6" spans="1:44" ht="15.75" thickBot="1" x14ac:dyDescent="0.3">
      <c r="A6" s="39" t="s">
        <v>198</v>
      </c>
      <c r="B6" s="35"/>
    </row>
    <row r="7" spans="1:44" ht="15.75" thickBot="1" x14ac:dyDescent="0.3">
      <c r="A7" s="38" t="s">
        <v>199</v>
      </c>
      <c r="B7" s="36"/>
    </row>
    <row r="8" spans="1:44" ht="15.75" thickBot="1" x14ac:dyDescent="0.3"/>
    <row r="9" spans="1:44" x14ac:dyDescent="0.25">
      <c r="A9" s="5" t="s">
        <v>200</v>
      </c>
      <c r="B9" s="6">
        <v>2023</v>
      </c>
      <c r="C9" s="6">
        <v>2050</v>
      </c>
      <c r="D9" s="7"/>
      <c r="E9" s="5" t="s">
        <v>201</v>
      </c>
      <c r="F9" s="8"/>
      <c r="G9" s="8"/>
      <c r="H9" s="8"/>
      <c r="I9" s="8"/>
      <c r="J9" s="8"/>
      <c r="K9" s="9"/>
      <c r="L9" s="10" t="s">
        <v>2</v>
      </c>
      <c r="M9" s="11"/>
      <c r="N9" s="11"/>
      <c r="O9" s="11"/>
      <c r="P9" s="12"/>
      <c r="Q9" s="13">
        <v>0</v>
      </c>
      <c r="R9" s="13">
        <v>1</v>
      </c>
      <c r="S9" s="13">
        <v>2</v>
      </c>
      <c r="T9" s="13">
        <v>3</v>
      </c>
      <c r="U9" s="13">
        <v>4</v>
      </c>
      <c r="V9" s="13">
        <v>5</v>
      </c>
      <c r="W9" s="13">
        <v>6</v>
      </c>
      <c r="X9" s="13">
        <v>7</v>
      </c>
      <c r="Y9" s="13">
        <v>8</v>
      </c>
      <c r="Z9" s="13">
        <v>9</v>
      </c>
      <c r="AA9" s="13">
        <v>10</v>
      </c>
      <c r="AB9" s="13">
        <v>11</v>
      </c>
      <c r="AC9" s="13">
        <v>12</v>
      </c>
      <c r="AD9" s="13">
        <v>13</v>
      </c>
      <c r="AE9" s="13">
        <v>14</v>
      </c>
      <c r="AF9" s="13">
        <v>15</v>
      </c>
      <c r="AG9" s="13">
        <v>16</v>
      </c>
      <c r="AH9" s="13">
        <v>17</v>
      </c>
      <c r="AI9" s="13">
        <v>18</v>
      </c>
      <c r="AJ9" s="13">
        <v>19</v>
      </c>
      <c r="AK9" s="13">
        <v>20</v>
      </c>
      <c r="AL9" s="13">
        <v>21</v>
      </c>
      <c r="AM9" s="13">
        <v>22</v>
      </c>
      <c r="AN9" s="13">
        <v>23</v>
      </c>
      <c r="AO9" s="13">
        <v>24</v>
      </c>
      <c r="AP9" s="13">
        <v>25</v>
      </c>
      <c r="AQ9" s="13">
        <v>26</v>
      </c>
      <c r="AR9" s="14">
        <v>27</v>
      </c>
    </row>
    <row r="10" spans="1:44" ht="15.75" thickBot="1" x14ac:dyDescent="0.3">
      <c r="A10" s="15"/>
      <c r="B10" s="3" t="s">
        <v>202</v>
      </c>
      <c r="C10" s="3" t="s">
        <v>203</v>
      </c>
      <c r="D10" s="16" t="s">
        <v>5</v>
      </c>
      <c r="E10" s="17"/>
      <c r="F10" s="18"/>
      <c r="G10" s="18"/>
      <c r="H10" s="18"/>
      <c r="I10" s="18"/>
      <c r="J10" s="18"/>
      <c r="K10" s="19"/>
      <c r="L10" s="20" t="s">
        <v>8</v>
      </c>
      <c r="M10" s="20" t="s">
        <v>204</v>
      </c>
      <c r="N10" s="20" t="s">
        <v>205</v>
      </c>
      <c r="O10" s="20" t="s">
        <v>9</v>
      </c>
      <c r="P10" s="21" t="s">
        <v>10</v>
      </c>
      <c r="Q10" s="22">
        <v>2023</v>
      </c>
      <c r="R10" s="22">
        <v>2024</v>
      </c>
      <c r="S10" s="22">
        <v>2025</v>
      </c>
      <c r="T10" s="22">
        <v>2026</v>
      </c>
      <c r="U10" s="22">
        <v>2027</v>
      </c>
      <c r="V10" s="22">
        <v>2028</v>
      </c>
      <c r="W10" s="22">
        <v>2029</v>
      </c>
      <c r="X10" s="22">
        <v>2030</v>
      </c>
      <c r="Y10" s="22">
        <v>2031</v>
      </c>
      <c r="Z10" s="22">
        <v>2032</v>
      </c>
      <c r="AA10" s="22">
        <v>2033</v>
      </c>
      <c r="AB10" s="22">
        <v>2034</v>
      </c>
      <c r="AC10" s="22">
        <v>2035</v>
      </c>
      <c r="AD10" s="22">
        <v>2036</v>
      </c>
      <c r="AE10" s="22">
        <v>2037</v>
      </c>
      <c r="AF10" s="22">
        <v>2038</v>
      </c>
      <c r="AG10" s="22">
        <v>2039</v>
      </c>
      <c r="AH10" s="22">
        <v>2040</v>
      </c>
      <c r="AI10" s="22">
        <v>2041</v>
      </c>
      <c r="AJ10" s="22">
        <v>2042</v>
      </c>
      <c r="AK10" s="22">
        <v>2043</v>
      </c>
      <c r="AL10" s="22">
        <v>2044</v>
      </c>
      <c r="AM10" s="22">
        <v>2045</v>
      </c>
      <c r="AN10" s="22">
        <v>2046</v>
      </c>
      <c r="AO10" s="22">
        <v>2047</v>
      </c>
      <c r="AP10" s="22">
        <v>2048</v>
      </c>
      <c r="AQ10" s="22">
        <v>2049</v>
      </c>
      <c r="AR10" s="23">
        <v>2050</v>
      </c>
    </row>
    <row r="11" spans="1:44" x14ac:dyDescent="0.25">
      <c r="A11" s="24" t="s">
        <v>18</v>
      </c>
      <c r="B11" s="41">
        <f>'Parameter Input'!$L$167</f>
        <v>30000000</v>
      </c>
      <c r="C11" s="42">
        <f>'Parameter Input'!$M$167</f>
        <v>19500000</v>
      </c>
      <c r="D11" s="1" t="s">
        <v>15</v>
      </c>
      <c r="L11" s="51">
        <f>'Parameter Input'!$O$167</f>
        <v>17</v>
      </c>
      <c r="M11" s="52">
        <v>0</v>
      </c>
      <c r="N11" s="52">
        <v>1</v>
      </c>
      <c r="O11" s="52">
        <f>'Parameter Input'!$P$167</f>
        <v>0.9</v>
      </c>
      <c r="P11" s="53">
        <f>'Parameter Input'!$Q$167</f>
        <v>0.4</v>
      </c>
      <c r="Q11" s="4">
        <f t="shared" ref="Q11:AR20" si="0">$N11+($M11-$N11)*((1/(1+EXP(-$P11*(Q$9-$L11)))^$O11))</f>
        <v>0.99780374543478534</v>
      </c>
      <c r="R11" s="4">
        <f t="shared" si="0"/>
        <v>0.99685359315256394</v>
      </c>
      <c r="S11" s="4">
        <f t="shared" si="0"/>
        <v>0.99549347132349975</v>
      </c>
      <c r="T11" s="4">
        <f t="shared" si="0"/>
        <v>0.99354772139898062</v>
      </c>
      <c r="U11" s="4">
        <f t="shared" si="0"/>
        <v>0.99076681540580536</v>
      </c>
      <c r="V11" s="4">
        <f t="shared" si="0"/>
        <v>0.9867978615748374</v>
      </c>
      <c r="W11" s="4">
        <f t="shared" si="0"/>
        <v>0.98114509762858249</v>
      </c>
      <c r="X11" s="4">
        <f t="shared" si="0"/>
        <v>0.97311898315872036</v>
      </c>
      <c r="Y11" s="4">
        <f t="shared" si="0"/>
        <v>0.96177484161592774</v>
      </c>
      <c r="Z11" s="4">
        <f t="shared" si="0"/>
        <v>0.94584787155511363</v>
      </c>
      <c r="AA11" s="4">
        <f t="shared" si="0"/>
        <v>0.92370360150141495</v>
      </c>
      <c r="AB11" s="4">
        <f t="shared" si="0"/>
        <v>0.89334463567658451</v>
      </c>
      <c r="AC11" s="4">
        <f t="shared" si="0"/>
        <v>0.85254543874327005</v>
      </c>
      <c r="AD11" s="4">
        <f t="shared" si="0"/>
        <v>0.79921300652623883</v>
      </c>
      <c r="AE11" s="4">
        <f t="shared" si="0"/>
        <v>0.73204982249993378</v>
      </c>
      <c r="AF11" s="4">
        <f t="shared" si="0"/>
        <v>0.65145592958786691</v>
      </c>
      <c r="AG11" s="4">
        <f t="shared" si="0"/>
        <v>0.56032247880849573</v>
      </c>
      <c r="AH11" s="4">
        <f t="shared" si="0"/>
        <v>0.46411326873185343</v>
      </c>
      <c r="AI11" s="4">
        <f t="shared" si="0"/>
        <v>0.36979727595523937</v>
      </c>
      <c r="AJ11" s="4">
        <f t="shared" si="0"/>
        <v>0.28393948637231203</v>
      </c>
      <c r="AK11" s="4">
        <f t="shared" si="0"/>
        <v>0.21097259161117732</v>
      </c>
      <c r="AL11" s="4">
        <f t="shared" si="0"/>
        <v>0.15253917653798199</v>
      </c>
      <c r="AM11" s="4">
        <f t="shared" si="0"/>
        <v>0.10795188737709993</v>
      </c>
      <c r="AN11" s="4">
        <f t="shared" si="0"/>
        <v>7.5176653938091809E-2</v>
      </c>
      <c r="AO11" s="4">
        <f t="shared" si="0"/>
        <v>5.1742836177502194E-2</v>
      </c>
      <c r="AP11" s="4">
        <f t="shared" si="0"/>
        <v>3.5319190625345942E-2</v>
      </c>
      <c r="AQ11" s="4">
        <f t="shared" si="0"/>
        <v>2.3969442072658165E-2</v>
      </c>
      <c r="AR11" s="4">
        <f t="shared" si="0"/>
        <v>1.6202243558389728E-2</v>
      </c>
    </row>
    <row r="12" spans="1:44" x14ac:dyDescent="0.25">
      <c r="A12" s="24" t="s">
        <v>28</v>
      </c>
      <c r="B12" s="60">
        <f>'Parameter Input'!$L$168</f>
        <v>-1500000</v>
      </c>
      <c r="C12" s="61">
        <f>'Parameter Input'!$M$168</f>
        <v>-1950000</v>
      </c>
      <c r="D12" s="1" t="s">
        <v>15</v>
      </c>
      <c r="L12" s="54">
        <f>'Parameter Input'!$O$168</f>
        <v>17</v>
      </c>
      <c r="M12" s="37">
        <v>0</v>
      </c>
      <c r="N12" s="37">
        <v>1</v>
      </c>
      <c r="O12" s="37">
        <f>'Parameter Input'!$P$168</f>
        <v>0.9</v>
      </c>
      <c r="P12" s="55">
        <f>'Parameter Input'!$Q$168</f>
        <v>0.4</v>
      </c>
      <c r="Q12" s="4">
        <f t="shared" si="0"/>
        <v>0.99780374543478534</v>
      </c>
      <c r="R12" s="4">
        <f t="shared" si="0"/>
        <v>0.99685359315256394</v>
      </c>
      <c r="S12" s="4">
        <f t="shared" si="0"/>
        <v>0.99549347132349975</v>
      </c>
      <c r="T12" s="4">
        <f t="shared" si="0"/>
        <v>0.99354772139898062</v>
      </c>
      <c r="U12" s="4">
        <f t="shared" si="0"/>
        <v>0.99076681540580536</v>
      </c>
      <c r="V12" s="4">
        <f t="shared" si="0"/>
        <v>0.9867978615748374</v>
      </c>
      <c r="W12" s="4">
        <f t="shared" si="0"/>
        <v>0.98114509762858249</v>
      </c>
      <c r="X12" s="4">
        <f t="shared" si="0"/>
        <v>0.97311898315872036</v>
      </c>
      <c r="Y12" s="4">
        <f t="shared" si="0"/>
        <v>0.96177484161592774</v>
      </c>
      <c r="Z12" s="4">
        <f t="shared" si="0"/>
        <v>0.94584787155511363</v>
      </c>
      <c r="AA12" s="4">
        <f t="shared" si="0"/>
        <v>0.92370360150141495</v>
      </c>
      <c r="AB12" s="4">
        <f t="shared" si="0"/>
        <v>0.89334463567658451</v>
      </c>
      <c r="AC12" s="4">
        <f t="shared" si="0"/>
        <v>0.85254543874327005</v>
      </c>
      <c r="AD12" s="4">
        <f t="shared" si="0"/>
        <v>0.79921300652623883</v>
      </c>
      <c r="AE12" s="4">
        <f t="shared" si="0"/>
        <v>0.73204982249993378</v>
      </c>
      <c r="AF12" s="4">
        <f t="shared" si="0"/>
        <v>0.65145592958786691</v>
      </c>
      <c r="AG12" s="4">
        <f t="shared" si="0"/>
        <v>0.56032247880849573</v>
      </c>
      <c r="AH12" s="4">
        <f t="shared" si="0"/>
        <v>0.46411326873185343</v>
      </c>
      <c r="AI12" s="4">
        <f t="shared" si="0"/>
        <v>0.36979727595523937</v>
      </c>
      <c r="AJ12" s="4">
        <f t="shared" si="0"/>
        <v>0.28393948637231203</v>
      </c>
      <c r="AK12" s="4">
        <f t="shared" si="0"/>
        <v>0.21097259161117732</v>
      </c>
      <c r="AL12" s="4">
        <f t="shared" si="0"/>
        <v>0.15253917653798199</v>
      </c>
      <c r="AM12" s="4">
        <f t="shared" si="0"/>
        <v>0.10795188737709993</v>
      </c>
      <c r="AN12" s="4">
        <f t="shared" si="0"/>
        <v>7.5176653938091809E-2</v>
      </c>
      <c r="AO12" s="4">
        <f t="shared" si="0"/>
        <v>5.1742836177502194E-2</v>
      </c>
      <c r="AP12" s="4">
        <f t="shared" si="0"/>
        <v>3.5319190625345942E-2</v>
      </c>
      <c r="AQ12" s="4">
        <f t="shared" si="0"/>
        <v>2.3969442072658165E-2</v>
      </c>
      <c r="AR12" s="4">
        <f t="shared" si="0"/>
        <v>1.6202243558389728E-2</v>
      </c>
    </row>
    <row r="13" spans="1:44" x14ac:dyDescent="0.25">
      <c r="A13" s="24" t="s">
        <v>14</v>
      </c>
      <c r="B13" s="60">
        <f>'Parameter Input'!B142</f>
        <v>1000000</v>
      </c>
      <c r="C13" s="61">
        <f>'Parameter Input'!C142</f>
        <v>1000000</v>
      </c>
      <c r="D13" s="1" t="s">
        <v>15</v>
      </c>
      <c r="L13" s="54">
        <f>'Parameter Input'!E142</f>
        <v>17</v>
      </c>
      <c r="M13" s="37">
        <v>0</v>
      </c>
      <c r="N13" s="37">
        <v>1</v>
      </c>
      <c r="O13" s="37">
        <f>'Parameter Input'!F142</f>
        <v>0.9</v>
      </c>
      <c r="P13" s="55">
        <f>'Parameter Input'!G142</f>
        <v>0.4</v>
      </c>
      <c r="Q13" s="4">
        <f t="shared" si="0"/>
        <v>0.99780374543478534</v>
      </c>
      <c r="R13" s="4">
        <f t="shared" si="0"/>
        <v>0.99685359315256394</v>
      </c>
      <c r="S13" s="4">
        <f t="shared" si="0"/>
        <v>0.99549347132349975</v>
      </c>
      <c r="T13" s="4">
        <f t="shared" si="0"/>
        <v>0.99354772139898062</v>
      </c>
      <c r="U13" s="4">
        <f t="shared" si="0"/>
        <v>0.99076681540580536</v>
      </c>
      <c r="V13" s="4">
        <f t="shared" si="0"/>
        <v>0.9867978615748374</v>
      </c>
      <c r="W13" s="4">
        <f t="shared" si="0"/>
        <v>0.98114509762858249</v>
      </c>
      <c r="X13" s="4">
        <f t="shared" si="0"/>
        <v>0.97311898315872036</v>
      </c>
      <c r="Y13" s="4">
        <f t="shared" si="0"/>
        <v>0.96177484161592774</v>
      </c>
      <c r="Z13" s="4">
        <f t="shared" si="0"/>
        <v>0.94584787155511363</v>
      </c>
      <c r="AA13" s="4">
        <f t="shared" si="0"/>
        <v>0.92370360150141495</v>
      </c>
      <c r="AB13" s="4">
        <f t="shared" si="0"/>
        <v>0.89334463567658451</v>
      </c>
      <c r="AC13" s="4">
        <f t="shared" si="0"/>
        <v>0.85254543874327005</v>
      </c>
      <c r="AD13" s="4">
        <f t="shared" si="0"/>
        <v>0.79921300652623883</v>
      </c>
      <c r="AE13" s="4">
        <f t="shared" si="0"/>
        <v>0.73204982249993378</v>
      </c>
      <c r="AF13" s="4">
        <f t="shared" si="0"/>
        <v>0.65145592958786691</v>
      </c>
      <c r="AG13" s="4">
        <f t="shared" si="0"/>
        <v>0.56032247880849573</v>
      </c>
      <c r="AH13" s="4">
        <f t="shared" si="0"/>
        <v>0.46411326873185343</v>
      </c>
      <c r="AI13" s="4">
        <f t="shared" si="0"/>
        <v>0.36979727595523937</v>
      </c>
      <c r="AJ13" s="4">
        <f t="shared" si="0"/>
        <v>0.28393948637231203</v>
      </c>
      <c r="AK13" s="4">
        <f t="shared" si="0"/>
        <v>0.21097259161117732</v>
      </c>
      <c r="AL13" s="4">
        <f t="shared" si="0"/>
        <v>0.15253917653798199</v>
      </c>
      <c r="AM13" s="4">
        <f t="shared" si="0"/>
        <v>0.10795188737709993</v>
      </c>
      <c r="AN13" s="4">
        <f t="shared" si="0"/>
        <v>7.5176653938091809E-2</v>
      </c>
      <c r="AO13" s="4">
        <f t="shared" si="0"/>
        <v>5.1742836177502194E-2</v>
      </c>
      <c r="AP13" s="4">
        <f t="shared" si="0"/>
        <v>3.5319190625345942E-2</v>
      </c>
      <c r="AQ13" s="4">
        <f t="shared" si="0"/>
        <v>2.3969442072658165E-2</v>
      </c>
      <c r="AR13" s="4">
        <f t="shared" si="0"/>
        <v>1.6202243558389728E-2</v>
      </c>
    </row>
    <row r="14" spans="1:44" x14ac:dyDescent="0.25">
      <c r="A14" s="24" t="s">
        <v>25</v>
      </c>
      <c r="B14" s="60">
        <f>'Parameter Input'!B143</f>
        <v>-100000</v>
      </c>
      <c r="C14" s="61">
        <f>'Parameter Input'!C143</f>
        <v>-100000</v>
      </c>
      <c r="D14" s="1" t="s">
        <v>15</v>
      </c>
      <c r="L14" s="54">
        <f>'Parameter Input'!E143</f>
        <v>17</v>
      </c>
      <c r="M14" s="37">
        <v>0</v>
      </c>
      <c r="N14" s="37">
        <v>1</v>
      </c>
      <c r="O14" s="37">
        <f>'Parameter Input'!F143</f>
        <v>0.9</v>
      </c>
      <c r="P14" s="55">
        <f>'Parameter Input'!G143</f>
        <v>0.4</v>
      </c>
      <c r="Q14" s="4">
        <f t="shared" si="0"/>
        <v>0.99780374543478534</v>
      </c>
      <c r="R14" s="4">
        <f t="shared" si="0"/>
        <v>0.99685359315256394</v>
      </c>
      <c r="S14" s="4">
        <f t="shared" si="0"/>
        <v>0.99549347132349975</v>
      </c>
      <c r="T14" s="4">
        <f t="shared" si="0"/>
        <v>0.99354772139898062</v>
      </c>
      <c r="U14" s="4">
        <f t="shared" si="0"/>
        <v>0.99076681540580536</v>
      </c>
      <c r="V14" s="4">
        <f t="shared" si="0"/>
        <v>0.9867978615748374</v>
      </c>
      <c r="W14" s="4">
        <f t="shared" si="0"/>
        <v>0.98114509762858249</v>
      </c>
      <c r="X14" s="4">
        <f t="shared" si="0"/>
        <v>0.97311898315872036</v>
      </c>
      <c r="Y14" s="4">
        <f t="shared" si="0"/>
        <v>0.96177484161592774</v>
      </c>
      <c r="Z14" s="4">
        <f t="shared" si="0"/>
        <v>0.94584787155511363</v>
      </c>
      <c r="AA14" s="4">
        <f t="shared" si="0"/>
        <v>0.92370360150141495</v>
      </c>
      <c r="AB14" s="4">
        <f t="shared" si="0"/>
        <v>0.89334463567658451</v>
      </c>
      <c r="AC14" s="4">
        <f t="shared" si="0"/>
        <v>0.85254543874327005</v>
      </c>
      <c r="AD14" s="4">
        <f t="shared" si="0"/>
        <v>0.79921300652623883</v>
      </c>
      <c r="AE14" s="4">
        <f t="shared" si="0"/>
        <v>0.73204982249993378</v>
      </c>
      <c r="AF14" s="4">
        <f t="shared" si="0"/>
        <v>0.65145592958786691</v>
      </c>
      <c r="AG14" s="4">
        <f t="shared" si="0"/>
        <v>0.56032247880849573</v>
      </c>
      <c r="AH14" s="4">
        <f t="shared" si="0"/>
        <v>0.46411326873185343</v>
      </c>
      <c r="AI14" s="4">
        <f t="shared" si="0"/>
        <v>0.36979727595523937</v>
      </c>
      <c r="AJ14" s="4">
        <f t="shared" si="0"/>
        <v>0.28393948637231203</v>
      </c>
      <c r="AK14" s="4">
        <f t="shared" si="0"/>
        <v>0.21097259161117732</v>
      </c>
      <c r="AL14" s="4">
        <f t="shared" si="0"/>
        <v>0.15253917653798199</v>
      </c>
      <c r="AM14" s="4">
        <f t="shared" si="0"/>
        <v>0.10795188737709993</v>
      </c>
      <c r="AN14" s="4">
        <f t="shared" si="0"/>
        <v>7.5176653938091809E-2</v>
      </c>
      <c r="AO14" s="4">
        <f t="shared" si="0"/>
        <v>5.1742836177502194E-2</v>
      </c>
      <c r="AP14" s="4">
        <f t="shared" si="0"/>
        <v>3.5319190625345942E-2</v>
      </c>
      <c r="AQ14" s="4">
        <f t="shared" si="0"/>
        <v>2.3969442072658165E-2</v>
      </c>
      <c r="AR14" s="4">
        <f t="shared" si="0"/>
        <v>1.6202243558389728E-2</v>
      </c>
    </row>
    <row r="15" spans="1:44" x14ac:dyDescent="0.25">
      <c r="A15" s="24" t="s">
        <v>79</v>
      </c>
      <c r="B15" s="92">
        <f>'Parameter Input'!$L$174</f>
        <v>0.06</v>
      </c>
      <c r="C15" s="91">
        <f>'Parameter Input'!$M$174</f>
        <v>0.06</v>
      </c>
      <c r="D15" s="1" t="s">
        <v>57</v>
      </c>
      <c r="L15" s="54">
        <f>'Parameter Input'!$O$174</f>
        <v>17</v>
      </c>
      <c r="M15" s="37">
        <v>0</v>
      </c>
      <c r="N15" s="37">
        <v>1</v>
      </c>
      <c r="O15" s="37">
        <f>'Parameter Input'!$P$174</f>
        <v>0.9</v>
      </c>
      <c r="P15" s="55">
        <f>'Parameter Input'!$Q$174</f>
        <v>0.4</v>
      </c>
      <c r="Q15" s="4">
        <f t="shared" si="0"/>
        <v>0.99780374543478534</v>
      </c>
      <c r="R15" s="4">
        <f t="shared" si="0"/>
        <v>0.99685359315256394</v>
      </c>
      <c r="S15" s="4">
        <f t="shared" si="0"/>
        <v>0.99549347132349975</v>
      </c>
      <c r="T15" s="4">
        <f t="shared" si="0"/>
        <v>0.99354772139898062</v>
      </c>
      <c r="U15" s="4">
        <f t="shared" si="0"/>
        <v>0.99076681540580536</v>
      </c>
      <c r="V15" s="4">
        <f t="shared" si="0"/>
        <v>0.9867978615748374</v>
      </c>
      <c r="W15" s="4">
        <f t="shared" si="0"/>
        <v>0.98114509762858249</v>
      </c>
      <c r="X15" s="4">
        <f t="shared" si="0"/>
        <v>0.97311898315872036</v>
      </c>
      <c r="Y15" s="4">
        <f t="shared" si="0"/>
        <v>0.96177484161592774</v>
      </c>
      <c r="Z15" s="4">
        <f t="shared" si="0"/>
        <v>0.94584787155511363</v>
      </c>
      <c r="AA15" s="4">
        <f t="shared" si="0"/>
        <v>0.92370360150141495</v>
      </c>
      <c r="AB15" s="4">
        <f t="shared" si="0"/>
        <v>0.89334463567658451</v>
      </c>
      <c r="AC15" s="4">
        <f t="shared" si="0"/>
        <v>0.85254543874327005</v>
      </c>
      <c r="AD15" s="4">
        <f t="shared" si="0"/>
        <v>0.79921300652623883</v>
      </c>
      <c r="AE15" s="4">
        <f t="shared" si="0"/>
        <v>0.73204982249993378</v>
      </c>
      <c r="AF15" s="4">
        <f t="shared" si="0"/>
        <v>0.65145592958786691</v>
      </c>
      <c r="AG15" s="4">
        <f t="shared" si="0"/>
        <v>0.56032247880849573</v>
      </c>
      <c r="AH15" s="4">
        <f t="shared" si="0"/>
        <v>0.46411326873185343</v>
      </c>
      <c r="AI15" s="4">
        <f t="shared" si="0"/>
        <v>0.36979727595523937</v>
      </c>
      <c r="AJ15" s="4">
        <f t="shared" si="0"/>
        <v>0.28393948637231203</v>
      </c>
      <c r="AK15" s="4">
        <f t="shared" si="0"/>
        <v>0.21097259161117732</v>
      </c>
      <c r="AL15" s="4">
        <f t="shared" si="0"/>
        <v>0.15253917653798199</v>
      </c>
      <c r="AM15" s="4">
        <f t="shared" si="0"/>
        <v>0.10795188737709993</v>
      </c>
      <c r="AN15" s="4">
        <f t="shared" si="0"/>
        <v>7.5176653938091809E-2</v>
      </c>
      <c r="AO15" s="4">
        <f t="shared" si="0"/>
        <v>5.1742836177502194E-2</v>
      </c>
      <c r="AP15" s="4">
        <f t="shared" si="0"/>
        <v>3.5319190625345942E-2</v>
      </c>
      <c r="AQ15" s="4">
        <f t="shared" si="0"/>
        <v>2.3969442072658165E-2</v>
      </c>
      <c r="AR15" s="4">
        <f t="shared" si="0"/>
        <v>1.6202243558389728E-2</v>
      </c>
    </row>
    <row r="16" spans="1:44" x14ac:dyDescent="0.25">
      <c r="A16" s="24" t="s">
        <v>37</v>
      </c>
      <c r="B16" s="60">
        <f>'Parameter Input'!B144</f>
        <v>1208235.294117647</v>
      </c>
      <c r="C16" s="61">
        <f>'Parameter Input'!C144</f>
        <v>1208235.294117647</v>
      </c>
      <c r="D16" s="1" t="s">
        <v>38</v>
      </c>
      <c r="L16" s="54">
        <f>'Parameter Input'!E144</f>
        <v>17</v>
      </c>
      <c r="M16" s="37">
        <v>0</v>
      </c>
      <c r="N16" s="37">
        <v>1</v>
      </c>
      <c r="O16" s="37">
        <f>'Parameter Input'!F144</f>
        <v>0.9</v>
      </c>
      <c r="P16" s="55">
        <f>'Parameter Input'!G144</f>
        <v>0.4</v>
      </c>
      <c r="Q16" s="4">
        <f t="shared" si="0"/>
        <v>0.99780374543478534</v>
      </c>
      <c r="R16" s="4">
        <f t="shared" si="0"/>
        <v>0.99685359315256394</v>
      </c>
      <c r="S16" s="4">
        <f t="shared" si="0"/>
        <v>0.99549347132349975</v>
      </c>
      <c r="T16" s="4">
        <f t="shared" si="0"/>
        <v>0.99354772139898062</v>
      </c>
      <c r="U16" s="4">
        <f t="shared" si="0"/>
        <v>0.99076681540580536</v>
      </c>
      <c r="V16" s="4">
        <f t="shared" si="0"/>
        <v>0.9867978615748374</v>
      </c>
      <c r="W16" s="4">
        <f t="shared" si="0"/>
        <v>0.98114509762858249</v>
      </c>
      <c r="X16" s="4">
        <f t="shared" si="0"/>
        <v>0.97311898315872036</v>
      </c>
      <c r="Y16" s="4">
        <f t="shared" si="0"/>
        <v>0.96177484161592774</v>
      </c>
      <c r="Z16" s="4">
        <f t="shared" si="0"/>
        <v>0.94584787155511363</v>
      </c>
      <c r="AA16" s="4">
        <f t="shared" si="0"/>
        <v>0.92370360150141495</v>
      </c>
      <c r="AB16" s="4">
        <f t="shared" si="0"/>
        <v>0.89334463567658451</v>
      </c>
      <c r="AC16" s="4">
        <f t="shared" si="0"/>
        <v>0.85254543874327005</v>
      </c>
      <c r="AD16" s="4">
        <f t="shared" si="0"/>
        <v>0.79921300652623883</v>
      </c>
      <c r="AE16" s="4">
        <f t="shared" si="0"/>
        <v>0.73204982249993378</v>
      </c>
      <c r="AF16" s="4">
        <f t="shared" si="0"/>
        <v>0.65145592958786691</v>
      </c>
      <c r="AG16" s="4">
        <f t="shared" si="0"/>
        <v>0.56032247880849573</v>
      </c>
      <c r="AH16" s="4">
        <f t="shared" si="0"/>
        <v>0.46411326873185343</v>
      </c>
      <c r="AI16" s="4">
        <f t="shared" si="0"/>
        <v>0.36979727595523937</v>
      </c>
      <c r="AJ16" s="4">
        <f t="shared" si="0"/>
        <v>0.28393948637231203</v>
      </c>
      <c r="AK16" s="4">
        <f t="shared" si="0"/>
        <v>0.21097259161117732</v>
      </c>
      <c r="AL16" s="4">
        <f t="shared" si="0"/>
        <v>0.15253917653798199</v>
      </c>
      <c r="AM16" s="4">
        <f t="shared" si="0"/>
        <v>0.10795188737709993</v>
      </c>
      <c r="AN16" s="4">
        <f t="shared" si="0"/>
        <v>7.5176653938091809E-2</v>
      </c>
      <c r="AO16" s="4">
        <f t="shared" si="0"/>
        <v>5.1742836177502194E-2</v>
      </c>
      <c r="AP16" s="4">
        <f t="shared" si="0"/>
        <v>3.5319190625345942E-2</v>
      </c>
      <c r="AQ16" s="4">
        <f t="shared" si="0"/>
        <v>2.3969442072658165E-2</v>
      </c>
      <c r="AR16" s="4">
        <f t="shared" si="0"/>
        <v>1.6202243558389728E-2</v>
      </c>
    </row>
    <row r="17" spans="1:44" x14ac:dyDescent="0.25">
      <c r="A17" s="24" t="s">
        <v>52</v>
      </c>
      <c r="B17" s="60">
        <f>'Parameter Input'!$L$170</f>
        <v>338823.5294117647</v>
      </c>
      <c r="C17" s="61">
        <f>'Parameter Input'!$M$170</f>
        <v>338823.5294117647</v>
      </c>
      <c r="D17" s="1" t="s">
        <v>38</v>
      </c>
      <c r="L17" s="54">
        <f>'Parameter Input'!$O$170</f>
        <v>17</v>
      </c>
      <c r="M17" s="37">
        <v>0</v>
      </c>
      <c r="N17" s="37">
        <v>1</v>
      </c>
      <c r="O17" s="37">
        <f>'Parameter Input'!$P$170</f>
        <v>0.9</v>
      </c>
      <c r="P17" s="55">
        <f>'Parameter Input'!$Q$170</f>
        <v>0.4</v>
      </c>
      <c r="Q17" s="4">
        <f t="shared" si="0"/>
        <v>0.99780374543478534</v>
      </c>
      <c r="R17" s="4">
        <f t="shared" si="0"/>
        <v>0.99685359315256394</v>
      </c>
      <c r="S17" s="4">
        <f t="shared" si="0"/>
        <v>0.99549347132349975</v>
      </c>
      <c r="T17" s="4">
        <f t="shared" si="0"/>
        <v>0.99354772139898062</v>
      </c>
      <c r="U17" s="4">
        <f t="shared" si="0"/>
        <v>0.99076681540580536</v>
      </c>
      <c r="V17" s="4">
        <f t="shared" si="0"/>
        <v>0.9867978615748374</v>
      </c>
      <c r="W17" s="4">
        <f t="shared" si="0"/>
        <v>0.98114509762858249</v>
      </c>
      <c r="X17" s="4">
        <f t="shared" si="0"/>
        <v>0.97311898315872036</v>
      </c>
      <c r="Y17" s="4">
        <f t="shared" si="0"/>
        <v>0.96177484161592774</v>
      </c>
      <c r="Z17" s="4">
        <f t="shared" si="0"/>
        <v>0.94584787155511363</v>
      </c>
      <c r="AA17" s="4">
        <f t="shared" si="0"/>
        <v>0.92370360150141495</v>
      </c>
      <c r="AB17" s="4">
        <f t="shared" si="0"/>
        <v>0.89334463567658451</v>
      </c>
      <c r="AC17" s="4">
        <f t="shared" si="0"/>
        <v>0.85254543874327005</v>
      </c>
      <c r="AD17" s="4">
        <f t="shared" si="0"/>
        <v>0.79921300652623883</v>
      </c>
      <c r="AE17" s="4">
        <f t="shared" si="0"/>
        <v>0.73204982249993378</v>
      </c>
      <c r="AF17" s="4">
        <f t="shared" si="0"/>
        <v>0.65145592958786691</v>
      </c>
      <c r="AG17" s="4">
        <f t="shared" si="0"/>
        <v>0.56032247880849573</v>
      </c>
      <c r="AH17" s="4">
        <f t="shared" si="0"/>
        <v>0.46411326873185343</v>
      </c>
      <c r="AI17" s="4">
        <f t="shared" si="0"/>
        <v>0.36979727595523937</v>
      </c>
      <c r="AJ17" s="4">
        <f t="shared" si="0"/>
        <v>0.28393948637231203</v>
      </c>
      <c r="AK17" s="4">
        <f t="shared" si="0"/>
        <v>0.21097259161117732</v>
      </c>
      <c r="AL17" s="4">
        <f t="shared" si="0"/>
        <v>0.15253917653798199</v>
      </c>
      <c r="AM17" s="4">
        <f t="shared" si="0"/>
        <v>0.10795188737709993</v>
      </c>
      <c r="AN17" s="4">
        <f t="shared" si="0"/>
        <v>7.5176653938091809E-2</v>
      </c>
      <c r="AO17" s="4">
        <f t="shared" si="0"/>
        <v>5.1742836177502194E-2</v>
      </c>
      <c r="AP17" s="4">
        <f t="shared" si="0"/>
        <v>3.5319190625345942E-2</v>
      </c>
      <c r="AQ17" s="4">
        <f t="shared" si="0"/>
        <v>2.3969442072658165E-2</v>
      </c>
      <c r="AR17" s="4">
        <f t="shared" si="0"/>
        <v>1.6202243558389728E-2</v>
      </c>
    </row>
    <row r="18" spans="1:44" x14ac:dyDescent="0.25">
      <c r="A18" s="24" t="s">
        <v>273</v>
      </c>
      <c r="B18" s="92">
        <f>'Parameter Input'!B149</f>
        <v>0.8458018624557011</v>
      </c>
      <c r="C18" s="61">
        <f>'Parameter Input'!C149</f>
        <v>0.8458018624557011</v>
      </c>
      <c r="D18" s="1" t="s">
        <v>76</v>
      </c>
      <c r="L18" s="54">
        <f>'Parameter Input'!E149</f>
        <v>17</v>
      </c>
      <c r="M18" s="37">
        <v>0</v>
      </c>
      <c r="N18" s="37">
        <v>1</v>
      </c>
      <c r="O18" s="37">
        <f>'Parameter Input'!F149</f>
        <v>0.9</v>
      </c>
      <c r="P18" s="55">
        <f>'Parameter Input'!G149</f>
        <v>0.4</v>
      </c>
      <c r="Q18" s="4">
        <f t="shared" si="0"/>
        <v>0.99780374543478534</v>
      </c>
      <c r="R18" s="4">
        <f t="shared" si="0"/>
        <v>0.99685359315256394</v>
      </c>
      <c r="S18" s="4">
        <f t="shared" si="0"/>
        <v>0.99549347132349975</v>
      </c>
      <c r="T18" s="4">
        <f t="shared" si="0"/>
        <v>0.99354772139898062</v>
      </c>
      <c r="U18" s="4">
        <f t="shared" si="0"/>
        <v>0.99076681540580536</v>
      </c>
      <c r="V18" s="4">
        <f t="shared" si="0"/>
        <v>0.9867978615748374</v>
      </c>
      <c r="W18" s="4">
        <f t="shared" si="0"/>
        <v>0.98114509762858249</v>
      </c>
      <c r="X18" s="4">
        <f t="shared" si="0"/>
        <v>0.97311898315872036</v>
      </c>
      <c r="Y18" s="4">
        <f t="shared" si="0"/>
        <v>0.96177484161592774</v>
      </c>
      <c r="Z18" s="4">
        <f t="shared" si="0"/>
        <v>0.94584787155511363</v>
      </c>
      <c r="AA18" s="4">
        <f t="shared" si="0"/>
        <v>0.92370360150141495</v>
      </c>
      <c r="AB18" s="4">
        <f t="shared" si="0"/>
        <v>0.89334463567658451</v>
      </c>
      <c r="AC18" s="4">
        <f t="shared" si="0"/>
        <v>0.85254543874327005</v>
      </c>
      <c r="AD18" s="4">
        <f t="shared" si="0"/>
        <v>0.79921300652623883</v>
      </c>
      <c r="AE18" s="4">
        <f t="shared" si="0"/>
        <v>0.73204982249993378</v>
      </c>
      <c r="AF18" s="4">
        <f t="shared" si="0"/>
        <v>0.65145592958786691</v>
      </c>
      <c r="AG18" s="4">
        <f t="shared" si="0"/>
        <v>0.56032247880849573</v>
      </c>
      <c r="AH18" s="4">
        <f t="shared" si="0"/>
        <v>0.46411326873185343</v>
      </c>
      <c r="AI18" s="4">
        <f t="shared" si="0"/>
        <v>0.36979727595523937</v>
      </c>
      <c r="AJ18" s="4">
        <f t="shared" si="0"/>
        <v>0.28393948637231203</v>
      </c>
      <c r="AK18" s="4">
        <f t="shared" si="0"/>
        <v>0.21097259161117732</v>
      </c>
      <c r="AL18" s="4">
        <f t="shared" si="0"/>
        <v>0.15253917653798199</v>
      </c>
      <c r="AM18" s="4">
        <f t="shared" si="0"/>
        <v>0.10795188737709993</v>
      </c>
      <c r="AN18" s="4">
        <f t="shared" si="0"/>
        <v>7.5176653938091809E-2</v>
      </c>
      <c r="AO18" s="4">
        <f t="shared" si="0"/>
        <v>5.1742836177502194E-2</v>
      </c>
      <c r="AP18" s="4">
        <f t="shared" si="0"/>
        <v>3.5319190625345942E-2</v>
      </c>
      <c r="AQ18" s="4">
        <f t="shared" si="0"/>
        <v>2.3969442072658165E-2</v>
      </c>
      <c r="AR18" s="4">
        <f t="shared" si="0"/>
        <v>1.6202243558389728E-2</v>
      </c>
    </row>
    <row r="19" spans="1:44" x14ac:dyDescent="0.25">
      <c r="A19" s="24" t="s">
        <v>59</v>
      </c>
      <c r="B19" s="60">
        <f>'Parameter Input'!$L$171</f>
        <v>589</v>
      </c>
      <c r="C19" s="61">
        <f>'Parameter Input'!$M$171</f>
        <v>519</v>
      </c>
      <c r="D19" s="1" t="s">
        <v>60</v>
      </c>
      <c r="L19" s="54">
        <f>'Parameter Input'!$O$171</f>
        <v>17</v>
      </c>
      <c r="M19" s="37">
        <v>0</v>
      </c>
      <c r="N19" s="37">
        <v>1</v>
      </c>
      <c r="O19" s="37">
        <f>'Parameter Input'!$P$171</f>
        <v>0.9</v>
      </c>
      <c r="P19" s="55">
        <f>'Parameter Input'!$Q$171</f>
        <v>0.4</v>
      </c>
      <c r="Q19" s="4">
        <f t="shared" si="0"/>
        <v>0.99780374543478534</v>
      </c>
      <c r="R19" s="4">
        <f t="shared" si="0"/>
        <v>0.99685359315256394</v>
      </c>
      <c r="S19" s="4">
        <f t="shared" si="0"/>
        <v>0.99549347132349975</v>
      </c>
      <c r="T19" s="4">
        <f t="shared" si="0"/>
        <v>0.99354772139898062</v>
      </c>
      <c r="U19" s="4">
        <f t="shared" si="0"/>
        <v>0.99076681540580536</v>
      </c>
      <c r="V19" s="4">
        <f t="shared" si="0"/>
        <v>0.9867978615748374</v>
      </c>
      <c r="W19" s="4">
        <f t="shared" si="0"/>
        <v>0.98114509762858249</v>
      </c>
      <c r="X19" s="4">
        <f t="shared" si="0"/>
        <v>0.97311898315872036</v>
      </c>
      <c r="Y19" s="4">
        <f t="shared" si="0"/>
        <v>0.96177484161592774</v>
      </c>
      <c r="Z19" s="4">
        <f t="shared" si="0"/>
        <v>0.94584787155511363</v>
      </c>
      <c r="AA19" s="4">
        <f t="shared" si="0"/>
        <v>0.92370360150141495</v>
      </c>
      <c r="AB19" s="4">
        <f t="shared" si="0"/>
        <v>0.89334463567658451</v>
      </c>
      <c r="AC19" s="4">
        <f t="shared" si="0"/>
        <v>0.85254543874327005</v>
      </c>
      <c r="AD19" s="4">
        <f t="shared" si="0"/>
        <v>0.79921300652623883</v>
      </c>
      <c r="AE19" s="4">
        <f t="shared" si="0"/>
        <v>0.73204982249993378</v>
      </c>
      <c r="AF19" s="4">
        <f t="shared" si="0"/>
        <v>0.65145592958786691</v>
      </c>
      <c r="AG19" s="4">
        <f t="shared" si="0"/>
        <v>0.56032247880849573</v>
      </c>
      <c r="AH19" s="4">
        <f t="shared" si="0"/>
        <v>0.46411326873185343</v>
      </c>
      <c r="AI19" s="4">
        <f t="shared" si="0"/>
        <v>0.36979727595523937</v>
      </c>
      <c r="AJ19" s="4">
        <f t="shared" si="0"/>
        <v>0.28393948637231203</v>
      </c>
      <c r="AK19" s="4">
        <f t="shared" si="0"/>
        <v>0.21097259161117732</v>
      </c>
      <c r="AL19" s="4">
        <f t="shared" si="0"/>
        <v>0.15253917653798199</v>
      </c>
      <c r="AM19" s="4">
        <f t="shared" si="0"/>
        <v>0.10795188737709993</v>
      </c>
      <c r="AN19" s="4">
        <f t="shared" si="0"/>
        <v>7.5176653938091809E-2</v>
      </c>
      <c r="AO19" s="4">
        <f t="shared" si="0"/>
        <v>5.1742836177502194E-2</v>
      </c>
      <c r="AP19" s="4">
        <f t="shared" si="0"/>
        <v>3.5319190625345942E-2</v>
      </c>
      <c r="AQ19" s="4">
        <f t="shared" si="0"/>
        <v>2.3969442072658165E-2</v>
      </c>
      <c r="AR19" s="4">
        <f t="shared" si="0"/>
        <v>1.6202243558389728E-2</v>
      </c>
    </row>
    <row r="20" spans="1:44" x14ac:dyDescent="0.25">
      <c r="A20" s="24" t="s">
        <v>67</v>
      </c>
      <c r="B20" s="78">
        <f>'Parameter Input'!$L$172</f>
        <v>0.209841767378764</v>
      </c>
      <c r="C20" s="61">
        <f>'Parameter Input'!$M$172</f>
        <v>9.7564585532605996E-2</v>
      </c>
      <c r="D20" s="1" t="s">
        <v>68</v>
      </c>
      <c r="L20" s="54">
        <f>'Parameter Input'!$O$172</f>
        <v>17</v>
      </c>
      <c r="M20" s="37">
        <v>0</v>
      </c>
      <c r="N20" s="37">
        <v>1</v>
      </c>
      <c r="O20" s="37">
        <f>'Parameter Input'!$P$172</f>
        <v>0.9</v>
      </c>
      <c r="P20" s="55">
        <f>'Parameter Input'!$Q$172</f>
        <v>0.4</v>
      </c>
      <c r="Q20" s="4">
        <f t="shared" si="0"/>
        <v>0.99780374543478534</v>
      </c>
      <c r="R20" s="4">
        <f t="shared" si="0"/>
        <v>0.99685359315256394</v>
      </c>
      <c r="S20" s="4">
        <f t="shared" si="0"/>
        <v>0.99549347132349975</v>
      </c>
      <c r="T20" s="4">
        <f t="shared" ref="T20:AR27" si="1">$N20+($M20-$N20)*((1/(1+EXP(-$P20*(T$9-$L20)))^$O20))</f>
        <v>0.99354772139898062</v>
      </c>
      <c r="U20" s="4">
        <f t="shared" si="1"/>
        <v>0.99076681540580536</v>
      </c>
      <c r="V20" s="4">
        <f t="shared" si="1"/>
        <v>0.9867978615748374</v>
      </c>
      <c r="W20" s="4">
        <f t="shared" si="1"/>
        <v>0.98114509762858249</v>
      </c>
      <c r="X20" s="4">
        <f t="shared" si="1"/>
        <v>0.97311898315872036</v>
      </c>
      <c r="Y20" s="4">
        <f t="shared" si="1"/>
        <v>0.96177484161592774</v>
      </c>
      <c r="Z20" s="4">
        <f t="shared" si="1"/>
        <v>0.94584787155511363</v>
      </c>
      <c r="AA20" s="4">
        <f t="shared" si="1"/>
        <v>0.92370360150141495</v>
      </c>
      <c r="AB20" s="4">
        <f t="shared" si="1"/>
        <v>0.89334463567658451</v>
      </c>
      <c r="AC20" s="4">
        <f t="shared" si="1"/>
        <v>0.85254543874327005</v>
      </c>
      <c r="AD20" s="4">
        <f t="shared" si="1"/>
        <v>0.79921300652623883</v>
      </c>
      <c r="AE20" s="4">
        <f t="shared" si="1"/>
        <v>0.73204982249993378</v>
      </c>
      <c r="AF20" s="4">
        <f t="shared" si="1"/>
        <v>0.65145592958786691</v>
      </c>
      <c r="AG20" s="4">
        <f t="shared" si="1"/>
        <v>0.56032247880849573</v>
      </c>
      <c r="AH20" s="4">
        <f t="shared" si="1"/>
        <v>0.46411326873185343</v>
      </c>
      <c r="AI20" s="4">
        <f t="shared" si="1"/>
        <v>0.36979727595523937</v>
      </c>
      <c r="AJ20" s="4">
        <f t="shared" si="1"/>
        <v>0.28393948637231203</v>
      </c>
      <c r="AK20" s="4">
        <f t="shared" si="1"/>
        <v>0.21097259161117732</v>
      </c>
      <c r="AL20" s="4">
        <f t="shared" si="1"/>
        <v>0.15253917653798199</v>
      </c>
      <c r="AM20" s="4">
        <f t="shared" si="1"/>
        <v>0.10795188737709993</v>
      </c>
      <c r="AN20" s="4">
        <f t="shared" si="1"/>
        <v>7.5176653938091809E-2</v>
      </c>
      <c r="AO20" s="4">
        <f t="shared" si="1"/>
        <v>5.1742836177502194E-2</v>
      </c>
      <c r="AP20" s="4">
        <f t="shared" si="1"/>
        <v>3.5319190625345942E-2</v>
      </c>
      <c r="AQ20" s="4">
        <f t="shared" si="1"/>
        <v>2.3969442072658165E-2</v>
      </c>
      <c r="AR20" s="4">
        <f t="shared" si="1"/>
        <v>1.6202243558389728E-2</v>
      </c>
    </row>
    <row r="21" spans="1:44" x14ac:dyDescent="0.25">
      <c r="A21" s="24" t="s">
        <v>206</v>
      </c>
      <c r="B21" s="115">
        <f>'Parameter Input'!$L$175</f>
        <v>0</v>
      </c>
      <c r="C21" s="116">
        <f>'Parameter Input'!$M$175</f>
        <v>0</v>
      </c>
      <c r="D21" s="1" t="s">
        <v>76</v>
      </c>
      <c r="L21" s="54">
        <f>'Parameter Input'!$O$175</f>
        <v>17</v>
      </c>
      <c r="M21" s="37">
        <v>0</v>
      </c>
      <c r="N21" s="37">
        <v>1</v>
      </c>
      <c r="O21" s="37">
        <f>'Parameter Input'!$P$175</f>
        <v>0.9</v>
      </c>
      <c r="P21" s="55">
        <f>'Parameter Input'!$Q$175</f>
        <v>0.4</v>
      </c>
      <c r="Q21" s="4">
        <f t="shared" ref="Q21:AR21" si="2">$N21+($M21-$N21)*((1/(1+EXP(-$P21*(Q$9-$L21)))^$O21))</f>
        <v>0.99780374543478534</v>
      </c>
      <c r="R21" s="4">
        <f t="shared" si="2"/>
        <v>0.99685359315256394</v>
      </c>
      <c r="S21" s="4">
        <f t="shared" si="2"/>
        <v>0.99549347132349975</v>
      </c>
      <c r="T21" s="4">
        <f t="shared" si="2"/>
        <v>0.99354772139898062</v>
      </c>
      <c r="U21" s="4">
        <f t="shared" si="2"/>
        <v>0.99076681540580536</v>
      </c>
      <c r="V21" s="4">
        <f t="shared" si="2"/>
        <v>0.9867978615748374</v>
      </c>
      <c r="W21" s="4">
        <f t="shared" si="2"/>
        <v>0.98114509762858249</v>
      </c>
      <c r="X21" s="4">
        <f t="shared" si="2"/>
        <v>0.97311898315872036</v>
      </c>
      <c r="Y21" s="4">
        <f t="shared" si="2"/>
        <v>0.96177484161592774</v>
      </c>
      <c r="Z21" s="4">
        <f t="shared" si="2"/>
        <v>0.94584787155511363</v>
      </c>
      <c r="AA21" s="4">
        <f t="shared" si="2"/>
        <v>0.92370360150141495</v>
      </c>
      <c r="AB21" s="4">
        <f t="shared" si="2"/>
        <v>0.89334463567658451</v>
      </c>
      <c r="AC21" s="4">
        <f t="shared" si="2"/>
        <v>0.85254543874327005</v>
      </c>
      <c r="AD21" s="4">
        <f t="shared" si="2"/>
        <v>0.79921300652623883</v>
      </c>
      <c r="AE21" s="4">
        <f t="shared" si="2"/>
        <v>0.73204982249993378</v>
      </c>
      <c r="AF21" s="4">
        <f t="shared" si="2"/>
        <v>0.65145592958786691</v>
      </c>
      <c r="AG21" s="4">
        <f t="shared" si="2"/>
        <v>0.56032247880849573</v>
      </c>
      <c r="AH21" s="4">
        <f t="shared" si="2"/>
        <v>0.46411326873185343</v>
      </c>
      <c r="AI21" s="4">
        <f t="shared" si="2"/>
        <v>0.36979727595523937</v>
      </c>
      <c r="AJ21" s="4">
        <f t="shared" si="2"/>
        <v>0.28393948637231203</v>
      </c>
      <c r="AK21" s="4">
        <f t="shared" si="2"/>
        <v>0.21097259161117732</v>
      </c>
      <c r="AL21" s="4">
        <f t="shared" si="2"/>
        <v>0.15253917653798199</v>
      </c>
      <c r="AM21" s="4">
        <f t="shared" si="2"/>
        <v>0.10795188737709993</v>
      </c>
      <c r="AN21" s="4">
        <f t="shared" si="2"/>
        <v>7.5176653938091809E-2</v>
      </c>
      <c r="AO21" s="4">
        <f t="shared" si="2"/>
        <v>5.1742836177502194E-2</v>
      </c>
      <c r="AP21" s="4">
        <f t="shared" si="2"/>
        <v>3.5319190625345942E-2</v>
      </c>
      <c r="AQ21" s="4">
        <f t="shared" si="2"/>
        <v>2.3969442072658165E-2</v>
      </c>
      <c r="AR21" s="4">
        <f t="shared" si="2"/>
        <v>1.6202243558389728E-2</v>
      </c>
    </row>
    <row r="22" spans="1:44" x14ac:dyDescent="0.25">
      <c r="A22" s="24" t="s">
        <v>41</v>
      </c>
      <c r="B22" s="60">
        <f>'Parameter Input'!$L$169</f>
        <v>25</v>
      </c>
      <c r="C22" s="61">
        <f>'Parameter Input'!$M$169</f>
        <v>25</v>
      </c>
      <c r="D22" s="1" t="s">
        <v>42</v>
      </c>
      <c r="L22" s="54">
        <f>'Parameter Input'!$O$169</f>
        <v>17</v>
      </c>
      <c r="M22" s="37">
        <v>0</v>
      </c>
      <c r="N22" s="37">
        <v>1</v>
      </c>
      <c r="O22" s="37">
        <f>'Parameter Input'!$P$169</f>
        <v>0.9</v>
      </c>
      <c r="P22" s="55">
        <f>'Parameter Input'!$Q$169</f>
        <v>0.4</v>
      </c>
      <c r="Q22" s="4">
        <f t="shared" ref="Q22:AF27" si="3">$N22+($M22-$N22)*((1/(1+EXP(-$P22*(Q$9-$L22)))^$O22))</f>
        <v>0.99780374543478534</v>
      </c>
      <c r="R22" s="4">
        <f t="shared" si="3"/>
        <v>0.99685359315256394</v>
      </c>
      <c r="S22" s="4">
        <f t="shared" si="3"/>
        <v>0.99549347132349975</v>
      </c>
      <c r="T22" s="4">
        <f t="shared" si="3"/>
        <v>0.99354772139898062</v>
      </c>
      <c r="U22" s="4">
        <f t="shared" si="3"/>
        <v>0.99076681540580536</v>
      </c>
      <c r="V22" s="4">
        <f t="shared" si="3"/>
        <v>0.9867978615748374</v>
      </c>
      <c r="W22" s="4">
        <f t="shared" si="3"/>
        <v>0.98114509762858249</v>
      </c>
      <c r="X22" s="4">
        <f t="shared" si="3"/>
        <v>0.97311898315872036</v>
      </c>
      <c r="Y22" s="4">
        <f t="shared" si="3"/>
        <v>0.96177484161592774</v>
      </c>
      <c r="Z22" s="4">
        <f t="shared" si="3"/>
        <v>0.94584787155511363</v>
      </c>
      <c r="AA22" s="4">
        <f t="shared" si="3"/>
        <v>0.92370360150141495</v>
      </c>
      <c r="AB22" s="4">
        <f t="shared" si="3"/>
        <v>0.89334463567658451</v>
      </c>
      <c r="AC22" s="4">
        <f t="shared" si="3"/>
        <v>0.85254543874327005</v>
      </c>
      <c r="AD22" s="4">
        <f t="shared" si="3"/>
        <v>0.79921300652623883</v>
      </c>
      <c r="AE22" s="4">
        <f t="shared" si="3"/>
        <v>0.73204982249993378</v>
      </c>
      <c r="AF22" s="4">
        <f t="shared" si="3"/>
        <v>0.65145592958786691</v>
      </c>
      <c r="AG22" s="4">
        <f t="shared" si="1"/>
        <v>0.56032247880849573</v>
      </c>
      <c r="AH22" s="4">
        <f t="shared" si="1"/>
        <v>0.46411326873185343</v>
      </c>
      <c r="AI22" s="4">
        <f t="shared" si="1"/>
        <v>0.36979727595523937</v>
      </c>
      <c r="AJ22" s="4">
        <f t="shared" si="1"/>
        <v>0.28393948637231203</v>
      </c>
      <c r="AK22" s="4">
        <f t="shared" si="1"/>
        <v>0.21097259161117732</v>
      </c>
      <c r="AL22" s="4">
        <f t="shared" si="1"/>
        <v>0.15253917653798199</v>
      </c>
      <c r="AM22" s="4">
        <f t="shared" si="1"/>
        <v>0.10795188737709993</v>
      </c>
      <c r="AN22" s="4">
        <f t="shared" si="1"/>
        <v>7.5176653938091809E-2</v>
      </c>
      <c r="AO22" s="4">
        <f t="shared" si="1"/>
        <v>5.1742836177502194E-2</v>
      </c>
      <c r="AP22" s="4">
        <f t="shared" si="1"/>
        <v>3.5319190625345942E-2</v>
      </c>
      <c r="AQ22" s="4">
        <f t="shared" si="1"/>
        <v>2.3969442072658165E-2</v>
      </c>
      <c r="AR22" s="4">
        <f t="shared" si="1"/>
        <v>1.6202243558389728E-2</v>
      </c>
    </row>
    <row r="23" spans="1:44" x14ac:dyDescent="0.25">
      <c r="A23" s="24" t="s">
        <v>70</v>
      </c>
      <c r="B23" s="60">
        <f>'Parameter Input'!B148</f>
        <v>25</v>
      </c>
      <c r="C23" s="61">
        <f>'Parameter Input'!C148</f>
        <v>25</v>
      </c>
      <c r="D23" s="1" t="s">
        <v>42</v>
      </c>
      <c r="L23" s="54">
        <f>'Parameter Input'!E148</f>
        <v>17</v>
      </c>
      <c r="M23" s="37">
        <v>0</v>
      </c>
      <c r="N23" s="37">
        <v>1</v>
      </c>
      <c r="O23" s="37">
        <f>'Parameter Input'!F148</f>
        <v>0.9</v>
      </c>
      <c r="P23" s="55">
        <f>'Parameter Input'!G148</f>
        <v>0.4</v>
      </c>
      <c r="Q23" s="4">
        <f t="shared" si="3"/>
        <v>0.99780374543478534</v>
      </c>
      <c r="R23" s="4">
        <f t="shared" si="3"/>
        <v>0.99685359315256394</v>
      </c>
      <c r="S23" s="4">
        <f t="shared" si="3"/>
        <v>0.99549347132349975</v>
      </c>
      <c r="T23" s="4">
        <f t="shared" si="3"/>
        <v>0.99354772139898062</v>
      </c>
      <c r="U23" s="4">
        <f t="shared" si="3"/>
        <v>0.99076681540580536</v>
      </c>
      <c r="V23" s="4">
        <f t="shared" si="3"/>
        <v>0.9867978615748374</v>
      </c>
      <c r="W23" s="4">
        <f t="shared" si="3"/>
        <v>0.98114509762858249</v>
      </c>
      <c r="X23" s="4">
        <f t="shared" si="3"/>
        <v>0.97311898315872036</v>
      </c>
      <c r="Y23" s="4">
        <f t="shared" si="3"/>
        <v>0.96177484161592774</v>
      </c>
      <c r="Z23" s="4">
        <f t="shared" si="3"/>
        <v>0.94584787155511363</v>
      </c>
      <c r="AA23" s="4">
        <f t="shared" si="3"/>
        <v>0.92370360150141495</v>
      </c>
      <c r="AB23" s="4">
        <f t="shared" si="3"/>
        <v>0.89334463567658451</v>
      </c>
      <c r="AC23" s="4">
        <f t="shared" si="3"/>
        <v>0.85254543874327005</v>
      </c>
      <c r="AD23" s="4">
        <f t="shared" si="3"/>
        <v>0.79921300652623883</v>
      </c>
      <c r="AE23" s="4">
        <f t="shared" si="3"/>
        <v>0.73204982249993378</v>
      </c>
      <c r="AF23" s="4">
        <f t="shared" si="3"/>
        <v>0.65145592958786691</v>
      </c>
      <c r="AG23" s="4">
        <f t="shared" si="1"/>
        <v>0.56032247880849573</v>
      </c>
      <c r="AH23" s="4">
        <f t="shared" si="1"/>
        <v>0.46411326873185343</v>
      </c>
      <c r="AI23" s="4">
        <f t="shared" si="1"/>
        <v>0.36979727595523937</v>
      </c>
      <c r="AJ23" s="4">
        <f t="shared" si="1"/>
        <v>0.28393948637231203</v>
      </c>
      <c r="AK23" s="4">
        <f t="shared" si="1"/>
        <v>0.21097259161117732</v>
      </c>
      <c r="AL23" s="4">
        <f t="shared" si="1"/>
        <v>0.15253917653798199</v>
      </c>
      <c r="AM23" s="4">
        <f t="shared" si="1"/>
        <v>0.10795188737709993</v>
      </c>
      <c r="AN23" s="4">
        <f t="shared" si="1"/>
        <v>7.5176653938091809E-2</v>
      </c>
      <c r="AO23" s="4">
        <f t="shared" si="1"/>
        <v>5.1742836177502194E-2</v>
      </c>
      <c r="AP23" s="4">
        <f t="shared" si="1"/>
        <v>3.5319190625345942E-2</v>
      </c>
      <c r="AQ23" s="4">
        <f t="shared" si="1"/>
        <v>2.3969442072658165E-2</v>
      </c>
      <c r="AR23" s="4">
        <f t="shared" si="1"/>
        <v>1.6202243558389728E-2</v>
      </c>
    </row>
    <row r="24" spans="1:44" x14ac:dyDescent="0.25">
      <c r="A24" s="24" t="s">
        <v>207</v>
      </c>
      <c r="B24" s="43">
        <f>'Parameter Input'!B145</f>
        <v>9450</v>
      </c>
      <c r="C24" s="44">
        <f>'Parameter Input'!C145</f>
        <v>9450</v>
      </c>
      <c r="D24" s="1" t="s">
        <v>49</v>
      </c>
      <c r="L24" s="54">
        <f>'Parameter Input'!E145</f>
        <v>17</v>
      </c>
      <c r="M24" s="37">
        <v>0</v>
      </c>
      <c r="N24" s="37">
        <v>1</v>
      </c>
      <c r="O24" s="37">
        <f>'Parameter Input'!F145</f>
        <v>0.9</v>
      </c>
      <c r="P24" s="55">
        <f>'Parameter Input'!G145</f>
        <v>0.4</v>
      </c>
      <c r="Q24" s="4">
        <f t="shared" si="3"/>
        <v>0.99780374543478534</v>
      </c>
      <c r="R24" s="4">
        <f t="shared" si="3"/>
        <v>0.99685359315256394</v>
      </c>
      <c r="S24" s="4">
        <f t="shared" si="3"/>
        <v>0.99549347132349975</v>
      </c>
      <c r="T24" s="4">
        <f t="shared" si="3"/>
        <v>0.99354772139898062</v>
      </c>
      <c r="U24" s="4">
        <f t="shared" si="3"/>
        <v>0.99076681540580536</v>
      </c>
      <c r="V24" s="4">
        <f t="shared" si="3"/>
        <v>0.9867978615748374</v>
      </c>
      <c r="W24" s="4">
        <f t="shared" si="3"/>
        <v>0.98114509762858249</v>
      </c>
      <c r="X24" s="4">
        <f t="shared" si="3"/>
        <v>0.97311898315872036</v>
      </c>
      <c r="Y24" s="4">
        <f t="shared" si="3"/>
        <v>0.96177484161592774</v>
      </c>
      <c r="Z24" s="4">
        <f t="shared" si="3"/>
        <v>0.94584787155511363</v>
      </c>
      <c r="AA24" s="4">
        <f t="shared" si="3"/>
        <v>0.92370360150141495</v>
      </c>
      <c r="AB24" s="4">
        <f t="shared" si="3"/>
        <v>0.89334463567658451</v>
      </c>
      <c r="AC24" s="4">
        <f t="shared" si="3"/>
        <v>0.85254543874327005</v>
      </c>
      <c r="AD24" s="4">
        <f t="shared" si="3"/>
        <v>0.79921300652623883</v>
      </c>
      <c r="AE24" s="4">
        <f t="shared" si="3"/>
        <v>0.73204982249993378</v>
      </c>
      <c r="AF24" s="4">
        <f t="shared" si="3"/>
        <v>0.65145592958786691</v>
      </c>
      <c r="AG24" s="4">
        <f t="shared" si="1"/>
        <v>0.56032247880849573</v>
      </c>
      <c r="AH24" s="4">
        <f t="shared" si="1"/>
        <v>0.46411326873185343</v>
      </c>
      <c r="AI24" s="4">
        <f t="shared" si="1"/>
        <v>0.36979727595523937</v>
      </c>
      <c r="AJ24" s="4">
        <f t="shared" si="1"/>
        <v>0.28393948637231203</v>
      </c>
      <c r="AK24" s="4">
        <f t="shared" si="1"/>
        <v>0.21097259161117732</v>
      </c>
      <c r="AL24" s="4">
        <f t="shared" si="1"/>
        <v>0.15253917653798199</v>
      </c>
      <c r="AM24" s="4">
        <f t="shared" si="1"/>
        <v>0.10795188737709993</v>
      </c>
      <c r="AN24" s="4">
        <f t="shared" si="1"/>
        <v>7.5176653938091809E-2</v>
      </c>
      <c r="AO24" s="4">
        <f t="shared" si="1"/>
        <v>5.1742836177502194E-2</v>
      </c>
      <c r="AP24" s="4">
        <f t="shared" si="1"/>
        <v>3.5319190625345942E-2</v>
      </c>
      <c r="AQ24" s="4">
        <f t="shared" si="1"/>
        <v>2.3969442072658165E-2</v>
      </c>
      <c r="AR24" s="4">
        <f t="shared" si="1"/>
        <v>1.6202243558389728E-2</v>
      </c>
    </row>
    <row r="25" spans="1:44" x14ac:dyDescent="0.25">
      <c r="A25" s="24" t="s">
        <v>56</v>
      </c>
      <c r="B25" s="45">
        <f>'Parameter Input'!B146</f>
        <v>0.51</v>
      </c>
      <c r="C25" s="46">
        <f>'Parameter Input'!C146</f>
        <v>0.51</v>
      </c>
      <c r="D25" s="1" t="s">
        <v>57</v>
      </c>
      <c r="L25" s="54">
        <f>'Parameter Input'!E146</f>
        <v>17</v>
      </c>
      <c r="M25" s="37">
        <v>0</v>
      </c>
      <c r="N25" s="37">
        <v>1</v>
      </c>
      <c r="O25" s="37">
        <f>'Parameter Input'!F146</f>
        <v>0.9</v>
      </c>
      <c r="P25" s="55">
        <f>'Parameter Input'!G146</f>
        <v>0.4</v>
      </c>
      <c r="Q25" s="4">
        <f t="shared" si="3"/>
        <v>0.99780374543478534</v>
      </c>
      <c r="R25" s="4">
        <f t="shared" si="3"/>
        <v>0.99685359315256394</v>
      </c>
      <c r="S25" s="4">
        <f t="shared" si="3"/>
        <v>0.99549347132349975</v>
      </c>
      <c r="T25" s="4">
        <f t="shared" si="3"/>
        <v>0.99354772139898062</v>
      </c>
      <c r="U25" s="4">
        <f t="shared" si="3"/>
        <v>0.99076681540580536</v>
      </c>
      <c r="V25" s="4">
        <f t="shared" si="3"/>
        <v>0.9867978615748374</v>
      </c>
      <c r="W25" s="4">
        <f t="shared" si="3"/>
        <v>0.98114509762858249</v>
      </c>
      <c r="X25" s="4">
        <f t="shared" si="3"/>
        <v>0.97311898315872036</v>
      </c>
      <c r="Y25" s="4">
        <f t="shared" si="3"/>
        <v>0.96177484161592774</v>
      </c>
      <c r="Z25" s="4">
        <f t="shared" si="3"/>
        <v>0.94584787155511363</v>
      </c>
      <c r="AA25" s="4">
        <f t="shared" si="3"/>
        <v>0.92370360150141495</v>
      </c>
      <c r="AB25" s="4">
        <f t="shared" si="3"/>
        <v>0.89334463567658451</v>
      </c>
      <c r="AC25" s="4">
        <f t="shared" si="3"/>
        <v>0.85254543874327005</v>
      </c>
      <c r="AD25" s="4">
        <f t="shared" si="3"/>
        <v>0.79921300652623883</v>
      </c>
      <c r="AE25" s="4">
        <f t="shared" si="3"/>
        <v>0.73204982249993378</v>
      </c>
      <c r="AF25" s="4">
        <f t="shared" si="3"/>
        <v>0.65145592958786691</v>
      </c>
      <c r="AG25" s="4">
        <f t="shared" si="1"/>
        <v>0.56032247880849573</v>
      </c>
      <c r="AH25" s="4">
        <f t="shared" si="1"/>
        <v>0.46411326873185343</v>
      </c>
      <c r="AI25" s="4">
        <f t="shared" si="1"/>
        <v>0.36979727595523937</v>
      </c>
      <c r="AJ25" s="4">
        <f t="shared" si="1"/>
        <v>0.28393948637231203</v>
      </c>
      <c r="AK25" s="4">
        <f t="shared" si="1"/>
        <v>0.21097259161117732</v>
      </c>
      <c r="AL25" s="4">
        <f t="shared" si="1"/>
        <v>0.15253917653798199</v>
      </c>
      <c r="AM25" s="4">
        <f t="shared" si="1"/>
        <v>0.10795188737709993</v>
      </c>
      <c r="AN25" s="4">
        <f t="shared" si="1"/>
        <v>7.5176653938091809E-2</v>
      </c>
      <c r="AO25" s="4">
        <f t="shared" si="1"/>
        <v>5.1742836177502194E-2</v>
      </c>
      <c r="AP25" s="4">
        <f t="shared" si="1"/>
        <v>3.5319190625345942E-2</v>
      </c>
      <c r="AQ25" s="4">
        <f t="shared" si="1"/>
        <v>2.3969442072658165E-2</v>
      </c>
      <c r="AR25" s="4">
        <f t="shared" si="1"/>
        <v>1.6202243558389728E-2</v>
      </c>
    </row>
    <row r="26" spans="1:44" x14ac:dyDescent="0.25">
      <c r="A26" s="24" t="s">
        <v>73</v>
      </c>
      <c r="B26" s="45">
        <f>'Parameter Input'!$L$173</f>
        <v>0.1</v>
      </c>
      <c r="C26" s="46">
        <f>'Parameter Input'!$M$173</f>
        <v>0.08</v>
      </c>
      <c r="D26" s="1" t="s">
        <v>57</v>
      </c>
      <c r="L26" s="54">
        <f>'Parameter Input'!$O$173</f>
        <v>17</v>
      </c>
      <c r="M26" s="37">
        <v>0</v>
      </c>
      <c r="N26" s="37">
        <v>1</v>
      </c>
      <c r="O26" s="37">
        <f>'Parameter Input'!$P$173</f>
        <v>0.9</v>
      </c>
      <c r="P26" s="55">
        <f>'Parameter Input'!$Q$173</f>
        <v>0.4</v>
      </c>
      <c r="Q26" s="4">
        <f t="shared" si="3"/>
        <v>0.99780374543478534</v>
      </c>
      <c r="R26" s="4">
        <f t="shared" si="3"/>
        <v>0.99685359315256394</v>
      </c>
      <c r="S26" s="4">
        <f t="shared" si="3"/>
        <v>0.99549347132349975</v>
      </c>
      <c r="T26" s="4">
        <f t="shared" si="3"/>
        <v>0.99354772139898062</v>
      </c>
      <c r="U26" s="4">
        <f t="shared" si="3"/>
        <v>0.99076681540580536</v>
      </c>
      <c r="V26" s="4">
        <f t="shared" si="3"/>
        <v>0.9867978615748374</v>
      </c>
      <c r="W26" s="4">
        <f t="shared" si="3"/>
        <v>0.98114509762858249</v>
      </c>
      <c r="X26" s="4">
        <f t="shared" si="3"/>
        <v>0.97311898315872036</v>
      </c>
      <c r="Y26" s="4">
        <f t="shared" si="3"/>
        <v>0.96177484161592774</v>
      </c>
      <c r="Z26" s="4">
        <f t="shared" si="3"/>
        <v>0.94584787155511363</v>
      </c>
      <c r="AA26" s="4">
        <f t="shared" si="3"/>
        <v>0.92370360150141495</v>
      </c>
      <c r="AB26" s="4">
        <f t="shared" si="3"/>
        <v>0.89334463567658451</v>
      </c>
      <c r="AC26" s="4">
        <f t="shared" si="3"/>
        <v>0.85254543874327005</v>
      </c>
      <c r="AD26" s="4">
        <f t="shared" si="3"/>
        <v>0.79921300652623883</v>
      </c>
      <c r="AE26" s="4">
        <f t="shared" si="3"/>
        <v>0.73204982249993378</v>
      </c>
      <c r="AF26" s="4">
        <f t="shared" si="3"/>
        <v>0.65145592958786691</v>
      </c>
      <c r="AG26" s="4">
        <f t="shared" si="1"/>
        <v>0.56032247880849573</v>
      </c>
      <c r="AH26" s="4">
        <f t="shared" si="1"/>
        <v>0.46411326873185343</v>
      </c>
      <c r="AI26" s="4">
        <f t="shared" si="1"/>
        <v>0.36979727595523937</v>
      </c>
      <c r="AJ26" s="4">
        <f t="shared" si="1"/>
        <v>0.28393948637231203</v>
      </c>
      <c r="AK26" s="4">
        <f t="shared" si="1"/>
        <v>0.21097259161117732</v>
      </c>
      <c r="AL26" s="4">
        <f t="shared" si="1"/>
        <v>0.15253917653798199</v>
      </c>
      <c r="AM26" s="4">
        <f t="shared" si="1"/>
        <v>0.10795188737709993</v>
      </c>
      <c r="AN26" s="4">
        <f t="shared" si="1"/>
        <v>7.5176653938091809E-2</v>
      </c>
      <c r="AO26" s="4">
        <f t="shared" si="1"/>
        <v>5.1742836177502194E-2</v>
      </c>
      <c r="AP26" s="4">
        <f t="shared" si="1"/>
        <v>3.5319190625345942E-2</v>
      </c>
      <c r="AQ26" s="4">
        <f t="shared" si="1"/>
        <v>2.3969442072658165E-2</v>
      </c>
      <c r="AR26" s="4">
        <f t="shared" si="1"/>
        <v>1.6202243558389728E-2</v>
      </c>
    </row>
    <row r="27" spans="1:44" ht="15.75" thickBot="1" x14ac:dyDescent="0.3">
      <c r="A27" s="24" t="s">
        <v>64</v>
      </c>
      <c r="B27" s="49">
        <f>'Parameter Input'!B147</f>
        <v>120000</v>
      </c>
      <c r="C27" s="50">
        <f>'Parameter Input'!C147</f>
        <v>120000</v>
      </c>
      <c r="D27" s="1" t="s">
        <v>65</v>
      </c>
      <c r="L27" s="56">
        <f>'Parameter Input'!E147</f>
        <v>17</v>
      </c>
      <c r="M27" s="57">
        <v>0</v>
      </c>
      <c r="N27" s="57">
        <v>1</v>
      </c>
      <c r="O27" s="57">
        <f>'Parameter Input'!F147</f>
        <v>0.9</v>
      </c>
      <c r="P27" s="58">
        <f>'Parameter Input'!G147</f>
        <v>0.4</v>
      </c>
      <c r="Q27" s="4">
        <f t="shared" si="3"/>
        <v>0.99780374543478534</v>
      </c>
      <c r="R27" s="4">
        <f t="shared" si="3"/>
        <v>0.99685359315256394</v>
      </c>
      <c r="S27" s="4">
        <f t="shared" si="3"/>
        <v>0.99549347132349975</v>
      </c>
      <c r="T27" s="4">
        <f t="shared" si="3"/>
        <v>0.99354772139898062</v>
      </c>
      <c r="U27" s="4">
        <f t="shared" si="3"/>
        <v>0.99076681540580536</v>
      </c>
      <c r="V27" s="4">
        <f t="shared" si="3"/>
        <v>0.9867978615748374</v>
      </c>
      <c r="W27" s="4">
        <f t="shared" si="3"/>
        <v>0.98114509762858249</v>
      </c>
      <c r="X27" s="4">
        <f t="shared" si="3"/>
        <v>0.97311898315872036</v>
      </c>
      <c r="Y27" s="4">
        <f t="shared" si="3"/>
        <v>0.96177484161592774</v>
      </c>
      <c r="Z27" s="4">
        <f t="shared" si="3"/>
        <v>0.94584787155511363</v>
      </c>
      <c r="AA27" s="4">
        <f t="shared" si="3"/>
        <v>0.92370360150141495</v>
      </c>
      <c r="AB27" s="4">
        <f t="shared" si="3"/>
        <v>0.89334463567658451</v>
      </c>
      <c r="AC27" s="4">
        <f t="shared" si="3"/>
        <v>0.85254543874327005</v>
      </c>
      <c r="AD27" s="4">
        <f t="shared" si="3"/>
        <v>0.79921300652623883</v>
      </c>
      <c r="AE27" s="4">
        <f t="shared" si="3"/>
        <v>0.73204982249993378</v>
      </c>
      <c r="AF27" s="4">
        <f t="shared" si="3"/>
        <v>0.65145592958786691</v>
      </c>
      <c r="AG27" s="4">
        <f t="shared" si="1"/>
        <v>0.56032247880849573</v>
      </c>
      <c r="AH27" s="4">
        <f t="shared" si="1"/>
        <v>0.46411326873185343</v>
      </c>
      <c r="AI27" s="4">
        <f t="shared" si="1"/>
        <v>0.36979727595523937</v>
      </c>
      <c r="AJ27" s="4">
        <f t="shared" si="1"/>
        <v>0.28393948637231203</v>
      </c>
      <c r="AK27" s="4">
        <f t="shared" si="1"/>
        <v>0.21097259161117732</v>
      </c>
      <c r="AL27" s="4">
        <f t="shared" si="1"/>
        <v>0.15253917653798199</v>
      </c>
      <c r="AM27" s="4">
        <f t="shared" si="1"/>
        <v>0.10795188737709993</v>
      </c>
      <c r="AN27" s="4">
        <f t="shared" si="1"/>
        <v>7.5176653938091809E-2</v>
      </c>
      <c r="AO27" s="4">
        <f t="shared" si="1"/>
        <v>5.1742836177502194E-2</v>
      </c>
      <c r="AP27" s="4">
        <f t="shared" si="1"/>
        <v>3.5319190625345942E-2</v>
      </c>
      <c r="AQ27" s="4">
        <f t="shared" si="1"/>
        <v>2.3969442072658165E-2</v>
      </c>
      <c r="AR27" s="4">
        <f t="shared" si="1"/>
        <v>1.6202243558389728E-2</v>
      </c>
    </row>
    <row r="28" spans="1:44" x14ac:dyDescent="0.25">
      <c r="A28" s="25"/>
      <c r="B28" s="40"/>
    </row>
    <row r="29" spans="1:44" ht="15.75" thickBot="1" x14ac:dyDescent="0.3"/>
    <row r="30" spans="1:44" ht="15.75" thickBot="1" x14ac:dyDescent="0.3">
      <c r="A30" s="26" t="s">
        <v>208</v>
      </c>
      <c r="B30" s="27">
        <v>2023</v>
      </c>
      <c r="C30" s="27">
        <v>2024</v>
      </c>
      <c r="D30" s="27">
        <v>2025</v>
      </c>
      <c r="E30" s="27">
        <v>2026</v>
      </c>
      <c r="F30" s="27">
        <v>2027</v>
      </c>
      <c r="G30" s="27">
        <v>2028</v>
      </c>
      <c r="H30" s="27">
        <v>2029</v>
      </c>
      <c r="I30" s="27">
        <v>2030</v>
      </c>
      <c r="J30" s="27">
        <v>2031</v>
      </c>
      <c r="K30" s="27">
        <v>2032</v>
      </c>
      <c r="L30" s="27">
        <v>2033</v>
      </c>
      <c r="M30" s="27">
        <v>2034</v>
      </c>
      <c r="N30" s="27">
        <v>2035</v>
      </c>
      <c r="O30" s="27">
        <v>2036</v>
      </c>
      <c r="P30" s="27">
        <v>2037</v>
      </c>
      <c r="Q30" s="27">
        <v>2038</v>
      </c>
      <c r="R30" s="27">
        <v>2039</v>
      </c>
      <c r="S30" s="27">
        <v>2040</v>
      </c>
      <c r="T30" s="27">
        <v>2041</v>
      </c>
      <c r="U30" s="27">
        <v>2042</v>
      </c>
      <c r="V30" s="27">
        <v>2043</v>
      </c>
      <c r="W30" s="27">
        <v>2044</v>
      </c>
      <c r="X30" s="27">
        <v>2045</v>
      </c>
      <c r="Y30" s="27">
        <v>2046</v>
      </c>
      <c r="Z30" s="27">
        <v>2047</v>
      </c>
      <c r="AA30" s="27">
        <v>2048</v>
      </c>
      <c r="AB30" s="27">
        <v>2049</v>
      </c>
      <c r="AC30" s="28">
        <v>2050</v>
      </c>
    </row>
    <row r="31" spans="1:44" x14ac:dyDescent="0.25">
      <c r="A31" s="29" t="str">
        <f t="shared" ref="A31:A40" si="4">A11</f>
        <v>Capex vehicle</v>
      </c>
      <c r="B31" s="62">
        <f t="shared" ref="B31:B39" si="5">$B11+($C11-$B11)*(1-Q11)</f>
        <v>29976939.327065244</v>
      </c>
      <c r="C31" s="62">
        <f t="shared" ref="C31:C39" si="6">$B11+($C11-$B11)*(1-R11)</f>
        <v>29966962.72810192</v>
      </c>
      <c r="D31" s="62">
        <f t="shared" ref="D31:D39" si="7">$B11+($C11-$B11)*(1-S11)</f>
        <v>29952681.448896747</v>
      </c>
      <c r="E31" s="62">
        <f t="shared" ref="E31:E39" si="8">$B11+($C11-$B11)*(1-T11)</f>
        <v>29932251.074689295</v>
      </c>
      <c r="F31" s="62">
        <f t="shared" ref="F31:F39" si="9">$B11+($C11-$B11)*(1-U11)</f>
        <v>29903051.561760955</v>
      </c>
      <c r="G31" s="62">
        <f t="shared" ref="G31:G39" si="10">$B11+($C11-$B11)*(1-V11)</f>
        <v>29861377.546535794</v>
      </c>
      <c r="H31" s="62">
        <f t="shared" ref="H31:H39" si="11">$B11+($C11-$B11)*(1-W11)</f>
        <v>29802023.525100116</v>
      </c>
      <c r="I31" s="62">
        <f t="shared" ref="I31:I39" si="12">$B11+($C11-$B11)*(1-X11)</f>
        <v>29717749.323166564</v>
      </c>
      <c r="J31" s="62">
        <f t="shared" ref="J31:J39" si="13">$B11+($C11-$B11)*(1-Y11)</f>
        <v>29598635.836967241</v>
      </c>
      <c r="K31" s="62">
        <f t="shared" ref="K31:K39" si="14">$B11+($C11-$B11)*(1-Z11)</f>
        <v>29431402.651328694</v>
      </c>
      <c r="L31" s="62">
        <f t="shared" ref="L31:L39" si="15">$B11+($C11-$B11)*(1-AA11)</f>
        <v>29198887.815764856</v>
      </c>
      <c r="M31" s="62">
        <f t="shared" ref="M31:M39" si="16">$B11+($C11-$B11)*(1-AB11)</f>
        <v>28880118.674604136</v>
      </c>
      <c r="N31" s="62">
        <f t="shared" ref="N31:N39" si="17">$B11+($C11-$B11)*(1-AC11)</f>
        <v>28451727.106804334</v>
      </c>
      <c r="O31" s="62">
        <f t="shared" ref="O31:O39" si="18">$B11+($C11-$B11)*(1-AD11)</f>
        <v>27891736.568525508</v>
      </c>
      <c r="P31" s="62">
        <f t="shared" ref="P31:P39" si="19">$B11+($C11-$B11)*(1-AE11)</f>
        <v>27186523.136249304</v>
      </c>
      <c r="Q31" s="62">
        <f t="shared" ref="Q31:Q39" si="20">$B11+($C11-$B11)*(1-AF11)</f>
        <v>26340287.260672603</v>
      </c>
      <c r="R31" s="62">
        <f t="shared" ref="R31:R39" si="21">$B11+($C11-$B11)*(1-AG11)</f>
        <v>25383386.027489204</v>
      </c>
      <c r="S31" s="62">
        <f t="shared" ref="S31:S39" si="22">$B11+($C11-$B11)*(1-AH11)</f>
        <v>24373189.321684461</v>
      </c>
      <c r="T31" s="62">
        <f t="shared" ref="T31:T39" si="23">$B11+($C11-$B11)*(1-AI11)</f>
        <v>23382871.397530012</v>
      </c>
      <c r="U31" s="62">
        <f t="shared" ref="U31:U39" si="24">$B11+($C11-$B11)*(1-AJ11)</f>
        <v>22481364.606909275</v>
      </c>
      <c r="V31" s="62">
        <f t="shared" ref="V31:V39" si="25">$B11+($C11-$B11)*(1-AK11)</f>
        <v>21715212.211917363</v>
      </c>
      <c r="W31" s="62">
        <f t="shared" ref="W31:W39" si="26">$B11+($C11-$B11)*(1-AL11)</f>
        <v>21101661.353648812</v>
      </c>
      <c r="X31" s="62">
        <f t="shared" ref="X31:X39" si="27">$B11+($C11-$B11)*(1-AM11)</f>
        <v>20633494.81745955</v>
      </c>
      <c r="Y31" s="62">
        <f t="shared" ref="Y31:Y39" si="28">$B11+($C11-$B11)*(1-AN11)</f>
        <v>20289354.866349965</v>
      </c>
      <c r="Z31" s="62">
        <f t="shared" ref="Z31:Z39" si="29">$B11+($C11-$B11)*(1-AO11)</f>
        <v>20043299.779863775</v>
      </c>
      <c r="AA31" s="62">
        <f t="shared" ref="AA31:AA39" si="30">$B11+($C11-$B11)*(1-AP11)</f>
        <v>19870851.501566134</v>
      </c>
      <c r="AB31" s="62">
        <f t="shared" ref="AB31:AB39" si="31">$B11+($C11-$B11)*(1-AQ11)</f>
        <v>19751679.141762912</v>
      </c>
      <c r="AC31" s="62">
        <f t="shared" ref="AC31:AC39" si="32">$B11+($C11-$B11)*(1-AR11)</f>
        <v>19670123.557363093</v>
      </c>
    </row>
    <row r="32" spans="1:44" x14ac:dyDescent="0.25">
      <c r="A32" s="30" t="str">
        <f t="shared" si="4"/>
        <v>Residual value (vehicle)</v>
      </c>
      <c r="B32" s="62">
        <f t="shared" si="5"/>
        <v>-1500988.3145543465</v>
      </c>
      <c r="C32" s="62">
        <f t="shared" si="6"/>
        <v>-1501415.8830813463</v>
      </c>
      <c r="D32" s="62">
        <f t="shared" si="7"/>
        <v>-1502027.9379044252</v>
      </c>
      <c r="E32" s="62">
        <f t="shared" si="8"/>
        <v>-1502903.5253704586</v>
      </c>
      <c r="F32" s="62">
        <f t="shared" si="9"/>
        <v>-1504154.9330673877</v>
      </c>
      <c r="G32" s="62">
        <f t="shared" si="10"/>
        <v>-1505940.9622913231</v>
      </c>
      <c r="H32" s="62">
        <f t="shared" si="11"/>
        <v>-1508484.7060671379</v>
      </c>
      <c r="I32" s="62">
        <f t="shared" si="12"/>
        <v>-1512096.4575785759</v>
      </c>
      <c r="J32" s="62">
        <f t="shared" si="13"/>
        <v>-1517201.3212728326</v>
      </c>
      <c r="K32" s="62">
        <f t="shared" si="14"/>
        <v>-1524368.4578001988</v>
      </c>
      <c r="L32" s="62">
        <f t="shared" si="15"/>
        <v>-1534333.3793243633</v>
      </c>
      <c r="M32" s="62">
        <f t="shared" si="16"/>
        <v>-1547994.9139455371</v>
      </c>
      <c r="N32" s="62">
        <f t="shared" si="17"/>
        <v>-1566354.5525655285</v>
      </c>
      <c r="O32" s="62">
        <f t="shared" si="18"/>
        <v>-1590354.1470631924</v>
      </c>
      <c r="P32" s="62">
        <f t="shared" si="19"/>
        <v>-1620577.5798750299</v>
      </c>
      <c r="Q32" s="62">
        <f t="shared" si="20"/>
        <v>-1656844.8316854599</v>
      </c>
      <c r="R32" s="62">
        <f t="shared" si="21"/>
        <v>-1697854.8845361769</v>
      </c>
      <c r="S32" s="62">
        <f t="shared" si="22"/>
        <v>-1741149.0290706661</v>
      </c>
      <c r="T32" s="62">
        <f t="shared" si="23"/>
        <v>-1783591.2258201423</v>
      </c>
      <c r="U32" s="62">
        <f t="shared" si="24"/>
        <v>-1822227.2311324596</v>
      </c>
      <c r="V32" s="62">
        <f t="shared" si="25"/>
        <v>-1855062.3337749701</v>
      </c>
      <c r="W32" s="62">
        <f t="shared" si="26"/>
        <v>-1881357.370557908</v>
      </c>
      <c r="X32" s="62">
        <f t="shared" si="27"/>
        <v>-1901421.650680305</v>
      </c>
      <c r="Y32" s="62">
        <f t="shared" si="28"/>
        <v>-1916170.5057278587</v>
      </c>
      <c r="Z32" s="62">
        <f t="shared" si="29"/>
        <v>-1926715.723720124</v>
      </c>
      <c r="AA32" s="62">
        <f t="shared" si="30"/>
        <v>-1934106.3642185943</v>
      </c>
      <c r="AB32" s="62">
        <f t="shared" si="31"/>
        <v>-1939213.7510673038</v>
      </c>
      <c r="AC32" s="62">
        <f t="shared" si="32"/>
        <v>-1942708.9903987246</v>
      </c>
    </row>
    <row r="33" spans="1:29" x14ac:dyDescent="0.25">
      <c r="A33" s="30" t="str">
        <f t="shared" si="4"/>
        <v>Capex costumization</v>
      </c>
      <c r="B33" s="62">
        <f t="shared" si="5"/>
        <v>1000000</v>
      </c>
      <c r="C33" s="62">
        <f t="shared" si="6"/>
        <v>1000000</v>
      </c>
      <c r="D33" s="62">
        <f t="shared" si="7"/>
        <v>1000000</v>
      </c>
      <c r="E33" s="62">
        <f t="shared" si="8"/>
        <v>1000000</v>
      </c>
      <c r="F33" s="62">
        <f t="shared" si="9"/>
        <v>1000000</v>
      </c>
      <c r="G33" s="62">
        <f t="shared" si="10"/>
        <v>1000000</v>
      </c>
      <c r="H33" s="62">
        <f t="shared" si="11"/>
        <v>1000000</v>
      </c>
      <c r="I33" s="62">
        <f t="shared" si="12"/>
        <v>1000000</v>
      </c>
      <c r="J33" s="62">
        <f t="shared" si="13"/>
        <v>1000000</v>
      </c>
      <c r="K33" s="62">
        <f t="shared" si="14"/>
        <v>1000000</v>
      </c>
      <c r="L33" s="62">
        <f t="shared" si="15"/>
        <v>1000000</v>
      </c>
      <c r="M33" s="62">
        <f t="shared" si="16"/>
        <v>1000000</v>
      </c>
      <c r="N33" s="62">
        <f t="shared" si="17"/>
        <v>1000000</v>
      </c>
      <c r="O33" s="62">
        <f t="shared" si="18"/>
        <v>1000000</v>
      </c>
      <c r="P33" s="62">
        <f t="shared" si="19"/>
        <v>1000000</v>
      </c>
      <c r="Q33" s="62">
        <f t="shared" si="20"/>
        <v>1000000</v>
      </c>
      <c r="R33" s="62">
        <f t="shared" si="21"/>
        <v>1000000</v>
      </c>
      <c r="S33" s="62">
        <f t="shared" si="22"/>
        <v>1000000</v>
      </c>
      <c r="T33" s="62">
        <f t="shared" si="23"/>
        <v>1000000</v>
      </c>
      <c r="U33" s="62">
        <f t="shared" si="24"/>
        <v>1000000</v>
      </c>
      <c r="V33" s="62">
        <f t="shared" si="25"/>
        <v>1000000</v>
      </c>
      <c r="W33" s="62">
        <f t="shared" si="26"/>
        <v>1000000</v>
      </c>
      <c r="X33" s="62">
        <f t="shared" si="27"/>
        <v>1000000</v>
      </c>
      <c r="Y33" s="62">
        <f t="shared" si="28"/>
        <v>1000000</v>
      </c>
      <c r="Z33" s="62">
        <f t="shared" si="29"/>
        <v>1000000</v>
      </c>
      <c r="AA33" s="62">
        <f t="shared" si="30"/>
        <v>1000000</v>
      </c>
      <c r="AB33" s="62">
        <f t="shared" si="31"/>
        <v>1000000</v>
      </c>
      <c r="AC33" s="62">
        <f t="shared" si="32"/>
        <v>1000000</v>
      </c>
    </row>
    <row r="34" spans="1:29" x14ac:dyDescent="0.25">
      <c r="A34" s="30" t="str">
        <f t="shared" si="4"/>
        <v>Residual value (costumization)</v>
      </c>
      <c r="B34" s="62">
        <f t="shared" si="5"/>
        <v>-100000</v>
      </c>
      <c r="C34" s="62">
        <f t="shared" si="6"/>
        <v>-100000</v>
      </c>
      <c r="D34" s="62">
        <f t="shared" si="7"/>
        <v>-100000</v>
      </c>
      <c r="E34" s="62">
        <f t="shared" si="8"/>
        <v>-100000</v>
      </c>
      <c r="F34" s="62">
        <f t="shared" si="9"/>
        <v>-100000</v>
      </c>
      <c r="G34" s="62">
        <f t="shared" si="10"/>
        <v>-100000</v>
      </c>
      <c r="H34" s="62">
        <f t="shared" si="11"/>
        <v>-100000</v>
      </c>
      <c r="I34" s="62">
        <f t="shared" si="12"/>
        <v>-100000</v>
      </c>
      <c r="J34" s="62">
        <f t="shared" si="13"/>
        <v>-100000</v>
      </c>
      <c r="K34" s="62">
        <f t="shared" si="14"/>
        <v>-100000</v>
      </c>
      <c r="L34" s="62">
        <f t="shared" si="15"/>
        <v>-100000</v>
      </c>
      <c r="M34" s="62">
        <f t="shared" si="16"/>
        <v>-100000</v>
      </c>
      <c r="N34" s="62">
        <f t="shared" si="17"/>
        <v>-100000</v>
      </c>
      <c r="O34" s="62">
        <f t="shared" si="18"/>
        <v>-100000</v>
      </c>
      <c r="P34" s="62">
        <f t="shared" si="19"/>
        <v>-100000</v>
      </c>
      <c r="Q34" s="62">
        <f t="shared" si="20"/>
        <v>-100000</v>
      </c>
      <c r="R34" s="62">
        <f t="shared" si="21"/>
        <v>-100000</v>
      </c>
      <c r="S34" s="62">
        <f t="shared" si="22"/>
        <v>-100000</v>
      </c>
      <c r="T34" s="62">
        <f t="shared" si="23"/>
        <v>-100000</v>
      </c>
      <c r="U34" s="62">
        <f t="shared" si="24"/>
        <v>-100000</v>
      </c>
      <c r="V34" s="62">
        <f t="shared" si="25"/>
        <v>-100000</v>
      </c>
      <c r="W34" s="62">
        <f t="shared" si="26"/>
        <v>-100000</v>
      </c>
      <c r="X34" s="62">
        <f t="shared" si="27"/>
        <v>-100000</v>
      </c>
      <c r="Y34" s="62">
        <f t="shared" si="28"/>
        <v>-100000</v>
      </c>
      <c r="Z34" s="62">
        <f t="shared" si="29"/>
        <v>-100000</v>
      </c>
      <c r="AA34" s="62">
        <f t="shared" si="30"/>
        <v>-100000</v>
      </c>
      <c r="AB34" s="62">
        <f t="shared" si="31"/>
        <v>-100000</v>
      </c>
      <c r="AC34" s="62">
        <f t="shared" si="32"/>
        <v>-100000</v>
      </c>
    </row>
    <row r="35" spans="1:29" x14ac:dyDescent="0.25">
      <c r="A35" s="30" t="str">
        <f t="shared" si="4"/>
        <v>WACC</v>
      </c>
      <c r="B35" s="62">
        <f t="shared" si="5"/>
        <v>0.06</v>
      </c>
      <c r="C35" s="62">
        <f t="shared" si="6"/>
        <v>0.06</v>
      </c>
      <c r="D35" s="62">
        <f t="shared" si="7"/>
        <v>0.06</v>
      </c>
      <c r="E35" s="62">
        <f t="shared" si="8"/>
        <v>0.06</v>
      </c>
      <c r="F35" s="62">
        <f t="shared" si="9"/>
        <v>0.06</v>
      </c>
      <c r="G35" s="62">
        <f t="shared" si="10"/>
        <v>0.06</v>
      </c>
      <c r="H35" s="62">
        <f t="shared" si="11"/>
        <v>0.06</v>
      </c>
      <c r="I35" s="62">
        <f t="shared" si="12"/>
        <v>0.06</v>
      </c>
      <c r="J35" s="62">
        <f t="shared" si="13"/>
        <v>0.06</v>
      </c>
      <c r="K35" s="62">
        <f t="shared" si="14"/>
        <v>0.06</v>
      </c>
      <c r="L35" s="62">
        <f t="shared" si="15"/>
        <v>0.06</v>
      </c>
      <c r="M35" s="62">
        <f t="shared" si="16"/>
        <v>0.06</v>
      </c>
      <c r="N35" s="62">
        <f t="shared" si="17"/>
        <v>0.06</v>
      </c>
      <c r="O35" s="62">
        <f t="shared" si="18"/>
        <v>0.06</v>
      </c>
      <c r="P35" s="62">
        <f t="shared" si="19"/>
        <v>0.06</v>
      </c>
      <c r="Q35" s="62">
        <f t="shared" si="20"/>
        <v>0.06</v>
      </c>
      <c r="R35" s="62">
        <f t="shared" si="21"/>
        <v>0.06</v>
      </c>
      <c r="S35" s="62">
        <f t="shared" si="22"/>
        <v>0.06</v>
      </c>
      <c r="T35" s="62">
        <f t="shared" si="23"/>
        <v>0.06</v>
      </c>
      <c r="U35" s="62">
        <f t="shared" si="24"/>
        <v>0.06</v>
      </c>
      <c r="V35" s="62">
        <f t="shared" si="25"/>
        <v>0.06</v>
      </c>
      <c r="W35" s="62">
        <f t="shared" si="26"/>
        <v>0.06</v>
      </c>
      <c r="X35" s="62">
        <f t="shared" si="27"/>
        <v>0.06</v>
      </c>
      <c r="Y35" s="62">
        <f t="shared" si="28"/>
        <v>0.06</v>
      </c>
      <c r="Z35" s="62">
        <f t="shared" si="29"/>
        <v>0.06</v>
      </c>
      <c r="AA35" s="62">
        <f t="shared" si="30"/>
        <v>0.06</v>
      </c>
      <c r="AB35" s="62">
        <f t="shared" si="31"/>
        <v>0.06</v>
      </c>
      <c r="AC35" s="62">
        <f t="shared" si="32"/>
        <v>0.06</v>
      </c>
    </row>
    <row r="36" spans="1:29" x14ac:dyDescent="0.25">
      <c r="A36" s="30" t="str">
        <f t="shared" si="4"/>
        <v>Opex fix (admin, crew, insurance)</v>
      </c>
      <c r="B36" s="62">
        <f t="shared" si="5"/>
        <v>1208235.294117647</v>
      </c>
      <c r="C36" s="62">
        <f t="shared" si="6"/>
        <v>1208235.294117647</v>
      </c>
      <c r="D36" s="62">
        <f t="shared" si="7"/>
        <v>1208235.294117647</v>
      </c>
      <c r="E36" s="62">
        <f t="shared" si="8"/>
        <v>1208235.294117647</v>
      </c>
      <c r="F36" s="62">
        <f t="shared" si="9"/>
        <v>1208235.294117647</v>
      </c>
      <c r="G36" s="62">
        <f t="shared" si="10"/>
        <v>1208235.294117647</v>
      </c>
      <c r="H36" s="62">
        <f t="shared" si="11"/>
        <v>1208235.294117647</v>
      </c>
      <c r="I36" s="62">
        <f t="shared" si="12"/>
        <v>1208235.294117647</v>
      </c>
      <c r="J36" s="62">
        <f t="shared" si="13"/>
        <v>1208235.294117647</v>
      </c>
      <c r="K36" s="62">
        <f t="shared" si="14"/>
        <v>1208235.294117647</v>
      </c>
      <c r="L36" s="62">
        <f t="shared" si="15"/>
        <v>1208235.294117647</v>
      </c>
      <c r="M36" s="62">
        <f t="shared" si="16"/>
        <v>1208235.294117647</v>
      </c>
      <c r="N36" s="62">
        <f t="shared" si="17"/>
        <v>1208235.294117647</v>
      </c>
      <c r="O36" s="62">
        <f t="shared" si="18"/>
        <v>1208235.294117647</v>
      </c>
      <c r="P36" s="62">
        <f t="shared" si="19"/>
        <v>1208235.294117647</v>
      </c>
      <c r="Q36" s="62">
        <f t="shared" si="20"/>
        <v>1208235.294117647</v>
      </c>
      <c r="R36" s="62">
        <f t="shared" si="21"/>
        <v>1208235.294117647</v>
      </c>
      <c r="S36" s="62">
        <f t="shared" si="22"/>
        <v>1208235.294117647</v>
      </c>
      <c r="T36" s="62">
        <f t="shared" si="23"/>
        <v>1208235.294117647</v>
      </c>
      <c r="U36" s="62">
        <f t="shared" si="24"/>
        <v>1208235.294117647</v>
      </c>
      <c r="V36" s="62">
        <f t="shared" si="25"/>
        <v>1208235.294117647</v>
      </c>
      <c r="W36" s="62">
        <f t="shared" si="26"/>
        <v>1208235.294117647</v>
      </c>
      <c r="X36" s="62">
        <f t="shared" si="27"/>
        <v>1208235.294117647</v>
      </c>
      <c r="Y36" s="62">
        <f t="shared" si="28"/>
        <v>1208235.294117647</v>
      </c>
      <c r="Z36" s="62">
        <f t="shared" si="29"/>
        <v>1208235.294117647</v>
      </c>
      <c r="AA36" s="62">
        <f t="shared" si="30"/>
        <v>1208235.294117647</v>
      </c>
      <c r="AB36" s="62">
        <f t="shared" si="31"/>
        <v>1208235.294117647</v>
      </c>
      <c r="AC36" s="62">
        <f t="shared" si="32"/>
        <v>1208235.294117647</v>
      </c>
    </row>
    <row r="37" spans="1:29" x14ac:dyDescent="0.25">
      <c r="A37" s="30" t="str">
        <f t="shared" si="4"/>
        <v>Opex maintenance &amp; repair</v>
      </c>
      <c r="B37" s="62">
        <f t="shared" si="5"/>
        <v>338823.5294117647</v>
      </c>
      <c r="C37" s="62">
        <f t="shared" si="6"/>
        <v>338823.5294117647</v>
      </c>
      <c r="D37" s="62">
        <f t="shared" si="7"/>
        <v>338823.5294117647</v>
      </c>
      <c r="E37" s="62">
        <f t="shared" si="8"/>
        <v>338823.5294117647</v>
      </c>
      <c r="F37" s="62">
        <f t="shared" si="9"/>
        <v>338823.5294117647</v>
      </c>
      <c r="G37" s="62">
        <f t="shared" si="10"/>
        <v>338823.5294117647</v>
      </c>
      <c r="H37" s="62">
        <f t="shared" si="11"/>
        <v>338823.5294117647</v>
      </c>
      <c r="I37" s="62">
        <f t="shared" si="12"/>
        <v>338823.5294117647</v>
      </c>
      <c r="J37" s="62">
        <f t="shared" si="13"/>
        <v>338823.5294117647</v>
      </c>
      <c r="K37" s="62">
        <f t="shared" si="14"/>
        <v>338823.5294117647</v>
      </c>
      <c r="L37" s="62">
        <f t="shared" si="15"/>
        <v>338823.5294117647</v>
      </c>
      <c r="M37" s="62">
        <f t="shared" si="16"/>
        <v>338823.5294117647</v>
      </c>
      <c r="N37" s="62">
        <f t="shared" si="17"/>
        <v>338823.5294117647</v>
      </c>
      <c r="O37" s="62">
        <f t="shared" si="18"/>
        <v>338823.5294117647</v>
      </c>
      <c r="P37" s="62">
        <f t="shared" si="19"/>
        <v>338823.5294117647</v>
      </c>
      <c r="Q37" s="62">
        <f t="shared" si="20"/>
        <v>338823.5294117647</v>
      </c>
      <c r="R37" s="62">
        <f t="shared" si="21"/>
        <v>338823.5294117647</v>
      </c>
      <c r="S37" s="62">
        <f t="shared" si="22"/>
        <v>338823.5294117647</v>
      </c>
      <c r="T37" s="62">
        <f t="shared" si="23"/>
        <v>338823.5294117647</v>
      </c>
      <c r="U37" s="62">
        <f t="shared" si="24"/>
        <v>338823.5294117647</v>
      </c>
      <c r="V37" s="62">
        <f t="shared" si="25"/>
        <v>338823.5294117647</v>
      </c>
      <c r="W37" s="62">
        <f t="shared" si="26"/>
        <v>338823.5294117647</v>
      </c>
      <c r="X37" s="62">
        <f t="shared" si="27"/>
        <v>338823.5294117647</v>
      </c>
      <c r="Y37" s="62">
        <f t="shared" si="28"/>
        <v>338823.5294117647</v>
      </c>
      <c r="Z37" s="62">
        <f t="shared" si="29"/>
        <v>338823.5294117647</v>
      </c>
      <c r="AA37" s="62">
        <f t="shared" si="30"/>
        <v>338823.5294117647</v>
      </c>
      <c r="AB37" s="62">
        <f t="shared" si="31"/>
        <v>338823.5294117647</v>
      </c>
      <c r="AC37" s="62">
        <f t="shared" si="32"/>
        <v>338823.5294117647</v>
      </c>
    </row>
    <row r="38" spans="1:29" x14ac:dyDescent="0.25">
      <c r="A38" s="30" t="str">
        <f t="shared" si="4"/>
        <v>Opex var (mode-fees)</v>
      </c>
      <c r="B38" s="62">
        <f t="shared" si="5"/>
        <v>0.8458018624557011</v>
      </c>
      <c r="C38" s="62">
        <f t="shared" si="6"/>
        <v>0.8458018624557011</v>
      </c>
      <c r="D38" s="62">
        <f t="shared" si="7"/>
        <v>0.8458018624557011</v>
      </c>
      <c r="E38" s="62">
        <f t="shared" si="8"/>
        <v>0.8458018624557011</v>
      </c>
      <c r="F38" s="62">
        <f t="shared" si="9"/>
        <v>0.8458018624557011</v>
      </c>
      <c r="G38" s="62">
        <f t="shared" si="10"/>
        <v>0.8458018624557011</v>
      </c>
      <c r="H38" s="62">
        <f t="shared" si="11"/>
        <v>0.8458018624557011</v>
      </c>
      <c r="I38" s="62">
        <f t="shared" si="12"/>
        <v>0.8458018624557011</v>
      </c>
      <c r="J38" s="62">
        <f t="shared" si="13"/>
        <v>0.8458018624557011</v>
      </c>
      <c r="K38" s="62">
        <f t="shared" si="14"/>
        <v>0.8458018624557011</v>
      </c>
      <c r="L38" s="62">
        <f t="shared" si="15"/>
        <v>0.8458018624557011</v>
      </c>
      <c r="M38" s="62">
        <f t="shared" si="16"/>
        <v>0.8458018624557011</v>
      </c>
      <c r="N38" s="62">
        <f t="shared" si="17"/>
        <v>0.8458018624557011</v>
      </c>
      <c r="O38" s="62">
        <f t="shared" si="18"/>
        <v>0.8458018624557011</v>
      </c>
      <c r="P38" s="62">
        <f t="shared" si="19"/>
        <v>0.8458018624557011</v>
      </c>
      <c r="Q38" s="62">
        <f t="shared" si="20"/>
        <v>0.8458018624557011</v>
      </c>
      <c r="R38" s="62">
        <f t="shared" si="21"/>
        <v>0.8458018624557011</v>
      </c>
      <c r="S38" s="62">
        <f t="shared" si="22"/>
        <v>0.8458018624557011</v>
      </c>
      <c r="T38" s="62">
        <f t="shared" si="23"/>
        <v>0.8458018624557011</v>
      </c>
      <c r="U38" s="62">
        <f t="shared" si="24"/>
        <v>0.8458018624557011</v>
      </c>
      <c r="V38" s="62">
        <f t="shared" si="25"/>
        <v>0.8458018624557011</v>
      </c>
      <c r="W38" s="62">
        <f t="shared" si="26"/>
        <v>0.8458018624557011</v>
      </c>
      <c r="X38" s="62">
        <f t="shared" si="27"/>
        <v>0.8458018624557011</v>
      </c>
      <c r="Y38" s="62">
        <f t="shared" si="28"/>
        <v>0.8458018624557011</v>
      </c>
      <c r="Z38" s="62">
        <f t="shared" si="29"/>
        <v>0.8458018624557011</v>
      </c>
      <c r="AA38" s="62">
        <f t="shared" si="30"/>
        <v>0.8458018624557011</v>
      </c>
      <c r="AB38" s="62">
        <f t="shared" si="31"/>
        <v>0.8458018624557011</v>
      </c>
      <c r="AC38" s="62">
        <f t="shared" si="32"/>
        <v>0.8458018624557011</v>
      </c>
    </row>
    <row r="39" spans="1:29" x14ac:dyDescent="0.25">
      <c r="A39" s="30" t="str">
        <f t="shared" si="4"/>
        <v>Fuel Economy</v>
      </c>
      <c r="B39" s="62">
        <f t="shared" si="5"/>
        <v>588.84626218043502</v>
      </c>
      <c r="C39" s="62">
        <f t="shared" si="6"/>
        <v>588.7797515206795</v>
      </c>
      <c r="D39" s="62">
        <f t="shared" si="7"/>
        <v>588.68454299264499</v>
      </c>
      <c r="E39" s="62">
        <f t="shared" si="8"/>
        <v>588.54834049792862</v>
      </c>
      <c r="F39" s="62">
        <f t="shared" si="9"/>
        <v>588.35367707840635</v>
      </c>
      <c r="G39" s="62">
        <f t="shared" si="10"/>
        <v>588.07585031023859</v>
      </c>
      <c r="H39" s="62">
        <f t="shared" si="11"/>
        <v>587.68015683400074</v>
      </c>
      <c r="I39" s="62">
        <f t="shared" si="12"/>
        <v>587.11832882111048</v>
      </c>
      <c r="J39" s="62">
        <f t="shared" si="13"/>
        <v>586.32423891311498</v>
      </c>
      <c r="K39" s="62">
        <f t="shared" si="14"/>
        <v>585.20935100885799</v>
      </c>
      <c r="L39" s="62">
        <f t="shared" si="15"/>
        <v>583.65925210509909</v>
      </c>
      <c r="M39" s="62">
        <f t="shared" si="16"/>
        <v>581.53412449736095</v>
      </c>
      <c r="N39" s="62">
        <f t="shared" si="17"/>
        <v>578.67818071202885</v>
      </c>
      <c r="O39" s="62">
        <f t="shared" si="18"/>
        <v>574.94491045683674</v>
      </c>
      <c r="P39" s="62">
        <f t="shared" si="19"/>
        <v>570.24348757499536</v>
      </c>
      <c r="Q39" s="62">
        <f t="shared" si="20"/>
        <v>564.60191507115064</v>
      </c>
      <c r="R39" s="62">
        <f t="shared" si="21"/>
        <v>558.22257351659471</v>
      </c>
      <c r="S39" s="62">
        <f t="shared" si="22"/>
        <v>551.48792881122972</v>
      </c>
      <c r="T39" s="62">
        <f t="shared" si="23"/>
        <v>544.8858093168667</v>
      </c>
      <c r="U39" s="62">
        <f t="shared" si="24"/>
        <v>538.87576404606182</v>
      </c>
      <c r="V39" s="62">
        <f t="shared" si="25"/>
        <v>533.76808141278241</v>
      </c>
      <c r="W39" s="62">
        <f t="shared" si="26"/>
        <v>529.67774235765876</v>
      </c>
      <c r="X39" s="62">
        <f t="shared" si="27"/>
        <v>526.55663211639694</v>
      </c>
      <c r="Y39" s="62">
        <f t="shared" si="28"/>
        <v>524.26236577566647</v>
      </c>
      <c r="Z39" s="62">
        <f t="shared" si="29"/>
        <v>522.6219985324251</v>
      </c>
      <c r="AA39" s="62">
        <f t="shared" si="30"/>
        <v>521.47234334377424</v>
      </c>
      <c r="AB39" s="62">
        <f t="shared" si="31"/>
        <v>520.67786094508608</v>
      </c>
      <c r="AC39" s="62">
        <f t="shared" si="32"/>
        <v>520.13415704908732</v>
      </c>
    </row>
    <row r="40" spans="1:29" x14ac:dyDescent="0.25">
      <c r="A40" s="30" t="str">
        <f t="shared" si="4"/>
        <v>Fuel Cost</v>
      </c>
      <c r="B40" s="62">
        <f>$B20+($C20-$B20)*(1-Q20)</f>
        <v>0.20959517810556494</v>
      </c>
      <c r="C40" s="62">
        <f>$B20+($C20-$B20)*(1-R20)</f>
        <v>0.20948849768499242</v>
      </c>
      <c r="D40" s="62">
        <f>$B20+($C20-$B20)*(1-S20)</f>
        <v>0.20933578703905767</v>
      </c>
      <c r="E40" s="62">
        <f t="shared" ref="E40:AC40" si="33">$B20+($C20-$B20)*(1-T20)</f>
        <v>0.20911732372095529</v>
      </c>
      <c r="F40" s="62">
        <f t="shared" si="33"/>
        <v>0.20880509143306247</v>
      </c>
      <c r="G40" s="62">
        <f t="shared" si="33"/>
        <v>0.20835946848204387</v>
      </c>
      <c r="H40" s="62">
        <f t="shared" si="33"/>
        <v>0.20772479207651681</v>
      </c>
      <c r="I40" s="62">
        <f t="shared" si="33"/>
        <v>0.20682364256266603</v>
      </c>
      <c r="J40" s="62">
        <f t="shared" si="33"/>
        <v>0.20554995431977732</v>
      </c>
      <c r="K40" s="62">
        <f t="shared" si="33"/>
        <v>0.20376171900600099</v>
      </c>
      <c r="L40" s="62">
        <f t="shared" si="33"/>
        <v>0.20127542277033145</v>
      </c>
      <c r="M40" s="62">
        <f t="shared" si="33"/>
        <v>0.19786680364375564</v>
      </c>
      <c r="N40" s="62">
        <f t="shared" si="33"/>
        <v>0.19328598479049669</v>
      </c>
      <c r="O40" s="62">
        <f t="shared" si="33"/>
        <v>0.18729796960016717</v>
      </c>
      <c r="P40" s="62">
        <f t="shared" si="33"/>
        <v>0.17975707657387874</v>
      </c>
      <c r="Q40" s="62">
        <f t="shared" si="33"/>
        <v>0.17070822140370084</v>
      </c>
      <c r="R40" s="62">
        <f t="shared" si="33"/>
        <v>0.16047601437827749</v>
      </c>
      <c r="S40" s="62">
        <f t="shared" si="33"/>
        <v>0.14967391540322711</v>
      </c>
      <c r="T40" s="62">
        <f t="shared" si="33"/>
        <v>0.13908438153124628</v>
      </c>
      <c r="U40" s="62">
        <f t="shared" si="33"/>
        <v>0.12944451087733477</v>
      </c>
      <c r="V40" s="62">
        <f t="shared" si="33"/>
        <v>0.12125199356548938</v>
      </c>
      <c r="W40" s="62">
        <f t="shared" si="33"/>
        <v>0.1146912543954242</v>
      </c>
      <c r="X40" s="62">
        <f t="shared" si="33"/>
        <v>0.10968511922228061</v>
      </c>
      <c r="Y40" s="62">
        <f t="shared" si="33"/>
        <v>0.10600520837739882</v>
      </c>
      <c r="Z40" s="62">
        <f t="shared" si="33"/>
        <v>0.10337412535934337</v>
      </c>
      <c r="AA40" s="62">
        <f t="shared" si="33"/>
        <v>0.10153012472110708</v>
      </c>
      <c r="AB40" s="62">
        <f t="shared" si="33"/>
        <v>0.10025580693894878</v>
      </c>
      <c r="AC40" s="62">
        <f t="shared" si="33"/>
        <v>9.9383727778927067E-2</v>
      </c>
    </row>
    <row r="41" spans="1:29" x14ac:dyDescent="0.25">
      <c r="A41" s="30" t="str">
        <f t="shared" ref="A41" si="34">A21</f>
        <v>Emission Cost</v>
      </c>
      <c r="B41" s="66">
        <f>$B21+($C21-$B21)*(1-Q21)</f>
        <v>0</v>
      </c>
      <c r="C41" s="66">
        <f t="shared" ref="C41:AC41" si="35">$B21+($C21-$B21)*(1-R21)</f>
        <v>0</v>
      </c>
      <c r="D41" s="66">
        <f t="shared" si="35"/>
        <v>0</v>
      </c>
      <c r="E41" s="66">
        <f t="shared" si="35"/>
        <v>0</v>
      </c>
      <c r="F41" s="66">
        <f t="shared" si="35"/>
        <v>0</v>
      </c>
      <c r="G41" s="66">
        <f t="shared" si="35"/>
        <v>0</v>
      </c>
      <c r="H41" s="66">
        <f t="shared" si="35"/>
        <v>0</v>
      </c>
      <c r="I41" s="66">
        <f t="shared" si="35"/>
        <v>0</v>
      </c>
      <c r="J41" s="66">
        <f t="shared" si="35"/>
        <v>0</v>
      </c>
      <c r="K41" s="66">
        <f t="shared" si="35"/>
        <v>0</v>
      </c>
      <c r="L41" s="66">
        <f t="shared" si="35"/>
        <v>0</v>
      </c>
      <c r="M41" s="66">
        <f t="shared" si="35"/>
        <v>0</v>
      </c>
      <c r="N41" s="66">
        <f t="shared" si="35"/>
        <v>0</v>
      </c>
      <c r="O41" s="66">
        <f t="shared" si="35"/>
        <v>0</v>
      </c>
      <c r="P41" s="66">
        <f t="shared" si="35"/>
        <v>0</v>
      </c>
      <c r="Q41" s="66">
        <f t="shared" si="35"/>
        <v>0</v>
      </c>
      <c r="R41" s="66">
        <f t="shared" si="35"/>
        <v>0</v>
      </c>
      <c r="S41" s="66">
        <f t="shared" si="35"/>
        <v>0</v>
      </c>
      <c r="T41" s="66">
        <f t="shared" si="35"/>
        <v>0</v>
      </c>
      <c r="U41" s="66">
        <f t="shared" si="35"/>
        <v>0</v>
      </c>
      <c r="V41" s="66">
        <f t="shared" si="35"/>
        <v>0</v>
      </c>
      <c r="W41" s="66">
        <f t="shared" si="35"/>
        <v>0</v>
      </c>
      <c r="X41" s="66">
        <f t="shared" si="35"/>
        <v>0</v>
      </c>
      <c r="Y41" s="66">
        <f t="shared" si="35"/>
        <v>0</v>
      </c>
      <c r="Z41" s="66">
        <f t="shared" si="35"/>
        <v>0</v>
      </c>
      <c r="AA41" s="66">
        <f t="shared" si="35"/>
        <v>0</v>
      </c>
      <c r="AB41" s="66">
        <f t="shared" si="35"/>
        <v>0</v>
      </c>
      <c r="AC41" s="66">
        <f t="shared" si="35"/>
        <v>0</v>
      </c>
    </row>
    <row r="42" spans="1:29" x14ac:dyDescent="0.25">
      <c r="A42" s="30" t="str">
        <f>A22</f>
        <v>Lifetime vehicle</v>
      </c>
      <c r="B42" s="62">
        <f>$B22+($C22-$B22)*(1-Q22)</f>
        <v>25</v>
      </c>
      <c r="C42" s="62">
        <f t="shared" ref="C42:L44" si="36">$B22+($C22-$B22)*(1-R22)</f>
        <v>25</v>
      </c>
      <c r="D42" s="62">
        <f t="shared" si="36"/>
        <v>25</v>
      </c>
      <c r="E42" s="62">
        <f t="shared" si="36"/>
        <v>25</v>
      </c>
      <c r="F42" s="62">
        <f t="shared" si="36"/>
        <v>25</v>
      </c>
      <c r="G42" s="62">
        <f t="shared" si="36"/>
        <v>25</v>
      </c>
      <c r="H42" s="62">
        <f t="shared" si="36"/>
        <v>25</v>
      </c>
      <c r="I42" s="62">
        <f t="shared" si="36"/>
        <v>25</v>
      </c>
      <c r="J42" s="62">
        <f t="shared" si="36"/>
        <v>25</v>
      </c>
      <c r="K42" s="62">
        <f t="shared" si="36"/>
        <v>25</v>
      </c>
      <c r="L42" s="62">
        <f t="shared" si="36"/>
        <v>25</v>
      </c>
      <c r="M42" s="62">
        <f t="shared" ref="M42:V44" si="37">$B22+($C22-$B22)*(1-AB22)</f>
        <v>25</v>
      </c>
      <c r="N42" s="62">
        <f t="shared" si="37"/>
        <v>25</v>
      </c>
      <c r="O42" s="62">
        <f t="shared" si="37"/>
        <v>25</v>
      </c>
      <c r="P42" s="62">
        <f t="shared" si="37"/>
        <v>25</v>
      </c>
      <c r="Q42" s="62">
        <f t="shared" si="37"/>
        <v>25</v>
      </c>
      <c r="R42" s="62">
        <f t="shared" si="37"/>
        <v>25</v>
      </c>
      <c r="S42" s="62">
        <f t="shared" si="37"/>
        <v>25</v>
      </c>
      <c r="T42" s="62">
        <f t="shared" si="37"/>
        <v>25</v>
      </c>
      <c r="U42" s="62">
        <f t="shared" si="37"/>
        <v>25</v>
      </c>
      <c r="V42" s="62">
        <f t="shared" si="37"/>
        <v>25</v>
      </c>
      <c r="W42" s="62">
        <f t="shared" ref="W42:AC44" si="38">$B22+($C22-$B22)*(1-AL22)</f>
        <v>25</v>
      </c>
      <c r="X42" s="62">
        <f t="shared" si="38"/>
        <v>25</v>
      </c>
      <c r="Y42" s="62">
        <f t="shared" si="38"/>
        <v>25</v>
      </c>
      <c r="Z42" s="62">
        <f t="shared" si="38"/>
        <v>25</v>
      </c>
      <c r="AA42" s="62">
        <f t="shared" si="38"/>
        <v>25</v>
      </c>
      <c r="AB42" s="62">
        <f t="shared" si="38"/>
        <v>25</v>
      </c>
      <c r="AC42" s="62">
        <f t="shared" si="38"/>
        <v>25</v>
      </c>
    </row>
    <row r="43" spans="1:29" x14ac:dyDescent="0.25">
      <c r="A43" s="30" t="str">
        <f>A23</f>
        <v>Lifetime costumization</v>
      </c>
      <c r="B43" s="62">
        <f>$B23+($C23-$B23)*(1-Q23)</f>
        <v>25</v>
      </c>
      <c r="C43" s="62">
        <f t="shared" si="36"/>
        <v>25</v>
      </c>
      <c r="D43" s="62">
        <f t="shared" si="36"/>
        <v>25</v>
      </c>
      <c r="E43" s="62">
        <f t="shared" si="36"/>
        <v>25</v>
      </c>
      <c r="F43" s="62">
        <f t="shared" si="36"/>
        <v>25</v>
      </c>
      <c r="G43" s="62">
        <f t="shared" si="36"/>
        <v>25</v>
      </c>
      <c r="H43" s="62">
        <f t="shared" si="36"/>
        <v>25</v>
      </c>
      <c r="I43" s="62">
        <f t="shared" si="36"/>
        <v>25</v>
      </c>
      <c r="J43" s="62">
        <f t="shared" si="36"/>
        <v>25</v>
      </c>
      <c r="K43" s="62">
        <f t="shared" si="36"/>
        <v>25</v>
      </c>
      <c r="L43" s="62">
        <f t="shared" si="36"/>
        <v>25</v>
      </c>
      <c r="M43" s="62">
        <f t="shared" si="37"/>
        <v>25</v>
      </c>
      <c r="N43" s="62">
        <f t="shared" si="37"/>
        <v>25</v>
      </c>
      <c r="O43" s="62">
        <f t="shared" si="37"/>
        <v>25</v>
      </c>
      <c r="P43" s="62">
        <f t="shared" si="37"/>
        <v>25</v>
      </c>
      <c r="Q43" s="62">
        <f t="shared" si="37"/>
        <v>25</v>
      </c>
      <c r="R43" s="62">
        <f t="shared" si="37"/>
        <v>25</v>
      </c>
      <c r="S43" s="62">
        <f t="shared" si="37"/>
        <v>25</v>
      </c>
      <c r="T43" s="62">
        <f t="shared" si="37"/>
        <v>25</v>
      </c>
      <c r="U43" s="62">
        <f t="shared" si="37"/>
        <v>25</v>
      </c>
      <c r="V43" s="62">
        <f t="shared" si="37"/>
        <v>25</v>
      </c>
      <c r="W43" s="62">
        <f t="shared" si="38"/>
        <v>25</v>
      </c>
      <c r="X43" s="62">
        <f t="shared" si="38"/>
        <v>25</v>
      </c>
      <c r="Y43" s="62">
        <f t="shared" si="38"/>
        <v>25</v>
      </c>
      <c r="Z43" s="62">
        <f t="shared" si="38"/>
        <v>25</v>
      </c>
      <c r="AA43" s="62">
        <f t="shared" si="38"/>
        <v>25</v>
      </c>
      <c r="AB43" s="62">
        <f t="shared" si="38"/>
        <v>25</v>
      </c>
      <c r="AC43" s="62">
        <f t="shared" si="38"/>
        <v>25</v>
      </c>
    </row>
    <row r="44" spans="1:29" x14ac:dyDescent="0.25">
      <c r="A44" s="30" t="str">
        <f>A24</f>
        <v>Tonnage .</v>
      </c>
      <c r="B44" s="62">
        <f>$B24+($C24-$B24)*(1-Q24)</f>
        <v>9450</v>
      </c>
      <c r="C44" s="62">
        <f t="shared" si="36"/>
        <v>9450</v>
      </c>
      <c r="D44" s="62">
        <f t="shared" si="36"/>
        <v>9450</v>
      </c>
      <c r="E44" s="62">
        <f t="shared" si="36"/>
        <v>9450</v>
      </c>
      <c r="F44" s="62">
        <f t="shared" si="36"/>
        <v>9450</v>
      </c>
      <c r="G44" s="62">
        <f t="shared" si="36"/>
        <v>9450</v>
      </c>
      <c r="H44" s="62">
        <f t="shared" si="36"/>
        <v>9450</v>
      </c>
      <c r="I44" s="62">
        <f t="shared" si="36"/>
        <v>9450</v>
      </c>
      <c r="J44" s="62">
        <f t="shared" si="36"/>
        <v>9450</v>
      </c>
      <c r="K44" s="62">
        <f t="shared" si="36"/>
        <v>9450</v>
      </c>
      <c r="L44" s="62">
        <f t="shared" si="36"/>
        <v>9450</v>
      </c>
      <c r="M44" s="62">
        <f t="shared" si="37"/>
        <v>9450</v>
      </c>
      <c r="N44" s="62">
        <f t="shared" si="37"/>
        <v>9450</v>
      </c>
      <c r="O44" s="62">
        <f t="shared" si="37"/>
        <v>9450</v>
      </c>
      <c r="P44" s="62">
        <f t="shared" si="37"/>
        <v>9450</v>
      </c>
      <c r="Q44" s="62">
        <f t="shared" si="37"/>
        <v>9450</v>
      </c>
      <c r="R44" s="62">
        <f t="shared" si="37"/>
        <v>9450</v>
      </c>
      <c r="S44" s="62">
        <f t="shared" si="37"/>
        <v>9450</v>
      </c>
      <c r="T44" s="62">
        <f t="shared" si="37"/>
        <v>9450</v>
      </c>
      <c r="U44" s="62">
        <f t="shared" si="37"/>
        <v>9450</v>
      </c>
      <c r="V44" s="62">
        <f t="shared" si="37"/>
        <v>9450</v>
      </c>
      <c r="W44" s="62">
        <f t="shared" si="38"/>
        <v>9450</v>
      </c>
      <c r="X44" s="62">
        <f t="shared" si="38"/>
        <v>9450</v>
      </c>
      <c r="Y44" s="62">
        <f t="shared" si="38"/>
        <v>9450</v>
      </c>
      <c r="Z44" s="62">
        <f t="shared" si="38"/>
        <v>9450</v>
      </c>
      <c r="AA44" s="62">
        <f t="shared" si="38"/>
        <v>9450</v>
      </c>
      <c r="AB44" s="62">
        <f t="shared" si="38"/>
        <v>9450</v>
      </c>
      <c r="AC44" s="62">
        <f t="shared" si="38"/>
        <v>9450</v>
      </c>
    </row>
    <row r="45" spans="1:29" x14ac:dyDescent="0.25">
      <c r="A45" s="30" t="str">
        <f>A25</f>
        <v>Market failure (av. utilization)</v>
      </c>
      <c r="B45" s="62">
        <f t="shared" ref="B45:K46" si="39">($B25+($C25-$B25)*(1-Q25))*B$44</f>
        <v>4819.5</v>
      </c>
      <c r="C45" s="62">
        <f t="shared" si="39"/>
        <v>4819.5</v>
      </c>
      <c r="D45" s="62">
        <f t="shared" si="39"/>
        <v>4819.5</v>
      </c>
      <c r="E45" s="62">
        <f t="shared" si="39"/>
        <v>4819.5</v>
      </c>
      <c r="F45" s="62">
        <f t="shared" si="39"/>
        <v>4819.5</v>
      </c>
      <c r="G45" s="62">
        <f t="shared" si="39"/>
        <v>4819.5</v>
      </c>
      <c r="H45" s="62">
        <f t="shared" si="39"/>
        <v>4819.5</v>
      </c>
      <c r="I45" s="62">
        <f t="shared" si="39"/>
        <v>4819.5</v>
      </c>
      <c r="J45" s="62">
        <f t="shared" si="39"/>
        <v>4819.5</v>
      </c>
      <c r="K45" s="62">
        <f t="shared" si="39"/>
        <v>4819.5</v>
      </c>
      <c r="L45" s="62">
        <f t="shared" ref="L45:U46" si="40">($B25+($C25-$B25)*(1-AA25))*L$44</f>
        <v>4819.5</v>
      </c>
      <c r="M45" s="62">
        <f t="shared" si="40"/>
        <v>4819.5</v>
      </c>
      <c r="N45" s="62">
        <f t="shared" si="40"/>
        <v>4819.5</v>
      </c>
      <c r="O45" s="62">
        <f t="shared" si="40"/>
        <v>4819.5</v>
      </c>
      <c r="P45" s="62">
        <f t="shared" si="40"/>
        <v>4819.5</v>
      </c>
      <c r="Q45" s="62">
        <f t="shared" si="40"/>
        <v>4819.5</v>
      </c>
      <c r="R45" s="62">
        <f t="shared" si="40"/>
        <v>4819.5</v>
      </c>
      <c r="S45" s="62">
        <f t="shared" si="40"/>
        <v>4819.5</v>
      </c>
      <c r="T45" s="62">
        <f t="shared" si="40"/>
        <v>4819.5</v>
      </c>
      <c r="U45" s="62">
        <f t="shared" si="40"/>
        <v>4819.5</v>
      </c>
      <c r="V45" s="62">
        <f t="shared" ref="V45:AC46" si="41">($B25+($C25-$B25)*(1-AK25))*V$44</f>
        <v>4819.5</v>
      </c>
      <c r="W45" s="62">
        <f t="shared" si="41"/>
        <v>4819.5</v>
      </c>
      <c r="X45" s="62">
        <f t="shared" si="41"/>
        <v>4819.5</v>
      </c>
      <c r="Y45" s="62">
        <f t="shared" si="41"/>
        <v>4819.5</v>
      </c>
      <c r="Z45" s="62">
        <f t="shared" si="41"/>
        <v>4819.5</v>
      </c>
      <c r="AA45" s="62">
        <f t="shared" si="41"/>
        <v>4819.5</v>
      </c>
      <c r="AB45" s="62">
        <f t="shared" si="41"/>
        <v>4819.5</v>
      </c>
      <c r="AC45" s="62">
        <f t="shared" si="41"/>
        <v>4819.5</v>
      </c>
    </row>
    <row r="46" spans="1:29" x14ac:dyDescent="0.25">
      <c r="A46" s="30" t="s">
        <v>73</v>
      </c>
      <c r="B46" s="62">
        <f t="shared" si="39"/>
        <v>944.5849078871745</v>
      </c>
      <c r="C46" s="62">
        <f t="shared" si="39"/>
        <v>944.40532910583465</v>
      </c>
      <c r="D46" s="62">
        <f t="shared" si="39"/>
        <v>944.14826608014141</v>
      </c>
      <c r="E46" s="62">
        <f t="shared" si="39"/>
        <v>943.78051934440748</v>
      </c>
      <c r="F46" s="62">
        <f t="shared" si="39"/>
        <v>943.25492811169715</v>
      </c>
      <c r="G46" s="62">
        <f t="shared" si="39"/>
        <v>942.50479583764434</v>
      </c>
      <c r="H46" s="62">
        <f t="shared" si="39"/>
        <v>941.43642345180217</v>
      </c>
      <c r="I46" s="62">
        <f t="shared" si="39"/>
        <v>939.91948781699818</v>
      </c>
      <c r="J46" s="62">
        <f t="shared" si="39"/>
        <v>937.77544506541028</v>
      </c>
      <c r="K46" s="62">
        <f t="shared" si="39"/>
        <v>934.76524772391656</v>
      </c>
      <c r="L46" s="62">
        <f t="shared" si="40"/>
        <v>930.57998068376753</v>
      </c>
      <c r="M46" s="62">
        <f t="shared" si="40"/>
        <v>924.84213614287444</v>
      </c>
      <c r="N46" s="62">
        <f t="shared" si="40"/>
        <v>917.13108792247806</v>
      </c>
      <c r="O46" s="62">
        <f t="shared" si="40"/>
        <v>907.05125823345929</v>
      </c>
      <c r="P46" s="62">
        <f t="shared" si="40"/>
        <v>894.35741645248754</v>
      </c>
      <c r="Q46" s="62">
        <f t="shared" si="40"/>
        <v>879.12517069210696</v>
      </c>
      <c r="R46" s="62">
        <f t="shared" si="40"/>
        <v>861.90094849480568</v>
      </c>
      <c r="S46" s="62">
        <f t="shared" si="40"/>
        <v>843.71740779032029</v>
      </c>
      <c r="T46" s="62">
        <f t="shared" si="40"/>
        <v>825.89168515554024</v>
      </c>
      <c r="U46" s="62">
        <f t="shared" si="40"/>
        <v>809.66456292436703</v>
      </c>
      <c r="V46" s="62">
        <f t="shared" si="41"/>
        <v>795.87381981451244</v>
      </c>
      <c r="W46" s="62">
        <f t="shared" si="41"/>
        <v>784.82990436567866</v>
      </c>
      <c r="X46" s="62">
        <f t="shared" si="41"/>
        <v>776.40290671427192</v>
      </c>
      <c r="Y46" s="62">
        <f t="shared" si="41"/>
        <v>770.20838759429932</v>
      </c>
      <c r="Z46" s="62">
        <f t="shared" si="41"/>
        <v>765.77939603754794</v>
      </c>
      <c r="AA46" s="62">
        <f t="shared" si="41"/>
        <v>762.6753270281904</v>
      </c>
      <c r="AB46" s="62">
        <f t="shared" si="41"/>
        <v>760.53022455173243</v>
      </c>
      <c r="AC46" s="62">
        <f t="shared" si="41"/>
        <v>759.0622240325356</v>
      </c>
    </row>
    <row r="47" spans="1:29" x14ac:dyDescent="0.25">
      <c r="A47" s="30" t="str">
        <f>A27</f>
        <v>Annual Mileage</v>
      </c>
      <c r="B47" s="62">
        <f t="shared" ref="B47:AC47" si="42">$B27+($C27-$B27)*(1-Q27)</f>
        <v>120000</v>
      </c>
      <c r="C47" s="62">
        <f t="shared" si="42"/>
        <v>120000</v>
      </c>
      <c r="D47" s="62">
        <f t="shared" si="42"/>
        <v>120000</v>
      </c>
      <c r="E47" s="62">
        <f t="shared" si="42"/>
        <v>120000</v>
      </c>
      <c r="F47" s="62">
        <f t="shared" si="42"/>
        <v>120000</v>
      </c>
      <c r="G47" s="62">
        <f t="shared" si="42"/>
        <v>120000</v>
      </c>
      <c r="H47" s="62">
        <f t="shared" si="42"/>
        <v>120000</v>
      </c>
      <c r="I47" s="62">
        <f t="shared" si="42"/>
        <v>120000</v>
      </c>
      <c r="J47" s="62">
        <f t="shared" si="42"/>
        <v>120000</v>
      </c>
      <c r="K47" s="62">
        <f t="shared" si="42"/>
        <v>120000</v>
      </c>
      <c r="L47" s="62">
        <f t="shared" si="42"/>
        <v>120000</v>
      </c>
      <c r="M47" s="62">
        <f t="shared" si="42"/>
        <v>120000</v>
      </c>
      <c r="N47" s="62">
        <f t="shared" si="42"/>
        <v>120000</v>
      </c>
      <c r="O47" s="62">
        <f t="shared" si="42"/>
        <v>120000</v>
      </c>
      <c r="P47" s="62">
        <f t="shared" si="42"/>
        <v>120000</v>
      </c>
      <c r="Q47" s="62">
        <f t="shared" si="42"/>
        <v>120000</v>
      </c>
      <c r="R47" s="62">
        <f t="shared" si="42"/>
        <v>120000</v>
      </c>
      <c r="S47" s="62">
        <f t="shared" si="42"/>
        <v>120000</v>
      </c>
      <c r="T47" s="62">
        <f t="shared" si="42"/>
        <v>120000</v>
      </c>
      <c r="U47" s="62">
        <f t="shared" si="42"/>
        <v>120000</v>
      </c>
      <c r="V47" s="62">
        <f t="shared" si="42"/>
        <v>120000</v>
      </c>
      <c r="W47" s="62">
        <f t="shared" si="42"/>
        <v>120000</v>
      </c>
      <c r="X47" s="62">
        <f t="shared" si="42"/>
        <v>120000</v>
      </c>
      <c r="Y47" s="62">
        <f t="shared" si="42"/>
        <v>120000</v>
      </c>
      <c r="Z47" s="62">
        <f t="shared" si="42"/>
        <v>120000</v>
      </c>
      <c r="AA47" s="62">
        <f t="shared" si="42"/>
        <v>120000</v>
      </c>
      <c r="AB47" s="62">
        <f t="shared" si="42"/>
        <v>120000</v>
      </c>
      <c r="AC47" s="62">
        <f t="shared" si="42"/>
        <v>120000</v>
      </c>
    </row>
    <row r="48" spans="1:29" ht="15.75" thickBot="1" x14ac:dyDescent="0.3">
      <c r="AC48" s="32"/>
    </row>
    <row r="49" spans="1:29" ht="15.75" thickBot="1" x14ac:dyDescent="0.3">
      <c r="A49" s="26" t="s">
        <v>208</v>
      </c>
      <c r="B49" s="27">
        <v>2023</v>
      </c>
      <c r="C49" s="27">
        <v>2024</v>
      </c>
      <c r="D49" s="27">
        <v>2025</v>
      </c>
      <c r="E49" s="27">
        <v>2026</v>
      </c>
      <c r="F49" s="27">
        <v>2027</v>
      </c>
      <c r="G49" s="27">
        <v>2028</v>
      </c>
      <c r="H49" s="27">
        <v>2029</v>
      </c>
      <c r="I49" s="27">
        <v>2030</v>
      </c>
      <c r="J49" s="27">
        <v>2031</v>
      </c>
      <c r="K49" s="27">
        <v>2032</v>
      </c>
      <c r="L49" s="27">
        <v>2033</v>
      </c>
      <c r="M49" s="27">
        <v>2034</v>
      </c>
      <c r="N49" s="27">
        <v>2035</v>
      </c>
      <c r="O49" s="27">
        <v>2036</v>
      </c>
      <c r="P49" s="27">
        <v>2037</v>
      </c>
      <c r="Q49" s="27">
        <v>2038</v>
      </c>
      <c r="R49" s="27">
        <v>2039</v>
      </c>
      <c r="S49" s="27">
        <v>2040</v>
      </c>
      <c r="T49" s="27">
        <v>2041</v>
      </c>
      <c r="U49" s="27">
        <v>2042</v>
      </c>
      <c r="V49" s="27">
        <v>2043</v>
      </c>
      <c r="W49" s="27">
        <v>2044</v>
      </c>
      <c r="X49" s="27">
        <v>2045</v>
      </c>
      <c r="Y49" s="27">
        <v>2046</v>
      </c>
      <c r="Z49" s="27">
        <v>2047</v>
      </c>
      <c r="AA49" s="27">
        <v>2048</v>
      </c>
      <c r="AB49" s="27">
        <v>2049</v>
      </c>
      <c r="AC49" s="28">
        <v>2050</v>
      </c>
    </row>
    <row r="50" spans="1:29" x14ac:dyDescent="0.25">
      <c r="A50" s="29" t="str">
        <f>A31</f>
        <v>Capex vehicle</v>
      </c>
      <c r="B50" s="63">
        <f>((1+B35)^B42)*B35/(((1+B35)^B42)-1)*(B31)</f>
        <v>2344997.5856047659</v>
      </c>
      <c r="C50" s="63">
        <f t="shared" ref="C50:AC50" si="43">((1+C35)^C42)*C35/(((1+C35)^C42)-1)*(C31)</f>
        <v>2344217.1490089451</v>
      </c>
      <c r="D50" s="63">
        <f t="shared" si="43"/>
        <v>2343099.9714048514</v>
      </c>
      <c r="E50" s="63">
        <f t="shared" si="43"/>
        <v>2341501.7702787537</v>
      </c>
      <c r="F50" s="63">
        <f t="shared" si="43"/>
        <v>2339217.5882089725</v>
      </c>
      <c r="G50" s="63">
        <f t="shared" si="43"/>
        <v>2335957.5667631798</v>
      </c>
      <c r="H50" s="63">
        <f t="shared" si="43"/>
        <v>2331314.496453566</v>
      </c>
      <c r="I50" s="63">
        <f t="shared" si="43"/>
        <v>2324722.0022063456</v>
      </c>
      <c r="J50" s="63">
        <f t="shared" si="43"/>
        <v>2315404.1450861497</v>
      </c>
      <c r="K50" s="63">
        <f t="shared" si="43"/>
        <v>2302322.0417974619</v>
      </c>
      <c r="L50" s="63">
        <f t="shared" si="43"/>
        <v>2284133.1692756363</v>
      </c>
      <c r="M50" s="63">
        <f t="shared" si="43"/>
        <v>2259196.9054952883</v>
      </c>
      <c r="N50" s="63">
        <f t="shared" si="43"/>
        <v>2225685.2390364991</v>
      </c>
      <c r="O50" s="63">
        <f t="shared" si="43"/>
        <v>2181879.0169970216</v>
      </c>
      <c r="P50" s="63">
        <f t="shared" si="43"/>
        <v>2126712.4845508407</v>
      </c>
      <c r="Q50" s="63">
        <f t="shared" si="43"/>
        <v>2060514.2291709851</v>
      </c>
      <c r="R50" s="63">
        <f t="shared" si="43"/>
        <v>1985658.9860457699</v>
      </c>
      <c r="S50" s="63">
        <f t="shared" si="43"/>
        <v>1906634.6130018148</v>
      </c>
      <c r="T50" s="63">
        <f t="shared" si="43"/>
        <v>1829165.2918084206</v>
      </c>
      <c r="U50" s="63">
        <f t="shared" si="43"/>
        <v>1758643.3741320807</v>
      </c>
      <c r="V50" s="63">
        <f t="shared" si="43"/>
        <v>1698709.7866213897</v>
      </c>
      <c r="W50" s="63">
        <f t="shared" si="43"/>
        <v>1650713.7165227169</v>
      </c>
      <c r="X50" s="63">
        <f t="shared" si="43"/>
        <v>1614090.584819823</v>
      </c>
      <c r="Y50" s="63">
        <f t="shared" si="43"/>
        <v>1587169.645838788</v>
      </c>
      <c r="Z50" s="63">
        <f t="shared" si="43"/>
        <v>1567921.5639235359</v>
      </c>
      <c r="AA50" s="63">
        <f t="shared" si="43"/>
        <v>1554431.5010509547</v>
      </c>
      <c r="AB50" s="63">
        <f t="shared" si="43"/>
        <v>1545109.0384419363</v>
      </c>
      <c r="AC50" s="63">
        <f t="shared" si="43"/>
        <v>1538729.2127224542</v>
      </c>
    </row>
    <row r="51" spans="1:29" x14ac:dyDescent="0.25">
      <c r="A51" s="30" t="str">
        <f>A32</f>
        <v>Residual value (vehicle)</v>
      </c>
      <c r="B51" s="62">
        <f>((1+B35)^B42)*B35/(((1+B35)^B42)-1)*(B32)</f>
        <v>-117417.38992255888</v>
      </c>
      <c r="C51" s="62">
        <f t="shared" ref="C51:AC51" si="44">((1+C35)^C42)*C35/(((1+C35)^C42)-1)*(C32)</f>
        <v>-117450.83720523692</v>
      </c>
      <c r="D51" s="62">
        <f t="shared" si="44"/>
        <v>-117498.71624541239</v>
      </c>
      <c r="E51" s="62">
        <f t="shared" si="44"/>
        <v>-117567.21057938797</v>
      </c>
      <c r="F51" s="62">
        <f t="shared" si="44"/>
        <v>-117665.10409666432</v>
      </c>
      <c r="G51" s="62">
        <f t="shared" si="44"/>
        <v>-117804.81930148401</v>
      </c>
      <c r="H51" s="62">
        <f t="shared" si="44"/>
        <v>-118003.80802903889</v>
      </c>
      <c r="I51" s="62">
        <f t="shared" si="44"/>
        <v>-118286.34349677691</v>
      </c>
      <c r="J51" s="62">
        <f t="shared" si="44"/>
        <v>-118685.68023049959</v>
      </c>
      <c r="K51" s="62">
        <f t="shared" si="44"/>
        <v>-119246.34180001476</v>
      </c>
      <c r="L51" s="62">
        <f t="shared" si="44"/>
        <v>-120025.864908093</v>
      </c>
      <c r="M51" s="62">
        <f t="shared" si="44"/>
        <v>-121094.56192725079</v>
      </c>
      <c r="N51" s="62">
        <f t="shared" si="44"/>
        <v>-122530.77620405605</v>
      </c>
      <c r="O51" s="62">
        <f t="shared" si="44"/>
        <v>-124408.18572003364</v>
      </c>
      <c r="P51" s="62">
        <f t="shared" si="44"/>
        <v>-126772.46568201284</v>
      </c>
      <c r="Q51" s="62">
        <f t="shared" si="44"/>
        <v>-129609.53376972093</v>
      </c>
      <c r="R51" s="62">
        <f t="shared" si="44"/>
        <v>-132817.61561794442</v>
      </c>
      <c r="S51" s="62">
        <f t="shared" si="44"/>
        <v>-136204.37446268537</v>
      </c>
      <c r="T51" s="62">
        <f t="shared" si="44"/>
        <v>-139524.48822811653</v>
      </c>
      <c r="U51" s="62">
        <f t="shared" si="44"/>
        <v>-142546.8561285311</v>
      </c>
      <c r="V51" s="62">
        <f t="shared" si="44"/>
        <v>-145115.43845041786</v>
      </c>
      <c r="W51" s="62">
        <f t="shared" si="44"/>
        <v>-147172.41288321812</v>
      </c>
      <c r="X51" s="62">
        <f t="shared" si="44"/>
        <v>-148741.975670485</v>
      </c>
      <c r="Y51" s="62">
        <f t="shared" si="44"/>
        <v>-149895.73019824366</v>
      </c>
      <c r="Z51" s="62">
        <f t="shared" si="44"/>
        <v>-150720.64799461162</v>
      </c>
      <c r="AA51" s="62">
        <f t="shared" si="44"/>
        <v>-151298.79354629366</v>
      </c>
      <c r="AB51" s="62">
        <f t="shared" si="44"/>
        <v>-151698.32765810873</v>
      </c>
      <c r="AC51" s="62">
        <f t="shared" si="44"/>
        <v>-151971.74876037225</v>
      </c>
    </row>
    <row r="52" spans="1:29" x14ac:dyDescent="0.25">
      <c r="A52" s="30" t="str">
        <f>A33</f>
        <v>Capex costumization</v>
      </c>
      <c r="B52" s="62">
        <f>((1+B35)^B43)*B35/(((1+B35)^B43)-1)*(B33)</f>
        <v>78226.718212273947</v>
      </c>
      <c r="C52" s="62">
        <f t="shared" ref="C52:AC52" si="45">((1+C35)^C43)*C35/(((1+C35)^C43)-1)*(C33)</f>
        <v>78226.718212273947</v>
      </c>
      <c r="D52" s="62">
        <f t="shared" si="45"/>
        <v>78226.718212273947</v>
      </c>
      <c r="E52" s="62">
        <f t="shared" si="45"/>
        <v>78226.718212273947</v>
      </c>
      <c r="F52" s="62">
        <f t="shared" si="45"/>
        <v>78226.718212273947</v>
      </c>
      <c r="G52" s="62">
        <f t="shared" si="45"/>
        <v>78226.718212273947</v>
      </c>
      <c r="H52" s="62">
        <f t="shared" si="45"/>
        <v>78226.718212273947</v>
      </c>
      <c r="I52" s="62">
        <f t="shared" si="45"/>
        <v>78226.718212273947</v>
      </c>
      <c r="J52" s="62">
        <f t="shared" si="45"/>
        <v>78226.718212273947</v>
      </c>
      <c r="K52" s="62">
        <f t="shared" si="45"/>
        <v>78226.718212273947</v>
      </c>
      <c r="L52" s="62">
        <f t="shared" si="45"/>
        <v>78226.718212273947</v>
      </c>
      <c r="M52" s="62">
        <f t="shared" si="45"/>
        <v>78226.718212273947</v>
      </c>
      <c r="N52" s="62">
        <f t="shared" si="45"/>
        <v>78226.718212273947</v>
      </c>
      <c r="O52" s="62">
        <f t="shared" si="45"/>
        <v>78226.718212273947</v>
      </c>
      <c r="P52" s="62">
        <f t="shared" si="45"/>
        <v>78226.718212273947</v>
      </c>
      <c r="Q52" s="62">
        <f t="shared" si="45"/>
        <v>78226.718212273947</v>
      </c>
      <c r="R52" s="62">
        <f t="shared" si="45"/>
        <v>78226.718212273947</v>
      </c>
      <c r="S52" s="62">
        <f t="shared" si="45"/>
        <v>78226.718212273947</v>
      </c>
      <c r="T52" s="62">
        <f t="shared" si="45"/>
        <v>78226.718212273947</v>
      </c>
      <c r="U52" s="62">
        <f t="shared" si="45"/>
        <v>78226.718212273947</v>
      </c>
      <c r="V52" s="62">
        <f t="shared" si="45"/>
        <v>78226.718212273947</v>
      </c>
      <c r="W52" s="62">
        <f t="shared" si="45"/>
        <v>78226.718212273947</v>
      </c>
      <c r="X52" s="62">
        <f t="shared" si="45"/>
        <v>78226.718212273947</v>
      </c>
      <c r="Y52" s="62">
        <f t="shared" si="45"/>
        <v>78226.718212273947</v>
      </c>
      <c r="Z52" s="62">
        <f t="shared" si="45"/>
        <v>78226.718212273947</v>
      </c>
      <c r="AA52" s="62">
        <f t="shared" si="45"/>
        <v>78226.718212273947</v>
      </c>
      <c r="AB52" s="62">
        <f t="shared" si="45"/>
        <v>78226.718212273947</v>
      </c>
      <c r="AC52" s="62">
        <f t="shared" si="45"/>
        <v>78226.718212273947</v>
      </c>
    </row>
    <row r="53" spans="1:29" x14ac:dyDescent="0.25">
      <c r="A53" s="30" t="str">
        <f>A34</f>
        <v>Residual value (costumization)</v>
      </c>
      <c r="B53" s="62">
        <f>((1+B35)^B43)*B35/(((1+B35)^B43)-1)*(B34)</f>
        <v>-7822.6718212273945</v>
      </c>
      <c r="C53" s="62">
        <f t="shared" ref="C53:AC53" si="46">((1+C35)^C43)*C35/(((1+C35)^C43)-1)*(C34)</f>
        <v>-7822.6718212273945</v>
      </c>
      <c r="D53" s="62">
        <f t="shared" si="46"/>
        <v>-7822.6718212273945</v>
      </c>
      <c r="E53" s="62">
        <f t="shared" si="46"/>
        <v>-7822.6718212273945</v>
      </c>
      <c r="F53" s="62">
        <f t="shared" si="46"/>
        <v>-7822.6718212273945</v>
      </c>
      <c r="G53" s="62">
        <f t="shared" si="46"/>
        <v>-7822.6718212273945</v>
      </c>
      <c r="H53" s="62">
        <f t="shared" si="46"/>
        <v>-7822.6718212273945</v>
      </c>
      <c r="I53" s="62">
        <f t="shared" si="46"/>
        <v>-7822.6718212273945</v>
      </c>
      <c r="J53" s="62">
        <f t="shared" si="46"/>
        <v>-7822.6718212273945</v>
      </c>
      <c r="K53" s="62">
        <f t="shared" si="46"/>
        <v>-7822.6718212273945</v>
      </c>
      <c r="L53" s="62">
        <f t="shared" si="46"/>
        <v>-7822.6718212273945</v>
      </c>
      <c r="M53" s="62">
        <f t="shared" si="46"/>
        <v>-7822.6718212273945</v>
      </c>
      <c r="N53" s="62">
        <f t="shared" si="46"/>
        <v>-7822.6718212273945</v>
      </c>
      <c r="O53" s="62">
        <f t="shared" si="46"/>
        <v>-7822.6718212273945</v>
      </c>
      <c r="P53" s="62">
        <f t="shared" si="46"/>
        <v>-7822.6718212273945</v>
      </c>
      <c r="Q53" s="62">
        <f t="shared" si="46"/>
        <v>-7822.6718212273945</v>
      </c>
      <c r="R53" s="62">
        <f t="shared" si="46"/>
        <v>-7822.6718212273945</v>
      </c>
      <c r="S53" s="62">
        <f t="shared" si="46"/>
        <v>-7822.6718212273945</v>
      </c>
      <c r="T53" s="62">
        <f t="shared" si="46"/>
        <v>-7822.6718212273945</v>
      </c>
      <c r="U53" s="62">
        <f t="shared" si="46"/>
        <v>-7822.6718212273945</v>
      </c>
      <c r="V53" s="62">
        <f t="shared" si="46"/>
        <v>-7822.6718212273945</v>
      </c>
      <c r="W53" s="62">
        <f t="shared" si="46"/>
        <v>-7822.6718212273945</v>
      </c>
      <c r="X53" s="62">
        <f t="shared" si="46"/>
        <v>-7822.6718212273945</v>
      </c>
      <c r="Y53" s="62">
        <f t="shared" si="46"/>
        <v>-7822.6718212273945</v>
      </c>
      <c r="Z53" s="62">
        <f t="shared" si="46"/>
        <v>-7822.6718212273945</v>
      </c>
      <c r="AA53" s="62">
        <f t="shared" si="46"/>
        <v>-7822.6718212273945</v>
      </c>
      <c r="AB53" s="62">
        <f t="shared" si="46"/>
        <v>-7822.6718212273945</v>
      </c>
      <c r="AC53" s="62">
        <f t="shared" si="46"/>
        <v>-7822.6718212273945</v>
      </c>
    </row>
    <row r="54" spans="1:29" x14ac:dyDescent="0.25">
      <c r="A54" s="30" t="str">
        <f t="shared" ref="A54:AC54" si="47">A36</f>
        <v>Opex fix (admin, crew, insurance)</v>
      </c>
      <c r="B54" s="62">
        <f t="shared" si="47"/>
        <v>1208235.294117647</v>
      </c>
      <c r="C54" s="62">
        <f t="shared" si="47"/>
        <v>1208235.294117647</v>
      </c>
      <c r="D54" s="62">
        <f t="shared" si="47"/>
        <v>1208235.294117647</v>
      </c>
      <c r="E54" s="62">
        <f t="shared" si="47"/>
        <v>1208235.294117647</v>
      </c>
      <c r="F54" s="62">
        <f t="shared" si="47"/>
        <v>1208235.294117647</v>
      </c>
      <c r="G54" s="62">
        <f t="shared" si="47"/>
        <v>1208235.294117647</v>
      </c>
      <c r="H54" s="62">
        <f t="shared" si="47"/>
        <v>1208235.294117647</v>
      </c>
      <c r="I54" s="62">
        <f t="shared" si="47"/>
        <v>1208235.294117647</v>
      </c>
      <c r="J54" s="62">
        <f t="shared" si="47"/>
        <v>1208235.294117647</v>
      </c>
      <c r="K54" s="62">
        <f t="shared" si="47"/>
        <v>1208235.294117647</v>
      </c>
      <c r="L54" s="62">
        <f t="shared" si="47"/>
        <v>1208235.294117647</v>
      </c>
      <c r="M54" s="62">
        <f t="shared" si="47"/>
        <v>1208235.294117647</v>
      </c>
      <c r="N54" s="62">
        <f t="shared" si="47"/>
        <v>1208235.294117647</v>
      </c>
      <c r="O54" s="62">
        <f t="shared" si="47"/>
        <v>1208235.294117647</v>
      </c>
      <c r="P54" s="62">
        <f t="shared" si="47"/>
        <v>1208235.294117647</v>
      </c>
      <c r="Q54" s="62">
        <f t="shared" si="47"/>
        <v>1208235.294117647</v>
      </c>
      <c r="R54" s="62">
        <f t="shared" si="47"/>
        <v>1208235.294117647</v>
      </c>
      <c r="S54" s="62">
        <f t="shared" si="47"/>
        <v>1208235.294117647</v>
      </c>
      <c r="T54" s="62">
        <f t="shared" si="47"/>
        <v>1208235.294117647</v>
      </c>
      <c r="U54" s="62">
        <f t="shared" si="47"/>
        <v>1208235.294117647</v>
      </c>
      <c r="V54" s="62">
        <f t="shared" si="47"/>
        <v>1208235.294117647</v>
      </c>
      <c r="W54" s="62">
        <f t="shared" si="47"/>
        <v>1208235.294117647</v>
      </c>
      <c r="X54" s="62">
        <f t="shared" si="47"/>
        <v>1208235.294117647</v>
      </c>
      <c r="Y54" s="62">
        <f t="shared" si="47"/>
        <v>1208235.294117647</v>
      </c>
      <c r="Z54" s="62">
        <f t="shared" si="47"/>
        <v>1208235.294117647</v>
      </c>
      <c r="AA54" s="62">
        <f t="shared" si="47"/>
        <v>1208235.294117647</v>
      </c>
      <c r="AB54" s="62">
        <f t="shared" si="47"/>
        <v>1208235.294117647</v>
      </c>
      <c r="AC54" s="62">
        <f t="shared" si="47"/>
        <v>1208235.294117647</v>
      </c>
    </row>
    <row r="55" spans="1:29" x14ac:dyDescent="0.25">
      <c r="A55" s="30" t="str">
        <f t="shared" ref="A55:AC55" si="48">A37</f>
        <v>Opex maintenance &amp; repair</v>
      </c>
      <c r="B55" s="62">
        <f t="shared" si="48"/>
        <v>338823.5294117647</v>
      </c>
      <c r="C55" s="62">
        <f t="shared" si="48"/>
        <v>338823.5294117647</v>
      </c>
      <c r="D55" s="62">
        <f t="shared" si="48"/>
        <v>338823.5294117647</v>
      </c>
      <c r="E55" s="62">
        <f t="shared" si="48"/>
        <v>338823.5294117647</v>
      </c>
      <c r="F55" s="62">
        <f t="shared" si="48"/>
        <v>338823.5294117647</v>
      </c>
      <c r="G55" s="62">
        <f t="shared" si="48"/>
        <v>338823.5294117647</v>
      </c>
      <c r="H55" s="62">
        <f t="shared" si="48"/>
        <v>338823.5294117647</v>
      </c>
      <c r="I55" s="62">
        <f t="shared" si="48"/>
        <v>338823.5294117647</v>
      </c>
      <c r="J55" s="62">
        <f t="shared" si="48"/>
        <v>338823.5294117647</v>
      </c>
      <c r="K55" s="62">
        <f t="shared" si="48"/>
        <v>338823.5294117647</v>
      </c>
      <c r="L55" s="62">
        <f t="shared" si="48"/>
        <v>338823.5294117647</v>
      </c>
      <c r="M55" s="62">
        <f t="shared" si="48"/>
        <v>338823.5294117647</v>
      </c>
      <c r="N55" s="62">
        <f t="shared" si="48"/>
        <v>338823.5294117647</v>
      </c>
      <c r="O55" s="62">
        <f t="shared" si="48"/>
        <v>338823.5294117647</v>
      </c>
      <c r="P55" s="62">
        <f t="shared" si="48"/>
        <v>338823.5294117647</v>
      </c>
      <c r="Q55" s="62">
        <f t="shared" si="48"/>
        <v>338823.5294117647</v>
      </c>
      <c r="R55" s="62">
        <f t="shared" si="48"/>
        <v>338823.5294117647</v>
      </c>
      <c r="S55" s="62">
        <f t="shared" si="48"/>
        <v>338823.5294117647</v>
      </c>
      <c r="T55" s="62">
        <f t="shared" si="48"/>
        <v>338823.5294117647</v>
      </c>
      <c r="U55" s="62">
        <f t="shared" si="48"/>
        <v>338823.5294117647</v>
      </c>
      <c r="V55" s="62">
        <f t="shared" si="48"/>
        <v>338823.5294117647</v>
      </c>
      <c r="W55" s="62">
        <f t="shared" si="48"/>
        <v>338823.5294117647</v>
      </c>
      <c r="X55" s="62">
        <f t="shared" si="48"/>
        <v>338823.5294117647</v>
      </c>
      <c r="Y55" s="62">
        <f t="shared" si="48"/>
        <v>338823.5294117647</v>
      </c>
      <c r="Z55" s="62">
        <f t="shared" si="48"/>
        <v>338823.5294117647</v>
      </c>
      <c r="AA55" s="62">
        <f t="shared" si="48"/>
        <v>338823.5294117647</v>
      </c>
      <c r="AB55" s="62">
        <f t="shared" si="48"/>
        <v>338823.5294117647</v>
      </c>
      <c r="AC55" s="62">
        <f t="shared" si="48"/>
        <v>338823.5294117647</v>
      </c>
    </row>
    <row r="56" spans="1:29" x14ac:dyDescent="0.25">
      <c r="A56" s="30" t="str">
        <f>A38</f>
        <v>Opex var (mode-fees)</v>
      </c>
      <c r="B56" s="62">
        <f>B38*B47</f>
        <v>101496.22349468413</v>
      </c>
      <c r="C56" s="62">
        <f t="shared" ref="C56:AC56" si="49">C38*C47</f>
        <v>101496.22349468413</v>
      </c>
      <c r="D56" s="62">
        <f t="shared" si="49"/>
        <v>101496.22349468413</v>
      </c>
      <c r="E56" s="62">
        <f t="shared" si="49"/>
        <v>101496.22349468413</v>
      </c>
      <c r="F56" s="62">
        <f t="shared" si="49"/>
        <v>101496.22349468413</v>
      </c>
      <c r="G56" s="62">
        <f t="shared" si="49"/>
        <v>101496.22349468413</v>
      </c>
      <c r="H56" s="62">
        <f t="shared" si="49"/>
        <v>101496.22349468413</v>
      </c>
      <c r="I56" s="62">
        <f t="shared" si="49"/>
        <v>101496.22349468413</v>
      </c>
      <c r="J56" s="62">
        <f t="shared" si="49"/>
        <v>101496.22349468413</v>
      </c>
      <c r="K56" s="62">
        <f t="shared" si="49"/>
        <v>101496.22349468413</v>
      </c>
      <c r="L56" s="62">
        <f t="shared" si="49"/>
        <v>101496.22349468413</v>
      </c>
      <c r="M56" s="62">
        <f t="shared" si="49"/>
        <v>101496.22349468413</v>
      </c>
      <c r="N56" s="62">
        <f t="shared" si="49"/>
        <v>101496.22349468413</v>
      </c>
      <c r="O56" s="62">
        <f t="shared" si="49"/>
        <v>101496.22349468413</v>
      </c>
      <c r="P56" s="62">
        <f t="shared" si="49"/>
        <v>101496.22349468413</v>
      </c>
      <c r="Q56" s="62">
        <f t="shared" si="49"/>
        <v>101496.22349468413</v>
      </c>
      <c r="R56" s="62">
        <f t="shared" si="49"/>
        <v>101496.22349468413</v>
      </c>
      <c r="S56" s="62">
        <f t="shared" si="49"/>
        <v>101496.22349468413</v>
      </c>
      <c r="T56" s="62">
        <f t="shared" si="49"/>
        <v>101496.22349468413</v>
      </c>
      <c r="U56" s="62">
        <f t="shared" si="49"/>
        <v>101496.22349468413</v>
      </c>
      <c r="V56" s="62">
        <f t="shared" si="49"/>
        <v>101496.22349468413</v>
      </c>
      <c r="W56" s="62">
        <f t="shared" si="49"/>
        <v>101496.22349468413</v>
      </c>
      <c r="X56" s="62">
        <f t="shared" si="49"/>
        <v>101496.22349468413</v>
      </c>
      <c r="Y56" s="62">
        <f t="shared" si="49"/>
        <v>101496.22349468413</v>
      </c>
      <c r="Z56" s="62">
        <f t="shared" si="49"/>
        <v>101496.22349468413</v>
      </c>
      <c r="AA56" s="62">
        <f t="shared" si="49"/>
        <v>101496.22349468413</v>
      </c>
      <c r="AB56" s="62">
        <f t="shared" si="49"/>
        <v>101496.22349468413</v>
      </c>
      <c r="AC56" s="62">
        <f t="shared" si="49"/>
        <v>101496.22349468413</v>
      </c>
    </row>
    <row r="57" spans="1:29" x14ac:dyDescent="0.25">
      <c r="A57" s="30" t="str">
        <f>A40</f>
        <v>Fuel Cost</v>
      </c>
      <c r="B57" s="62">
        <f>B39*B40*B47</f>
        <v>14810320.463820536</v>
      </c>
      <c r="C57" s="62">
        <f t="shared" ref="C57:AC57" si="50">C39*C40*C47</f>
        <v>14801110.273609234</v>
      </c>
      <c r="D57" s="62">
        <f t="shared" si="50"/>
        <v>14787929.0550112</v>
      </c>
      <c r="E57" s="62">
        <f t="shared" si="50"/>
        <v>14769078.461440364</v>
      </c>
      <c r="F57" s="62">
        <f t="shared" si="50"/>
        <v>14742149.200480217</v>
      </c>
      <c r="G57" s="62">
        <f t="shared" si="50"/>
        <v>14703740.591732077</v>
      </c>
      <c r="H57" s="62">
        <f t="shared" si="50"/>
        <v>14649088.606300512</v>
      </c>
      <c r="I57" s="62">
        <f t="shared" si="50"/>
        <v>14571594.165850461</v>
      </c>
      <c r="J57" s="62">
        <f t="shared" si="50"/>
        <v>14462270.46302028</v>
      </c>
      <c r="K57" s="62">
        <f t="shared" si="50"/>
        <v>14309191.600794135</v>
      </c>
      <c r="L57" s="62">
        <f t="shared" si="50"/>
        <v>14097151.526552314</v>
      </c>
      <c r="M57" s="62">
        <f t="shared" si="50"/>
        <v>13807955.810887519</v>
      </c>
      <c r="N57" s="62">
        <f t="shared" si="50"/>
        <v>13422045.8442837</v>
      </c>
      <c r="O57" s="62">
        <f t="shared" si="50"/>
        <v>12922321.723261854</v>
      </c>
      <c r="P57" s="62">
        <f t="shared" si="50"/>
        <v>12300636.271412892</v>
      </c>
      <c r="Q57" s="62">
        <f t="shared" si="50"/>
        <v>11565862.646750338</v>
      </c>
      <c r="R57" s="62">
        <f t="shared" si="50"/>
        <v>10749760.048071375</v>
      </c>
      <c r="S57" s="62">
        <f t="shared" si="50"/>
        <v>9905202.9123351518</v>
      </c>
      <c r="T57" s="62">
        <f t="shared" si="50"/>
        <v>9094212.6952786781</v>
      </c>
      <c r="U57" s="62">
        <f t="shared" si="50"/>
        <v>8370541.1640711045</v>
      </c>
      <c r="V57" s="62">
        <f t="shared" si="50"/>
        <v>7766453.2767511569</v>
      </c>
      <c r="W57" s="62">
        <f t="shared" si="50"/>
        <v>7289928.5635603443</v>
      </c>
      <c r="X57" s="62">
        <f t="shared" si="50"/>
        <v>6930651.2365163462</v>
      </c>
      <c r="Y57" s="62">
        <f t="shared" si="50"/>
        <v>6668944.9594173133</v>
      </c>
      <c r="Z57" s="62">
        <f t="shared" si="50"/>
        <v>6483071.0390209779</v>
      </c>
      <c r="AA57" s="62">
        <f t="shared" si="50"/>
        <v>6353418.2469961643</v>
      </c>
      <c r="AB57" s="62">
        <f t="shared" si="50"/>
        <v>6264117.4925154448</v>
      </c>
      <c r="AC57" s="62">
        <f t="shared" si="50"/>
        <v>6203144.5767225837</v>
      </c>
    </row>
    <row r="58" spans="1:29" ht="15.75" thickBot="1" x14ac:dyDescent="0.3">
      <c r="A58" s="59" t="str">
        <f>A21</f>
        <v>Emission Cost</v>
      </c>
      <c r="B58" s="62">
        <f>B41*B47</f>
        <v>0</v>
      </c>
      <c r="C58" s="62">
        <f t="shared" ref="C58:AC58" si="51">C41*C47</f>
        <v>0</v>
      </c>
      <c r="D58" s="62">
        <f t="shared" si="51"/>
        <v>0</v>
      </c>
      <c r="E58" s="62">
        <f t="shared" si="51"/>
        <v>0</v>
      </c>
      <c r="F58" s="62">
        <f t="shared" si="51"/>
        <v>0</v>
      </c>
      <c r="G58" s="62">
        <f t="shared" si="51"/>
        <v>0</v>
      </c>
      <c r="H58" s="62">
        <f t="shared" si="51"/>
        <v>0</v>
      </c>
      <c r="I58" s="62">
        <f t="shared" si="51"/>
        <v>0</v>
      </c>
      <c r="J58" s="62">
        <f t="shared" si="51"/>
        <v>0</v>
      </c>
      <c r="K58" s="62">
        <f t="shared" si="51"/>
        <v>0</v>
      </c>
      <c r="L58" s="62">
        <f t="shared" si="51"/>
        <v>0</v>
      </c>
      <c r="M58" s="62">
        <f t="shared" si="51"/>
        <v>0</v>
      </c>
      <c r="N58" s="62">
        <f t="shared" si="51"/>
        <v>0</v>
      </c>
      <c r="O58" s="62">
        <f t="shared" si="51"/>
        <v>0</v>
      </c>
      <c r="P58" s="62">
        <f t="shared" si="51"/>
        <v>0</v>
      </c>
      <c r="Q58" s="62">
        <f t="shared" si="51"/>
        <v>0</v>
      </c>
      <c r="R58" s="62">
        <f t="shared" si="51"/>
        <v>0</v>
      </c>
      <c r="S58" s="62">
        <f t="shared" si="51"/>
        <v>0</v>
      </c>
      <c r="T58" s="62">
        <f t="shared" si="51"/>
        <v>0</v>
      </c>
      <c r="U58" s="62">
        <f t="shared" si="51"/>
        <v>0</v>
      </c>
      <c r="V58" s="62">
        <f t="shared" si="51"/>
        <v>0</v>
      </c>
      <c r="W58" s="62">
        <f t="shared" si="51"/>
        <v>0</v>
      </c>
      <c r="X58" s="62">
        <f t="shared" si="51"/>
        <v>0</v>
      </c>
      <c r="Y58" s="62">
        <f t="shared" si="51"/>
        <v>0</v>
      </c>
      <c r="Z58" s="62">
        <f t="shared" si="51"/>
        <v>0</v>
      </c>
      <c r="AA58" s="62">
        <f t="shared" si="51"/>
        <v>0</v>
      </c>
      <c r="AB58" s="62">
        <f t="shared" si="51"/>
        <v>0</v>
      </c>
      <c r="AC58" s="62">
        <f t="shared" si="51"/>
        <v>0</v>
      </c>
    </row>
    <row r="59" spans="1:29" ht="15.75" thickBot="1" x14ac:dyDescent="0.3">
      <c r="A59" s="31" t="s">
        <v>209</v>
      </c>
      <c r="B59" s="64">
        <f>B50+B51+B52+B53+B54+B55+B56+B57+B58</f>
        <v>18756859.752917886</v>
      </c>
      <c r="C59" s="64">
        <f t="shared" ref="C59:AC59" si="52">C50+C51+C52+C53+C54+C55+C56+C57+C58</f>
        <v>18746835.678828083</v>
      </c>
      <c r="D59" s="64">
        <f t="shared" si="52"/>
        <v>18732489.40358578</v>
      </c>
      <c r="E59" s="64">
        <f t="shared" si="52"/>
        <v>18711972.114554875</v>
      </c>
      <c r="F59" s="64">
        <f t="shared" si="52"/>
        <v>18682660.778007668</v>
      </c>
      <c r="G59" s="64">
        <f t="shared" si="52"/>
        <v>18640852.432608917</v>
      </c>
      <c r="H59" s="64">
        <f t="shared" si="52"/>
        <v>18581358.388140183</v>
      </c>
      <c r="I59" s="64">
        <f t="shared" si="52"/>
        <v>18496988.917975172</v>
      </c>
      <c r="J59" s="64">
        <f t="shared" si="52"/>
        <v>18377948.021291073</v>
      </c>
      <c r="K59" s="64">
        <f t="shared" si="52"/>
        <v>18211226.394206725</v>
      </c>
      <c r="L59" s="64">
        <f t="shared" si="52"/>
        <v>17980217.924334999</v>
      </c>
      <c r="M59" s="64">
        <f t="shared" si="52"/>
        <v>17665017.247870699</v>
      </c>
      <c r="N59" s="64">
        <f t="shared" si="52"/>
        <v>17244159.400531285</v>
      </c>
      <c r="O59" s="64">
        <f t="shared" si="52"/>
        <v>16698751.647953983</v>
      </c>
      <c r="P59" s="64">
        <f t="shared" si="52"/>
        <v>16019535.383696862</v>
      </c>
      <c r="Q59" s="64">
        <f t="shared" si="52"/>
        <v>15215726.435566746</v>
      </c>
      <c r="R59" s="64">
        <f t="shared" si="52"/>
        <v>14321560.511914343</v>
      </c>
      <c r="S59" s="64">
        <f t="shared" si="52"/>
        <v>13394592.244289424</v>
      </c>
      <c r="T59" s="64">
        <f t="shared" si="52"/>
        <v>12502812.592274126</v>
      </c>
      <c r="U59" s="64">
        <f t="shared" si="52"/>
        <v>11705596.775489796</v>
      </c>
      <c r="V59" s="64">
        <f t="shared" si="52"/>
        <v>11039006.718337271</v>
      </c>
      <c r="W59" s="64">
        <f t="shared" si="52"/>
        <v>10512428.960614987</v>
      </c>
      <c r="X59" s="64">
        <f t="shared" si="52"/>
        <v>10114958.939080827</v>
      </c>
      <c r="Y59" s="64">
        <f t="shared" si="52"/>
        <v>9825177.9684730005</v>
      </c>
      <c r="Z59" s="64">
        <f t="shared" si="52"/>
        <v>9619231.0483650453</v>
      </c>
      <c r="AA59" s="64">
        <f t="shared" si="52"/>
        <v>9475510.047915969</v>
      </c>
      <c r="AB59" s="64">
        <f t="shared" si="52"/>
        <v>9376487.2967144139</v>
      </c>
      <c r="AC59" s="64">
        <f t="shared" si="52"/>
        <v>9308861.1340998076</v>
      </c>
    </row>
    <row r="60" spans="1:29" ht="15.75" thickBot="1" x14ac:dyDescent="0.3">
      <c r="AC60" s="32"/>
    </row>
    <row r="61" spans="1:29" ht="15.75" thickBot="1" x14ac:dyDescent="0.3">
      <c r="A61" s="26" t="s">
        <v>208</v>
      </c>
      <c r="B61" s="27">
        <v>2023</v>
      </c>
      <c r="C61" s="27">
        <v>2024</v>
      </c>
      <c r="D61" s="27">
        <v>2025</v>
      </c>
      <c r="E61" s="27">
        <v>2026</v>
      </c>
      <c r="F61" s="27">
        <v>2027</v>
      </c>
      <c r="G61" s="27">
        <v>2028</v>
      </c>
      <c r="H61" s="27">
        <v>2029</v>
      </c>
      <c r="I61" s="27">
        <v>2030</v>
      </c>
      <c r="J61" s="27">
        <v>2031</v>
      </c>
      <c r="K61" s="27">
        <v>2032</v>
      </c>
      <c r="L61" s="27">
        <v>2033</v>
      </c>
      <c r="M61" s="27">
        <v>2034</v>
      </c>
      <c r="N61" s="27">
        <v>2035</v>
      </c>
      <c r="O61" s="27">
        <v>2036</v>
      </c>
      <c r="P61" s="27">
        <v>2037</v>
      </c>
      <c r="Q61" s="27">
        <v>2038</v>
      </c>
      <c r="R61" s="27">
        <v>2039</v>
      </c>
      <c r="S61" s="27">
        <v>2040</v>
      </c>
      <c r="T61" s="27">
        <v>2041</v>
      </c>
      <c r="U61" s="27">
        <v>2042</v>
      </c>
      <c r="V61" s="27">
        <v>2043</v>
      </c>
      <c r="W61" s="27">
        <v>2044</v>
      </c>
      <c r="X61" s="27">
        <v>2045</v>
      </c>
      <c r="Y61" s="27">
        <v>2046</v>
      </c>
      <c r="Z61" s="27">
        <v>2047</v>
      </c>
      <c r="AA61" s="27">
        <v>2048</v>
      </c>
      <c r="AB61" s="27">
        <v>2049</v>
      </c>
      <c r="AC61" s="28">
        <v>2050</v>
      </c>
    </row>
    <row r="62" spans="1:29" x14ac:dyDescent="0.25">
      <c r="A62" s="29" t="str">
        <f t="shared" ref="A62:A69" si="53">A50</f>
        <v>Capex vehicle</v>
      </c>
      <c r="B62" s="65">
        <f>((1+B35)^B42)*B35/(((1+B35)^B42)-1)*(B31)/B47</f>
        <v>19.541646546706382</v>
      </c>
      <c r="C62" s="65">
        <f t="shared" ref="C62:AC62" si="54">((1+C35)^C42)*C35/(((1+C35)^C42)-1)*(C31)/C47</f>
        <v>19.535142908407877</v>
      </c>
      <c r="D62" s="65">
        <f t="shared" si="54"/>
        <v>19.525833095040429</v>
      </c>
      <c r="E62" s="65">
        <f t="shared" si="54"/>
        <v>19.512514752322947</v>
      </c>
      <c r="F62" s="65">
        <f t="shared" si="54"/>
        <v>19.493479901741438</v>
      </c>
      <c r="G62" s="65">
        <f t="shared" si="54"/>
        <v>19.466313056359834</v>
      </c>
      <c r="H62" s="65">
        <f t="shared" si="54"/>
        <v>19.427620803779718</v>
      </c>
      <c r="I62" s="65">
        <f t="shared" si="54"/>
        <v>19.372683351719548</v>
      </c>
      <c r="J62" s="65">
        <f t="shared" si="54"/>
        <v>19.295034542384581</v>
      </c>
      <c r="K62" s="65">
        <f t="shared" si="54"/>
        <v>19.186017014978848</v>
      </c>
      <c r="L62" s="65">
        <f t="shared" si="54"/>
        <v>19.03444307729697</v>
      </c>
      <c r="M62" s="65">
        <f t="shared" si="54"/>
        <v>18.826640879127403</v>
      </c>
      <c r="N62" s="65">
        <f t="shared" si="54"/>
        <v>18.547376991970825</v>
      </c>
      <c r="O62" s="65">
        <f t="shared" si="54"/>
        <v>18.182325141641847</v>
      </c>
      <c r="P62" s="65">
        <f t="shared" si="54"/>
        <v>17.722604037923674</v>
      </c>
      <c r="Q62" s="65">
        <f t="shared" si="54"/>
        <v>17.170951909758209</v>
      </c>
      <c r="R62" s="65">
        <f t="shared" si="54"/>
        <v>16.547158217048082</v>
      </c>
      <c r="S62" s="65">
        <f t="shared" si="54"/>
        <v>15.888621775015123</v>
      </c>
      <c r="T62" s="65">
        <f t="shared" si="54"/>
        <v>15.243044098403505</v>
      </c>
      <c r="U62" s="65">
        <f t="shared" si="54"/>
        <v>14.655361451100672</v>
      </c>
      <c r="V62" s="65">
        <f t="shared" si="54"/>
        <v>14.15591488851158</v>
      </c>
      <c r="W62" s="65">
        <f t="shared" si="54"/>
        <v>13.755947637689308</v>
      </c>
      <c r="X62" s="65">
        <f t="shared" si="54"/>
        <v>13.450754873498525</v>
      </c>
      <c r="Y62" s="65">
        <f t="shared" si="54"/>
        <v>13.226413715323233</v>
      </c>
      <c r="Z62" s="65">
        <f t="shared" si="54"/>
        <v>13.066013032696132</v>
      </c>
      <c r="AA62" s="65">
        <f t="shared" si="54"/>
        <v>12.953595842091289</v>
      </c>
      <c r="AB62" s="65">
        <f t="shared" si="54"/>
        <v>12.875908653682803</v>
      </c>
      <c r="AC62" s="65">
        <f t="shared" si="54"/>
        <v>12.822743439353784</v>
      </c>
    </row>
    <row r="63" spans="1:29" x14ac:dyDescent="0.25">
      <c r="A63" s="30" t="str">
        <f t="shared" si="53"/>
        <v>Residual value (vehicle)</v>
      </c>
      <c r="B63" s="66">
        <f>((1+B35)^B42)*B35/(((1+B35)^B42)-1)*(B32)/B47</f>
        <v>-0.97847824935465733</v>
      </c>
      <c r="C63" s="66">
        <f t="shared" ref="C63:AC63" si="55">((1+C35)^C42)*C35/(((1+C35)^C42)-1)*(C32)/C47</f>
        <v>-0.9787569767103077</v>
      </c>
      <c r="D63" s="66">
        <f t="shared" si="55"/>
        <v>-0.97915596871176991</v>
      </c>
      <c r="E63" s="66">
        <f t="shared" si="55"/>
        <v>-0.97972675482823313</v>
      </c>
      <c r="F63" s="66">
        <f t="shared" si="55"/>
        <v>-0.98054253413886938</v>
      </c>
      <c r="G63" s="66">
        <f t="shared" si="55"/>
        <v>-0.98170682751236671</v>
      </c>
      <c r="H63" s="66">
        <f t="shared" si="55"/>
        <v>-0.98336506690865744</v>
      </c>
      <c r="I63" s="66">
        <f t="shared" si="55"/>
        <v>-0.98571952913980765</v>
      </c>
      <c r="J63" s="66">
        <f t="shared" si="55"/>
        <v>-0.98904733525416333</v>
      </c>
      <c r="K63" s="66">
        <f t="shared" si="55"/>
        <v>-0.99371951500012301</v>
      </c>
      <c r="L63" s="66">
        <f t="shared" si="55"/>
        <v>-1.0002155409007751</v>
      </c>
      <c r="M63" s="66">
        <f t="shared" si="55"/>
        <v>-1.0091213493937565</v>
      </c>
      <c r="N63" s="66">
        <f t="shared" si="55"/>
        <v>-1.021089801700467</v>
      </c>
      <c r="O63" s="66">
        <f t="shared" si="55"/>
        <v>-1.0367348810002803</v>
      </c>
      <c r="P63" s="66">
        <f t="shared" si="55"/>
        <v>-1.0564372140167737</v>
      </c>
      <c r="Q63" s="66">
        <f t="shared" si="55"/>
        <v>-1.0800794480810079</v>
      </c>
      <c r="R63" s="66">
        <f t="shared" si="55"/>
        <v>-1.1068134634828701</v>
      </c>
      <c r="S63" s="66">
        <f t="shared" si="55"/>
        <v>-1.1350364538557114</v>
      </c>
      <c r="T63" s="66">
        <f t="shared" si="55"/>
        <v>-1.1627040685676377</v>
      </c>
      <c r="U63" s="66">
        <f t="shared" si="55"/>
        <v>-1.1878904677377591</v>
      </c>
      <c r="V63" s="66">
        <f t="shared" si="55"/>
        <v>-1.2092953204201489</v>
      </c>
      <c r="W63" s="66">
        <f t="shared" si="55"/>
        <v>-1.2264367740268176</v>
      </c>
      <c r="X63" s="66">
        <f t="shared" si="55"/>
        <v>-1.2395164639207084</v>
      </c>
      <c r="Y63" s="66">
        <f t="shared" si="55"/>
        <v>-1.2491310849853638</v>
      </c>
      <c r="Z63" s="66">
        <f t="shared" si="55"/>
        <v>-1.2560053999550969</v>
      </c>
      <c r="AA63" s="66">
        <f t="shared" si="55"/>
        <v>-1.2608232795524472</v>
      </c>
      <c r="AB63" s="66">
        <f t="shared" si="55"/>
        <v>-1.2641527304842395</v>
      </c>
      <c r="AC63" s="66">
        <f t="shared" si="55"/>
        <v>-1.2664312396697688</v>
      </c>
    </row>
    <row r="64" spans="1:29" x14ac:dyDescent="0.25">
      <c r="A64" s="30" t="str">
        <f t="shared" si="53"/>
        <v>Capex costumization</v>
      </c>
      <c r="B64" s="66">
        <f>((1+B35)^B43)*B35/(((1+B35)^B43)-1)*(B33)/B47</f>
        <v>0.65188931843561626</v>
      </c>
      <c r="C64" s="66">
        <f t="shared" ref="C64:AC64" si="56">((1+C35)^C43)*C35/(((1+C35)^C43)-1)*(C33)/C47</f>
        <v>0.65188931843561626</v>
      </c>
      <c r="D64" s="66">
        <f t="shared" si="56"/>
        <v>0.65188931843561626</v>
      </c>
      <c r="E64" s="66">
        <f t="shared" si="56"/>
        <v>0.65188931843561626</v>
      </c>
      <c r="F64" s="66">
        <f t="shared" si="56"/>
        <v>0.65188931843561626</v>
      </c>
      <c r="G64" s="66">
        <f t="shared" si="56"/>
        <v>0.65188931843561626</v>
      </c>
      <c r="H64" s="66">
        <f t="shared" si="56"/>
        <v>0.65188931843561626</v>
      </c>
      <c r="I64" s="66">
        <f t="shared" si="56"/>
        <v>0.65188931843561626</v>
      </c>
      <c r="J64" s="66">
        <f t="shared" si="56"/>
        <v>0.65188931843561626</v>
      </c>
      <c r="K64" s="66">
        <f t="shared" si="56"/>
        <v>0.65188931843561626</v>
      </c>
      <c r="L64" s="66">
        <f t="shared" si="56"/>
        <v>0.65188931843561626</v>
      </c>
      <c r="M64" s="66">
        <f t="shared" si="56"/>
        <v>0.65188931843561626</v>
      </c>
      <c r="N64" s="66">
        <f t="shared" si="56"/>
        <v>0.65188931843561626</v>
      </c>
      <c r="O64" s="66">
        <f t="shared" si="56"/>
        <v>0.65188931843561626</v>
      </c>
      <c r="P64" s="66">
        <f t="shared" si="56"/>
        <v>0.65188931843561626</v>
      </c>
      <c r="Q64" s="66">
        <f t="shared" si="56"/>
        <v>0.65188931843561626</v>
      </c>
      <c r="R64" s="66">
        <f t="shared" si="56"/>
        <v>0.65188931843561626</v>
      </c>
      <c r="S64" s="66">
        <f t="shared" si="56"/>
        <v>0.65188931843561626</v>
      </c>
      <c r="T64" s="66">
        <f t="shared" si="56"/>
        <v>0.65188931843561626</v>
      </c>
      <c r="U64" s="66">
        <f t="shared" si="56"/>
        <v>0.65188931843561626</v>
      </c>
      <c r="V64" s="66">
        <f t="shared" si="56"/>
        <v>0.65188931843561626</v>
      </c>
      <c r="W64" s="66">
        <f t="shared" si="56"/>
        <v>0.65188931843561626</v>
      </c>
      <c r="X64" s="66">
        <f t="shared" si="56"/>
        <v>0.65188931843561626</v>
      </c>
      <c r="Y64" s="66">
        <f t="shared" si="56"/>
        <v>0.65188931843561626</v>
      </c>
      <c r="Z64" s="66">
        <f t="shared" si="56"/>
        <v>0.65188931843561626</v>
      </c>
      <c r="AA64" s="66">
        <f t="shared" si="56"/>
        <v>0.65188931843561626</v>
      </c>
      <c r="AB64" s="66">
        <f t="shared" si="56"/>
        <v>0.65188931843561626</v>
      </c>
      <c r="AC64" s="66">
        <f t="shared" si="56"/>
        <v>0.65188931843561626</v>
      </c>
    </row>
    <row r="65" spans="1:29" x14ac:dyDescent="0.25">
      <c r="A65" s="30" t="str">
        <f t="shared" si="53"/>
        <v>Residual value (costumization)</v>
      </c>
      <c r="B65" s="66">
        <f>((1+B35)^B43)*B35/(((1+B35)^B43)-1)*(B34)/B47</f>
        <v>-6.5188931843561615E-2</v>
      </c>
      <c r="C65" s="66">
        <f t="shared" ref="C65:AC65" si="57">((1+C35)^C43)*C35/(((1+C35)^C43)-1)*(C34)/C47</f>
        <v>-6.5188931843561615E-2</v>
      </c>
      <c r="D65" s="66">
        <f t="shared" si="57"/>
        <v>-6.5188931843561615E-2</v>
      </c>
      <c r="E65" s="66">
        <f t="shared" si="57"/>
        <v>-6.5188931843561615E-2</v>
      </c>
      <c r="F65" s="66">
        <f t="shared" si="57"/>
        <v>-6.5188931843561615E-2</v>
      </c>
      <c r="G65" s="66">
        <f t="shared" si="57"/>
        <v>-6.5188931843561615E-2</v>
      </c>
      <c r="H65" s="66">
        <f t="shared" si="57"/>
        <v>-6.5188931843561615E-2</v>
      </c>
      <c r="I65" s="66">
        <f t="shared" si="57"/>
        <v>-6.5188931843561615E-2</v>
      </c>
      <c r="J65" s="66">
        <f t="shared" si="57"/>
        <v>-6.5188931843561615E-2</v>
      </c>
      <c r="K65" s="66">
        <f t="shared" si="57"/>
        <v>-6.5188931843561615E-2</v>
      </c>
      <c r="L65" s="66">
        <f t="shared" si="57"/>
        <v>-6.5188931843561615E-2</v>
      </c>
      <c r="M65" s="66">
        <f t="shared" si="57"/>
        <v>-6.5188931843561615E-2</v>
      </c>
      <c r="N65" s="66">
        <f t="shared" si="57"/>
        <v>-6.5188931843561615E-2</v>
      </c>
      <c r="O65" s="66">
        <f t="shared" si="57"/>
        <v>-6.5188931843561615E-2</v>
      </c>
      <c r="P65" s="66">
        <f t="shared" si="57"/>
        <v>-6.5188931843561615E-2</v>
      </c>
      <c r="Q65" s="66">
        <f t="shared" si="57"/>
        <v>-6.5188931843561615E-2</v>
      </c>
      <c r="R65" s="66">
        <f t="shared" si="57"/>
        <v>-6.5188931843561615E-2</v>
      </c>
      <c r="S65" s="66">
        <f t="shared" si="57"/>
        <v>-6.5188931843561615E-2</v>
      </c>
      <c r="T65" s="66">
        <f t="shared" si="57"/>
        <v>-6.5188931843561615E-2</v>
      </c>
      <c r="U65" s="66">
        <f t="shared" si="57"/>
        <v>-6.5188931843561615E-2</v>
      </c>
      <c r="V65" s="66">
        <f t="shared" si="57"/>
        <v>-6.5188931843561615E-2</v>
      </c>
      <c r="W65" s="66">
        <f t="shared" si="57"/>
        <v>-6.5188931843561615E-2</v>
      </c>
      <c r="X65" s="66">
        <f t="shared" si="57"/>
        <v>-6.5188931843561615E-2</v>
      </c>
      <c r="Y65" s="66">
        <f t="shared" si="57"/>
        <v>-6.5188931843561615E-2</v>
      </c>
      <c r="Z65" s="66">
        <f t="shared" si="57"/>
        <v>-6.5188931843561615E-2</v>
      </c>
      <c r="AA65" s="66">
        <f t="shared" si="57"/>
        <v>-6.5188931843561615E-2</v>
      </c>
      <c r="AB65" s="66">
        <f t="shared" si="57"/>
        <v>-6.5188931843561615E-2</v>
      </c>
      <c r="AC65" s="66">
        <f t="shared" si="57"/>
        <v>-6.5188931843561615E-2</v>
      </c>
    </row>
    <row r="66" spans="1:29" x14ac:dyDescent="0.25">
      <c r="A66" s="30" t="str">
        <f t="shared" si="53"/>
        <v>Opex fix (admin, crew, insurance)</v>
      </c>
      <c r="B66" s="66">
        <f>B36/B47</f>
        <v>10.068627450980392</v>
      </c>
      <c r="C66" s="66">
        <f t="shared" ref="C66:AC66" si="58">C36/C47</f>
        <v>10.068627450980392</v>
      </c>
      <c r="D66" s="66">
        <f t="shared" si="58"/>
        <v>10.068627450980392</v>
      </c>
      <c r="E66" s="66">
        <f t="shared" si="58"/>
        <v>10.068627450980392</v>
      </c>
      <c r="F66" s="66">
        <f t="shared" si="58"/>
        <v>10.068627450980392</v>
      </c>
      <c r="G66" s="66">
        <f t="shared" si="58"/>
        <v>10.068627450980392</v>
      </c>
      <c r="H66" s="66">
        <f t="shared" si="58"/>
        <v>10.068627450980392</v>
      </c>
      <c r="I66" s="66">
        <f t="shared" si="58"/>
        <v>10.068627450980392</v>
      </c>
      <c r="J66" s="66">
        <f t="shared" si="58"/>
        <v>10.068627450980392</v>
      </c>
      <c r="K66" s="66">
        <f t="shared" si="58"/>
        <v>10.068627450980392</v>
      </c>
      <c r="L66" s="66">
        <f t="shared" si="58"/>
        <v>10.068627450980392</v>
      </c>
      <c r="M66" s="66">
        <f t="shared" si="58"/>
        <v>10.068627450980392</v>
      </c>
      <c r="N66" s="66">
        <f t="shared" si="58"/>
        <v>10.068627450980392</v>
      </c>
      <c r="O66" s="66">
        <f t="shared" si="58"/>
        <v>10.068627450980392</v>
      </c>
      <c r="P66" s="66">
        <f t="shared" si="58"/>
        <v>10.068627450980392</v>
      </c>
      <c r="Q66" s="66">
        <f t="shared" si="58"/>
        <v>10.068627450980392</v>
      </c>
      <c r="R66" s="66">
        <f t="shared" si="58"/>
        <v>10.068627450980392</v>
      </c>
      <c r="S66" s="66">
        <f t="shared" si="58"/>
        <v>10.068627450980392</v>
      </c>
      <c r="T66" s="66">
        <f t="shared" si="58"/>
        <v>10.068627450980392</v>
      </c>
      <c r="U66" s="66">
        <f t="shared" si="58"/>
        <v>10.068627450980392</v>
      </c>
      <c r="V66" s="66">
        <f t="shared" si="58"/>
        <v>10.068627450980392</v>
      </c>
      <c r="W66" s="66">
        <f t="shared" si="58"/>
        <v>10.068627450980392</v>
      </c>
      <c r="X66" s="66">
        <f t="shared" si="58"/>
        <v>10.068627450980392</v>
      </c>
      <c r="Y66" s="66">
        <f t="shared" si="58"/>
        <v>10.068627450980392</v>
      </c>
      <c r="Z66" s="66">
        <f t="shared" si="58"/>
        <v>10.068627450980392</v>
      </c>
      <c r="AA66" s="66">
        <f t="shared" si="58"/>
        <v>10.068627450980392</v>
      </c>
      <c r="AB66" s="66">
        <f t="shared" si="58"/>
        <v>10.068627450980392</v>
      </c>
      <c r="AC66" s="66">
        <f t="shared" si="58"/>
        <v>10.068627450980392</v>
      </c>
    </row>
    <row r="67" spans="1:29" x14ac:dyDescent="0.25">
      <c r="A67" s="30" t="str">
        <f t="shared" si="53"/>
        <v>Opex maintenance &amp; repair</v>
      </c>
      <c r="B67" s="66">
        <f>B37/B47</f>
        <v>2.8235294117647056</v>
      </c>
      <c r="C67" s="66">
        <f t="shared" ref="C67:AC67" si="59">C37/C47</f>
        <v>2.8235294117647056</v>
      </c>
      <c r="D67" s="66">
        <f t="shared" si="59"/>
        <v>2.8235294117647056</v>
      </c>
      <c r="E67" s="66">
        <f t="shared" si="59"/>
        <v>2.8235294117647056</v>
      </c>
      <c r="F67" s="66">
        <f t="shared" si="59"/>
        <v>2.8235294117647056</v>
      </c>
      <c r="G67" s="66">
        <f t="shared" si="59"/>
        <v>2.8235294117647056</v>
      </c>
      <c r="H67" s="66">
        <f t="shared" si="59"/>
        <v>2.8235294117647056</v>
      </c>
      <c r="I67" s="66">
        <f t="shared" si="59"/>
        <v>2.8235294117647056</v>
      </c>
      <c r="J67" s="66">
        <f t="shared" si="59"/>
        <v>2.8235294117647056</v>
      </c>
      <c r="K67" s="66">
        <f t="shared" si="59"/>
        <v>2.8235294117647056</v>
      </c>
      <c r="L67" s="66">
        <f t="shared" si="59"/>
        <v>2.8235294117647056</v>
      </c>
      <c r="M67" s="66">
        <f t="shared" si="59"/>
        <v>2.8235294117647056</v>
      </c>
      <c r="N67" s="66">
        <f t="shared" si="59"/>
        <v>2.8235294117647056</v>
      </c>
      <c r="O67" s="66">
        <f t="shared" si="59"/>
        <v>2.8235294117647056</v>
      </c>
      <c r="P67" s="66">
        <f t="shared" si="59"/>
        <v>2.8235294117647056</v>
      </c>
      <c r="Q67" s="66">
        <f t="shared" si="59"/>
        <v>2.8235294117647056</v>
      </c>
      <c r="R67" s="66">
        <f t="shared" si="59"/>
        <v>2.8235294117647056</v>
      </c>
      <c r="S67" s="66">
        <f t="shared" si="59"/>
        <v>2.8235294117647056</v>
      </c>
      <c r="T67" s="66">
        <f t="shared" si="59"/>
        <v>2.8235294117647056</v>
      </c>
      <c r="U67" s="66">
        <f t="shared" si="59"/>
        <v>2.8235294117647056</v>
      </c>
      <c r="V67" s="66">
        <f t="shared" si="59"/>
        <v>2.8235294117647056</v>
      </c>
      <c r="W67" s="66">
        <f t="shared" si="59"/>
        <v>2.8235294117647056</v>
      </c>
      <c r="X67" s="66">
        <f t="shared" si="59"/>
        <v>2.8235294117647056</v>
      </c>
      <c r="Y67" s="66">
        <f t="shared" si="59"/>
        <v>2.8235294117647056</v>
      </c>
      <c r="Z67" s="66">
        <f t="shared" si="59"/>
        <v>2.8235294117647056</v>
      </c>
      <c r="AA67" s="66">
        <f t="shared" si="59"/>
        <v>2.8235294117647056</v>
      </c>
      <c r="AB67" s="66">
        <f t="shared" si="59"/>
        <v>2.8235294117647056</v>
      </c>
      <c r="AC67" s="66">
        <f t="shared" si="59"/>
        <v>2.8235294117647056</v>
      </c>
    </row>
    <row r="68" spans="1:29" x14ac:dyDescent="0.25">
      <c r="A68" s="30" t="str">
        <f t="shared" si="53"/>
        <v>Opex var (mode-fees)</v>
      </c>
      <c r="B68" s="66">
        <f>B38*B47/B47</f>
        <v>0.8458018624557011</v>
      </c>
      <c r="C68" s="66">
        <f t="shared" ref="C68:AC68" si="60">C38*C47/C47</f>
        <v>0.8458018624557011</v>
      </c>
      <c r="D68" s="66">
        <f t="shared" si="60"/>
        <v>0.8458018624557011</v>
      </c>
      <c r="E68" s="66">
        <f t="shared" si="60"/>
        <v>0.8458018624557011</v>
      </c>
      <c r="F68" s="66">
        <f t="shared" si="60"/>
        <v>0.8458018624557011</v>
      </c>
      <c r="G68" s="66">
        <f t="shared" si="60"/>
        <v>0.8458018624557011</v>
      </c>
      <c r="H68" s="66">
        <f t="shared" si="60"/>
        <v>0.8458018624557011</v>
      </c>
      <c r="I68" s="66">
        <f t="shared" si="60"/>
        <v>0.8458018624557011</v>
      </c>
      <c r="J68" s="66">
        <f t="shared" si="60"/>
        <v>0.8458018624557011</v>
      </c>
      <c r="K68" s="66">
        <f t="shared" si="60"/>
        <v>0.8458018624557011</v>
      </c>
      <c r="L68" s="66">
        <f t="shared" si="60"/>
        <v>0.8458018624557011</v>
      </c>
      <c r="M68" s="66">
        <f t="shared" si="60"/>
        <v>0.8458018624557011</v>
      </c>
      <c r="N68" s="66">
        <f t="shared" si="60"/>
        <v>0.8458018624557011</v>
      </c>
      <c r="O68" s="66">
        <f t="shared" si="60"/>
        <v>0.8458018624557011</v>
      </c>
      <c r="P68" s="66">
        <f t="shared" si="60"/>
        <v>0.8458018624557011</v>
      </c>
      <c r="Q68" s="66">
        <f t="shared" si="60"/>
        <v>0.8458018624557011</v>
      </c>
      <c r="R68" s="66">
        <f t="shared" si="60"/>
        <v>0.8458018624557011</v>
      </c>
      <c r="S68" s="66">
        <f t="shared" si="60"/>
        <v>0.8458018624557011</v>
      </c>
      <c r="T68" s="66">
        <f t="shared" si="60"/>
        <v>0.8458018624557011</v>
      </c>
      <c r="U68" s="66">
        <f t="shared" si="60"/>
        <v>0.8458018624557011</v>
      </c>
      <c r="V68" s="66">
        <f t="shared" si="60"/>
        <v>0.8458018624557011</v>
      </c>
      <c r="W68" s="66">
        <f t="shared" si="60"/>
        <v>0.8458018624557011</v>
      </c>
      <c r="X68" s="66">
        <f t="shared" si="60"/>
        <v>0.8458018624557011</v>
      </c>
      <c r="Y68" s="66">
        <f t="shared" si="60"/>
        <v>0.8458018624557011</v>
      </c>
      <c r="Z68" s="66">
        <f t="shared" si="60"/>
        <v>0.8458018624557011</v>
      </c>
      <c r="AA68" s="66">
        <f t="shared" si="60"/>
        <v>0.8458018624557011</v>
      </c>
      <c r="AB68" s="66">
        <f t="shared" si="60"/>
        <v>0.8458018624557011</v>
      </c>
      <c r="AC68" s="66">
        <f t="shared" si="60"/>
        <v>0.8458018624557011</v>
      </c>
    </row>
    <row r="69" spans="1:29" x14ac:dyDescent="0.25">
      <c r="A69" s="30" t="str">
        <f t="shared" si="53"/>
        <v>Fuel Cost</v>
      </c>
      <c r="B69" s="66">
        <f>B39*B40*B47/B47</f>
        <v>123.41933719850446</v>
      </c>
      <c r="C69" s="66">
        <f t="shared" ref="C69:AC69" si="61">C39*C40*C47/C47</f>
        <v>123.34258561341028</v>
      </c>
      <c r="D69" s="66">
        <f t="shared" si="61"/>
        <v>123.23274212509334</v>
      </c>
      <c r="E69" s="66">
        <f t="shared" si="61"/>
        <v>123.07565384533636</v>
      </c>
      <c r="F69" s="66">
        <f t="shared" si="61"/>
        <v>122.85124333733515</v>
      </c>
      <c r="G69" s="66">
        <f t="shared" si="61"/>
        <v>122.53117159776731</v>
      </c>
      <c r="H69" s="66">
        <f t="shared" si="61"/>
        <v>122.0757383858376</v>
      </c>
      <c r="I69" s="66">
        <f t="shared" si="61"/>
        <v>121.42995138208717</v>
      </c>
      <c r="J69" s="66">
        <f t="shared" si="61"/>
        <v>120.51892052516899</v>
      </c>
      <c r="K69" s="66">
        <f t="shared" si="61"/>
        <v>119.24326333995113</v>
      </c>
      <c r="L69" s="66">
        <f t="shared" si="61"/>
        <v>117.47626272126928</v>
      </c>
      <c r="M69" s="66">
        <f t="shared" si="61"/>
        <v>115.06629842406267</v>
      </c>
      <c r="N69" s="66">
        <f t="shared" si="61"/>
        <v>111.85038203569751</v>
      </c>
      <c r="O69" s="66">
        <f t="shared" si="61"/>
        <v>107.68601436051544</v>
      </c>
      <c r="P69" s="66">
        <f t="shared" si="61"/>
        <v>102.5053022617741</v>
      </c>
      <c r="Q69" s="66">
        <f t="shared" si="61"/>
        <v>96.38218872291948</v>
      </c>
      <c r="R69" s="66">
        <f t="shared" si="61"/>
        <v>89.581333733928119</v>
      </c>
      <c r="S69" s="66">
        <f t="shared" si="61"/>
        <v>82.543357602792938</v>
      </c>
      <c r="T69" s="66">
        <f t="shared" si="61"/>
        <v>75.78510579398899</v>
      </c>
      <c r="U69" s="66">
        <f t="shared" si="61"/>
        <v>69.754509700592536</v>
      </c>
      <c r="V69" s="66">
        <f t="shared" si="61"/>
        <v>64.720443972926304</v>
      </c>
      <c r="W69" s="66">
        <f t="shared" si="61"/>
        <v>60.7494046963362</v>
      </c>
      <c r="X69" s="66">
        <f t="shared" si="61"/>
        <v>57.755426970969552</v>
      </c>
      <c r="Y69" s="66">
        <f t="shared" si="61"/>
        <v>55.574541328477608</v>
      </c>
      <c r="Z69" s="66">
        <f t="shared" si="61"/>
        <v>54.02559199184148</v>
      </c>
      <c r="AA69" s="66">
        <f t="shared" si="61"/>
        <v>52.945152058301368</v>
      </c>
      <c r="AB69" s="66">
        <f t="shared" si="61"/>
        <v>52.200979104295371</v>
      </c>
      <c r="AC69" s="66">
        <f t="shared" si="61"/>
        <v>51.692871472688196</v>
      </c>
    </row>
    <row r="70" spans="1:29" ht="15.75" thickBot="1" x14ac:dyDescent="0.3">
      <c r="A70" s="59" t="str">
        <f t="shared" ref="A70" si="62">A58</f>
        <v>Emission Cost</v>
      </c>
      <c r="B70" s="66">
        <f>B41</f>
        <v>0</v>
      </c>
      <c r="C70" s="66">
        <f t="shared" ref="C70:AC70" si="63">C41</f>
        <v>0</v>
      </c>
      <c r="D70" s="66">
        <f t="shared" si="63"/>
        <v>0</v>
      </c>
      <c r="E70" s="66">
        <f t="shared" si="63"/>
        <v>0</v>
      </c>
      <c r="F70" s="66">
        <f t="shared" si="63"/>
        <v>0</v>
      </c>
      <c r="G70" s="66">
        <f t="shared" si="63"/>
        <v>0</v>
      </c>
      <c r="H70" s="66">
        <f t="shared" si="63"/>
        <v>0</v>
      </c>
      <c r="I70" s="66">
        <f t="shared" si="63"/>
        <v>0</v>
      </c>
      <c r="J70" s="66">
        <f t="shared" si="63"/>
        <v>0</v>
      </c>
      <c r="K70" s="66">
        <f t="shared" si="63"/>
        <v>0</v>
      </c>
      <c r="L70" s="66">
        <f t="shared" si="63"/>
        <v>0</v>
      </c>
      <c r="M70" s="66">
        <f t="shared" si="63"/>
        <v>0</v>
      </c>
      <c r="N70" s="66">
        <f t="shared" si="63"/>
        <v>0</v>
      </c>
      <c r="O70" s="66">
        <f t="shared" si="63"/>
        <v>0</v>
      </c>
      <c r="P70" s="66">
        <f t="shared" si="63"/>
        <v>0</v>
      </c>
      <c r="Q70" s="66">
        <f t="shared" si="63"/>
        <v>0</v>
      </c>
      <c r="R70" s="66">
        <f t="shared" si="63"/>
        <v>0</v>
      </c>
      <c r="S70" s="66">
        <f t="shared" si="63"/>
        <v>0</v>
      </c>
      <c r="T70" s="66">
        <f t="shared" si="63"/>
        <v>0</v>
      </c>
      <c r="U70" s="66">
        <f t="shared" si="63"/>
        <v>0</v>
      </c>
      <c r="V70" s="66">
        <f t="shared" si="63"/>
        <v>0</v>
      </c>
      <c r="W70" s="66">
        <f t="shared" si="63"/>
        <v>0</v>
      </c>
      <c r="X70" s="66">
        <f t="shared" si="63"/>
        <v>0</v>
      </c>
      <c r="Y70" s="66">
        <f t="shared" si="63"/>
        <v>0</v>
      </c>
      <c r="Z70" s="66">
        <f t="shared" si="63"/>
        <v>0</v>
      </c>
      <c r="AA70" s="66">
        <f t="shared" si="63"/>
        <v>0</v>
      </c>
      <c r="AB70" s="66">
        <f t="shared" si="63"/>
        <v>0</v>
      </c>
      <c r="AC70" s="66">
        <f t="shared" si="63"/>
        <v>0</v>
      </c>
    </row>
    <row r="71" spans="1:29" ht="15.75" thickBot="1" x14ac:dyDescent="0.3">
      <c r="A71" s="31" t="s">
        <v>63</v>
      </c>
      <c r="B71" s="76">
        <f>B62+B63+B64-B65+B66+B67+B68+B69+B70</f>
        <v>156.43754247133614</v>
      </c>
      <c r="C71" s="76">
        <f t="shared" ref="C71:AC71" si="64">C62+C63+C64-C65+C66+C67+C68+C69+C70</f>
        <v>156.35400852058783</v>
      </c>
      <c r="D71" s="76">
        <f t="shared" si="64"/>
        <v>156.23445622690195</v>
      </c>
      <c r="E71" s="76">
        <f t="shared" si="64"/>
        <v>156.06347881831104</v>
      </c>
      <c r="F71" s="76">
        <f t="shared" si="64"/>
        <v>155.81921768041769</v>
      </c>
      <c r="G71" s="76">
        <f t="shared" si="64"/>
        <v>155.47081480209476</v>
      </c>
      <c r="H71" s="76">
        <f t="shared" si="64"/>
        <v>154.97503109818862</v>
      </c>
      <c r="I71" s="76">
        <f t="shared" si="64"/>
        <v>154.27195218014688</v>
      </c>
      <c r="J71" s="76">
        <f t="shared" si="64"/>
        <v>153.27994470777938</v>
      </c>
      <c r="K71" s="76">
        <f t="shared" si="64"/>
        <v>151.89059781540982</v>
      </c>
      <c r="L71" s="76">
        <f t="shared" si="64"/>
        <v>149.96552723314545</v>
      </c>
      <c r="M71" s="76">
        <f t="shared" si="64"/>
        <v>147.33885492927629</v>
      </c>
      <c r="N71" s="76">
        <f t="shared" si="64"/>
        <v>143.83170620144784</v>
      </c>
      <c r="O71" s="76">
        <f t="shared" si="64"/>
        <v>139.286641596637</v>
      </c>
      <c r="P71" s="76">
        <f t="shared" si="64"/>
        <v>133.62650606116097</v>
      </c>
      <c r="Q71" s="76">
        <f t="shared" si="64"/>
        <v>126.92809816007666</v>
      </c>
      <c r="R71" s="76">
        <f t="shared" si="64"/>
        <v>119.4767154629733</v>
      </c>
      <c r="S71" s="76">
        <f t="shared" si="64"/>
        <v>111.75197989943233</v>
      </c>
      <c r="T71" s="76">
        <f t="shared" si="64"/>
        <v>104.32048279930484</v>
      </c>
      <c r="U71" s="76">
        <f t="shared" si="64"/>
        <v>97.677017659435421</v>
      </c>
      <c r="V71" s="76">
        <f t="shared" si="64"/>
        <v>92.12210051649771</v>
      </c>
      <c r="W71" s="76">
        <f t="shared" si="64"/>
        <v>87.733952535478664</v>
      </c>
      <c r="X71" s="76">
        <f t="shared" si="64"/>
        <v>84.421702356027339</v>
      </c>
      <c r="Y71" s="76">
        <f t="shared" si="64"/>
        <v>82.006860934295446</v>
      </c>
      <c r="Z71" s="76">
        <f t="shared" si="64"/>
        <v>80.290636600062498</v>
      </c>
      <c r="AA71" s="76">
        <f t="shared" si="64"/>
        <v>79.09296159632018</v>
      </c>
      <c r="AB71" s="76">
        <f t="shared" si="64"/>
        <v>78.267772002973913</v>
      </c>
      <c r="AC71" s="76">
        <f t="shared" si="64"/>
        <v>77.704220647852196</v>
      </c>
    </row>
    <row r="72" spans="1:29" ht="15.75" thickBot="1" x14ac:dyDescent="0.3"/>
    <row r="73" spans="1:29" ht="15.75" thickBot="1" x14ac:dyDescent="0.3">
      <c r="A73" s="26" t="s">
        <v>208</v>
      </c>
      <c r="B73" s="27">
        <v>2023</v>
      </c>
      <c r="C73" s="27">
        <v>2024</v>
      </c>
      <c r="D73" s="27">
        <v>2025</v>
      </c>
      <c r="E73" s="27">
        <v>2026</v>
      </c>
      <c r="F73" s="27">
        <v>2027</v>
      </c>
      <c r="G73" s="27">
        <v>2028</v>
      </c>
      <c r="H73" s="27">
        <v>2029</v>
      </c>
      <c r="I73" s="27">
        <v>2030</v>
      </c>
      <c r="J73" s="27">
        <v>2031</v>
      </c>
      <c r="K73" s="27">
        <v>2032</v>
      </c>
      <c r="L73" s="27">
        <v>2033</v>
      </c>
      <c r="M73" s="27">
        <v>2034</v>
      </c>
      <c r="N73" s="27">
        <v>2035</v>
      </c>
      <c r="O73" s="27">
        <v>2036</v>
      </c>
      <c r="P73" s="27">
        <v>2037</v>
      </c>
      <c r="Q73" s="27">
        <v>2038</v>
      </c>
      <c r="R73" s="27">
        <v>2039</v>
      </c>
      <c r="S73" s="27">
        <v>2040</v>
      </c>
      <c r="T73" s="27">
        <v>2041</v>
      </c>
      <c r="U73" s="27">
        <v>2042</v>
      </c>
      <c r="V73" s="27">
        <v>2043</v>
      </c>
      <c r="W73" s="27">
        <v>2044</v>
      </c>
      <c r="X73" s="27">
        <v>2045</v>
      </c>
      <c r="Y73" s="27">
        <v>2046</v>
      </c>
      <c r="Z73" s="27">
        <v>2047</v>
      </c>
      <c r="AA73" s="27">
        <v>2048</v>
      </c>
      <c r="AB73" s="27">
        <v>2049</v>
      </c>
      <c r="AC73" s="28">
        <v>2050</v>
      </c>
    </row>
    <row r="74" spans="1:29" x14ac:dyDescent="0.25">
      <c r="A74" s="29" t="str">
        <f t="shared" ref="A74:A81" si="65">A50</f>
        <v>Capex vehicle</v>
      </c>
      <c r="B74" s="65">
        <f>((1+B35)^B42)*B35/(((1+B35)^B42)-1)*(B31)/B47/(B44)</f>
        <v>2.0678991054715748E-3</v>
      </c>
      <c r="C74" s="65">
        <f t="shared" ref="C74:AC74" si="66">((1+C35)^C42)*C35/(((1+C35)^C42)-1)*(C31)/C47/(C44)</f>
        <v>2.0672108897786113E-3</v>
      </c>
      <c r="D74" s="65">
        <f t="shared" si="66"/>
        <v>2.0662257243429026E-3</v>
      </c>
      <c r="E74" s="65">
        <f t="shared" si="66"/>
        <v>2.0648163759071901E-3</v>
      </c>
      <c r="F74" s="65">
        <f t="shared" si="66"/>
        <v>2.0628021060043848E-3</v>
      </c>
      <c r="G74" s="65">
        <f t="shared" si="66"/>
        <v>2.0599273075513052E-3</v>
      </c>
      <c r="H74" s="65">
        <f t="shared" si="66"/>
        <v>2.0558328892888592E-3</v>
      </c>
      <c r="I74" s="65">
        <f t="shared" si="66"/>
        <v>2.0500194022983649E-3</v>
      </c>
      <c r="J74" s="65">
        <f t="shared" si="66"/>
        <v>2.0418025970777333E-3</v>
      </c>
      <c r="K74" s="65">
        <f t="shared" si="66"/>
        <v>2.0302663507914126E-3</v>
      </c>
      <c r="L74" s="65">
        <f t="shared" si="66"/>
        <v>2.0142267806663458E-3</v>
      </c>
      <c r="M74" s="65">
        <f t="shared" si="66"/>
        <v>1.9922371300663917E-3</v>
      </c>
      <c r="N74" s="65">
        <f t="shared" si="66"/>
        <v>1.9626853959757488E-3</v>
      </c>
      <c r="O74" s="65">
        <f t="shared" si="66"/>
        <v>1.9240555705441109E-3</v>
      </c>
      <c r="P74" s="65">
        <f t="shared" si="66"/>
        <v>1.8754078347009179E-3</v>
      </c>
      <c r="Q74" s="65">
        <f t="shared" si="66"/>
        <v>1.8170319481225618E-3</v>
      </c>
      <c r="R74" s="65">
        <f t="shared" si="66"/>
        <v>1.7510220335500617E-3</v>
      </c>
      <c r="S74" s="65">
        <f t="shared" si="66"/>
        <v>1.6813356375677379E-3</v>
      </c>
      <c r="T74" s="65">
        <f t="shared" si="66"/>
        <v>1.6130205395135985E-3</v>
      </c>
      <c r="U74" s="65">
        <f t="shared" si="66"/>
        <v>1.5508318995873728E-3</v>
      </c>
      <c r="V74" s="65">
        <f t="shared" si="66"/>
        <v>1.497980411482707E-3</v>
      </c>
      <c r="W74" s="65">
        <f t="shared" si="66"/>
        <v>1.4556558346761172E-3</v>
      </c>
      <c r="X74" s="65">
        <f t="shared" si="66"/>
        <v>1.423360304073918E-3</v>
      </c>
      <c r="Y74" s="65">
        <f t="shared" si="66"/>
        <v>1.3996204989760034E-3</v>
      </c>
      <c r="Z74" s="65">
        <f t="shared" si="66"/>
        <v>1.3826468817667865E-3</v>
      </c>
      <c r="AA74" s="65">
        <f t="shared" si="66"/>
        <v>1.370750882760983E-3</v>
      </c>
      <c r="AB74" s="65">
        <f t="shared" si="66"/>
        <v>1.3625300162627306E-3</v>
      </c>
      <c r="AC74" s="65">
        <f t="shared" si="66"/>
        <v>1.3569040676564852E-3</v>
      </c>
    </row>
    <row r="75" spans="1:29" x14ac:dyDescent="0.25">
      <c r="A75" s="30" t="str">
        <f t="shared" si="65"/>
        <v>Residual value (vehicle)</v>
      </c>
      <c r="B75" s="68">
        <f>((1+B35)^B42)*B35/(((1+B35)^B42)-1)*(B32)/B47/(B44)</f>
        <v>-1.0354267188938173E-4</v>
      </c>
      <c r="C75" s="68">
        <f t="shared" ref="C75:AC75" si="67">((1+C35)^C42)*C35/(((1+C35)^C42)-1)*(C32)/C47/(C44)</f>
        <v>-1.0357216684765161E-4</v>
      </c>
      <c r="D75" s="68">
        <f t="shared" si="67"/>
        <v>-1.0361438822346771E-4</v>
      </c>
      <c r="E75" s="68">
        <f t="shared" si="67"/>
        <v>-1.036747888707125E-4</v>
      </c>
      <c r="F75" s="68">
        <f t="shared" si="67"/>
        <v>-1.0376111472368988E-4</v>
      </c>
      <c r="G75" s="68">
        <f t="shared" si="67"/>
        <v>-1.0388432037167901E-4</v>
      </c>
      <c r="H75" s="68">
        <f t="shared" si="67"/>
        <v>-1.0405979544006957E-4</v>
      </c>
      <c r="I75" s="68">
        <f t="shared" si="67"/>
        <v>-1.0430894488251933E-4</v>
      </c>
      <c r="J75" s="68">
        <f t="shared" si="67"/>
        <v>-1.0466109367768924E-4</v>
      </c>
      <c r="K75" s="68">
        <f t="shared" si="67"/>
        <v>-1.0515550423281725E-4</v>
      </c>
      <c r="L75" s="68">
        <f t="shared" si="67"/>
        <v>-1.0584291438103441E-4</v>
      </c>
      <c r="M75" s="68">
        <f t="shared" si="67"/>
        <v>-1.067853279781753E-4</v>
      </c>
      <c r="N75" s="68">
        <f t="shared" si="67"/>
        <v>-1.0805183086777429E-4</v>
      </c>
      <c r="O75" s="68">
        <f t="shared" si="67"/>
        <v>-1.0970739481484449E-4</v>
      </c>
      <c r="P75" s="68">
        <f t="shared" si="67"/>
        <v>-1.1179229777955277E-4</v>
      </c>
      <c r="Q75" s="68">
        <f t="shared" si="67"/>
        <v>-1.1429412149005375E-4</v>
      </c>
      <c r="R75" s="68">
        <f t="shared" si="67"/>
        <v>-1.1712311782887515E-4</v>
      </c>
      <c r="S75" s="68">
        <f t="shared" si="67"/>
        <v>-1.2010967765668903E-4</v>
      </c>
      <c r="T75" s="68">
        <f t="shared" si="67"/>
        <v>-1.2303746757329499E-4</v>
      </c>
      <c r="U75" s="68">
        <f t="shared" si="67"/>
        <v>-1.2570269499870466E-4</v>
      </c>
      <c r="V75" s="68">
        <f t="shared" si="67"/>
        <v>-1.2796775877461892E-4</v>
      </c>
      <c r="W75" s="68">
        <f t="shared" si="67"/>
        <v>-1.2978166920918704E-4</v>
      </c>
      <c r="X75" s="68">
        <f t="shared" si="67"/>
        <v>-1.3116576337785275E-4</v>
      </c>
      <c r="Y75" s="68">
        <f t="shared" si="67"/>
        <v>-1.321831835963348E-4</v>
      </c>
      <c r="Z75" s="68">
        <f t="shared" si="67"/>
        <v>-1.3291062433387269E-4</v>
      </c>
      <c r="AA75" s="68">
        <f t="shared" si="67"/>
        <v>-1.3342045286269283E-4</v>
      </c>
      <c r="AB75" s="68">
        <f t="shared" si="67"/>
        <v>-1.3377277571261794E-4</v>
      </c>
      <c r="AC75" s="68">
        <f t="shared" si="67"/>
        <v>-1.3401388779574273E-4</v>
      </c>
    </row>
    <row r="76" spans="1:29" x14ac:dyDescent="0.25">
      <c r="A76" s="30" t="str">
        <f t="shared" si="65"/>
        <v>Capex costumization</v>
      </c>
      <c r="B76" s="66">
        <f>((1+B35)^B43)*B35/(((1+B35)^B43)-1)*(B33)/B47/(B44)</f>
        <v>6.8982996659853576E-5</v>
      </c>
      <c r="C76" s="66">
        <f t="shared" ref="C76:AC76" si="68">((1+C35)^C43)*C35/(((1+C35)^C43)-1)*(C33)/C47/(C44)</f>
        <v>6.8982996659853576E-5</v>
      </c>
      <c r="D76" s="66">
        <f t="shared" si="68"/>
        <v>6.8982996659853576E-5</v>
      </c>
      <c r="E76" s="66">
        <f t="shared" si="68"/>
        <v>6.8982996659853576E-5</v>
      </c>
      <c r="F76" s="66">
        <f t="shared" si="68"/>
        <v>6.8982996659853576E-5</v>
      </c>
      <c r="G76" s="66">
        <f t="shared" si="68"/>
        <v>6.8982996659853576E-5</v>
      </c>
      <c r="H76" s="66">
        <f t="shared" si="68"/>
        <v>6.8982996659853576E-5</v>
      </c>
      <c r="I76" s="66">
        <f t="shared" si="68"/>
        <v>6.8982996659853576E-5</v>
      </c>
      <c r="J76" s="66">
        <f t="shared" si="68"/>
        <v>6.8982996659853576E-5</v>
      </c>
      <c r="K76" s="66">
        <f t="shared" si="68"/>
        <v>6.8982996659853576E-5</v>
      </c>
      <c r="L76" s="66">
        <f t="shared" si="68"/>
        <v>6.8982996659853576E-5</v>
      </c>
      <c r="M76" s="66">
        <f t="shared" si="68"/>
        <v>6.8982996659853576E-5</v>
      </c>
      <c r="N76" s="66">
        <f t="shared" si="68"/>
        <v>6.8982996659853576E-5</v>
      </c>
      <c r="O76" s="66">
        <f t="shared" si="68"/>
        <v>6.8982996659853576E-5</v>
      </c>
      <c r="P76" s="66">
        <f t="shared" si="68"/>
        <v>6.8982996659853576E-5</v>
      </c>
      <c r="Q76" s="66">
        <f t="shared" si="68"/>
        <v>6.8982996659853576E-5</v>
      </c>
      <c r="R76" s="66">
        <f t="shared" si="68"/>
        <v>6.8982996659853576E-5</v>
      </c>
      <c r="S76" s="66">
        <f t="shared" si="68"/>
        <v>6.8982996659853576E-5</v>
      </c>
      <c r="T76" s="66">
        <f t="shared" si="68"/>
        <v>6.8982996659853576E-5</v>
      </c>
      <c r="U76" s="66">
        <f t="shared" si="68"/>
        <v>6.8982996659853576E-5</v>
      </c>
      <c r="V76" s="66">
        <f t="shared" si="68"/>
        <v>6.8982996659853576E-5</v>
      </c>
      <c r="W76" s="66">
        <f t="shared" si="68"/>
        <v>6.8982996659853576E-5</v>
      </c>
      <c r="X76" s="66">
        <f t="shared" si="68"/>
        <v>6.8982996659853576E-5</v>
      </c>
      <c r="Y76" s="66">
        <f t="shared" si="68"/>
        <v>6.8982996659853576E-5</v>
      </c>
      <c r="Z76" s="66">
        <f t="shared" si="68"/>
        <v>6.8982996659853576E-5</v>
      </c>
      <c r="AA76" s="66">
        <f t="shared" si="68"/>
        <v>6.8982996659853576E-5</v>
      </c>
      <c r="AB76" s="66">
        <f t="shared" si="68"/>
        <v>6.8982996659853576E-5</v>
      </c>
      <c r="AC76" s="66">
        <f t="shared" si="68"/>
        <v>6.8982996659853576E-5</v>
      </c>
    </row>
    <row r="77" spans="1:29" x14ac:dyDescent="0.25">
      <c r="A77" s="30" t="str">
        <f t="shared" si="65"/>
        <v>Residual value (costumization)</v>
      </c>
      <c r="B77" s="69">
        <f>((1+B35)^B43)*B35/(((1+B35)^B43)-1)*(B34)/B47/(B44)</f>
        <v>-6.8982996659853564E-6</v>
      </c>
      <c r="C77" s="69">
        <f t="shared" ref="C77:AC77" si="69">((1+C35)^C43)*C35/(((1+C35)^C43)-1)*(C34)/C47/(C44)</f>
        <v>-6.8982996659853564E-6</v>
      </c>
      <c r="D77" s="69">
        <f t="shared" si="69"/>
        <v>-6.8982996659853564E-6</v>
      </c>
      <c r="E77" s="69">
        <f t="shared" si="69"/>
        <v>-6.8982996659853564E-6</v>
      </c>
      <c r="F77" s="69">
        <f t="shared" si="69"/>
        <v>-6.8982996659853564E-6</v>
      </c>
      <c r="G77" s="69">
        <f t="shared" si="69"/>
        <v>-6.8982996659853564E-6</v>
      </c>
      <c r="H77" s="69">
        <f t="shared" si="69"/>
        <v>-6.8982996659853564E-6</v>
      </c>
      <c r="I77" s="69">
        <f t="shared" si="69"/>
        <v>-6.8982996659853564E-6</v>
      </c>
      <c r="J77" s="69">
        <f t="shared" si="69"/>
        <v>-6.8982996659853564E-6</v>
      </c>
      <c r="K77" s="69">
        <f t="shared" si="69"/>
        <v>-6.8982996659853564E-6</v>
      </c>
      <c r="L77" s="69">
        <f t="shared" si="69"/>
        <v>-6.8982996659853564E-6</v>
      </c>
      <c r="M77" s="69">
        <f t="shared" si="69"/>
        <v>-6.8982996659853564E-6</v>
      </c>
      <c r="N77" s="69">
        <f t="shared" si="69"/>
        <v>-6.8982996659853564E-6</v>
      </c>
      <c r="O77" s="69">
        <f t="shared" si="69"/>
        <v>-6.8982996659853564E-6</v>
      </c>
      <c r="P77" s="69">
        <f t="shared" si="69"/>
        <v>-6.8982996659853564E-6</v>
      </c>
      <c r="Q77" s="69">
        <f t="shared" si="69"/>
        <v>-6.8982996659853564E-6</v>
      </c>
      <c r="R77" s="69">
        <f t="shared" si="69"/>
        <v>-6.8982996659853564E-6</v>
      </c>
      <c r="S77" s="69">
        <f t="shared" si="69"/>
        <v>-6.8982996659853564E-6</v>
      </c>
      <c r="T77" s="69">
        <f t="shared" si="69"/>
        <v>-6.8982996659853564E-6</v>
      </c>
      <c r="U77" s="69">
        <f t="shared" si="69"/>
        <v>-6.8982996659853564E-6</v>
      </c>
      <c r="V77" s="69">
        <f t="shared" si="69"/>
        <v>-6.8982996659853564E-6</v>
      </c>
      <c r="W77" s="69">
        <f t="shared" si="69"/>
        <v>-6.8982996659853564E-6</v>
      </c>
      <c r="X77" s="69">
        <f t="shared" si="69"/>
        <v>-6.8982996659853564E-6</v>
      </c>
      <c r="Y77" s="69">
        <f t="shared" si="69"/>
        <v>-6.8982996659853564E-6</v>
      </c>
      <c r="Z77" s="69">
        <f t="shared" si="69"/>
        <v>-6.8982996659853564E-6</v>
      </c>
      <c r="AA77" s="69">
        <f t="shared" si="69"/>
        <v>-6.8982996659853564E-6</v>
      </c>
      <c r="AB77" s="69">
        <f t="shared" si="69"/>
        <v>-6.8982996659853564E-6</v>
      </c>
      <c r="AC77" s="69">
        <f t="shared" si="69"/>
        <v>-6.8982996659853564E-6</v>
      </c>
    </row>
    <row r="78" spans="1:29" x14ac:dyDescent="0.25">
      <c r="A78" s="30" t="str">
        <f t="shared" si="65"/>
        <v>Opex fix (admin, crew, insurance)</v>
      </c>
      <c r="B78" s="66">
        <f>B36/B47/(B44)</f>
        <v>1.0654632223259673E-3</v>
      </c>
      <c r="C78" s="66">
        <f t="shared" ref="C78:AC78" si="70">C36/C47/(C44)</f>
        <v>1.0654632223259673E-3</v>
      </c>
      <c r="D78" s="66">
        <f t="shared" si="70"/>
        <v>1.0654632223259673E-3</v>
      </c>
      <c r="E78" s="66">
        <f t="shared" si="70"/>
        <v>1.0654632223259673E-3</v>
      </c>
      <c r="F78" s="66">
        <f t="shared" si="70"/>
        <v>1.0654632223259673E-3</v>
      </c>
      <c r="G78" s="66">
        <f t="shared" si="70"/>
        <v>1.0654632223259673E-3</v>
      </c>
      <c r="H78" s="66">
        <f t="shared" si="70"/>
        <v>1.0654632223259673E-3</v>
      </c>
      <c r="I78" s="66">
        <f t="shared" si="70"/>
        <v>1.0654632223259673E-3</v>
      </c>
      <c r="J78" s="66">
        <f t="shared" si="70"/>
        <v>1.0654632223259673E-3</v>
      </c>
      <c r="K78" s="66">
        <f t="shared" si="70"/>
        <v>1.0654632223259673E-3</v>
      </c>
      <c r="L78" s="66">
        <f t="shared" si="70"/>
        <v>1.0654632223259673E-3</v>
      </c>
      <c r="M78" s="66">
        <f t="shared" si="70"/>
        <v>1.0654632223259673E-3</v>
      </c>
      <c r="N78" s="66">
        <f t="shared" si="70"/>
        <v>1.0654632223259673E-3</v>
      </c>
      <c r="O78" s="66">
        <f t="shared" si="70"/>
        <v>1.0654632223259673E-3</v>
      </c>
      <c r="P78" s="66">
        <f t="shared" si="70"/>
        <v>1.0654632223259673E-3</v>
      </c>
      <c r="Q78" s="66">
        <f t="shared" si="70"/>
        <v>1.0654632223259673E-3</v>
      </c>
      <c r="R78" s="66">
        <f t="shared" si="70"/>
        <v>1.0654632223259673E-3</v>
      </c>
      <c r="S78" s="66">
        <f t="shared" si="70"/>
        <v>1.0654632223259673E-3</v>
      </c>
      <c r="T78" s="66">
        <f t="shared" si="70"/>
        <v>1.0654632223259673E-3</v>
      </c>
      <c r="U78" s="66">
        <f t="shared" si="70"/>
        <v>1.0654632223259673E-3</v>
      </c>
      <c r="V78" s="66">
        <f t="shared" si="70"/>
        <v>1.0654632223259673E-3</v>
      </c>
      <c r="W78" s="66">
        <f t="shared" si="70"/>
        <v>1.0654632223259673E-3</v>
      </c>
      <c r="X78" s="66">
        <f t="shared" si="70"/>
        <v>1.0654632223259673E-3</v>
      </c>
      <c r="Y78" s="66">
        <f t="shared" si="70"/>
        <v>1.0654632223259673E-3</v>
      </c>
      <c r="Z78" s="66">
        <f t="shared" si="70"/>
        <v>1.0654632223259673E-3</v>
      </c>
      <c r="AA78" s="66">
        <f t="shared" si="70"/>
        <v>1.0654632223259673E-3</v>
      </c>
      <c r="AB78" s="66">
        <f t="shared" si="70"/>
        <v>1.0654632223259673E-3</v>
      </c>
      <c r="AC78" s="66">
        <f t="shared" si="70"/>
        <v>1.0654632223259673E-3</v>
      </c>
    </row>
    <row r="79" spans="1:29" x14ac:dyDescent="0.25">
      <c r="A79" s="30" t="str">
        <f t="shared" si="65"/>
        <v>Opex maintenance &amp; repair</v>
      </c>
      <c r="B79" s="66">
        <f>B37/B47/(B44)</f>
        <v>2.9878618113912231E-4</v>
      </c>
      <c r="C79" s="66">
        <f t="shared" ref="C79:AC79" si="71">C37/C47/(C44)</f>
        <v>2.9878618113912231E-4</v>
      </c>
      <c r="D79" s="66">
        <f t="shared" si="71"/>
        <v>2.9878618113912231E-4</v>
      </c>
      <c r="E79" s="66">
        <f t="shared" si="71"/>
        <v>2.9878618113912231E-4</v>
      </c>
      <c r="F79" s="66">
        <f t="shared" si="71"/>
        <v>2.9878618113912231E-4</v>
      </c>
      <c r="G79" s="66">
        <f t="shared" si="71"/>
        <v>2.9878618113912231E-4</v>
      </c>
      <c r="H79" s="66">
        <f t="shared" si="71"/>
        <v>2.9878618113912231E-4</v>
      </c>
      <c r="I79" s="66">
        <f t="shared" si="71"/>
        <v>2.9878618113912231E-4</v>
      </c>
      <c r="J79" s="66">
        <f t="shared" si="71"/>
        <v>2.9878618113912231E-4</v>
      </c>
      <c r="K79" s="66">
        <f t="shared" si="71"/>
        <v>2.9878618113912231E-4</v>
      </c>
      <c r="L79" s="66">
        <f t="shared" si="71"/>
        <v>2.9878618113912231E-4</v>
      </c>
      <c r="M79" s="66">
        <f t="shared" si="71"/>
        <v>2.9878618113912231E-4</v>
      </c>
      <c r="N79" s="66">
        <f t="shared" si="71"/>
        <v>2.9878618113912231E-4</v>
      </c>
      <c r="O79" s="66">
        <f t="shared" si="71"/>
        <v>2.9878618113912231E-4</v>
      </c>
      <c r="P79" s="66">
        <f t="shared" si="71"/>
        <v>2.9878618113912231E-4</v>
      </c>
      <c r="Q79" s="66">
        <f t="shared" si="71"/>
        <v>2.9878618113912231E-4</v>
      </c>
      <c r="R79" s="66">
        <f t="shared" si="71"/>
        <v>2.9878618113912231E-4</v>
      </c>
      <c r="S79" s="66">
        <f t="shared" si="71"/>
        <v>2.9878618113912231E-4</v>
      </c>
      <c r="T79" s="66">
        <f t="shared" si="71"/>
        <v>2.9878618113912231E-4</v>
      </c>
      <c r="U79" s="66">
        <f t="shared" si="71"/>
        <v>2.9878618113912231E-4</v>
      </c>
      <c r="V79" s="66">
        <f t="shared" si="71"/>
        <v>2.9878618113912231E-4</v>
      </c>
      <c r="W79" s="66">
        <f t="shared" si="71"/>
        <v>2.9878618113912231E-4</v>
      </c>
      <c r="X79" s="66">
        <f t="shared" si="71"/>
        <v>2.9878618113912231E-4</v>
      </c>
      <c r="Y79" s="66">
        <f t="shared" si="71"/>
        <v>2.9878618113912231E-4</v>
      </c>
      <c r="Z79" s="66">
        <f t="shared" si="71"/>
        <v>2.9878618113912231E-4</v>
      </c>
      <c r="AA79" s="66">
        <f t="shared" si="71"/>
        <v>2.9878618113912231E-4</v>
      </c>
      <c r="AB79" s="66">
        <f t="shared" si="71"/>
        <v>2.9878618113912231E-4</v>
      </c>
      <c r="AC79" s="66">
        <f t="shared" si="71"/>
        <v>2.9878618113912231E-4</v>
      </c>
    </row>
    <row r="80" spans="1:29" x14ac:dyDescent="0.25">
      <c r="A80" s="30" t="str">
        <f t="shared" si="65"/>
        <v>Opex var (mode-fees)</v>
      </c>
      <c r="B80" s="66">
        <f>B38*B47/B47/(B44)</f>
        <v>8.9502842587904882E-5</v>
      </c>
      <c r="C80" s="66">
        <f t="shared" ref="C80:AC80" si="72">C38*C47/C47/(C44)</f>
        <v>8.9502842587904882E-5</v>
      </c>
      <c r="D80" s="66">
        <f t="shared" si="72"/>
        <v>8.9502842587904882E-5</v>
      </c>
      <c r="E80" s="66">
        <f t="shared" si="72"/>
        <v>8.9502842587904882E-5</v>
      </c>
      <c r="F80" s="66">
        <f t="shared" si="72"/>
        <v>8.9502842587904882E-5</v>
      </c>
      <c r="G80" s="66">
        <f t="shared" si="72"/>
        <v>8.9502842587904882E-5</v>
      </c>
      <c r="H80" s="66">
        <f t="shared" si="72"/>
        <v>8.9502842587904882E-5</v>
      </c>
      <c r="I80" s="66">
        <f t="shared" si="72"/>
        <v>8.9502842587904882E-5</v>
      </c>
      <c r="J80" s="66">
        <f t="shared" si="72"/>
        <v>8.9502842587904882E-5</v>
      </c>
      <c r="K80" s="66">
        <f t="shared" si="72"/>
        <v>8.9502842587904882E-5</v>
      </c>
      <c r="L80" s="66">
        <f t="shared" si="72"/>
        <v>8.9502842587904882E-5</v>
      </c>
      <c r="M80" s="66">
        <f t="shared" si="72"/>
        <v>8.9502842587904882E-5</v>
      </c>
      <c r="N80" s="66">
        <f t="shared" si="72"/>
        <v>8.9502842587904882E-5</v>
      </c>
      <c r="O80" s="66">
        <f t="shared" si="72"/>
        <v>8.9502842587904882E-5</v>
      </c>
      <c r="P80" s="66">
        <f t="shared" si="72"/>
        <v>8.9502842587904882E-5</v>
      </c>
      <c r="Q80" s="66">
        <f t="shared" si="72"/>
        <v>8.9502842587904882E-5</v>
      </c>
      <c r="R80" s="66">
        <f t="shared" si="72"/>
        <v>8.9502842587904882E-5</v>
      </c>
      <c r="S80" s="66">
        <f t="shared" si="72"/>
        <v>8.9502842587904882E-5</v>
      </c>
      <c r="T80" s="66">
        <f t="shared" si="72"/>
        <v>8.9502842587904882E-5</v>
      </c>
      <c r="U80" s="66">
        <f t="shared" si="72"/>
        <v>8.9502842587904882E-5</v>
      </c>
      <c r="V80" s="66">
        <f t="shared" si="72"/>
        <v>8.9502842587904882E-5</v>
      </c>
      <c r="W80" s="66">
        <f t="shared" si="72"/>
        <v>8.9502842587904882E-5</v>
      </c>
      <c r="X80" s="66">
        <f t="shared" si="72"/>
        <v>8.9502842587904882E-5</v>
      </c>
      <c r="Y80" s="66">
        <f t="shared" si="72"/>
        <v>8.9502842587904882E-5</v>
      </c>
      <c r="Z80" s="66">
        <f t="shared" si="72"/>
        <v>8.9502842587904882E-5</v>
      </c>
      <c r="AA80" s="66">
        <f t="shared" si="72"/>
        <v>8.9502842587904882E-5</v>
      </c>
      <c r="AB80" s="66">
        <f t="shared" si="72"/>
        <v>8.9502842587904882E-5</v>
      </c>
      <c r="AC80" s="66">
        <f t="shared" si="72"/>
        <v>8.9502842587904882E-5</v>
      </c>
    </row>
    <row r="81" spans="1:29" x14ac:dyDescent="0.25">
      <c r="A81" s="30" t="str">
        <f t="shared" si="65"/>
        <v>Fuel Cost</v>
      </c>
      <c r="B81" s="66">
        <f>B39*B40*B47/B47/(B44)</f>
        <v>1.3060247322593066E-2</v>
      </c>
      <c r="C81" s="66">
        <f t="shared" ref="C81:AC81" si="73">C39*C40*C47/C47/(C44)</f>
        <v>1.3052125461736537E-2</v>
      </c>
      <c r="D81" s="66">
        <f t="shared" si="73"/>
        <v>1.304050181217919E-2</v>
      </c>
      <c r="E81" s="66">
        <f t="shared" si="73"/>
        <v>1.3023878713792207E-2</v>
      </c>
      <c r="F81" s="66">
        <f t="shared" si="73"/>
        <v>1.3000131570088376E-2</v>
      </c>
      <c r="G81" s="66">
        <f t="shared" si="73"/>
        <v>1.2966261544737281E-2</v>
      </c>
      <c r="H81" s="66">
        <f t="shared" si="73"/>
        <v>1.2918067554056889E-2</v>
      </c>
      <c r="I81" s="66">
        <f t="shared" si="73"/>
        <v>1.2849730304982768E-2</v>
      </c>
      <c r="J81" s="66">
        <f t="shared" si="73"/>
        <v>1.2753324923298306E-2</v>
      </c>
      <c r="K81" s="66">
        <f t="shared" si="73"/>
        <v>1.2618334744968374E-2</v>
      </c>
      <c r="L81" s="66">
        <f t="shared" si="73"/>
        <v>1.2431350552515267E-2</v>
      </c>
      <c r="M81" s="66">
        <f t="shared" si="73"/>
        <v>1.2176327875562188E-2</v>
      </c>
      <c r="N81" s="66">
        <f t="shared" si="73"/>
        <v>1.1836019263036773E-2</v>
      </c>
      <c r="O81" s="66">
        <f t="shared" si="73"/>
        <v>1.1395345434975179E-2</v>
      </c>
      <c r="P81" s="66">
        <f t="shared" si="73"/>
        <v>1.0847121932462869E-2</v>
      </c>
      <c r="Q81" s="66">
        <f t="shared" si="73"/>
        <v>1.019917340983275E-2</v>
      </c>
      <c r="R81" s="66">
        <f t="shared" si="73"/>
        <v>9.4795062152304883E-3</v>
      </c>
      <c r="S81" s="66">
        <f t="shared" si="73"/>
        <v>8.7347468362743846E-3</v>
      </c>
      <c r="T81" s="66">
        <f t="shared" si="73"/>
        <v>8.0195879147078302E-3</v>
      </c>
      <c r="U81" s="66">
        <f t="shared" si="73"/>
        <v>7.3814295979463002E-3</v>
      </c>
      <c r="V81" s="66">
        <f t="shared" si="73"/>
        <v>6.8487242299392912E-3</v>
      </c>
      <c r="W81" s="66">
        <f t="shared" si="73"/>
        <v>6.4285084334747304E-3</v>
      </c>
      <c r="X81" s="66">
        <f t="shared" si="73"/>
        <v>6.1116853937533914E-3</v>
      </c>
      <c r="Y81" s="66">
        <f t="shared" si="73"/>
        <v>5.8809038442833445E-3</v>
      </c>
      <c r="Z81" s="66">
        <f t="shared" si="73"/>
        <v>5.7169938615705268E-3</v>
      </c>
      <c r="AA81" s="66">
        <f t="shared" si="73"/>
        <v>5.6026615934710441E-3</v>
      </c>
      <c r="AB81" s="66">
        <f t="shared" si="73"/>
        <v>5.5239131327296685E-3</v>
      </c>
      <c r="AC81" s="66">
        <f t="shared" si="73"/>
        <v>5.4701451293849941E-3</v>
      </c>
    </row>
    <row r="82" spans="1:29" x14ac:dyDescent="0.25">
      <c r="A82" s="59" t="str">
        <f>A45</f>
        <v>Market failure (av. utilization)</v>
      </c>
      <c r="B82" s="66">
        <f t="shared" ref="B82:AC82" si="74">B71/B45-B71/B44</f>
        <v>1.5905051522140203E-2</v>
      </c>
      <c r="C82" s="66">
        <f t="shared" si="74"/>
        <v>1.5896558600495499E-2</v>
      </c>
      <c r="D82" s="66">
        <f t="shared" si="74"/>
        <v>1.5884403683199908E-2</v>
      </c>
      <c r="E82" s="66">
        <f t="shared" si="74"/>
        <v>1.5867020359160166E-2</v>
      </c>
      <c r="F82" s="66">
        <f t="shared" si="74"/>
        <v>1.5842186256542105E-2</v>
      </c>
      <c r="G82" s="66">
        <f t="shared" si="74"/>
        <v>1.58067640321665E-2</v>
      </c>
      <c r="H82" s="66">
        <f t="shared" si="74"/>
        <v>1.575635755537139E-2</v>
      </c>
      <c r="I82" s="66">
        <f t="shared" si="74"/>
        <v>1.5684875312433233E-2</v>
      </c>
      <c r="J82" s="66">
        <f t="shared" si="74"/>
        <v>1.5584017617348671E-2</v>
      </c>
      <c r="K82" s="66">
        <f t="shared" si="74"/>
        <v>1.5442762305125181E-2</v>
      </c>
      <c r="L82" s="66">
        <f t="shared" si="74"/>
        <v>1.5247039805839045E-2</v>
      </c>
      <c r="M82" s="66">
        <f t="shared" si="74"/>
        <v>1.4979985250616326E-2</v>
      </c>
      <c r="N82" s="66">
        <f t="shared" si="74"/>
        <v>1.4623412395208932E-2</v>
      </c>
      <c r="O82" s="66">
        <f t="shared" si="74"/>
        <v>1.4161314323550602E-2</v>
      </c>
      <c r="P82" s="66">
        <f t="shared" si="74"/>
        <v>1.3585846658360594E-2</v>
      </c>
      <c r="Q82" s="66">
        <f t="shared" si="74"/>
        <v>1.2904817532614913E-2</v>
      </c>
      <c r="R82" s="66">
        <f t="shared" si="74"/>
        <v>1.2147233235160683E-2</v>
      </c>
      <c r="S82" s="66">
        <f t="shared" si="74"/>
        <v>1.1361857070385275E-2</v>
      </c>
      <c r="T82" s="66">
        <f t="shared" si="74"/>
        <v>1.06062945474965E-2</v>
      </c>
      <c r="U82" s="66">
        <f t="shared" si="74"/>
        <v>9.9308514686426725E-3</v>
      </c>
      <c r="V82" s="66">
        <f t="shared" si="74"/>
        <v>9.3660813887506741E-3</v>
      </c>
      <c r="W82" s="66">
        <f t="shared" si="74"/>
        <v>8.9199370769549816E-3</v>
      </c>
      <c r="X82" s="66">
        <f t="shared" si="74"/>
        <v>8.5831796149918871E-3</v>
      </c>
      <c r="Y82" s="66">
        <f t="shared" si="74"/>
        <v>8.337661968628441E-3</v>
      </c>
      <c r="Z82" s="66">
        <f t="shared" si="74"/>
        <v>8.1631729295633636E-3</v>
      </c>
      <c r="AA82" s="66">
        <f t="shared" si="74"/>
        <v>8.0414049553266687E-3</v>
      </c>
      <c r="AB82" s="66">
        <f t="shared" si="74"/>
        <v>7.9575076836720052E-3</v>
      </c>
      <c r="AC82" s="66">
        <f t="shared" si="74"/>
        <v>7.9002112496000792E-3</v>
      </c>
    </row>
    <row r="83" spans="1:29" x14ac:dyDescent="0.25">
      <c r="A83" s="59" t="str">
        <f>A46</f>
        <v>Payload loss (fuel)</v>
      </c>
      <c r="B83" s="66">
        <f>B71/(B44-B46)-B71/B44</f>
        <v>1.8384620320644196E-3</v>
      </c>
      <c r="C83" s="66">
        <f t="shared" ref="C83:AC83" si="75">C71/(C44-C46)-C71/C44</f>
        <v>1.8370922187331898E-3</v>
      </c>
      <c r="D83" s="66">
        <f t="shared" si="75"/>
        <v>1.8351324017673448E-3</v>
      </c>
      <c r="E83" s="66">
        <f t="shared" si="75"/>
        <v>1.832330874647764E-3</v>
      </c>
      <c r="F83" s="66">
        <f t="shared" si="75"/>
        <v>1.8283312224126637E-3</v>
      </c>
      <c r="G83" s="66">
        <f t="shared" si="75"/>
        <v>1.8226317104782161E-3</v>
      </c>
      <c r="H83" s="66">
        <f t="shared" si="75"/>
        <v>1.8145321697713608E-3</v>
      </c>
      <c r="I83" s="66">
        <f t="shared" si="75"/>
        <v>1.8030681915587148E-3</v>
      </c>
      <c r="J83" s="66">
        <f t="shared" si="75"/>
        <v>1.7869372887594943E-3</v>
      </c>
      <c r="K83" s="66">
        <f t="shared" si="75"/>
        <v>1.7644323656814745E-3</v>
      </c>
      <c r="L83" s="66">
        <f t="shared" si="75"/>
        <v>1.7334180140543415E-3</v>
      </c>
      <c r="M83" s="66">
        <f t="shared" si="75"/>
        <v>1.6914168790974227E-3</v>
      </c>
      <c r="N83" s="66">
        <f t="shared" si="75"/>
        <v>1.6359090877081494E-3</v>
      </c>
      <c r="O83" s="66">
        <f t="shared" si="75"/>
        <v>1.5649544020270249E-3</v>
      </c>
      <c r="P83" s="66">
        <f t="shared" si="75"/>
        <v>1.4781526416355155E-3</v>
      </c>
      <c r="Q83" s="66">
        <f t="shared" si="75"/>
        <v>1.3776900644940932E-3</v>
      </c>
      <c r="R83" s="66">
        <f t="shared" si="75"/>
        <v>1.2688543715026444E-3</v>
      </c>
      <c r="S83" s="66">
        <f t="shared" si="75"/>
        <v>1.1593239960019115E-3</v>
      </c>
      <c r="T83" s="66">
        <f t="shared" si="75"/>
        <v>1.0571744809328952E-3</v>
      </c>
      <c r="U83" s="66">
        <f t="shared" si="75"/>
        <v>9.685791388764995E-4</v>
      </c>
      <c r="V83" s="66">
        <f t="shared" si="75"/>
        <v>8.9650562582462186E-4</v>
      </c>
      <c r="W83" s="66">
        <f t="shared" si="75"/>
        <v>8.4088060821714203E-4</v>
      </c>
      <c r="X83" s="66">
        <f t="shared" si="75"/>
        <v>7.99668898149513E-4</v>
      </c>
      <c r="Y83" s="66">
        <f t="shared" si="75"/>
        <v>7.7004716257136722E-4</v>
      </c>
      <c r="Z83" s="66">
        <f t="shared" si="75"/>
        <v>7.4921406650585963E-4</v>
      </c>
      <c r="AA83" s="66">
        <f t="shared" si="75"/>
        <v>7.347839704115542E-4</v>
      </c>
      <c r="AB83" s="66">
        <f t="shared" si="75"/>
        <v>7.2489376447098554E-4</v>
      </c>
      <c r="AC83" s="66">
        <f t="shared" si="75"/>
        <v>7.1816384685856501E-4</v>
      </c>
    </row>
    <row r="84" spans="1:29" ht="15.75" thickBot="1" x14ac:dyDescent="0.3">
      <c r="A84" s="59" t="str">
        <f>A21</f>
        <v>Emission Cost</v>
      </c>
      <c r="B84" s="68">
        <f>B41*B47/B47/(B44)</f>
        <v>0</v>
      </c>
      <c r="C84" s="68">
        <f t="shared" ref="C84:AC84" si="76">C41*C47/C47/(C44)</f>
        <v>0</v>
      </c>
      <c r="D84" s="68">
        <f t="shared" si="76"/>
        <v>0</v>
      </c>
      <c r="E84" s="68">
        <f t="shared" si="76"/>
        <v>0</v>
      </c>
      <c r="F84" s="68">
        <f t="shared" si="76"/>
        <v>0</v>
      </c>
      <c r="G84" s="68">
        <f t="shared" si="76"/>
        <v>0</v>
      </c>
      <c r="H84" s="68">
        <f t="shared" si="76"/>
        <v>0</v>
      </c>
      <c r="I84" s="68">
        <f t="shared" si="76"/>
        <v>0</v>
      </c>
      <c r="J84" s="68">
        <f t="shared" si="76"/>
        <v>0</v>
      </c>
      <c r="K84" s="68">
        <f t="shared" si="76"/>
        <v>0</v>
      </c>
      <c r="L84" s="68">
        <f t="shared" si="76"/>
        <v>0</v>
      </c>
      <c r="M84" s="68">
        <f t="shared" si="76"/>
        <v>0</v>
      </c>
      <c r="N84" s="68">
        <f t="shared" si="76"/>
        <v>0</v>
      </c>
      <c r="O84" s="68">
        <f t="shared" si="76"/>
        <v>0</v>
      </c>
      <c r="P84" s="68">
        <f t="shared" si="76"/>
        <v>0</v>
      </c>
      <c r="Q84" s="68">
        <f t="shared" si="76"/>
        <v>0</v>
      </c>
      <c r="R84" s="68">
        <f t="shared" si="76"/>
        <v>0</v>
      </c>
      <c r="S84" s="68">
        <f t="shared" si="76"/>
        <v>0</v>
      </c>
      <c r="T84" s="68">
        <f t="shared" si="76"/>
        <v>0</v>
      </c>
      <c r="U84" s="68">
        <f t="shared" si="76"/>
        <v>0</v>
      </c>
      <c r="V84" s="68">
        <f t="shared" si="76"/>
        <v>0</v>
      </c>
      <c r="W84" s="68">
        <f t="shared" si="76"/>
        <v>0</v>
      </c>
      <c r="X84" s="68">
        <f t="shared" si="76"/>
        <v>0</v>
      </c>
      <c r="Y84" s="68">
        <f t="shared" si="76"/>
        <v>0</v>
      </c>
      <c r="Z84" s="68">
        <f t="shared" si="76"/>
        <v>0</v>
      </c>
      <c r="AA84" s="68">
        <f t="shared" si="76"/>
        <v>0</v>
      </c>
      <c r="AB84" s="68">
        <f t="shared" si="76"/>
        <v>0</v>
      </c>
      <c r="AC84" s="68">
        <f t="shared" si="76"/>
        <v>0</v>
      </c>
    </row>
    <row r="85" spans="1:29" ht="15.75" thickBot="1" x14ac:dyDescent="0.3">
      <c r="A85" s="31" t="s">
        <v>210</v>
      </c>
      <c r="B85" s="67">
        <f>B74+B75+B76+B77+B78+B79+B80+B81+B82+B83+B84</f>
        <v>3.4283954253426743E-2</v>
      </c>
      <c r="C85" s="67">
        <f t="shared" ref="C85:AC85" si="77">C74+C75+C76+C77+C78+C79+C80+C81+C82+C83+C84</f>
        <v>3.4265251946943048E-2</v>
      </c>
      <c r="D85" s="67">
        <f t="shared" si="77"/>
        <v>3.4238486176312741E-2</v>
      </c>
      <c r="E85" s="67">
        <f t="shared" si="77"/>
        <v>3.4200208477683472E-2</v>
      </c>
      <c r="F85" s="67">
        <f t="shared" si="77"/>
        <v>3.41455269833707E-2</v>
      </c>
      <c r="G85" s="67">
        <f t="shared" si="77"/>
        <v>3.4067537217608489E-2</v>
      </c>
      <c r="H85" s="67">
        <f t="shared" si="77"/>
        <v>3.3956567316095296E-2</v>
      </c>
      <c r="I85" s="67">
        <f t="shared" si="77"/>
        <v>3.379922120943743E-2</v>
      </c>
      <c r="J85" s="67">
        <f t="shared" si="77"/>
        <v>3.3577258275853381E-2</v>
      </c>
      <c r="K85" s="67">
        <f t="shared" si="77"/>
        <v>3.3266477205380486E-2</v>
      </c>
      <c r="L85" s="67">
        <f t="shared" si="77"/>
        <v>3.2836029181740826E-2</v>
      </c>
      <c r="M85" s="67">
        <f t="shared" si="77"/>
        <v>3.2249018750411015E-2</v>
      </c>
      <c r="N85" s="67">
        <f t="shared" si="77"/>
        <v>3.1465811254108696E-2</v>
      </c>
      <c r="O85" s="67">
        <f t="shared" si="77"/>
        <v>3.0451799279328937E-2</v>
      </c>
      <c r="P85" s="67">
        <f t="shared" si="77"/>
        <v>2.9190573712427205E-2</v>
      </c>
      <c r="Q85" s="67">
        <f t="shared" si="77"/>
        <v>2.7700255776621129E-2</v>
      </c>
      <c r="R85" s="67">
        <f t="shared" si="77"/>
        <v>2.6045329680661866E-2</v>
      </c>
      <c r="S85" s="67">
        <f t="shared" si="77"/>
        <v>2.433299080561948E-2</v>
      </c>
      <c r="T85" s="67">
        <f t="shared" si="77"/>
        <v>2.2688876958124393E-2</v>
      </c>
      <c r="U85" s="67">
        <f t="shared" si="77"/>
        <v>2.1221826353100999E-2</v>
      </c>
      <c r="V85" s="67">
        <f t="shared" si="77"/>
        <v>1.9997160840269534E-2</v>
      </c>
      <c r="W85" s="67">
        <f t="shared" si="77"/>
        <v>1.9031037227160649E-2</v>
      </c>
      <c r="X85" s="67">
        <f t="shared" si="77"/>
        <v>1.830256539063772E-2</v>
      </c>
      <c r="Y85" s="67">
        <f t="shared" si="77"/>
        <v>1.7771887233909683E-2</v>
      </c>
      <c r="Z85" s="67">
        <f t="shared" si="77"/>
        <v>1.7394954058119527E-2</v>
      </c>
      <c r="AA85" s="67">
        <f t="shared" si="77"/>
        <v>1.7132017892154419E-2</v>
      </c>
      <c r="AB85" s="67">
        <f t="shared" si="77"/>
        <v>1.6950908764469634E-2</v>
      </c>
      <c r="AC85" s="67">
        <f t="shared" si="77"/>
        <v>1.682724734875124E-2</v>
      </c>
    </row>
    <row r="87" spans="1:29" x14ac:dyDescent="0.25">
      <c r="B87" s="40"/>
    </row>
    <row r="107" spans="1:2" s="3" customFormat="1" ht="21" x14ac:dyDescent="0.35">
      <c r="A107" s="2" t="str">
        <f>'Parameter Input'!A153</f>
        <v>Short-sea: Container</v>
      </c>
    </row>
    <row r="108" spans="1:2" s="3" customFormat="1" ht="21" x14ac:dyDescent="0.35">
      <c r="A108" s="2" t="s">
        <v>103</v>
      </c>
    </row>
    <row r="109" spans="1:2" x14ac:dyDescent="0.25">
      <c r="A109" s="33" t="s">
        <v>195</v>
      </c>
    </row>
    <row r="110" spans="1:2" x14ac:dyDescent="0.25">
      <c r="A110" s="33" t="s">
        <v>196</v>
      </c>
    </row>
    <row r="111" spans="1:2" ht="15.75" thickBot="1" x14ac:dyDescent="0.3">
      <c r="A111" s="34" t="s">
        <v>197</v>
      </c>
      <c r="B111" s="34"/>
    </row>
    <row r="112" spans="1:2" ht="15.75" thickBot="1" x14ac:dyDescent="0.3">
      <c r="A112" s="39" t="s">
        <v>198</v>
      </c>
      <c r="B112" s="35"/>
    </row>
    <row r="113" spans="1:44" ht="15.75" thickBot="1" x14ac:dyDescent="0.3">
      <c r="A113" s="38" t="s">
        <v>199</v>
      </c>
      <c r="B113" s="36"/>
    </row>
    <row r="114" spans="1:44" ht="15.75" thickBot="1" x14ac:dyDescent="0.3"/>
    <row r="115" spans="1:44" x14ac:dyDescent="0.25">
      <c r="A115" s="5" t="s">
        <v>200</v>
      </c>
      <c r="B115" s="6">
        <v>2023</v>
      </c>
      <c r="C115" s="6">
        <v>2050</v>
      </c>
      <c r="D115" s="7"/>
      <c r="E115" s="5" t="s">
        <v>201</v>
      </c>
      <c r="F115" s="8"/>
      <c r="G115" s="8"/>
      <c r="H115" s="8"/>
      <c r="I115" s="8"/>
      <c r="J115" s="8"/>
      <c r="K115" s="9"/>
      <c r="L115" s="10" t="s">
        <v>2</v>
      </c>
      <c r="M115" s="11"/>
      <c r="N115" s="11"/>
      <c r="O115" s="11"/>
      <c r="P115" s="12"/>
      <c r="Q115" s="13">
        <v>0</v>
      </c>
      <c r="R115" s="13">
        <v>1</v>
      </c>
      <c r="S115" s="13">
        <v>2</v>
      </c>
      <c r="T115" s="13">
        <v>3</v>
      </c>
      <c r="U115" s="13">
        <v>4</v>
      </c>
      <c r="V115" s="13">
        <v>5</v>
      </c>
      <c r="W115" s="13">
        <v>6</v>
      </c>
      <c r="X115" s="13">
        <v>7</v>
      </c>
      <c r="Y115" s="13">
        <v>8</v>
      </c>
      <c r="Z115" s="13">
        <v>9</v>
      </c>
      <c r="AA115" s="13">
        <v>10</v>
      </c>
      <c r="AB115" s="13">
        <v>11</v>
      </c>
      <c r="AC115" s="13">
        <v>12</v>
      </c>
      <c r="AD115" s="13">
        <v>13</v>
      </c>
      <c r="AE115" s="13">
        <v>14</v>
      </c>
      <c r="AF115" s="13">
        <v>15</v>
      </c>
      <c r="AG115" s="13">
        <v>16</v>
      </c>
      <c r="AH115" s="13">
        <v>17</v>
      </c>
      <c r="AI115" s="13">
        <v>18</v>
      </c>
      <c r="AJ115" s="13">
        <v>19</v>
      </c>
      <c r="AK115" s="13">
        <v>20</v>
      </c>
      <c r="AL115" s="13">
        <v>21</v>
      </c>
      <c r="AM115" s="13">
        <v>22</v>
      </c>
      <c r="AN115" s="13">
        <v>23</v>
      </c>
      <c r="AO115" s="13">
        <v>24</v>
      </c>
      <c r="AP115" s="13">
        <v>25</v>
      </c>
      <c r="AQ115" s="13">
        <v>26</v>
      </c>
      <c r="AR115" s="14">
        <v>27</v>
      </c>
    </row>
    <row r="116" spans="1:44" ht="15.75" thickBot="1" x14ac:dyDescent="0.3">
      <c r="A116" s="15"/>
      <c r="B116" s="3" t="s">
        <v>202</v>
      </c>
      <c r="C116" s="3" t="s">
        <v>203</v>
      </c>
      <c r="D116" s="16" t="s">
        <v>5</v>
      </c>
      <c r="E116" s="17"/>
      <c r="F116" s="18"/>
      <c r="G116" s="18"/>
      <c r="H116" s="18"/>
      <c r="I116" s="18"/>
      <c r="J116" s="18"/>
      <c r="K116" s="19"/>
      <c r="L116" s="20" t="s">
        <v>8</v>
      </c>
      <c r="M116" s="20" t="s">
        <v>204</v>
      </c>
      <c r="N116" s="20" t="s">
        <v>205</v>
      </c>
      <c r="O116" s="20" t="s">
        <v>9</v>
      </c>
      <c r="P116" s="21" t="s">
        <v>10</v>
      </c>
      <c r="Q116" s="22">
        <v>2023</v>
      </c>
      <c r="R116" s="22">
        <v>2024</v>
      </c>
      <c r="S116" s="22">
        <v>2025</v>
      </c>
      <c r="T116" s="22">
        <v>2026</v>
      </c>
      <c r="U116" s="22">
        <v>2027</v>
      </c>
      <c r="V116" s="22">
        <v>2028</v>
      </c>
      <c r="W116" s="22">
        <v>2029</v>
      </c>
      <c r="X116" s="22">
        <v>2030</v>
      </c>
      <c r="Y116" s="22">
        <v>2031</v>
      </c>
      <c r="Z116" s="22">
        <v>2032</v>
      </c>
      <c r="AA116" s="22">
        <v>2033</v>
      </c>
      <c r="AB116" s="22">
        <v>2034</v>
      </c>
      <c r="AC116" s="22">
        <v>2035</v>
      </c>
      <c r="AD116" s="22">
        <v>2036</v>
      </c>
      <c r="AE116" s="22">
        <v>2037</v>
      </c>
      <c r="AF116" s="22">
        <v>2038</v>
      </c>
      <c r="AG116" s="22">
        <v>2039</v>
      </c>
      <c r="AH116" s="22">
        <v>2040</v>
      </c>
      <c r="AI116" s="22">
        <v>2041</v>
      </c>
      <c r="AJ116" s="22">
        <v>2042</v>
      </c>
      <c r="AK116" s="22">
        <v>2043</v>
      </c>
      <c r="AL116" s="22">
        <v>2044</v>
      </c>
      <c r="AM116" s="22">
        <v>2045</v>
      </c>
      <c r="AN116" s="22">
        <v>2046</v>
      </c>
      <c r="AO116" s="22">
        <v>2047</v>
      </c>
      <c r="AP116" s="22">
        <v>2048</v>
      </c>
      <c r="AQ116" s="22">
        <v>2049</v>
      </c>
      <c r="AR116" s="23">
        <v>2050</v>
      </c>
    </row>
    <row r="117" spans="1:44" x14ac:dyDescent="0.25">
      <c r="A117" s="24" t="s">
        <v>18</v>
      </c>
      <c r="B117" s="41">
        <f>'Parameter Input'!$L$167</f>
        <v>30000000</v>
      </c>
      <c r="C117" s="42">
        <f>'Parameter Input'!$M$167</f>
        <v>19500000</v>
      </c>
      <c r="D117" s="1" t="s">
        <v>15</v>
      </c>
      <c r="L117" s="51">
        <f>'Parameter Input'!$O$167</f>
        <v>17</v>
      </c>
      <c r="M117" s="52">
        <v>0</v>
      </c>
      <c r="N117" s="52">
        <v>1</v>
      </c>
      <c r="O117" s="52">
        <f>'Parameter Input'!$P$167</f>
        <v>0.9</v>
      </c>
      <c r="P117" s="53">
        <f>'Parameter Input'!$Q$167</f>
        <v>0.4</v>
      </c>
      <c r="Q117" s="4">
        <f t="shared" ref="Q117:AR126" si="78">$N117+($M117-$N117)*((1/(1+EXP(-$P117*(Q$9-$L117)))^$O117))</f>
        <v>0.99780374543478534</v>
      </c>
      <c r="R117" s="4">
        <f t="shared" si="78"/>
        <v>0.99685359315256394</v>
      </c>
      <c r="S117" s="4">
        <f t="shared" si="78"/>
        <v>0.99549347132349975</v>
      </c>
      <c r="T117" s="4">
        <f t="shared" si="78"/>
        <v>0.99354772139898062</v>
      </c>
      <c r="U117" s="4">
        <f t="shared" si="78"/>
        <v>0.99076681540580536</v>
      </c>
      <c r="V117" s="4">
        <f t="shared" si="78"/>
        <v>0.9867978615748374</v>
      </c>
      <c r="W117" s="4">
        <f t="shared" si="78"/>
        <v>0.98114509762858249</v>
      </c>
      <c r="X117" s="4">
        <f t="shared" si="78"/>
        <v>0.97311898315872036</v>
      </c>
      <c r="Y117" s="4">
        <f t="shared" si="78"/>
        <v>0.96177484161592774</v>
      </c>
      <c r="Z117" s="4">
        <f t="shared" si="78"/>
        <v>0.94584787155511363</v>
      </c>
      <c r="AA117" s="4">
        <f t="shared" si="78"/>
        <v>0.92370360150141495</v>
      </c>
      <c r="AB117" s="4">
        <f t="shared" si="78"/>
        <v>0.89334463567658451</v>
      </c>
      <c r="AC117" s="4">
        <f t="shared" si="78"/>
        <v>0.85254543874327005</v>
      </c>
      <c r="AD117" s="4">
        <f t="shared" si="78"/>
        <v>0.79921300652623883</v>
      </c>
      <c r="AE117" s="4">
        <f t="shared" si="78"/>
        <v>0.73204982249993378</v>
      </c>
      <c r="AF117" s="4">
        <f t="shared" si="78"/>
        <v>0.65145592958786691</v>
      </c>
      <c r="AG117" s="4">
        <f t="shared" si="78"/>
        <v>0.56032247880849573</v>
      </c>
      <c r="AH117" s="4">
        <f t="shared" si="78"/>
        <v>0.46411326873185343</v>
      </c>
      <c r="AI117" s="4">
        <f t="shared" si="78"/>
        <v>0.36979727595523937</v>
      </c>
      <c r="AJ117" s="4">
        <f t="shared" si="78"/>
        <v>0.28393948637231203</v>
      </c>
      <c r="AK117" s="4">
        <f t="shared" si="78"/>
        <v>0.21097259161117732</v>
      </c>
      <c r="AL117" s="4">
        <f t="shared" si="78"/>
        <v>0.15253917653798199</v>
      </c>
      <c r="AM117" s="4">
        <f t="shared" si="78"/>
        <v>0.10795188737709993</v>
      </c>
      <c r="AN117" s="4">
        <f t="shared" si="78"/>
        <v>7.5176653938091809E-2</v>
      </c>
      <c r="AO117" s="4">
        <f t="shared" si="78"/>
        <v>5.1742836177502194E-2</v>
      </c>
      <c r="AP117" s="4">
        <f t="shared" si="78"/>
        <v>3.5319190625345942E-2</v>
      </c>
      <c r="AQ117" s="4">
        <f t="shared" si="78"/>
        <v>2.3969442072658165E-2</v>
      </c>
      <c r="AR117" s="4">
        <f t="shared" si="78"/>
        <v>1.6202243558389728E-2</v>
      </c>
    </row>
    <row r="118" spans="1:44" x14ac:dyDescent="0.25">
      <c r="A118" s="24" t="s">
        <v>28</v>
      </c>
      <c r="B118" s="60">
        <f>'Parameter Input'!$L$168</f>
        <v>-1500000</v>
      </c>
      <c r="C118" s="61">
        <f>'Parameter Input'!$M$168</f>
        <v>-1950000</v>
      </c>
      <c r="D118" s="1" t="s">
        <v>15</v>
      </c>
      <c r="L118" s="54">
        <f>'Parameter Input'!$O$168</f>
        <v>17</v>
      </c>
      <c r="M118" s="37">
        <v>0</v>
      </c>
      <c r="N118" s="37">
        <v>1</v>
      </c>
      <c r="O118" s="37">
        <f>'Parameter Input'!$P$168</f>
        <v>0.9</v>
      </c>
      <c r="P118" s="55">
        <f>'Parameter Input'!$Q$168</f>
        <v>0.4</v>
      </c>
      <c r="Q118" s="4">
        <f t="shared" si="78"/>
        <v>0.99780374543478534</v>
      </c>
      <c r="R118" s="4">
        <f t="shared" si="78"/>
        <v>0.99685359315256394</v>
      </c>
      <c r="S118" s="4">
        <f t="shared" si="78"/>
        <v>0.99549347132349975</v>
      </c>
      <c r="T118" s="4">
        <f t="shared" si="78"/>
        <v>0.99354772139898062</v>
      </c>
      <c r="U118" s="4">
        <f t="shared" si="78"/>
        <v>0.99076681540580536</v>
      </c>
      <c r="V118" s="4">
        <f t="shared" si="78"/>
        <v>0.9867978615748374</v>
      </c>
      <c r="W118" s="4">
        <f t="shared" si="78"/>
        <v>0.98114509762858249</v>
      </c>
      <c r="X118" s="4">
        <f t="shared" si="78"/>
        <v>0.97311898315872036</v>
      </c>
      <c r="Y118" s="4">
        <f t="shared" si="78"/>
        <v>0.96177484161592774</v>
      </c>
      <c r="Z118" s="4">
        <f t="shared" si="78"/>
        <v>0.94584787155511363</v>
      </c>
      <c r="AA118" s="4">
        <f t="shared" si="78"/>
        <v>0.92370360150141495</v>
      </c>
      <c r="AB118" s="4">
        <f t="shared" si="78"/>
        <v>0.89334463567658451</v>
      </c>
      <c r="AC118" s="4">
        <f t="shared" si="78"/>
        <v>0.85254543874327005</v>
      </c>
      <c r="AD118" s="4">
        <f t="shared" si="78"/>
        <v>0.79921300652623883</v>
      </c>
      <c r="AE118" s="4">
        <f t="shared" si="78"/>
        <v>0.73204982249993378</v>
      </c>
      <c r="AF118" s="4">
        <f t="shared" si="78"/>
        <v>0.65145592958786691</v>
      </c>
      <c r="AG118" s="4">
        <f t="shared" si="78"/>
        <v>0.56032247880849573</v>
      </c>
      <c r="AH118" s="4">
        <f t="shared" si="78"/>
        <v>0.46411326873185343</v>
      </c>
      <c r="AI118" s="4">
        <f t="shared" si="78"/>
        <v>0.36979727595523937</v>
      </c>
      <c r="AJ118" s="4">
        <f t="shared" si="78"/>
        <v>0.28393948637231203</v>
      </c>
      <c r="AK118" s="4">
        <f t="shared" si="78"/>
        <v>0.21097259161117732</v>
      </c>
      <c r="AL118" s="4">
        <f t="shared" si="78"/>
        <v>0.15253917653798199</v>
      </c>
      <c r="AM118" s="4">
        <f t="shared" si="78"/>
        <v>0.10795188737709993</v>
      </c>
      <c r="AN118" s="4">
        <f t="shared" si="78"/>
        <v>7.5176653938091809E-2</v>
      </c>
      <c r="AO118" s="4">
        <f t="shared" si="78"/>
        <v>5.1742836177502194E-2</v>
      </c>
      <c r="AP118" s="4">
        <f t="shared" si="78"/>
        <v>3.5319190625345942E-2</v>
      </c>
      <c r="AQ118" s="4">
        <f t="shared" si="78"/>
        <v>2.3969442072658165E-2</v>
      </c>
      <c r="AR118" s="4">
        <f t="shared" si="78"/>
        <v>1.6202243558389728E-2</v>
      </c>
    </row>
    <row r="119" spans="1:44" x14ac:dyDescent="0.25">
      <c r="A119" s="24" t="s">
        <v>14</v>
      </c>
      <c r="B119" s="60">
        <f>'Parameter Input'!B154</f>
        <v>5000000</v>
      </c>
      <c r="C119" s="61">
        <f>'Parameter Input'!C154</f>
        <v>5000000</v>
      </c>
      <c r="D119" s="1" t="s">
        <v>15</v>
      </c>
      <c r="L119" s="54">
        <f>'Parameter Input'!E154</f>
        <v>17</v>
      </c>
      <c r="M119" s="37">
        <v>0</v>
      </c>
      <c r="N119" s="37">
        <v>1</v>
      </c>
      <c r="O119" s="37">
        <f>'Parameter Input'!F154</f>
        <v>0.9</v>
      </c>
      <c r="P119" s="55">
        <f>'Parameter Input'!G154</f>
        <v>0.4</v>
      </c>
      <c r="Q119" s="4">
        <f t="shared" si="78"/>
        <v>0.99780374543478534</v>
      </c>
      <c r="R119" s="4">
        <f t="shared" si="78"/>
        <v>0.99685359315256394</v>
      </c>
      <c r="S119" s="4">
        <f t="shared" si="78"/>
        <v>0.99549347132349975</v>
      </c>
      <c r="T119" s="4">
        <f t="shared" si="78"/>
        <v>0.99354772139898062</v>
      </c>
      <c r="U119" s="4">
        <f t="shared" si="78"/>
        <v>0.99076681540580536</v>
      </c>
      <c r="V119" s="4">
        <f t="shared" si="78"/>
        <v>0.9867978615748374</v>
      </c>
      <c r="W119" s="4">
        <f t="shared" si="78"/>
        <v>0.98114509762858249</v>
      </c>
      <c r="X119" s="4">
        <f t="shared" si="78"/>
        <v>0.97311898315872036</v>
      </c>
      <c r="Y119" s="4">
        <f t="shared" si="78"/>
        <v>0.96177484161592774</v>
      </c>
      <c r="Z119" s="4">
        <f t="shared" si="78"/>
        <v>0.94584787155511363</v>
      </c>
      <c r="AA119" s="4">
        <f t="shared" si="78"/>
        <v>0.92370360150141495</v>
      </c>
      <c r="AB119" s="4">
        <f t="shared" si="78"/>
        <v>0.89334463567658451</v>
      </c>
      <c r="AC119" s="4">
        <f t="shared" si="78"/>
        <v>0.85254543874327005</v>
      </c>
      <c r="AD119" s="4">
        <f t="shared" si="78"/>
        <v>0.79921300652623883</v>
      </c>
      <c r="AE119" s="4">
        <f t="shared" si="78"/>
        <v>0.73204982249993378</v>
      </c>
      <c r="AF119" s="4">
        <f t="shared" si="78"/>
        <v>0.65145592958786691</v>
      </c>
      <c r="AG119" s="4">
        <f t="shared" si="78"/>
        <v>0.56032247880849573</v>
      </c>
      <c r="AH119" s="4">
        <f t="shared" si="78"/>
        <v>0.46411326873185343</v>
      </c>
      <c r="AI119" s="4">
        <f t="shared" si="78"/>
        <v>0.36979727595523937</v>
      </c>
      <c r="AJ119" s="4">
        <f t="shared" si="78"/>
        <v>0.28393948637231203</v>
      </c>
      <c r="AK119" s="4">
        <f t="shared" si="78"/>
        <v>0.21097259161117732</v>
      </c>
      <c r="AL119" s="4">
        <f t="shared" si="78"/>
        <v>0.15253917653798199</v>
      </c>
      <c r="AM119" s="4">
        <f t="shared" si="78"/>
        <v>0.10795188737709993</v>
      </c>
      <c r="AN119" s="4">
        <f t="shared" si="78"/>
        <v>7.5176653938091809E-2</v>
      </c>
      <c r="AO119" s="4">
        <f t="shared" si="78"/>
        <v>5.1742836177502194E-2</v>
      </c>
      <c r="AP119" s="4">
        <f t="shared" si="78"/>
        <v>3.5319190625345942E-2</v>
      </c>
      <c r="AQ119" s="4">
        <f t="shared" si="78"/>
        <v>2.3969442072658165E-2</v>
      </c>
      <c r="AR119" s="4">
        <f t="shared" si="78"/>
        <v>1.6202243558389728E-2</v>
      </c>
    </row>
    <row r="120" spans="1:44" x14ac:dyDescent="0.25">
      <c r="A120" s="24" t="s">
        <v>25</v>
      </c>
      <c r="B120" s="60">
        <f>'Parameter Input'!B155</f>
        <v>-500000</v>
      </c>
      <c r="C120" s="61">
        <f>'Parameter Input'!C155</f>
        <v>-500000</v>
      </c>
      <c r="D120" s="1" t="s">
        <v>15</v>
      </c>
      <c r="L120" s="54">
        <f>'Parameter Input'!E155</f>
        <v>17</v>
      </c>
      <c r="M120" s="37">
        <v>0</v>
      </c>
      <c r="N120" s="37">
        <v>1</v>
      </c>
      <c r="O120" s="37">
        <f>'Parameter Input'!F155</f>
        <v>0.9</v>
      </c>
      <c r="P120" s="55">
        <f>'Parameter Input'!G155</f>
        <v>0.4</v>
      </c>
      <c r="Q120" s="4">
        <f t="shared" si="78"/>
        <v>0.99780374543478534</v>
      </c>
      <c r="R120" s="4">
        <f t="shared" si="78"/>
        <v>0.99685359315256394</v>
      </c>
      <c r="S120" s="4">
        <f t="shared" si="78"/>
        <v>0.99549347132349975</v>
      </c>
      <c r="T120" s="4">
        <f t="shared" si="78"/>
        <v>0.99354772139898062</v>
      </c>
      <c r="U120" s="4">
        <f t="shared" si="78"/>
        <v>0.99076681540580536</v>
      </c>
      <c r="V120" s="4">
        <f t="shared" si="78"/>
        <v>0.9867978615748374</v>
      </c>
      <c r="W120" s="4">
        <f t="shared" si="78"/>
        <v>0.98114509762858249</v>
      </c>
      <c r="X120" s="4">
        <f t="shared" si="78"/>
        <v>0.97311898315872036</v>
      </c>
      <c r="Y120" s="4">
        <f t="shared" si="78"/>
        <v>0.96177484161592774</v>
      </c>
      <c r="Z120" s="4">
        <f t="shared" si="78"/>
        <v>0.94584787155511363</v>
      </c>
      <c r="AA120" s="4">
        <f t="shared" si="78"/>
        <v>0.92370360150141495</v>
      </c>
      <c r="AB120" s="4">
        <f t="shared" si="78"/>
        <v>0.89334463567658451</v>
      </c>
      <c r="AC120" s="4">
        <f t="shared" si="78"/>
        <v>0.85254543874327005</v>
      </c>
      <c r="AD120" s="4">
        <f t="shared" si="78"/>
        <v>0.79921300652623883</v>
      </c>
      <c r="AE120" s="4">
        <f t="shared" si="78"/>
        <v>0.73204982249993378</v>
      </c>
      <c r="AF120" s="4">
        <f t="shared" si="78"/>
        <v>0.65145592958786691</v>
      </c>
      <c r="AG120" s="4">
        <f t="shared" si="78"/>
        <v>0.56032247880849573</v>
      </c>
      <c r="AH120" s="4">
        <f t="shared" si="78"/>
        <v>0.46411326873185343</v>
      </c>
      <c r="AI120" s="4">
        <f t="shared" si="78"/>
        <v>0.36979727595523937</v>
      </c>
      <c r="AJ120" s="4">
        <f t="shared" si="78"/>
        <v>0.28393948637231203</v>
      </c>
      <c r="AK120" s="4">
        <f t="shared" si="78"/>
        <v>0.21097259161117732</v>
      </c>
      <c r="AL120" s="4">
        <f t="shared" si="78"/>
        <v>0.15253917653798199</v>
      </c>
      <c r="AM120" s="4">
        <f t="shared" si="78"/>
        <v>0.10795188737709993</v>
      </c>
      <c r="AN120" s="4">
        <f t="shared" si="78"/>
        <v>7.5176653938091809E-2</v>
      </c>
      <c r="AO120" s="4">
        <f t="shared" si="78"/>
        <v>5.1742836177502194E-2</v>
      </c>
      <c r="AP120" s="4">
        <f t="shared" si="78"/>
        <v>3.5319190625345942E-2</v>
      </c>
      <c r="AQ120" s="4">
        <f t="shared" si="78"/>
        <v>2.3969442072658165E-2</v>
      </c>
      <c r="AR120" s="4">
        <f t="shared" si="78"/>
        <v>1.6202243558389728E-2</v>
      </c>
    </row>
    <row r="121" spans="1:44" x14ac:dyDescent="0.25">
      <c r="A121" s="24" t="s">
        <v>79</v>
      </c>
      <c r="B121" s="92">
        <f>'Parameter Input'!$L$174</f>
        <v>0.06</v>
      </c>
      <c r="C121" s="91">
        <f>'Parameter Input'!$M$174</f>
        <v>0.06</v>
      </c>
      <c r="D121" s="1" t="s">
        <v>57</v>
      </c>
      <c r="L121" s="54">
        <f>'Parameter Input'!$O$174</f>
        <v>17</v>
      </c>
      <c r="M121" s="37">
        <v>0</v>
      </c>
      <c r="N121" s="37">
        <v>1</v>
      </c>
      <c r="O121" s="37">
        <f>'Parameter Input'!$P$174</f>
        <v>0.9</v>
      </c>
      <c r="P121" s="55">
        <f>'Parameter Input'!$Q$174</f>
        <v>0.4</v>
      </c>
      <c r="Q121" s="4">
        <f t="shared" si="78"/>
        <v>0.99780374543478534</v>
      </c>
      <c r="R121" s="4">
        <f t="shared" si="78"/>
        <v>0.99685359315256394</v>
      </c>
      <c r="S121" s="4">
        <f t="shared" si="78"/>
        <v>0.99549347132349975</v>
      </c>
      <c r="T121" s="4">
        <f t="shared" si="78"/>
        <v>0.99354772139898062</v>
      </c>
      <c r="U121" s="4">
        <f t="shared" si="78"/>
        <v>0.99076681540580536</v>
      </c>
      <c r="V121" s="4">
        <f t="shared" si="78"/>
        <v>0.9867978615748374</v>
      </c>
      <c r="W121" s="4">
        <f t="shared" si="78"/>
        <v>0.98114509762858249</v>
      </c>
      <c r="X121" s="4">
        <f t="shared" si="78"/>
        <v>0.97311898315872036</v>
      </c>
      <c r="Y121" s="4">
        <f t="shared" si="78"/>
        <v>0.96177484161592774</v>
      </c>
      <c r="Z121" s="4">
        <f t="shared" si="78"/>
        <v>0.94584787155511363</v>
      </c>
      <c r="AA121" s="4">
        <f t="shared" si="78"/>
        <v>0.92370360150141495</v>
      </c>
      <c r="AB121" s="4">
        <f t="shared" si="78"/>
        <v>0.89334463567658451</v>
      </c>
      <c r="AC121" s="4">
        <f t="shared" si="78"/>
        <v>0.85254543874327005</v>
      </c>
      <c r="AD121" s="4">
        <f t="shared" si="78"/>
        <v>0.79921300652623883</v>
      </c>
      <c r="AE121" s="4">
        <f t="shared" si="78"/>
        <v>0.73204982249993378</v>
      </c>
      <c r="AF121" s="4">
        <f t="shared" si="78"/>
        <v>0.65145592958786691</v>
      </c>
      <c r="AG121" s="4">
        <f t="shared" si="78"/>
        <v>0.56032247880849573</v>
      </c>
      <c r="AH121" s="4">
        <f t="shared" si="78"/>
        <v>0.46411326873185343</v>
      </c>
      <c r="AI121" s="4">
        <f t="shared" si="78"/>
        <v>0.36979727595523937</v>
      </c>
      <c r="AJ121" s="4">
        <f t="shared" si="78"/>
        <v>0.28393948637231203</v>
      </c>
      <c r="AK121" s="4">
        <f t="shared" si="78"/>
        <v>0.21097259161117732</v>
      </c>
      <c r="AL121" s="4">
        <f t="shared" si="78"/>
        <v>0.15253917653798199</v>
      </c>
      <c r="AM121" s="4">
        <f t="shared" si="78"/>
        <v>0.10795188737709993</v>
      </c>
      <c r="AN121" s="4">
        <f t="shared" si="78"/>
        <v>7.5176653938091809E-2</v>
      </c>
      <c r="AO121" s="4">
        <f t="shared" si="78"/>
        <v>5.1742836177502194E-2</v>
      </c>
      <c r="AP121" s="4">
        <f t="shared" si="78"/>
        <v>3.5319190625345942E-2</v>
      </c>
      <c r="AQ121" s="4">
        <f t="shared" si="78"/>
        <v>2.3969442072658165E-2</v>
      </c>
      <c r="AR121" s="4">
        <f t="shared" si="78"/>
        <v>1.6202243558389728E-2</v>
      </c>
    </row>
    <row r="122" spans="1:44" x14ac:dyDescent="0.25">
      <c r="A122" s="24" t="s">
        <v>37</v>
      </c>
      <c r="B122" s="60">
        <f>'Parameter Input'!B156</f>
        <v>1208235.294117647</v>
      </c>
      <c r="C122" s="61">
        <f>'Parameter Input'!C156</f>
        <v>1208235.294117647</v>
      </c>
      <c r="D122" s="1" t="s">
        <v>38</v>
      </c>
      <c r="L122" s="54">
        <f>'Parameter Input'!E156</f>
        <v>17</v>
      </c>
      <c r="M122" s="37">
        <v>0</v>
      </c>
      <c r="N122" s="37">
        <v>1</v>
      </c>
      <c r="O122" s="37">
        <f>'Parameter Input'!F156</f>
        <v>0.9</v>
      </c>
      <c r="P122" s="55">
        <f>'Parameter Input'!G156</f>
        <v>0.4</v>
      </c>
      <c r="Q122" s="4">
        <f t="shared" si="78"/>
        <v>0.99780374543478534</v>
      </c>
      <c r="R122" s="4">
        <f t="shared" si="78"/>
        <v>0.99685359315256394</v>
      </c>
      <c r="S122" s="4">
        <f t="shared" si="78"/>
        <v>0.99549347132349975</v>
      </c>
      <c r="T122" s="4">
        <f t="shared" si="78"/>
        <v>0.99354772139898062</v>
      </c>
      <c r="U122" s="4">
        <f t="shared" si="78"/>
        <v>0.99076681540580536</v>
      </c>
      <c r="V122" s="4">
        <f t="shared" si="78"/>
        <v>0.9867978615748374</v>
      </c>
      <c r="W122" s="4">
        <f t="shared" si="78"/>
        <v>0.98114509762858249</v>
      </c>
      <c r="X122" s="4">
        <f t="shared" si="78"/>
        <v>0.97311898315872036</v>
      </c>
      <c r="Y122" s="4">
        <f t="shared" si="78"/>
        <v>0.96177484161592774</v>
      </c>
      <c r="Z122" s="4">
        <f t="shared" si="78"/>
        <v>0.94584787155511363</v>
      </c>
      <c r="AA122" s="4">
        <f t="shared" si="78"/>
        <v>0.92370360150141495</v>
      </c>
      <c r="AB122" s="4">
        <f t="shared" si="78"/>
        <v>0.89334463567658451</v>
      </c>
      <c r="AC122" s="4">
        <f t="shared" si="78"/>
        <v>0.85254543874327005</v>
      </c>
      <c r="AD122" s="4">
        <f t="shared" si="78"/>
        <v>0.79921300652623883</v>
      </c>
      <c r="AE122" s="4">
        <f t="shared" si="78"/>
        <v>0.73204982249993378</v>
      </c>
      <c r="AF122" s="4">
        <f t="shared" si="78"/>
        <v>0.65145592958786691</v>
      </c>
      <c r="AG122" s="4">
        <f t="shared" si="78"/>
        <v>0.56032247880849573</v>
      </c>
      <c r="AH122" s="4">
        <f t="shared" si="78"/>
        <v>0.46411326873185343</v>
      </c>
      <c r="AI122" s="4">
        <f t="shared" si="78"/>
        <v>0.36979727595523937</v>
      </c>
      <c r="AJ122" s="4">
        <f t="shared" si="78"/>
        <v>0.28393948637231203</v>
      </c>
      <c r="AK122" s="4">
        <f t="shared" si="78"/>
        <v>0.21097259161117732</v>
      </c>
      <c r="AL122" s="4">
        <f t="shared" si="78"/>
        <v>0.15253917653798199</v>
      </c>
      <c r="AM122" s="4">
        <f t="shared" si="78"/>
        <v>0.10795188737709993</v>
      </c>
      <c r="AN122" s="4">
        <f t="shared" si="78"/>
        <v>7.5176653938091809E-2</v>
      </c>
      <c r="AO122" s="4">
        <f t="shared" si="78"/>
        <v>5.1742836177502194E-2</v>
      </c>
      <c r="AP122" s="4">
        <f t="shared" si="78"/>
        <v>3.5319190625345942E-2</v>
      </c>
      <c r="AQ122" s="4">
        <f t="shared" si="78"/>
        <v>2.3969442072658165E-2</v>
      </c>
      <c r="AR122" s="4">
        <f t="shared" si="78"/>
        <v>1.6202243558389728E-2</v>
      </c>
    </row>
    <row r="123" spans="1:44" x14ac:dyDescent="0.25">
      <c r="A123" s="24" t="s">
        <v>52</v>
      </c>
      <c r="B123" s="60">
        <f>'Parameter Input'!$L$170</f>
        <v>338823.5294117647</v>
      </c>
      <c r="C123" s="61">
        <f>'Parameter Input'!$M$170</f>
        <v>338823.5294117647</v>
      </c>
      <c r="D123" s="1" t="s">
        <v>38</v>
      </c>
      <c r="L123" s="54">
        <f>'Parameter Input'!$O$170</f>
        <v>17</v>
      </c>
      <c r="M123" s="37">
        <v>0</v>
      </c>
      <c r="N123" s="37">
        <v>1</v>
      </c>
      <c r="O123" s="37">
        <f>'Parameter Input'!$P$170</f>
        <v>0.9</v>
      </c>
      <c r="P123" s="55">
        <f>'Parameter Input'!$Q$170</f>
        <v>0.4</v>
      </c>
      <c r="Q123" s="4">
        <f t="shared" si="78"/>
        <v>0.99780374543478534</v>
      </c>
      <c r="R123" s="4">
        <f t="shared" si="78"/>
        <v>0.99685359315256394</v>
      </c>
      <c r="S123" s="4">
        <f t="shared" si="78"/>
        <v>0.99549347132349975</v>
      </c>
      <c r="T123" s="4">
        <f t="shared" si="78"/>
        <v>0.99354772139898062</v>
      </c>
      <c r="U123" s="4">
        <f t="shared" si="78"/>
        <v>0.99076681540580536</v>
      </c>
      <c r="V123" s="4">
        <f t="shared" si="78"/>
        <v>0.9867978615748374</v>
      </c>
      <c r="W123" s="4">
        <f t="shared" si="78"/>
        <v>0.98114509762858249</v>
      </c>
      <c r="X123" s="4">
        <f t="shared" si="78"/>
        <v>0.97311898315872036</v>
      </c>
      <c r="Y123" s="4">
        <f t="shared" si="78"/>
        <v>0.96177484161592774</v>
      </c>
      <c r="Z123" s="4">
        <f t="shared" si="78"/>
        <v>0.94584787155511363</v>
      </c>
      <c r="AA123" s="4">
        <f t="shared" si="78"/>
        <v>0.92370360150141495</v>
      </c>
      <c r="AB123" s="4">
        <f t="shared" si="78"/>
        <v>0.89334463567658451</v>
      </c>
      <c r="AC123" s="4">
        <f t="shared" si="78"/>
        <v>0.85254543874327005</v>
      </c>
      <c r="AD123" s="4">
        <f t="shared" si="78"/>
        <v>0.79921300652623883</v>
      </c>
      <c r="AE123" s="4">
        <f t="shared" si="78"/>
        <v>0.73204982249993378</v>
      </c>
      <c r="AF123" s="4">
        <f t="shared" si="78"/>
        <v>0.65145592958786691</v>
      </c>
      <c r="AG123" s="4">
        <f t="shared" si="78"/>
        <v>0.56032247880849573</v>
      </c>
      <c r="AH123" s="4">
        <f t="shared" si="78"/>
        <v>0.46411326873185343</v>
      </c>
      <c r="AI123" s="4">
        <f t="shared" si="78"/>
        <v>0.36979727595523937</v>
      </c>
      <c r="AJ123" s="4">
        <f t="shared" si="78"/>
        <v>0.28393948637231203</v>
      </c>
      <c r="AK123" s="4">
        <f t="shared" si="78"/>
        <v>0.21097259161117732</v>
      </c>
      <c r="AL123" s="4">
        <f t="shared" si="78"/>
        <v>0.15253917653798199</v>
      </c>
      <c r="AM123" s="4">
        <f t="shared" si="78"/>
        <v>0.10795188737709993</v>
      </c>
      <c r="AN123" s="4">
        <f t="shared" si="78"/>
        <v>7.5176653938091809E-2</v>
      </c>
      <c r="AO123" s="4">
        <f t="shared" si="78"/>
        <v>5.1742836177502194E-2</v>
      </c>
      <c r="AP123" s="4">
        <f t="shared" si="78"/>
        <v>3.5319190625345942E-2</v>
      </c>
      <c r="AQ123" s="4">
        <f t="shared" si="78"/>
        <v>2.3969442072658165E-2</v>
      </c>
      <c r="AR123" s="4">
        <f t="shared" si="78"/>
        <v>1.6202243558389728E-2</v>
      </c>
    </row>
    <row r="124" spans="1:44" x14ac:dyDescent="0.25">
      <c r="A124" s="24" t="s">
        <v>273</v>
      </c>
      <c r="B124" s="92">
        <f>'Parameter Input'!B161</f>
        <v>1.6886890630966982</v>
      </c>
      <c r="C124" s="61">
        <f>'Parameter Input'!C161</f>
        <v>1.6886890630966982</v>
      </c>
      <c r="D124" s="1" t="s">
        <v>76</v>
      </c>
      <c r="L124" s="54">
        <f>'Parameter Input'!E161</f>
        <v>17</v>
      </c>
      <c r="M124" s="37">
        <v>0</v>
      </c>
      <c r="N124" s="37">
        <v>1</v>
      </c>
      <c r="O124" s="37">
        <f>'Parameter Input'!F161</f>
        <v>0.9</v>
      </c>
      <c r="P124" s="55">
        <f>'Parameter Input'!G161</f>
        <v>0.4</v>
      </c>
      <c r="Q124" s="4">
        <f t="shared" si="78"/>
        <v>0.99780374543478534</v>
      </c>
      <c r="R124" s="4">
        <f t="shared" si="78"/>
        <v>0.99685359315256394</v>
      </c>
      <c r="S124" s="4">
        <f t="shared" si="78"/>
        <v>0.99549347132349975</v>
      </c>
      <c r="T124" s="4">
        <f t="shared" si="78"/>
        <v>0.99354772139898062</v>
      </c>
      <c r="U124" s="4">
        <f t="shared" si="78"/>
        <v>0.99076681540580536</v>
      </c>
      <c r="V124" s="4">
        <f t="shared" si="78"/>
        <v>0.9867978615748374</v>
      </c>
      <c r="W124" s="4">
        <f t="shared" si="78"/>
        <v>0.98114509762858249</v>
      </c>
      <c r="X124" s="4">
        <f t="shared" si="78"/>
        <v>0.97311898315872036</v>
      </c>
      <c r="Y124" s="4">
        <f t="shared" si="78"/>
        <v>0.96177484161592774</v>
      </c>
      <c r="Z124" s="4">
        <f t="shared" si="78"/>
        <v>0.94584787155511363</v>
      </c>
      <c r="AA124" s="4">
        <f t="shared" si="78"/>
        <v>0.92370360150141495</v>
      </c>
      <c r="AB124" s="4">
        <f t="shared" si="78"/>
        <v>0.89334463567658451</v>
      </c>
      <c r="AC124" s="4">
        <f t="shared" si="78"/>
        <v>0.85254543874327005</v>
      </c>
      <c r="AD124" s="4">
        <f t="shared" si="78"/>
        <v>0.79921300652623883</v>
      </c>
      <c r="AE124" s="4">
        <f t="shared" si="78"/>
        <v>0.73204982249993378</v>
      </c>
      <c r="AF124" s="4">
        <f t="shared" si="78"/>
        <v>0.65145592958786691</v>
      </c>
      <c r="AG124" s="4">
        <f t="shared" si="78"/>
        <v>0.56032247880849573</v>
      </c>
      <c r="AH124" s="4">
        <f t="shared" si="78"/>
        <v>0.46411326873185343</v>
      </c>
      <c r="AI124" s="4">
        <f t="shared" si="78"/>
        <v>0.36979727595523937</v>
      </c>
      <c r="AJ124" s="4">
        <f t="shared" si="78"/>
        <v>0.28393948637231203</v>
      </c>
      <c r="AK124" s="4">
        <f t="shared" si="78"/>
        <v>0.21097259161117732</v>
      </c>
      <c r="AL124" s="4">
        <f t="shared" si="78"/>
        <v>0.15253917653798199</v>
      </c>
      <c r="AM124" s="4">
        <f t="shared" si="78"/>
        <v>0.10795188737709993</v>
      </c>
      <c r="AN124" s="4">
        <f t="shared" si="78"/>
        <v>7.5176653938091809E-2</v>
      </c>
      <c r="AO124" s="4">
        <f t="shared" si="78"/>
        <v>5.1742836177502194E-2</v>
      </c>
      <c r="AP124" s="4">
        <f t="shared" si="78"/>
        <v>3.5319190625345942E-2</v>
      </c>
      <c r="AQ124" s="4">
        <f t="shared" si="78"/>
        <v>2.3969442072658165E-2</v>
      </c>
      <c r="AR124" s="4">
        <f t="shared" si="78"/>
        <v>1.6202243558389728E-2</v>
      </c>
    </row>
    <row r="125" spans="1:44" x14ac:dyDescent="0.25">
      <c r="A125" s="24" t="s">
        <v>59</v>
      </c>
      <c r="B125" s="60">
        <f>'Parameter Input'!$L$171</f>
        <v>589</v>
      </c>
      <c r="C125" s="61">
        <f>'Parameter Input'!$M$171</f>
        <v>519</v>
      </c>
      <c r="D125" s="1" t="s">
        <v>60</v>
      </c>
      <c r="L125" s="54">
        <f>'Parameter Input'!$O$171</f>
        <v>17</v>
      </c>
      <c r="M125" s="37">
        <v>0</v>
      </c>
      <c r="N125" s="37">
        <v>1</v>
      </c>
      <c r="O125" s="37">
        <f>'Parameter Input'!$P$171</f>
        <v>0.9</v>
      </c>
      <c r="P125" s="55">
        <f>'Parameter Input'!$Q$171</f>
        <v>0.4</v>
      </c>
      <c r="Q125" s="4">
        <f t="shared" si="78"/>
        <v>0.99780374543478534</v>
      </c>
      <c r="R125" s="4">
        <f t="shared" si="78"/>
        <v>0.99685359315256394</v>
      </c>
      <c r="S125" s="4">
        <f t="shared" si="78"/>
        <v>0.99549347132349975</v>
      </c>
      <c r="T125" s="4">
        <f t="shared" si="78"/>
        <v>0.99354772139898062</v>
      </c>
      <c r="U125" s="4">
        <f t="shared" si="78"/>
        <v>0.99076681540580536</v>
      </c>
      <c r="V125" s="4">
        <f t="shared" si="78"/>
        <v>0.9867978615748374</v>
      </c>
      <c r="W125" s="4">
        <f t="shared" si="78"/>
        <v>0.98114509762858249</v>
      </c>
      <c r="X125" s="4">
        <f t="shared" si="78"/>
        <v>0.97311898315872036</v>
      </c>
      <c r="Y125" s="4">
        <f t="shared" si="78"/>
        <v>0.96177484161592774</v>
      </c>
      <c r="Z125" s="4">
        <f t="shared" si="78"/>
        <v>0.94584787155511363</v>
      </c>
      <c r="AA125" s="4">
        <f t="shared" si="78"/>
        <v>0.92370360150141495</v>
      </c>
      <c r="AB125" s="4">
        <f t="shared" si="78"/>
        <v>0.89334463567658451</v>
      </c>
      <c r="AC125" s="4">
        <f t="shared" si="78"/>
        <v>0.85254543874327005</v>
      </c>
      <c r="AD125" s="4">
        <f t="shared" si="78"/>
        <v>0.79921300652623883</v>
      </c>
      <c r="AE125" s="4">
        <f t="shared" si="78"/>
        <v>0.73204982249993378</v>
      </c>
      <c r="AF125" s="4">
        <f t="shared" si="78"/>
        <v>0.65145592958786691</v>
      </c>
      <c r="AG125" s="4">
        <f t="shared" si="78"/>
        <v>0.56032247880849573</v>
      </c>
      <c r="AH125" s="4">
        <f t="shared" si="78"/>
        <v>0.46411326873185343</v>
      </c>
      <c r="AI125" s="4">
        <f t="shared" si="78"/>
        <v>0.36979727595523937</v>
      </c>
      <c r="AJ125" s="4">
        <f t="shared" si="78"/>
        <v>0.28393948637231203</v>
      </c>
      <c r="AK125" s="4">
        <f t="shared" si="78"/>
        <v>0.21097259161117732</v>
      </c>
      <c r="AL125" s="4">
        <f t="shared" si="78"/>
        <v>0.15253917653798199</v>
      </c>
      <c r="AM125" s="4">
        <f t="shared" si="78"/>
        <v>0.10795188737709993</v>
      </c>
      <c r="AN125" s="4">
        <f t="shared" si="78"/>
        <v>7.5176653938091809E-2</v>
      </c>
      <c r="AO125" s="4">
        <f t="shared" si="78"/>
        <v>5.1742836177502194E-2</v>
      </c>
      <c r="AP125" s="4">
        <f t="shared" si="78"/>
        <v>3.5319190625345942E-2</v>
      </c>
      <c r="AQ125" s="4">
        <f t="shared" si="78"/>
        <v>2.3969442072658165E-2</v>
      </c>
      <c r="AR125" s="4">
        <f t="shared" si="78"/>
        <v>1.6202243558389728E-2</v>
      </c>
    </row>
    <row r="126" spans="1:44" x14ac:dyDescent="0.25">
      <c r="A126" s="24" t="s">
        <v>67</v>
      </c>
      <c r="B126" s="78">
        <f>'Parameter Input'!$L$172</f>
        <v>0.209841767378764</v>
      </c>
      <c r="C126" s="61">
        <f>'Parameter Input'!$M$172</f>
        <v>9.7564585532605996E-2</v>
      </c>
      <c r="D126" s="1" t="s">
        <v>68</v>
      </c>
      <c r="L126" s="54">
        <f>'Parameter Input'!$O$172</f>
        <v>17</v>
      </c>
      <c r="M126" s="37">
        <v>0</v>
      </c>
      <c r="N126" s="37">
        <v>1</v>
      </c>
      <c r="O126" s="37">
        <f>'Parameter Input'!$P$172</f>
        <v>0.9</v>
      </c>
      <c r="P126" s="55">
        <f>'Parameter Input'!$Q$172</f>
        <v>0.4</v>
      </c>
      <c r="Q126" s="4">
        <f t="shared" si="78"/>
        <v>0.99780374543478534</v>
      </c>
      <c r="R126" s="4">
        <f t="shared" si="78"/>
        <v>0.99685359315256394</v>
      </c>
      <c r="S126" s="4">
        <f t="shared" si="78"/>
        <v>0.99549347132349975</v>
      </c>
      <c r="T126" s="4">
        <f t="shared" ref="T126:AI133" si="79">$N126+($M126-$N126)*((1/(1+EXP(-$P126*(T$9-$L126)))^$O126))</f>
        <v>0.99354772139898062</v>
      </c>
      <c r="U126" s="4">
        <f t="shared" si="79"/>
        <v>0.99076681540580536</v>
      </c>
      <c r="V126" s="4">
        <f t="shared" si="79"/>
        <v>0.9867978615748374</v>
      </c>
      <c r="W126" s="4">
        <f t="shared" si="79"/>
        <v>0.98114509762858249</v>
      </c>
      <c r="X126" s="4">
        <f t="shared" si="79"/>
        <v>0.97311898315872036</v>
      </c>
      <c r="Y126" s="4">
        <f t="shared" si="79"/>
        <v>0.96177484161592774</v>
      </c>
      <c r="Z126" s="4">
        <f t="shared" si="79"/>
        <v>0.94584787155511363</v>
      </c>
      <c r="AA126" s="4">
        <f t="shared" si="79"/>
        <v>0.92370360150141495</v>
      </c>
      <c r="AB126" s="4">
        <f t="shared" si="79"/>
        <v>0.89334463567658451</v>
      </c>
      <c r="AC126" s="4">
        <f t="shared" si="79"/>
        <v>0.85254543874327005</v>
      </c>
      <c r="AD126" s="4">
        <f t="shared" si="79"/>
        <v>0.79921300652623883</v>
      </c>
      <c r="AE126" s="4">
        <f t="shared" si="79"/>
        <v>0.73204982249993378</v>
      </c>
      <c r="AF126" s="4">
        <f t="shared" si="79"/>
        <v>0.65145592958786691</v>
      </c>
      <c r="AG126" s="4">
        <f t="shared" si="79"/>
        <v>0.56032247880849573</v>
      </c>
      <c r="AH126" s="4">
        <f t="shared" si="79"/>
        <v>0.46411326873185343</v>
      </c>
      <c r="AI126" s="4">
        <f t="shared" si="79"/>
        <v>0.36979727595523937</v>
      </c>
      <c r="AJ126" s="4">
        <f t="shared" ref="AJ126:AR133" si="80">$N126+($M126-$N126)*((1/(1+EXP(-$P126*(AJ$9-$L126)))^$O126))</f>
        <v>0.28393948637231203</v>
      </c>
      <c r="AK126" s="4">
        <f t="shared" si="80"/>
        <v>0.21097259161117732</v>
      </c>
      <c r="AL126" s="4">
        <f t="shared" si="80"/>
        <v>0.15253917653798199</v>
      </c>
      <c r="AM126" s="4">
        <f t="shared" si="80"/>
        <v>0.10795188737709993</v>
      </c>
      <c r="AN126" s="4">
        <f t="shared" si="80"/>
        <v>7.5176653938091809E-2</v>
      </c>
      <c r="AO126" s="4">
        <f t="shared" si="80"/>
        <v>5.1742836177502194E-2</v>
      </c>
      <c r="AP126" s="4">
        <f t="shared" si="80"/>
        <v>3.5319190625345942E-2</v>
      </c>
      <c r="AQ126" s="4">
        <f t="shared" si="80"/>
        <v>2.3969442072658165E-2</v>
      </c>
      <c r="AR126" s="4">
        <f t="shared" si="80"/>
        <v>1.6202243558389728E-2</v>
      </c>
    </row>
    <row r="127" spans="1:44" x14ac:dyDescent="0.25">
      <c r="A127" s="24" t="s">
        <v>206</v>
      </c>
      <c r="B127" s="115">
        <f>'Parameter Input'!$L$175</f>
        <v>0</v>
      </c>
      <c r="C127" s="116">
        <f>'Parameter Input'!$M$175</f>
        <v>0</v>
      </c>
      <c r="D127" s="1" t="s">
        <v>76</v>
      </c>
      <c r="L127" s="54">
        <f>'Parameter Input'!$O$175</f>
        <v>17</v>
      </c>
      <c r="M127" s="37">
        <v>0</v>
      </c>
      <c r="N127" s="37">
        <v>1</v>
      </c>
      <c r="O127" s="37">
        <f>'Parameter Input'!$P$175</f>
        <v>0.9</v>
      </c>
      <c r="P127" s="55">
        <f>'Parameter Input'!$Q$175</f>
        <v>0.4</v>
      </c>
      <c r="Q127" s="4">
        <f t="shared" ref="Q127:AR127" si="81">$N127+($M127-$N127)*((1/(1+EXP(-$P127*(Q$9-$L127)))^$O127))</f>
        <v>0.99780374543478534</v>
      </c>
      <c r="R127" s="4">
        <f t="shared" si="81"/>
        <v>0.99685359315256394</v>
      </c>
      <c r="S127" s="4">
        <f t="shared" si="81"/>
        <v>0.99549347132349975</v>
      </c>
      <c r="T127" s="4">
        <f t="shared" si="81"/>
        <v>0.99354772139898062</v>
      </c>
      <c r="U127" s="4">
        <f t="shared" si="81"/>
        <v>0.99076681540580536</v>
      </c>
      <c r="V127" s="4">
        <f t="shared" si="81"/>
        <v>0.9867978615748374</v>
      </c>
      <c r="W127" s="4">
        <f t="shared" si="81"/>
        <v>0.98114509762858249</v>
      </c>
      <c r="X127" s="4">
        <f t="shared" si="81"/>
        <v>0.97311898315872036</v>
      </c>
      <c r="Y127" s="4">
        <f t="shared" si="81"/>
        <v>0.96177484161592774</v>
      </c>
      <c r="Z127" s="4">
        <f t="shared" si="81"/>
        <v>0.94584787155511363</v>
      </c>
      <c r="AA127" s="4">
        <f t="shared" si="81"/>
        <v>0.92370360150141495</v>
      </c>
      <c r="AB127" s="4">
        <f t="shared" si="81"/>
        <v>0.89334463567658451</v>
      </c>
      <c r="AC127" s="4">
        <f t="shared" si="81"/>
        <v>0.85254543874327005</v>
      </c>
      <c r="AD127" s="4">
        <f t="shared" si="81"/>
        <v>0.79921300652623883</v>
      </c>
      <c r="AE127" s="4">
        <f t="shared" si="81"/>
        <v>0.73204982249993378</v>
      </c>
      <c r="AF127" s="4">
        <f t="shared" si="81"/>
        <v>0.65145592958786691</v>
      </c>
      <c r="AG127" s="4">
        <f t="shared" si="81"/>
        <v>0.56032247880849573</v>
      </c>
      <c r="AH127" s="4">
        <f t="shared" si="81"/>
        <v>0.46411326873185343</v>
      </c>
      <c r="AI127" s="4">
        <f t="shared" si="81"/>
        <v>0.36979727595523937</v>
      </c>
      <c r="AJ127" s="4">
        <f t="shared" si="81"/>
        <v>0.28393948637231203</v>
      </c>
      <c r="AK127" s="4">
        <f t="shared" si="81"/>
        <v>0.21097259161117732</v>
      </c>
      <c r="AL127" s="4">
        <f t="shared" si="81"/>
        <v>0.15253917653798199</v>
      </c>
      <c r="AM127" s="4">
        <f t="shared" si="81"/>
        <v>0.10795188737709993</v>
      </c>
      <c r="AN127" s="4">
        <f t="shared" si="81"/>
        <v>7.5176653938091809E-2</v>
      </c>
      <c r="AO127" s="4">
        <f t="shared" si="81"/>
        <v>5.1742836177502194E-2</v>
      </c>
      <c r="AP127" s="4">
        <f t="shared" si="81"/>
        <v>3.5319190625345942E-2</v>
      </c>
      <c r="AQ127" s="4">
        <f t="shared" si="81"/>
        <v>2.3969442072658165E-2</v>
      </c>
      <c r="AR127" s="4">
        <f t="shared" si="81"/>
        <v>1.6202243558389728E-2</v>
      </c>
    </row>
    <row r="128" spans="1:44" x14ac:dyDescent="0.25">
      <c r="A128" s="24" t="s">
        <v>41</v>
      </c>
      <c r="B128" s="60">
        <f>'Parameter Input'!$L$169</f>
        <v>25</v>
      </c>
      <c r="C128" s="61">
        <f>'Parameter Input'!$M$169</f>
        <v>25</v>
      </c>
      <c r="D128" s="1" t="s">
        <v>42</v>
      </c>
      <c r="L128" s="54">
        <f>'Parameter Input'!$O$169</f>
        <v>17</v>
      </c>
      <c r="M128" s="37">
        <v>0</v>
      </c>
      <c r="N128" s="37">
        <v>1</v>
      </c>
      <c r="O128" s="37">
        <f>'Parameter Input'!$P$169</f>
        <v>0.9</v>
      </c>
      <c r="P128" s="55">
        <f>'Parameter Input'!$Q$169</f>
        <v>0.4</v>
      </c>
      <c r="Q128" s="4">
        <f t="shared" ref="Q128:AF133" si="82">$N128+($M128-$N128)*((1/(1+EXP(-$P128*(Q$9-$L128)))^$O128))</f>
        <v>0.99780374543478534</v>
      </c>
      <c r="R128" s="4">
        <f t="shared" si="82"/>
        <v>0.99685359315256394</v>
      </c>
      <c r="S128" s="4">
        <f t="shared" si="82"/>
        <v>0.99549347132349975</v>
      </c>
      <c r="T128" s="4">
        <f t="shared" si="82"/>
        <v>0.99354772139898062</v>
      </c>
      <c r="U128" s="4">
        <f t="shared" si="82"/>
        <v>0.99076681540580536</v>
      </c>
      <c r="V128" s="4">
        <f t="shared" si="82"/>
        <v>0.9867978615748374</v>
      </c>
      <c r="W128" s="4">
        <f t="shared" si="82"/>
        <v>0.98114509762858249</v>
      </c>
      <c r="X128" s="4">
        <f t="shared" si="82"/>
        <v>0.97311898315872036</v>
      </c>
      <c r="Y128" s="4">
        <f t="shared" si="82"/>
        <v>0.96177484161592774</v>
      </c>
      <c r="Z128" s="4">
        <f t="shared" si="82"/>
        <v>0.94584787155511363</v>
      </c>
      <c r="AA128" s="4">
        <f t="shared" si="82"/>
        <v>0.92370360150141495</v>
      </c>
      <c r="AB128" s="4">
        <f t="shared" si="82"/>
        <v>0.89334463567658451</v>
      </c>
      <c r="AC128" s="4">
        <f t="shared" si="82"/>
        <v>0.85254543874327005</v>
      </c>
      <c r="AD128" s="4">
        <f t="shared" si="82"/>
        <v>0.79921300652623883</v>
      </c>
      <c r="AE128" s="4">
        <f t="shared" si="82"/>
        <v>0.73204982249993378</v>
      </c>
      <c r="AF128" s="4">
        <f t="shared" si="82"/>
        <v>0.65145592958786691</v>
      </c>
      <c r="AG128" s="4">
        <f t="shared" si="79"/>
        <v>0.56032247880849573</v>
      </c>
      <c r="AH128" s="4">
        <f t="shared" si="79"/>
        <v>0.46411326873185343</v>
      </c>
      <c r="AI128" s="4">
        <f t="shared" si="79"/>
        <v>0.36979727595523937</v>
      </c>
      <c r="AJ128" s="4">
        <f t="shared" si="80"/>
        <v>0.28393948637231203</v>
      </c>
      <c r="AK128" s="4">
        <f t="shared" si="80"/>
        <v>0.21097259161117732</v>
      </c>
      <c r="AL128" s="4">
        <f t="shared" si="80"/>
        <v>0.15253917653798199</v>
      </c>
      <c r="AM128" s="4">
        <f t="shared" si="80"/>
        <v>0.10795188737709993</v>
      </c>
      <c r="AN128" s="4">
        <f t="shared" si="80"/>
        <v>7.5176653938091809E-2</v>
      </c>
      <c r="AO128" s="4">
        <f t="shared" si="80"/>
        <v>5.1742836177502194E-2</v>
      </c>
      <c r="AP128" s="4">
        <f t="shared" si="80"/>
        <v>3.5319190625345942E-2</v>
      </c>
      <c r="AQ128" s="4">
        <f t="shared" si="80"/>
        <v>2.3969442072658165E-2</v>
      </c>
      <c r="AR128" s="4">
        <f t="shared" si="80"/>
        <v>1.6202243558389728E-2</v>
      </c>
    </row>
    <row r="129" spans="1:44" x14ac:dyDescent="0.25">
      <c r="A129" s="24" t="s">
        <v>70</v>
      </c>
      <c r="B129" s="60">
        <f>'Parameter Input'!B160</f>
        <v>25</v>
      </c>
      <c r="C129" s="61">
        <f>'Parameter Input'!C160</f>
        <v>25</v>
      </c>
      <c r="D129" s="1" t="s">
        <v>42</v>
      </c>
      <c r="L129" s="54">
        <f>'Parameter Input'!E160</f>
        <v>17</v>
      </c>
      <c r="M129" s="37">
        <v>0</v>
      </c>
      <c r="N129" s="37">
        <v>1</v>
      </c>
      <c r="O129" s="37">
        <f>'Parameter Input'!F160</f>
        <v>0.9</v>
      </c>
      <c r="P129" s="55">
        <f>'Parameter Input'!G160</f>
        <v>0.4</v>
      </c>
      <c r="Q129" s="4">
        <f t="shared" si="82"/>
        <v>0.99780374543478534</v>
      </c>
      <c r="R129" s="4">
        <f t="shared" si="82"/>
        <v>0.99685359315256394</v>
      </c>
      <c r="S129" s="4">
        <f t="shared" si="82"/>
        <v>0.99549347132349975</v>
      </c>
      <c r="T129" s="4">
        <f t="shared" si="82"/>
        <v>0.99354772139898062</v>
      </c>
      <c r="U129" s="4">
        <f t="shared" si="82"/>
        <v>0.99076681540580536</v>
      </c>
      <c r="V129" s="4">
        <f t="shared" si="82"/>
        <v>0.9867978615748374</v>
      </c>
      <c r="W129" s="4">
        <f t="shared" si="82"/>
        <v>0.98114509762858249</v>
      </c>
      <c r="X129" s="4">
        <f t="shared" si="82"/>
        <v>0.97311898315872036</v>
      </c>
      <c r="Y129" s="4">
        <f t="shared" si="82"/>
        <v>0.96177484161592774</v>
      </c>
      <c r="Z129" s="4">
        <f t="shared" si="82"/>
        <v>0.94584787155511363</v>
      </c>
      <c r="AA129" s="4">
        <f t="shared" si="82"/>
        <v>0.92370360150141495</v>
      </c>
      <c r="AB129" s="4">
        <f t="shared" si="82"/>
        <v>0.89334463567658451</v>
      </c>
      <c r="AC129" s="4">
        <f t="shared" si="82"/>
        <v>0.85254543874327005</v>
      </c>
      <c r="AD129" s="4">
        <f t="shared" si="82"/>
        <v>0.79921300652623883</v>
      </c>
      <c r="AE129" s="4">
        <f t="shared" si="82"/>
        <v>0.73204982249993378</v>
      </c>
      <c r="AF129" s="4">
        <f t="shared" si="82"/>
        <v>0.65145592958786691</v>
      </c>
      <c r="AG129" s="4">
        <f t="shared" si="79"/>
        <v>0.56032247880849573</v>
      </c>
      <c r="AH129" s="4">
        <f t="shared" si="79"/>
        <v>0.46411326873185343</v>
      </c>
      <c r="AI129" s="4">
        <f t="shared" si="79"/>
        <v>0.36979727595523937</v>
      </c>
      <c r="AJ129" s="4">
        <f t="shared" si="80"/>
        <v>0.28393948637231203</v>
      </c>
      <c r="AK129" s="4">
        <f t="shared" si="80"/>
        <v>0.21097259161117732</v>
      </c>
      <c r="AL129" s="4">
        <f t="shared" si="80"/>
        <v>0.15253917653798199</v>
      </c>
      <c r="AM129" s="4">
        <f t="shared" si="80"/>
        <v>0.10795188737709993</v>
      </c>
      <c r="AN129" s="4">
        <f t="shared" si="80"/>
        <v>7.5176653938091809E-2</v>
      </c>
      <c r="AO129" s="4">
        <f t="shared" si="80"/>
        <v>5.1742836177502194E-2</v>
      </c>
      <c r="AP129" s="4">
        <f t="shared" si="80"/>
        <v>3.5319190625345942E-2</v>
      </c>
      <c r="AQ129" s="4">
        <f t="shared" si="80"/>
        <v>2.3969442072658165E-2</v>
      </c>
      <c r="AR129" s="4">
        <f t="shared" si="80"/>
        <v>1.6202243558389728E-2</v>
      </c>
    </row>
    <row r="130" spans="1:44" x14ac:dyDescent="0.25">
      <c r="A130" s="24" t="s">
        <v>207</v>
      </c>
      <c r="B130" s="43">
        <f>'Parameter Input'!B157</f>
        <v>9450</v>
      </c>
      <c r="C130" s="44">
        <f>'Parameter Input'!C157</f>
        <v>9450</v>
      </c>
      <c r="D130" s="1" t="s">
        <v>49</v>
      </c>
      <c r="L130" s="54">
        <f>'Parameter Input'!E157</f>
        <v>17</v>
      </c>
      <c r="M130" s="37">
        <v>0</v>
      </c>
      <c r="N130" s="37">
        <v>1</v>
      </c>
      <c r="O130" s="37">
        <f>'Parameter Input'!F157</f>
        <v>0.9</v>
      </c>
      <c r="P130" s="55">
        <f>'Parameter Input'!G157</f>
        <v>0.4</v>
      </c>
      <c r="Q130" s="4">
        <f t="shared" si="82"/>
        <v>0.99780374543478534</v>
      </c>
      <c r="R130" s="4">
        <f t="shared" si="82"/>
        <v>0.99685359315256394</v>
      </c>
      <c r="S130" s="4">
        <f t="shared" si="82"/>
        <v>0.99549347132349975</v>
      </c>
      <c r="T130" s="4">
        <f t="shared" si="82"/>
        <v>0.99354772139898062</v>
      </c>
      <c r="U130" s="4">
        <f t="shared" si="82"/>
        <v>0.99076681540580536</v>
      </c>
      <c r="V130" s="4">
        <f t="shared" si="82"/>
        <v>0.9867978615748374</v>
      </c>
      <c r="W130" s="4">
        <f t="shared" si="82"/>
        <v>0.98114509762858249</v>
      </c>
      <c r="X130" s="4">
        <f t="shared" si="82"/>
        <v>0.97311898315872036</v>
      </c>
      <c r="Y130" s="4">
        <f t="shared" si="82"/>
        <v>0.96177484161592774</v>
      </c>
      <c r="Z130" s="4">
        <f t="shared" si="82"/>
        <v>0.94584787155511363</v>
      </c>
      <c r="AA130" s="4">
        <f t="shared" si="82"/>
        <v>0.92370360150141495</v>
      </c>
      <c r="AB130" s="4">
        <f t="shared" si="82"/>
        <v>0.89334463567658451</v>
      </c>
      <c r="AC130" s="4">
        <f t="shared" si="82"/>
        <v>0.85254543874327005</v>
      </c>
      <c r="AD130" s="4">
        <f t="shared" si="82"/>
        <v>0.79921300652623883</v>
      </c>
      <c r="AE130" s="4">
        <f t="shared" si="82"/>
        <v>0.73204982249993378</v>
      </c>
      <c r="AF130" s="4">
        <f t="shared" si="82"/>
        <v>0.65145592958786691</v>
      </c>
      <c r="AG130" s="4">
        <f t="shared" si="79"/>
        <v>0.56032247880849573</v>
      </c>
      <c r="AH130" s="4">
        <f t="shared" si="79"/>
        <v>0.46411326873185343</v>
      </c>
      <c r="AI130" s="4">
        <f t="shared" si="79"/>
        <v>0.36979727595523937</v>
      </c>
      <c r="AJ130" s="4">
        <f t="shared" si="80"/>
        <v>0.28393948637231203</v>
      </c>
      <c r="AK130" s="4">
        <f t="shared" si="80"/>
        <v>0.21097259161117732</v>
      </c>
      <c r="AL130" s="4">
        <f t="shared" si="80"/>
        <v>0.15253917653798199</v>
      </c>
      <c r="AM130" s="4">
        <f t="shared" si="80"/>
        <v>0.10795188737709993</v>
      </c>
      <c r="AN130" s="4">
        <f t="shared" si="80"/>
        <v>7.5176653938091809E-2</v>
      </c>
      <c r="AO130" s="4">
        <f t="shared" si="80"/>
        <v>5.1742836177502194E-2</v>
      </c>
      <c r="AP130" s="4">
        <f t="shared" si="80"/>
        <v>3.5319190625345942E-2</v>
      </c>
      <c r="AQ130" s="4">
        <f t="shared" si="80"/>
        <v>2.3969442072658165E-2</v>
      </c>
      <c r="AR130" s="4">
        <f t="shared" si="80"/>
        <v>1.6202243558389728E-2</v>
      </c>
    </row>
    <row r="131" spans="1:44" x14ac:dyDescent="0.25">
      <c r="A131" s="24" t="s">
        <v>56</v>
      </c>
      <c r="B131" s="45">
        <f>'Parameter Input'!B158</f>
        <v>0.43</v>
      </c>
      <c r="C131" s="46">
        <f>'Parameter Input'!C158</f>
        <v>0.43</v>
      </c>
      <c r="D131" s="1" t="s">
        <v>57</v>
      </c>
      <c r="L131" s="54">
        <f>'Parameter Input'!E158</f>
        <v>17</v>
      </c>
      <c r="M131" s="37">
        <v>0</v>
      </c>
      <c r="N131" s="37">
        <v>1</v>
      </c>
      <c r="O131" s="37">
        <f>'Parameter Input'!F158</f>
        <v>0.9</v>
      </c>
      <c r="P131" s="55">
        <f>'Parameter Input'!G158</f>
        <v>0.4</v>
      </c>
      <c r="Q131" s="4">
        <f t="shared" si="82"/>
        <v>0.99780374543478534</v>
      </c>
      <c r="R131" s="4">
        <f t="shared" si="82"/>
        <v>0.99685359315256394</v>
      </c>
      <c r="S131" s="4">
        <f t="shared" si="82"/>
        <v>0.99549347132349975</v>
      </c>
      <c r="T131" s="4">
        <f t="shared" si="82"/>
        <v>0.99354772139898062</v>
      </c>
      <c r="U131" s="4">
        <f t="shared" si="82"/>
        <v>0.99076681540580536</v>
      </c>
      <c r="V131" s="4">
        <f t="shared" si="82"/>
        <v>0.9867978615748374</v>
      </c>
      <c r="W131" s="4">
        <f t="shared" si="82"/>
        <v>0.98114509762858249</v>
      </c>
      <c r="X131" s="4">
        <f t="shared" si="82"/>
        <v>0.97311898315872036</v>
      </c>
      <c r="Y131" s="4">
        <f t="shared" si="82"/>
        <v>0.96177484161592774</v>
      </c>
      <c r="Z131" s="4">
        <f t="shared" si="82"/>
        <v>0.94584787155511363</v>
      </c>
      <c r="AA131" s="4">
        <f t="shared" si="82"/>
        <v>0.92370360150141495</v>
      </c>
      <c r="AB131" s="4">
        <f t="shared" si="82"/>
        <v>0.89334463567658451</v>
      </c>
      <c r="AC131" s="4">
        <f t="shared" si="82"/>
        <v>0.85254543874327005</v>
      </c>
      <c r="AD131" s="4">
        <f t="shared" si="82"/>
        <v>0.79921300652623883</v>
      </c>
      <c r="AE131" s="4">
        <f t="shared" si="82"/>
        <v>0.73204982249993378</v>
      </c>
      <c r="AF131" s="4">
        <f t="shared" si="82"/>
        <v>0.65145592958786691</v>
      </c>
      <c r="AG131" s="4">
        <f t="shared" si="79"/>
        <v>0.56032247880849573</v>
      </c>
      <c r="AH131" s="4">
        <f t="shared" si="79"/>
        <v>0.46411326873185343</v>
      </c>
      <c r="AI131" s="4">
        <f t="shared" si="79"/>
        <v>0.36979727595523937</v>
      </c>
      <c r="AJ131" s="4">
        <f t="shared" si="80"/>
        <v>0.28393948637231203</v>
      </c>
      <c r="AK131" s="4">
        <f t="shared" si="80"/>
        <v>0.21097259161117732</v>
      </c>
      <c r="AL131" s="4">
        <f t="shared" si="80"/>
        <v>0.15253917653798199</v>
      </c>
      <c r="AM131" s="4">
        <f t="shared" si="80"/>
        <v>0.10795188737709993</v>
      </c>
      <c r="AN131" s="4">
        <f t="shared" si="80"/>
        <v>7.5176653938091809E-2</v>
      </c>
      <c r="AO131" s="4">
        <f t="shared" si="80"/>
        <v>5.1742836177502194E-2</v>
      </c>
      <c r="AP131" s="4">
        <f t="shared" si="80"/>
        <v>3.5319190625345942E-2</v>
      </c>
      <c r="AQ131" s="4">
        <f t="shared" si="80"/>
        <v>2.3969442072658165E-2</v>
      </c>
      <c r="AR131" s="4">
        <f t="shared" si="80"/>
        <v>1.6202243558389728E-2</v>
      </c>
    </row>
    <row r="132" spans="1:44" x14ac:dyDescent="0.25">
      <c r="A132" s="24" t="s">
        <v>73</v>
      </c>
      <c r="B132" s="45">
        <f>'Parameter Input'!$L$173</f>
        <v>0.1</v>
      </c>
      <c r="C132" s="46">
        <f>'Parameter Input'!$M$173</f>
        <v>0.08</v>
      </c>
      <c r="D132" s="1" t="s">
        <v>57</v>
      </c>
      <c r="L132" s="54">
        <f>'Parameter Input'!$O$173</f>
        <v>17</v>
      </c>
      <c r="M132" s="37">
        <v>0</v>
      </c>
      <c r="N132" s="37">
        <v>1</v>
      </c>
      <c r="O132" s="37">
        <f>'Parameter Input'!$P$173</f>
        <v>0.9</v>
      </c>
      <c r="P132" s="55">
        <f>'Parameter Input'!$Q$173</f>
        <v>0.4</v>
      </c>
      <c r="Q132" s="4">
        <f t="shared" si="82"/>
        <v>0.99780374543478534</v>
      </c>
      <c r="R132" s="4">
        <f t="shared" si="82"/>
        <v>0.99685359315256394</v>
      </c>
      <c r="S132" s="4">
        <f t="shared" si="82"/>
        <v>0.99549347132349975</v>
      </c>
      <c r="T132" s="4">
        <f t="shared" si="82"/>
        <v>0.99354772139898062</v>
      </c>
      <c r="U132" s="4">
        <f t="shared" si="82"/>
        <v>0.99076681540580536</v>
      </c>
      <c r="V132" s="4">
        <f t="shared" si="82"/>
        <v>0.9867978615748374</v>
      </c>
      <c r="W132" s="4">
        <f t="shared" si="82"/>
        <v>0.98114509762858249</v>
      </c>
      <c r="X132" s="4">
        <f t="shared" si="82"/>
        <v>0.97311898315872036</v>
      </c>
      <c r="Y132" s="4">
        <f t="shared" si="82"/>
        <v>0.96177484161592774</v>
      </c>
      <c r="Z132" s="4">
        <f t="shared" si="82"/>
        <v>0.94584787155511363</v>
      </c>
      <c r="AA132" s="4">
        <f t="shared" si="82"/>
        <v>0.92370360150141495</v>
      </c>
      <c r="AB132" s="4">
        <f t="shared" si="82"/>
        <v>0.89334463567658451</v>
      </c>
      <c r="AC132" s="4">
        <f t="shared" si="82"/>
        <v>0.85254543874327005</v>
      </c>
      <c r="AD132" s="4">
        <f t="shared" si="82"/>
        <v>0.79921300652623883</v>
      </c>
      <c r="AE132" s="4">
        <f t="shared" si="82"/>
        <v>0.73204982249993378</v>
      </c>
      <c r="AF132" s="4">
        <f t="shared" si="82"/>
        <v>0.65145592958786691</v>
      </c>
      <c r="AG132" s="4">
        <f t="shared" si="79"/>
        <v>0.56032247880849573</v>
      </c>
      <c r="AH132" s="4">
        <f t="shared" si="79"/>
        <v>0.46411326873185343</v>
      </c>
      <c r="AI132" s="4">
        <f t="shared" si="79"/>
        <v>0.36979727595523937</v>
      </c>
      <c r="AJ132" s="4">
        <f t="shared" si="80"/>
        <v>0.28393948637231203</v>
      </c>
      <c r="AK132" s="4">
        <f t="shared" si="80"/>
        <v>0.21097259161117732</v>
      </c>
      <c r="AL132" s="4">
        <f t="shared" si="80"/>
        <v>0.15253917653798199</v>
      </c>
      <c r="AM132" s="4">
        <f t="shared" si="80"/>
        <v>0.10795188737709993</v>
      </c>
      <c r="AN132" s="4">
        <f t="shared" si="80"/>
        <v>7.5176653938091809E-2</v>
      </c>
      <c r="AO132" s="4">
        <f t="shared" si="80"/>
        <v>5.1742836177502194E-2</v>
      </c>
      <c r="AP132" s="4">
        <f t="shared" si="80"/>
        <v>3.5319190625345942E-2</v>
      </c>
      <c r="AQ132" s="4">
        <f t="shared" si="80"/>
        <v>2.3969442072658165E-2</v>
      </c>
      <c r="AR132" s="4">
        <f t="shared" si="80"/>
        <v>1.6202243558389728E-2</v>
      </c>
    </row>
    <row r="133" spans="1:44" ht="15.75" thickBot="1" x14ac:dyDescent="0.3">
      <c r="A133" s="24" t="s">
        <v>64</v>
      </c>
      <c r="B133" s="49">
        <f>'Parameter Input'!B159</f>
        <v>120000</v>
      </c>
      <c r="C133" s="50">
        <f>'Parameter Input'!C159</f>
        <v>120000</v>
      </c>
      <c r="D133" s="1" t="s">
        <v>65</v>
      </c>
      <c r="L133" s="56">
        <f>'Parameter Input'!E159</f>
        <v>17</v>
      </c>
      <c r="M133" s="57">
        <v>0</v>
      </c>
      <c r="N133" s="57">
        <v>1</v>
      </c>
      <c r="O133" s="57">
        <f>'Parameter Input'!F159</f>
        <v>0.9</v>
      </c>
      <c r="P133" s="58">
        <f>'Parameter Input'!G159</f>
        <v>0.4</v>
      </c>
      <c r="Q133" s="4">
        <f t="shared" si="82"/>
        <v>0.99780374543478534</v>
      </c>
      <c r="R133" s="4">
        <f t="shared" si="82"/>
        <v>0.99685359315256394</v>
      </c>
      <c r="S133" s="4">
        <f t="shared" si="82"/>
        <v>0.99549347132349975</v>
      </c>
      <c r="T133" s="4">
        <f t="shared" si="82"/>
        <v>0.99354772139898062</v>
      </c>
      <c r="U133" s="4">
        <f t="shared" si="82"/>
        <v>0.99076681540580536</v>
      </c>
      <c r="V133" s="4">
        <f t="shared" si="82"/>
        <v>0.9867978615748374</v>
      </c>
      <c r="W133" s="4">
        <f t="shared" si="82"/>
        <v>0.98114509762858249</v>
      </c>
      <c r="X133" s="4">
        <f t="shared" si="82"/>
        <v>0.97311898315872036</v>
      </c>
      <c r="Y133" s="4">
        <f t="shared" si="82"/>
        <v>0.96177484161592774</v>
      </c>
      <c r="Z133" s="4">
        <f t="shared" si="82"/>
        <v>0.94584787155511363</v>
      </c>
      <c r="AA133" s="4">
        <f t="shared" si="82"/>
        <v>0.92370360150141495</v>
      </c>
      <c r="AB133" s="4">
        <f t="shared" si="82"/>
        <v>0.89334463567658451</v>
      </c>
      <c r="AC133" s="4">
        <f t="shared" si="82"/>
        <v>0.85254543874327005</v>
      </c>
      <c r="AD133" s="4">
        <f t="shared" si="82"/>
        <v>0.79921300652623883</v>
      </c>
      <c r="AE133" s="4">
        <f t="shared" si="82"/>
        <v>0.73204982249993378</v>
      </c>
      <c r="AF133" s="4">
        <f t="shared" si="82"/>
        <v>0.65145592958786691</v>
      </c>
      <c r="AG133" s="4">
        <f t="shared" si="79"/>
        <v>0.56032247880849573</v>
      </c>
      <c r="AH133" s="4">
        <f t="shared" si="79"/>
        <v>0.46411326873185343</v>
      </c>
      <c r="AI133" s="4">
        <f t="shared" si="79"/>
        <v>0.36979727595523937</v>
      </c>
      <c r="AJ133" s="4">
        <f t="shared" si="80"/>
        <v>0.28393948637231203</v>
      </c>
      <c r="AK133" s="4">
        <f t="shared" si="80"/>
        <v>0.21097259161117732</v>
      </c>
      <c r="AL133" s="4">
        <f t="shared" si="80"/>
        <v>0.15253917653798199</v>
      </c>
      <c r="AM133" s="4">
        <f t="shared" si="80"/>
        <v>0.10795188737709993</v>
      </c>
      <c r="AN133" s="4">
        <f t="shared" si="80"/>
        <v>7.5176653938091809E-2</v>
      </c>
      <c r="AO133" s="4">
        <f t="shared" si="80"/>
        <v>5.1742836177502194E-2</v>
      </c>
      <c r="AP133" s="4">
        <f t="shared" si="80"/>
        <v>3.5319190625345942E-2</v>
      </c>
      <c r="AQ133" s="4">
        <f t="shared" si="80"/>
        <v>2.3969442072658165E-2</v>
      </c>
      <c r="AR133" s="4">
        <f t="shared" si="80"/>
        <v>1.6202243558389728E-2</v>
      </c>
    </row>
    <row r="134" spans="1:44" x14ac:dyDescent="0.25">
      <c r="A134" s="25"/>
      <c r="B134" s="40"/>
    </row>
    <row r="135" spans="1:44" ht="15.75" thickBot="1" x14ac:dyDescent="0.3"/>
    <row r="136" spans="1:44" ht="15.75" thickBot="1" x14ac:dyDescent="0.3">
      <c r="A136" s="26" t="s">
        <v>208</v>
      </c>
      <c r="B136" s="27">
        <v>2023</v>
      </c>
      <c r="C136" s="27">
        <v>2024</v>
      </c>
      <c r="D136" s="27">
        <v>2025</v>
      </c>
      <c r="E136" s="27">
        <v>2026</v>
      </c>
      <c r="F136" s="27">
        <v>2027</v>
      </c>
      <c r="G136" s="27">
        <v>2028</v>
      </c>
      <c r="H136" s="27">
        <v>2029</v>
      </c>
      <c r="I136" s="27">
        <v>2030</v>
      </c>
      <c r="J136" s="27">
        <v>2031</v>
      </c>
      <c r="K136" s="27">
        <v>2032</v>
      </c>
      <c r="L136" s="27">
        <v>2033</v>
      </c>
      <c r="M136" s="27">
        <v>2034</v>
      </c>
      <c r="N136" s="27">
        <v>2035</v>
      </c>
      <c r="O136" s="27">
        <v>2036</v>
      </c>
      <c r="P136" s="27">
        <v>2037</v>
      </c>
      <c r="Q136" s="27">
        <v>2038</v>
      </c>
      <c r="R136" s="27">
        <v>2039</v>
      </c>
      <c r="S136" s="27">
        <v>2040</v>
      </c>
      <c r="T136" s="27">
        <v>2041</v>
      </c>
      <c r="U136" s="27">
        <v>2042</v>
      </c>
      <c r="V136" s="27">
        <v>2043</v>
      </c>
      <c r="W136" s="27">
        <v>2044</v>
      </c>
      <c r="X136" s="27">
        <v>2045</v>
      </c>
      <c r="Y136" s="27">
        <v>2046</v>
      </c>
      <c r="Z136" s="27">
        <v>2047</v>
      </c>
      <c r="AA136" s="27">
        <v>2048</v>
      </c>
      <c r="AB136" s="27">
        <v>2049</v>
      </c>
      <c r="AC136" s="28">
        <v>2050</v>
      </c>
    </row>
    <row r="137" spans="1:44" x14ac:dyDescent="0.25">
      <c r="A137" s="29" t="str">
        <f t="shared" ref="A137:A146" si="83">A117</f>
        <v>Capex vehicle</v>
      </c>
      <c r="B137" s="62">
        <f t="shared" ref="B137:B146" si="84">$B117+($C117-$B117)*(1-Q117)</f>
        <v>29976939.327065244</v>
      </c>
      <c r="C137" s="62">
        <f t="shared" ref="C137:C146" si="85">$B117+($C117-$B117)*(1-R117)</f>
        <v>29966962.72810192</v>
      </c>
      <c r="D137" s="62">
        <f t="shared" ref="D137:D146" si="86">$B117+($C117-$B117)*(1-S117)</f>
        <v>29952681.448896747</v>
      </c>
      <c r="E137" s="62">
        <f t="shared" ref="E137:E146" si="87">$B117+($C117-$B117)*(1-T117)</f>
        <v>29932251.074689295</v>
      </c>
      <c r="F137" s="62">
        <f t="shared" ref="F137:F146" si="88">$B117+($C117-$B117)*(1-U117)</f>
        <v>29903051.561760955</v>
      </c>
      <c r="G137" s="62">
        <f t="shared" ref="G137:G146" si="89">$B117+($C117-$B117)*(1-V117)</f>
        <v>29861377.546535794</v>
      </c>
      <c r="H137" s="62">
        <f t="shared" ref="H137:H146" si="90">$B117+($C117-$B117)*(1-W117)</f>
        <v>29802023.525100116</v>
      </c>
      <c r="I137" s="62">
        <f t="shared" ref="I137:I146" si="91">$B117+($C117-$B117)*(1-X117)</f>
        <v>29717749.323166564</v>
      </c>
      <c r="J137" s="62">
        <f t="shared" ref="J137:J146" si="92">$B117+($C117-$B117)*(1-Y117)</f>
        <v>29598635.836967241</v>
      </c>
      <c r="K137" s="62">
        <f t="shared" ref="K137:K146" si="93">$B117+($C117-$B117)*(1-Z117)</f>
        <v>29431402.651328694</v>
      </c>
      <c r="L137" s="62">
        <f t="shared" ref="L137:L146" si="94">$B117+($C117-$B117)*(1-AA117)</f>
        <v>29198887.815764856</v>
      </c>
      <c r="M137" s="62">
        <f t="shared" ref="M137:M146" si="95">$B117+($C117-$B117)*(1-AB117)</f>
        <v>28880118.674604136</v>
      </c>
      <c r="N137" s="62">
        <f t="shared" ref="N137:N146" si="96">$B117+($C117-$B117)*(1-AC117)</f>
        <v>28451727.106804334</v>
      </c>
      <c r="O137" s="62">
        <f t="shared" ref="O137:O146" si="97">$B117+($C117-$B117)*(1-AD117)</f>
        <v>27891736.568525508</v>
      </c>
      <c r="P137" s="62">
        <f t="shared" ref="P137:P146" si="98">$B117+($C117-$B117)*(1-AE117)</f>
        <v>27186523.136249304</v>
      </c>
      <c r="Q137" s="62">
        <f t="shared" ref="Q137:Q146" si="99">$B117+($C117-$B117)*(1-AF117)</f>
        <v>26340287.260672603</v>
      </c>
      <c r="R137" s="62">
        <f t="shared" ref="R137:R146" si="100">$B117+($C117-$B117)*(1-AG117)</f>
        <v>25383386.027489204</v>
      </c>
      <c r="S137" s="62">
        <f t="shared" ref="S137:S146" si="101">$B117+($C117-$B117)*(1-AH117)</f>
        <v>24373189.321684461</v>
      </c>
      <c r="T137" s="62">
        <f t="shared" ref="T137:T146" si="102">$B117+($C117-$B117)*(1-AI117)</f>
        <v>23382871.397530012</v>
      </c>
      <c r="U137" s="62">
        <f t="shared" ref="U137:U146" si="103">$B117+($C117-$B117)*(1-AJ117)</f>
        <v>22481364.606909275</v>
      </c>
      <c r="V137" s="62">
        <f t="shared" ref="V137:V146" si="104">$B117+($C117-$B117)*(1-AK117)</f>
        <v>21715212.211917363</v>
      </c>
      <c r="W137" s="62">
        <f t="shared" ref="W137:W146" si="105">$B117+($C117-$B117)*(1-AL117)</f>
        <v>21101661.353648812</v>
      </c>
      <c r="X137" s="62">
        <f t="shared" ref="X137:X146" si="106">$B117+($C117-$B117)*(1-AM117)</f>
        <v>20633494.81745955</v>
      </c>
      <c r="Y137" s="62">
        <f t="shared" ref="Y137:Y146" si="107">$B117+($C117-$B117)*(1-AN117)</f>
        <v>20289354.866349965</v>
      </c>
      <c r="Z137" s="62">
        <f t="shared" ref="Z137:Z146" si="108">$B117+($C117-$B117)*(1-AO117)</f>
        <v>20043299.779863775</v>
      </c>
      <c r="AA137" s="62">
        <f t="shared" ref="AA137:AA146" si="109">$B117+($C117-$B117)*(1-AP117)</f>
        <v>19870851.501566134</v>
      </c>
      <c r="AB137" s="62">
        <f t="shared" ref="AB137:AB146" si="110">$B117+($C117-$B117)*(1-AQ117)</f>
        <v>19751679.141762912</v>
      </c>
      <c r="AC137" s="62">
        <f t="shared" ref="AC137:AC146" si="111">$B117+($C117-$B117)*(1-AR117)</f>
        <v>19670123.557363093</v>
      </c>
    </row>
    <row r="138" spans="1:44" x14ac:dyDescent="0.25">
      <c r="A138" s="30" t="str">
        <f t="shared" si="83"/>
        <v>Residual value (vehicle)</v>
      </c>
      <c r="B138" s="62">
        <f t="shared" si="84"/>
        <v>-1500988.3145543465</v>
      </c>
      <c r="C138" s="62">
        <f t="shared" si="85"/>
        <v>-1501415.8830813463</v>
      </c>
      <c r="D138" s="62">
        <f t="shared" si="86"/>
        <v>-1502027.9379044252</v>
      </c>
      <c r="E138" s="62">
        <f t="shared" si="87"/>
        <v>-1502903.5253704586</v>
      </c>
      <c r="F138" s="62">
        <f t="shared" si="88"/>
        <v>-1504154.9330673877</v>
      </c>
      <c r="G138" s="62">
        <f t="shared" si="89"/>
        <v>-1505940.9622913231</v>
      </c>
      <c r="H138" s="62">
        <f t="shared" si="90"/>
        <v>-1508484.7060671379</v>
      </c>
      <c r="I138" s="62">
        <f t="shared" si="91"/>
        <v>-1512096.4575785759</v>
      </c>
      <c r="J138" s="62">
        <f t="shared" si="92"/>
        <v>-1517201.3212728326</v>
      </c>
      <c r="K138" s="62">
        <f t="shared" si="93"/>
        <v>-1524368.4578001988</v>
      </c>
      <c r="L138" s="62">
        <f t="shared" si="94"/>
        <v>-1534333.3793243633</v>
      </c>
      <c r="M138" s="62">
        <f t="shared" si="95"/>
        <v>-1547994.9139455371</v>
      </c>
      <c r="N138" s="62">
        <f t="shared" si="96"/>
        <v>-1566354.5525655285</v>
      </c>
      <c r="O138" s="62">
        <f t="shared" si="97"/>
        <v>-1590354.1470631924</v>
      </c>
      <c r="P138" s="62">
        <f t="shared" si="98"/>
        <v>-1620577.5798750299</v>
      </c>
      <c r="Q138" s="62">
        <f t="shared" si="99"/>
        <v>-1656844.8316854599</v>
      </c>
      <c r="R138" s="62">
        <f t="shared" si="100"/>
        <v>-1697854.8845361769</v>
      </c>
      <c r="S138" s="62">
        <f t="shared" si="101"/>
        <v>-1741149.0290706661</v>
      </c>
      <c r="T138" s="62">
        <f t="shared" si="102"/>
        <v>-1783591.2258201423</v>
      </c>
      <c r="U138" s="62">
        <f t="shared" si="103"/>
        <v>-1822227.2311324596</v>
      </c>
      <c r="V138" s="62">
        <f t="shared" si="104"/>
        <v>-1855062.3337749701</v>
      </c>
      <c r="W138" s="62">
        <f t="shared" si="105"/>
        <v>-1881357.370557908</v>
      </c>
      <c r="X138" s="62">
        <f t="shared" si="106"/>
        <v>-1901421.650680305</v>
      </c>
      <c r="Y138" s="62">
        <f t="shared" si="107"/>
        <v>-1916170.5057278587</v>
      </c>
      <c r="Z138" s="62">
        <f t="shared" si="108"/>
        <v>-1926715.723720124</v>
      </c>
      <c r="AA138" s="62">
        <f t="shared" si="109"/>
        <v>-1934106.3642185943</v>
      </c>
      <c r="AB138" s="62">
        <f t="shared" si="110"/>
        <v>-1939213.7510673038</v>
      </c>
      <c r="AC138" s="62">
        <f t="shared" si="111"/>
        <v>-1942708.9903987246</v>
      </c>
    </row>
    <row r="139" spans="1:44" x14ac:dyDescent="0.25">
      <c r="A139" s="30" t="str">
        <f t="shared" si="83"/>
        <v>Capex costumization</v>
      </c>
      <c r="B139" s="62">
        <f t="shared" si="84"/>
        <v>5000000</v>
      </c>
      <c r="C139" s="62">
        <f t="shared" si="85"/>
        <v>5000000</v>
      </c>
      <c r="D139" s="62">
        <f t="shared" si="86"/>
        <v>5000000</v>
      </c>
      <c r="E139" s="62">
        <f t="shared" si="87"/>
        <v>5000000</v>
      </c>
      <c r="F139" s="62">
        <f t="shared" si="88"/>
        <v>5000000</v>
      </c>
      <c r="G139" s="62">
        <f t="shared" si="89"/>
        <v>5000000</v>
      </c>
      <c r="H139" s="62">
        <f t="shared" si="90"/>
        <v>5000000</v>
      </c>
      <c r="I139" s="62">
        <f t="shared" si="91"/>
        <v>5000000</v>
      </c>
      <c r="J139" s="62">
        <f t="shared" si="92"/>
        <v>5000000</v>
      </c>
      <c r="K139" s="62">
        <f t="shared" si="93"/>
        <v>5000000</v>
      </c>
      <c r="L139" s="62">
        <f t="shared" si="94"/>
        <v>5000000</v>
      </c>
      <c r="M139" s="62">
        <f t="shared" si="95"/>
        <v>5000000</v>
      </c>
      <c r="N139" s="62">
        <f t="shared" si="96"/>
        <v>5000000</v>
      </c>
      <c r="O139" s="62">
        <f t="shared" si="97"/>
        <v>5000000</v>
      </c>
      <c r="P139" s="62">
        <f t="shared" si="98"/>
        <v>5000000</v>
      </c>
      <c r="Q139" s="62">
        <f t="shared" si="99"/>
        <v>5000000</v>
      </c>
      <c r="R139" s="62">
        <f t="shared" si="100"/>
        <v>5000000</v>
      </c>
      <c r="S139" s="62">
        <f t="shared" si="101"/>
        <v>5000000</v>
      </c>
      <c r="T139" s="62">
        <f t="shared" si="102"/>
        <v>5000000</v>
      </c>
      <c r="U139" s="62">
        <f t="shared" si="103"/>
        <v>5000000</v>
      </c>
      <c r="V139" s="62">
        <f t="shared" si="104"/>
        <v>5000000</v>
      </c>
      <c r="W139" s="62">
        <f t="shared" si="105"/>
        <v>5000000</v>
      </c>
      <c r="X139" s="62">
        <f t="shared" si="106"/>
        <v>5000000</v>
      </c>
      <c r="Y139" s="62">
        <f t="shared" si="107"/>
        <v>5000000</v>
      </c>
      <c r="Z139" s="62">
        <f t="shared" si="108"/>
        <v>5000000</v>
      </c>
      <c r="AA139" s="62">
        <f t="shared" si="109"/>
        <v>5000000</v>
      </c>
      <c r="AB139" s="62">
        <f t="shared" si="110"/>
        <v>5000000</v>
      </c>
      <c r="AC139" s="62">
        <f t="shared" si="111"/>
        <v>5000000</v>
      </c>
    </row>
    <row r="140" spans="1:44" x14ac:dyDescent="0.25">
      <c r="A140" s="30" t="str">
        <f t="shared" si="83"/>
        <v>Residual value (costumization)</v>
      </c>
      <c r="B140" s="62">
        <f t="shared" si="84"/>
        <v>-500000</v>
      </c>
      <c r="C140" s="62">
        <f t="shared" si="85"/>
        <v>-500000</v>
      </c>
      <c r="D140" s="62">
        <f t="shared" si="86"/>
        <v>-500000</v>
      </c>
      <c r="E140" s="62">
        <f t="shared" si="87"/>
        <v>-500000</v>
      </c>
      <c r="F140" s="62">
        <f t="shared" si="88"/>
        <v>-500000</v>
      </c>
      <c r="G140" s="62">
        <f t="shared" si="89"/>
        <v>-500000</v>
      </c>
      <c r="H140" s="62">
        <f t="shared" si="90"/>
        <v>-500000</v>
      </c>
      <c r="I140" s="62">
        <f t="shared" si="91"/>
        <v>-500000</v>
      </c>
      <c r="J140" s="62">
        <f t="shared" si="92"/>
        <v>-500000</v>
      </c>
      <c r="K140" s="62">
        <f t="shared" si="93"/>
        <v>-500000</v>
      </c>
      <c r="L140" s="62">
        <f t="shared" si="94"/>
        <v>-500000</v>
      </c>
      <c r="M140" s="62">
        <f t="shared" si="95"/>
        <v>-500000</v>
      </c>
      <c r="N140" s="62">
        <f t="shared" si="96"/>
        <v>-500000</v>
      </c>
      <c r="O140" s="62">
        <f t="shared" si="97"/>
        <v>-500000</v>
      </c>
      <c r="P140" s="62">
        <f t="shared" si="98"/>
        <v>-500000</v>
      </c>
      <c r="Q140" s="62">
        <f t="shared" si="99"/>
        <v>-500000</v>
      </c>
      <c r="R140" s="62">
        <f t="shared" si="100"/>
        <v>-500000</v>
      </c>
      <c r="S140" s="62">
        <f t="shared" si="101"/>
        <v>-500000</v>
      </c>
      <c r="T140" s="62">
        <f t="shared" si="102"/>
        <v>-500000</v>
      </c>
      <c r="U140" s="62">
        <f t="shared" si="103"/>
        <v>-500000</v>
      </c>
      <c r="V140" s="62">
        <f t="shared" si="104"/>
        <v>-500000</v>
      </c>
      <c r="W140" s="62">
        <f t="shared" si="105"/>
        <v>-500000</v>
      </c>
      <c r="X140" s="62">
        <f t="shared" si="106"/>
        <v>-500000</v>
      </c>
      <c r="Y140" s="62">
        <f t="shared" si="107"/>
        <v>-500000</v>
      </c>
      <c r="Z140" s="62">
        <f t="shared" si="108"/>
        <v>-500000</v>
      </c>
      <c r="AA140" s="62">
        <f t="shared" si="109"/>
        <v>-500000</v>
      </c>
      <c r="AB140" s="62">
        <f t="shared" si="110"/>
        <v>-500000</v>
      </c>
      <c r="AC140" s="62">
        <f t="shared" si="111"/>
        <v>-500000</v>
      </c>
    </row>
    <row r="141" spans="1:44" x14ac:dyDescent="0.25">
      <c r="A141" s="30" t="str">
        <f t="shared" si="83"/>
        <v>WACC</v>
      </c>
      <c r="B141" s="62">
        <f t="shared" si="84"/>
        <v>0.06</v>
      </c>
      <c r="C141" s="62">
        <f t="shared" si="85"/>
        <v>0.06</v>
      </c>
      <c r="D141" s="62">
        <f t="shared" si="86"/>
        <v>0.06</v>
      </c>
      <c r="E141" s="62">
        <f t="shared" si="87"/>
        <v>0.06</v>
      </c>
      <c r="F141" s="62">
        <f t="shared" si="88"/>
        <v>0.06</v>
      </c>
      <c r="G141" s="62">
        <f t="shared" si="89"/>
        <v>0.06</v>
      </c>
      <c r="H141" s="62">
        <f t="shared" si="90"/>
        <v>0.06</v>
      </c>
      <c r="I141" s="62">
        <f t="shared" si="91"/>
        <v>0.06</v>
      </c>
      <c r="J141" s="62">
        <f t="shared" si="92"/>
        <v>0.06</v>
      </c>
      <c r="K141" s="62">
        <f t="shared" si="93"/>
        <v>0.06</v>
      </c>
      <c r="L141" s="62">
        <f t="shared" si="94"/>
        <v>0.06</v>
      </c>
      <c r="M141" s="62">
        <f t="shared" si="95"/>
        <v>0.06</v>
      </c>
      <c r="N141" s="62">
        <f t="shared" si="96"/>
        <v>0.06</v>
      </c>
      <c r="O141" s="62">
        <f t="shared" si="97"/>
        <v>0.06</v>
      </c>
      <c r="P141" s="62">
        <f t="shared" si="98"/>
        <v>0.06</v>
      </c>
      <c r="Q141" s="62">
        <f t="shared" si="99"/>
        <v>0.06</v>
      </c>
      <c r="R141" s="62">
        <f t="shared" si="100"/>
        <v>0.06</v>
      </c>
      <c r="S141" s="62">
        <f t="shared" si="101"/>
        <v>0.06</v>
      </c>
      <c r="T141" s="62">
        <f t="shared" si="102"/>
        <v>0.06</v>
      </c>
      <c r="U141" s="62">
        <f t="shared" si="103"/>
        <v>0.06</v>
      </c>
      <c r="V141" s="62">
        <f t="shared" si="104"/>
        <v>0.06</v>
      </c>
      <c r="W141" s="62">
        <f t="shared" si="105"/>
        <v>0.06</v>
      </c>
      <c r="X141" s="62">
        <f t="shared" si="106"/>
        <v>0.06</v>
      </c>
      <c r="Y141" s="62">
        <f t="shared" si="107"/>
        <v>0.06</v>
      </c>
      <c r="Z141" s="62">
        <f t="shared" si="108"/>
        <v>0.06</v>
      </c>
      <c r="AA141" s="62">
        <f t="shared" si="109"/>
        <v>0.06</v>
      </c>
      <c r="AB141" s="62">
        <f t="shared" si="110"/>
        <v>0.06</v>
      </c>
      <c r="AC141" s="62">
        <f t="shared" si="111"/>
        <v>0.06</v>
      </c>
    </row>
    <row r="142" spans="1:44" x14ac:dyDescent="0.25">
      <c r="A142" s="30" t="str">
        <f t="shared" si="83"/>
        <v>Opex fix (admin, crew, insurance)</v>
      </c>
      <c r="B142" s="62">
        <f t="shared" si="84"/>
        <v>1208235.294117647</v>
      </c>
      <c r="C142" s="62">
        <f t="shared" si="85"/>
        <v>1208235.294117647</v>
      </c>
      <c r="D142" s="62">
        <f t="shared" si="86"/>
        <v>1208235.294117647</v>
      </c>
      <c r="E142" s="62">
        <f t="shared" si="87"/>
        <v>1208235.294117647</v>
      </c>
      <c r="F142" s="62">
        <f t="shared" si="88"/>
        <v>1208235.294117647</v>
      </c>
      <c r="G142" s="62">
        <f t="shared" si="89"/>
        <v>1208235.294117647</v>
      </c>
      <c r="H142" s="62">
        <f t="shared" si="90"/>
        <v>1208235.294117647</v>
      </c>
      <c r="I142" s="62">
        <f t="shared" si="91"/>
        <v>1208235.294117647</v>
      </c>
      <c r="J142" s="62">
        <f t="shared" si="92"/>
        <v>1208235.294117647</v>
      </c>
      <c r="K142" s="62">
        <f t="shared" si="93"/>
        <v>1208235.294117647</v>
      </c>
      <c r="L142" s="62">
        <f t="shared" si="94"/>
        <v>1208235.294117647</v>
      </c>
      <c r="M142" s="62">
        <f t="shared" si="95"/>
        <v>1208235.294117647</v>
      </c>
      <c r="N142" s="62">
        <f t="shared" si="96"/>
        <v>1208235.294117647</v>
      </c>
      <c r="O142" s="62">
        <f t="shared" si="97"/>
        <v>1208235.294117647</v>
      </c>
      <c r="P142" s="62">
        <f t="shared" si="98"/>
        <v>1208235.294117647</v>
      </c>
      <c r="Q142" s="62">
        <f t="shared" si="99"/>
        <v>1208235.294117647</v>
      </c>
      <c r="R142" s="62">
        <f t="shared" si="100"/>
        <v>1208235.294117647</v>
      </c>
      <c r="S142" s="62">
        <f t="shared" si="101"/>
        <v>1208235.294117647</v>
      </c>
      <c r="T142" s="62">
        <f t="shared" si="102"/>
        <v>1208235.294117647</v>
      </c>
      <c r="U142" s="62">
        <f t="shared" si="103"/>
        <v>1208235.294117647</v>
      </c>
      <c r="V142" s="62">
        <f t="shared" si="104"/>
        <v>1208235.294117647</v>
      </c>
      <c r="W142" s="62">
        <f t="shared" si="105"/>
        <v>1208235.294117647</v>
      </c>
      <c r="X142" s="62">
        <f t="shared" si="106"/>
        <v>1208235.294117647</v>
      </c>
      <c r="Y142" s="62">
        <f t="shared" si="107"/>
        <v>1208235.294117647</v>
      </c>
      <c r="Z142" s="62">
        <f t="shared" si="108"/>
        <v>1208235.294117647</v>
      </c>
      <c r="AA142" s="62">
        <f t="shared" si="109"/>
        <v>1208235.294117647</v>
      </c>
      <c r="AB142" s="62">
        <f t="shared" si="110"/>
        <v>1208235.294117647</v>
      </c>
      <c r="AC142" s="62">
        <f t="shared" si="111"/>
        <v>1208235.294117647</v>
      </c>
    </row>
    <row r="143" spans="1:44" x14ac:dyDescent="0.25">
      <c r="A143" s="30" t="str">
        <f t="shared" si="83"/>
        <v>Opex maintenance &amp; repair</v>
      </c>
      <c r="B143" s="62">
        <f t="shared" si="84"/>
        <v>338823.5294117647</v>
      </c>
      <c r="C143" s="62">
        <f t="shared" si="85"/>
        <v>338823.5294117647</v>
      </c>
      <c r="D143" s="62">
        <f t="shared" si="86"/>
        <v>338823.5294117647</v>
      </c>
      <c r="E143" s="62">
        <f t="shared" si="87"/>
        <v>338823.5294117647</v>
      </c>
      <c r="F143" s="62">
        <f t="shared" si="88"/>
        <v>338823.5294117647</v>
      </c>
      <c r="G143" s="62">
        <f t="shared" si="89"/>
        <v>338823.5294117647</v>
      </c>
      <c r="H143" s="62">
        <f t="shared" si="90"/>
        <v>338823.5294117647</v>
      </c>
      <c r="I143" s="62">
        <f t="shared" si="91"/>
        <v>338823.5294117647</v>
      </c>
      <c r="J143" s="62">
        <f t="shared" si="92"/>
        <v>338823.5294117647</v>
      </c>
      <c r="K143" s="62">
        <f t="shared" si="93"/>
        <v>338823.5294117647</v>
      </c>
      <c r="L143" s="62">
        <f t="shared" si="94"/>
        <v>338823.5294117647</v>
      </c>
      <c r="M143" s="62">
        <f t="shared" si="95"/>
        <v>338823.5294117647</v>
      </c>
      <c r="N143" s="62">
        <f t="shared" si="96"/>
        <v>338823.5294117647</v>
      </c>
      <c r="O143" s="62">
        <f t="shared" si="97"/>
        <v>338823.5294117647</v>
      </c>
      <c r="P143" s="62">
        <f t="shared" si="98"/>
        <v>338823.5294117647</v>
      </c>
      <c r="Q143" s="62">
        <f t="shared" si="99"/>
        <v>338823.5294117647</v>
      </c>
      <c r="R143" s="62">
        <f t="shared" si="100"/>
        <v>338823.5294117647</v>
      </c>
      <c r="S143" s="62">
        <f t="shared" si="101"/>
        <v>338823.5294117647</v>
      </c>
      <c r="T143" s="62">
        <f t="shared" si="102"/>
        <v>338823.5294117647</v>
      </c>
      <c r="U143" s="62">
        <f t="shared" si="103"/>
        <v>338823.5294117647</v>
      </c>
      <c r="V143" s="62">
        <f t="shared" si="104"/>
        <v>338823.5294117647</v>
      </c>
      <c r="W143" s="62">
        <f t="shared" si="105"/>
        <v>338823.5294117647</v>
      </c>
      <c r="X143" s="62">
        <f t="shared" si="106"/>
        <v>338823.5294117647</v>
      </c>
      <c r="Y143" s="62">
        <f t="shared" si="107"/>
        <v>338823.5294117647</v>
      </c>
      <c r="Z143" s="62">
        <f t="shared" si="108"/>
        <v>338823.5294117647</v>
      </c>
      <c r="AA143" s="62">
        <f t="shared" si="109"/>
        <v>338823.5294117647</v>
      </c>
      <c r="AB143" s="62">
        <f t="shared" si="110"/>
        <v>338823.5294117647</v>
      </c>
      <c r="AC143" s="62">
        <f t="shared" si="111"/>
        <v>338823.5294117647</v>
      </c>
    </row>
    <row r="144" spans="1:44" x14ac:dyDescent="0.25">
      <c r="A144" s="30" t="str">
        <f t="shared" si="83"/>
        <v>Opex var (mode-fees)</v>
      </c>
      <c r="B144" s="62">
        <f t="shared" si="84"/>
        <v>1.6886890630966982</v>
      </c>
      <c r="C144" s="62">
        <f t="shared" si="85"/>
        <v>1.6886890630966982</v>
      </c>
      <c r="D144" s="62">
        <f t="shared" si="86"/>
        <v>1.6886890630966982</v>
      </c>
      <c r="E144" s="62">
        <f t="shared" si="87"/>
        <v>1.6886890630966982</v>
      </c>
      <c r="F144" s="62">
        <f t="shared" si="88"/>
        <v>1.6886890630966982</v>
      </c>
      <c r="G144" s="62">
        <f t="shared" si="89"/>
        <v>1.6886890630966982</v>
      </c>
      <c r="H144" s="62">
        <f t="shared" si="90"/>
        <v>1.6886890630966982</v>
      </c>
      <c r="I144" s="62">
        <f t="shared" si="91"/>
        <v>1.6886890630966982</v>
      </c>
      <c r="J144" s="62">
        <f t="shared" si="92"/>
        <v>1.6886890630966982</v>
      </c>
      <c r="K144" s="62">
        <f t="shared" si="93"/>
        <v>1.6886890630966982</v>
      </c>
      <c r="L144" s="62">
        <f t="shared" si="94"/>
        <v>1.6886890630966982</v>
      </c>
      <c r="M144" s="62">
        <f t="shared" si="95"/>
        <v>1.6886890630966982</v>
      </c>
      <c r="N144" s="62">
        <f t="shared" si="96"/>
        <v>1.6886890630966982</v>
      </c>
      <c r="O144" s="62">
        <f t="shared" si="97"/>
        <v>1.6886890630966982</v>
      </c>
      <c r="P144" s="62">
        <f t="shared" si="98"/>
        <v>1.6886890630966982</v>
      </c>
      <c r="Q144" s="62">
        <f t="shared" si="99"/>
        <v>1.6886890630966982</v>
      </c>
      <c r="R144" s="62">
        <f t="shared" si="100"/>
        <v>1.6886890630966982</v>
      </c>
      <c r="S144" s="62">
        <f t="shared" si="101"/>
        <v>1.6886890630966982</v>
      </c>
      <c r="T144" s="62">
        <f t="shared" si="102"/>
        <v>1.6886890630966982</v>
      </c>
      <c r="U144" s="62">
        <f t="shared" si="103"/>
        <v>1.6886890630966982</v>
      </c>
      <c r="V144" s="62">
        <f t="shared" si="104"/>
        <v>1.6886890630966982</v>
      </c>
      <c r="W144" s="62">
        <f t="shared" si="105"/>
        <v>1.6886890630966982</v>
      </c>
      <c r="X144" s="62">
        <f t="shared" si="106"/>
        <v>1.6886890630966982</v>
      </c>
      <c r="Y144" s="62">
        <f t="shared" si="107"/>
        <v>1.6886890630966982</v>
      </c>
      <c r="Z144" s="62">
        <f t="shared" si="108"/>
        <v>1.6886890630966982</v>
      </c>
      <c r="AA144" s="62">
        <f t="shared" si="109"/>
        <v>1.6886890630966982</v>
      </c>
      <c r="AB144" s="62">
        <f t="shared" si="110"/>
        <v>1.6886890630966982</v>
      </c>
      <c r="AC144" s="62">
        <f t="shared" si="111"/>
        <v>1.6886890630966982</v>
      </c>
    </row>
    <row r="145" spans="1:29" x14ac:dyDescent="0.25">
      <c r="A145" s="30" t="str">
        <f t="shared" si="83"/>
        <v>Fuel Economy</v>
      </c>
      <c r="B145" s="62">
        <f t="shared" si="84"/>
        <v>588.84626218043502</v>
      </c>
      <c r="C145" s="62">
        <f t="shared" si="85"/>
        <v>588.7797515206795</v>
      </c>
      <c r="D145" s="62">
        <f t="shared" si="86"/>
        <v>588.68454299264499</v>
      </c>
      <c r="E145" s="62">
        <f t="shared" si="87"/>
        <v>588.54834049792862</v>
      </c>
      <c r="F145" s="62">
        <f t="shared" si="88"/>
        <v>588.35367707840635</v>
      </c>
      <c r="G145" s="62">
        <f t="shared" si="89"/>
        <v>588.07585031023859</v>
      </c>
      <c r="H145" s="62">
        <f t="shared" si="90"/>
        <v>587.68015683400074</v>
      </c>
      <c r="I145" s="62">
        <f t="shared" si="91"/>
        <v>587.11832882111048</v>
      </c>
      <c r="J145" s="62">
        <f t="shared" si="92"/>
        <v>586.32423891311498</v>
      </c>
      <c r="K145" s="62">
        <f t="shared" si="93"/>
        <v>585.20935100885799</v>
      </c>
      <c r="L145" s="62">
        <f t="shared" si="94"/>
        <v>583.65925210509909</v>
      </c>
      <c r="M145" s="62">
        <f t="shared" si="95"/>
        <v>581.53412449736095</v>
      </c>
      <c r="N145" s="62">
        <f t="shared" si="96"/>
        <v>578.67818071202885</v>
      </c>
      <c r="O145" s="62">
        <f t="shared" si="97"/>
        <v>574.94491045683674</v>
      </c>
      <c r="P145" s="62">
        <f t="shared" si="98"/>
        <v>570.24348757499536</v>
      </c>
      <c r="Q145" s="62">
        <f t="shared" si="99"/>
        <v>564.60191507115064</v>
      </c>
      <c r="R145" s="62">
        <f t="shared" si="100"/>
        <v>558.22257351659471</v>
      </c>
      <c r="S145" s="62">
        <f t="shared" si="101"/>
        <v>551.48792881122972</v>
      </c>
      <c r="T145" s="62">
        <f t="shared" si="102"/>
        <v>544.8858093168667</v>
      </c>
      <c r="U145" s="62">
        <f t="shared" si="103"/>
        <v>538.87576404606182</v>
      </c>
      <c r="V145" s="62">
        <f t="shared" si="104"/>
        <v>533.76808141278241</v>
      </c>
      <c r="W145" s="62">
        <f t="shared" si="105"/>
        <v>529.67774235765876</v>
      </c>
      <c r="X145" s="62">
        <f t="shared" si="106"/>
        <v>526.55663211639694</v>
      </c>
      <c r="Y145" s="62">
        <f t="shared" si="107"/>
        <v>524.26236577566647</v>
      </c>
      <c r="Z145" s="62">
        <f t="shared" si="108"/>
        <v>522.6219985324251</v>
      </c>
      <c r="AA145" s="62">
        <f t="shared" si="109"/>
        <v>521.47234334377424</v>
      </c>
      <c r="AB145" s="62">
        <f t="shared" si="110"/>
        <v>520.67786094508608</v>
      </c>
      <c r="AC145" s="62">
        <f t="shared" si="111"/>
        <v>520.13415704908732</v>
      </c>
    </row>
    <row r="146" spans="1:29" x14ac:dyDescent="0.25">
      <c r="A146" s="30" t="str">
        <f t="shared" si="83"/>
        <v>Fuel Cost</v>
      </c>
      <c r="B146" s="62">
        <f t="shared" si="84"/>
        <v>0.20959517810556494</v>
      </c>
      <c r="C146" s="62">
        <f t="shared" si="85"/>
        <v>0.20948849768499242</v>
      </c>
      <c r="D146" s="62">
        <f t="shared" si="86"/>
        <v>0.20933578703905767</v>
      </c>
      <c r="E146" s="62">
        <f t="shared" si="87"/>
        <v>0.20911732372095529</v>
      </c>
      <c r="F146" s="62">
        <f t="shared" si="88"/>
        <v>0.20880509143306247</v>
      </c>
      <c r="G146" s="62">
        <f t="shared" si="89"/>
        <v>0.20835946848204387</v>
      </c>
      <c r="H146" s="62">
        <f t="shared" si="90"/>
        <v>0.20772479207651681</v>
      </c>
      <c r="I146" s="62">
        <f t="shared" si="91"/>
        <v>0.20682364256266603</v>
      </c>
      <c r="J146" s="62">
        <f t="shared" si="92"/>
        <v>0.20554995431977732</v>
      </c>
      <c r="K146" s="62">
        <f t="shared" si="93"/>
        <v>0.20376171900600099</v>
      </c>
      <c r="L146" s="62">
        <f t="shared" si="94"/>
        <v>0.20127542277033145</v>
      </c>
      <c r="M146" s="62">
        <f t="shared" si="95"/>
        <v>0.19786680364375564</v>
      </c>
      <c r="N146" s="62">
        <f t="shared" si="96"/>
        <v>0.19328598479049669</v>
      </c>
      <c r="O146" s="62">
        <f t="shared" si="97"/>
        <v>0.18729796960016717</v>
      </c>
      <c r="P146" s="62">
        <f t="shared" si="98"/>
        <v>0.17975707657387874</v>
      </c>
      <c r="Q146" s="62">
        <f t="shared" si="99"/>
        <v>0.17070822140370084</v>
      </c>
      <c r="R146" s="62">
        <f t="shared" si="100"/>
        <v>0.16047601437827749</v>
      </c>
      <c r="S146" s="62">
        <f t="shared" si="101"/>
        <v>0.14967391540322711</v>
      </c>
      <c r="T146" s="62">
        <f t="shared" si="102"/>
        <v>0.13908438153124628</v>
      </c>
      <c r="U146" s="62">
        <f t="shared" si="103"/>
        <v>0.12944451087733477</v>
      </c>
      <c r="V146" s="62">
        <f t="shared" si="104"/>
        <v>0.12125199356548938</v>
      </c>
      <c r="W146" s="62">
        <f t="shared" si="105"/>
        <v>0.1146912543954242</v>
      </c>
      <c r="X146" s="62">
        <f t="shared" si="106"/>
        <v>0.10968511922228061</v>
      </c>
      <c r="Y146" s="62">
        <f t="shared" si="107"/>
        <v>0.10600520837739882</v>
      </c>
      <c r="Z146" s="62">
        <f t="shared" si="108"/>
        <v>0.10337412535934337</v>
      </c>
      <c r="AA146" s="62">
        <f t="shared" si="109"/>
        <v>0.10153012472110708</v>
      </c>
      <c r="AB146" s="62">
        <f t="shared" si="110"/>
        <v>0.10025580693894878</v>
      </c>
      <c r="AC146" s="62">
        <f t="shared" si="111"/>
        <v>9.9383727778927067E-2</v>
      </c>
    </row>
    <row r="147" spans="1:29" x14ac:dyDescent="0.25">
      <c r="A147" s="30" t="str">
        <f t="shared" ref="A147" si="112">A127</f>
        <v>Emission Cost</v>
      </c>
      <c r="B147" s="66">
        <f>$B127+($C127-$B127)*(1-Q127)</f>
        <v>0</v>
      </c>
      <c r="C147" s="66">
        <f t="shared" ref="C147:AC147" si="113">$B127+($C127-$B127)*(1-R127)</f>
        <v>0</v>
      </c>
      <c r="D147" s="66">
        <f t="shared" si="113"/>
        <v>0</v>
      </c>
      <c r="E147" s="66">
        <f t="shared" si="113"/>
        <v>0</v>
      </c>
      <c r="F147" s="66">
        <f t="shared" si="113"/>
        <v>0</v>
      </c>
      <c r="G147" s="66">
        <f t="shared" si="113"/>
        <v>0</v>
      </c>
      <c r="H147" s="66">
        <f t="shared" si="113"/>
        <v>0</v>
      </c>
      <c r="I147" s="66">
        <f t="shared" si="113"/>
        <v>0</v>
      </c>
      <c r="J147" s="66">
        <f t="shared" si="113"/>
        <v>0</v>
      </c>
      <c r="K147" s="66">
        <f t="shared" si="113"/>
        <v>0</v>
      </c>
      <c r="L147" s="66">
        <f t="shared" si="113"/>
        <v>0</v>
      </c>
      <c r="M147" s="66">
        <f t="shared" si="113"/>
        <v>0</v>
      </c>
      <c r="N147" s="66">
        <f t="shared" si="113"/>
        <v>0</v>
      </c>
      <c r="O147" s="66">
        <f t="shared" si="113"/>
        <v>0</v>
      </c>
      <c r="P147" s="66">
        <f t="shared" si="113"/>
        <v>0</v>
      </c>
      <c r="Q147" s="66">
        <f t="shared" si="113"/>
        <v>0</v>
      </c>
      <c r="R147" s="66">
        <f t="shared" si="113"/>
        <v>0</v>
      </c>
      <c r="S147" s="66">
        <f t="shared" si="113"/>
        <v>0</v>
      </c>
      <c r="T147" s="66">
        <f t="shared" si="113"/>
        <v>0</v>
      </c>
      <c r="U147" s="66">
        <f t="shared" si="113"/>
        <v>0</v>
      </c>
      <c r="V147" s="66">
        <f t="shared" si="113"/>
        <v>0</v>
      </c>
      <c r="W147" s="66">
        <f t="shared" si="113"/>
        <v>0</v>
      </c>
      <c r="X147" s="66">
        <f t="shared" si="113"/>
        <v>0</v>
      </c>
      <c r="Y147" s="66">
        <f t="shared" si="113"/>
        <v>0</v>
      </c>
      <c r="Z147" s="66">
        <f t="shared" si="113"/>
        <v>0</v>
      </c>
      <c r="AA147" s="66">
        <f t="shared" si="113"/>
        <v>0</v>
      </c>
      <c r="AB147" s="66">
        <f t="shared" si="113"/>
        <v>0</v>
      </c>
      <c r="AC147" s="66">
        <f t="shared" si="113"/>
        <v>0</v>
      </c>
    </row>
    <row r="148" spans="1:29" x14ac:dyDescent="0.25">
      <c r="A148" s="30" t="str">
        <f>A128</f>
        <v>Lifetime vehicle</v>
      </c>
      <c r="B148" s="62">
        <f>$B128+($C128-$B128)*(1-Q128)</f>
        <v>25</v>
      </c>
      <c r="C148" s="62">
        <f t="shared" ref="C148:L150" si="114">$B128+($C128-$B128)*(1-R128)</f>
        <v>25</v>
      </c>
      <c r="D148" s="62">
        <f t="shared" si="114"/>
        <v>25</v>
      </c>
      <c r="E148" s="62">
        <f t="shared" si="114"/>
        <v>25</v>
      </c>
      <c r="F148" s="62">
        <f t="shared" si="114"/>
        <v>25</v>
      </c>
      <c r="G148" s="62">
        <f t="shared" si="114"/>
        <v>25</v>
      </c>
      <c r="H148" s="62">
        <f t="shared" si="114"/>
        <v>25</v>
      </c>
      <c r="I148" s="62">
        <f t="shared" si="114"/>
        <v>25</v>
      </c>
      <c r="J148" s="62">
        <f t="shared" si="114"/>
        <v>25</v>
      </c>
      <c r="K148" s="62">
        <f t="shared" si="114"/>
        <v>25</v>
      </c>
      <c r="L148" s="62">
        <f t="shared" si="114"/>
        <v>25</v>
      </c>
      <c r="M148" s="62">
        <f t="shared" ref="M148:V150" si="115">$B128+($C128-$B128)*(1-AB128)</f>
        <v>25</v>
      </c>
      <c r="N148" s="62">
        <f t="shared" si="115"/>
        <v>25</v>
      </c>
      <c r="O148" s="62">
        <f t="shared" si="115"/>
        <v>25</v>
      </c>
      <c r="P148" s="62">
        <f t="shared" si="115"/>
        <v>25</v>
      </c>
      <c r="Q148" s="62">
        <f t="shared" si="115"/>
        <v>25</v>
      </c>
      <c r="R148" s="62">
        <f t="shared" si="115"/>
        <v>25</v>
      </c>
      <c r="S148" s="62">
        <f t="shared" si="115"/>
        <v>25</v>
      </c>
      <c r="T148" s="62">
        <f t="shared" si="115"/>
        <v>25</v>
      </c>
      <c r="U148" s="62">
        <f t="shared" si="115"/>
        <v>25</v>
      </c>
      <c r="V148" s="62">
        <f t="shared" si="115"/>
        <v>25</v>
      </c>
      <c r="W148" s="62">
        <f t="shared" ref="W148:AC150" si="116">$B128+($C128-$B128)*(1-AL128)</f>
        <v>25</v>
      </c>
      <c r="X148" s="62">
        <f t="shared" si="116"/>
        <v>25</v>
      </c>
      <c r="Y148" s="62">
        <f t="shared" si="116"/>
        <v>25</v>
      </c>
      <c r="Z148" s="62">
        <f t="shared" si="116"/>
        <v>25</v>
      </c>
      <c r="AA148" s="62">
        <f t="shared" si="116"/>
        <v>25</v>
      </c>
      <c r="AB148" s="62">
        <f t="shared" si="116"/>
        <v>25</v>
      </c>
      <c r="AC148" s="62">
        <f t="shared" si="116"/>
        <v>25</v>
      </c>
    </row>
    <row r="149" spans="1:29" x14ac:dyDescent="0.25">
      <c r="A149" s="30" t="str">
        <f>A129</f>
        <v>Lifetime costumization</v>
      </c>
      <c r="B149" s="62">
        <f>$B129+($C129-$B129)*(1-Q129)</f>
        <v>25</v>
      </c>
      <c r="C149" s="62">
        <f t="shared" si="114"/>
        <v>25</v>
      </c>
      <c r="D149" s="62">
        <f t="shared" si="114"/>
        <v>25</v>
      </c>
      <c r="E149" s="62">
        <f t="shared" si="114"/>
        <v>25</v>
      </c>
      <c r="F149" s="62">
        <f t="shared" si="114"/>
        <v>25</v>
      </c>
      <c r="G149" s="62">
        <f t="shared" si="114"/>
        <v>25</v>
      </c>
      <c r="H149" s="62">
        <f t="shared" si="114"/>
        <v>25</v>
      </c>
      <c r="I149" s="62">
        <f t="shared" si="114"/>
        <v>25</v>
      </c>
      <c r="J149" s="62">
        <f t="shared" si="114"/>
        <v>25</v>
      </c>
      <c r="K149" s="62">
        <f t="shared" si="114"/>
        <v>25</v>
      </c>
      <c r="L149" s="62">
        <f t="shared" si="114"/>
        <v>25</v>
      </c>
      <c r="M149" s="62">
        <f t="shared" si="115"/>
        <v>25</v>
      </c>
      <c r="N149" s="62">
        <f t="shared" si="115"/>
        <v>25</v>
      </c>
      <c r="O149" s="62">
        <f t="shared" si="115"/>
        <v>25</v>
      </c>
      <c r="P149" s="62">
        <f t="shared" si="115"/>
        <v>25</v>
      </c>
      <c r="Q149" s="62">
        <f t="shared" si="115"/>
        <v>25</v>
      </c>
      <c r="R149" s="62">
        <f t="shared" si="115"/>
        <v>25</v>
      </c>
      <c r="S149" s="62">
        <f t="shared" si="115"/>
        <v>25</v>
      </c>
      <c r="T149" s="62">
        <f t="shared" si="115"/>
        <v>25</v>
      </c>
      <c r="U149" s="62">
        <f t="shared" si="115"/>
        <v>25</v>
      </c>
      <c r="V149" s="62">
        <f t="shared" si="115"/>
        <v>25</v>
      </c>
      <c r="W149" s="62">
        <f t="shared" si="116"/>
        <v>25</v>
      </c>
      <c r="X149" s="62">
        <f t="shared" si="116"/>
        <v>25</v>
      </c>
      <c r="Y149" s="62">
        <f t="shared" si="116"/>
        <v>25</v>
      </c>
      <c r="Z149" s="62">
        <f t="shared" si="116"/>
        <v>25</v>
      </c>
      <c r="AA149" s="62">
        <f t="shared" si="116"/>
        <v>25</v>
      </c>
      <c r="AB149" s="62">
        <f t="shared" si="116"/>
        <v>25</v>
      </c>
      <c r="AC149" s="62">
        <f t="shared" si="116"/>
        <v>25</v>
      </c>
    </row>
    <row r="150" spans="1:29" x14ac:dyDescent="0.25">
      <c r="A150" s="30" t="str">
        <f>A130</f>
        <v>Tonnage .</v>
      </c>
      <c r="B150" s="62">
        <f>$B130+($C130-$B130)*(1-Q130)</f>
        <v>9450</v>
      </c>
      <c r="C150" s="62">
        <f t="shared" si="114"/>
        <v>9450</v>
      </c>
      <c r="D150" s="62">
        <f t="shared" si="114"/>
        <v>9450</v>
      </c>
      <c r="E150" s="62">
        <f t="shared" si="114"/>
        <v>9450</v>
      </c>
      <c r="F150" s="62">
        <f t="shared" si="114"/>
        <v>9450</v>
      </c>
      <c r="G150" s="62">
        <f t="shared" si="114"/>
        <v>9450</v>
      </c>
      <c r="H150" s="62">
        <f t="shared" si="114"/>
        <v>9450</v>
      </c>
      <c r="I150" s="62">
        <f t="shared" si="114"/>
        <v>9450</v>
      </c>
      <c r="J150" s="62">
        <f t="shared" si="114"/>
        <v>9450</v>
      </c>
      <c r="K150" s="62">
        <f t="shared" si="114"/>
        <v>9450</v>
      </c>
      <c r="L150" s="62">
        <f t="shared" si="114"/>
        <v>9450</v>
      </c>
      <c r="M150" s="62">
        <f t="shared" si="115"/>
        <v>9450</v>
      </c>
      <c r="N150" s="62">
        <f t="shared" si="115"/>
        <v>9450</v>
      </c>
      <c r="O150" s="62">
        <f t="shared" si="115"/>
        <v>9450</v>
      </c>
      <c r="P150" s="62">
        <f t="shared" si="115"/>
        <v>9450</v>
      </c>
      <c r="Q150" s="62">
        <f t="shared" si="115"/>
        <v>9450</v>
      </c>
      <c r="R150" s="62">
        <f t="shared" si="115"/>
        <v>9450</v>
      </c>
      <c r="S150" s="62">
        <f t="shared" si="115"/>
        <v>9450</v>
      </c>
      <c r="T150" s="62">
        <f t="shared" si="115"/>
        <v>9450</v>
      </c>
      <c r="U150" s="62">
        <f t="shared" si="115"/>
        <v>9450</v>
      </c>
      <c r="V150" s="62">
        <f t="shared" si="115"/>
        <v>9450</v>
      </c>
      <c r="W150" s="62">
        <f t="shared" si="116"/>
        <v>9450</v>
      </c>
      <c r="X150" s="62">
        <f t="shared" si="116"/>
        <v>9450</v>
      </c>
      <c r="Y150" s="62">
        <f t="shared" si="116"/>
        <v>9450</v>
      </c>
      <c r="Z150" s="62">
        <f t="shared" si="116"/>
        <v>9450</v>
      </c>
      <c r="AA150" s="62">
        <f t="shared" si="116"/>
        <v>9450</v>
      </c>
      <c r="AB150" s="62">
        <f t="shared" si="116"/>
        <v>9450</v>
      </c>
      <c r="AC150" s="62">
        <f t="shared" si="116"/>
        <v>9450</v>
      </c>
    </row>
    <row r="151" spans="1:29" x14ac:dyDescent="0.25">
      <c r="A151" s="30" t="str">
        <f>A131</f>
        <v>Market failure (av. utilization)</v>
      </c>
      <c r="B151" s="62">
        <f t="shared" ref="B151:K152" si="117">($B131+($C131-$B131)*(1-Q131))*B$44</f>
        <v>4063.5</v>
      </c>
      <c r="C151" s="62">
        <f t="shared" si="117"/>
        <v>4063.5</v>
      </c>
      <c r="D151" s="62">
        <f t="shared" si="117"/>
        <v>4063.5</v>
      </c>
      <c r="E151" s="62">
        <f t="shared" si="117"/>
        <v>4063.5</v>
      </c>
      <c r="F151" s="62">
        <f t="shared" si="117"/>
        <v>4063.5</v>
      </c>
      <c r="G151" s="62">
        <f t="shared" si="117"/>
        <v>4063.5</v>
      </c>
      <c r="H151" s="62">
        <f t="shared" si="117"/>
        <v>4063.5</v>
      </c>
      <c r="I151" s="62">
        <f t="shared" si="117"/>
        <v>4063.5</v>
      </c>
      <c r="J151" s="62">
        <f t="shared" si="117"/>
        <v>4063.5</v>
      </c>
      <c r="K151" s="62">
        <f t="shared" si="117"/>
        <v>4063.5</v>
      </c>
      <c r="L151" s="62">
        <f t="shared" ref="L151:U152" si="118">($B131+($C131-$B131)*(1-AA131))*L$44</f>
        <v>4063.5</v>
      </c>
      <c r="M151" s="62">
        <f t="shared" si="118"/>
        <v>4063.5</v>
      </c>
      <c r="N151" s="62">
        <f t="shared" si="118"/>
        <v>4063.5</v>
      </c>
      <c r="O151" s="62">
        <f t="shared" si="118"/>
        <v>4063.5</v>
      </c>
      <c r="P151" s="62">
        <f t="shared" si="118"/>
        <v>4063.5</v>
      </c>
      <c r="Q151" s="62">
        <f t="shared" si="118"/>
        <v>4063.5</v>
      </c>
      <c r="R151" s="62">
        <f t="shared" si="118"/>
        <v>4063.5</v>
      </c>
      <c r="S151" s="62">
        <f t="shared" si="118"/>
        <v>4063.5</v>
      </c>
      <c r="T151" s="62">
        <f t="shared" si="118"/>
        <v>4063.5</v>
      </c>
      <c r="U151" s="62">
        <f t="shared" si="118"/>
        <v>4063.5</v>
      </c>
      <c r="V151" s="62">
        <f t="shared" ref="V151:AC152" si="119">($B131+($C131-$B131)*(1-AK131))*V$44</f>
        <v>4063.5</v>
      </c>
      <c r="W151" s="62">
        <f t="shared" si="119"/>
        <v>4063.5</v>
      </c>
      <c r="X151" s="62">
        <f t="shared" si="119"/>
        <v>4063.5</v>
      </c>
      <c r="Y151" s="62">
        <f t="shared" si="119"/>
        <v>4063.5</v>
      </c>
      <c r="Z151" s="62">
        <f t="shared" si="119"/>
        <v>4063.5</v>
      </c>
      <c r="AA151" s="62">
        <f t="shared" si="119"/>
        <v>4063.5</v>
      </c>
      <c r="AB151" s="62">
        <f t="shared" si="119"/>
        <v>4063.5</v>
      </c>
      <c r="AC151" s="62">
        <f t="shared" si="119"/>
        <v>4063.5</v>
      </c>
    </row>
    <row r="152" spans="1:29" x14ac:dyDescent="0.25">
      <c r="A152" s="30" t="s">
        <v>73</v>
      </c>
      <c r="B152" s="62">
        <f t="shared" si="117"/>
        <v>944.5849078871745</v>
      </c>
      <c r="C152" s="62">
        <f t="shared" si="117"/>
        <v>944.40532910583465</v>
      </c>
      <c r="D152" s="62">
        <f t="shared" si="117"/>
        <v>944.14826608014141</v>
      </c>
      <c r="E152" s="62">
        <f t="shared" si="117"/>
        <v>943.78051934440748</v>
      </c>
      <c r="F152" s="62">
        <f t="shared" si="117"/>
        <v>943.25492811169715</v>
      </c>
      <c r="G152" s="62">
        <f t="shared" si="117"/>
        <v>942.50479583764434</v>
      </c>
      <c r="H152" s="62">
        <f t="shared" si="117"/>
        <v>941.43642345180217</v>
      </c>
      <c r="I152" s="62">
        <f t="shared" si="117"/>
        <v>939.91948781699818</v>
      </c>
      <c r="J152" s="62">
        <f t="shared" si="117"/>
        <v>937.77544506541028</v>
      </c>
      <c r="K152" s="62">
        <f t="shared" si="117"/>
        <v>934.76524772391656</v>
      </c>
      <c r="L152" s="62">
        <f t="shared" si="118"/>
        <v>930.57998068376753</v>
      </c>
      <c r="M152" s="62">
        <f t="shared" si="118"/>
        <v>924.84213614287444</v>
      </c>
      <c r="N152" s="62">
        <f t="shared" si="118"/>
        <v>917.13108792247806</v>
      </c>
      <c r="O152" s="62">
        <f t="shared" si="118"/>
        <v>907.05125823345929</v>
      </c>
      <c r="P152" s="62">
        <f t="shared" si="118"/>
        <v>894.35741645248754</v>
      </c>
      <c r="Q152" s="62">
        <f t="shared" si="118"/>
        <v>879.12517069210696</v>
      </c>
      <c r="R152" s="62">
        <f t="shared" si="118"/>
        <v>861.90094849480568</v>
      </c>
      <c r="S152" s="62">
        <f t="shared" si="118"/>
        <v>843.71740779032029</v>
      </c>
      <c r="T152" s="62">
        <f t="shared" si="118"/>
        <v>825.89168515554024</v>
      </c>
      <c r="U152" s="62">
        <f t="shared" si="118"/>
        <v>809.66456292436703</v>
      </c>
      <c r="V152" s="62">
        <f t="shared" si="119"/>
        <v>795.87381981451244</v>
      </c>
      <c r="W152" s="62">
        <f t="shared" si="119"/>
        <v>784.82990436567866</v>
      </c>
      <c r="X152" s="62">
        <f t="shared" si="119"/>
        <v>776.40290671427192</v>
      </c>
      <c r="Y152" s="62">
        <f t="shared" si="119"/>
        <v>770.20838759429932</v>
      </c>
      <c r="Z152" s="62">
        <f t="shared" si="119"/>
        <v>765.77939603754794</v>
      </c>
      <c r="AA152" s="62">
        <f t="shared" si="119"/>
        <v>762.6753270281904</v>
      </c>
      <c r="AB152" s="62">
        <f t="shared" si="119"/>
        <v>760.53022455173243</v>
      </c>
      <c r="AC152" s="62">
        <f t="shared" si="119"/>
        <v>759.0622240325356</v>
      </c>
    </row>
    <row r="153" spans="1:29" x14ac:dyDescent="0.25">
      <c r="A153" s="30" t="str">
        <f>A133</f>
        <v>Annual Mileage</v>
      </c>
      <c r="B153" s="62">
        <f t="shared" ref="B153:AC153" si="120">$B133+($C133-$B133)*(1-Q133)</f>
        <v>120000</v>
      </c>
      <c r="C153" s="62">
        <f t="shared" si="120"/>
        <v>120000</v>
      </c>
      <c r="D153" s="62">
        <f t="shared" si="120"/>
        <v>120000</v>
      </c>
      <c r="E153" s="62">
        <f t="shared" si="120"/>
        <v>120000</v>
      </c>
      <c r="F153" s="62">
        <f t="shared" si="120"/>
        <v>120000</v>
      </c>
      <c r="G153" s="62">
        <f t="shared" si="120"/>
        <v>120000</v>
      </c>
      <c r="H153" s="62">
        <f t="shared" si="120"/>
        <v>120000</v>
      </c>
      <c r="I153" s="62">
        <f t="shared" si="120"/>
        <v>120000</v>
      </c>
      <c r="J153" s="62">
        <f t="shared" si="120"/>
        <v>120000</v>
      </c>
      <c r="K153" s="62">
        <f t="shared" si="120"/>
        <v>120000</v>
      </c>
      <c r="L153" s="62">
        <f t="shared" si="120"/>
        <v>120000</v>
      </c>
      <c r="M153" s="62">
        <f t="shared" si="120"/>
        <v>120000</v>
      </c>
      <c r="N153" s="62">
        <f t="shared" si="120"/>
        <v>120000</v>
      </c>
      <c r="O153" s="62">
        <f t="shared" si="120"/>
        <v>120000</v>
      </c>
      <c r="P153" s="62">
        <f t="shared" si="120"/>
        <v>120000</v>
      </c>
      <c r="Q153" s="62">
        <f t="shared" si="120"/>
        <v>120000</v>
      </c>
      <c r="R153" s="62">
        <f t="shared" si="120"/>
        <v>120000</v>
      </c>
      <c r="S153" s="62">
        <f t="shared" si="120"/>
        <v>120000</v>
      </c>
      <c r="T153" s="62">
        <f t="shared" si="120"/>
        <v>120000</v>
      </c>
      <c r="U153" s="62">
        <f t="shared" si="120"/>
        <v>120000</v>
      </c>
      <c r="V153" s="62">
        <f t="shared" si="120"/>
        <v>120000</v>
      </c>
      <c r="W153" s="62">
        <f t="shared" si="120"/>
        <v>120000</v>
      </c>
      <c r="X153" s="62">
        <f t="shared" si="120"/>
        <v>120000</v>
      </c>
      <c r="Y153" s="62">
        <f t="shared" si="120"/>
        <v>120000</v>
      </c>
      <c r="Z153" s="62">
        <f t="shared" si="120"/>
        <v>120000</v>
      </c>
      <c r="AA153" s="62">
        <f t="shared" si="120"/>
        <v>120000</v>
      </c>
      <c r="AB153" s="62">
        <f t="shared" si="120"/>
        <v>120000</v>
      </c>
      <c r="AC153" s="62">
        <f t="shared" si="120"/>
        <v>120000</v>
      </c>
    </row>
    <row r="154" spans="1:29" ht="15.75" thickBot="1" x14ac:dyDescent="0.3">
      <c r="AC154" s="32"/>
    </row>
    <row r="155" spans="1:29" ht="15.75" thickBot="1" x14ac:dyDescent="0.3">
      <c r="A155" s="26" t="s">
        <v>208</v>
      </c>
      <c r="B155" s="27">
        <v>2023</v>
      </c>
      <c r="C155" s="27">
        <v>2024</v>
      </c>
      <c r="D155" s="27">
        <v>2025</v>
      </c>
      <c r="E155" s="27">
        <v>2026</v>
      </c>
      <c r="F155" s="27">
        <v>2027</v>
      </c>
      <c r="G155" s="27">
        <v>2028</v>
      </c>
      <c r="H155" s="27">
        <v>2029</v>
      </c>
      <c r="I155" s="27">
        <v>2030</v>
      </c>
      <c r="J155" s="27">
        <v>2031</v>
      </c>
      <c r="K155" s="27">
        <v>2032</v>
      </c>
      <c r="L155" s="27">
        <v>2033</v>
      </c>
      <c r="M155" s="27">
        <v>2034</v>
      </c>
      <c r="N155" s="27">
        <v>2035</v>
      </c>
      <c r="O155" s="27">
        <v>2036</v>
      </c>
      <c r="P155" s="27">
        <v>2037</v>
      </c>
      <c r="Q155" s="27">
        <v>2038</v>
      </c>
      <c r="R155" s="27">
        <v>2039</v>
      </c>
      <c r="S155" s="27">
        <v>2040</v>
      </c>
      <c r="T155" s="27">
        <v>2041</v>
      </c>
      <c r="U155" s="27">
        <v>2042</v>
      </c>
      <c r="V155" s="27">
        <v>2043</v>
      </c>
      <c r="W155" s="27">
        <v>2044</v>
      </c>
      <c r="X155" s="27">
        <v>2045</v>
      </c>
      <c r="Y155" s="27">
        <v>2046</v>
      </c>
      <c r="Z155" s="27">
        <v>2047</v>
      </c>
      <c r="AA155" s="27">
        <v>2048</v>
      </c>
      <c r="AB155" s="27">
        <v>2049</v>
      </c>
      <c r="AC155" s="28">
        <v>2050</v>
      </c>
    </row>
    <row r="156" spans="1:29" x14ac:dyDescent="0.25">
      <c r="A156" s="29" t="str">
        <f>A137</f>
        <v>Capex vehicle</v>
      </c>
      <c r="B156" s="63">
        <f>((1+B141)^B148)*B141/(((1+B141)^B148)-1)*(B137)</f>
        <v>2344997.5856047659</v>
      </c>
      <c r="C156" s="63">
        <f t="shared" ref="C156:AC156" si="121">((1+C141)^C148)*C141/(((1+C141)^C148)-1)*(C137)</f>
        <v>2344217.1490089451</v>
      </c>
      <c r="D156" s="63">
        <f t="shared" si="121"/>
        <v>2343099.9714048514</v>
      </c>
      <c r="E156" s="63">
        <f t="shared" si="121"/>
        <v>2341501.7702787537</v>
      </c>
      <c r="F156" s="63">
        <f t="shared" si="121"/>
        <v>2339217.5882089725</v>
      </c>
      <c r="G156" s="63">
        <f t="shared" si="121"/>
        <v>2335957.5667631798</v>
      </c>
      <c r="H156" s="63">
        <f t="shared" si="121"/>
        <v>2331314.496453566</v>
      </c>
      <c r="I156" s="63">
        <f t="shared" si="121"/>
        <v>2324722.0022063456</v>
      </c>
      <c r="J156" s="63">
        <f t="shared" si="121"/>
        <v>2315404.1450861497</v>
      </c>
      <c r="K156" s="63">
        <f t="shared" si="121"/>
        <v>2302322.0417974619</v>
      </c>
      <c r="L156" s="63">
        <f t="shared" si="121"/>
        <v>2284133.1692756363</v>
      </c>
      <c r="M156" s="63">
        <f t="shared" si="121"/>
        <v>2259196.9054952883</v>
      </c>
      <c r="N156" s="63">
        <f t="shared" si="121"/>
        <v>2225685.2390364991</v>
      </c>
      <c r="O156" s="63">
        <f t="shared" si="121"/>
        <v>2181879.0169970216</v>
      </c>
      <c r="P156" s="63">
        <f t="shared" si="121"/>
        <v>2126712.4845508407</v>
      </c>
      <c r="Q156" s="63">
        <f t="shared" si="121"/>
        <v>2060514.2291709851</v>
      </c>
      <c r="R156" s="63">
        <f t="shared" si="121"/>
        <v>1985658.9860457699</v>
      </c>
      <c r="S156" s="63">
        <f t="shared" si="121"/>
        <v>1906634.6130018148</v>
      </c>
      <c r="T156" s="63">
        <f t="shared" si="121"/>
        <v>1829165.2918084206</v>
      </c>
      <c r="U156" s="63">
        <f t="shared" si="121"/>
        <v>1758643.3741320807</v>
      </c>
      <c r="V156" s="63">
        <f t="shared" si="121"/>
        <v>1698709.7866213897</v>
      </c>
      <c r="W156" s="63">
        <f t="shared" si="121"/>
        <v>1650713.7165227169</v>
      </c>
      <c r="X156" s="63">
        <f t="shared" si="121"/>
        <v>1614090.584819823</v>
      </c>
      <c r="Y156" s="63">
        <f t="shared" si="121"/>
        <v>1587169.645838788</v>
      </c>
      <c r="Z156" s="63">
        <f t="shared" si="121"/>
        <v>1567921.5639235359</v>
      </c>
      <c r="AA156" s="63">
        <f t="shared" si="121"/>
        <v>1554431.5010509547</v>
      </c>
      <c r="AB156" s="63">
        <f t="shared" si="121"/>
        <v>1545109.0384419363</v>
      </c>
      <c r="AC156" s="63">
        <f t="shared" si="121"/>
        <v>1538729.2127224542</v>
      </c>
    </row>
    <row r="157" spans="1:29" x14ac:dyDescent="0.25">
      <c r="A157" s="30" t="str">
        <f>A138</f>
        <v>Residual value (vehicle)</v>
      </c>
      <c r="B157" s="62">
        <f>((1+B141)^B148)*B141/(((1+B141)^B148)-1)*(B138)</f>
        <v>-117417.38992255888</v>
      </c>
      <c r="C157" s="62">
        <f t="shared" ref="C157:AC157" si="122">((1+C141)^C148)*C141/(((1+C141)^C148)-1)*(C138)</f>
        <v>-117450.83720523692</v>
      </c>
      <c r="D157" s="62">
        <f t="shared" si="122"/>
        <v>-117498.71624541239</v>
      </c>
      <c r="E157" s="62">
        <f t="shared" si="122"/>
        <v>-117567.21057938797</v>
      </c>
      <c r="F157" s="62">
        <f t="shared" si="122"/>
        <v>-117665.10409666432</v>
      </c>
      <c r="G157" s="62">
        <f t="shared" si="122"/>
        <v>-117804.81930148401</v>
      </c>
      <c r="H157" s="62">
        <f t="shared" si="122"/>
        <v>-118003.80802903889</v>
      </c>
      <c r="I157" s="62">
        <f t="shared" si="122"/>
        <v>-118286.34349677691</v>
      </c>
      <c r="J157" s="62">
        <f t="shared" si="122"/>
        <v>-118685.68023049959</v>
      </c>
      <c r="K157" s="62">
        <f t="shared" si="122"/>
        <v>-119246.34180001476</v>
      </c>
      <c r="L157" s="62">
        <f t="shared" si="122"/>
        <v>-120025.864908093</v>
      </c>
      <c r="M157" s="62">
        <f t="shared" si="122"/>
        <v>-121094.56192725079</v>
      </c>
      <c r="N157" s="62">
        <f t="shared" si="122"/>
        <v>-122530.77620405605</v>
      </c>
      <c r="O157" s="62">
        <f t="shared" si="122"/>
        <v>-124408.18572003364</v>
      </c>
      <c r="P157" s="62">
        <f t="shared" si="122"/>
        <v>-126772.46568201284</v>
      </c>
      <c r="Q157" s="62">
        <f t="shared" si="122"/>
        <v>-129609.53376972093</v>
      </c>
      <c r="R157" s="62">
        <f t="shared" si="122"/>
        <v>-132817.61561794442</v>
      </c>
      <c r="S157" s="62">
        <f t="shared" si="122"/>
        <v>-136204.37446268537</v>
      </c>
      <c r="T157" s="62">
        <f t="shared" si="122"/>
        <v>-139524.48822811653</v>
      </c>
      <c r="U157" s="62">
        <f t="shared" si="122"/>
        <v>-142546.8561285311</v>
      </c>
      <c r="V157" s="62">
        <f t="shared" si="122"/>
        <v>-145115.43845041786</v>
      </c>
      <c r="W157" s="62">
        <f t="shared" si="122"/>
        <v>-147172.41288321812</v>
      </c>
      <c r="X157" s="62">
        <f t="shared" si="122"/>
        <v>-148741.975670485</v>
      </c>
      <c r="Y157" s="62">
        <f t="shared" si="122"/>
        <v>-149895.73019824366</v>
      </c>
      <c r="Z157" s="62">
        <f t="shared" si="122"/>
        <v>-150720.64799461162</v>
      </c>
      <c r="AA157" s="62">
        <f t="shared" si="122"/>
        <v>-151298.79354629366</v>
      </c>
      <c r="AB157" s="62">
        <f t="shared" si="122"/>
        <v>-151698.32765810873</v>
      </c>
      <c r="AC157" s="62">
        <f t="shared" si="122"/>
        <v>-151971.74876037225</v>
      </c>
    </row>
    <row r="158" spans="1:29" x14ac:dyDescent="0.25">
      <c r="A158" s="30" t="str">
        <f>A139</f>
        <v>Capex costumization</v>
      </c>
      <c r="B158" s="62">
        <f>((1+B141)^B149)*B141/(((1+B141)^B149)-1)*(B139)</f>
        <v>391133.59106136975</v>
      </c>
      <c r="C158" s="62">
        <f t="shared" ref="C158:AC158" si="123">((1+C141)^C149)*C141/(((1+C141)^C149)-1)*(C139)</f>
        <v>391133.59106136975</v>
      </c>
      <c r="D158" s="62">
        <f t="shared" si="123"/>
        <v>391133.59106136975</v>
      </c>
      <c r="E158" s="62">
        <f t="shared" si="123"/>
        <v>391133.59106136975</v>
      </c>
      <c r="F158" s="62">
        <f t="shared" si="123"/>
        <v>391133.59106136975</v>
      </c>
      <c r="G158" s="62">
        <f t="shared" si="123"/>
        <v>391133.59106136975</v>
      </c>
      <c r="H158" s="62">
        <f t="shared" si="123"/>
        <v>391133.59106136975</v>
      </c>
      <c r="I158" s="62">
        <f t="shared" si="123"/>
        <v>391133.59106136975</v>
      </c>
      <c r="J158" s="62">
        <f t="shared" si="123"/>
        <v>391133.59106136975</v>
      </c>
      <c r="K158" s="62">
        <f t="shared" si="123"/>
        <v>391133.59106136975</v>
      </c>
      <c r="L158" s="62">
        <f t="shared" si="123"/>
        <v>391133.59106136975</v>
      </c>
      <c r="M158" s="62">
        <f t="shared" si="123"/>
        <v>391133.59106136975</v>
      </c>
      <c r="N158" s="62">
        <f t="shared" si="123"/>
        <v>391133.59106136975</v>
      </c>
      <c r="O158" s="62">
        <f t="shared" si="123"/>
        <v>391133.59106136975</v>
      </c>
      <c r="P158" s="62">
        <f t="shared" si="123"/>
        <v>391133.59106136975</v>
      </c>
      <c r="Q158" s="62">
        <f t="shared" si="123"/>
        <v>391133.59106136975</v>
      </c>
      <c r="R158" s="62">
        <f t="shared" si="123"/>
        <v>391133.59106136975</v>
      </c>
      <c r="S158" s="62">
        <f t="shared" si="123"/>
        <v>391133.59106136975</v>
      </c>
      <c r="T158" s="62">
        <f t="shared" si="123"/>
        <v>391133.59106136975</v>
      </c>
      <c r="U158" s="62">
        <f t="shared" si="123"/>
        <v>391133.59106136975</v>
      </c>
      <c r="V158" s="62">
        <f t="shared" si="123"/>
        <v>391133.59106136975</v>
      </c>
      <c r="W158" s="62">
        <f t="shared" si="123"/>
        <v>391133.59106136975</v>
      </c>
      <c r="X158" s="62">
        <f t="shared" si="123"/>
        <v>391133.59106136975</v>
      </c>
      <c r="Y158" s="62">
        <f t="shared" si="123"/>
        <v>391133.59106136975</v>
      </c>
      <c r="Z158" s="62">
        <f t="shared" si="123"/>
        <v>391133.59106136975</v>
      </c>
      <c r="AA158" s="62">
        <f t="shared" si="123"/>
        <v>391133.59106136975</v>
      </c>
      <c r="AB158" s="62">
        <f t="shared" si="123"/>
        <v>391133.59106136975</v>
      </c>
      <c r="AC158" s="62">
        <f t="shared" si="123"/>
        <v>391133.59106136975</v>
      </c>
    </row>
    <row r="159" spans="1:29" x14ac:dyDescent="0.25">
      <c r="A159" s="30" t="str">
        <f>A140</f>
        <v>Residual value (costumization)</v>
      </c>
      <c r="B159" s="62">
        <f>((1+B141)^B149)*B141/(((1+B141)^B149)-1)*(B140)</f>
        <v>-39113.359106136973</v>
      </c>
      <c r="C159" s="62">
        <f t="shared" ref="C159:AC159" si="124">((1+C141)^C149)*C141/(((1+C141)^C149)-1)*(C140)</f>
        <v>-39113.359106136973</v>
      </c>
      <c r="D159" s="62">
        <f t="shared" si="124"/>
        <v>-39113.359106136973</v>
      </c>
      <c r="E159" s="62">
        <f t="shared" si="124"/>
        <v>-39113.359106136973</v>
      </c>
      <c r="F159" s="62">
        <f t="shared" si="124"/>
        <v>-39113.359106136973</v>
      </c>
      <c r="G159" s="62">
        <f t="shared" si="124"/>
        <v>-39113.359106136973</v>
      </c>
      <c r="H159" s="62">
        <f t="shared" si="124"/>
        <v>-39113.359106136973</v>
      </c>
      <c r="I159" s="62">
        <f t="shared" si="124"/>
        <v>-39113.359106136973</v>
      </c>
      <c r="J159" s="62">
        <f t="shared" si="124"/>
        <v>-39113.359106136973</v>
      </c>
      <c r="K159" s="62">
        <f t="shared" si="124"/>
        <v>-39113.359106136973</v>
      </c>
      <c r="L159" s="62">
        <f t="shared" si="124"/>
        <v>-39113.359106136973</v>
      </c>
      <c r="M159" s="62">
        <f t="shared" si="124"/>
        <v>-39113.359106136973</v>
      </c>
      <c r="N159" s="62">
        <f t="shared" si="124"/>
        <v>-39113.359106136973</v>
      </c>
      <c r="O159" s="62">
        <f t="shared" si="124"/>
        <v>-39113.359106136973</v>
      </c>
      <c r="P159" s="62">
        <f t="shared" si="124"/>
        <v>-39113.359106136973</v>
      </c>
      <c r="Q159" s="62">
        <f t="shared" si="124"/>
        <v>-39113.359106136973</v>
      </c>
      <c r="R159" s="62">
        <f t="shared" si="124"/>
        <v>-39113.359106136973</v>
      </c>
      <c r="S159" s="62">
        <f t="shared" si="124"/>
        <v>-39113.359106136973</v>
      </c>
      <c r="T159" s="62">
        <f t="shared" si="124"/>
        <v>-39113.359106136973</v>
      </c>
      <c r="U159" s="62">
        <f t="shared" si="124"/>
        <v>-39113.359106136973</v>
      </c>
      <c r="V159" s="62">
        <f t="shared" si="124"/>
        <v>-39113.359106136973</v>
      </c>
      <c r="W159" s="62">
        <f t="shared" si="124"/>
        <v>-39113.359106136973</v>
      </c>
      <c r="X159" s="62">
        <f t="shared" si="124"/>
        <v>-39113.359106136973</v>
      </c>
      <c r="Y159" s="62">
        <f t="shared" si="124"/>
        <v>-39113.359106136973</v>
      </c>
      <c r="Z159" s="62">
        <f t="shared" si="124"/>
        <v>-39113.359106136973</v>
      </c>
      <c r="AA159" s="62">
        <f t="shared" si="124"/>
        <v>-39113.359106136973</v>
      </c>
      <c r="AB159" s="62">
        <f t="shared" si="124"/>
        <v>-39113.359106136973</v>
      </c>
      <c r="AC159" s="62">
        <f t="shared" si="124"/>
        <v>-39113.359106136973</v>
      </c>
    </row>
    <row r="160" spans="1:29" x14ac:dyDescent="0.25">
      <c r="A160" s="30" t="str">
        <f t="shared" ref="A160:AC160" si="125">A142</f>
        <v>Opex fix (admin, crew, insurance)</v>
      </c>
      <c r="B160" s="62">
        <f t="shared" si="125"/>
        <v>1208235.294117647</v>
      </c>
      <c r="C160" s="62">
        <f t="shared" si="125"/>
        <v>1208235.294117647</v>
      </c>
      <c r="D160" s="62">
        <f t="shared" si="125"/>
        <v>1208235.294117647</v>
      </c>
      <c r="E160" s="62">
        <f t="shared" si="125"/>
        <v>1208235.294117647</v>
      </c>
      <c r="F160" s="62">
        <f t="shared" si="125"/>
        <v>1208235.294117647</v>
      </c>
      <c r="G160" s="62">
        <f t="shared" si="125"/>
        <v>1208235.294117647</v>
      </c>
      <c r="H160" s="62">
        <f t="shared" si="125"/>
        <v>1208235.294117647</v>
      </c>
      <c r="I160" s="62">
        <f t="shared" si="125"/>
        <v>1208235.294117647</v>
      </c>
      <c r="J160" s="62">
        <f t="shared" si="125"/>
        <v>1208235.294117647</v>
      </c>
      <c r="K160" s="62">
        <f t="shared" si="125"/>
        <v>1208235.294117647</v>
      </c>
      <c r="L160" s="62">
        <f t="shared" si="125"/>
        <v>1208235.294117647</v>
      </c>
      <c r="M160" s="62">
        <f t="shared" si="125"/>
        <v>1208235.294117647</v>
      </c>
      <c r="N160" s="62">
        <f t="shared" si="125"/>
        <v>1208235.294117647</v>
      </c>
      <c r="O160" s="62">
        <f t="shared" si="125"/>
        <v>1208235.294117647</v>
      </c>
      <c r="P160" s="62">
        <f t="shared" si="125"/>
        <v>1208235.294117647</v>
      </c>
      <c r="Q160" s="62">
        <f t="shared" si="125"/>
        <v>1208235.294117647</v>
      </c>
      <c r="R160" s="62">
        <f t="shared" si="125"/>
        <v>1208235.294117647</v>
      </c>
      <c r="S160" s="62">
        <f t="shared" si="125"/>
        <v>1208235.294117647</v>
      </c>
      <c r="T160" s="62">
        <f t="shared" si="125"/>
        <v>1208235.294117647</v>
      </c>
      <c r="U160" s="62">
        <f t="shared" si="125"/>
        <v>1208235.294117647</v>
      </c>
      <c r="V160" s="62">
        <f t="shared" si="125"/>
        <v>1208235.294117647</v>
      </c>
      <c r="W160" s="62">
        <f t="shared" si="125"/>
        <v>1208235.294117647</v>
      </c>
      <c r="X160" s="62">
        <f t="shared" si="125"/>
        <v>1208235.294117647</v>
      </c>
      <c r="Y160" s="62">
        <f t="shared" si="125"/>
        <v>1208235.294117647</v>
      </c>
      <c r="Z160" s="62">
        <f t="shared" si="125"/>
        <v>1208235.294117647</v>
      </c>
      <c r="AA160" s="62">
        <f t="shared" si="125"/>
        <v>1208235.294117647</v>
      </c>
      <c r="AB160" s="62">
        <f t="shared" si="125"/>
        <v>1208235.294117647</v>
      </c>
      <c r="AC160" s="62">
        <f t="shared" si="125"/>
        <v>1208235.294117647</v>
      </c>
    </row>
    <row r="161" spans="1:29" x14ac:dyDescent="0.25">
      <c r="A161" s="30" t="str">
        <f t="shared" ref="A161:AC161" si="126">A143</f>
        <v>Opex maintenance &amp; repair</v>
      </c>
      <c r="B161" s="62">
        <f t="shared" si="126"/>
        <v>338823.5294117647</v>
      </c>
      <c r="C161" s="62">
        <f t="shared" si="126"/>
        <v>338823.5294117647</v>
      </c>
      <c r="D161" s="62">
        <f t="shared" si="126"/>
        <v>338823.5294117647</v>
      </c>
      <c r="E161" s="62">
        <f t="shared" si="126"/>
        <v>338823.5294117647</v>
      </c>
      <c r="F161" s="62">
        <f t="shared" si="126"/>
        <v>338823.5294117647</v>
      </c>
      <c r="G161" s="62">
        <f t="shared" si="126"/>
        <v>338823.5294117647</v>
      </c>
      <c r="H161" s="62">
        <f t="shared" si="126"/>
        <v>338823.5294117647</v>
      </c>
      <c r="I161" s="62">
        <f t="shared" si="126"/>
        <v>338823.5294117647</v>
      </c>
      <c r="J161" s="62">
        <f t="shared" si="126"/>
        <v>338823.5294117647</v>
      </c>
      <c r="K161" s="62">
        <f t="shared" si="126"/>
        <v>338823.5294117647</v>
      </c>
      <c r="L161" s="62">
        <f t="shared" si="126"/>
        <v>338823.5294117647</v>
      </c>
      <c r="M161" s="62">
        <f t="shared" si="126"/>
        <v>338823.5294117647</v>
      </c>
      <c r="N161" s="62">
        <f t="shared" si="126"/>
        <v>338823.5294117647</v>
      </c>
      <c r="O161" s="62">
        <f t="shared" si="126"/>
        <v>338823.5294117647</v>
      </c>
      <c r="P161" s="62">
        <f t="shared" si="126"/>
        <v>338823.5294117647</v>
      </c>
      <c r="Q161" s="62">
        <f t="shared" si="126"/>
        <v>338823.5294117647</v>
      </c>
      <c r="R161" s="62">
        <f t="shared" si="126"/>
        <v>338823.5294117647</v>
      </c>
      <c r="S161" s="62">
        <f t="shared" si="126"/>
        <v>338823.5294117647</v>
      </c>
      <c r="T161" s="62">
        <f t="shared" si="126"/>
        <v>338823.5294117647</v>
      </c>
      <c r="U161" s="62">
        <f t="shared" si="126"/>
        <v>338823.5294117647</v>
      </c>
      <c r="V161" s="62">
        <f t="shared" si="126"/>
        <v>338823.5294117647</v>
      </c>
      <c r="W161" s="62">
        <f t="shared" si="126"/>
        <v>338823.5294117647</v>
      </c>
      <c r="X161" s="62">
        <f t="shared" si="126"/>
        <v>338823.5294117647</v>
      </c>
      <c r="Y161" s="62">
        <f t="shared" si="126"/>
        <v>338823.5294117647</v>
      </c>
      <c r="Z161" s="62">
        <f t="shared" si="126"/>
        <v>338823.5294117647</v>
      </c>
      <c r="AA161" s="62">
        <f t="shared" si="126"/>
        <v>338823.5294117647</v>
      </c>
      <c r="AB161" s="62">
        <f t="shared" si="126"/>
        <v>338823.5294117647</v>
      </c>
      <c r="AC161" s="62">
        <f t="shared" si="126"/>
        <v>338823.5294117647</v>
      </c>
    </row>
    <row r="162" spans="1:29" x14ac:dyDescent="0.25">
      <c r="A162" s="30" t="str">
        <f>A144</f>
        <v>Opex var (mode-fees)</v>
      </c>
      <c r="B162" s="62">
        <f>B144*B153</f>
        <v>202642.68757160378</v>
      </c>
      <c r="C162" s="62">
        <f t="shared" ref="C162:AC162" si="127">C144*C153</f>
        <v>202642.68757160378</v>
      </c>
      <c r="D162" s="62">
        <f t="shared" si="127"/>
        <v>202642.68757160378</v>
      </c>
      <c r="E162" s="62">
        <f t="shared" si="127"/>
        <v>202642.68757160378</v>
      </c>
      <c r="F162" s="62">
        <f t="shared" si="127"/>
        <v>202642.68757160378</v>
      </c>
      <c r="G162" s="62">
        <f t="shared" si="127"/>
        <v>202642.68757160378</v>
      </c>
      <c r="H162" s="62">
        <f t="shared" si="127"/>
        <v>202642.68757160378</v>
      </c>
      <c r="I162" s="62">
        <f t="shared" si="127"/>
        <v>202642.68757160378</v>
      </c>
      <c r="J162" s="62">
        <f t="shared" si="127"/>
        <v>202642.68757160378</v>
      </c>
      <c r="K162" s="62">
        <f t="shared" si="127"/>
        <v>202642.68757160378</v>
      </c>
      <c r="L162" s="62">
        <f t="shared" si="127"/>
        <v>202642.68757160378</v>
      </c>
      <c r="M162" s="62">
        <f t="shared" si="127"/>
        <v>202642.68757160378</v>
      </c>
      <c r="N162" s="62">
        <f t="shared" si="127"/>
        <v>202642.68757160378</v>
      </c>
      <c r="O162" s="62">
        <f t="shared" si="127"/>
        <v>202642.68757160378</v>
      </c>
      <c r="P162" s="62">
        <f t="shared" si="127"/>
        <v>202642.68757160378</v>
      </c>
      <c r="Q162" s="62">
        <f t="shared" si="127"/>
        <v>202642.68757160378</v>
      </c>
      <c r="R162" s="62">
        <f t="shared" si="127"/>
        <v>202642.68757160378</v>
      </c>
      <c r="S162" s="62">
        <f t="shared" si="127"/>
        <v>202642.68757160378</v>
      </c>
      <c r="T162" s="62">
        <f t="shared" si="127"/>
        <v>202642.68757160378</v>
      </c>
      <c r="U162" s="62">
        <f t="shared" si="127"/>
        <v>202642.68757160378</v>
      </c>
      <c r="V162" s="62">
        <f t="shared" si="127"/>
        <v>202642.68757160378</v>
      </c>
      <c r="W162" s="62">
        <f t="shared" si="127"/>
        <v>202642.68757160378</v>
      </c>
      <c r="X162" s="62">
        <f t="shared" si="127"/>
        <v>202642.68757160378</v>
      </c>
      <c r="Y162" s="62">
        <f t="shared" si="127"/>
        <v>202642.68757160378</v>
      </c>
      <c r="Z162" s="62">
        <f t="shared" si="127"/>
        <v>202642.68757160378</v>
      </c>
      <c r="AA162" s="62">
        <f t="shared" si="127"/>
        <v>202642.68757160378</v>
      </c>
      <c r="AB162" s="62">
        <f t="shared" si="127"/>
        <v>202642.68757160378</v>
      </c>
      <c r="AC162" s="62">
        <f t="shared" si="127"/>
        <v>202642.68757160378</v>
      </c>
    </row>
    <row r="163" spans="1:29" x14ac:dyDescent="0.25">
      <c r="A163" s="30" t="str">
        <f>A146</f>
        <v>Fuel Cost</v>
      </c>
      <c r="B163" s="62">
        <f>B145*B146*B153</f>
        <v>14810320.463820536</v>
      </c>
      <c r="C163" s="62">
        <f t="shared" ref="C163:AC163" si="128">C145*C146*C153</f>
        <v>14801110.273609234</v>
      </c>
      <c r="D163" s="62">
        <f t="shared" si="128"/>
        <v>14787929.0550112</v>
      </c>
      <c r="E163" s="62">
        <f t="shared" si="128"/>
        <v>14769078.461440364</v>
      </c>
      <c r="F163" s="62">
        <f t="shared" si="128"/>
        <v>14742149.200480217</v>
      </c>
      <c r="G163" s="62">
        <f t="shared" si="128"/>
        <v>14703740.591732077</v>
      </c>
      <c r="H163" s="62">
        <f t="shared" si="128"/>
        <v>14649088.606300512</v>
      </c>
      <c r="I163" s="62">
        <f t="shared" si="128"/>
        <v>14571594.165850461</v>
      </c>
      <c r="J163" s="62">
        <f t="shared" si="128"/>
        <v>14462270.46302028</v>
      </c>
      <c r="K163" s="62">
        <f t="shared" si="128"/>
        <v>14309191.600794135</v>
      </c>
      <c r="L163" s="62">
        <f t="shared" si="128"/>
        <v>14097151.526552314</v>
      </c>
      <c r="M163" s="62">
        <f t="shared" si="128"/>
        <v>13807955.810887519</v>
      </c>
      <c r="N163" s="62">
        <f t="shared" si="128"/>
        <v>13422045.8442837</v>
      </c>
      <c r="O163" s="62">
        <f t="shared" si="128"/>
        <v>12922321.723261854</v>
      </c>
      <c r="P163" s="62">
        <f t="shared" si="128"/>
        <v>12300636.271412892</v>
      </c>
      <c r="Q163" s="62">
        <f t="shared" si="128"/>
        <v>11565862.646750338</v>
      </c>
      <c r="R163" s="62">
        <f t="shared" si="128"/>
        <v>10749760.048071375</v>
      </c>
      <c r="S163" s="62">
        <f t="shared" si="128"/>
        <v>9905202.9123351518</v>
      </c>
      <c r="T163" s="62">
        <f t="shared" si="128"/>
        <v>9094212.6952786781</v>
      </c>
      <c r="U163" s="62">
        <f t="shared" si="128"/>
        <v>8370541.1640711045</v>
      </c>
      <c r="V163" s="62">
        <f t="shared" si="128"/>
        <v>7766453.2767511569</v>
      </c>
      <c r="W163" s="62">
        <f t="shared" si="128"/>
        <v>7289928.5635603443</v>
      </c>
      <c r="X163" s="62">
        <f t="shared" si="128"/>
        <v>6930651.2365163462</v>
      </c>
      <c r="Y163" s="62">
        <f t="shared" si="128"/>
        <v>6668944.9594173133</v>
      </c>
      <c r="Z163" s="62">
        <f t="shared" si="128"/>
        <v>6483071.0390209779</v>
      </c>
      <c r="AA163" s="62">
        <f t="shared" si="128"/>
        <v>6353418.2469961643</v>
      </c>
      <c r="AB163" s="62">
        <f t="shared" si="128"/>
        <v>6264117.4925154448</v>
      </c>
      <c r="AC163" s="62">
        <f t="shared" si="128"/>
        <v>6203144.5767225837</v>
      </c>
    </row>
    <row r="164" spans="1:29" ht="15.75" thickBot="1" x14ac:dyDescent="0.3">
      <c r="A164" s="59" t="str">
        <f>A127</f>
        <v>Emission Cost</v>
      </c>
      <c r="B164" s="62">
        <f>B147*B153</f>
        <v>0</v>
      </c>
      <c r="C164" s="62">
        <f t="shared" ref="C164:AC164" si="129">C147*C153</f>
        <v>0</v>
      </c>
      <c r="D164" s="62">
        <f t="shared" si="129"/>
        <v>0</v>
      </c>
      <c r="E164" s="62">
        <f t="shared" si="129"/>
        <v>0</v>
      </c>
      <c r="F164" s="62">
        <f t="shared" si="129"/>
        <v>0</v>
      </c>
      <c r="G164" s="62">
        <f t="shared" si="129"/>
        <v>0</v>
      </c>
      <c r="H164" s="62">
        <f t="shared" si="129"/>
        <v>0</v>
      </c>
      <c r="I164" s="62">
        <f t="shared" si="129"/>
        <v>0</v>
      </c>
      <c r="J164" s="62">
        <f t="shared" si="129"/>
        <v>0</v>
      </c>
      <c r="K164" s="62">
        <f t="shared" si="129"/>
        <v>0</v>
      </c>
      <c r="L164" s="62">
        <f t="shared" si="129"/>
        <v>0</v>
      </c>
      <c r="M164" s="62">
        <f t="shared" si="129"/>
        <v>0</v>
      </c>
      <c r="N164" s="62">
        <f t="shared" si="129"/>
        <v>0</v>
      </c>
      <c r="O164" s="62">
        <f t="shared" si="129"/>
        <v>0</v>
      </c>
      <c r="P164" s="62">
        <f t="shared" si="129"/>
        <v>0</v>
      </c>
      <c r="Q164" s="62">
        <f t="shared" si="129"/>
        <v>0</v>
      </c>
      <c r="R164" s="62">
        <f t="shared" si="129"/>
        <v>0</v>
      </c>
      <c r="S164" s="62">
        <f t="shared" si="129"/>
        <v>0</v>
      </c>
      <c r="T164" s="62">
        <f t="shared" si="129"/>
        <v>0</v>
      </c>
      <c r="U164" s="62">
        <f t="shared" si="129"/>
        <v>0</v>
      </c>
      <c r="V164" s="62">
        <f t="shared" si="129"/>
        <v>0</v>
      </c>
      <c r="W164" s="62">
        <f t="shared" si="129"/>
        <v>0</v>
      </c>
      <c r="X164" s="62">
        <f t="shared" si="129"/>
        <v>0</v>
      </c>
      <c r="Y164" s="62">
        <f t="shared" si="129"/>
        <v>0</v>
      </c>
      <c r="Z164" s="62">
        <f t="shared" si="129"/>
        <v>0</v>
      </c>
      <c r="AA164" s="62">
        <f t="shared" si="129"/>
        <v>0</v>
      </c>
      <c r="AB164" s="62">
        <f t="shared" si="129"/>
        <v>0</v>
      </c>
      <c r="AC164" s="62">
        <f t="shared" si="129"/>
        <v>0</v>
      </c>
    </row>
    <row r="165" spans="1:29" ht="15.75" thickBot="1" x14ac:dyDescent="0.3">
      <c r="A165" s="31" t="s">
        <v>209</v>
      </c>
      <c r="B165" s="64">
        <f>B156+B157+B158+B159+B160+B161+B162+B163+B164</f>
        <v>19139622.40255899</v>
      </c>
      <c r="C165" s="64">
        <f t="shared" ref="C165:AC165" si="130">C156+C157+C158+C159+C160+C161+C162+C163+C164</f>
        <v>19129598.328469191</v>
      </c>
      <c r="D165" s="64">
        <f t="shared" si="130"/>
        <v>19115252.053226888</v>
      </c>
      <c r="E165" s="64">
        <f t="shared" si="130"/>
        <v>19094734.764195979</v>
      </c>
      <c r="F165" s="64">
        <f t="shared" si="130"/>
        <v>19065423.427648775</v>
      </c>
      <c r="G165" s="64">
        <f t="shared" si="130"/>
        <v>19023615.082250021</v>
      </c>
      <c r="H165" s="64">
        <f t="shared" si="130"/>
        <v>18964121.037781287</v>
      </c>
      <c r="I165" s="64">
        <f t="shared" si="130"/>
        <v>18879751.567616276</v>
      </c>
      <c r="J165" s="64">
        <f t="shared" si="130"/>
        <v>18760710.670932177</v>
      </c>
      <c r="K165" s="64">
        <f t="shared" si="130"/>
        <v>18593989.043847829</v>
      </c>
      <c r="L165" s="64">
        <f t="shared" si="130"/>
        <v>18362980.573976107</v>
      </c>
      <c r="M165" s="64">
        <f t="shared" si="130"/>
        <v>18047779.897511806</v>
      </c>
      <c r="N165" s="64">
        <f t="shared" si="130"/>
        <v>17626922.050172392</v>
      </c>
      <c r="O165" s="64">
        <f t="shared" si="130"/>
        <v>17081514.297595091</v>
      </c>
      <c r="P165" s="64">
        <f t="shared" si="130"/>
        <v>16402298.033337969</v>
      </c>
      <c r="Q165" s="64">
        <f t="shared" si="130"/>
        <v>15598489.08520785</v>
      </c>
      <c r="R165" s="64">
        <f t="shared" si="130"/>
        <v>14704323.161555449</v>
      </c>
      <c r="S165" s="64">
        <f t="shared" si="130"/>
        <v>13777354.893930528</v>
      </c>
      <c r="T165" s="64">
        <f t="shared" si="130"/>
        <v>12885575.24191523</v>
      </c>
      <c r="U165" s="64">
        <f t="shared" si="130"/>
        <v>12088359.425130904</v>
      </c>
      <c r="V165" s="64">
        <f t="shared" si="130"/>
        <v>11421769.367978377</v>
      </c>
      <c r="W165" s="64">
        <f t="shared" si="130"/>
        <v>10895191.610256091</v>
      </c>
      <c r="X165" s="64">
        <f t="shared" si="130"/>
        <v>10497721.588721933</v>
      </c>
      <c r="Y165" s="64">
        <f t="shared" si="130"/>
        <v>10207940.618114106</v>
      </c>
      <c r="Z165" s="64">
        <f t="shared" si="130"/>
        <v>10001993.698006149</v>
      </c>
      <c r="AA165" s="64">
        <f t="shared" si="130"/>
        <v>9858272.6975570731</v>
      </c>
      <c r="AB165" s="64">
        <f t="shared" si="130"/>
        <v>9759249.9463555217</v>
      </c>
      <c r="AC165" s="64">
        <f t="shared" si="130"/>
        <v>9691623.7837409154</v>
      </c>
    </row>
    <row r="166" spans="1:29" ht="15.75" thickBot="1" x14ac:dyDescent="0.3">
      <c r="AC166" s="32"/>
    </row>
    <row r="167" spans="1:29" ht="15.75" thickBot="1" x14ac:dyDescent="0.3">
      <c r="A167" s="26" t="s">
        <v>208</v>
      </c>
      <c r="B167" s="27">
        <v>2023</v>
      </c>
      <c r="C167" s="27">
        <v>2024</v>
      </c>
      <c r="D167" s="27">
        <v>2025</v>
      </c>
      <c r="E167" s="27">
        <v>2026</v>
      </c>
      <c r="F167" s="27">
        <v>2027</v>
      </c>
      <c r="G167" s="27">
        <v>2028</v>
      </c>
      <c r="H167" s="27">
        <v>2029</v>
      </c>
      <c r="I167" s="27">
        <v>2030</v>
      </c>
      <c r="J167" s="27">
        <v>2031</v>
      </c>
      <c r="K167" s="27">
        <v>2032</v>
      </c>
      <c r="L167" s="27">
        <v>2033</v>
      </c>
      <c r="M167" s="27">
        <v>2034</v>
      </c>
      <c r="N167" s="27">
        <v>2035</v>
      </c>
      <c r="O167" s="27">
        <v>2036</v>
      </c>
      <c r="P167" s="27">
        <v>2037</v>
      </c>
      <c r="Q167" s="27">
        <v>2038</v>
      </c>
      <c r="R167" s="27">
        <v>2039</v>
      </c>
      <c r="S167" s="27">
        <v>2040</v>
      </c>
      <c r="T167" s="27">
        <v>2041</v>
      </c>
      <c r="U167" s="27">
        <v>2042</v>
      </c>
      <c r="V167" s="27">
        <v>2043</v>
      </c>
      <c r="W167" s="27">
        <v>2044</v>
      </c>
      <c r="X167" s="27">
        <v>2045</v>
      </c>
      <c r="Y167" s="27">
        <v>2046</v>
      </c>
      <c r="Z167" s="27">
        <v>2047</v>
      </c>
      <c r="AA167" s="27">
        <v>2048</v>
      </c>
      <c r="AB167" s="27">
        <v>2049</v>
      </c>
      <c r="AC167" s="28">
        <v>2050</v>
      </c>
    </row>
    <row r="168" spans="1:29" x14ac:dyDescent="0.25">
      <c r="A168" s="29" t="str">
        <f t="shared" ref="A168:A175" si="131">A156</f>
        <v>Capex vehicle</v>
      </c>
      <c r="B168" s="65">
        <f>((1+B141)^B148)*B141/(((1+B141)^B148)-1)*(B137)/B153</f>
        <v>19.541646546706382</v>
      </c>
      <c r="C168" s="65">
        <f t="shared" ref="C168:AC168" si="132">((1+C141)^C148)*C141/(((1+C141)^C148)-1)*(C137)/C153</f>
        <v>19.535142908407877</v>
      </c>
      <c r="D168" s="65">
        <f t="shared" si="132"/>
        <v>19.525833095040429</v>
      </c>
      <c r="E168" s="65">
        <f t="shared" si="132"/>
        <v>19.512514752322947</v>
      </c>
      <c r="F168" s="65">
        <f t="shared" si="132"/>
        <v>19.493479901741438</v>
      </c>
      <c r="G168" s="65">
        <f t="shared" si="132"/>
        <v>19.466313056359834</v>
      </c>
      <c r="H168" s="65">
        <f t="shared" si="132"/>
        <v>19.427620803779718</v>
      </c>
      <c r="I168" s="65">
        <f t="shared" si="132"/>
        <v>19.372683351719548</v>
      </c>
      <c r="J168" s="65">
        <f t="shared" si="132"/>
        <v>19.295034542384581</v>
      </c>
      <c r="K168" s="65">
        <f t="shared" si="132"/>
        <v>19.186017014978848</v>
      </c>
      <c r="L168" s="65">
        <f t="shared" si="132"/>
        <v>19.03444307729697</v>
      </c>
      <c r="M168" s="65">
        <f t="shared" si="132"/>
        <v>18.826640879127403</v>
      </c>
      <c r="N168" s="65">
        <f t="shared" si="132"/>
        <v>18.547376991970825</v>
      </c>
      <c r="O168" s="65">
        <f t="shared" si="132"/>
        <v>18.182325141641847</v>
      </c>
      <c r="P168" s="65">
        <f t="shared" si="132"/>
        <v>17.722604037923674</v>
      </c>
      <c r="Q168" s="65">
        <f t="shared" si="132"/>
        <v>17.170951909758209</v>
      </c>
      <c r="R168" s="65">
        <f t="shared" si="132"/>
        <v>16.547158217048082</v>
      </c>
      <c r="S168" s="65">
        <f t="shared" si="132"/>
        <v>15.888621775015123</v>
      </c>
      <c r="T168" s="65">
        <f t="shared" si="132"/>
        <v>15.243044098403505</v>
      </c>
      <c r="U168" s="65">
        <f t="shared" si="132"/>
        <v>14.655361451100672</v>
      </c>
      <c r="V168" s="65">
        <f t="shared" si="132"/>
        <v>14.15591488851158</v>
      </c>
      <c r="W168" s="65">
        <f t="shared" si="132"/>
        <v>13.755947637689308</v>
      </c>
      <c r="X168" s="65">
        <f t="shared" si="132"/>
        <v>13.450754873498525</v>
      </c>
      <c r="Y168" s="65">
        <f t="shared" si="132"/>
        <v>13.226413715323233</v>
      </c>
      <c r="Z168" s="65">
        <f t="shared" si="132"/>
        <v>13.066013032696132</v>
      </c>
      <c r="AA168" s="65">
        <f t="shared" si="132"/>
        <v>12.953595842091289</v>
      </c>
      <c r="AB168" s="65">
        <f t="shared" si="132"/>
        <v>12.875908653682803</v>
      </c>
      <c r="AC168" s="65">
        <f t="shared" si="132"/>
        <v>12.822743439353784</v>
      </c>
    </row>
    <row r="169" spans="1:29" x14ac:dyDescent="0.25">
      <c r="A169" s="30" t="str">
        <f t="shared" si="131"/>
        <v>Residual value (vehicle)</v>
      </c>
      <c r="B169" s="66">
        <f>((1+B141)^B148)*B141/(((1+B141)^B148)-1)*(B138)/B153</f>
        <v>-0.97847824935465733</v>
      </c>
      <c r="C169" s="66">
        <f t="shared" ref="C169:AC169" si="133">((1+C141)^C148)*C141/(((1+C141)^C148)-1)*(C138)/C153</f>
        <v>-0.9787569767103077</v>
      </c>
      <c r="D169" s="66">
        <f t="shared" si="133"/>
        <v>-0.97915596871176991</v>
      </c>
      <c r="E169" s="66">
        <f t="shared" si="133"/>
        <v>-0.97972675482823313</v>
      </c>
      <c r="F169" s="66">
        <f t="shared" si="133"/>
        <v>-0.98054253413886938</v>
      </c>
      <c r="G169" s="66">
        <f t="shared" si="133"/>
        <v>-0.98170682751236671</v>
      </c>
      <c r="H169" s="66">
        <f t="shared" si="133"/>
        <v>-0.98336506690865744</v>
      </c>
      <c r="I169" s="66">
        <f t="shared" si="133"/>
        <v>-0.98571952913980765</v>
      </c>
      <c r="J169" s="66">
        <f t="shared" si="133"/>
        <v>-0.98904733525416333</v>
      </c>
      <c r="K169" s="66">
        <f t="shared" si="133"/>
        <v>-0.99371951500012301</v>
      </c>
      <c r="L169" s="66">
        <f t="shared" si="133"/>
        <v>-1.0002155409007751</v>
      </c>
      <c r="M169" s="66">
        <f t="shared" si="133"/>
        <v>-1.0091213493937565</v>
      </c>
      <c r="N169" s="66">
        <f t="shared" si="133"/>
        <v>-1.021089801700467</v>
      </c>
      <c r="O169" s="66">
        <f t="shared" si="133"/>
        <v>-1.0367348810002803</v>
      </c>
      <c r="P169" s="66">
        <f t="shared" si="133"/>
        <v>-1.0564372140167737</v>
      </c>
      <c r="Q169" s="66">
        <f t="shared" si="133"/>
        <v>-1.0800794480810079</v>
      </c>
      <c r="R169" s="66">
        <f t="shared" si="133"/>
        <v>-1.1068134634828701</v>
      </c>
      <c r="S169" s="66">
        <f t="shared" si="133"/>
        <v>-1.1350364538557114</v>
      </c>
      <c r="T169" s="66">
        <f t="shared" si="133"/>
        <v>-1.1627040685676377</v>
      </c>
      <c r="U169" s="66">
        <f t="shared" si="133"/>
        <v>-1.1878904677377591</v>
      </c>
      <c r="V169" s="66">
        <f t="shared" si="133"/>
        <v>-1.2092953204201489</v>
      </c>
      <c r="W169" s="66">
        <f t="shared" si="133"/>
        <v>-1.2264367740268176</v>
      </c>
      <c r="X169" s="66">
        <f t="shared" si="133"/>
        <v>-1.2395164639207084</v>
      </c>
      <c r="Y169" s="66">
        <f t="shared" si="133"/>
        <v>-1.2491310849853638</v>
      </c>
      <c r="Z169" s="66">
        <f t="shared" si="133"/>
        <v>-1.2560053999550969</v>
      </c>
      <c r="AA169" s="66">
        <f t="shared" si="133"/>
        <v>-1.2608232795524472</v>
      </c>
      <c r="AB169" s="66">
        <f t="shared" si="133"/>
        <v>-1.2641527304842395</v>
      </c>
      <c r="AC169" s="66">
        <f t="shared" si="133"/>
        <v>-1.2664312396697688</v>
      </c>
    </row>
    <row r="170" spans="1:29" x14ac:dyDescent="0.25">
      <c r="A170" s="30" t="str">
        <f t="shared" si="131"/>
        <v>Capex costumization</v>
      </c>
      <c r="B170" s="66">
        <f>((1+B141)^B149)*B141/(((1+B141)^B149)-1)*(B139)/B153</f>
        <v>3.2594465921780813</v>
      </c>
      <c r="C170" s="66">
        <f t="shared" ref="C170:AC170" si="134">((1+C141)^C149)*C141/(((1+C141)^C149)-1)*(C139)/C153</f>
        <v>3.2594465921780813</v>
      </c>
      <c r="D170" s="66">
        <f t="shared" si="134"/>
        <v>3.2594465921780813</v>
      </c>
      <c r="E170" s="66">
        <f t="shared" si="134"/>
        <v>3.2594465921780813</v>
      </c>
      <c r="F170" s="66">
        <f t="shared" si="134"/>
        <v>3.2594465921780813</v>
      </c>
      <c r="G170" s="66">
        <f t="shared" si="134"/>
        <v>3.2594465921780813</v>
      </c>
      <c r="H170" s="66">
        <f t="shared" si="134"/>
        <v>3.2594465921780813</v>
      </c>
      <c r="I170" s="66">
        <f t="shared" si="134"/>
        <v>3.2594465921780813</v>
      </c>
      <c r="J170" s="66">
        <f t="shared" si="134"/>
        <v>3.2594465921780813</v>
      </c>
      <c r="K170" s="66">
        <f t="shared" si="134"/>
        <v>3.2594465921780813</v>
      </c>
      <c r="L170" s="66">
        <f t="shared" si="134"/>
        <v>3.2594465921780813</v>
      </c>
      <c r="M170" s="66">
        <f t="shared" si="134"/>
        <v>3.2594465921780813</v>
      </c>
      <c r="N170" s="66">
        <f t="shared" si="134"/>
        <v>3.2594465921780813</v>
      </c>
      <c r="O170" s="66">
        <f t="shared" si="134"/>
        <v>3.2594465921780813</v>
      </c>
      <c r="P170" s="66">
        <f t="shared" si="134"/>
        <v>3.2594465921780813</v>
      </c>
      <c r="Q170" s="66">
        <f t="shared" si="134"/>
        <v>3.2594465921780813</v>
      </c>
      <c r="R170" s="66">
        <f t="shared" si="134"/>
        <v>3.2594465921780813</v>
      </c>
      <c r="S170" s="66">
        <f t="shared" si="134"/>
        <v>3.2594465921780813</v>
      </c>
      <c r="T170" s="66">
        <f t="shared" si="134"/>
        <v>3.2594465921780813</v>
      </c>
      <c r="U170" s="66">
        <f t="shared" si="134"/>
        <v>3.2594465921780813</v>
      </c>
      <c r="V170" s="66">
        <f t="shared" si="134"/>
        <v>3.2594465921780813</v>
      </c>
      <c r="W170" s="66">
        <f t="shared" si="134"/>
        <v>3.2594465921780813</v>
      </c>
      <c r="X170" s="66">
        <f t="shared" si="134"/>
        <v>3.2594465921780813</v>
      </c>
      <c r="Y170" s="66">
        <f t="shared" si="134"/>
        <v>3.2594465921780813</v>
      </c>
      <c r="Z170" s="66">
        <f t="shared" si="134"/>
        <v>3.2594465921780813</v>
      </c>
      <c r="AA170" s="66">
        <f t="shared" si="134"/>
        <v>3.2594465921780813</v>
      </c>
      <c r="AB170" s="66">
        <f t="shared" si="134"/>
        <v>3.2594465921780813</v>
      </c>
      <c r="AC170" s="66">
        <f t="shared" si="134"/>
        <v>3.2594465921780813</v>
      </c>
    </row>
    <row r="171" spans="1:29" x14ac:dyDescent="0.25">
      <c r="A171" s="30" t="str">
        <f t="shared" si="131"/>
        <v>Residual value (costumization)</v>
      </c>
      <c r="B171" s="66">
        <f>((1+B141)^B149)*B141/(((1+B141)^B149)-1)*(B140)/B153</f>
        <v>-0.32594465921780813</v>
      </c>
      <c r="C171" s="66">
        <f t="shared" ref="C171:AC171" si="135">((1+C141)^C149)*C141/(((1+C141)^C149)-1)*(C140)/C153</f>
        <v>-0.32594465921780813</v>
      </c>
      <c r="D171" s="66">
        <f t="shared" si="135"/>
        <v>-0.32594465921780813</v>
      </c>
      <c r="E171" s="66">
        <f t="shared" si="135"/>
        <v>-0.32594465921780813</v>
      </c>
      <c r="F171" s="66">
        <f t="shared" si="135"/>
        <v>-0.32594465921780813</v>
      </c>
      <c r="G171" s="66">
        <f t="shared" si="135"/>
        <v>-0.32594465921780813</v>
      </c>
      <c r="H171" s="66">
        <f t="shared" si="135"/>
        <v>-0.32594465921780813</v>
      </c>
      <c r="I171" s="66">
        <f t="shared" si="135"/>
        <v>-0.32594465921780813</v>
      </c>
      <c r="J171" s="66">
        <f t="shared" si="135"/>
        <v>-0.32594465921780813</v>
      </c>
      <c r="K171" s="66">
        <f t="shared" si="135"/>
        <v>-0.32594465921780813</v>
      </c>
      <c r="L171" s="66">
        <f t="shared" si="135"/>
        <v>-0.32594465921780813</v>
      </c>
      <c r="M171" s="66">
        <f t="shared" si="135"/>
        <v>-0.32594465921780813</v>
      </c>
      <c r="N171" s="66">
        <f t="shared" si="135"/>
        <v>-0.32594465921780813</v>
      </c>
      <c r="O171" s="66">
        <f t="shared" si="135"/>
        <v>-0.32594465921780813</v>
      </c>
      <c r="P171" s="66">
        <f t="shared" si="135"/>
        <v>-0.32594465921780813</v>
      </c>
      <c r="Q171" s="66">
        <f t="shared" si="135"/>
        <v>-0.32594465921780813</v>
      </c>
      <c r="R171" s="66">
        <f t="shared" si="135"/>
        <v>-0.32594465921780813</v>
      </c>
      <c r="S171" s="66">
        <f t="shared" si="135"/>
        <v>-0.32594465921780813</v>
      </c>
      <c r="T171" s="66">
        <f t="shared" si="135"/>
        <v>-0.32594465921780813</v>
      </c>
      <c r="U171" s="66">
        <f t="shared" si="135"/>
        <v>-0.32594465921780813</v>
      </c>
      <c r="V171" s="66">
        <f t="shared" si="135"/>
        <v>-0.32594465921780813</v>
      </c>
      <c r="W171" s="66">
        <f t="shared" si="135"/>
        <v>-0.32594465921780813</v>
      </c>
      <c r="X171" s="66">
        <f t="shared" si="135"/>
        <v>-0.32594465921780813</v>
      </c>
      <c r="Y171" s="66">
        <f t="shared" si="135"/>
        <v>-0.32594465921780813</v>
      </c>
      <c r="Z171" s="66">
        <f t="shared" si="135"/>
        <v>-0.32594465921780813</v>
      </c>
      <c r="AA171" s="66">
        <f t="shared" si="135"/>
        <v>-0.32594465921780813</v>
      </c>
      <c r="AB171" s="66">
        <f t="shared" si="135"/>
        <v>-0.32594465921780813</v>
      </c>
      <c r="AC171" s="66">
        <f t="shared" si="135"/>
        <v>-0.32594465921780813</v>
      </c>
    </row>
    <row r="172" spans="1:29" x14ac:dyDescent="0.25">
      <c r="A172" s="30" t="str">
        <f t="shared" si="131"/>
        <v>Opex fix (admin, crew, insurance)</v>
      </c>
      <c r="B172" s="66">
        <f>B142/B153</f>
        <v>10.068627450980392</v>
      </c>
      <c r="C172" s="66">
        <f t="shared" ref="C172:AC172" si="136">C142/C153</f>
        <v>10.068627450980392</v>
      </c>
      <c r="D172" s="66">
        <f t="shared" si="136"/>
        <v>10.068627450980392</v>
      </c>
      <c r="E172" s="66">
        <f t="shared" si="136"/>
        <v>10.068627450980392</v>
      </c>
      <c r="F172" s="66">
        <f t="shared" si="136"/>
        <v>10.068627450980392</v>
      </c>
      <c r="G172" s="66">
        <f t="shared" si="136"/>
        <v>10.068627450980392</v>
      </c>
      <c r="H172" s="66">
        <f t="shared" si="136"/>
        <v>10.068627450980392</v>
      </c>
      <c r="I172" s="66">
        <f t="shared" si="136"/>
        <v>10.068627450980392</v>
      </c>
      <c r="J172" s="66">
        <f t="shared" si="136"/>
        <v>10.068627450980392</v>
      </c>
      <c r="K172" s="66">
        <f t="shared" si="136"/>
        <v>10.068627450980392</v>
      </c>
      <c r="L172" s="66">
        <f t="shared" si="136"/>
        <v>10.068627450980392</v>
      </c>
      <c r="M172" s="66">
        <f t="shared" si="136"/>
        <v>10.068627450980392</v>
      </c>
      <c r="N172" s="66">
        <f t="shared" si="136"/>
        <v>10.068627450980392</v>
      </c>
      <c r="O172" s="66">
        <f t="shared" si="136"/>
        <v>10.068627450980392</v>
      </c>
      <c r="P172" s="66">
        <f t="shared" si="136"/>
        <v>10.068627450980392</v>
      </c>
      <c r="Q172" s="66">
        <f t="shared" si="136"/>
        <v>10.068627450980392</v>
      </c>
      <c r="R172" s="66">
        <f t="shared" si="136"/>
        <v>10.068627450980392</v>
      </c>
      <c r="S172" s="66">
        <f t="shared" si="136"/>
        <v>10.068627450980392</v>
      </c>
      <c r="T172" s="66">
        <f t="shared" si="136"/>
        <v>10.068627450980392</v>
      </c>
      <c r="U172" s="66">
        <f t="shared" si="136"/>
        <v>10.068627450980392</v>
      </c>
      <c r="V172" s="66">
        <f t="shared" si="136"/>
        <v>10.068627450980392</v>
      </c>
      <c r="W172" s="66">
        <f t="shared" si="136"/>
        <v>10.068627450980392</v>
      </c>
      <c r="X172" s="66">
        <f t="shared" si="136"/>
        <v>10.068627450980392</v>
      </c>
      <c r="Y172" s="66">
        <f t="shared" si="136"/>
        <v>10.068627450980392</v>
      </c>
      <c r="Z172" s="66">
        <f t="shared" si="136"/>
        <v>10.068627450980392</v>
      </c>
      <c r="AA172" s="66">
        <f t="shared" si="136"/>
        <v>10.068627450980392</v>
      </c>
      <c r="AB172" s="66">
        <f t="shared" si="136"/>
        <v>10.068627450980392</v>
      </c>
      <c r="AC172" s="66">
        <f t="shared" si="136"/>
        <v>10.068627450980392</v>
      </c>
    </row>
    <row r="173" spans="1:29" x14ac:dyDescent="0.25">
      <c r="A173" s="30" t="str">
        <f t="shared" si="131"/>
        <v>Opex maintenance &amp; repair</v>
      </c>
      <c r="B173" s="66">
        <f>B143/B153</f>
        <v>2.8235294117647056</v>
      </c>
      <c r="C173" s="66">
        <f t="shared" ref="C173:AC173" si="137">C143/C153</f>
        <v>2.8235294117647056</v>
      </c>
      <c r="D173" s="66">
        <f t="shared" si="137"/>
        <v>2.8235294117647056</v>
      </c>
      <c r="E173" s="66">
        <f t="shared" si="137"/>
        <v>2.8235294117647056</v>
      </c>
      <c r="F173" s="66">
        <f t="shared" si="137"/>
        <v>2.8235294117647056</v>
      </c>
      <c r="G173" s="66">
        <f t="shared" si="137"/>
        <v>2.8235294117647056</v>
      </c>
      <c r="H173" s="66">
        <f t="shared" si="137"/>
        <v>2.8235294117647056</v>
      </c>
      <c r="I173" s="66">
        <f t="shared" si="137"/>
        <v>2.8235294117647056</v>
      </c>
      <c r="J173" s="66">
        <f t="shared" si="137"/>
        <v>2.8235294117647056</v>
      </c>
      <c r="K173" s="66">
        <f t="shared" si="137"/>
        <v>2.8235294117647056</v>
      </c>
      <c r="L173" s="66">
        <f t="shared" si="137"/>
        <v>2.8235294117647056</v>
      </c>
      <c r="M173" s="66">
        <f t="shared" si="137"/>
        <v>2.8235294117647056</v>
      </c>
      <c r="N173" s="66">
        <f t="shared" si="137"/>
        <v>2.8235294117647056</v>
      </c>
      <c r="O173" s="66">
        <f t="shared" si="137"/>
        <v>2.8235294117647056</v>
      </c>
      <c r="P173" s="66">
        <f t="shared" si="137"/>
        <v>2.8235294117647056</v>
      </c>
      <c r="Q173" s="66">
        <f t="shared" si="137"/>
        <v>2.8235294117647056</v>
      </c>
      <c r="R173" s="66">
        <f t="shared" si="137"/>
        <v>2.8235294117647056</v>
      </c>
      <c r="S173" s="66">
        <f t="shared" si="137"/>
        <v>2.8235294117647056</v>
      </c>
      <c r="T173" s="66">
        <f t="shared" si="137"/>
        <v>2.8235294117647056</v>
      </c>
      <c r="U173" s="66">
        <f t="shared" si="137"/>
        <v>2.8235294117647056</v>
      </c>
      <c r="V173" s="66">
        <f t="shared" si="137"/>
        <v>2.8235294117647056</v>
      </c>
      <c r="W173" s="66">
        <f t="shared" si="137"/>
        <v>2.8235294117647056</v>
      </c>
      <c r="X173" s="66">
        <f t="shared" si="137"/>
        <v>2.8235294117647056</v>
      </c>
      <c r="Y173" s="66">
        <f t="shared" si="137"/>
        <v>2.8235294117647056</v>
      </c>
      <c r="Z173" s="66">
        <f t="shared" si="137"/>
        <v>2.8235294117647056</v>
      </c>
      <c r="AA173" s="66">
        <f t="shared" si="137"/>
        <v>2.8235294117647056</v>
      </c>
      <c r="AB173" s="66">
        <f t="shared" si="137"/>
        <v>2.8235294117647056</v>
      </c>
      <c r="AC173" s="66">
        <f t="shared" si="137"/>
        <v>2.8235294117647056</v>
      </c>
    </row>
    <row r="174" spans="1:29" x14ac:dyDescent="0.25">
      <c r="A174" s="30" t="str">
        <f t="shared" si="131"/>
        <v>Opex var (mode-fees)</v>
      </c>
      <c r="B174" s="66">
        <f>B144*B153/B153</f>
        <v>1.6886890630966982</v>
      </c>
      <c r="C174" s="66">
        <f t="shared" ref="C174:AC174" si="138">C144*C153/C153</f>
        <v>1.6886890630966982</v>
      </c>
      <c r="D174" s="66">
        <f t="shared" si="138"/>
        <v>1.6886890630966982</v>
      </c>
      <c r="E174" s="66">
        <f t="shared" si="138"/>
        <v>1.6886890630966982</v>
      </c>
      <c r="F174" s="66">
        <f t="shared" si="138"/>
        <v>1.6886890630966982</v>
      </c>
      <c r="G174" s="66">
        <f t="shared" si="138"/>
        <v>1.6886890630966982</v>
      </c>
      <c r="H174" s="66">
        <f t="shared" si="138"/>
        <v>1.6886890630966982</v>
      </c>
      <c r="I174" s="66">
        <f t="shared" si="138"/>
        <v>1.6886890630966982</v>
      </c>
      <c r="J174" s="66">
        <f t="shared" si="138"/>
        <v>1.6886890630966982</v>
      </c>
      <c r="K174" s="66">
        <f t="shared" si="138"/>
        <v>1.6886890630966982</v>
      </c>
      <c r="L174" s="66">
        <f t="shared" si="138"/>
        <v>1.6886890630966982</v>
      </c>
      <c r="M174" s="66">
        <f t="shared" si="138"/>
        <v>1.6886890630966982</v>
      </c>
      <c r="N174" s="66">
        <f t="shared" si="138"/>
        <v>1.6886890630966982</v>
      </c>
      <c r="O174" s="66">
        <f t="shared" si="138"/>
        <v>1.6886890630966982</v>
      </c>
      <c r="P174" s="66">
        <f t="shared" si="138"/>
        <v>1.6886890630966982</v>
      </c>
      <c r="Q174" s="66">
        <f t="shared" si="138"/>
        <v>1.6886890630966982</v>
      </c>
      <c r="R174" s="66">
        <f t="shared" si="138"/>
        <v>1.6886890630966982</v>
      </c>
      <c r="S174" s="66">
        <f t="shared" si="138"/>
        <v>1.6886890630966982</v>
      </c>
      <c r="T174" s="66">
        <f t="shared" si="138"/>
        <v>1.6886890630966982</v>
      </c>
      <c r="U174" s="66">
        <f t="shared" si="138"/>
        <v>1.6886890630966982</v>
      </c>
      <c r="V174" s="66">
        <f t="shared" si="138"/>
        <v>1.6886890630966982</v>
      </c>
      <c r="W174" s="66">
        <f t="shared" si="138"/>
        <v>1.6886890630966982</v>
      </c>
      <c r="X174" s="66">
        <f t="shared" si="138"/>
        <v>1.6886890630966982</v>
      </c>
      <c r="Y174" s="66">
        <f t="shared" si="138"/>
        <v>1.6886890630966982</v>
      </c>
      <c r="Z174" s="66">
        <f t="shared" si="138"/>
        <v>1.6886890630966982</v>
      </c>
      <c r="AA174" s="66">
        <f t="shared" si="138"/>
        <v>1.6886890630966982</v>
      </c>
      <c r="AB174" s="66">
        <f t="shared" si="138"/>
        <v>1.6886890630966982</v>
      </c>
      <c r="AC174" s="66">
        <f t="shared" si="138"/>
        <v>1.6886890630966982</v>
      </c>
    </row>
    <row r="175" spans="1:29" x14ac:dyDescent="0.25">
      <c r="A175" s="30" t="str">
        <f t="shared" si="131"/>
        <v>Fuel Cost</v>
      </c>
      <c r="B175" s="66">
        <f>B145*B146*B153/B153</f>
        <v>123.41933719850446</v>
      </c>
      <c r="C175" s="66">
        <f t="shared" ref="C175:AC175" si="139">C145*C146*C153/C153</f>
        <v>123.34258561341028</v>
      </c>
      <c r="D175" s="66">
        <f t="shared" si="139"/>
        <v>123.23274212509334</v>
      </c>
      <c r="E175" s="66">
        <f t="shared" si="139"/>
        <v>123.07565384533636</v>
      </c>
      <c r="F175" s="66">
        <f t="shared" si="139"/>
        <v>122.85124333733515</v>
      </c>
      <c r="G175" s="66">
        <f t="shared" si="139"/>
        <v>122.53117159776731</v>
      </c>
      <c r="H175" s="66">
        <f t="shared" si="139"/>
        <v>122.0757383858376</v>
      </c>
      <c r="I175" s="66">
        <f t="shared" si="139"/>
        <v>121.42995138208717</v>
      </c>
      <c r="J175" s="66">
        <f t="shared" si="139"/>
        <v>120.51892052516899</v>
      </c>
      <c r="K175" s="66">
        <f t="shared" si="139"/>
        <v>119.24326333995113</v>
      </c>
      <c r="L175" s="66">
        <f t="shared" si="139"/>
        <v>117.47626272126928</v>
      </c>
      <c r="M175" s="66">
        <f t="shared" si="139"/>
        <v>115.06629842406267</v>
      </c>
      <c r="N175" s="66">
        <f t="shared" si="139"/>
        <v>111.85038203569751</v>
      </c>
      <c r="O175" s="66">
        <f t="shared" si="139"/>
        <v>107.68601436051544</v>
      </c>
      <c r="P175" s="66">
        <f t="shared" si="139"/>
        <v>102.5053022617741</v>
      </c>
      <c r="Q175" s="66">
        <f t="shared" si="139"/>
        <v>96.38218872291948</v>
      </c>
      <c r="R175" s="66">
        <f t="shared" si="139"/>
        <v>89.581333733928119</v>
      </c>
      <c r="S175" s="66">
        <f t="shared" si="139"/>
        <v>82.543357602792938</v>
      </c>
      <c r="T175" s="66">
        <f t="shared" si="139"/>
        <v>75.78510579398899</v>
      </c>
      <c r="U175" s="66">
        <f t="shared" si="139"/>
        <v>69.754509700592536</v>
      </c>
      <c r="V175" s="66">
        <f t="shared" si="139"/>
        <v>64.720443972926304</v>
      </c>
      <c r="W175" s="66">
        <f t="shared" si="139"/>
        <v>60.7494046963362</v>
      </c>
      <c r="X175" s="66">
        <f t="shared" si="139"/>
        <v>57.755426970969552</v>
      </c>
      <c r="Y175" s="66">
        <f t="shared" si="139"/>
        <v>55.574541328477608</v>
      </c>
      <c r="Z175" s="66">
        <f t="shared" si="139"/>
        <v>54.02559199184148</v>
      </c>
      <c r="AA175" s="66">
        <f t="shared" si="139"/>
        <v>52.945152058301368</v>
      </c>
      <c r="AB175" s="66">
        <f t="shared" si="139"/>
        <v>52.200979104295371</v>
      </c>
      <c r="AC175" s="66">
        <f t="shared" si="139"/>
        <v>51.692871472688196</v>
      </c>
    </row>
    <row r="176" spans="1:29" ht="15.75" thickBot="1" x14ac:dyDescent="0.3">
      <c r="A176" s="59" t="str">
        <f t="shared" ref="A176" si="140">A164</f>
        <v>Emission Cost</v>
      </c>
      <c r="B176" s="66">
        <f>B147</f>
        <v>0</v>
      </c>
      <c r="C176" s="66">
        <f t="shared" ref="C176:AC176" si="141">C147</f>
        <v>0</v>
      </c>
      <c r="D176" s="66">
        <f t="shared" si="141"/>
        <v>0</v>
      </c>
      <c r="E176" s="66">
        <f t="shared" si="141"/>
        <v>0</v>
      </c>
      <c r="F176" s="66">
        <f t="shared" si="141"/>
        <v>0</v>
      </c>
      <c r="G176" s="66">
        <f t="shared" si="141"/>
        <v>0</v>
      </c>
      <c r="H176" s="66">
        <f t="shared" si="141"/>
        <v>0</v>
      </c>
      <c r="I176" s="66">
        <f t="shared" si="141"/>
        <v>0</v>
      </c>
      <c r="J176" s="66">
        <f t="shared" si="141"/>
        <v>0</v>
      </c>
      <c r="K176" s="66">
        <f t="shared" si="141"/>
        <v>0</v>
      </c>
      <c r="L176" s="66">
        <f t="shared" si="141"/>
        <v>0</v>
      </c>
      <c r="M176" s="66">
        <f t="shared" si="141"/>
        <v>0</v>
      </c>
      <c r="N176" s="66">
        <f t="shared" si="141"/>
        <v>0</v>
      </c>
      <c r="O176" s="66">
        <f t="shared" si="141"/>
        <v>0</v>
      </c>
      <c r="P176" s="66">
        <f t="shared" si="141"/>
        <v>0</v>
      </c>
      <c r="Q176" s="66">
        <f t="shared" si="141"/>
        <v>0</v>
      </c>
      <c r="R176" s="66">
        <f t="shared" si="141"/>
        <v>0</v>
      </c>
      <c r="S176" s="66">
        <f t="shared" si="141"/>
        <v>0</v>
      </c>
      <c r="T176" s="66">
        <f t="shared" si="141"/>
        <v>0</v>
      </c>
      <c r="U176" s="66">
        <f t="shared" si="141"/>
        <v>0</v>
      </c>
      <c r="V176" s="66">
        <f t="shared" si="141"/>
        <v>0</v>
      </c>
      <c r="W176" s="66">
        <f t="shared" si="141"/>
        <v>0</v>
      </c>
      <c r="X176" s="66">
        <f t="shared" si="141"/>
        <v>0</v>
      </c>
      <c r="Y176" s="66">
        <f t="shared" si="141"/>
        <v>0</v>
      </c>
      <c r="Z176" s="66">
        <f t="shared" si="141"/>
        <v>0</v>
      </c>
      <c r="AA176" s="66">
        <f t="shared" si="141"/>
        <v>0</v>
      </c>
      <c r="AB176" s="66">
        <f t="shared" si="141"/>
        <v>0</v>
      </c>
      <c r="AC176" s="66">
        <f t="shared" si="141"/>
        <v>0</v>
      </c>
    </row>
    <row r="177" spans="1:29" ht="15.75" thickBot="1" x14ac:dyDescent="0.3">
      <c r="A177" s="31" t="s">
        <v>63</v>
      </c>
      <c r="B177" s="76">
        <f>B168+B169+B170-B171+B172+B173+B174+B175+B176</f>
        <v>160.14874267309386</v>
      </c>
      <c r="C177" s="76">
        <f t="shared" ref="C177:AC177" si="142">C168+C169+C170-C171+C172+C173+C174+C175+C176</f>
        <v>160.06520872234552</v>
      </c>
      <c r="D177" s="76">
        <f t="shared" si="142"/>
        <v>159.94565642865967</v>
      </c>
      <c r="E177" s="76">
        <f t="shared" si="142"/>
        <v>159.77467902006876</v>
      </c>
      <c r="F177" s="76">
        <f t="shared" si="142"/>
        <v>159.53041788217539</v>
      </c>
      <c r="G177" s="76">
        <f t="shared" si="142"/>
        <v>159.18201500385246</v>
      </c>
      <c r="H177" s="76">
        <f t="shared" si="142"/>
        <v>158.68623129994634</v>
      </c>
      <c r="I177" s="76">
        <f t="shared" si="142"/>
        <v>157.98315238190457</v>
      </c>
      <c r="J177" s="76">
        <f t="shared" si="142"/>
        <v>156.9911449095371</v>
      </c>
      <c r="K177" s="76">
        <f t="shared" si="142"/>
        <v>155.60179801716754</v>
      </c>
      <c r="L177" s="76">
        <f t="shared" si="142"/>
        <v>153.67672743490314</v>
      </c>
      <c r="M177" s="76">
        <f t="shared" si="142"/>
        <v>151.05005513103399</v>
      </c>
      <c r="N177" s="76">
        <f t="shared" si="142"/>
        <v>147.54290640320554</v>
      </c>
      <c r="O177" s="76">
        <f t="shared" si="142"/>
        <v>142.99784179839469</v>
      </c>
      <c r="P177" s="76">
        <f t="shared" si="142"/>
        <v>137.33770626291869</v>
      </c>
      <c r="Q177" s="76">
        <f t="shared" si="142"/>
        <v>130.63929836183436</v>
      </c>
      <c r="R177" s="76">
        <f t="shared" si="142"/>
        <v>123.18791566473101</v>
      </c>
      <c r="S177" s="76">
        <f t="shared" si="142"/>
        <v>115.46318010119003</v>
      </c>
      <c r="T177" s="76">
        <f t="shared" si="142"/>
        <v>108.03168300106253</v>
      </c>
      <c r="U177" s="76">
        <f t="shared" si="142"/>
        <v>101.38821786119314</v>
      </c>
      <c r="V177" s="76">
        <f t="shared" si="142"/>
        <v>95.83330071825543</v>
      </c>
      <c r="W177" s="76">
        <f t="shared" si="142"/>
        <v>91.445152737236384</v>
      </c>
      <c r="X177" s="76">
        <f t="shared" si="142"/>
        <v>88.132902557785059</v>
      </c>
      <c r="Y177" s="76">
        <f t="shared" si="142"/>
        <v>85.718061136053166</v>
      </c>
      <c r="Z177" s="76">
        <f t="shared" si="142"/>
        <v>84.001836801820204</v>
      </c>
      <c r="AA177" s="76">
        <f t="shared" si="142"/>
        <v>82.804161798077899</v>
      </c>
      <c r="AB177" s="76">
        <f t="shared" si="142"/>
        <v>81.978972204731619</v>
      </c>
      <c r="AC177" s="76">
        <f t="shared" si="142"/>
        <v>81.415420849609902</v>
      </c>
    </row>
    <row r="178" spans="1:29" ht="15.75" thickBot="1" x14ac:dyDescent="0.3"/>
    <row r="179" spans="1:29" ht="15.75" thickBot="1" x14ac:dyDescent="0.3">
      <c r="A179" s="26" t="s">
        <v>208</v>
      </c>
      <c r="B179" s="27">
        <v>2023</v>
      </c>
      <c r="C179" s="27">
        <v>2024</v>
      </c>
      <c r="D179" s="27">
        <v>2025</v>
      </c>
      <c r="E179" s="27">
        <v>2026</v>
      </c>
      <c r="F179" s="27">
        <v>2027</v>
      </c>
      <c r="G179" s="27">
        <v>2028</v>
      </c>
      <c r="H179" s="27">
        <v>2029</v>
      </c>
      <c r="I179" s="27">
        <v>2030</v>
      </c>
      <c r="J179" s="27">
        <v>2031</v>
      </c>
      <c r="K179" s="27">
        <v>2032</v>
      </c>
      <c r="L179" s="27">
        <v>2033</v>
      </c>
      <c r="M179" s="27">
        <v>2034</v>
      </c>
      <c r="N179" s="27">
        <v>2035</v>
      </c>
      <c r="O179" s="27">
        <v>2036</v>
      </c>
      <c r="P179" s="27">
        <v>2037</v>
      </c>
      <c r="Q179" s="27">
        <v>2038</v>
      </c>
      <c r="R179" s="27">
        <v>2039</v>
      </c>
      <c r="S179" s="27">
        <v>2040</v>
      </c>
      <c r="T179" s="27">
        <v>2041</v>
      </c>
      <c r="U179" s="27">
        <v>2042</v>
      </c>
      <c r="V179" s="27">
        <v>2043</v>
      </c>
      <c r="W179" s="27">
        <v>2044</v>
      </c>
      <c r="X179" s="27">
        <v>2045</v>
      </c>
      <c r="Y179" s="27">
        <v>2046</v>
      </c>
      <c r="Z179" s="27">
        <v>2047</v>
      </c>
      <c r="AA179" s="27">
        <v>2048</v>
      </c>
      <c r="AB179" s="27">
        <v>2049</v>
      </c>
      <c r="AC179" s="28">
        <v>2050</v>
      </c>
    </row>
    <row r="180" spans="1:29" x14ac:dyDescent="0.25">
      <c r="A180" s="29" t="str">
        <f t="shared" ref="A180:A187" si="143">A156</f>
        <v>Capex vehicle</v>
      </c>
      <c r="B180" s="65">
        <f>((1+B141)^B148)*B141/(((1+B141)^B148)-1)*(B137)/B153/(B150)</f>
        <v>2.0678991054715748E-3</v>
      </c>
      <c r="C180" s="65">
        <f t="shared" ref="C180:AC180" si="144">((1+C141)^C148)*C141/(((1+C141)^C148)-1)*(C137)/C153/(C150)</f>
        <v>2.0672108897786113E-3</v>
      </c>
      <c r="D180" s="65">
        <f t="shared" si="144"/>
        <v>2.0662257243429026E-3</v>
      </c>
      <c r="E180" s="65">
        <f t="shared" si="144"/>
        <v>2.0648163759071901E-3</v>
      </c>
      <c r="F180" s="65">
        <f t="shared" si="144"/>
        <v>2.0628021060043848E-3</v>
      </c>
      <c r="G180" s="65">
        <f t="shared" si="144"/>
        <v>2.0599273075513052E-3</v>
      </c>
      <c r="H180" s="65">
        <f t="shared" si="144"/>
        <v>2.0558328892888592E-3</v>
      </c>
      <c r="I180" s="65">
        <f t="shared" si="144"/>
        <v>2.0500194022983649E-3</v>
      </c>
      <c r="J180" s="65">
        <f t="shared" si="144"/>
        <v>2.0418025970777333E-3</v>
      </c>
      <c r="K180" s="65">
        <f t="shared" si="144"/>
        <v>2.0302663507914126E-3</v>
      </c>
      <c r="L180" s="65">
        <f t="shared" si="144"/>
        <v>2.0142267806663458E-3</v>
      </c>
      <c r="M180" s="65">
        <f t="shared" si="144"/>
        <v>1.9922371300663917E-3</v>
      </c>
      <c r="N180" s="65">
        <f t="shared" si="144"/>
        <v>1.9626853959757488E-3</v>
      </c>
      <c r="O180" s="65">
        <f t="shared" si="144"/>
        <v>1.9240555705441109E-3</v>
      </c>
      <c r="P180" s="65">
        <f t="shared" si="144"/>
        <v>1.8754078347009179E-3</v>
      </c>
      <c r="Q180" s="65">
        <f t="shared" si="144"/>
        <v>1.8170319481225618E-3</v>
      </c>
      <c r="R180" s="65">
        <f t="shared" si="144"/>
        <v>1.7510220335500617E-3</v>
      </c>
      <c r="S180" s="65">
        <f t="shared" si="144"/>
        <v>1.6813356375677379E-3</v>
      </c>
      <c r="T180" s="65">
        <f t="shared" si="144"/>
        <v>1.6130205395135985E-3</v>
      </c>
      <c r="U180" s="65">
        <f t="shared" si="144"/>
        <v>1.5508318995873728E-3</v>
      </c>
      <c r="V180" s="65">
        <f t="shared" si="144"/>
        <v>1.497980411482707E-3</v>
      </c>
      <c r="W180" s="65">
        <f t="shared" si="144"/>
        <v>1.4556558346761172E-3</v>
      </c>
      <c r="X180" s="65">
        <f t="shared" si="144"/>
        <v>1.423360304073918E-3</v>
      </c>
      <c r="Y180" s="65">
        <f t="shared" si="144"/>
        <v>1.3996204989760034E-3</v>
      </c>
      <c r="Z180" s="65">
        <f t="shared" si="144"/>
        <v>1.3826468817667865E-3</v>
      </c>
      <c r="AA180" s="65">
        <f t="shared" si="144"/>
        <v>1.370750882760983E-3</v>
      </c>
      <c r="AB180" s="65">
        <f t="shared" si="144"/>
        <v>1.3625300162627306E-3</v>
      </c>
      <c r="AC180" s="65">
        <f t="shared" si="144"/>
        <v>1.3569040676564852E-3</v>
      </c>
    </row>
    <row r="181" spans="1:29" x14ac:dyDescent="0.25">
      <c r="A181" s="30" t="str">
        <f t="shared" si="143"/>
        <v>Residual value (vehicle)</v>
      </c>
      <c r="B181" s="68">
        <f>((1+B141)^B148)*B141/(((1+B141)^B148)-1)*(B138)/B153/(B150)</f>
        <v>-1.0354267188938173E-4</v>
      </c>
      <c r="C181" s="68">
        <f t="shared" ref="C181:AC181" si="145">((1+C141)^C148)*C141/(((1+C141)^C148)-1)*(C138)/C153/(C150)</f>
        <v>-1.0357216684765161E-4</v>
      </c>
      <c r="D181" s="68">
        <f t="shared" si="145"/>
        <v>-1.0361438822346771E-4</v>
      </c>
      <c r="E181" s="68">
        <f t="shared" si="145"/>
        <v>-1.036747888707125E-4</v>
      </c>
      <c r="F181" s="68">
        <f t="shared" si="145"/>
        <v>-1.0376111472368988E-4</v>
      </c>
      <c r="G181" s="68">
        <f t="shared" si="145"/>
        <v>-1.0388432037167901E-4</v>
      </c>
      <c r="H181" s="68">
        <f t="shared" si="145"/>
        <v>-1.0405979544006957E-4</v>
      </c>
      <c r="I181" s="68">
        <f t="shared" si="145"/>
        <v>-1.0430894488251933E-4</v>
      </c>
      <c r="J181" s="68">
        <f t="shared" si="145"/>
        <v>-1.0466109367768924E-4</v>
      </c>
      <c r="K181" s="68">
        <f t="shared" si="145"/>
        <v>-1.0515550423281725E-4</v>
      </c>
      <c r="L181" s="68">
        <f t="shared" si="145"/>
        <v>-1.0584291438103441E-4</v>
      </c>
      <c r="M181" s="68">
        <f t="shared" si="145"/>
        <v>-1.067853279781753E-4</v>
      </c>
      <c r="N181" s="68">
        <f t="shared" si="145"/>
        <v>-1.0805183086777429E-4</v>
      </c>
      <c r="O181" s="68">
        <f t="shared" si="145"/>
        <v>-1.0970739481484449E-4</v>
      </c>
      <c r="P181" s="68">
        <f t="shared" si="145"/>
        <v>-1.1179229777955277E-4</v>
      </c>
      <c r="Q181" s="68">
        <f t="shared" si="145"/>
        <v>-1.1429412149005375E-4</v>
      </c>
      <c r="R181" s="68">
        <f t="shared" si="145"/>
        <v>-1.1712311782887515E-4</v>
      </c>
      <c r="S181" s="68">
        <f t="shared" si="145"/>
        <v>-1.2010967765668903E-4</v>
      </c>
      <c r="T181" s="68">
        <f t="shared" si="145"/>
        <v>-1.2303746757329499E-4</v>
      </c>
      <c r="U181" s="68">
        <f t="shared" si="145"/>
        <v>-1.2570269499870466E-4</v>
      </c>
      <c r="V181" s="68">
        <f t="shared" si="145"/>
        <v>-1.2796775877461892E-4</v>
      </c>
      <c r="W181" s="68">
        <f t="shared" si="145"/>
        <v>-1.2978166920918704E-4</v>
      </c>
      <c r="X181" s="68">
        <f t="shared" si="145"/>
        <v>-1.3116576337785275E-4</v>
      </c>
      <c r="Y181" s="68">
        <f t="shared" si="145"/>
        <v>-1.321831835963348E-4</v>
      </c>
      <c r="Z181" s="68">
        <f t="shared" si="145"/>
        <v>-1.3291062433387269E-4</v>
      </c>
      <c r="AA181" s="68">
        <f t="shared" si="145"/>
        <v>-1.3342045286269283E-4</v>
      </c>
      <c r="AB181" s="68">
        <f t="shared" si="145"/>
        <v>-1.3377277571261794E-4</v>
      </c>
      <c r="AC181" s="68">
        <f t="shared" si="145"/>
        <v>-1.3401388779574273E-4</v>
      </c>
    </row>
    <row r="182" spans="1:29" x14ac:dyDescent="0.25">
      <c r="A182" s="30" t="str">
        <f t="shared" si="143"/>
        <v>Capex costumization</v>
      </c>
      <c r="B182" s="66">
        <f>((1+B141)^B149)*B141/(((1+B141)^B149)-1)*(B139)/B153/(B150)</f>
        <v>3.4491498329926784E-4</v>
      </c>
      <c r="C182" s="66">
        <f t="shared" ref="C182:AC182" si="146">((1+C141)^C149)*C141/(((1+C141)^C149)-1)*(C139)/C153/(C150)</f>
        <v>3.4491498329926784E-4</v>
      </c>
      <c r="D182" s="66">
        <f t="shared" si="146"/>
        <v>3.4491498329926784E-4</v>
      </c>
      <c r="E182" s="66">
        <f t="shared" si="146"/>
        <v>3.4491498329926784E-4</v>
      </c>
      <c r="F182" s="66">
        <f t="shared" si="146"/>
        <v>3.4491498329926784E-4</v>
      </c>
      <c r="G182" s="66">
        <f t="shared" si="146"/>
        <v>3.4491498329926784E-4</v>
      </c>
      <c r="H182" s="66">
        <f t="shared" si="146"/>
        <v>3.4491498329926784E-4</v>
      </c>
      <c r="I182" s="66">
        <f t="shared" si="146"/>
        <v>3.4491498329926784E-4</v>
      </c>
      <c r="J182" s="66">
        <f t="shared" si="146"/>
        <v>3.4491498329926784E-4</v>
      </c>
      <c r="K182" s="66">
        <f t="shared" si="146"/>
        <v>3.4491498329926784E-4</v>
      </c>
      <c r="L182" s="66">
        <f t="shared" si="146"/>
        <v>3.4491498329926784E-4</v>
      </c>
      <c r="M182" s="66">
        <f t="shared" si="146"/>
        <v>3.4491498329926784E-4</v>
      </c>
      <c r="N182" s="66">
        <f t="shared" si="146"/>
        <v>3.4491498329926784E-4</v>
      </c>
      <c r="O182" s="66">
        <f t="shared" si="146"/>
        <v>3.4491498329926784E-4</v>
      </c>
      <c r="P182" s="66">
        <f t="shared" si="146"/>
        <v>3.4491498329926784E-4</v>
      </c>
      <c r="Q182" s="66">
        <f t="shared" si="146"/>
        <v>3.4491498329926784E-4</v>
      </c>
      <c r="R182" s="66">
        <f t="shared" si="146"/>
        <v>3.4491498329926784E-4</v>
      </c>
      <c r="S182" s="66">
        <f t="shared" si="146"/>
        <v>3.4491498329926784E-4</v>
      </c>
      <c r="T182" s="66">
        <f t="shared" si="146"/>
        <v>3.4491498329926784E-4</v>
      </c>
      <c r="U182" s="66">
        <f t="shared" si="146"/>
        <v>3.4491498329926784E-4</v>
      </c>
      <c r="V182" s="66">
        <f t="shared" si="146"/>
        <v>3.4491498329926784E-4</v>
      </c>
      <c r="W182" s="66">
        <f t="shared" si="146"/>
        <v>3.4491498329926784E-4</v>
      </c>
      <c r="X182" s="66">
        <f t="shared" si="146"/>
        <v>3.4491498329926784E-4</v>
      </c>
      <c r="Y182" s="66">
        <f t="shared" si="146"/>
        <v>3.4491498329926784E-4</v>
      </c>
      <c r="Z182" s="66">
        <f t="shared" si="146"/>
        <v>3.4491498329926784E-4</v>
      </c>
      <c r="AA182" s="66">
        <f t="shared" si="146"/>
        <v>3.4491498329926784E-4</v>
      </c>
      <c r="AB182" s="66">
        <f t="shared" si="146"/>
        <v>3.4491498329926784E-4</v>
      </c>
      <c r="AC182" s="66">
        <f t="shared" si="146"/>
        <v>3.4491498329926784E-4</v>
      </c>
    </row>
    <row r="183" spans="1:29" x14ac:dyDescent="0.25">
      <c r="A183" s="30" t="str">
        <f t="shared" si="143"/>
        <v>Residual value (costumization)</v>
      </c>
      <c r="B183" s="69">
        <f>((1+B141)^B149)*B141/(((1+B141)^B149)-1)*(B140)/B153/(B150)</f>
        <v>-3.4491498329926788E-5</v>
      </c>
      <c r="C183" s="69">
        <f t="shared" ref="C183:AC183" si="147">((1+C141)^C149)*C141/(((1+C141)^C149)-1)*(C140)/C153/(C150)</f>
        <v>-3.4491498329926788E-5</v>
      </c>
      <c r="D183" s="69">
        <f t="shared" si="147"/>
        <v>-3.4491498329926788E-5</v>
      </c>
      <c r="E183" s="69">
        <f t="shared" si="147"/>
        <v>-3.4491498329926788E-5</v>
      </c>
      <c r="F183" s="69">
        <f t="shared" si="147"/>
        <v>-3.4491498329926788E-5</v>
      </c>
      <c r="G183" s="69">
        <f t="shared" si="147"/>
        <v>-3.4491498329926788E-5</v>
      </c>
      <c r="H183" s="69">
        <f t="shared" si="147"/>
        <v>-3.4491498329926788E-5</v>
      </c>
      <c r="I183" s="69">
        <f t="shared" si="147"/>
        <v>-3.4491498329926788E-5</v>
      </c>
      <c r="J183" s="69">
        <f t="shared" si="147"/>
        <v>-3.4491498329926788E-5</v>
      </c>
      <c r="K183" s="69">
        <f t="shared" si="147"/>
        <v>-3.4491498329926788E-5</v>
      </c>
      <c r="L183" s="69">
        <f t="shared" si="147"/>
        <v>-3.4491498329926788E-5</v>
      </c>
      <c r="M183" s="69">
        <f t="shared" si="147"/>
        <v>-3.4491498329926788E-5</v>
      </c>
      <c r="N183" s="69">
        <f t="shared" si="147"/>
        <v>-3.4491498329926788E-5</v>
      </c>
      <c r="O183" s="69">
        <f t="shared" si="147"/>
        <v>-3.4491498329926788E-5</v>
      </c>
      <c r="P183" s="69">
        <f t="shared" si="147"/>
        <v>-3.4491498329926788E-5</v>
      </c>
      <c r="Q183" s="69">
        <f t="shared" si="147"/>
        <v>-3.4491498329926788E-5</v>
      </c>
      <c r="R183" s="69">
        <f t="shared" si="147"/>
        <v>-3.4491498329926788E-5</v>
      </c>
      <c r="S183" s="69">
        <f t="shared" si="147"/>
        <v>-3.4491498329926788E-5</v>
      </c>
      <c r="T183" s="69">
        <f t="shared" si="147"/>
        <v>-3.4491498329926788E-5</v>
      </c>
      <c r="U183" s="69">
        <f t="shared" si="147"/>
        <v>-3.4491498329926788E-5</v>
      </c>
      <c r="V183" s="69">
        <f t="shared" si="147"/>
        <v>-3.4491498329926788E-5</v>
      </c>
      <c r="W183" s="69">
        <f t="shared" si="147"/>
        <v>-3.4491498329926788E-5</v>
      </c>
      <c r="X183" s="69">
        <f t="shared" si="147"/>
        <v>-3.4491498329926788E-5</v>
      </c>
      <c r="Y183" s="69">
        <f t="shared" si="147"/>
        <v>-3.4491498329926788E-5</v>
      </c>
      <c r="Z183" s="69">
        <f t="shared" si="147"/>
        <v>-3.4491498329926788E-5</v>
      </c>
      <c r="AA183" s="69">
        <f t="shared" si="147"/>
        <v>-3.4491498329926788E-5</v>
      </c>
      <c r="AB183" s="69">
        <f t="shared" si="147"/>
        <v>-3.4491498329926788E-5</v>
      </c>
      <c r="AC183" s="69">
        <f t="shared" si="147"/>
        <v>-3.4491498329926788E-5</v>
      </c>
    </row>
    <row r="184" spans="1:29" x14ac:dyDescent="0.25">
      <c r="A184" s="30" t="str">
        <f t="shared" si="143"/>
        <v>Opex fix (admin, crew, insurance)</v>
      </c>
      <c r="B184" s="66">
        <f>B142/B153/(B150)</f>
        <v>1.0654632223259673E-3</v>
      </c>
      <c r="C184" s="66">
        <f t="shared" ref="C184:AC184" si="148">C142/C153/(C150)</f>
        <v>1.0654632223259673E-3</v>
      </c>
      <c r="D184" s="66">
        <f t="shared" si="148"/>
        <v>1.0654632223259673E-3</v>
      </c>
      <c r="E184" s="66">
        <f t="shared" si="148"/>
        <v>1.0654632223259673E-3</v>
      </c>
      <c r="F184" s="66">
        <f t="shared" si="148"/>
        <v>1.0654632223259673E-3</v>
      </c>
      <c r="G184" s="66">
        <f t="shared" si="148"/>
        <v>1.0654632223259673E-3</v>
      </c>
      <c r="H184" s="66">
        <f t="shared" si="148"/>
        <v>1.0654632223259673E-3</v>
      </c>
      <c r="I184" s="66">
        <f t="shared" si="148"/>
        <v>1.0654632223259673E-3</v>
      </c>
      <c r="J184" s="66">
        <f t="shared" si="148"/>
        <v>1.0654632223259673E-3</v>
      </c>
      <c r="K184" s="66">
        <f t="shared" si="148"/>
        <v>1.0654632223259673E-3</v>
      </c>
      <c r="L184" s="66">
        <f t="shared" si="148"/>
        <v>1.0654632223259673E-3</v>
      </c>
      <c r="M184" s="66">
        <f t="shared" si="148"/>
        <v>1.0654632223259673E-3</v>
      </c>
      <c r="N184" s="66">
        <f t="shared" si="148"/>
        <v>1.0654632223259673E-3</v>
      </c>
      <c r="O184" s="66">
        <f t="shared" si="148"/>
        <v>1.0654632223259673E-3</v>
      </c>
      <c r="P184" s="66">
        <f t="shared" si="148"/>
        <v>1.0654632223259673E-3</v>
      </c>
      <c r="Q184" s="66">
        <f t="shared" si="148"/>
        <v>1.0654632223259673E-3</v>
      </c>
      <c r="R184" s="66">
        <f t="shared" si="148"/>
        <v>1.0654632223259673E-3</v>
      </c>
      <c r="S184" s="66">
        <f t="shared" si="148"/>
        <v>1.0654632223259673E-3</v>
      </c>
      <c r="T184" s="66">
        <f t="shared" si="148"/>
        <v>1.0654632223259673E-3</v>
      </c>
      <c r="U184" s="66">
        <f t="shared" si="148"/>
        <v>1.0654632223259673E-3</v>
      </c>
      <c r="V184" s="66">
        <f t="shared" si="148"/>
        <v>1.0654632223259673E-3</v>
      </c>
      <c r="W184" s="66">
        <f t="shared" si="148"/>
        <v>1.0654632223259673E-3</v>
      </c>
      <c r="X184" s="66">
        <f t="shared" si="148"/>
        <v>1.0654632223259673E-3</v>
      </c>
      <c r="Y184" s="66">
        <f t="shared" si="148"/>
        <v>1.0654632223259673E-3</v>
      </c>
      <c r="Z184" s="66">
        <f t="shared" si="148"/>
        <v>1.0654632223259673E-3</v>
      </c>
      <c r="AA184" s="66">
        <f t="shared" si="148"/>
        <v>1.0654632223259673E-3</v>
      </c>
      <c r="AB184" s="66">
        <f t="shared" si="148"/>
        <v>1.0654632223259673E-3</v>
      </c>
      <c r="AC184" s="66">
        <f t="shared" si="148"/>
        <v>1.0654632223259673E-3</v>
      </c>
    </row>
    <row r="185" spans="1:29" x14ac:dyDescent="0.25">
      <c r="A185" s="30" t="str">
        <f t="shared" si="143"/>
        <v>Opex maintenance &amp; repair</v>
      </c>
      <c r="B185" s="66">
        <f>B143/B153/(B150)</f>
        <v>2.9878618113912231E-4</v>
      </c>
      <c r="C185" s="66">
        <f t="shared" ref="C185:AC185" si="149">C143/C153/(C150)</f>
        <v>2.9878618113912231E-4</v>
      </c>
      <c r="D185" s="66">
        <f t="shared" si="149"/>
        <v>2.9878618113912231E-4</v>
      </c>
      <c r="E185" s="66">
        <f t="shared" si="149"/>
        <v>2.9878618113912231E-4</v>
      </c>
      <c r="F185" s="66">
        <f t="shared" si="149"/>
        <v>2.9878618113912231E-4</v>
      </c>
      <c r="G185" s="66">
        <f t="shared" si="149"/>
        <v>2.9878618113912231E-4</v>
      </c>
      <c r="H185" s="66">
        <f t="shared" si="149"/>
        <v>2.9878618113912231E-4</v>
      </c>
      <c r="I185" s="66">
        <f t="shared" si="149"/>
        <v>2.9878618113912231E-4</v>
      </c>
      <c r="J185" s="66">
        <f t="shared" si="149"/>
        <v>2.9878618113912231E-4</v>
      </c>
      <c r="K185" s="66">
        <f t="shared" si="149"/>
        <v>2.9878618113912231E-4</v>
      </c>
      <c r="L185" s="66">
        <f t="shared" si="149"/>
        <v>2.9878618113912231E-4</v>
      </c>
      <c r="M185" s="66">
        <f t="shared" si="149"/>
        <v>2.9878618113912231E-4</v>
      </c>
      <c r="N185" s="66">
        <f t="shared" si="149"/>
        <v>2.9878618113912231E-4</v>
      </c>
      <c r="O185" s="66">
        <f t="shared" si="149"/>
        <v>2.9878618113912231E-4</v>
      </c>
      <c r="P185" s="66">
        <f t="shared" si="149"/>
        <v>2.9878618113912231E-4</v>
      </c>
      <c r="Q185" s="66">
        <f t="shared" si="149"/>
        <v>2.9878618113912231E-4</v>
      </c>
      <c r="R185" s="66">
        <f t="shared" si="149"/>
        <v>2.9878618113912231E-4</v>
      </c>
      <c r="S185" s="66">
        <f t="shared" si="149"/>
        <v>2.9878618113912231E-4</v>
      </c>
      <c r="T185" s="66">
        <f t="shared" si="149"/>
        <v>2.9878618113912231E-4</v>
      </c>
      <c r="U185" s="66">
        <f t="shared" si="149"/>
        <v>2.9878618113912231E-4</v>
      </c>
      <c r="V185" s="66">
        <f t="shared" si="149"/>
        <v>2.9878618113912231E-4</v>
      </c>
      <c r="W185" s="66">
        <f t="shared" si="149"/>
        <v>2.9878618113912231E-4</v>
      </c>
      <c r="X185" s="66">
        <f t="shared" si="149"/>
        <v>2.9878618113912231E-4</v>
      </c>
      <c r="Y185" s="66">
        <f t="shared" si="149"/>
        <v>2.9878618113912231E-4</v>
      </c>
      <c r="Z185" s="66">
        <f t="shared" si="149"/>
        <v>2.9878618113912231E-4</v>
      </c>
      <c r="AA185" s="66">
        <f t="shared" si="149"/>
        <v>2.9878618113912231E-4</v>
      </c>
      <c r="AB185" s="66">
        <f t="shared" si="149"/>
        <v>2.9878618113912231E-4</v>
      </c>
      <c r="AC185" s="66">
        <f t="shared" si="149"/>
        <v>2.9878618113912231E-4</v>
      </c>
    </row>
    <row r="186" spans="1:29" x14ac:dyDescent="0.25">
      <c r="A186" s="30" t="str">
        <f t="shared" si="143"/>
        <v>Opex var (mode-fees)</v>
      </c>
      <c r="B186" s="66">
        <f>B144*B153/B153/(B150)</f>
        <v>1.7869725535414797E-4</v>
      </c>
      <c r="C186" s="66">
        <f t="shared" ref="C186:AC186" si="150">C144*C153/C153/(C150)</f>
        <v>1.7869725535414797E-4</v>
      </c>
      <c r="D186" s="66">
        <f t="shared" si="150"/>
        <v>1.7869725535414797E-4</v>
      </c>
      <c r="E186" s="66">
        <f t="shared" si="150"/>
        <v>1.7869725535414797E-4</v>
      </c>
      <c r="F186" s="66">
        <f t="shared" si="150"/>
        <v>1.7869725535414797E-4</v>
      </c>
      <c r="G186" s="66">
        <f t="shared" si="150"/>
        <v>1.7869725535414797E-4</v>
      </c>
      <c r="H186" s="66">
        <f t="shared" si="150"/>
        <v>1.7869725535414797E-4</v>
      </c>
      <c r="I186" s="66">
        <f t="shared" si="150"/>
        <v>1.7869725535414797E-4</v>
      </c>
      <c r="J186" s="66">
        <f t="shared" si="150"/>
        <v>1.7869725535414797E-4</v>
      </c>
      <c r="K186" s="66">
        <f t="shared" si="150"/>
        <v>1.7869725535414797E-4</v>
      </c>
      <c r="L186" s="66">
        <f t="shared" si="150"/>
        <v>1.7869725535414797E-4</v>
      </c>
      <c r="M186" s="66">
        <f t="shared" si="150"/>
        <v>1.7869725535414797E-4</v>
      </c>
      <c r="N186" s="66">
        <f t="shared" si="150"/>
        <v>1.7869725535414797E-4</v>
      </c>
      <c r="O186" s="66">
        <f t="shared" si="150"/>
        <v>1.7869725535414797E-4</v>
      </c>
      <c r="P186" s="66">
        <f t="shared" si="150"/>
        <v>1.7869725535414797E-4</v>
      </c>
      <c r="Q186" s="66">
        <f t="shared" si="150"/>
        <v>1.7869725535414797E-4</v>
      </c>
      <c r="R186" s="66">
        <f t="shared" si="150"/>
        <v>1.7869725535414797E-4</v>
      </c>
      <c r="S186" s="66">
        <f t="shared" si="150"/>
        <v>1.7869725535414797E-4</v>
      </c>
      <c r="T186" s="66">
        <f t="shared" si="150"/>
        <v>1.7869725535414797E-4</v>
      </c>
      <c r="U186" s="66">
        <f t="shared" si="150"/>
        <v>1.7869725535414797E-4</v>
      </c>
      <c r="V186" s="66">
        <f t="shared" si="150"/>
        <v>1.7869725535414797E-4</v>
      </c>
      <c r="W186" s="66">
        <f t="shared" si="150"/>
        <v>1.7869725535414797E-4</v>
      </c>
      <c r="X186" s="66">
        <f t="shared" si="150"/>
        <v>1.7869725535414797E-4</v>
      </c>
      <c r="Y186" s="66">
        <f t="shared" si="150"/>
        <v>1.7869725535414797E-4</v>
      </c>
      <c r="Z186" s="66">
        <f t="shared" si="150"/>
        <v>1.7869725535414797E-4</v>
      </c>
      <c r="AA186" s="66">
        <f t="shared" si="150"/>
        <v>1.7869725535414797E-4</v>
      </c>
      <c r="AB186" s="66">
        <f t="shared" si="150"/>
        <v>1.7869725535414797E-4</v>
      </c>
      <c r="AC186" s="66">
        <f t="shared" si="150"/>
        <v>1.7869725535414797E-4</v>
      </c>
    </row>
    <row r="187" spans="1:29" x14ac:dyDescent="0.25">
      <c r="A187" s="30" t="str">
        <f t="shared" si="143"/>
        <v>Fuel Cost</v>
      </c>
      <c r="B187" s="66">
        <f>B145*B146*B153/B153/(B150)</f>
        <v>1.3060247322593066E-2</v>
      </c>
      <c r="C187" s="66">
        <f t="shared" ref="C187:AC187" si="151">C145*C146*C153/C153/(C150)</f>
        <v>1.3052125461736537E-2</v>
      </c>
      <c r="D187" s="66">
        <f t="shared" si="151"/>
        <v>1.304050181217919E-2</v>
      </c>
      <c r="E187" s="66">
        <f t="shared" si="151"/>
        <v>1.3023878713792207E-2</v>
      </c>
      <c r="F187" s="66">
        <f t="shared" si="151"/>
        <v>1.3000131570088376E-2</v>
      </c>
      <c r="G187" s="66">
        <f t="shared" si="151"/>
        <v>1.2966261544737281E-2</v>
      </c>
      <c r="H187" s="66">
        <f t="shared" si="151"/>
        <v>1.2918067554056889E-2</v>
      </c>
      <c r="I187" s="66">
        <f t="shared" si="151"/>
        <v>1.2849730304982768E-2</v>
      </c>
      <c r="J187" s="66">
        <f t="shared" si="151"/>
        <v>1.2753324923298306E-2</v>
      </c>
      <c r="K187" s="66">
        <f t="shared" si="151"/>
        <v>1.2618334744968374E-2</v>
      </c>
      <c r="L187" s="66">
        <f t="shared" si="151"/>
        <v>1.2431350552515267E-2</v>
      </c>
      <c r="M187" s="66">
        <f t="shared" si="151"/>
        <v>1.2176327875562188E-2</v>
      </c>
      <c r="N187" s="66">
        <f t="shared" si="151"/>
        <v>1.1836019263036773E-2</v>
      </c>
      <c r="O187" s="66">
        <f t="shared" si="151"/>
        <v>1.1395345434975179E-2</v>
      </c>
      <c r="P187" s="66">
        <f t="shared" si="151"/>
        <v>1.0847121932462869E-2</v>
      </c>
      <c r="Q187" s="66">
        <f t="shared" si="151"/>
        <v>1.019917340983275E-2</v>
      </c>
      <c r="R187" s="66">
        <f t="shared" si="151"/>
        <v>9.4795062152304883E-3</v>
      </c>
      <c r="S187" s="66">
        <f t="shared" si="151"/>
        <v>8.7347468362743846E-3</v>
      </c>
      <c r="T187" s="66">
        <f t="shared" si="151"/>
        <v>8.0195879147078302E-3</v>
      </c>
      <c r="U187" s="66">
        <f t="shared" si="151"/>
        <v>7.3814295979463002E-3</v>
      </c>
      <c r="V187" s="66">
        <f t="shared" si="151"/>
        <v>6.8487242299392912E-3</v>
      </c>
      <c r="W187" s="66">
        <f t="shared" si="151"/>
        <v>6.4285084334747304E-3</v>
      </c>
      <c r="X187" s="66">
        <f t="shared" si="151"/>
        <v>6.1116853937533914E-3</v>
      </c>
      <c r="Y187" s="66">
        <f t="shared" si="151"/>
        <v>5.8809038442833445E-3</v>
      </c>
      <c r="Z187" s="66">
        <f t="shared" si="151"/>
        <v>5.7169938615705268E-3</v>
      </c>
      <c r="AA187" s="66">
        <f t="shared" si="151"/>
        <v>5.6026615934710441E-3</v>
      </c>
      <c r="AB187" s="66">
        <f t="shared" si="151"/>
        <v>5.5239131327296685E-3</v>
      </c>
      <c r="AC187" s="66">
        <f t="shared" si="151"/>
        <v>5.4701451293849941E-3</v>
      </c>
    </row>
    <row r="188" spans="1:29" x14ac:dyDescent="0.25">
      <c r="A188" s="59" t="str">
        <f>A151</f>
        <v>Market failure (av. utilization)</v>
      </c>
      <c r="B188" s="66">
        <f t="shared" ref="B188:AC188" si="152">B177/B151-B177/B150</f>
        <v>2.2464570769943033E-2</v>
      </c>
      <c r="C188" s="66">
        <f t="shared" si="152"/>
        <v>2.2452853198409489E-2</v>
      </c>
      <c r="D188" s="66">
        <f t="shared" si="152"/>
        <v>2.2436083219967026E-2</v>
      </c>
      <c r="E188" s="66">
        <f t="shared" si="152"/>
        <v>2.2412099677971992E-2</v>
      </c>
      <c r="F188" s="66">
        <f t="shared" si="152"/>
        <v>2.2377836395432504E-2</v>
      </c>
      <c r="G188" s="66">
        <f t="shared" si="152"/>
        <v>2.2328964821507546E-2</v>
      </c>
      <c r="H188" s="66">
        <f t="shared" si="152"/>
        <v>2.225941967293452E-2</v>
      </c>
      <c r="I188" s="66">
        <f t="shared" si="152"/>
        <v>2.2160796568890268E-2</v>
      </c>
      <c r="J188" s="66">
        <f t="shared" si="152"/>
        <v>2.2021644542496902E-2</v>
      </c>
      <c r="K188" s="66">
        <f t="shared" si="152"/>
        <v>2.1826756458665067E-2</v>
      </c>
      <c r="L188" s="66">
        <f t="shared" si="152"/>
        <v>2.1556720718074268E-2</v>
      </c>
      <c r="M188" s="66">
        <f t="shared" si="152"/>
        <v>2.1188269084456594E-2</v>
      </c>
      <c r="N188" s="66">
        <f t="shared" si="152"/>
        <v>2.0696310237437468E-2</v>
      </c>
      <c r="O188" s="66">
        <f t="shared" si="152"/>
        <v>2.0058759646877068E-2</v>
      </c>
      <c r="P188" s="66">
        <f t="shared" si="152"/>
        <v>1.9264794529313071E-2</v>
      </c>
      <c r="Q188" s="66">
        <f t="shared" si="152"/>
        <v>1.8325187662420472E-2</v>
      </c>
      <c r="R188" s="66">
        <f t="shared" si="152"/>
        <v>1.72799586388327E-2</v>
      </c>
      <c r="S188" s="66">
        <f t="shared" si="152"/>
        <v>1.6196385543910008E-2</v>
      </c>
      <c r="T188" s="66">
        <f t="shared" si="152"/>
        <v>1.51539459359187E-2</v>
      </c>
      <c r="U188" s="66">
        <f t="shared" si="152"/>
        <v>1.4222046063954743E-2</v>
      </c>
      <c r="V188" s="66">
        <f t="shared" si="152"/>
        <v>1.3442840263173519E-2</v>
      </c>
      <c r="W188" s="66">
        <f t="shared" si="152"/>
        <v>1.2827300863842681E-2</v>
      </c>
      <c r="X188" s="66">
        <f t="shared" si="152"/>
        <v>1.2362681052771621E-2</v>
      </c>
      <c r="Y188" s="66">
        <f t="shared" si="152"/>
        <v>1.2023943607124474E-2</v>
      </c>
      <c r="Z188" s="66">
        <f t="shared" si="152"/>
        <v>1.1783203390436205E-2</v>
      </c>
      <c r="AA188" s="66">
        <f t="shared" si="152"/>
        <v>1.1615201728781692E-2</v>
      </c>
      <c r="AB188" s="66">
        <f t="shared" si="152"/>
        <v>1.1499449774011818E-2</v>
      </c>
      <c r="AC188" s="66">
        <f t="shared" si="152"/>
        <v>1.1420398642617853E-2</v>
      </c>
    </row>
    <row r="189" spans="1:29" x14ac:dyDescent="0.25">
      <c r="A189" s="59" t="str">
        <f>A152</f>
        <v>Payload loss (fuel)</v>
      </c>
      <c r="B189" s="66">
        <f>B177/(B150-B152)-B177/B150</f>
        <v>1.8820762474026087E-3</v>
      </c>
      <c r="C189" s="66">
        <f t="shared" ref="C189:AC189" si="153">C177/(C150-C152)-C177/C150</f>
        <v>1.8806972217473086E-3</v>
      </c>
      <c r="D189" s="66">
        <f t="shared" si="153"/>
        <v>1.8787242182217168E-3</v>
      </c>
      <c r="E189" s="66">
        <f t="shared" si="153"/>
        <v>1.8759038281867292E-3</v>
      </c>
      <c r="F189" s="66">
        <f t="shared" si="153"/>
        <v>1.8718772195143452E-3</v>
      </c>
      <c r="G189" s="66">
        <f t="shared" si="153"/>
        <v>1.8661392406874519E-3</v>
      </c>
      <c r="H189" s="66">
        <f t="shared" si="153"/>
        <v>1.8579849253980707E-3</v>
      </c>
      <c r="I189" s="66">
        <f t="shared" si="153"/>
        <v>1.8464431987569238E-3</v>
      </c>
      <c r="J189" s="66">
        <f t="shared" si="153"/>
        <v>1.8302024532871539E-3</v>
      </c>
      <c r="K189" s="66">
        <f t="shared" si="153"/>
        <v>1.8075434064284655E-3</v>
      </c>
      <c r="L189" s="66">
        <f t="shared" si="153"/>
        <v>1.7763149477842341E-3</v>
      </c>
      <c r="M189" s="66">
        <f t="shared" si="153"/>
        <v>1.7340206217827878E-3</v>
      </c>
      <c r="N189" s="66">
        <f t="shared" si="153"/>
        <v>1.6781194340684726E-3</v>
      </c>
      <c r="O189" s="66">
        <f t="shared" si="153"/>
        <v>1.6066515743184181E-3</v>
      </c>
      <c r="P189" s="66">
        <f t="shared" si="153"/>
        <v>1.519205278148781E-3</v>
      </c>
      <c r="Q189" s="66">
        <f t="shared" si="153"/>
        <v>1.4179717965882889E-3</v>
      </c>
      <c r="R189" s="66">
        <f t="shared" si="153"/>
        <v>1.3082676796210869E-3</v>
      </c>
      <c r="S189" s="66">
        <f t="shared" si="153"/>
        <v>1.1978242843344918E-3</v>
      </c>
      <c r="T189" s="66">
        <f t="shared" si="153"/>
        <v>1.0947834532234017E-3</v>
      </c>
      <c r="U189" s="66">
        <f t="shared" si="153"/>
        <v>1.0053799256096677E-3</v>
      </c>
      <c r="V189" s="66">
        <f t="shared" si="153"/>
        <v>9.326219523172162E-4</v>
      </c>
      <c r="W189" s="66">
        <f t="shared" si="153"/>
        <v>8.7645037559548611E-4</v>
      </c>
      <c r="X189" s="66">
        <f t="shared" si="153"/>
        <v>8.3482255287725335E-4</v>
      </c>
      <c r="Y189" s="66">
        <f t="shared" si="153"/>
        <v>8.0489545639141069E-4</v>
      </c>
      <c r="Z189" s="66">
        <f t="shared" si="153"/>
        <v>7.8384429877847474E-4</v>
      </c>
      <c r="AA189" s="66">
        <f t="shared" si="153"/>
        <v>7.692615062655974E-4</v>
      </c>
      <c r="AB189" s="66">
        <f t="shared" si="153"/>
        <v>7.592658414588855E-4</v>
      </c>
      <c r="AC189" s="66">
        <f t="shared" si="153"/>
        <v>7.5246378309285454E-4</v>
      </c>
    </row>
    <row r="190" spans="1:29" ht="15.75" thickBot="1" x14ac:dyDescent="0.3">
      <c r="A190" s="59" t="str">
        <f>A127</f>
        <v>Emission Cost</v>
      </c>
      <c r="B190" s="68">
        <f>B147*B153/B153/(B150)</f>
        <v>0</v>
      </c>
      <c r="C190" s="68">
        <f t="shared" ref="C190:AC190" si="154">C147*C153/C153/(C150)</f>
        <v>0</v>
      </c>
      <c r="D190" s="68">
        <f t="shared" si="154"/>
        <v>0</v>
      </c>
      <c r="E190" s="68">
        <f t="shared" si="154"/>
        <v>0</v>
      </c>
      <c r="F190" s="68">
        <f t="shared" si="154"/>
        <v>0</v>
      </c>
      <c r="G190" s="68">
        <f t="shared" si="154"/>
        <v>0</v>
      </c>
      <c r="H190" s="68">
        <f t="shared" si="154"/>
        <v>0</v>
      </c>
      <c r="I190" s="68">
        <f t="shared" si="154"/>
        <v>0</v>
      </c>
      <c r="J190" s="68">
        <f t="shared" si="154"/>
        <v>0</v>
      </c>
      <c r="K190" s="68">
        <f t="shared" si="154"/>
        <v>0</v>
      </c>
      <c r="L190" s="68">
        <f t="shared" si="154"/>
        <v>0</v>
      </c>
      <c r="M190" s="68">
        <f t="shared" si="154"/>
        <v>0</v>
      </c>
      <c r="N190" s="68">
        <f t="shared" si="154"/>
        <v>0</v>
      </c>
      <c r="O190" s="68">
        <f t="shared" si="154"/>
        <v>0</v>
      </c>
      <c r="P190" s="68">
        <f t="shared" si="154"/>
        <v>0</v>
      </c>
      <c r="Q190" s="68">
        <f t="shared" si="154"/>
        <v>0</v>
      </c>
      <c r="R190" s="68">
        <f t="shared" si="154"/>
        <v>0</v>
      </c>
      <c r="S190" s="68">
        <f t="shared" si="154"/>
        <v>0</v>
      </c>
      <c r="T190" s="68">
        <f t="shared" si="154"/>
        <v>0</v>
      </c>
      <c r="U190" s="68">
        <f t="shared" si="154"/>
        <v>0</v>
      </c>
      <c r="V190" s="68">
        <f t="shared" si="154"/>
        <v>0</v>
      </c>
      <c r="W190" s="68">
        <f t="shared" si="154"/>
        <v>0</v>
      </c>
      <c r="X190" s="68">
        <f t="shared" si="154"/>
        <v>0</v>
      </c>
      <c r="Y190" s="68">
        <f t="shared" si="154"/>
        <v>0</v>
      </c>
      <c r="Z190" s="68">
        <f t="shared" si="154"/>
        <v>0</v>
      </c>
      <c r="AA190" s="68">
        <f t="shared" si="154"/>
        <v>0</v>
      </c>
      <c r="AB190" s="68">
        <f t="shared" si="154"/>
        <v>0</v>
      </c>
      <c r="AC190" s="68">
        <f t="shared" si="154"/>
        <v>0</v>
      </c>
    </row>
    <row r="191" spans="1:29" ht="15.75" thickBot="1" x14ac:dyDescent="0.3">
      <c r="A191" s="31" t="s">
        <v>210</v>
      </c>
      <c r="B191" s="67">
        <f>B180+B181+B182+B183+B184+B185+B186+B187+B188+B189+B190</f>
        <v>4.1224620917309482E-2</v>
      </c>
      <c r="C191" s="67">
        <f t="shared" ref="C191:AC191" si="155">C180+C181+C182+C183+C184+C185+C186+C187+C188+C189+C190</f>
        <v>4.1202684748612876E-2</v>
      </c>
      <c r="D191" s="67">
        <f t="shared" si="155"/>
        <v>4.117129073027595E-2</v>
      </c>
      <c r="E191" s="67">
        <f t="shared" si="155"/>
        <v>4.1126393950775983E-2</v>
      </c>
      <c r="F191" s="67">
        <f t="shared" si="155"/>
        <v>4.1062256320104504E-2</v>
      </c>
      <c r="G191" s="67">
        <f t="shared" si="155"/>
        <v>4.0970778737900483E-2</v>
      </c>
      <c r="H191" s="67">
        <f t="shared" si="155"/>
        <v>4.0840615390026848E-2</v>
      </c>
      <c r="I191" s="67">
        <f t="shared" si="155"/>
        <v>4.0656050673834383E-2</v>
      </c>
      <c r="J191" s="67">
        <f t="shared" si="155"/>
        <v>4.0395683566270983E-2</v>
      </c>
      <c r="K191" s="67">
        <f t="shared" si="155"/>
        <v>4.0031115600409076E-2</v>
      </c>
      <c r="L191" s="67">
        <f t="shared" si="155"/>
        <v>3.9526140228447658E-2</v>
      </c>
      <c r="M191" s="67">
        <f t="shared" si="155"/>
        <v>3.8837439527678368E-2</v>
      </c>
      <c r="N191" s="67">
        <f t="shared" si="155"/>
        <v>3.7918452643439272E-2</v>
      </c>
      <c r="O191" s="67">
        <f t="shared" si="155"/>
        <v>3.6728474975688513E-2</v>
      </c>
      <c r="P191" s="67">
        <f t="shared" si="155"/>
        <v>3.5248107420634667E-2</v>
      </c>
      <c r="Q191" s="67">
        <f t="shared" si="155"/>
        <v>3.3498440839262594E-2</v>
      </c>
      <c r="R191" s="67">
        <f t="shared" si="155"/>
        <v>3.1555001593194035E-2</v>
      </c>
      <c r="S191" s="67">
        <f t="shared" si="155"/>
        <v>2.954355276821851E-2</v>
      </c>
      <c r="T191" s="67">
        <f t="shared" si="155"/>
        <v>2.7611670519578812E-2</v>
      </c>
      <c r="U191" s="67">
        <f t="shared" si="155"/>
        <v>2.5887354935887959E-2</v>
      </c>
      <c r="V191" s="67">
        <f t="shared" si="155"/>
        <v>2.4447569241926693E-2</v>
      </c>
      <c r="W191" s="67">
        <f t="shared" si="155"/>
        <v>2.3311503982168406E-2</v>
      </c>
      <c r="X191" s="67">
        <f t="shared" si="155"/>
        <v>2.245475368388691E-2</v>
      </c>
      <c r="Y191" s="67">
        <f t="shared" si="155"/>
        <v>2.1830550366967474E-2</v>
      </c>
      <c r="Z191" s="67">
        <f t="shared" si="155"/>
        <v>2.1387147952006698E-2</v>
      </c>
      <c r="AA191" s="67">
        <f t="shared" si="155"/>
        <v>2.1077825402205201E-2</v>
      </c>
      <c r="AB191" s="67">
        <f t="shared" si="155"/>
        <v>2.0864756132539061E-2</v>
      </c>
      <c r="AC191" s="67">
        <f t="shared" si="155"/>
        <v>2.0719267878745021E-2</v>
      </c>
    </row>
    <row r="193" spans="2:2" x14ac:dyDescent="0.25">
      <c r="B193" s="40"/>
    </row>
    <row r="215" spans="1:44" s="3" customFormat="1" ht="21" x14ac:dyDescent="0.35">
      <c r="A215" s="2" t="str">
        <f>'Parameter Input'!A165</f>
        <v>Short-sea: Break bulk</v>
      </c>
    </row>
    <row r="216" spans="1:44" s="3" customFormat="1" ht="21" x14ac:dyDescent="0.35">
      <c r="A216" s="2" t="s">
        <v>103</v>
      </c>
    </row>
    <row r="217" spans="1:44" x14ac:dyDescent="0.25">
      <c r="A217" s="33" t="s">
        <v>195</v>
      </c>
    </row>
    <row r="218" spans="1:44" x14ac:dyDescent="0.25">
      <c r="A218" s="33" t="s">
        <v>196</v>
      </c>
    </row>
    <row r="219" spans="1:44" ht="15.75" thickBot="1" x14ac:dyDescent="0.3">
      <c r="A219" s="34" t="s">
        <v>197</v>
      </c>
      <c r="B219" s="34"/>
    </row>
    <row r="220" spans="1:44" ht="15.75" thickBot="1" x14ac:dyDescent="0.3">
      <c r="A220" s="39" t="s">
        <v>198</v>
      </c>
      <c r="B220" s="35"/>
    </row>
    <row r="221" spans="1:44" ht="15.75" thickBot="1" x14ac:dyDescent="0.3">
      <c r="A221" s="38" t="s">
        <v>199</v>
      </c>
      <c r="B221" s="36"/>
    </row>
    <row r="222" spans="1:44" ht="15.75" thickBot="1" x14ac:dyDescent="0.3"/>
    <row r="223" spans="1:44" x14ac:dyDescent="0.25">
      <c r="A223" s="5" t="s">
        <v>200</v>
      </c>
      <c r="B223" s="6">
        <v>2023</v>
      </c>
      <c r="C223" s="6">
        <v>2050</v>
      </c>
      <c r="D223" s="7"/>
      <c r="E223" s="5" t="s">
        <v>201</v>
      </c>
      <c r="F223" s="8"/>
      <c r="G223" s="8"/>
      <c r="H223" s="8"/>
      <c r="I223" s="8"/>
      <c r="J223" s="8"/>
      <c r="K223" s="9"/>
      <c r="L223" s="10" t="s">
        <v>2</v>
      </c>
      <c r="M223" s="11"/>
      <c r="N223" s="11"/>
      <c r="O223" s="11"/>
      <c r="P223" s="12"/>
      <c r="Q223" s="13">
        <v>0</v>
      </c>
      <c r="R223" s="13">
        <v>1</v>
      </c>
      <c r="S223" s="13">
        <v>2</v>
      </c>
      <c r="T223" s="13">
        <v>3</v>
      </c>
      <c r="U223" s="13">
        <v>4</v>
      </c>
      <c r="V223" s="13">
        <v>5</v>
      </c>
      <c r="W223" s="13">
        <v>6</v>
      </c>
      <c r="X223" s="13">
        <v>7</v>
      </c>
      <c r="Y223" s="13">
        <v>8</v>
      </c>
      <c r="Z223" s="13">
        <v>9</v>
      </c>
      <c r="AA223" s="13">
        <v>10</v>
      </c>
      <c r="AB223" s="13">
        <v>11</v>
      </c>
      <c r="AC223" s="13">
        <v>12</v>
      </c>
      <c r="AD223" s="13">
        <v>13</v>
      </c>
      <c r="AE223" s="13">
        <v>14</v>
      </c>
      <c r="AF223" s="13">
        <v>15</v>
      </c>
      <c r="AG223" s="13">
        <v>16</v>
      </c>
      <c r="AH223" s="13">
        <v>17</v>
      </c>
      <c r="AI223" s="13">
        <v>18</v>
      </c>
      <c r="AJ223" s="13">
        <v>19</v>
      </c>
      <c r="AK223" s="13">
        <v>20</v>
      </c>
      <c r="AL223" s="13">
        <v>21</v>
      </c>
      <c r="AM223" s="13">
        <v>22</v>
      </c>
      <c r="AN223" s="13">
        <v>23</v>
      </c>
      <c r="AO223" s="13">
        <v>24</v>
      </c>
      <c r="AP223" s="13">
        <v>25</v>
      </c>
      <c r="AQ223" s="13">
        <v>26</v>
      </c>
      <c r="AR223" s="14">
        <v>27</v>
      </c>
    </row>
    <row r="224" spans="1:44" ht="15.75" thickBot="1" x14ac:dyDescent="0.3">
      <c r="A224" s="15"/>
      <c r="B224" s="3" t="s">
        <v>202</v>
      </c>
      <c r="C224" s="3" t="s">
        <v>203</v>
      </c>
      <c r="D224" s="16" t="s">
        <v>5</v>
      </c>
      <c r="E224" s="17"/>
      <c r="F224" s="18"/>
      <c r="G224" s="18"/>
      <c r="H224" s="18"/>
      <c r="I224" s="18"/>
      <c r="J224" s="18"/>
      <c r="K224" s="19"/>
      <c r="L224" s="20" t="s">
        <v>8</v>
      </c>
      <c r="M224" s="20" t="s">
        <v>204</v>
      </c>
      <c r="N224" s="20" t="s">
        <v>205</v>
      </c>
      <c r="O224" s="20" t="s">
        <v>9</v>
      </c>
      <c r="P224" s="21" t="s">
        <v>10</v>
      </c>
      <c r="Q224" s="22">
        <v>2023</v>
      </c>
      <c r="R224" s="22">
        <v>2024</v>
      </c>
      <c r="S224" s="22">
        <v>2025</v>
      </c>
      <c r="T224" s="22">
        <v>2026</v>
      </c>
      <c r="U224" s="22">
        <v>2027</v>
      </c>
      <c r="V224" s="22">
        <v>2028</v>
      </c>
      <c r="W224" s="22">
        <v>2029</v>
      </c>
      <c r="X224" s="22">
        <v>2030</v>
      </c>
      <c r="Y224" s="22">
        <v>2031</v>
      </c>
      <c r="Z224" s="22">
        <v>2032</v>
      </c>
      <c r="AA224" s="22">
        <v>2033</v>
      </c>
      <c r="AB224" s="22">
        <v>2034</v>
      </c>
      <c r="AC224" s="22">
        <v>2035</v>
      </c>
      <c r="AD224" s="22">
        <v>2036</v>
      </c>
      <c r="AE224" s="22">
        <v>2037</v>
      </c>
      <c r="AF224" s="22">
        <v>2038</v>
      </c>
      <c r="AG224" s="22">
        <v>2039</v>
      </c>
      <c r="AH224" s="22">
        <v>2040</v>
      </c>
      <c r="AI224" s="22">
        <v>2041</v>
      </c>
      <c r="AJ224" s="22">
        <v>2042</v>
      </c>
      <c r="AK224" s="22">
        <v>2043</v>
      </c>
      <c r="AL224" s="22">
        <v>2044</v>
      </c>
      <c r="AM224" s="22">
        <v>2045</v>
      </c>
      <c r="AN224" s="22">
        <v>2046</v>
      </c>
      <c r="AO224" s="22">
        <v>2047</v>
      </c>
      <c r="AP224" s="22">
        <v>2048</v>
      </c>
      <c r="AQ224" s="22">
        <v>2049</v>
      </c>
      <c r="AR224" s="23">
        <v>2050</v>
      </c>
    </row>
    <row r="225" spans="1:44" x14ac:dyDescent="0.25">
      <c r="A225" s="24" t="s">
        <v>18</v>
      </c>
      <c r="B225" s="41">
        <f>'Parameter Input'!$L$167</f>
        <v>30000000</v>
      </c>
      <c r="C225" s="42">
        <f>'Parameter Input'!$M$167</f>
        <v>19500000</v>
      </c>
      <c r="D225" s="1" t="s">
        <v>15</v>
      </c>
      <c r="L225" s="51">
        <f>'Parameter Input'!$O$167</f>
        <v>17</v>
      </c>
      <c r="M225" s="52">
        <v>0</v>
      </c>
      <c r="N225" s="52">
        <v>1</v>
      </c>
      <c r="O225" s="52">
        <f>'Parameter Input'!$P$167</f>
        <v>0.9</v>
      </c>
      <c r="P225" s="53">
        <f>'Parameter Input'!$Q$167</f>
        <v>0.4</v>
      </c>
      <c r="Q225" s="4">
        <f t="shared" ref="Q225:AR234" si="156">$N225+($M225-$N225)*((1/(1+EXP(-$P225*(Q$9-$L225)))^$O225))</f>
        <v>0.99780374543478534</v>
      </c>
      <c r="R225" s="4">
        <f t="shared" si="156"/>
        <v>0.99685359315256394</v>
      </c>
      <c r="S225" s="4">
        <f t="shared" si="156"/>
        <v>0.99549347132349975</v>
      </c>
      <c r="T225" s="4">
        <f t="shared" si="156"/>
        <v>0.99354772139898062</v>
      </c>
      <c r="U225" s="4">
        <f t="shared" si="156"/>
        <v>0.99076681540580536</v>
      </c>
      <c r="V225" s="4">
        <f t="shared" si="156"/>
        <v>0.9867978615748374</v>
      </c>
      <c r="W225" s="4">
        <f t="shared" si="156"/>
        <v>0.98114509762858249</v>
      </c>
      <c r="X225" s="4">
        <f t="shared" si="156"/>
        <v>0.97311898315872036</v>
      </c>
      <c r="Y225" s="4">
        <f t="shared" si="156"/>
        <v>0.96177484161592774</v>
      </c>
      <c r="Z225" s="4">
        <f t="shared" si="156"/>
        <v>0.94584787155511363</v>
      </c>
      <c r="AA225" s="4">
        <f t="shared" si="156"/>
        <v>0.92370360150141495</v>
      </c>
      <c r="AB225" s="4">
        <f t="shared" si="156"/>
        <v>0.89334463567658451</v>
      </c>
      <c r="AC225" s="4">
        <f t="shared" si="156"/>
        <v>0.85254543874327005</v>
      </c>
      <c r="AD225" s="4">
        <f t="shared" si="156"/>
        <v>0.79921300652623883</v>
      </c>
      <c r="AE225" s="4">
        <f t="shared" si="156"/>
        <v>0.73204982249993378</v>
      </c>
      <c r="AF225" s="4">
        <f t="shared" si="156"/>
        <v>0.65145592958786691</v>
      </c>
      <c r="AG225" s="4">
        <f t="shared" si="156"/>
        <v>0.56032247880849573</v>
      </c>
      <c r="AH225" s="4">
        <f t="shared" si="156"/>
        <v>0.46411326873185343</v>
      </c>
      <c r="AI225" s="4">
        <f t="shared" si="156"/>
        <v>0.36979727595523937</v>
      </c>
      <c r="AJ225" s="4">
        <f t="shared" si="156"/>
        <v>0.28393948637231203</v>
      </c>
      <c r="AK225" s="4">
        <f t="shared" si="156"/>
        <v>0.21097259161117732</v>
      </c>
      <c r="AL225" s="4">
        <f t="shared" si="156"/>
        <v>0.15253917653798199</v>
      </c>
      <c r="AM225" s="4">
        <f t="shared" si="156"/>
        <v>0.10795188737709993</v>
      </c>
      <c r="AN225" s="4">
        <f t="shared" si="156"/>
        <v>7.5176653938091809E-2</v>
      </c>
      <c r="AO225" s="4">
        <f t="shared" si="156"/>
        <v>5.1742836177502194E-2</v>
      </c>
      <c r="AP225" s="4">
        <f t="shared" si="156"/>
        <v>3.5319190625345942E-2</v>
      </c>
      <c r="AQ225" s="4">
        <f t="shared" si="156"/>
        <v>2.3969442072658165E-2</v>
      </c>
      <c r="AR225" s="4">
        <f t="shared" si="156"/>
        <v>1.6202243558389728E-2</v>
      </c>
    </row>
    <row r="226" spans="1:44" x14ac:dyDescent="0.25">
      <c r="A226" s="24" t="s">
        <v>28</v>
      </c>
      <c r="B226" s="60">
        <f>'Parameter Input'!$L$168</f>
        <v>-1500000</v>
      </c>
      <c r="C226" s="61">
        <f>'Parameter Input'!$M$168</f>
        <v>-1950000</v>
      </c>
      <c r="D226" s="1" t="s">
        <v>15</v>
      </c>
      <c r="L226" s="54">
        <f>'Parameter Input'!$O$168</f>
        <v>17</v>
      </c>
      <c r="M226" s="37">
        <v>0</v>
      </c>
      <c r="N226" s="37">
        <v>1</v>
      </c>
      <c r="O226" s="37">
        <f>'Parameter Input'!$P$168</f>
        <v>0.9</v>
      </c>
      <c r="P226" s="55">
        <f>'Parameter Input'!$Q$168</f>
        <v>0.4</v>
      </c>
      <c r="Q226" s="4">
        <f t="shared" si="156"/>
        <v>0.99780374543478534</v>
      </c>
      <c r="R226" s="4">
        <f t="shared" si="156"/>
        <v>0.99685359315256394</v>
      </c>
      <c r="S226" s="4">
        <f t="shared" si="156"/>
        <v>0.99549347132349975</v>
      </c>
      <c r="T226" s="4">
        <f t="shared" si="156"/>
        <v>0.99354772139898062</v>
      </c>
      <c r="U226" s="4">
        <f t="shared" si="156"/>
        <v>0.99076681540580536</v>
      </c>
      <c r="V226" s="4">
        <f t="shared" si="156"/>
        <v>0.9867978615748374</v>
      </c>
      <c r="W226" s="4">
        <f t="shared" si="156"/>
        <v>0.98114509762858249</v>
      </c>
      <c r="X226" s="4">
        <f t="shared" si="156"/>
        <v>0.97311898315872036</v>
      </c>
      <c r="Y226" s="4">
        <f t="shared" si="156"/>
        <v>0.96177484161592774</v>
      </c>
      <c r="Z226" s="4">
        <f t="shared" si="156"/>
        <v>0.94584787155511363</v>
      </c>
      <c r="AA226" s="4">
        <f t="shared" si="156"/>
        <v>0.92370360150141495</v>
      </c>
      <c r="AB226" s="4">
        <f t="shared" si="156"/>
        <v>0.89334463567658451</v>
      </c>
      <c r="AC226" s="4">
        <f t="shared" si="156"/>
        <v>0.85254543874327005</v>
      </c>
      <c r="AD226" s="4">
        <f t="shared" si="156"/>
        <v>0.79921300652623883</v>
      </c>
      <c r="AE226" s="4">
        <f t="shared" si="156"/>
        <v>0.73204982249993378</v>
      </c>
      <c r="AF226" s="4">
        <f t="shared" si="156"/>
        <v>0.65145592958786691</v>
      </c>
      <c r="AG226" s="4">
        <f t="shared" si="156"/>
        <v>0.56032247880849573</v>
      </c>
      <c r="AH226" s="4">
        <f t="shared" si="156"/>
        <v>0.46411326873185343</v>
      </c>
      <c r="AI226" s="4">
        <f t="shared" si="156"/>
        <v>0.36979727595523937</v>
      </c>
      <c r="AJ226" s="4">
        <f t="shared" si="156"/>
        <v>0.28393948637231203</v>
      </c>
      <c r="AK226" s="4">
        <f t="shared" si="156"/>
        <v>0.21097259161117732</v>
      </c>
      <c r="AL226" s="4">
        <f t="shared" si="156"/>
        <v>0.15253917653798199</v>
      </c>
      <c r="AM226" s="4">
        <f t="shared" si="156"/>
        <v>0.10795188737709993</v>
      </c>
      <c r="AN226" s="4">
        <f t="shared" si="156"/>
        <v>7.5176653938091809E-2</v>
      </c>
      <c r="AO226" s="4">
        <f t="shared" si="156"/>
        <v>5.1742836177502194E-2</v>
      </c>
      <c r="AP226" s="4">
        <f t="shared" si="156"/>
        <v>3.5319190625345942E-2</v>
      </c>
      <c r="AQ226" s="4">
        <f t="shared" si="156"/>
        <v>2.3969442072658165E-2</v>
      </c>
      <c r="AR226" s="4">
        <f t="shared" si="156"/>
        <v>1.6202243558389728E-2</v>
      </c>
    </row>
    <row r="227" spans="1:44" x14ac:dyDescent="0.25">
      <c r="A227" s="24" t="s">
        <v>14</v>
      </c>
      <c r="B227" s="60">
        <f>'Parameter Input'!B166</f>
        <v>1000000</v>
      </c>
      <c r="C227" s="61">
        <f>'Parameter Input'!C166</f>
        <v>1000000</v>
      </c>
      <c r="D227" s="1" t="s">
        <v>15</v>
      </c>
      <c r="L227" s="54">
        <f>'Parameter Input'!E166</f>
        <v>17</v>
      </c>
      <c r="M227" s="37">
        <v>0</v>
      </c>
      <c r="N227" s="37">
        <v>1</v>
      </c>
      <c r="O227" s="37">
        <f>'Parameter Input'!F166</f>
        <v>0.9</v>
      </c>
      <c r="P227" s="55">
        <f>'Parameter Input'!G166</f>
        <v>0.4</v>
      </c>
      <c r="Q227" s="4">
        <f t="shared" si="156"/>
        <v>0.99780374543478534</v>
      </c>
      <c r="R227" s="4">
        <f t="shared" si="156"/>
        <v>0.99685359315256394</v>
      </c>
      <c r="S227" s="4">
        <f t="shared" si="156"/>
        <v>0.99549347132349975</v>
      </c>
      <c r="T227" s="4">
        <f t="shared" si="156"/>
        <v>0.99354772139898062</v>
      </c>
      <c r="U227" s="4">
        <f t="shared" si="156"/>
        <v>0.99076681540580536</v>
      </c>
      <c r="V227" s="4">
        <f t="shared" si="156"/>
        <v>0.9867978615748374</v>
      </c>
      <c r="W227" s="4">
        <f t="shared" si="156"/>
        <v>0.98114509762858249</v>
      </c>
      <c r="X227" s="4">
        <f t="shared" si="156"/>
        <v>0.97311898315872036</v>
      </c>
      <c r="Y227" s="4">
        <f t="shared" si="156"/>
        <v>0.96177484161592774</v>
      </c>
      <c r="Z227" s="4">
        <f t="shared" si="156"/>
        <v>0.94584787155511363</v>
      </c>
      <c r="AA227" s="4">
        <f t="shared" si="156"/>
        <v>0.92370360150141495</v>
      </c>
      <c r="AB227" s="4">
        <f t="shared" si="156"/>
        <v>0.89334463567658451</v>
      </c>
      <c r="AC227" s="4">
        <f t="shared" si="156"/>
        <v>0.85254543874327005</v>
      </c>
      <c r="AD227" s="4">
        <f t="shared" si="156"/>
        <v>0.79921300652623883</v>
      </c>
      <c r="AE227" s="4">
        <f t="shared" si="156"/>
        <v>0.73204982249993378</v>
      </c>
      <c r="AF227" s="4">
        <f t="shared" si="156"/>
        <v>0.65145592958786691</v>
      </c>
      <c r="AG227" s="4">
        <f t="shared" si="156"/>
        <v>0.56032247880849573</v>
      </c>
      <c r="AH227" s="4">
        <f t="shared" si="156"/>
        <v>0.46411326873185343</v>
      </c>
      <c r="AI227" s="4">
        <f t="shared" si="156"/>
        <v>0.36979727595523937</v>
      </c>
      <c r="AJ227" s="4">
        <f t="shared" si="156"/>
        <v>0.28393948637231203</v>
      </c>
      <c r="AK227" s="4">
        <f t="shared" si="156"/>
        <v>0.21097259161117732</v>
      </c>
      <c r="AL227" s="4">
        <f t="shared" si="156"/>
        <v>0.15253917653798199</v>
      </c>
      <c r="AM227" s="4">
        <f t="shared" si="156"/>
        <v>0.10795188737709993</v>
      </c>
      <c r="AN227" s="4">
        <f t="shared" si="156"/>
        <v>7.5176653938091809E-2</v>
      </c>
      <c r="AO227" s="4">
        <f t="shared" si="156"/>
        <v>5.1742836177502194E-2</v>
      </c>
      <c r="AP227" s="4">
        <f t="shared" si="156"/>
        <v>3.5319190625345942E-2</v>
      </c>
      <c r="AQ227" s="4">
        <f t="shared" si="156"/>
        <v>2.3969442072658165E-2</v>
      </c>
      <c r="AR227" s="4">
        <f t="shared" si="156"/>
        <v>1.6202243558389728E-2</v>
      </c>
    </row>
    <row r="228" spans="1:44" x14ac:dyDescent="0.25">
      <c r="A228" s="24" t="s">
        <v>25</v>
      </c>
      <c r="B228" s="60">
        <f>'Parameter Input'!B167</f>
        <v>-100000</v>
      </c>
      <c r="C228" s="61">
        <f>'Parameter Input'!C167</f>
        <v>-100000</v>
      </c>
      <c r="D228" s="1" t="s">
        <v>15</v>
      </c>
      <c r="L228" s="54">
        <f>'Parameter Input'!E167</f>
        <v>17</v>
      </c>
      <c r="M228" s="37">
        <v>0</v>
      </c>
      <c r="N228" s="37">
        <v>1</v>
      </c>
      <c r="O228" s="37">
        <f>'Parameter Input'!F167</f>
        <v>0.9</v>
      </c>
      <c r="P228" s="55">
        <f>'Parameter Input'!G167</f>
        <v>0.4</v>
      </c>
      <c r="Q228" s="4">
        <f t="shared" si="156"/>
        <v>0.99780374543478534</v>
      </c>
      <c r="R228" s="4">
        <f t="shared" si="156"/>
        <v>0.99685359315256394</v>
      </c>
      <c r="S228" s="4">
        <f t="shared" si="156"/>
        <v>0.99549347132349975</v>
      </c>
      <c r="T228" s="4">
        <f t="shared" si="156"/>
        <v>0.99354772139898062</v>
      </c>
      <c r="U228" s="4">
        <f t="shared" si="156"/>
        <v>0.99076681540580536</v>
      </c>
      <c r="V228" s="4">
        <f t="shared" si="156"/>
        <v>0.9867978615748374</v>
      </c>
      <c r="W228" s="4">
        <f t="shared" si="156"/>
        <v>0.98114509762858249</v>
      </c>
      <c r="X228" s="4">
        <f t="shared" si="156"/>
        <v>0.97311898315872036</v>
      </c>
      <c r="Y228" s="4">
        <f t="shared" si="156"/>
        <v>0.96177484161592774</v>
      </c>
      <c r="Z228" s="4">
        <f t="shared" si="156"/>
        <v>0.94584787155511363</v>
      </c>
      <c r="AA228" s="4">
        <f t="shared" si="156"/>
        <v>0.92370360150141495</v>
      </c>
      <c r="AB228" s="4">
        <f t="shared" si="156"/>
        <v>0.89334463567658451</v>
      </c>
      <c r="AC228" s="4">
        <f t="shared" si="156"/>
        <v>0.85254543874327005</v>
      </c>
      <c r="AD228" s="4">
        <f t="shared" si="156"/>
        <v>0.79921300652623883</v>
      </c>
      <c r="AE228" s="4">
        <f t="shared" si="156"/>
        <v>0.73204982249993378</v>
      </c>
      <c r="AF228" s="4">
        <f t="shared" si="156"/>
        <v>0.65145592958786691</v>
      </c>
      <c r="AG228" s="4">
        <f t="shared" si="156"/>
        <v>0.56032247880849573</v>
      </c>
      <c r="AH228" s="4">
        <f t="shared" si="156"/>
        <v>0.46411326873185343</v>
      </c>
      <c r="AI228" s="4">
        <f t="shared" si="156"/>
        <v>0.36979727595523937</v>
      </c>
      <c r="AJ228" s="4">
        <f t="shared" si="156"/>
        <v>0.28393948637231203</v>
      </c>
      <c r="AK228" s="4">
        <f t="shared" si="156"/>
        <v>0.21097259161117732</v>
      </c>
      <c r="AL228" s="4">
        <f t="shared" si="156"/>
        <v>0.15253917653798199</v>
      </c>
      <c r="AM228" s="4">
        <f t="shared" si="156"/>
        <v>0.10795188737709993</v>
      </c>
      <c r="AN228" s="4">
        <f t="shared" si="156"/>
        <v>7.5176653938091809E-2</v>
      </c>
      <c r="AO228" s="4">
        <f t="shared" si="156"/>
        <v>5.1742836177502194E-2</v>
      </c>
      <c r="AP228" s="4">
        <f t="shared" si="156"/>
        <v>3.5319190625345942E-2</v>
      </c>
      <c r="AQ228" s="4">
        <f t="shared" si="156"/>
        <v>2.3969442072658165E-2</v>
      </c>
      <c r="AR228" s="4">
        <f t="shared" si="156"/>
        <v>1.6202243558389728E-2</v>
      </c>
    </row>
    <row r="229" spans="1:44" x14ac:dyDescent="0.25">
      <c r="A229" s="24" t="s">
        <v>79</v>
      </c>
      <c r="B229" s="92">
        <f>'Parameter Input'!$L$174</f>
        <v>0.06</v>
      </c>
      <c r="C229" s="91">
        <f>'Parameter Input'!$M$174</f>
        <v>0.06</v>
      </c>
      <c r="D229" s="1" t="s">
        <v>57</v>
      </c>
      <c r="L229" s="54">
        <f>'Parameter Input'!$O$174</f>
        <v>17</v>
      </c>
      <c r="M229" s="37">
        <v>0</v>
      </c>
      <c r="N229" s="37">
        <v>1</v>
      </c>
      <c r="O229" s="37">
        <f>'Parameter Input'!$P$174</f>
        <v>0.9</v>
      </c>
      <c r="P229" s="55">
        <f>'Parameter Input'!$Q$174</f>
        <v>0.4</v>
      </c>
      <c r="Q229" s="4">
        <f t="shared" si="156"/>
        <v>0.99780374543478534</v>
      </c>
      <c r="R229" s="4">
        <f t="shared" si="156"/>
        <v>0.99685359315256394</v>
      </c>
      <c r="S229" s="4">
        <f t="shared" si="156"/>
        <v>0.99549347132349975</v>
      </c>
      <c r="T229" s="4">
        <f t="shared" si="156"/>
        <v>0.99354772139898062</v>
      </c>
      <c r="U229" s="4">
        <f t="shared" si="156"/>
        <v>0.99076681540580536</v>
      </c>
      <c r="V229" s="4">
        <f t="shared" si="156"/>
        <v>0.9867978615748374</v>
      </c>
      <c r="W229" s="4">
        <f t="shared" si="156"/>
        <v>0.98114509762858249</v>
      </c>
      <c r="X229" s="4">
        <f t="shared" si="156"/>
        <v>0.97311898315872036</v>
      </c>
      <c r="Y229" s="4">
        <f t="shared" si="156"/>
        <v>0.96177484161592774</v>
      </c>
      <c r="Z229" s="4">
        <f t="shared" si="156"/>
        <v>0.94584787155511363</v>
      </c>
      <c r="AA229" s="4">
        <f t="shared" si="156"/>
        <v>0.92370360150141495</v>
      </c>
      <c r="AB229" s="4">
        <f t="shared" si="156"/>
        <v>0.89334463567658451</v>
      </c>
      <c r="AC229" s="4">
        <f t="shared" si="156"/>
        <v>0.85254543874327005</v>
      </c>
      <c r="AD229" s="4">
        <f t="shared" si="156"/>
        <v>0.79921300652623883</v>
      </c>
      <c r="AE229" s="4">
        <f t="shared" si="156"/>
        <v>0.73204982249993378</v>
      </c>
      <c r="AF229" s="4">
        <f t="shared" si="156"/>
        <v>0.65145592958786691</v>
      </c>
      <c r="AG229" s="4">
        <f t="shared" si="156"/>
        <v>0.56032247880849573</v>
      </c>
      <c r="AH229" s="4">
        <f t="shared" si="156"/>
        <v>0.46411326873185343</v>
      </c>
      <c r="AI229" s="4">
        <f t="shared" si="156"/>
        <v>0.36979727595523937</v>
      </c>
      <c r="AJ229" s="4">
        <f t="shared" si="156"/>
        <v>0.28393948637231203</v>
      </c>
      <c r="AK229" s="4">
        <f t="shared" si="156"/>
        <v>0.21097259161117732</v>
      </c>
      <c r="AL229" s="4">
        <f t="shared" si="156"/>
        <v>0.15253917653798199</v>
      </c>
      <c r="AM229" s="4">
        <f t="shared" si="156"/>
        <v>0.10795188737709993</v>
      </c>
      <c r="AN229" s="4">
        <f t="shared" si="156"/>
        <v>7.5176653938091809E-2</v>
      </c>
      <c r="AO229" s="4">
        <f t="shared" si="156"/>
        <v>5.1742836177502194E-2</v>
      </c>
      <c r="AP229" s="4">
        <f t="shared" si="156"/>
        <v>3.5319190625345942E-2</v>
      </c>
      <c r="AQ229" s="4">
        <f t="shared" si="156"/>
        <v>2.3969442072658165E-2</v>
      </c>
      <c r="AR229" s="4">
        <f t="shared" si="156"/>
        <v>1.6202243558389728E-2</v>
      </c>
    </row>
    <row r="230" spans="1:44" x14ac:dyDescent="0.25">
      <c r="A230" s="24" t="s">
        <v>37</v>
      </c>
      <c r="B230" s="60">
        <f>'Parameter Input'!B168</f>
        <v>1208235.294117647</v>
      </c>
      <c r="C230" s="61">
        <f>'Parameter Input'!C168</f>
        <v>1208235.294117647</v>
      </c>
      <c r="D230" s="1" t="s">
        <v>38</v>
      </c>
      <c r="L230" s="54">
        <f>'Parameter Input'!E168</f>
        <v>17</v>
      </c>
      <c r="M230" s="37">
        <v>0</v>
      </c>
      <c r="N230" s="37">
        <v>1</v>
      </c>
      <c r="O230" s="37">
        <f>'Parameter Input'!F168</f>
        <v>0.9</v>
      </c>
      <c r="P230" s="55">
        <f>'Parameter Input'!G168</f>
        <v>0.4</v>
      </c>
      <c r="Q230" s="4">
        <f t="shared" si="156"/>
        <v>0.99780374543478534</v>
      </c>
      <c r="R230" s="4">
        <f t="shared" si="156"/>
        <v>0.99685359315256394</v>
      </c>
      <c r="S230" s="4">
        <f t="shared" si="156"/>
        <v>0.99549347132349975</v>
      </c>
      <c r="T230" s="4">
        <f t="shared" si="156"/>
        <v>0.99354772139898062</v>
      </c>
      <c r="U230" s="4">
        <f t="shared" si="156"/>
        <v>0.99076681540580536</v>
      </c>
      <c r="V230" s="4">
        <f t="shared" si="156"/>
        <v>0.9867978615748374</v>
      </c>
      <c r="W230" s="4">
        <f t="shared" si="156"/>
        <v>0.98114509762858249</v>
      </c>
      <c r="X230" s="4">
        <f t="shared" si="156"/>
        <v>0.97311898315872036</v>
      </c>
      <c r="Y230" s="4">
        <f t="shared" si="156"/>
        <v>0.96177484161592774</v>
      </c>
      <c r="Z230" s="4">
        <f t="shared" si="156"/>
        <v>0.94584787155511363</v>
      </c>
      <c r="AA230" s="4">
        <f t="shared" si="156"/>
        <v>0.92370360150141495</v>
      </c>
      <c r="AB230" s="4">
        <f t="shared" si="156"/>
        <v>0.89334463567658451</v>
      </c>
      <c r="AC230" s="4">
        <f t="shared" si="156"/>
        <v>0.85254543874327005</v>
      </c>
      <c r="AD230" s="4">
        <f t="shared" si="156"/>
        <v>0.79921300652623883</v>
      </c>
      <c r="AE230" s="4">
        <f t="shared" si="156"/>
        <v>0.73204982249993378</v>
      </c>
      <c r="AF230" s="4">
        <f t="shared" si="156"/>
        <v>0.65145592958786691</v>
      </c>
      <c r="AG230" s="4">
        <f t="shared" si="156"/>
        <v>0.56032247880849573</v>
      </c>
      <c r="AH230" s="4">
        <f t="shared" si="156"/>
        <v>0.46411326873185343</v>
      </c>
      <c r="AI230" s="4">
        <f t="shared" si="156"/>
        <v>0.36979727595523937</v>
      </c>
      <c r="AJ230" s="4">
        <f t="shared" si="156"/>
        <v>0.28393948637231203</v>
      </c>
      <c r="AK230" s="4">
        <f t="shared" si="156"/>
        <v>0.21097259161117732</v>
      </c>
      <c r="AL230" s="4">
        <f t="shared" si="156"/>
        <v>0.15253917653798199</v>
      </c>
      <c r="AM230" s="4">
        <f t="shared" si="156"/>
        <v>0.10795188737709993</v>
      </c>
      <c r="AN230" s="4">
        <f t="shared" si="156"/>
        <v>7.5176653938091809E-2</v>
      </c>
      <c r="AO230" s="4">
        <f t="shared" si="156"/>
        <v>5.1742836177502194E-2</v>
      </c>
      <c r="AP230" s="4">
        <f t="shared" si="156"/>
        <v>3.5319190625345942E-2</v>
      </c>
      <c r="AQ230" s="4">
        <f t="shared" si="156"/>
        <v>2.3969442072658165E-2</v>
      </c>
      <c r="AR230" s="4">
        <f t="shared" si="156"/>
        <v>1.6202243558389728E-2</v>
      </c>
    </row>
    <row r="231" spans="1:44" x14ac:dyDescent="0.25">
      <c r="A231" s="24" t="s">
        <v>52</v>
      </c>
      <c r="B231" s="60">
        <f>'Parameter Input'!$L$170</f>
        <v>338823.5294117647</v>
      </c>
      <c r="C231" s="61">
        <f>'Parameter Input'!$M$170</f>
        <v>338823.5294117647</v>
      </c>
      <c r="D231" s="1" t="s">
        <v>38</v>
      </c>
      <c r="L231" s="54">
        <f>'Parameter Input'!$O$170</f>
        <v>17</v>
      </c>
      <c r="M231" s="37">
        <v>0</v>
      </c>
      <c r="N231" s="37">
        <v>1</v>
      </c>
      <c r="O231" s="37">
        <f>'Parameter Input'!$P$170</f>
        <v>0.9</v>
      </c>
      <c r="P231" s="55">
        <f>'Parameter Input'!$Q$170</f>
        <v>0.4</v>
      </c>
      <c r="Q231" s="4">
        <f t="shared" si="156"/>
        <v>0.99780374543478534</v>
      </c>
      <c r="R231" s="4">
        <f t="shared" si="156"/>
        <v>0.99685359315256394</v>
      </c>
      <c r="S231" s="4">
        <f t="shared" si="156"/>
        <v>0.99549347132349975</v>
      </c>
      <c r="T231" s="4">
        <f t="shared" si="156"/>
        <v>0.99354772139898062</v>
      </c>
      <c r="U231" s="4">
        <f t="shared" si="156"/>
        <v>0.99076681540580536</v>
      </c>
      <c r="V231" s="4">
        <f t="shared" si="156"/>
        <v>0.9867978615748374</v>
      </c>
      <c r="W231" s="4">
        <f t="shared" si="156"/>
        <v>0.98114509762858249</v>
      </c>
      <c r="X231" s="4">
        <f t="shared" si="156"/>
        <v>0.97311898315872036</v>
      </c>
      <c r="Y231" s="4">
        <f t="shared" si="156"/>
        <v>0.96177484161592774</v>
      </c>
      <c r="Z231" s="4">
        <f t="shared" si="156"/>
        <v>0.94584787155511363</v>
      </c>
      <c r="AA231" s="4">
        <f t="shared" si="156"/>
        <v>0.92370360150141495</v>
      </c>
      <c r="AB231" s="4">
        <f t="shared" si="156"/>
        <v>0.89334463567658451</v>
      </c>
      <c r="AC231" s="4">
        <f t="shared" si="156"/>
        <v>0.85254543874327005</v>
      </c>
      <c r="AD231" s="4">
        <f t="shared" si="156"/>
        <v>0.79921300652623883</v>
      </c>
      <c r="AE231" s="4">
        <f t="shared" si="156"/>
        <v>0.73204982249993378</v>
      </c>
      <c r="AF231" s="4">
        <f t="shared" si="156"/>
        <v>0.65145592958786691</v>
      </c>
      <c r="AG231" s="4">
        <f t="shared" si="156"/>
        <v>0.56032247880849573</v>
      </c>
      <c r="AH231" s="4">
        <f t="shared" si="156"/>
        <v>0.46411326873185343</v>
      </c>
      <c r="AI231" s="4">
        <f t="shared" si="156"/>
        <v>0.36979727595523937</v>
      </c>
      <c r="AJ231" s="4">
        <f t="shared" si="156"/>
        <v>0.28393948637231203</v>
      </c>
      <c r="AK231" s="4">
        <f t="shared" si="156"/>
        <v>0.21097259161117732</v>
      </c>
      <c r="AL231" s="4">
        <f t="shared" si="156"/>
        <v>0.15253917653798199</v>
      </c>
      <c r="AM231" s="4">
        <f t="shared" si="156"/>
        <v>0.10795188737709993</v>
      </c>
      <c r="AN231" s="4">
        <f t="shared" si="156"/>
        <v>7.5176653938091809E-2</v>
      </c>
      <c r="AO231" s="4">
        <f t="shared" si="156"/>
        <v>5.1742836177502194E-2</v>
      </c>
      <c r="AP231" s="4">
        <f t="shared" si="156"/>
        <v>3.5319190625345942E-2</v>
      </c>
      <c r="AQ231" s="4">
        <f t="shared" si="156"/>
        <v>2.3969442072658165E-2</v>
      </c>
      <c r="AR231" s="4">
        <f t="shared" si="156"/>
        <v>1.6202243558389728E-2</v>
      </c>
    </row>
    <row r="232" spans="1:44" x14ac:dyDescent="0.25">
      <c r="A232" s="24" t="s">
        <v>273</v>
      </c>
      <c r="B232" s="92">
        <f>'Parameter Input'!B173</f>
        <v>0.81280569096848254</v>
      </c>
      <c r="C232" s="61">
        <f>'Parameter Input'!C173</f>
        <v>0.81280569096848254</v>
      </c>
      <c r="D232" s="1" t="s">
        <v>76</v>
      </c>
      <c r="L232" s="54">
        <f>'Parameter Input'!E173</f>
        <v>17</v>
      </c>
      <c r="M232" s="37">
        <v>0</v>
      </c>
      <c r="N232" s="37">
        <v>1</v>
      </c>
      <c r="O232" s="37">
        <f>'Parameter Input'!F173</f>
        <v>0.9</v>
      </c>
      <c r="P232" s="55">
        <f>'Parameter Input'!G173</f>
        <v>0.4</v>
      </c>
      <c r="Q232" s="4">
        <f t="shared" si="156"/>
        <v>0.99780374543478534</v>
      </c>
      <c r="R232" s="4">
        <f t="shared" si="156"/>
        <v>0.99685359315256394</v>
      </c>
      <c r="S232" s="4">
        <f t="shared" si="156"/>
        <v>0.99549347132349975</v>
      </c>
      <c r="T232" s="4">
        <f t="shared" si="156"/>
        <v>0.99354772139898062</v>
      </c>
      <c r="U232" s="4">
        <f t="shared" si="156"/>
        <v>0.99076681540580536</v>
      </c>
      <c r="V232" s="4">
        <f t="shared" si="156"/>
        <v>0.9867978615748374</v>
      </c>
      <c r="W232" s="4">
        <f t="shared" si="156"/>
        <v>0.98114509762858249</v>
      </c>
      <c r="X232" s="4">
        <f t="shared" si="156"/>
        <v>0.97311898315872036</v>
      </c>
      <c r="Y232" s="4">
        <f t="shared" si="156"/>
        <v>0.96177484161592774</v>
      </c>
      <c r="Z232" s="4">
        <f t="shared" si="156"/>
        <v>0.94584787155511363</v>
      </c>
      <c r="AA232" s="4">
        <f t="shared" si="156"/>
        <v>0.92370360150141495</v>
      </c>
      <c r="AB232" s="4">
        <f t="shared" si="156"/>
        <v>0.89334463567658451</v>
      </c>
      <c r="AC232" s="4">
        <f t="shared" si="156"/>
        <v>0.85254543874327005</v>
      </c>
      <c r="AD232" s="4">
        <f t="shared" si="156"/>
        <v>0.79921300652623883</v>
      </c>
      <c r="AE232" s="4">
        <f t="shared" si="156"/>
        <v>0.73204982249993378</v>
      </c>
      <c r="AF232" s="4">
        <f t="shared" si="156"/>
        <v>0.65145592958786691</v>
      </c>
      <c r="AG232" s="4">
        <f t="shared" si="156"/>
        <v>0.56032247880849573</v>
      </c>
      <c r="AH232" s="4">
        <f t="shared" si="156"/>
        <v>0.46411326873185343</v>
      </c>
      <c r="AI232" s="4">
        <f t="shared" si="156"/>
        <v>0.36979727595523937</v>
      </c>
      <c r="AJ232" s="4">
        <f t="shared" si="156"/>
        <v>0.28393948637231203</v>
      </c>
      <c r="AK232" s="4">
        <f t="shared" si="156"/>
        <v>0.21097259161117732</v>
      </c>
      <c r="AL232" s="4">
        <f t="shared" si="156"/>
        <v>0.15253917653798199</v>
      </c>
      <c r="AM232" s="4">
        <f t="shared" si="156"/>
        <v>0.10795188737709993</v>
      </c>
      <c r="AN232" s="4">
        <f t="shared" si="156"/>
        <v>7.5176653938091809E-2</v>
      </c>
      <c r="AO232" s="4">
        <f t="shared" si="156"/>
        <v>5.1742836177502194E-2</v>
      </c>
      <c r="AP232" s="4">
        <f t="shared" si="156"/>
        <v>3.5319190625345942E-2</v>
      </c>
      <c r="AQ232" s="4">
        <f t="shared" si="156"/>
        <v>2.3969442072658165E-2</v>
      </c>
      <c r="AR232" s="4">
        <f t="shared" si="156"/>
        <v>1.6202243558389728E-2</v>
      </c>
    </row>
    <row r="233" spans="1:44" x14ac:dyDescent="0.25">
      <c r="A233" s="24" t="s">
        <v>59</v>
      </c>
      <c r="B233" s="60">
        <f>'Parameter Input'!$L$171</f>
        <v>589</v>
      </c>
      <c r="C233" s="61">
        <f>'Parameter Input'!$M$171</f>
        <v>519</v>
      </c>
      <c r="D233" s="1" t="s">
        <v>60</v>
      </c>
      <c r="L233" s="54">
        <f>'Parameter Input'!$O$171</f>
        <v>17</v>
      </c>
      <c r="M233" s="37">
        <v>0</v>
      </c>
      <c r="N233" s="37">
        <v>1</v>
      </c>
      <c r="O233" s="37">
        <f>'Parameter Input'!$P$171</f>
        <v>0.9</v>
      </c>
      <c r="P233" s="55">
        <f>'Parameter Input'!$Q$171</f>
        <v>0.4</v>
      </c>
      <c r="Q233" s="4">
        <f t="shared" si="156"/>
        <v>0.99780374543478534</v>
      </c>
      <c r="R233" s="4">
        <f t="shared" si="156"/>
        <v>0.99685359315256394</v>
      </c>
      <c r="S233" s="4">
        <f t="shared" si="156"/>
        <v>0.99549347132349975</v>
      </c>
      <c r="T233" s="4">
        <f t="shared" si="156"/>
        <v>0.99354772139898062</v>
      </c>
      <c r="U233" s="4">
        <f t="shared" si="156"/>
        <v>0.99076681540580536</v>
      </c>
      <c r="V233" s="4">
        <f t="shared" si="156"/>
        <v>0.9867978615748374</v>
      </c>
      <c r="W233" s="4">
        <f t="shared" si="156"/>
        <v>0.98114509762858249</v>
      </c>
      <c r="X233" s="4">
        <f t="shared" si="156"/>
        <v>0.97311898315872036</v>
      </c>
      <c r="Y233" s="4">
        <f t="shared" si="156"/>
        <v>0.96177484161592774</v>
      </c>
      <c r="Z233" s="4">
        <f t="shared" si="156"/>
        <v>0.94584787155511363</v>
      </c>
      <c r="AA233" s="4">
        <f t="shared" si="156"/>
        <v>0.92370360150141495</v>
      </c>
      <c r="AB233" s="4">
        <f t="shared" si="156"/>
        <v>0.89334463567658451</v>
      </c>
      <c r="AC233" s="4">
        <f t="shared" si="156"/>
        <v>0.85254543874327005</v>
      </c>
      <c r="AD233" s="4">
        <f t="shared" si="156"/>
        <v>0.79921300652623883</v>
      </c>
      <c r="AE233" s="4">
        <f t="shared" si="156"/>
        <v>0.73204982249993378</v>
      </c>
      <c r="AF233" s="4">
        <f t="shared" si="156"/>
        <v>0.65145592958786691</v>
      </c>
      <c r="AG233" s="4">
        <f t="shared" si="156"/>
        <v>0.56032247880849573</v>
      </c>
      <c r="AH233" s="4">
        <f t="shared" si="156"/>
        <v>0.46411326873185343</v>
      </c>
      <c r="AI233" s="4">
        <f t="shared" si="156"/>
        <v>0.36979727595523937</v>
      </c>
      <c r="AJ233" s="4">
        <f t="shared" si="156"/>
        <v>0.28393948637231203</v>
      </c>
      <c r="AK233" s="4">
        <f t="shared" si="156"/>
        <v>0.21097259161117732</v>
      </c>
      <c r="AL233" s="4">
        <f t="shared" si="156"/>
        <v>0.15253917653798199</v>
      </c>
      <c r="AM233" s="4">
        <f t="shared" si="156"/>
        <v>0.10795188737709993</v>
      </c>
      <c r="AN233" s="4">
        <f t="shared" si="156"/>
        <v>7.5176653938091809E-2</v>
      </c>
      <c r="AO233" s="4">
        <f t="shared" si="156"/>
        <v>5.1742836177502194E-2</v>
      </c>
      <c r="AP233" s="4">
        <f t="shared" si="156"/>
        <v>3.5319190625345942E-2</v>
      </c>
      <c r="AQ233" s="4">
        <f t="shared" si="156"/>
        <v>2.3969442072658165E-2</v>
      </c>
      <c r="AR233" s="4">
        <f t="shared" si="156"/>
        <v>1.6202243558389728E-2</v>
      </c>
    </row>
    <row r="234" spans="1:44" x14ac:dyDescent="0.25">
      <c r="A234" s="24" t="s">
        <v>67</v>
      </c>
      <c r="B234" s="78">
        <f>'Parameter Input'!$L$172</f>
        <v>0.209841767378764</v>
      </c>
      <c r="C234" s="61">
        <f>'Parameter Input'!$M$172</f>
        <v>9.7564585532605996E-2</v>
      </c>
      <c r="D234" s="1" t="s">
        <v>68</v>
      </c>
      <c r="L234" s="54">
        <f>'Parameter Input'!$O$172</f>
        <v>17</v>
      </c>
      <c r="M234" s="37">
        <v>0</v>
      </c>
      <c r="N234" s="37">
        <v>1</v>
      </c>
      <c r="O234" s="37">
        <f>'Parameter Input'!$P$172</f>
        <v>0.9</v>
      </c>
      <c r="P234" s="55">
        <f>'Parameter Input'!$Q$172</f>
        <v>0.4</v>
      </c>
      <c r="Q234" s="4">
        <f t="shared" si="156"/>
        <v>0.99780374543478534</v>
      </c>
      <c r="R234" s="4">
        <f t="shared" si="156"/>
        <v>0.99685359315256394</v>
      </c>
      <c r="S234" s="4">
        <f t="shared" si="156"/>
        <v>0.99549347132349975</v>
      </c>
      <c r="T234" s="4">
        <f t="shared" ref="T234:AI241" si="157">$N234+($M234-$N234)*((1/(1+EXP(-$P234*(T$9-$L234)))^$O234))</f>
        <v>0.99354772139898062</v>
      </c>
      <c r="U234" s="4">
        <f t="shared" si="157"/>
        <v>0.99076681540580536</v>
      </c>
      <c r="V234" s="4">
        <f t="shared" si="157"/>
        <v>0.9867978615748374</v>
      </c>
      <c r="W234" s="4">
        <f t="shared" si="157"/>
        <v>0.98114509762858249</v>
      </c>
      <c r="X234" s="4">
        <f t="shared" si="157"/>
        <v>0.97311898315872036</v>
      </c>
      <c r="Y234" s="4">
        <f t="shared" si="157"/>
        <v>0.96177484161592774</v>
      </c>
      <c r="Z234" s="4">
        <f t="shared" si="157"/>
        <v>0.94584787155511363</v>
      </c>
      <c r="AA234" s="4">
        <f t="shared" si="157"/>
        <v>0.92370360150141495</v>
      </c>
      <c r="AB234" s="4">
        <f t="shared" si="157"/>
        <v>0.89334463567658451</v>
      </c>
      <c r="AC234" s="4">
        <f t="shared" si="157"/>
        <v>0.85254543874327005</v>
      </c>
      <c r="AD234" s="4">
        <f t="shared" si="157"/>
        <v>0.79921300652623883</v>
      </c>
      <c r="AE234" s="4">
        <f t="shared" si="157"/>
        <v>0.73204982249993378</v>
      </c>
      <c r="AF234" s="4">
        <f t="shared" si="157"/>
        <v>0.65145592958786691</v>
      </c>
      <c r="AG234" s="4">
        <f t="shared" si="157"/>
        <v>0.56032247880849573</v>
      </c>
      <c r="AH234" s="4">
        <f t="shared" si="157"/>
        <v>0.46411326873185343</v>
      </c>
      <c r="AI234" s="4">
        <f t="shared" si="157"/>
        <v>0.36979727595523937</v>
      </c>
      <c r="AJ234" s="4">
        <f t="shared" ref="AJ234:AR241" si="158">$N234+($M234-$N234)*((1/(1+EXP(-$P234*(AJ$9-$L234)))^$O234))</f>
        <v>0.28393948637231203</v>
      </c>
      <c r="AK234" s="4">
        <f t="shared" si="158"/>
        <v>0.21097259161117732</v>
      </c>
      <c r="AL234" s="4">
        <f t="shared" si="158"/>
        <v>0.15253917653798199</v>
      </c>
      <c r="AM234" s="4">
        <f t="shared" si="158"/>
        <v>0.10795188737709993</v>
      </c>
      <c r="AN234" s="4">
        <f t="shared" si="158"/>
        <v>7.5176653938091809E-2</v>
      </c>
      <c r="AO234" s="4">
        <f t="shared" si="158"/>
        <v>5.1742836177502194E-2</v>
      </c>
      <c r="AP234" s="4">
        <f t="shared" si="158"/>
        <v>3.5319190625345942E-2</v>
      </c>
      <c r="AQ234" s="4">
        <f t="shared" si="158"/>
        <v>2.3969442072658165E-2</v>
      </c>
      <c r="AR234" s="4">
        <f t="shared" si="158"/>
        <v>1.6202243558389728E-2</v>
      </c>
    </row>
    <row r="235" spans="1:44" x14ac:dyDescent="0.25">
      <c r="A235" s="24" t="s">
        <v>206</v>
      </c>
      <c r="B235" s="115">
        <f>'Parameter Input'!$L$175</f>
        <v>0</v>
      </c>
      <c r="C235" s="116">
        <f>'Parameter Input'!$M$175</f>
        <v>0</v>
      </c>
      <c r="D235" s="1" t="s">
        <v>76</v>
      </c>
      <c r="L235" s="54">
        <f>'Parameter Input'!$O$175</f>
        <v>17</v>
      </c>
      <c r="M235" s="37">
        <v>0</v>
      </c>
      <c r="N235" s="37">
        <v>1</v>
      </c>
      <c r="O235" s="37">
        <f>'Parameter Input'!$P$175</f>
        <v>0.9</v>
      </c>
      <c r="P235" s="55">
        <f>'Parameter Input'!$Q$175</f>
        <v>0.4</v>
      </c>
      <c r="Q235" s="4">
        <f t="shared" ref="Q235:AR235" si="159">$N235+($M235-$N235)*((1/(1+EXP(-$P235*(Q$9-$L235)))^$O235))</f>
        <v>0.99780374543478534</v>
      </c>
      <c r="R235" s="4">
        <f t="shared" si="159"/>
        <v>0.99685359315256394</v>
      </c>
      <c r="S235" s="4">
        <f t="shared" si="159"/>
        <v>0.99549347132349975</v>
      </c>
      <c r="T235" s="4">
        <f t="shared" si="159"/>
        <v>0.99354772139898062</v>
      </c>
      <c r="U235" s="4">
        <f t="shared" si="159"/>
        <v>0.99076681540580536</v>
      </c>
      <c r="V235" s="4">
        <f t="shared" si="159"/>
        <v>0.9867978615748374</v>
      </c>
      <c r="W235" s="4">
        <f t="shared" si="159"/>
        <v>0.98114509762858249</v>
      </c>
      <c r="X235" s="4">
        <f t="shared" si="159"/>
        <v>0.97311898315872036</v>
      </c>
      <c r="Y235" s="4">
        <f t="shared" si="159"/>
        <v>0.96177484161592774</v>
      </c>
      <c r="Z235" s="4">
        <f t="shared" si="159"/>
        <v>0.94584787155511363</v>
      </c>
      <c r="AA235" s="4">
        <f t="shared" si="159"/>
        <v>0.92370360150141495</v>
      </c>
      <c r="AB235" s="4">
        <f t="shared" si="159"/>
        <v>0.89334463567658451</v>
      </c>
      <c r="AC235" s="4">
        <f t="shared" si="159"/>
        <v>0.85254543874327005</v>
      </c>
      <c r="AD235" s="4">
        <f t="shared" si="159"/>
        <v>0.79921300652623883</v>
      </c>
      <c r="AE235" s="4">
        <f t="shared" si="159"/>
        <v>0.73204982249993378</v>
      </c>
      <c r="AF235" s="4">
        <f t="shared" si="159"/>
        <v>0.65145592958786691</v>
      </c>
      <c r="AG235" s="4">
        <f t="shared" si="159"/>
        <v>0.56032247880849573</v>
      </c>
      <c r="AH235" s="4">
        <f t="shared" si="159"/>
        <v>0.46411326873185343</v>
      </c>
      <c r="AI235" s="4">
        <f t="shared" si="159"/>
        <v>0.36979727595523937</v>
      </c>
      <c r="AJ235" s="4">
        <f t="shared" si="159"/>
        <v>0.28393948637231203</v>
      </c>
      <c r="AK235" s="4">
        <f t="shared" si="159"/>
        <v>0.21097259161117732</v>
      </c>
      <c r="AL235" s="4">
        <f t="shared" si="159"/>
        <v>0.15253917653798199</v>
      </c>
      <c r="AM235" s="4">
        <f t="shared" si="159"/>
        <v>0.10795188737709993</v>
      </c>
      <c r="AN235" s="4">
        <f t="shared" si="159"/>
        <v>7.5176653938091809E-2</v>
      </c>
      <c r="AO235" s="4">
        <f t="shared" si="159"/>
        <v>5.1742836177502194E-2</v>
      </c>
      <c r="AP235" s="4">
        <f t="shared" si="159"/>
        <v>3.5319190625345942E-2</v>
      </c>
      <c r="AQ235" s="4">
        <f t="shared" si="159"/>
        <v>2.3969442072658165E-2</v>
      </c>
      <c r="AR235" s="4">
        <f t="shared" si="159"/>
        <v>1.6202243558389728E-2</v>
      </c>
    </row>
    <row r="236" spans="1:44" x14ac:dyDescent="0.25">
      <c r="A236" s="24" t="s">
        <v>41</v>
      </c>
      <c r="B236" s="60">
        <f>'Parameter Input'!$L$169</f>
        <v>25</v>
      </c>
      <c r="C236" s="61">
        <f>'Parameter Input'!$M$169</f>
        <v>25</v>
      </c>
      <c r="D236" s="1" t="s">
        <v>42</v>
      </c>
      <c r="L236" s="54">
        <f>'Parameter Input'!$O$169</f>
        <v>17</v>
      </c>
      <c r="M236" s="37">
        <v>0</v>
      </c>
      <c r="N236" s="37">
        <v>1</v>
      </c>
      <c r="O236" s="37">
        <f>'Parameter Input'!$P$169</f>
        <v>0.9</v>
      </c>
      <c r="P236" s="55">
        <f>'Parameter Input'!$Q$169</f>
        <v>0.4</v>
      </c>
      <c r="Q236" s="4">
        <f t="shared" ref="Q236:AF241" si="160">$N236+($M236-$N236)*((1/(1+EXP(-$P236*(Q$9-$L236)))^$O236))</f>
        <v>0.99780374543478534</v>
      </c>
      <c r="R236" s="4">
        <f t="shared" si="160"/>
        <v>0.99685359315256394</v>
      </c>
      <c r="S236" s="4">
        <f t="shared" si="160"/>
        <v>0.99549347132349975</v>
      </c>
      <c r="T236" s="4">
        <f t="shared" si="160"/>
        <v>0.99354772139898062</v>
      </c>
      <c r="U236" s="4">
        <f t="shared" si="160"/>
        <v>0.99076681540580536</v>
      </c>
      <c r="V236" s="4">
        <f t="shared" si="160"/>
        <v>0.9867978615748374</v>
      </c>
      <c r="W236" s="4">
        <f t="shared" si="160"/>
        <v>0.98114509762858249</v>
      </c>
      <c r="X236" s="4">
        <f t="shared" si="160"/>
        <v>0.97311898315872036</v>
      </c>
      <c r="Y236" s="4">
        <f t="shared" si="160"/>
        <v>0.96177484161592774</v>
      </c>
      <c r="Z236" s="4">
        <f t="shared" si="160"/>
        <v>0.94584787155511363</v>
      </c>
      <c r="AA236" s="4">
        <f t="shared" si="160"/>
        <v>0.92370360150141495</v>
      </c>
      <c r="AB236" s="4">
        <f t="shared" si="160"/>
        <v>0.89334463567658451</v>
      </c>
      <c r="AC236" s="4">
        <f t="shared" si="160"/>
        <v>0.85254543874327005</v>
      </c>
      <c r="AD236" s="4">
        <f t="shared" si="160"/>
        <v>0.79921300652623883</v>
      </c>
      <c r="AE236" s="4">
        <f t="shared" si="160"/>
        <v>0.73204982249993378</v>
      </c>
      <c r="AF236" s="4">
        <f t="shared" si="160"/>
        <v>0.65145592958786691</v>
      </c>
      <c r="AG236" s="4">
        <f t="shared" si="157"/>
        <v>0.56032247880849573</v>
      </c>
      <c r="AH236" s="4">
        <f t="shared" si="157"/>
        <v>0.46411326873185343</v>
      </c>
      <c r="AI236" s="4">
        <f t="shared" si="157"/>
        <v>0.36979727595523937</v>
      </c>
      <c r="AJ236" s="4">
        <f t="shared" si="158"/>
        <v>0.28393948637231203</v>
      </c>
      <c r="AK236" s="4">
        <f t="shared" si="158"/>
        <v>0.21097259161117732</v>
      </c>
      <c r="AL236" s="4">
        <f t="shared" si="158"/>
        <v>0.15253917653798199</v>
      </c>
      <c r="AM236" s="4">
        <f t="shared" si="158"/>
        <v>0.10795188737709993</v>
      </c>
      <c r="AN236" s="4">
        <f t="shared" si="158"/>
        <v>7.5176653938091809E-2</v>
      </c>
      <c r="AO236" s="4">
        <f t="shared" si="158"/>
        <v>5.1742836177502194E-2</v>
      </c>
      <c r="AP236" s="4">
        <f t="shared" si="158"/>
        <v>3.5319190625345942E-2</v>
      </c>
      <c r="AQ236" s="4">
        <f t="shared" si="158"/>
        <v>2.3969442072658165E-2</v>
      </c>
      <c r="AR236" s="4">
        <f t="shared" si="158"/>
        <v>1.6202243558389728E-2</v>
      </c>
    </row>
    <row r="237" spans="1:44" x14ac:dyDescent="0.25">
      <c r="A237" s="24" t="s">
        <v>70</v>
      </c>
      <c r="B237" s="60">
        <f>'Parameter Input'!B172</f>
        <v>25</v>
      </c>
      <c r="C237" s="61">
        <f>'Parameter Input'!C172</f>
        <v>25</v>
      </c>
      <c r="D237" s="1" t="s">
        <v>42</v>
      </c>
      <c r="L237" s="54">
        <f>'Parameter Input'!E172</f>
        <v>17</v>
      </c>
      <c r="M237" s="37">
        <v>0</v>
      </c>
      <c r="N237" s="37">
        <v>1</v>
      </c>
      <c r="O237" s="37">
        <f>'Parameter Input'!F172</f>
        <v>0.9</v>
      </c>
      <c r="P237" s="55">
        <f>'Parameter Input'!G172</f>
        <v>0.4</v>
      </c>
      <c r="Q237" s="4">
        <f t="shared" si="160"/>
        <v>0.99780374543478534</v>
      </c>
      <c r="R237" s="4">
        <f t="shared" si="160"/>
        <v>0.99685359315256394</v>
      </c>
      <c r="S237" s="4">
        <f t="shared" si="160"/>
        <v>0.99549347132349975</v>
      </c>
      <c r="T237" s="4">
        <f t="shared" si="160"/>
        <v>0.99354772139898062</v>
      </c>
      <c r="U237" s="4">
        <f t="shared" si="160"/>
        <v>0.99076681540580536</v>
      </c>
      <c r="V237" s="4">
        <f t="shared" si="160"/>
        <v>0.9867978615748374</v>
      </c>
      <c r="W237" s="4">
        <f t="shared" si="160"/>
        <v>0.98114509762858249</v>
      </c>
      <c r="X237" s="4">
        <f t="shared" si="160"/>
        <v>0.97311898315872036</v>
      </c>
      <c r="Y237" s="4">
        <f t="shared" si="160"/>
        <v>0.96177484161592774</v>
      </c>
      <c r="Z237" s="4">
        <f t="shared" si="160"/>
        <v>0.94584787155511363</v>
      </c>
      <c r="AA237" s="4">
        <f t="shared" si="160"/>
        <v>0.92370360150141495</v>
      </c>
      <c r="AB237" s="4">
        <f t="shared" si="160"/>
        <v>0.89334463567658451</v>
      </c>
      <c r="AC237" s="4">
        <f t="shared" si="160"/>
        <v>0.85254543874327005</v>
      </c>
      <c r="AD237" s="4">
        <f t="shared" si="160"/>
        <v>0.79921300652623883</v>
      </c>
      <c r="AE237" s="4">
        <f t="shared" si="160"/>
        <v>0.73204982249993378</v>
      </c>
      <c r="AF237" s="4">
        <f t="shared" si="160"/>
        <v>0.65145592958786691</v>
      </c>
      <c r="AG237" s="4">
        <f t="shared" si="157"/>
        <v>0.56032247880849573</v>
      </c>
      <c r="AH237" s="4">
        <f t="shared" si="157"/>
        <v>0.46411326873185343</v>
      </c>
      <c r="AI237" s="4">
        <f t="shared" si="157"/>
        <v>0.36979727595523937</v>
      </c>
      <c r="AJ237" s="4">
        <f t="shared" si="158"/>
        <v>0.28393948637231203</v>
      </c>
      <c r="AK237" s="4">
        <f t="shared" si="158"/>
        <v>0.21097259161117732</v>
      </c>
      <c r="AL237" s="4">
        <f t="shared" si="158"/>
        <v>0.15253917653798199</v>
      </c>
      <c r="AM237" s="4">
        <f t="shared" si="158"/>
        <v>0.10795188737709993</v>
      </c>
      <c r="AN237" s="4">
        <f t="shared" si="158"/>
        <v>7.5176653938091809E-2</v>
      </c>
      <c r="AO237" s="4">
        <f t="shared" si="158"/>
        <v>5.1742836177502194E-2</v>
      </c>
      <c r="AP237" s="4">
        <f t="shared" si="158"/>
        <v>3.5319190625345942E-2</v>
      </c>
      <c r="AQ237" s="4">
        <f t="shared" si="158"/>
        <v>2.3969442072658165E-2</v>
      </c>
      <c r="AR237" s="4">
        <f t="shared" si="158"/>
        <v>1.6202243558389728E-2</v>
      </c>
    </row>
    <row r="238" spans="1:44" x14ac:dyDescent="0.25">
      <c r="A238" s="24" t="s">
        <v>207</v>
      </c>
      <c r="B238" s="43">
        <f>'Parameter Input'!B169</f>
        <v>9450</v>
      </c>
      <c r="C238" s="44">
        <f>'Parameter Input'!C169</f>
        <v>9450</v>
      </c>
      <c r="D238" s="1" t="s">
        <v>49</v>
      </c>
      <c r="L238" s="54">
        <f>'Parameter Input'!E169</f>
        <v>17</v>
      </c>
      <c r="M238" s="37">
        <v>0</v>
      </c>
      <c r="N238" s="37">
        <v>1</v>
      </c>
      <c r="O238" s="37">
        <f>'Parameter Input'!F169</f>
        <v>0.9</v>
      </c>
      <c r="P238" s="55">
        <f>'Parameter Input'!G169</f>
        <v>0.4</v>
      </c>
      <c r="Q238" s="4">
        <f t="shared" si="160"/>
        <v>0.99780374543478534</v>
      </c>
      <c r="R238" s="4">
        <f t="shared" si="160"/>
        <v>0.99685359315256394</v>
      </c>
      <c r="S238" s="4">
        <f t="shared" si="160"/>
        <v>0.99549347132349975</v>
      </c>
      <c r="T238" s="4">
        <f t="shared" si="160"/>
        <v>0.99354772139898062</v>
      </c>
      <c r="U238" s="4">
        <f t="shared" si="160"/>
        <v>0.99076681540580536</v>
      </c>
      <c r="V238" s="4">
        <f t="shared" si="160"/>
        <v>0.9867978615748374</v>
      </c>
      <c r="W238" s="4">
        <f t="shared" si="160"/>
        <v>0.98114509762858249</v>
      </c>
      <c r="X238" s="4">
        <f t="shared" si="160"/>
        <v>0.97311898315872036</v>
      </c>
      <c r="Y238" s="4">
        <f t="shared" si="160"/>
        <v>0.96177484161592774</v>
      </c>
      <c r="Z238" s="4">
        <f t="shared" si="160"/>
        <v>0.94584787155511363</v>
      </c>
      <c r="AA238" s="4">
        <f t="shared" si="160"/>
        <v>0.92370360150141495</v>
      </c>
      <c r="AB238" s="4">
        <f t="shared" si="160"/>
        <v>0.89334463567658451</v>
      </c>
      <c r="AC238" s="4">
        <f t="shared" si="160"/>
        <v>0.85254543874327005</v>
      </c>
      <c r="AD238" s="4">
        <f t="shared" si="160"/>
        <v>0.79921300652623883</v>
      </c>
      <c r="AE238" s="4">
        <f t="shared" si="160"/>
        <v>0.73204982249993378</v>
      </c>
      <c r="AF238" s="4">
        <f t="shared" si="160"/>
        <v>0.65145592958786691</v>
      </c>
      <c r="AG238" s="4">
        <f t="shared" si="157"/>
        <v>0.56032247880849573</v>
      </c>
      <c r="AH238" s="4">
        <f t="shared" si="157"/>
        <v>0.46411326873185343</v>
      </c>
      <c r="AI238" s="4">
        <f t="shared" si="157"/>
        <v>0.36979727595523937</v>
      </c>
      <c r="AJ238" s="4">
        <f t="shared" si="158"/>
        <v>0.28393948637231203</v>
      </c>
      <c r="AK238" s="4">
        <f t="shared" si="158"/>
        <v>0.21097259161117732</v>
      </c>
      <c r="AL238" s="4">
        <f t="shared" si="158"/>
        <v>0.15253917653798199</v>
      </c>
      <c r="AM238" s="4">
        <f t="shared" si="158"/>
        <v>0.10795188737709993</v>
      </c>
      <c r="AN238" s="4">
        <f t="shared" si="158"/>
        <v>7.5176653938091809E-2</v>
      </c>
      <c r="AO238" s="4">
        <f t="shared" si="158"/>
        <v>5.1742836177502194E-2</v>
      </c>
      <c r="AP238" s="4">
        <f t="shared" si="158"/>
        <v>3.5319190625345942E-2</v>
      </c>
      <c r="AQ238" s="4">
        <f t="shared" si="158"/>
        <v>2.3969442072658165E-2</v>
      </c>
      <c r="AR238" s="4">
        <f t="shared" si="158"/>
        <v>1.6202243558389728E-2</v>
      </c>
    </row>
    <row r="239" spans="1:44" x14ac:dyDescent="0.25">
      <c r="A239" s="24" t="s">
        <v>56</v>
      </c>
      <c r="B239" s="45">
        <f>'Parameter Input'!B170</f>
        <v>0.39</v>
      </c>
      <c r="C239" s="46">
        <f>'Parameter Input'!C170</f>
        <v>0.39</v>
      </c>
      <c r="D239" s="1" t="s">
        <v>57</v>
      </c>
      <c r="L239" s="54">
        <f>'Parameter Input'!E170</f>
        <v>17</v>
      </c>
      <c r="M239" s="37">
        <v>0</v>
      </c>
      <c r="N239" s="37">
        <v>1</v>
      </c>
      <c r="O239" s="37">
        <f>'Parameter Input'!F170</f>
        <v>0.9</v>
      </c>
      <c r="P239" s="55">
        <f>'Parameter Input'!G170</f>
        <v>0.4</v>
      </c>
      <c r="Q239" s="4">
        <f t="shared" si="160"/>
        <v>0.99780374543478534</v>
      </c>
      <c r="R239" s="4">
        <f t="shared" si="160"/>
        <v>0.99685359315256394</v>
      </c>
      <c r="S239" s="4">
        <f t="shared" si="160"/>
        <v>0.99549347132349975</v>
      </c>
      <c r="T239" s="4">
        <f t="shared" si="160"/>
        <v>0.99354772139898062</v>
      </c>
      <c r="U239" s="4">
        <f t="shared" si="160"/>
        <v>0.99076681540580536</v>
      </c>
      <c r="V239" s="4">
        <f t="shared" si="160"/>
        <v>0.9867978615748374</v>
      </c>
      <c r="W239" s="4">
        <f t="shared" si="160"/>
        <v>0.98114509762858249</v>
      </c>
      <c r="X239" s="4">
        <f t="shared" si="160"/>
        <v>0.97311898315872036</v>
      </c>
      <c r="Y239" s="4">
        <f t="shared" si="160"/>
        <v>0.96177484161592774</v>
      </c>
      <c r="Z239" s="4">
        <f t="shared" si="160"/>
        <v>0.94584787155511363</v>
      </c>
      <c r="AA239" s="4">
        <f t="shared" si="160"/>
        <v>0.92370360150141495</v>
      </c>
      <c r="AB239" s="4">
        <f t="shared" si="160"/>
        <v>0.89334463567658451</v>
      </c>
      <c r="AC239" s="4">
        <f t="shared" si="160"/>
        <v>0.85254543874327005</v>
      </c>
      <c r="AD239" s="4">
        <f t="shared" si="160"/>
        <v>0.79921300652623883</v>
      </c>
      <c r="AE239" s="4">
        <f t="shared" si="160"/>
        <v>0.73204982249993378</v>
      </c>
      <c r="AF239" s="4">
        <f t="shared" si="160"/>
        <v>0.65145592958786691</v>
      </c>
      <c r="AG239" s="4">
        <f t="shared" si="157"/>
        <v>0.56032247880849573</v>
      </c>
      <c r="AH239" s="4">
        <f t="shared" si="157"/>
        <v>0.46411326873185343</v>
      </c>
      <c r="AI239" s="4">
        <f t="shared" si="157"/>
        <v>0.36979727595523937</v>
      </c>
      <c r="AJ239" s="4">
        <f t="shared" si="158"/>
        <v>0.28393948637231203</v>
      </c>
      <c r="AK239" s="4">
        <f t="shared" si="158"/>
        <v>0.21097259161117732</v>
      </c>
      <c r="AL239" s="4">
        <f t="shared" si="158"/>
        <v>0.15253917653798199</v>
      </c>
      <c r="AM239" s="4">
        <f t="shared" si="158"/>
        <v>0.10795188737709993</v>
      </c>
      <c r="AN239" s="4">
        <f t="shared" si="158"/>
        <v>7.5176653938091809E-2</v>
      </c>
      <c r="AO239" s="4">
        <f t="shared" si="158"/>
        <v>5.1742836177502194E-2</v>
      </c>
      <c r="AP239" s="4">
        <f t="shared" si="158"/>
        <v>3.5319190625345942E-2</v>
      </c>
      <c r="AQ239" s="4">
        <f t="shared" si="158"/>
        <v>2.3969442072658165E-2</v>
      </c>
      <c r="AR239" s="4">
        <f t="shared" si="158"/>
        <v>1.6202243558389728E-2</v>
      </c>
    </row>
    <row r="240" spans="1:44" x14ac:dyDescent="0.25">
      <c r="A240" s="24" t="s">
        <v>73</v>
      </c>
      <c r="B240" s="45">
        <f>'Parameter Input'!$L$173</f>
        <v>0.1</v>
      </c>
      <c r="C240" s="46">
        <f>'Parameter Input'!$M$173</f>
        <v>0.08</v>
      </c>
      <c r="D240" s="1" t="s">
        <v>57</v>
      </c>
      <c r="L240" s="54">
        <f>'Parameter Input'!$O$173</f>
        <v>17</v>
      </c>
      <c r="M240" s="37">
        <v>0</v>
      </c>
      <c r="N240" s="37">
        <v>1</v>
      </c>
      <c r="O240" s="37">
        <f>'Parameter Input'!$P$173</f>
        <v>0.9</v>
      </c>
      <c r="P240" s="55">
        <f>'Parameter Input'!$Q$173</f>
        <v>0.4</v>
      </c>
      <c r="Q240" s="4">
        <f t="shared" si="160"/>
        <v>0.99780374543478534</v>
      </c>
      <c r="R240" s="4">
        <f t="shared" si="160"/>
        <v>0.99685359315256394</v>
      </c>
      <c r="S240" s="4">
        <f t="shared" si="160"/>
        <v>0.99549347132349975</v>
      </c>
      <c r="T240" s="4">
        <f t="shared" si="160"/>
        <v>0.99354772139898062</v>
      </c>
      <c r="U240" s="4">
        <f t="shared" si="160"/>
        <v>0.99076681540580536</v>
      </c>
      <c r="V240" s="4">
        <f t="shared" si="160"/>
        <v>0.9867978615748374</v>
      </c>
      <c r="W240" s="4">
        <f t="shared" si="160"/>
        <v>0.98114509762858249</v>
      </c>
      <c r="X240" s="4">
        <f t="shared" si="160"/>
        <v>0.97311898315872036</v>
      </c>
      <c r="Y240" s="4">
        <f t="shared" si="160"/>
        <v>0.96177484161592774</v>
      </c>
      <c r="Z240" s="4">
        <f t="shared" si="160"/>
        <v>0.94584787155511363</v>
      </c>
      <c r="AA240" s="4">
        <f t="shared" si="160"/>
        <v>0.92370360150141495</v>
      </c>
      <c r="AB240" s="4">
        <f t="shared" si="160"/>
        <v>0.89334463567658451</v>
      </c>
      <c r="AC240" s="4">
        <f t="shared" si="160"/>
        <v>0.85254543874327005</v>
      </c>
      <c r="AD240" s="4">
        <f t="shared" si="160"/>
        <v>0.79921300652623883</v>
      </c>
      <c r="AE240" s="4">
        <f t="shared" si="160"/>
        <v>0.73204982249993378</v>
      </c>
      <c r="AF240" s="4">
        <f t="shared" si="160"/>
        <v>0.65145592958786691</v>
      </c>
      <c r="AG240" s="4">
        <f t="shared" si="157"/>
        <v>0.56032247880849573</v>
      </c>
      <c r="AH240" s="4">
        <f t="shared" si="157"/>
        <v>0.46411326873185343</v>
      </c>
      <c r="AI240" s="4">
        <f t="shared" si="157"/>
        <v>0.36979727595523937</v>
      </c>
      <c r="AJ240" s="4">
        <f t="shared" si="158"/>
        <v>0.28393948637231203</v>
      </c>
      <c r="AK240" s="4">
        <f t="shared" si="158"/>
        <v>0.21097259161117732</v>
      </c>
      <c r="AL240" s="4">
        <f t="shared" si="158"/>
        <v>0.15253917653798199</v>
      </c>
      <c r="AM240" s="4">
        <f t="shared" si="158"/>
        <v>0.10795188737709993</v>
      </c>
      <c r="AN240" s="4">
        <f t="shared" si="158"/>
        <v>7.5176653938091809E-2</v>
      </c>
      <c r="AO240" s="4">
        <f t="shared" si="158"/>
        <v>5.1742836177502194E-2</v>
      </c>
      <c r="AP240" s="4">
        <f t="shared" si="158"/>
        <v>3.5319190625345942E-2</v>
      </c>
      <c r="AQ240" s="4">
        <f t="shared" si="158"/>
        <v>2.3969442072658165E-2</v>
      </c>
      <c r="AR240" s="4">
        <f t="shared" si="158"/>
        <v>1.6202243558389728E-2</v>
      </c>
    </row>
    <row r="241" spans="1:44" ht="15.75" thickBot="1" x14ac:dyDescent="0.3">
      <c r="A241" s="24" t="s">
        <v>64</v>
      </c>
      <c r="B241" s="49">
        <f>'Parameter Input'!B171</f>
        <v>120000</v>
      </c>
      <c r="C241" s="50">
        <f>'Parameter Input'!C171</f>
        <v>120000</v>
      </c>
      <c r="D241" s="1" t="s">
        <v>65</v>
      </c>
      <c r="L241" s="56">
        <f>'Parameter Input'!E171</f>
        <v>17</v>
      </c>
      <c r="M241" s="57">
        <v>0</v>
      </c>
      <c r="N241" s="57">
        <v>1</v>
      </c>
      <c r="O241" s="57">
        <f>'Parameter Input'!F171</f>
        <v>0.9</v>
      </c>
      <c r="P241" s="58">
        <f>'Parameter Input'!G171</f>
        <v>0.4</v>
      </c>
      <c r="Q241" s="4">
        <f t="shared" si="160"/>
        <v>0.99780374543478534</v>
      </c>
      <c r="R241" s="4">
        <f t="shared" si="160"/>
        <v>0.99685359315256394</v>
      </c>
      <c r="S241" s="4">
        <f t="shared" si="160"/>
        <v>0.99549347132349975</v>
      </c>
      <c r="T241" s="4">
        <f t="shared" si="160"/>
        <v>0.99354772139898062</v>
      </c>
      <c r="U241" s="4">
        <f t="shared" si="160"/>
        <v>0.99076681540580536</v>
      </c>
      <c r="V241" s="4">
        <f t="shared" si="160"/>
        <v>0.9867978615748374</v>
      </c>
      <c r="W241" s="4">
        <f t="shared" si="160"/>
        <v>0.98114509762858249</v>
      </c>
      <c r="X241" s="4">
        <f t="shared" si="160"/>
        <v>0.97311898315872036</v>
      </c>
      <c r="Y241" s="4">
        <f t="shared" si="160"/>
        <v>0.96177484161592774</v>
      </c>
      <c r="Z241" s="4">
        <f t="shared" si="160"/>
        <v>0.94584787155511363</v>
      </c>
      <c r="AA241" s="4">
        <f t="shared" si="160"/>
        <v>0.92370360150141495</v>
      </c>
      <c r="AB241" s="4">
        <f t="shared" si="160"/>
        <v>0.89334463567658451</v>
      </c>
      <c r="AC241" s="4">
        <f t="shared" si="160"/>
        <v>0.85254543874327005</v>
      </c>
      <c r="AD241" s="4">
        <f t="shared" si="160"/>
        <v>0.79921300652623883</v>
      </c>
      <c r="AE241" s="4">
        <f t="shared" si="160"/>
        <v>0.73204982249993378</v>
      </c>
      <c r="AF241" s="4">
        <f t="shared" si="160"/>
        <v>0.65145592958786691</v>
      </c>
      <c r="AG241" s="4">
        <f t="shared" si="157"/>
        <v>0.56032247880849573</v>
      </c>
      <c r="AH241" s="4">
        <f t="shared" si="157"/>
        <v>0.46411326873185343</v>
      </c>
      <c r="AI241" s="4">
        <f t="shared" si="157"/>
        <v>0.36979727595523937</v>
      </c>
      <c r="AJ241" s="4">
        <f t="shared" si="158"/>
        <v>0.28393948637231203</v>
      </c>
      <c r="AK241" s="4">
        <f t="shared" si="158"/>
        <v>0.21097259161117732</v>
      </c>
      <c r="AL241" s="4">
        <f t="shared" si="158"/>
        <v>0.15253917653798199</v>
      </c>
      <c r="AM241" s="4">
        <f t="shared" si="158"/>
        <v>0.10795188737709993</v>
      </c>
      <c r="AN241" s="4">
        <f t="shared" si="158"/>
        <v>7.5176653938091809E-2</v>
      </c>
      <c r="AO241" s="4">
        <f t="shared" si="158"/>
        <v>5.1742836177502194E-2</v>
      </c>
      <c r="AP241" s="4">
        <f t="shared" si="158"/>
        <v>3.5319190625345942E-2</v>
      </c>
      <c r="AQ241" s="4">
        <f t="shared" si="158"/>
        <v>2.3969442072658165E-2</v>
      </c>
      <c r="AR241" s="4">
        <f t="shared" si="158"/>
        <v>1.6202243558389728E-2</v>
      </c>
    </row>
    <row r="242" spans="1:44" x14ac:dyDescent="0.25">
      <c r="A242" s="25"/>
      <c r="B242" s="40"/>
    </row>
    <row r="243" spans="1:44" ht="15.75" thickBot="1" x14ac:dyDescent="0.3"/>
    <row r="244" spans="1:44" ht="15.75" thickBot="1" x14ac:dyDescent="0.3">
      <c r="A244" s="26" t="s">
        <v>208</v>
      </c>
      <c r="B244" s="27">
        <v>2023</v>
      </c>
      <c r="C244" s="27">
        <v>2024</v>
      </c>
      <c r="D244" s="27">
        <v>2025</v>
      </c>
      <c r="E244" s="27">
        <v>2026</v>
      </c>
      <c r="F244" s="27">
        <v>2027</v>
      </c>
      <c r="G244" s="27">
        <v>2028</v>
      </c>
      <c r="H244" s="27">
        <v>2029</v>
      </c>
      <c r="I244" s="27">
        <v>2030</v>
      </c>
      <c r="J244" s="27">
        <v>2031</v>
      </c>
      <c r="K244" s="27">
        <v>2032</v>
      </c>
      <c r="L244" s="27">
        <v>2033</v>
      </c>
      <c r="M244" s="27">
        <v>2034</v>
      </c>
      <c r="N244" s="27">
        <v>2035</v>
      </c>
      <c r="O244" s="27">
        <v>2036</v>
      </c>
      <c r="P244" s="27">
        <v>2037</v>
      </c>
      <c r="Q244" s="27">
        <v>2038</v>
      </c>
      <c r="R244" s="27">
        <v>2039</v>
      </c>
      <c r="S244" s="27">
        <v>2040</v>
      </c>
      <c r="T244" s="27">
        <v>2041</v>
      </c>
      <c r="U244" s="27">
        <v>2042</v>
      </c>
      <c r="V244" s="27">
        <v>2043</v>
      </c>
      <c r="W244" s="27">
        <v>2044</v>
      </c>
      <c r="X244" s="27">
        <v>2045</v>
      </c>
      <c r="Y244" s="27">
        <v>2046</v>
      </c>
      <c r="Z244" s="27">
        <v>2047</v>
      </c>
      <c r="AA244" s="27">
        <v>2048</v>
      </c>
      <c r="AB244" s="27">
        <v>2049</v>
      </c>
      <c r="AC244" s="28">
        <v>2050</v>
      </c>
    </row>
    <row r="245" spans="1:44" x14ac:dyDescent="0.25">
      <c r="A245" s="29" t="str">
        <f t="shared" ref="A245:A254" si="161">A225</f>
        <v>Capex vehicle</v>
      </c>
      <c r="B245" s="62">
        <f t="shared" ref="B245:B254" si="162">$B225+($C225-$B225)*(1-Q225)</f>
        <v>29976939.327065244</v>
      </c>
      <c r="C245" s="62">
        <f t="shared" ref="C245:C254" si="163">$B225+($C225-$B225)*(1-R225)</f>
        <v>29966962.72810192</v>
      </c>
      <c r="D245" s="62">
        <f t="shared" ref="D245:D254" si="164">$B225+($C225-$B225)*(1-S225)</f>
        <v>29952681.448896747</v>
      </c>
      <c r="E245" s="62">
        <f t="shared" ref="E245:E254" si="165">$B225+($C225-$B225)*(1-T225)</f>
        <v>29932251.074689295</v>
      </c>
      <c r="F245" s="62">
        <f t="shared" ref="F245:F254" si="166">$B225+($C225-$B225)*(1-U225)</f>
        <v>29903051.561760955</v>
      </c>
      <c r="G245" s="62">
        <f t="shared" ref="G245:G254" si="167">$B225+($C225-$B225)*(1-V225)</f>
        <v>29861377.546535794</v>
      </c>
      <c r="H245" s="62">
        <f t="shared" ref="H245:H254" si="168">$B225+($C225-$B225)*(1-W225)</f>
        <v>29802023.525100116</v>
      </c>
      <c r="I245" s="62">
        <f t="shared" ref="I245:I254" si="169">$B225+($C225-$B225)*(1-X225)</f>
        <v>29717749.323166564</v>
      </c>
      <c r="J245" s="62">
        <f t="shared" ref="J245:J254" si="170">$B225+($C225-$B225)*(1-Y225)</f>
        <v>29598635.836967241</v>
      </c>
      <c r="K245" s="62">
        <f t="shared" ref="K245:K254" si="171">$B225+($C225-$B225)*(1-Z225)</f>
        <v>29431402.651328694</v>
      </c>
      <c r="L245" s="62">
        <f t="shared" ref="L245:L254" si="172">$B225+($C225-$B225)*(1-AA225)</f>
        <v>29198887.815764856</v>
      </c>
      <c r="M245" s="62">
        <f t="shared" ref="M245:M254" si="173">$B225+($C225-$B225)*(1-AB225)</f>
        <v>28880118.674604136</v>
      </c>
      <c r="N245" s="62">
        <f t="shared" ref="N245:N254" si="174">$B225+($C225-$B225)*(1-AC225)</f>
        <v>28451727.106804334</v>
      </c>
      <c r="O245" s="62">
        <f t="shared" ref="O245:O254" si="175">$B225+($C225-$B225)*(1-AD225)</f>
        <v>27891736.568525508</v>
      </c>
      <c r="P245" s="62">
        <f t="shared" ref="P245:P254" si="176">$B225+($C225-$B225)*(1-AE225)</f>
        <v>27186523.136249304</v>
      </c>
      <c r="Q245" s="62">
        <f t="shared" ref="Q245:Q254" si="177">$B225+($C225-$B225)*(1-AF225)</f>
        <v>26340287.260672603</v>
      </c>
      <c r="R245" s="62">
        <f t="shared" ref="R245:R254" si="178">$B225+($C225-$B225)*(1-AG225)</f>
        <v>25383386.027489204</v>
      </c>
      <c r="S245" s="62">
        <f t="shared" ref="S245:S254" si="179">$B225+($C225-$B225)*(1-AH225)</f>
        <v>24373189.321684461</v>
      </c>
      <c r="T245" s="62">
        <f t="shared" ref="T245:T254" si="180">$B225+($C225-$B225)*(1-AI225)</f>
        <v>23382871.397530012</v>
      </c>
      <c r="U245" s="62">
        <f t="shared" ref="U245:U254" si="181">$B225+($C225-$B225)*(1-AJ225)</f>
        <v>22481364.606909275</v>
      </c>
      <c r="V245" s="62">
        <f t="shared" ref="V245:V254" si="182">$B225+($C225-$B225)*(1-AK225)</f>
        <v>21715212.211917363</v>
      </c>
      <c r="W245" s="62">
        <f t="shared" ref="W245:W254" si="183">$B225+($C225-$B225)*(1-AL225)</f>
        <v>21101661.353648812</v>
      </c>
      <c r="X245" s="62">
        <f t="shared" ref="X245:X254" si="184">$B225+($C225-$B225)*(1-AM225)</f>
        <v>20633494.81745955</v>
      </c>
      <c r="Y245" s="62">
        <f t="shared" ref="Y245:Y254" si="185">$B225+($C225-$B225)*(1-AN225)</f>
        <v>20289354.866349965</v>
      </c>
      <c r="Z245" s="62">
        <f t="shared" ref="Z245:Z254" si="186">$B225+($C225-$B225)*(1-AO225)</f>
        <v>20043299.779863775</v>
      </c>
      <c r="AA245" s="62">
        <f t="shared" ref="AA245:AA254" si="187">$B225+($C225-$B225)*(1-AP225)</f>
        <v>19870851.501566134</v>
      </c>
      <c r="AB245" s="62">
        <f t="shared" ref="AB245:AB254" si="188">$B225+($C225-$B225)*(1-AQ225)</f>
        <v>19751679.141762912</v>
      </c>
      <c r="AC245" s="62">
        <f t="shared" ref="AC245:AC254" si="189">$B225+($C225-$B225)*(1-AR225)</f>
        <v>19670123.557363093</v>
      </c>
    </row>
    <row r="246" spans="1:44" x14ac:dyDescent="0.25">
      <c r="A246" s="30" t="str">
        <f t="shared" si="161"/>
        <v>Residual value (vehicle)</v>
      </c>
      <c r="B246" s="62">
        <f t="shared" si="162"/>
        <v>-1500988.3145543465</v>
      </c>
      <c r="C246" s="62">
        <f t="shared" si="163"/>
        <v>-1501415.8830813463</v>
      </c>
      <c r="D246" s="62">
        <f t="shared" si="164"/>
        <v>-1502027.9379044252</v>
      </c>
      <c r="E246" s="62">
        <f t="shared" si="165"/>
        <v>-1502903.5253704586</v>
      </c>
      <c r="F246" s="62">
        <f t="shared" si="166"/>
        <v>-1504154.9330673877</v>
      </c>
      <c r="G246" s="62">
        <f t="shared" si="167"/>
        <v>-1505940.9622913231</v>
      </c>
      <c r="H246" s="62">
        <f t="shared" si="168"/>
        <v>-1508484.7060671379</v>
      </c>
      <c r="I246" s="62">
        <f t="shared" si="169"/>
        <v>-1512096.4575785759</v>
      </c>
      <c r="J246" s="62">
        <f t="shared" si="170"/>
        <v>-1517201.3212728326</v>
      </c>
      <c r="K246" s="62">
        <f t="shared" si="171"/>
        <v>-1524368.4578001988</v>
      </c>
      <c r="L246" s="62">
        <f t="shared" si="172"/>
        <v>-1534333.3793243633</v>
      </c>
      <c r="M246" s="62">
        <f t="shared" si="173"/>
        <v>-1547994.9139455371</v>
      </c>
      <c r="N246" s="62">
        <f t="shared" si="174"/>
        <v>-1566354.5525655285</v>
      </c>
      <c r="O246" s="62">
        <f t="shared" si="175"/>
        <v>-1590354.1470631924</v>
      </c>
      <c r="P246" s="62">
        <f t="shared" si="176"/>
        <v>-1620577.5798750299</v>
      </c>
      <c r="Q246" s="62">
        <f t="shared" si="177"/>
        <v>-1656844.8316854599</v>
      </c>
      <c r="R246" s="62">
        <f t="shared" si="178"/>
        <v>-1697854.8845361769</v>
      </c>
      <c r="S246" s="62">
        <f t="shared" si="179"/>
        <v>-1741149.0290706661</v>
      </c>
      <c r="T246" s="62">
        <f t="shared" si="180"/>
        <v>-1783591.2258201423</v>
      </c>
      <c r="U246" s="62">
        <f t="shared" si="181"/>
        <v>-1822227.2311324596</v>
      </c>
      <c r="V246" s="62">
        <f t="shared" si="182"/>
        <v>-1855062.3337749701</v>
      </c>
      <c r="W246" s="62">
        <f t="shared" si="183"/>
        <v>-1881357.370557908</v>
      </c>
      <c r="X246" s="62">
        <f t="shared" si="184"/>
        <v>-1901421.650680305</v>
      </c>
      <c r="Y246" s="62">
        <f t="shared" si="185"/>
        <v>-1916170.5057278587</v>
      </c>
      <c r="Z246" s="62">
        <f t="shared" si="186"/>
        <v>-1926715.723720124</v>
      </c>
      <c r="AA246" s="62">
        <f t="shared" si="187"/>
        <v>-1934106.3642185943</v>
      </c>
      <c r="AB246" s="62">
        <f t="shared" si="188"/>
        <v>-1939213.7510673038</v>
      </c>
      <c r="AC246" s="62">
        <f t="shared" si="189"/>
        <v>-1942708.9903987246</v>
      </c>
    </row>
    <row r="247" spans="1:44" x14ac:dyDescent="0.25">
      <c r="A247" s="30" t="str">
        <f t="shared" si="161"/>
        <v>Capex costumization</v>
      </c>
      <c r="B247" s="62">
        <f t="shared" si="162"/>
        <v>1000000</v>
      </c>
      <c r="C247" s="62">
        <f t="shared" si="163"/>
        <v>1000000</v>
      </c>
      <c r="D247" s="62">
        <f t="shared" si="164"/>
        <v>1000000</v>
      </c>
      <c r="E247" s="62">
        <f t="shared" si="165"/>
        <v>1000000</v>
      </c>
      <c r="F247" s="62">
        <f t="shared" si="166"/>
        <v>1000000</v>
      </c>
      <c r="G247" s="62">
        <f t="shared" si="167"/>
        <v>1000000</v>
      </c>
      <c r="H247" s="62">
        <f t="shared" si="168"/>
        <v>1000000</v>
      </c>
      <c r="I247" s="62">
        <f t="shared" si="169"/>
        <v>1000000</v>
      </c>
      <c r="J247" s="62">
        <f t="shared" si="170"/>
        <v>1000000</v>
      </c>
      <c r="K247" s="62">
        <f t="shared" si="171"/>
        <v>1000000</v>
      </c>
      <c r="L247" s="62">
        <f t="shared" si="172"/>
        <v>1000000</v>
      </c>
      <c r="M247" s="62">
        <f t="shared" si="173"/>
        <v>1000000</v>
      </c>
      <c r="N247" s="62">
        <f t="shared" si="174"/>
        <v>1000000</v>
      </c>
      <c r="O247" s="62">
        <f t="shared" si="175"/>
        <v>1000000</v>
      </c>
      <c r="P247" s="62">
        <f t="shared" si="176"/>
        <v>1000000</v>
      </c>
      <c r="Q247" s="62">
        <f t="shared" si="177"/>
        <v>1000000</v>
      </c>
      <c r="R247" s="62">
        <f t="shared" si="178"/>
        <v>1000000</v>
      </c>
      <c r="S247" s="62">
        <f t="shared" si="179"/>
        <v>1000000</v>
      </c>
      <c r="T247" s="62">
        <f t="shared" si="180"/>
        <v>1000000</v>
      </c>
      <c r="U247" s="62">
        <f t="shared" si="181"/>
        <v>1000000</v>
      </c>
      <c r="V247" s="62">
        <f t="shared" si="182"/>
        <v>1000000</v>
      </c>
      <c r="W247" s="62">
        <f t="shared" si="183"/>
        <v>1000000</v>
      </c>
      <c r="X247" s="62">
        <f t="shared" si="184"/>
        <v>1000000</v>
      </c>
      <c r="Y247" s="62">
        <f t="shared" si="185"/>
        <v>1000000</v>
      </c>
      <c r="Z247" s="62">
        <f t="shared" si="186"/>
        <v>1000000</v>
      </c>
      <c r="AA247" s="62">
        <f t="shared" si="187"/>
        <v>1000000</v>
      </c>
      <c r="AB247" s="62">
        <f t="shared" si="188"/>
        <v>1000000</v>
      </c>
      <c r="AC247" s="62">
        <f t="shared" si="189"/>
        <v>1000000</v>
      </c>
    </row>
    <row r="248" spans="1:44" x14ac:dyDescent="0.25">
      <c r="A248" s="30" t="str">
        <f t="shared" si="161"/>
        <v>Residual value (costumization)</v>
      </c>
      <c r="B248" s="62">
        <f t="shared" si="162"/>
        <v>-100000</v>
      </c>
      <c r="C248" s="62">
        <f t="shared" si="163"/>
        <v>-100000</v>
      </c>
      <c r="D248" s="62">
        <f t="shared" si="164"/>
        <v>-100000</v>
      </c>
      <c r="E248" s="62">
        <f t="shared" si="165"/>
        <v>-100000</v>
      </c>
      <c r="F248" s="62">
        <f t="shared" si="166"/>
        <v>-100000</v>
      </c>
      <c r="G248" s="62">
        <f t="shared" si="167"/>
        <v>-100000</v>
      </c>
      <c r="H248" s="62">
        <f t="shared" si="168"/>
        <v>-100000</v>
      </c>
      <c r="I248" s="62">
        <f t="shared" si="169"/>
        <v>-100000</v>
      </c>
      <c r="J248" s="62">
        <f t="shared" si="170"/>
        <v>-100000</v>
      </c>
      <c r="K248" s="62">
        <f t="shared" si="171"/>
        <v>-100000</v>
      </c>
      <c r="L248" s="62">
        <f t="shared" si="172"/>
        <v>-100000</v>
      </c>
      <c r="M248" s="62">
        <f t="shared" si="173"/>
        <v>-100000</v>
      </c>
      <c r="N248" s="62">
        <f t="shared" si="174"/>
        <v>-100000</v>
      </c>
      <c r="O248" s="62">
        <f t="shared" si="175"/>
        <v>-100000</v>
      </c>
      <c r="P248" s="62">
        <f t="shared" si="176"/>
        <v>-100000</v>
      </c>
      <c r="Q248" s="62">
        <f t="shared" si="177"/>
        <v>-100000</v>
      </c>
      <c r="R248" s="62">
        <f t="shared" si="178"/>
        <v>-100000</v>
      </c>
      <c r="S248" s="62">
        <f t="shared" si="179"/>
        <v>-100000</v>
      </c>
      <c r="T248" s="62">
        <f t="shared" si="180"/>
        <v>-100000</v>
      </c>
      <c r="U248" s="62">
        <f t="shared" si="181"/>
        <v>-100000</v>
      </c>
      <c r="V248" s="62">
        <f t="shared" si="182"/>
        <v>-100000</v>
      </c>
      <c r="W248" s="62">
        <f t="shared" si="183"/>
        <v>-100000</v>
      </c>
      <c r="X248" s="62">
        <f t="shared" si="184"/>
        <v>-100000</v>
      </c>
      <c r="Y248" s="62">
        <f t="shared" si="185"/>
        <v>-100000</v>
      </c>
      <c r="Z248" s="62">
        <f t="shared" si="186"/>
        <v>-100000</v>
      </c>
      <c r="AA248" s="62">
        <f t="shared" si="187"/>
        <v>-100000</v>
      </c>
      <c r="AB248" s="62">
        <f t="shared" si="188"/>
        <v>-100000</v>
      </c>
      <c r="AC248" s="62">
        <f t="shared" si="189"/>
        <v>-100000</v>
      </c>
    </row>
    <row r="249" spans="1:44" x14ac:dyDescent="0.25">
      <c r="A249" s="30" t="str">
        <f t="shared" si="161"/>
        <v>WACC</v>
      </c>
      <c r="B249" s="62">
        <f t="shared" si="162"/>
        <v>0.06</v>
      </c>
      <c r="C249" s="62">
        <f t="shared" si="163"/>
        <v>0.06</v>
      </c>
      <c r="D249" s="62">
        <f t="shared" si="164"/>
        <v>0.06</v>
      </c>
      <c r="E249" s="62">
        <f t="shared" si="165"/>
        <v>0.06</v>
      </c>
      <c r="F249" s="62">
        <f t="shared" si="166"/>
        <v>0.06</v>
      </c>
      <c r="G249" s="62">
        <f t="shared" si="167"/>
        <v>0.06</v>
      </c>
      <c r="H249" s="62">
        <f t="shared" si="168"/>
        <v>0.06</v>
      </c>
      <c r="I249" s="62">
        <f t="shared" si="169"/>
        <v>0.06</v>
      </c>
      <c r="J249" s="62">
        <f t="shared" si="170"/>
        <v>0.06</v>
      </c>
      <c r="K249" s="62">
        <f t="shared" si="171"/>
        <v>0.06</v>
      </c>
      <c r="L249" s="62">
        <f t="shared" si="172"/>
        <v>0.06</v>
      </c>
      <c r="M249" s="62">
        <f t="shared" si="173"/>
        <v>0.06</v>
      </c>
      <c r="N249" s="62">
        <f t="shared" si="174"/>
        <v>0.06</v>
      </c>
      <c r="O249" s="62">
        <f t="shared" si="175"/>
        <v>0.06</v>
      </c>
      <c r="P249" s="62">
        <f t="shared" si="176"/>
        <v>0.06</v>
      </c>
      <c r="Q249" s="62">
        <f t="shared" si="177"/>
        <v>0.06</v>
      </c>
      <c r="R249" s="62">
        <f t="shared" si="178"/>
        <v>0.06</v>
      </c>
      <c r="S249" s="62">
        <f t="shared" si="179"/>
        <v>0.06</v>
      </c>
      <c r="T249" s="62">
        <f t="shared" si="180"/>
        <v>0.06</v>
      </c>
      <c r="U249" s="62">
        <f t="shared" si="181"/>
        <v>0.06</v>
      </c>
      <c r="V249" s="62">
        <f t="shared" si="182"/>
        <v>0.06</v>
      </c>
      <c r="W249" s="62">
        <f t="shared" si="183"/>
        <v>0.06</v>
      </c>
      <c r="X249" s="62">
        <f t="shared" si="184"/>
        <v>0.06</v>
      </c>
      <c r="Y249" s="62">
        <f t="shared" si="185"/>
        <v>0.06</v>
      </c>
      <c r="Z249" s="62">
        <f t="shared" si="186"/>
        <v>0.06</v>
      </c>
      <c r="AA249" s="62">
        <f t="shared" si="187"/>
        <v>0.06</v>
      </c>
      <c r="AB249" s="62">
        <f t="shared" si="188"/>
        <v>0.06</v>
      </c>
      <c r="AC249" s="62">
        <f t="shared" si="189"/>
        <v>0.06</v>
      </c>
    </row>
    <row r="250" spans="1:44" x14ac:dyDescent="0.25">
      <c r="A250" s="30" t="str">
        <f t="shared" si="161"/>
        <v>Opex fix (admin, crew, insurance)</v>
      </c>
      <c r="B250" s="62">
        <f t="shared" si="162"/>
        <v>1208235.294117647</v>
      </c>
      <c r="C250" s="62">
        <f t="shared" si="163"/>
        <v>1208235.294117647</v>
      </c>
      <c r="D250" s="62">
        <f t="shared" si="164"/>
        <v>1208235.294117647</v>
      </c>
      <c r="E250" s="62">
        <f t="shared" si="165"/>
        <v>1208235.294117647</v>
      </c>
      <c r="F250" s="62">
        <f t="shared" si="166"/>
        <v>1208235.294117647</v>
      </c>
      <c r="G250" s="62">
        <f t="shared" si="167"/>
        <v>1208235.294117647</v>
      </c>
      <c r="H250" s="62">
        <f t="shared" si="168"/>
        <v>1208235.294117647</v>
      </c>
      <c r="I250" s="62">
        <f t="shared" si="169"/>
        <v>1208235.294117647</v>
      </c>
      <c r="J250" s="62">
        <f t="shared" si="170"/>
        <v>1208235.294117647</v>
      </c>
      <c r="K250" s="62">
        <f t="shared" si="171"/>
        <v>1208235.294117647</v>
      </c>
      <c r="L250" s="62">
        <f t="shared" si="172"/>
        <v>1208235.294117647</v>
      </c>
      <c r="M250" s="62">
        <f t="shared" si="173"/>
        <v>1208235.294117647</v>
      </c>
      <c r="N250" s="62">
        <f t="shared" si="174"/>
        <v>1208235.294117647</v>
      </c>
      <c r="O250" s="62">
        <f t="shared" si="175"/>
        <v>1208235.294117647</v>
      </c>
      <c r="P250" s="62">
        <f t="shared" si="176"/>
        <v>1208235.294117647</v>
      </c>
      <c r="Q250" s="62">
        <f t="shared" si="177"/>
        <v>1208235.294117647</v>
      </c>
      <c r="R250" s="62">
        <f t="shared" si="178"/>
        <v>1208235.294117647</v>
      </c>
      <c r="S250" s="62">
        <f t="shared" si="179"/>
        <v>1208235.294117647</v>
      </c>
      <c r="T250" s="62">
        <f t="shared" si="180"/>
        <v>1208235.294117647</v>
      </c>
      <c r="U250" s="62">
        <f t="shared" si="181"/>
        <v>1208235.294117647</v>
      </c>
      <c r="V250" s="62">
        <f t="shared" si="182"/>
        <v>1208235.294117647</v>
      </c>
      <c r="W250" s="62">
        <f t="shared" si="183"/>
        <v>1208235.294117647</v>
      </c>
      <c r="X250" s="62">
        <f t="shared" si="184"/>
        <v>1208235.294117647</v>
      </c>
      <c r="Y250" s="62">
        <f t="shared" si="185"/>
        <v>1208235.294117647</v>
      </c>
      <c r="Z250" s="62">
        <f t="shared" si="186"/>
        <v>1208235.294117647</v>
      </c>
      <c r="AA250" s="62">
        <f t="shared" si="187"/>
        <v>1208235.294117647</v>
      </c>
      <c r="AB250" s="62">
        <f t="shared" si="188"/>
        <v>1208235.294117647</v>
      </c>
      <c r="AC250" s="62">
        <f t="shared" si="189"/>
        <v>1208235.294117647</v>
      </c>
    </row>
    <row r="251" spans="1:44" x14ac:dyDescent="0.25">
      <c r="A251" s="30" t="str">
        <f t="shared" si="161"/>
        <v>Opex maintenance &amp; repair</v>
      </c>
      <c r="B251" s="62">
        <f t="shared" si="162"/>
        <v>338823.5294117647</v>
      </c>
      <c r="C251" s="62">
        <f t="shared" si="163"/>
        <v>338823.5294117647</v>
      </c>
      <c r="D251" s="62">
        <f t="shared" si="164"/>
        <v>338823.5294117647</v>
      </c>
      <c r="E251" s="62">
        <f t="shared" si="165"/>
        <v>338823.5294117647</v>
      </c>
      <c r="F251" s="62">
        <f t="shared" si="166"/>
        <v>338823.5294117647</v>
      </c>
      <c r="G251" s="62">
        <f t="shared" si="167"/>
        <v>338823.5294117647</v>
      </c>
      <c r="H251" s="62">
        <f t="shared" si="168"/>
        <v>338823.5294117647</v>
      </c>
      <c r="I251" s="62">
        <f t="shared" si="169"/>
        <v>338823.5294117647</v>
      </c>
      <c r="J251" s="62">
        <f t="shared" si="170"/>
        <v>338823.5294117647</v>
      </c>
      <c r="K251" s="62">
        <f t="shared" si="171"/>
        <v>338823.5294117647</v>
      </c>
      <c r="L251" s="62">
        <f t="shared" si="172"/>
        <v>338823.5294117647</v>
      </c>
      <c r="M251" s="62">
        <f t="shared" si="173"/>
        <v>338823.5294117647</v>
      </c>
      <c r="N251" s="62">
        <f t="shared" si="174"/>
        <v>338823.5294117647</v>
      </c>
      <c r="O251" s="62">
        <f t="shared" si="175"/>
        <v>338823.5294117647</v>
      </c>
      <c r="P251" s="62">
        <f t="shared" si="176"/>
        <v>338823.5294117647</v>
      </c>
      <c r="Q251" s="62">
        <f t="shared" si="177"/>
        <v>338823.5294117647</v>
      </c>
      <c r="R251" s="62">
        <f t="shared" si="178"/>
        <v>338823.5294117647</v>
      </c>
      <c r="S251" s="62">
        <f t="shared" si="179"/>
        <v>338823.5294117647</v>
      </c>
      <c r="T251" s="62">
        <f t="shared" si="180"/>
        <v>338823.5294117647</v>
      </c>
      <c r="U251" s="62">
        <f t="shared" si="181"/>
        <v>338823.5294117647</v>
      </c>
      <c r="V251" s="62">
        <f t="shared" si="182"/>
        <v>338823.5294117647</v>
      </c>
      <c r="W251" s="62">
        <f t="shared" si="183"/>
        <v>338823.5294117647</v>
      </c>
      <c r="X251" s="62">
        <f t="shared" si="184"/>
        <v>338823.5294117647</v>
      </c>
      <c r="Y251" s="62">
        <f t="shared" si="185"/>
        <v>338823.5294117647</v>
      </c>
      <c r="Z251" s="62">
        <f t="shared" si="186"/>
        <v>338823.5294117647</v>
      </c>
      <c r="AA251" s="62">
        <f t="shared" si="187"/>
        <v>338823.5294117647</v>
      </c>
      <c r="AB251" s="62">
        <f t="shared" si="188"/>
        <v>338823.5294117647</v>
      </c>
      <c r="AC251" s="62">
        <f t="shared" si="189"/>
        <v>338823.5294117647</v>
      </c>
    </row>
    <row r="252" spans="1:44" x14ac:dyDescent="0.25">
      <c r="A252" s="30" t="str">
        <f t="shared" si="161"/>
        <v>Opex var (mode-fees)</v>
      </c>
      <c r="B252" s="62">
        <f t="shared" si="162"/>
        <v>0.81280569096848254</v>
      </c>
      <c r="C252" s="62">
        <f t="shared" si="163"/>
        <v>0.81280569096848254</v>
      </c>
      <c r="D252" s="62">
        <f t="shared" si="164"/>
        <v>0.81280569096848254</v>
      </c>
      <c r="E252" s="62">
        <f t="shared" si="165"/>
        <v>0.81280569096848254</v>
      </c>
      <c r="F252" s="62">
        <f t="shared" si="166"/>
        <v>0.81280569096848254</v>
      </c>
      <c r="G252" s="62">
        <f t="shared" si="167"/>
        <v>0.81280569096848254</v>
      </c>
      <c r="H252" s="62">
        <f t="shared" si="168"/>
        <v>0.81280569096848254</v>
      </c>
      <c r="I252" s="62">
        <f t="shared" si="169"/>
        <v>0.81280569096848254</v>
      </c>
      <c r="J252" s="62">
        <f t="shared" si="170"/>
        <v>0.81280569096848254</v>
      </c>
      <c r="K252" s="62">
        <f t="shared" si="171"/>
        <v>0.81280569096848254</v>
      </c>
      <c r="L252" s="62">
        <f t="shared" si="172"/>
        <v>0.81280569096848254</v>
      </c>
      <c r="M252" s="62">
        <f t="shared" si="173"/>
        <v>0.81280569096848254</v>
      </c>
      <c r="N252" s="62">
        <f t="shared" si="174"/>
        <v>0.81280569096848254</v>
      </c>
      <c r="O252" s="62">
        <f t="shared" si="175"/>
        <v>0.81280569096848254</v>
      </c>
      <c r="P252" s="62">
        <f t="shared" si="176"/>
        <v>0.81280569096848254</v>
      </c>
      <c r="Q252" s="62">
        <f t="shared" si="177"/>
        <v>0.81280569096848254</v>
      </c>
      <c r="R252" s="62">
        <f t="shared" si="178"/>
        <v>0.81280569096848254</v>
      </c>
      <c r="S252" s="62">
        <f t="shared" si="179"/>
        <v>0.81280569096848254</v>
      </c>
      <c r="T252" s="62">
        <f t="shared" si="180"/>
        <v>0.81280569096848254</v>
      </c>
      <c r="U252" s="62">
        <f t="shared" si="181"/>
        <v>0.81280569096848254</v>
      </c>
      <c r="V252" s="62">
        <f t="shared" si="182"/>
        <v>0.81280569096848254</v>
      </c>
      <c r="W252" s="62">
        <f t="shared" si="183"/>
        <v>0.81280569096848254</v>
      </c>
      <c r="X252" s="62">
        <f t="shared" si="184"/>
        <v>0.81280569096848254</v>
      </c>
      <c r="Y252" s="62">
        <f t="shared" si="185"/>
        <v>0.81280569096848254</v>
      </c>
      <c r="Z252" s="62">
        <f t="shared" si="186"/>
        <v>0.81280569096848254</v>
      </c>
      <c r="AA252" s="62">
        <f t="shared" si="187"/>
        <v>0.81280569096848254</v>
      </c>
      <c r="AB252" s="62">
        <f t="shared" si="188"/>
        <v>0.81280569096848254</v>
      </c>
      <c r="AC252" s="62">
        <f t="shared" si="189"/>
        <v>0.81280569096848254</v>
      </c>
    </row>
    <row r="253" spans="1:44" x14ac:dyDescent="0.25">
      <c r="A253" s="30" t="str">
        <f t="shared" si="161"/>
        <v>Fuel Economy</v>
      </c>
      <c r="B253" s="62">
        <f t="shared" si="162"/>
        <v>588.84626218043502</v>
      </c>
      <c r="C253" s="62">
        <f t="shared" si="163"/>
        <v>588.7797515206795</v>
      </c>
      <c r="D253" s="62">
        <f t="shared" si="164"/>
        <v>588.68454299264499</v>
      </c>
      <c r="E253" s="62">
        <f t="shared" si="165"/>
        <v>588.54834049792862</v>
      </c>
      <c r="F253" s="62">
        <f t="shared" si="166"/>
        <v>588.35367707840635</v>
      </c>
      <c r="G253" s="62">
        <f t="shared" si="167"/>
        <v>588.07585031023859</v>
      </c>
      <c r="H253" s="62">
        <f t="shared" si="168"/>
        <v>587.68015683400074</v>
      </c>
      <c r="I253" s="62">
        <f t="shared" si="169"/>
        <v>587.11832882111048</v>
      </c>
      <c r="J253" s="62">
        <f t="shared" si="170"/>
        <v>586.32423891311498</v>
      </c>
      <c r="K253" s="62">
        <f t="shared" si="171"/>
        <v>585.20935100885799</v>
      </c>
      <c r="L253" s="62">
        <f t="shared" si="172"/>
        <v>583.65925210509909</v>
      </c>
      <c r="M253" s="62">
        <f t="shared" si="173"/>
        <v>581.53412449736095</v>
      </c>
      <c r="N253" s="62">
        <f t="shared" si="174"/>
        <v>578.67818071202885</v>
      </c>
      <c r="O253" s="62">
        <f t="shared" si="175"/>
        <v>574.94491045683674</v>
      </c>
      <c r="P253" s="62">
        <f t="shared" si="176"/>
        <v>570.24348757499536</v>
      </c>
      <c r="Q253" s="62">
        <f t="shared" si="177"/>
        <v>564.60191507115064</v>
      </c>
      <c r="R253" s="62">
        <f t="shared" si="178"/>
        <v>558.22257351659471</v>
      </c>
      <c r="S253" s="62">
        <f t="shared" si="179"/>
        <v>551.48792881122972</v>
      </c>
      <c r="T253" s="62">
        <f t="shared" si="180"/>
        <v>544.8858093168667</v>
      </c>
      <c r="U253" s="62">
        <f t="shared" si="181"/>
        <v>538.87576404606182</v>
      </c>
      <c r="V253" s="62">
        <f t="shared" si="182"/>
        <v>533.76808141278241</v>
      </c>
      <c r="W253" s="62">
        <f t="shared" si="183"/>
        <v>529.67774235765876</v>
      </c>
      <c r="X253" s="62">
        <f t="shared" si="184"/>
        <v>526.55663211639694</v>
      </c>
      <c r="Y253" s="62">
        <f t="shared" si="185"/>
        <v>524.26236577566647</v>
      </c>
      <c r="Z253" s="62">
        <f t="shared" si="186"/>
        <v>522.6219985324251</v>
      </c>
      <c r="AA253" s="62">
        <f t="shared" si="187"/>
        <v>521.47234334377424</v>
      </c>
      <c r="AB253" s="62">
        <f t="shared" si="188"/>
        <v>520.67786094508608</v>
      </c>
      <c r="AC253" s="62">
        <f t="shared" si="189"/>
        <v>520.13415704908732</v>
      </c>
    </row>
    <row r="254" spans="1:44" x14ac:dyDescent="0.25">
      <c r="A254" s="30" t="str">
        <f t="shared" si="161"/>
        <v>Fuel Cost</v>
      </c>
      <c r="B254" s="62">
        <f t="shared" si="162"/>
        <v>0.20959517810556494</v>
      </c>
      <c r="C254" s="62">
        <f t="shared" si="163"/>
        <v>0.20948849768499242</v>
      </c>
      <c r="D254" s="62">
        <f t="shared" si="164"/>
        <v>0.20933578703905767</v>
      </c>
      <c r="E254" s="62">
        <f t="shared" si="165"/>
        <v>0.20911732372095529</v>
      </c>
      <c r="F254" s="62">
        <f t="shared" si="166"/>
        <v>0.20880509143306247</v>
      </c>
      <c r="G254" s="62">
        <f t="shared" si="167"/>
        <v>0.20835946848204387</v>
      </c>
      <c r="H254" s="62">
        <f t="shared" si="168"/>
        <v>0.20772479207651681</v>
      </c>
      <c r="I254" s="62">
        <f t="shared" si="169"/>
        <v>0.20682364256266603</v>
      </c>
      <c r="J254" s="62">
        <f t="shared" si="170"/>
        <v>0.20554995431977732</v>
      </c>
      <c r="K254" s="62">
        <f t="shared" si="171"/>
        <v>0.20376171900600099</v>
      </c>
      <c r="L254" s="62">
        <f t="shared" si="172"/>
        <v>0.20127542277033145</v>
      </c>
      <c r="M254" s="62">
        <f t="shared" si="173"/>
        <v>0.19786680364375564</v>
      </c>
      <c r="N254" s="62">
        <f t="shared" si="174"/>
        <v>0.19328598479049669</v>
      </c>
      <c r="O254" s="62">
        <f t="shared" si="175"/>
        <v>0.18729796960016717</v>
      </c>
      <c r="P254" s="62">
        <f t="shared" si="176"/>
        <v>0.17975707657387874</v>
      </c>
      <c r="Q254" s="62">
        <f t="shared" si="177"/>
        <v>0.17070822140370084</v>
      </c>
      <c r="R254" s="62">
        <f t="shared" si="178"/>
        <v>0.16047601437827749</v>
      </c>
      <c r="S254" s="62">
        <f t="shared" si="179"/>
        <v>0.14967391540322711</v>
      </c>
      <c r="T254" s="62">
        <f t="shared" si="180"/>
        <v>0.13908438153124628</v>
      </c>
      <c r="U254" s="62">
        <f t="shared" si="181"/>
        <v>0.12944451087733477</v>
      </c>
      <c r="V254" s="62">
        <f t="shared" si="182"/>
        <v>0.12125199356548938</v>
      </c>
      <c r="W254" s="62">
        <f t="shared" si="183"/>
        <v>0.1146912543954242</v>
      </c>
      <c r="X254" s="62">
        <f t="shared" si="184"/>
        <v>0.10968511922228061</v>
      </c>
      <c r="Y254" s="62">
        <f t="shared" si="185"/>
        <v>0.10600520837739882</v>
      </c>
      <c r="Z254" s="62">
        <f t="shared" si="186"/>
        <v>0.10337412535934337</v>
      </c>
      <c r="AA254" s="62">
        <f t="shared" si="187"/>
        <v>0.10153012472110708</v>
      </c>
      <c r="AB254" s="62">
        <f t="shared" si="188"/>
        <v>0.10025580693894878</v>
      </c>
      <c r="AC254" s="62">
        <f t="shared" si="189"/>
        <v>9.9383727778927067E-2</v>
      </c>
    </row>
    <row r="255" spans="1:44" x14ac:dyDescent="0.25">
      <c r="A255" s="30" t="str">
        <f t="shared" ref="A255" si="190">A235</f>
        <v>Emission Cost</v>
      </c>
      <c r="B255" s="66">
        <f>$B235+($C235-$B235)*(1-Q235)</f>
        <v>0</v>
      </c>
      <c r="C255" s="66">
        <f t="shared" ref="C255:AC255" si="191">$B235+($C235-$B235)*(1-R235)</f>
        <v>0</v>
      </c>
      <c r="D255" s="66">
        <f t="shared" si="191"/>
        <v>0</v>
      </c>
      <c r="E255" s="66">
        <f t="shared" si="191"/>
        <v>0</v>
      </c>
      <c r="F255" s="66">
        <f t="shared" si="191"/>
        <v>0</v>
      </c>
      <c r="G255" s="66">
        <f t="shared" si="191"/>
        <v>0</v>
      </c>
      <c r="H255" s="66">
        <f t="shared" si="191"/>
        <v>0</v>
      </c>
      <c r="I255" s="66">
        <f t="shared" si="191"/>
        <v>0</v>
      </c>
      <c r="J255" s="66">
        <f t="shared" si="191"/>
        <v>0</v>
      </c>
      <c r="K255" s="66">
        <f t="shared" si="191"/>
        <v>0</v>
      </c>
      <c r="L255" s="66">
        <f t="shared" si="191"/>
        <v>0</v>
      </c>
      <c r="M255" s="66">
        <f t="shared" si="191"/>
        <v>0</v>
      </c>
      <c r="N255" s="66">
        <f t="shared" si="191"/>
        <v>0</v>
      </c>
      <c r="O255" s="66">
        <f t="shared" si="191"/>
        <v>0</v>
      </c>
      <c r="P255" s="66">
        <f t="shared" si="191"/>
        <v>0</v>
      </c>
      <c r="Q255" s="66">
        <f t="shared" si="191"/>
        <v>0</v>
      </c>
      <c r="R255" s="66">
        <f t="shared" si="191"/>
        <v>0</v>
      </c>
      <c r="S255" s="66">
        <f t="shared" si="191"/>
        <v>0</v>
      </c>
      <c r="T255" s="66">
        <f t="shared" si="191"/>
        <v>0</v>
      </c>
      <c r="U255" s="66">
        <f t="shared" si="191"/>
        <v>0</v>
      </c>
      <c r="V255" s="66">
        <f t="shared" si="191"/>
        <v>0</v>
      </c>
      <c r="W255" s="66">
        <f t="shared" si="191"/>
        <v>0</v>
      </c>
      <c r="X255" s="66">
        <f t="shared" si="191"/>
        <v>0</v>
      </c>
      <c r="Y255" s="66">
        <f t="shared" si="191"/>
        <v>0</v>
      </c>
      <c r="Z255" s="66">
        <f t="shared" si="191"/>
        <v>0</v>
      </c>
      <c r="AA255" s="66">
        <f t="shared" si="191"/>
        <v>0</v>
      </c>
      <c r="AB255" s="66">
        <f t="shared" si="191"/>
        <v>0</v>
      </c>
      <c r="AC255" s="66">
        <f t="shared" si="191"/>
        <v>0</v>
      </c>
    </row>
    <row r="256" spans="1:44" x14ac:dyDescent="0.25">
      <c r="A256" s="30" t="str">
        <f>A236</f>
        <v>Lifetime vehicle</v>
      </c>
      <c r="B256" s="62">
        <f>$B236+($C236-$B236)*(1-Q236)</f>
        <v>25</v>
      </c>
      <c r="C256" s="62">
        <f t="shared" ref="C256:L258" si="192">$B236+($C236-$B236)*(1-R236)</f>
        <v>25</v>
      </c>
      <c r="D256" s="62">
        <f t="shared" si="192"/>
        <v>25</v>
      </c>
      <c r="E256" s="62">
        <f t="shared" si="192"/>
        <v>25</v>
      </c>
      <c r="F256" s="62">
        <f t="shared" si="192"/>
        <v>25</v>
      </c>
      <c r="G256" s="62">
        <f t="shared" si="192"/>
        <v>25</v>
      </c>
      <c r="H256" s="62">
        <f t="shared" si="192"/>
        <v>25</v>
      </c>
      <c r="I256" s="62">
        <f t="shared" si="192"/>
        <v>25</v>
      </c>
      <c r="J256" s="62">
        <f t="shared" si="192"/>
        <v>25</v>
      </c>
      <c r="K256" s="62">
        <f t="shared" si="192"/>
        <v>25</v>
      </c>
      <c r="L256" s="62">
        <f t="shared" si="192"/>
        <v>25</v>
      </c>
      <c r="M256" s="62">
        <f t="shared" ref="M256:V258" si="193">$B236+($C236-$B236)*(1-AB236)</f>
        <v>25</v>
      </c>
      <c r="N256" s="62">
        <f t="shared" si="193"/>
        <v>25</v>
      </c>
      <c r="O256" s="62">
        <f t="shared" si="193"/>
        <v>25</v>
      </c>
      <c r="P256" s="62">
        <f t="shared" si="193"/>
        <v>25</v>
      </c>
      <c r="Q256" s="62">
        <f t="shared" si="193"/>
        <v>25</v>
      </c>
      <c r="R256" s="62">
        <f t="shared" si="193"/>
        <v>25</v>
      </c>
      <c r="S256" s="62">
        <f t="shared" si="193"/>
        <v>25</v>
      </c>
      <c r="T256" s="62">
        <f t="shared" si="193"/>
        <v>25</v>
      </c>
      <c r="U256" s="62">
        <f t="shared" si="193"/>
        <v>25</v>
      </c>
      <c r="V256" s="62">
        <f t="shared" si="193"/>
        <v>25</v>
      </c>
      <c r="W256" s="62">
        <f t="shared" ref="W256:AC258" si="194">$B236+($C236-$B236)*(1-AL236)</f>
        <v>25</v>
      </c>
      <c r="X256" s="62">
        <f t="shared" si="194"/>
        <v>25</v>
      </c>
      <c r="Y256" s="62">
        <f t="shared" si="194"/>
        <v>25</v>
      </c>
      <c r="Z256" s="62">
        <f t="shared" si="194"/>
        <v>25</v>
      </c>
      <c r="AA256" s="62">
        <f t="shared" si="194"/>
        <v>25</v>
      </c>
      <c r="AB256" s="62">
        <f t="shared" si="194"/>
        <v>25</v>
      </c>
      <c r="AC256" s="62">
        <f t="shared" si="194"/>
        <v>25</v>
      </c>
    </row>
    <row r="257" spans="1:29" x14ac:dyDescent="0.25">
      <c r="A257" s="30" t="str">
        <f>A237</f>
        <v>Lifetime costumization</v>
      </c>
      <c r="B257" s="62">
        <f>$B237+($C237-$B237)*(1-Q237)</f>
        <v>25</v>
      </c>
      <c r="C257" s="62">
        <f t="shared" si="192"/>
        <v>25</v>
      </c>
      <c r="D257" s="62">
        <f t="shared" si="192"/>
        <v>25</v>
      </c>
      <c r="E257" s="62">
        <f t="shared" si="192"/>
        <v>25</v>
      </c>
      <c r="F257" s="62">
        <f t="shared" si="192"/>
        <v>25</v>
      </c>
      <c r="G257" s="62">
        <f t="shared" si="192"/>
        <v>25</v>
      </c>
      <c r="H257" s="62">
        <f t="shared" si="192"/>
        <v>25</v>
      </c>
      <c r="I257" s="62">
        <f t="shared" si="192"/>
        <v>25</v>
      </c>
      <c r="J257" s="62">
        <f t="shared" si="192"/>
        <v>25</v>
      </c>
      <c r="K257" s="62">
        <f t="shared" si="192"/>
        <v>25</v>
      </c>
      <c r="L257" s="62">
        <f t="shared" si="192"/>
        <v>25</v>
      </c>
      <c r="M257" s="62">
        <f t="shared" si="193"/>
        <v>25</v>
      </c>
      <c r="N257" s="62">
        <f t="shared" si="193"/>
        <v>25</v>
      </c>
      <c r="O257" s="62">
        <f t="shared" si="193"/>
        <v>25</v>
      </c>
      <c r="P257" s="62">
        <f t="shared" si="193"/>
        <v>25</v>
      </c>
      <c r="Q257" s="62">
        <f t="shared" si="193"/>
        <v>25</v>
      </c>
      <c r="R257" s="62">
        <f t="shared" si="193"/>
        <v>25</v>
      </c>
      <c r="S257" s="62">
        <f t="shared" si="193"/>
        <v>25</v>
      </c>
      <c r="T257" s="62">
        <f t="shared" si="193"/>
        <v>25</v>
      </c>
      <c r="U257" s="62">
        <f t="shared" si="193"/>
        <v>25</v>
      </c>
      <c r="V257" s="62">
        <f t="shared" si="193"/>
        <v>25</v>
      </c>
      <c r="W257" s="62">
        <f t="shared" si="194"/>
        <v>25</v>
      </c>
      <c r="X257" s="62">
        <f t="shared" si="194"/>
        <v>25</v>
      </c>
      <c r="Y257" s="62">
        <f t="shared" si="194"/>
        <v>25</v>
      </c>
      <c r="Z257" s="62">
        <f t="shared" si="194"/>
        <v>25</v>
      </c>
      <c r="AA257" s="62">
        <f t="shared" si="194"/>
        <v>25</v>
      </c>
      <c r="AB257" s="62">
        <f t="shared" si="194"/>
        <v>25</v>
      </c>
      <c r="AC257" s="62">
        <f t="shared" si="194"/>
        <v>25</v>
      </c>
    </row>
    <row r="258" spans="1:29" x14ac:dyDescent="0.25">
      <c r="A258" s="30" t="str">
        <f>A238</f>
        <v>Tonnage .</v>
      </c>
      <c r="B258" s="62">
        <f>$B238+($C238-$B238)*(1-Q238)</f>
        <v>9450</v>
      </c>
      <c r="C258" s="62">
        <f t="shared" si="192"/>
        <v>9450</v>
      </c>
      <c r="D258" s="62">
        <f t="shared" si="192"/>
        <v>9450</v>
      </c>
      <c r="E258" s="62">
        <f t="shared" si="192"/>
        <v>9450</v>
      </c>
      <c r="F258" s="62">
        <f t="shared" si="192"/>
        <v>9450</v>
      </c>
      <c r="G258" s="62">
        <f t="shared" si="192"/>
        <v>9450</v>
      </c>
      <c r="H258" s="62">
        <f t="shared" si="192"/>
        <v>9450</v>
      </c>
      <c r="I258" s="62">
        <f t="shared" si="192"/>
        <v>9450</v>
      </c>
      <c r="J258" s="62">
        <f t="shared" si="192"/>
        <v>9450</v>
      </c>
      <c r="K258" s="62">
        <f t="shared" si="192"/>
        <v>9450</v>
      </c>
      <c r="L258" s="62">
        <f t="shared" si="192"/>
        <v>9450</v>
      </c>
      <c r="M258" s="62">
        <f t="shared" si="193"/>
        <v>9450</v>
      </c>
      <c r="N258" s="62">
        <f t="shared" si="193"/>
        <v>9450</v>
      </c>
      <c r="O258" s="62">
        <f t="shared" si="193"/>
        <v>9450</v>
      </c>
      <c r="P258" s="62">
        <f t="shared" si="193"/>
        <v>9450</v>
      </c>
      <c r="Q258" s="62">
        <f t="shared" si="193"/>
        <v>9450</v>
      </c>
      <c r="R258" s="62">
        <f t="shared" si="193"/>
        <v>9450</v>
      </c>
      <c r="S258" s="62">
        <f t="shared" si="193"/>
        <v>9450</v>
      </c>
      <c r="T258" s="62">
        <f t="shared" si="193"/>
        <v>9450</v>
      </c>
      <c r="U258" s="62">
        <f t="shared" si="193"/>
        <v>9450</v>
      </c>
      <c r="V258" s="62">
        <f t="shared" si="193"/>
        <v>9450</v>
      </c>
      <c r="W258" s="62">
        <f t="shared" si="194"/>
        <v>9450</v>
      </c>
      <c r="X258" s="62">
        <f t="shared" si="194"/>
        <v>9450</v>
      </c>
      <c r="Y258" s="62">
        <f t="shared" si="194"/>
        <v>9450</v>
      </c>
      <c r="Z258" s="62">
        <f t="shared" si="194"/>
        <v>9450</v>
      </c>
      <c r="AA258" s="62">
        <f t="shared" si="194"/>
        <v>9450</v>
      </c>
      <c r="AB258" s="62">
        <f t="shared" si="194"/>
        <v>9450</v>
      </c>
      <c r="AC258" s="62">
        <f t="shared" si="194"/>
        <v>9450</v>
      </c>
    </row>
    <row r="259" spans="1:29" x14ac:dyDescent="0.25">
      <c r="A259" s="30" t="str">
        <f>A239</f>
        <v>Market failure (av. utilization)</v>
      </c>
      <c r="B259" s="62">
        <f t="shared" ref="B259:K260" si="195">($B239+($C239-$B239)*(1-Q239))*B$44</f>
        <v>3685.5</v>
      </c>
      <c r="C259" s="62">
        <f t="shared" si="195"/>
        <v>3685.5</v>
      </c>
      <c r="D259" s="62">
        <f t="shared" si="195"/>
        <v>3685.5</v>
      </c>
      <c r="E259" s="62">
        <f t="shared" si="195"/>
        <v>3685.5</v>
      </c>
      <c r="F259" s="62">
        <f t="shared" si="195"/>
        <v>3685.5</v>
      </c>
      <c r="G259" s="62">
        <f t="shared" si="195"/>
        <v>3685.5</v>
      </c>
      <c r="H259" s="62">
        <f t="shared" si="195"/>
        <v>3685.5</v>
      </c>
      <c r="I259" s="62">
        <f t="shared" si="195"/>
        <v>3685.5</v>
      </c>
      <c r="J259" s="62">
        <f t="shared" si="195"/>
        <v>3685.5</v>
      </c>
      <c r="K259" s="62">
        <f t="shared" si="195"/>
        <v>3685.5</v>
      </c>
      <c r="L259" s="62">
        <f t="shared" ref="L259:U260" si="196">($B239+($C239-$B239)*(1-AA239))*L$44</f>
        <v>3685.5</v>
      </c>
      <c r="M259" s="62">
        <f t="shared" si="196"/>
        <v>3685.5</v>
      </c>
      <c r="N259" s="62">
        <f t="shared" si="196"/>
        <v>3685.5</v>
      </c>
      <c r="O259" s="62">
        <f t="shared" si="196"/>
        <v>3685.5</v>
      </c>
      <c r="P259" s="62">
        <f t="shared" si="196"/>
        <v>3685.5</v>
      </c>
      <c r="Q259" s="62">
        <f t="shared" si="196"/>
        <v>3685.5</v>
      </c>
      <c r="R259" s="62">
        <f t="shared" si="196"/>
        <v>3685.5</v>
      </c>
      <c r="S259" s="62">
        <f t="shared" si="196"/>
        <v>3685.5</v>
      </c>
      <c r="T259" s="62">
        <f t="shared" si="196"/>
        <v>3685.5</v>
      </c>
      <c r="U259" s="62">
        <f t="shared" si="196"/>
        <v>3685.5</v>
      </c>
      <c r="V259" s="62">
        <f t="shared" ref="V259:AC260" si="197">($B239+($C239-$B239)*(1-AK239))*V$44</f>
        <v>3685.5</v>
      </c>
      <c r="W259" s="62">
        <f t="shared" si="197"/>
        <v>3685.5</v>
      </c>
      <c r="X259" s="62">
        <f t="shared" si="197"/>
        <v>3685.5</v>
      </c>
      <c r="Y259" s="62">
        <f t="shared" si="197"/>
        <v>3685.5</v>
      </c>
      <c r="Z259" s="62">
        <f t="shared" si="197"/>
        <v>3685.5</v>
      </c>
      <c r="AA259" s="62">
        <f t="shared" si="197"/>
        <v>3685.5</v>
      </c>
      <c r="AB259" s="62">
        <f t="shared" si="197"/>
        <v>3685.5</v>
      </c>
      <c r="AC259" s="62">
        <f t="shared" si="197"/>
        <v>3685.5</v>
      </c>
    </row>
    <row r="260" spans="1:29" x14ac:dyDescent="0.25">
      <c r="A260" s="30" t="s">
        <v>73</v>
      </c>
      <c r="B260" s="62">
        <f t="shared" si="195"/>
        <v>944.5849078871745</v>
      </c>
      <c r="C260" s="62">
        <f t="shared" si="195"/>
        <v>944.40532910583465</v>
      </c>
      <c r="D260" s="62">
        <f t="shared" si="195"/>
        <v>944.14826608014141</v>
      </c>
      <c r="E260" s="62">
        <f t="shared" si="195"/>
        <v>943.78051934440748</v>
      </c>
      <c r="F260" s="62">
        <f t="shared" si="195"/>
        <v>943.25492811169715</v>
      </c>
      <c r="G260" s="62">
        <f t="shared" si="195"/>
        <v>942.50479583764434</v>
      </c>
      <c r="H260" s="62">
        <f t="shared" si="195"/>
        <v>941.43642345180217</v>
      </c>
      <c r="I260" s="62">
        <f t="shared" si="195"/>
        <v>939.91948781699818</v>
      </c>
      <c r="J260" s="62">
        <f t="shared" si="195"/>
        <v>937.77544506541028</v>
      </c>
      <c r="K260" s="62">
        <f t="shared" si="195"/>
        <v>934.76524772391656</v>
      </c>
      <c r="L260" s="62">
        <f t="shared" si="196"/>
        <v>930.57998068376753</v>
      </c>
      <c r="M260" s="62">
        <f t="shared" si="196"/>
        <v>924.84213614287444</v>
      </c>
      <c r="N260" s="62">
        <f t="shared" si="196"/>
        <v>917.13108792247806</v>
      </c>
      <c r="O260" s="62">
        <f t="shared" si="196"/>
        <v>907.05125823345929</v>
      </c>
      <c r="P260" s="62">
        <f t="shared" si="196"/>
        <v>894.35741645248754</v>
      </c>
      <c r="Q260" s="62">
        <f t="shared" si="196"/>
        <v>879.12517069210696</v>
      </c>
      <c r="R260" s="62">
        <f t="shared" si="196"/>
        <v>861.90094849480568</v>
      </c>
      <c r="S260" s="62">
        <f t="shared" si="196"/>
        <v>843.71740779032029</v>
      </c>
      <c r="T260" s="62">
        <f t="shared" si="196"/>
        <v>825.89168515554024</v>
      </c>
      <c r="U260" s="62">
        <f t="shared" si="196"/>
        <v>809.66456292436703</v>
      </c>
      <c r="V260" s="62">
        <f t="shared" si="197"/>
        <v>795.87381981451244</v>
      </c>
      <c r="W260" s="62">
        <f t="shared" si="197"/>
        <v>784.82990436567866</v>
      </c>
      <c r="X260" s="62">
        <f t="shared" si="197"/>
        <v>776.40290671427192</v>
      </c>
      <c r="Y260" s="62">
        <f t="shared" si="197"/>
        <v>770.20838759429932</v>
      </c>
      <c r="Z260" s="62">
        <f t="shared" si="197"/>
        <v>765.77939603754794</v>
      </c>
      <c r="AA260" s="62">
        <f t="shared" si="197"/>
        <v>762.6753270281904</v>
      </c>
      <c r="AB260" s="62">
        <f t="shared" si="197"/>
        <v>760.53022455173243</v>
      </c>
      <c r="AC260" s="62">
        <f t="shared" si="197"/>
        <v>759.0622240325356</v>
      </c>
    </row>
    <row r="261" spans="1:29" x14ac:dyDescent="0.25">
      <c r="A261" s="30" t="str">
        <f>A241</f>
        <v>Annual Mileage</v>
      </c>
      <c r="B261" s="62">
        <f t="shared" ref="B261:AC261" si="198">$B241+($C241-$B241)*(1-Q241)</f>
        <v>120000</v>
      </c>
      <c r="C261" s="62">
        <f t="shared" si="198"/>
        <v>120000</v>
      </c>
      <c r="D261" s="62">
        <f t="shared" si="198"/>
        <v>120000</v>
      </c>
      <c r="E261" s="62">
        <f t="shared" si="198"/>
        <v>120000</v>
      </c>
      <c r="F261" s="62">
        <f t="shared" si="198"/>
        <v>120000</v>
      </c>
      <c r="G261" s="62">
        <f t="shared" si="198"/>
        <v>120000</v>
      </c>
      <c r="H261" s="62">
        <f t="shared" si="198"/>
        <v>120000</v>
      </c>
      <c r="I261" s="62">
        <f t="shared" si="198"/>
        <v>120000</v>
      </c>
      <c r="J261" s="62">
        <f t="shared" si="198"/>
        <v>120000</v>
      </c>
      <c r="K261" s="62">
        <f t="shared" si="198"/>
        <v>120000</v>
      </c>
      <c r="L261" s="62">
        <f t="shared" si="198"/>
        <v>120000</v>
      </c>
      <c r="M261" s="62">
        <f t="shared" si="198"/>
        <v>120000</v>
      </c>
      <c r="N261" s="62">
        <f t="shared" si="198"/>
        <v>120000</v>
      </c>
      <c r="O261" s="62">
        <f t="shared" si="198"/>
        <v>120000</v>
      </c>
      <c r="P261" s="62">
        <f t="shared" si="198"/>
        <v>120000</v>
      </c>
      <c r="Q261" s="62">
        <f t="shared" si="198"/>
        <v>120000</v>
      </c>
      <c r="R261" s="62">
        <f t="shared" si="198"/>
        <v>120000</v>
      </c>
      <c r="S261" s="62">
        <f t="shared" si="198"/>
        <v>120000</v>
      </c>
      <c r="T261" s="62">
        <f t="shared" si="198"/>
        <v>120000</v>
      </c>
      <c r="U261" s="62">
        <f t="shared" si="198"/>
        <v>120000</v>
      </c>
      <c r="V261" s="62">
        <f t="shared" si="198"/>
        <v>120000</v>
      </c>
      <c r="W261" s="62">
        <f t="shared" si="198"/>
        <v>120000</v>
      </c>
      <c r="X261" s="62">
        <f t="shared" si="198"/>
        <v>120000</v>
      </c>
      <c r="Y261" s="62">
        <f t="shared" si="198"/>
        <v>120000</v>
      </c>
      <c r="Z261" s="62">
        <f t="shared" si="198"/>
        <v>120000</v>
      </c>
      <c r="AA261" s="62">
        <f t="shared" si="198"/>
        <v>120000</v>
      </c>
      <c r="AB261" s="62">
        <f t="shared" si="198"/>
        <v>120000</v>
      </c>
      <c r="AC261" s="62">
        <f t="shared" si="198"/>
        <v>120000</v>
      </c>
    </row>
    <row r="262" spans="1:29" ht="15.75" thickBot="1" x14ac:dyDescent="0.3">
      <c r="AC262" s="32"/>
    </row>
    <row r="263" spans="1:29" ht="15.75" thickBot="1" x14ac:dyDescent="0.3">
      <c r="A263" s="26" t="s">
        <v>208</v>
      </c>
      <c r="B263" s="27">
        <v>2023</v>
      </c>
      <c r="C263" s="27">
        <v>2024</v>
      </c>
      <c r="D263" s="27">
        <v>2025</v>
      </c>
      <c r="E263" s="27">
        <v>2026</v>
      </c>
      <c r="F263" s="27">
        <v>2027</v>
      </c>
      <c r="G263" s="27">
        <v>2028</v>
      </c>
      <c r="H263" s="27">
        <v>2029</v>
      </c>
      <c r="I263" s="27">
        <v>2030</v>
      </c>
      <c r="J263" s="27">
        <v>2031</v>
      </c>
      <c r="K263" s="27">
        <v>2032</v>
      </c>
      <c r="L263" s="27">
        <v>2033</v>
      </c>
      <c r="M263" s="27">
        <v>2034</v>
      </c>
      <c r="N263" s="27">
        <v>2035</v>
      </c>
      <c r="O263" s="27">
        <v>2036</v>
      </c>
      <c r="P263" s="27">
        <v>2037</v>
      </c>
      <c r="Q263" s="27">
        <v>2038</v>
      </c>
      <c r="R263" s="27">
        <v>2039</v>
      </c>
      <c r="S263" s="27">
        <v>2040</v>
      </c>
      <c r="T263" s="27">
        <v>2041</v>
      </c>
      <c r="U263" s="27">
        <v>2042</v>
      </c>
      <c r="V263" s="27">
        <v>2043</v>
      </c>
      <c r="W263" s="27">
        <v>2044</v>
      </c>
      <c r="X263" s="27">
        <v>2045</v>
      </c>
      <c r="Y263" s="27">
        <v>2046</v>
      </c>
      <c r="Z263" s="27">
        <v>2047</v>
      </c>
      <c r="AA263" s="27">
        <v>2048</v>
      </c>
      <c r="AB263" s="27">
        <v>2049</v>
      </c>
      <c r="AC263" s="28">
        <v>2050</v>
      </c>
    </row>
    <row r="264" spans="1:29" x14ac:dyDescent="0.25">
      <c r="A264" s="29" t="str">
        <f>A245</f>
        <v>Capex vehicle</v>
      </c>
      <c r="B264" s="63">
        <f>((1+B249)^B256)*B249/(((1+B249)^B256)-1)*(B245)</f>
        <v>2344997.5856047659</v>
      </c>
      <c r="C264" s="63">
        <f t="shared" ref="C264:AC264" si="199">((1+C249)^C256)*C249/(((1+C249)^C256)-1)*(C245)</f>
        <v>2344217.1490089451</v>
      </c>
      <c r="D264" s="63">
        <f t="shared" si="199"/>
        <v>2343099.9714048514</v>
      </c>
      <c r="E264" s="63">
        <f t="shared" si="199"/>
        <v>2341501.7702787537</v>
      </c>
      <c r="F264" s="63">
        <f t="shared" si="199"/>
        <v>2339217.5882089725</v>
      </c>
      <c r="G264" s="63">
        <f t="shared" si="199"/>
        <v>2335957.5667631798</v>
      </c>
      <c r="H264" s="63">
        <f t="shared" si="199"/>
        <v>2331314.496453566</v>
      </c>
      <c r="I264" s="63">
        <f t="shared" si="199"/>
        <v>2324722.0022063456</v>
      </c>
      <c r="J264" s="63">
        <f t="shared" si="199"/>
        <v>2315404.1450861497</v>
      </c>
      <c r="K264" s="63">
        <f t="shared" si="199"/>
        <v>2302322.0417974619</v>
      </c>
      <c r="L264" s="63">
        <f t="shared" si="199"/>
        <v>2284133.1692756363</v>
      </c>
      <c r="M264" s="63">
        <f t="shared" si="199"/>
        <v>2259196.9054952883</v>
      </c>
      <c r="N264" s="63">
        <f t="shared" si="199"/>
        <v>2225685.2390364991</v>
      </c>
      <c r="O264" s="63">
        <f t="shared" si="199"/>
        <v>2181879.0169970216</v>
      </c>
      <c r="P264" s="63">
        <f t="shared" si="199"/>
        <v>2126712.4845508407</v>
      </c>
      <c r="Q264" s="63">
        <f t="shared" si="199"/>
        <v>2060514.2291709851</v>
      </c>
      <c r="R264" s="63">
        <f t="shared" si="199"/>
        <v>1985658.9860457699</v>
      </c>
      <c r="S264" s="63">
        <f t="shared" si="199"/>
        <v>1906634.6130018148</v>
      </c>
      <c r="T264" s="63">
        <f t="shared" si="199"/>
        <v>1829165.2918084206</v>
      </c>
      <c r="U264" s="63">
        <f t="shared" si="199"/>
        <v>1758643.3741320807</v>
      </c>
      <c r="V264" s="63">
        <f t="shared" si="199"/>
        <v>1698709.7866213897</v>
      </c>
      <c r="W264" s="63">
        <f t="shared" si="199"/>
        <v>1650713.7165227169</v>
      </c>
      <c r="X264" s="63">
        <f t="shared" si="199"/>
        <v>1614090.584819823</v>
      </c>
      <c r="Y264" s="63">
        <f t="shared" si="199"/>
        <v>1587169.645838788</v>
      </c>
      <c r="Z264" s="63">
        <f t="shared" si="199"/>
        <v>1567921.5639235359</v>
      </c>
      <c r="AA264" s="63">
        <f t="shared" si="199"/>
        <v>1554431.5010509547</v>
      </c>
      <c r="AB264" s="63">
        <f t="shared" si="199"/>
        <v>1545109.0384419363</v>
      </c>
      <c r="AC264" s="63">
        <f t="shared" si="199"/>
        <v>1538729.2127224542</v>
      </c>
    </row>
    <row r="265" spans="1:29" x14ac:dyDescent="0.25">
      <c r="A265" s="30" t="str">
        <f>A246</f>
        <v>Residual value (vehicle)</v>
      </c>
      <c r="B265" s="62">
        <f>((1+B249)^B256)*B249/(((1+B249)^B256)-1)*(B246)</f>
        <v>-117417.38992255888</v>
      </c>
      <c r="C265" s="62">
        <f t="shared" ref="C265:AC265" si="200">((1+C249)^C256)*C249/(((1+C249)^C256)-1)*(C246)</f>
        <v>-117450.83720523692</v>
      </c>
      <c r="D265" s="62">
        <f t="shared" si="200"/>
        <v>-117498.71624541239</v>
      </c>
      <c r="E265" s="62">
        <f t="shared" si="200"/>
        <v>-117567.21057938797</v>
      </c>
      <c r="F265" s="62">
        <f t="shared" si="200"/>
        <v>-117665.10409666432</v>
      </c>
      <c r="G265" s="62">
        <f t="shared" si="200"/>
        <v>-117804.81930148401</v>
      </c>
      <c r="H265" s="62">
        <f t="shared" si="200"/>
        <v>-118003.80802903889</v>
      </c>
      <c r="I265" s="62">
        <f t="shared" si="200"/>
        <v>-118286.34349677691</v>
      </c>
      <c r="J265" s="62">
        <f t="shared" si="200"/>
        <v>-118685.68023049959</v>
      </c>
      <c r="K265" s="62">
        <f t="shared" si="200"/>
        <v>-119246.34180001476</v>
      </c>
      <c r="L265" s="62">
        <f t="shared" si="200"/>
        <v>-120025.864908093</v>
      </c>
      <c r="M265" s="62">
        <f t="shared" si="200"/>
        <v>-121094.56192725079</v>
      </c>
      <c r="N265" s="62">
        <f t="shared" si="200"/>
        <v>-122530.77620405605</v>
      </c>
      <c r="O265" s="62">
        <f t="shared" si="200"/>
        <v>-124408.18572003364</v>
      </c>
      <c r="P265" s="62">
        <f t="shared" si="200"/>
        <v>-126772.46568201284</v>
      </c>
      <c r="Q265" s="62">
        <f t="shared" si="200"/>
        <v>-129609.53376972093</v>
      </c>
      <c r="R265" s="62">
        <f t="shared" si="200"/>
        <v>-132817.61561794442</v>
      </c>
      <c r="S265" s="62">
        <f t="shared" si="200"/>
        <v>-136204.37446268537</v>
      </c>
      <c r="T265" s="62">
        <f t="shared" si="200"/>
        <v>-139524.48822811653</v>
      </c>
      <c r="U265" s="62">
        <f t="shared" si="200"/>
        <v>-142546.8561285311</v>
      </c>
      <c r="V265" s="62">
        <f t="shared" si="200"/>
        <v>-145115.43845041786</v>
      </c>
      <c r="W265" s="62">
        <f t="shared" si="200"/>
        <v>-147172.41288321812</v>
      </c>
      <c r="X265" s="62">
        <f t="shared" si="200"/>
        <v>-148741.975670485</v>
      </c>
      <c r="Y265" s="62">
        <f t="shared" si="200"/>
        <v>-149895.73019824366</v>
      </c>
      <c r="Z265" s="62">
        <f t="shared" si="200"/>
        <v>-150720.64799461162</v>
      </c>
      <c r="AA265" s="62">
        <f t="shared" si="200"/>
        <v>-151298.79354629366</v>
      </c>
      <c r="AB265" s="62">
        <f t="shared" si="200"/>
        <v>-151698.32765810873</v>
      </c>
      <c r="AC265" s="62">
        <f t="shared" si="200"/>
        <v>-151971.74876037225</v>
      </c>
    </row>
    <row r="266" spans="1:29" x14ac:dyDescent="0.25">
      <c r="A266" s="30" t="str">
        <f>A247</f>
        <v>Capex costumization</v>
      </c>
      <c r="B266" s="62">
        <f>((1+B249)^B257)*B249/(((1+B249)^B257)-1)*(B247)</f>
        <v>78226.718212273947</v>
      </c>
      <c r="C266" s="62">
        <f t="shared" ref="C266:AC266" si="201">((1+C249)^C257)*C249/(((1+C249)^C257)-1)*(C247)</f>
        <v>78226.718212273947</v>
      </c>
      <c r="D266" s="62">
        <f t="shared" si="201"/>
        <v>78226.718212273947</v>
      </c>
      <c r="E266" s="62">
        <f t="shared" si="201"/>
        <v>78226.718212273947</v>
      </c>
      <c r="F266" s="62">
        <f t="shared" si="201"/>
        <v>78226.718212273947</v>
      </c>
      <c r="G266" s="62">
        <f t="shared" si="201"/>
        <v>78226.718212273947</v>
      </c>
      <c r="H266" s="62">
        <f t="shared" si="201"/>
        <v>78226.718212273947</v>
      </c>
      <c r="I266" s="62">
        <f t="shared" si="201"/>
        <v>78226.718212273947</v>
      </c>
      <c r="J266" s="62">
        <f t="shared" si="201"/>
        <v>78226.718212273947</v>
      </c>
      <c r="K266" s="62">
        <f t="shared" si="201"/>
        <v>78226.718212273947</v>
      </c>
      <c r="L266" s="62">
        <f t="shared" si="201"/>
        <v>78226.718212273947</v>
      </c>
      <c r="M266" s="62">
        <f t="shared" si="201"/>
        <v>78226.718212273947</v>
      </c>
      <c r="N266" s="62">
        <f t="shared" si="201"/>
        <v>78226.718212273947</v>
      </c>
      <c r="O266" s="62">
        <f t="shared" si="201"/>
        <v>78226.718212273947</v>
      </c>
      <c r="P266" s="62">
        <f t="shared" si="201"/>
        <v>78226.718212273947</v>
      </c>
      <c r="Q266" s="62">
        <f t="shared" si="201"/>
        <v>78226.718212273947</v>
      </c>
      <c r="R266" s="62">
        <f t="shared" si="201"/>
        <v>78226.718212273947</v>
      </c>
      <c r="S266" s="62">
        <f t="shared" si="201"/>
        <v>78226.718212273947</v>
      </c>
      <c r="T266" s="62">
        <f t="shared" si="201"/>
        <v>78226.718212273947</v>
      </c>
      <c r="U266" s="62">
        <f t="shared" si="201"/>
        <v>78226.718212273947</v>
      </c>
      <c r="V266" s="62">
        <f t="shared" si="201"/>
        <v>78226.718212273947</v>
      </c>
      <c r="W266" s="62">
        <f t="shared" si="201"/>
        <v>78226.718212273947</v>
      </c>
      <c r="X266" s="62">
        <f t="shared" si="201"/>
        <v>78226.718212273947</v>
      </c>
      <c r="Y266" s="62">
        <f t="shared" si="201"/>
        <v>78226.718212273947</v>
      </c>
      <c r="Z266" s="62">
        <f t="shared" si="201"/>
        <v>78226.718212273947</v>
      </c>
      <c r="AA266" s="62">
        <f t="shared" si="201"/>
        <v>78226.718212273947</v>
      </c>
      <c r="AB266" s="62">
        <f t="shared" si="201"/>
        <v>78226.718212273947</v>
      </c>
      <c r="AC266" s="62">
        <f t="shared" si="201"/>
        <v>78226.718212273947</v>
      </c>
    </row>
    <row r="267" spans="1:29" x14ac:dyDescent="0.25">
      <c r="A267" s="30" t="str">
        <f>A248</f>
        <v>Residual value (costumization)</v>
      </c>
      <c r="B267" s="62">
        <f>((1+B249)^B257)*B249/(((1+B249)^B257)-1)*(B248)</f>
        <v>-7822.6718212273945</v>
      </c>
      <c r="C267" s="62">
        <f t="shared" ref="C267:AC267" si="202">((1+C249)^C257)*C249/(((1+C249)^C257)-1)*(C248)</f>
        <v>-7822.6718212273945</v>
      </c>
      <c r="D267" s="62">
        <f t="shared" si="202"/>
        <v>-7822.6718212273945</v>
      </c>
      <c r="E267" s="62">
        <f t="shared" si="202"/>
        <v>-7822.6718212273945</v>
      </c>
      <c r="F267" s="62">
        <f t="shared" si="202"/>
        <v>-7822.6718212273945</v>
      </c>
      <c r="G267" s="62">
        <f t="shared" si="202"/>
        <v>-7822.6718212273945</v>
      </c>
      <c r="H267" s="62">
        <f t="shared" si="202"/>
        <v>-7822.6718212273945</v>
      </c>
      <c r="I267" s="62">
        <f t="shared" si="202"/>
        <v>-7822.6718212273945</v>
      </c>
      <c r="J267" s="62">
        <f t="shared" si="202"/>
        <v>-7822.6718212273945</v>
      </c>
      <c r="K267" s="62">
        <f t="shared" si="202"/>
        <v>-7822.6718212273945</v>
      </c>
      <c r="L267" s="62">
        <f t="shared" si="202"/>
        <v>-7822.6718212273945</v>
      </c>
      <c r="M267" s="62">
        <f t="shared" si="202"/>
        <v>-7822.6718212273945</v>
      </c>
      <c r="N267" s="62">
        <f t="shared" si="202"/>
        <v>-7822.6718212273945</v>
      </c>
      <c r="O267" s="62">
        <f t="shared" si="202"/>
        <v>-7822.6718212273945</v>
      </c>
      <c r="P267" s="62">
        <f t="shared" si="202"/>
        <v>-7822.6718212273945</v>
      </c>
      <c r="Q267" s="62">
        <f t="shared" si="202"/>
        <v>-7822.6718212273945</v>
      </c>
      <c r="R267" s="62">
        <f t="shared" si="202"/>
        <v>-7822.6718212273945</v>
      </c>
      <c r="S267" s="62">
        <f t="shared" si="202"/>
        <v>-7822.6718212273945</v>
      </c>
      <c r="T267" s="62">
        <f t="shared" si="202"/>
        <v>-7822.6718212273945</v>
      </c>
      <c r="U267" s="62">
        <f t="shared" si="202"/>
        <v>-7822.6718212273945</v>
      </c>
      <c r="V267" s="62">
        <f t="shared" si="202"/>
        <v>-7822.6718212273945</v>
      </c>
      <c r="W267" s="62">
        <f t="shared" si="202"/>
        <v>-7822.6718212273945</v>
      </c>
      <c r="X267" s="62">
        <f t="shared" si="202"/>
        <v>-7822.6718212273945</v>
      </c>
      <c r="Y267" s="62">
        <f t="shared" si="202"/>
        <v>-7822.6718212273945</v>
      </c>
      <c r="Z267" s="62">
        <f t="shared" si="202"/>
        <v>-7822.6718212273945</v>
      </c>
      <c r="AA267" s="62">
        <f t="shared" si="202"/>
        <v>-7822.6718212273945</v>
      </c>
      <c r="AB267" s="62">
        <f t="shared" si="202"/>
        <v>-7822.6718212273945</v>
      </c>
      <c r="AC267" s="62">
        <f t="shared" si="202"/>
        <v>-7822.6718212273945</v>
      </c>
    </row>
    <row r="268" spans="1:29" x14ac:dyDescent="0.25">
      <c r="A268" s="30" t="str">
        <f t="shared" ref="A268:AC268" si="203">A250</f>
        <v>Opex fix (admin, crew, insurance)</v>
      </c>
      <c r="B268" s="62">
        <f t="shared" si="203"/>
        <v>1208235.294117647</v>
      </c>
      <c r="C268" s="62">
        <f t="shared" si="203"/>
        <v>1208235.294117647</v>
      </c>
      <c r="D268" s="62">
        <f t="shared" si="203"/>
        <v>1208235.294117647</v>
      </c>
      <c r="E268" s="62">
        <f t="shared" si="203"/>
        <v>1208235.294117647</v>
      </c>
      <c r="F268" s="62">
        <f t="shared" si="203"/>
        <v>1208235.294117647</v>
      </c>
      <c r="G268" s="62">
        <f t="shared" si="203"/>
        <v>1208235.294117647</v>
      </c>
      <c r="H268" s="62">
        <f t="shared" si="203"/>
        <v>1208235.294117647</v>
      </c>
      <c r="I268" s="62">
        <f t="shared" si="203"/>
        <v>1208235.294117647</v>
      </c>
      <c r="J268" s="62">
        <f t="shared" si="203"/>
        <v>1208235.294117647</v>
      </c>
      <c r="K268" s="62">
        <f t="shared" si="203"/>
        <v>1208235.294117647</v>
      </c>
      <c r="L268" s="62">
        <f t="shared" si="203"/>
        <v>1208235.294117647</v>
      </c>
      <c r="M268" s="62">
        <f t="shared" si="203"/>
        <v>1208235.294117647</v>
      </c>
      <c r="N268" s="62">
        <f t="shared" si="203"/>
        <v>1208235.294117647</v>
      </c>
      <c r="O268" s="62">
        <f t="shared" si="203"/>
        <v>1208235.294117647</v>
      </c>
      <c r="P268" s="62">
        <f t="shared" si="203"/>
        <v>1208235.294117647</v>
      </c>
      <c r="Q268" s="62">
        <f t="shared" si="203"/>
        <v>1208235.294117647</v>
      </c>
      <c r="R268" s="62">
        <f t="shared" si="203"/>
        <v>1208235.294117647</v>
      </c>
      <c r="S268" s="62">
        <f t="shared" si="203"/>
        <v>1208235.294117647</v>
      </c>
      <c r="T268" s="62">
        <f t="shared" si="203"/>
        <v>1208235.294117647</v>
      </c>
      <c r="U268" s="62">
        <f t="shared" si="203"/>
        <v>1208235.294117647</v>
      </c>
      <c r="V268" s="62">
        <f t="shared" si="203"/>
        <v>1208235.294117647</v>
      </c>
      <c r="W268" s="62">
        <f t="shared" si="203"/>
        <v>1208235.294117647</v>
      </c>
      <c r="X268" s="62">
        <f t="shared" si="203"/>
        <v>1208235.294117647</v>
      </c>
      <c r="Y268" s="62">
        <f t="shared" si="203"/>
        <v>1208235.294117647</v>
      </c>
      <c r="Z268" s="62">
        <f t="shared" si="203"/>
        <v>1208235.294117647</v>
      </c>
      <c r="AA268" s="62">
        <f t="shared" si="203"/>
        <v>1208235.294117647</v>
      </c>
      <c r="AB268" s="62">
        <f t="shared" si="203"/>
        <v>1208235.294117647</v>
      </c>
      <c r="AC268" s="62">
        <f t="shared" si="203"/>
        <v>1208235.294117647</v>
      </c>
    </row>
    <row r="269" spans="1:29" x14ac:dyDescent="0.25">
      <c r="A269" s="30" t="str">
        <f t="shared" ref="A269:AC269" si="204">A251</f>
        <v>Opex maintenance &amp; repair</v>
      </c>
      <c r="B269" s="62">
        <f t="shared" si="204"/>
        <v>338823.5294117647</v>
      </c>
      <c r="C269" s="62">
        <f t="shared" si="204"/>
        <v>338823.5294117647</v>
      </c>
      <c r="D269" s="62">
        <f t="shared" si="204"/>
        <v>338823.5294117647</v>
      </c>
      <c r="E269" s="62">
        <f t="shared" si="204"/>
        <v>338823.5294117647</v>
      </c>
      <c r="F269" s="62">
        <f t="shared" si="204"/>
        <v>338823.5294117647</v>
      </c>
      <c r="G269" s="62">
        <f t="shared" si="204"/>
        <v>338823.5294117647</v>
      </c>
      <c r="H269" s="62">
        <f t="shared" si="204"/>
        <v>338823.5294117647</v>
      </c>
      <c r="I269" s="62">
        <f t="shared" si="204"/>
        <v>338823.5294117647</v>
      </c>
      <c r="J269" s="62">
        <f t="shared" si="204"/>
        <v>338823.5294117647</v>
      </c>
      <c r="K269" s="62">
        <f t="shared" si="204"/>
        <v>338823.5294117647</v>
      </c>
      <c r="L269" s="62">
        <f t="shared" si="204"/>
        <v>338823.5294117647</v>
      </c>
      <c r="M269" s="62">
        <f t="shared" si="204"/>
        <v>338823.5294117647</v>
      </c>
      <c r="N269" s="62">
        <f t="shared" si="204"/>
        <v>338823.5294117647</v>
      </c>
      <c r="O269" s="62">
        <f t="shared" si="204"/>
        <v>338823.5294117647</v>
      </c>
      <c r="P269" s="62">
        <f t="shared" si="204"/>
        <v>338823.5294117647</v>
      </c>
      <c r="Q269" s="62">
        <f t="shared" si="204"/>
        <v>338823.5294117647</v>
      </c>
      <c r="R269" s="62">
        <f t="shared" si="204"/>
        <v>338823.5294117647</v>
      </c>
      <c r="S269" s="62">
        <f t="shared" si="204"/>
        <v>338823.5294117647</v>
      </c>
      <c r="T269" s="62">
        <f t="shared" si="204"/>
        <v>338823.5294117647</v>
      </c>
      <c r="U269" s="62">
        <f t="shared" si="204"/>
        <v>338823.5294117647</v>
      </c>
      <c r="V269" s="62">
        <f t="shared" si="204"/>
        <v>338823.5294117647</v>
      </c>
      <c r="W269" s="62">
        <f t="shared" si="204"/>
        <v>338823.5294117647</v>
      </c>
      <c r="X269" s="62">
        <f t="shared" si="204"/>
        <v>338823.5294117647</v>
      </c>
      <c r="Y269" s="62">
        <f t="shared" si="204"/>
        <v>338823.5294117647</v>
      </c>
      <c r="Z269" s="62">
        <f t="shared" si="204"/>
        <v>338823.5294117647</v>
      </c>
      <c r="AA269" s="62">
        <f t="shared" si="204"/>
        <v>338823.5294117647</v>
      </c>
      <c r="AB269" s="62">
        <f t="shared" si="204"/>
        <v>338823.5294117647</v>
      </c>
      <c r="AC269" s="62">
        <f t="shared" si="204"/>
        <v>338823.5294117647</v>
      </c>
    </row>
    <row r="270" spans="1:29" x14ac:dyDescent="0.25">
      <c r="A270" s="30" t="str">
        <f>A252</f>
        <v>Opex var (mode-fees)</v>
      </c>
      <c r="B270" s="62">
        <f>B252*B261</f>
        <v>97536.682916217906</v>
      </c>
      <c r="C270" s="62">
        <f t="shared" ref="C270:AC270" si="205">C252*C261</f>
        <v>97536.682916217906</v>
      </c>
      <c r="D270" s="62">
        <f t="shared" si="205"/>
        <v>97536.682916217906</v>
      </c>
      <c r="E270" s="62">
        <f t="shared" si="205"/>
        <v>97536.682916217906</v>
      </c>
      <c r="F270" s="62">
        <f t="shared" si="205"/>
        <v>97536.682916217906</v>
      </c>
      <c r="G270" s="62">
        <f t="shared" si="205"/>
        <v>97536.682916217906</v>
      </c>
      <c r="H270" s="62">
        <f t="shared" si="205"/>
        <v>97536.682916217906</v>
      </c>
      <c r="I270" s="62">
        <f t="shared" si="205"/>
        <v>97536.682916217906</v>
      </c>
      <c r="J270" s="62">
        <f t="shared" si="205"/>
        <v>97536.682916217906</v>
      </c>
      <c r="K270" s="62">
        <f t="shared" si="205"/>
        <v>97536.682916217906</v>
      </c>
      <c r="L270" s="62">
        <f t="shared" si="205"/>
        <v>97536.682916217906</v>
      </c>
      <c r="M270" s="62">
        <f t="shared" si="205"/>
        <v>97536.682916217906</v>
      </c>
      <c r="N270" s="62">
        <f t="shared" si="205"/>
        <v>97536.682916217906</v>
      </c>
      <c r="O270" s="62">
        <f t="shared" si="205"/>
        <v>97536.682916217906</v>
      </c>
      <c r="P270" s="62">
        <f t="shared" si="205"/>
        <v>97536.682916217906</v>
      </c>
      <c r="Q270" s="62">
        <f t="shared" si="205"/>
        <v>97536.682916217906</v>
      </c>
      <c r="R270" s="62">
        <f t="shared" si="205"/>
        <v>97536.682916217906</v>
      </c>
      <c r="S270" s="62">
        <f t="shared" si="205"/>
        <v>97536.682916217906</v>
      </c>
      <c r="T270" s="62">
        <f t="shared" si="205"/>
        <v>97536.682916217906</v>
      </c>
      <c r="U270" s="62">
        <f t="shared" si="205"/>
        <v>97536.682916217906</v>
      </c>
      <c r="V270" s="62">
        <f t="shared" si="205"/>
        <v>97536.682916217906</v>
      </c>
      <c r="W270" s="62">
        <f t="shared" si="205"/>
        <v>97536.682916217906</v>
      </c>
      <c r="X270" s="62">
        <f t="shared" si="205"/>
        <v>97536.682916217906</v>
      </c>
      <c r="Y270" s="62">
        <f t="shared" si="205"/>
        <v>97536.682916217906</v>
      </c>
      <c r="Z270" s="62">
        <f t="shared" si="205"/>
        <v>97536.682916217906</v>
      </c>
      <c r="AA270" s="62">
        <f t="shared" si="205"/>
        <v>97536.682916217906</v>
      </c>
      <c r="AB270" s="62">
        <f t="shared" si="205"/>
        <v>97536.682916217906</v>
      </c>
      <c r="AC270" s="62">
        <f t="shared" si="205"/>
        <v>97536.682916217906</v>
      </c>
    </row>
    <row r="271" spans="1:29" x14ac:dyDescent="0.25">
      <c r="A271" s="30" t="str">
        <f>A254</f>
        <v>Fuel Cost</v>
      </c>
      <c r="B271" s="62">
        <f>B253*B254*B261</f>
        <v>14810320.463820536</v>
      </c>
      <c r="C271" s="62">
        <f t="shared" ref="C271:AC271" si="206">C253*C254*C261</f>
        <v>14801110.273609234</v>
      </c>
      <c r="D271" s="62">
        <f t="shared" si="206"/>
        <v>14787929.0550112</v>
      </c>
      <c r="E271" s="62">
        <f t="shared" si="206"/>
        <v>14769078.461440364</v>
      </c>
      <c r="F271" s="62">
        <f t="shared" si="206"/>
        <v>14742149.200480217</v>
      </c>
      <c r="G271" s="62">
        <f t="shared" si="206"/>
        <v>14703740.591732077</v>
      </c>
      <c r="H271" s="62">
        <f t="shared" si="206"/>
        <v>14649088.606300512</v>
      </c>
      <c r="I271" s="62">
        <f t="shared" si="206"/>
        <v>14571594.165850461</v>
      </c>
      <c r="J271" s="62">
        <f t="shared" si="206"/>
        <v>14462270.46302028</v>
      </c>
      <c r="K271" s="62">
        <f t="shared" si="206"/>
        <v>14309191.600794135</v>
      </c>
      <c r="L271" s="62">
        <f t="shared" si="206"/>
        <v>14097151.526552314</v>
      </c>
      <c r="M271" s="62">
        <f t="shared" si="206"/>
        <v>13807955.810887519</v>
      </c>
      <c r="N271" s="62">
        <f t="shared" si="206"/>
        <v>13422045.8442837</v>
      </c>
      <c r="O271" s="62">
        <f t="shared" si="206"/>
        <v>12922321.723261854</v>
      </c>
      <c r="P271" s="62">
        <f t="shared" si="206"/>
        <v>12300636.271412892</v>
      </c>
      <c r="Q271" s="62">
        <f t="shared" si="206"/>
        <v>11565862.646750338</v>
      </c>
      <c r="R271" s="62">
        <f t="shared" si="206"/>
        <v>10749760.048071375</v>
      </c>
      <c r="S271" s="62">
        <f t="shared" si="206"/>
        <v>9905202.9123351518</v>
      </c>
      <c r="T271" s="62">
        <f t="shared" si="206"/>
        <v>9094212.6952786781</v>
      </c>
      <c r="U271" s="62">
        <f t="shared" si="206"/>
        <v>8370541.1640711045</v>
      </c>
      <c r="V271" s="62">
        <f t="shared" si="206"/>
        <v>7766453.2767511569</v>
      </c>
      <c r="W271" s="62">
        <f t="shared" si="206"/>
        <v>7289928.5635603443</v>
      </c>
      <c r="X271" s="62">
        <f t="shared" si="206"/>
        <v>6930651.2365163462</v>
      </c>
      <c r="Y271" s="62">
        <f t="shared" si="206"/>
        <v>6668944.9594173133</v>
      </c>
      <c r="Z271" s="62">
        <f t="shared" si="206"/>
        <v>6483071.0390209779</v>
      </c>
      <c r="AA271" s="62">
        <f t="shared" si="206"/>
        <v>6353418.2469961643</v>
      </c>
      <c r="AB271" s="62">
        <f t="shared" si="206"/>
        <v>6264117.4925154448</v>
      </c>
      <c r="AC271" s="62">
        <f t="shared" si="206"/>
        <v>6203144.5767225837</v>
      </c>
    </row>
    <row r="272" spans="1:29" ht="15.75" thickBot="1" x14ac:dyDescent="0.3">
      <c r="A272" s="59" t="str">
        <f>A235</f>
        <v>Emission Cost</v>
      </c>
      <c r="B272" s="62">
        <f>B255*B261</f>
        <v>0</v>
      </c>
      <c r="C272" s="62">
        <f t="shared" ref="C272:AC272" si="207">C255*C261</f>
        <v>0</v>
      </c>
      <c r="D272" s="62">
        <f t="shared" si="207"/>
        <v>0</v>
      </c>
      <c r="E272" s="62">
        <f t="shared" si="207"/>
        <v>0</v>
      </c>
      <c r="F272" s="62">
        <f t="shared" si="207"/>
        <v>0</v>
      </c>
      <c r="G272" s="62">
        <f t="shared" si="207"/>
        <v>0</v>
      </c>
      <c r="H272" s="62">
        <f t="shared" si="207"/>
        <v>0</v>
      </c>
      <c r="I272" s="62">
        <f t="shared" si="207"/>
        <v>0</v>
      </c>
      <c r="J272" s="62">
        <f t="shared" si="207"/>
        <v>0</v>
      </c>
      <c r="K272" s="62">
        <f t="shared" si="207"/>
        <v>0</v>
      </c>
      <c r="L272" s="62">
        <f t="shared" si="207"/>
        <v>0</v>
      </c>
      <c r="M272" s="62">
        <f t="shared" si="207"/>
        <v>0</v>
      </c>
      <c r="N272" s="62">
        <f t="shared" si="207"/>
        <v>0</v>
      </c>
      <c r="O272" s="62">
        <f t="shared" si="207"/>
        <v>0</v>
      </c>
      <c r="P272" s="62">
        <f t="shared" si="207"/>
        <v>0</v>
      </c>
      <c r="Q272" s="62">
        <f t="shared" si="207"/>
        <v>0</v>
      </c>
      <c r="R272" s="62">
        <f t="shared" si="207"/>
        <v>0</v>
      </c>
      <c r="S272" s="62">
        <f t="shared" si="207"/>
        <v>0</v>
      </c>
      <c r="T272" s="62">
        <f t="shared" si="207"/>
        <v>0</v>
      </c>
      <c r="U272" s="62">
        <f t="shared" si="207"/>
        <v>0</v>
      </c>
      <c r="V272" s="62">
        <f t="shared" si="207"/>
        <v>0</v>
      </c>
      <c r="W272" s="62">
        <f t="shared" si="207"/>
        <v>0</v>
      </c>
      <c r="X272" s="62">
        <f t="shared" si="207"/>
        <v>0</v>
      </c>
      <c r="Y272" s="62">
        <f t="shared" si="207"/>
        <v>0</v>
      </c>
      <c r="Z272" s="62">
        <f t="shared" si="207"/>
        <v>0</v>
      </c>
      <c r="AA272" s="62">
        <f t="shared" si="207"/>
        <v>0</v>
      </c>
      <c r="AB272" s="62">
        <f t="shared" si="207"/>
        <v>0</v>
      </c>
      <c r="AC272" s="62">
        <f t="shared" si="207"/>
        <v>0</v>
      </c>
    </row>
    <row r="273" spans="1:29" ht="15.75" thickBot="1" x14ac:dyDescent="0.3">
      <c r="A273" s="31" t="s">
        <v>209</v>
      </c>
      <c r="B273" s="64">
        <f>B264+B265+B266+B267+B268+B269+B270+B271+B272</f>
        <v>18752900.21233942</v>
      </c>
      <c r="C273" s="64">
        <f t="shared" ref="C273:AC273" si="208">C264+C265+C266+C267+C268+C269+C270+C271+C272</f>
        <v>18742876.138249617</v>
      </c>
      <c r="D273" s="64">
        <f t="shared" si="208"/>
        <v>18728529.863007315</v>
      </c>
      <c r="E273" s="64">
        <f t="shared" si="208"/>
        <v>18708012.573976405</v>
      </c>
      <c r="F273" s="64">
        <f t="shared" si="208"/>
        <v>18678701.237429202</v>
      </c>
      <c r="G273" s="64">
        <f t="shared" si="208"/>
        <v>18636892.892030448</v>
      </c>
      <c r="H273" s="64">
        <f t="shared" si="208"/>
        <v>18577398.847561717</v>
      </c>
      <c r="I273" s="64">
        <f t="shared" si="208"/>
        <v>18493029.377396706</v>
      </c>
      <c r="J273" s="64">
        <f t="shared" si="208"/>
        <v>18373988.480712608</v>
      </c>
      <c r="K273" s="64">
        <f t="shared" si="208"/>
        <v>18207266.853628259</v>
      </c>
      <c r="L273" s="64">
        <f t="shared" si="208"/>
        <v>17976258.383756533</v>
      </c>
      <c r="M273" s="64">
        <f t="shared" si="208"/>
        <v>17661057.707292233</v>
      </c>
      <c r="N273" s="64">
        <f t="shared" si="208"/>
        <v>17240199.859952819</v>
      </c>
      <c r="O273" s="64">
        <f t="shared" si="208"/>
        <v>16694792.107375517</v>
      </c>
      <c r="P273" s="64">
        <f t="shared" si="208"/>
        <v>16015575.843118396</v>
      </c>
      <c r="Q273" s="64">
        <f t="shared" si="208"/>
        <v>15211766.89498828</v>
      </c>
      <c r="R273" s="64">
        <f t="shared" si="208"/>
        <v>14317600.971335877</v>
      </c>
      <c r="S273" s="64">
        <f t="shared" si="208"/>
        <v>13390632.703710958</v>
      </c>
      <c r="T273" s="64">
        <f t="shared" si="208"/>
        <v>12498853.051695658</v>
      </c>
      <c r="U273" s="64">
        <f t="shared" si="208"/>
        <v>11701637.23491133</v>
      </c>
      <c r="V273" s="64">
        <f t="shared" si="208"/>
        <v>11035047.177758805</v>
      </c>
      <c r="W273" s="64">
        <f t="shared" si="208"/>
        <v>10508469.420036519</v>
      </c>
      <c r="X273" s="64">
        <f t="shared" si="208"/>
        <v>10110999.398502361</v>
      </c>
      <c r="Y273" s="64">
        <f t="shared" si="208"/>
        <v>9821218.4278945345</v>
      </c>
      <c r="Z273" s="64">
        <f t="shared" si="208"/>
        <v>9615271.5077865794</v>
      </c>
      <c r="AA273" s="64">
        <f t="shared" si="208"/>
        <v>9471550.5073375013</v>
      </c>
      <c r="AB273" s="64">
        <f t="shared" si="208"/>
        <v>9372527.756135948</v>
      </c>
      <c r="AC273" s="64">
        <f t="shared" si="208"/>
        <v>9304901.5935213417</v>
      </c>
    </row>
    <row r="274" spans="1:29" ht="15.75" thickBot="1" x14ac:dyDescent="0.3">
      <c r="AC274" s="32"/>
    </row>
    <row r="275" spans="1:29" ht="15.75" thickBot="1" x14ac:dyDescent="0.3">
      <c r="A275" s="26" t="s">
        <v>208</v>
      </c>
      <c r="B275" s="27">
        <v>2023</v>
      </c>
      <c r="C275" s="27">
        <v>2024</v>
      </c>
      <c r="D275" s="27">
        <v>2025</v>
      </c>
      <c r="E275" s="27">
        <v>2026</v>
      </c>
      <c r="F275" s="27">
        <v>2027</v>
      </c>
      <c r="G275" s="27">
        <v>2028</v>
      </c>
      <c r="H275" s="27">
        <v>2029</v>
      </c>
      <c r="I275" s="27">
        <v>2030</v>
      </c>
      <c r="J275" s="27">
        <v>2031</v>
      </c>
      <c r="K275" s="27">
        <v>2032</v>
      </c>
      <c r="L275" s="27">
        <v>2033</v>
      </c>
      <c r="M275" s="27">
        <v>2034</v>
      </c>
      <c r="N275" s="27">
        <v>2035</v>
      </c>
      <c r="O275" s="27">
        <v>2036</v>
      </c>
      <c r="P275" s="27">
        <v>2037</v>
      </c>
      <c r="Q275" s="27">
        <v>2038</v>
      </c>
      <c r="R275" s="27">
        <v>2039</v>
      </c>
      <c r="S275" s="27">
        <v>2040</v>
      </c>
      <c r="T275" s="27">
        <v>2041</v>
      </c>
      <c r="U275" s="27">
        <v>2042</v>
      </c>
      <c r="V275" s="27">
        <v>2043</v>
      </c>
      <c r="W275" s="27">
        <v>2044</v>
      </c>
      <c r="X275" s="27">
        <v>2045</v>
      </c>
      <c r="Y275" s="27">
        <v>2046</v>
      </c>
      <c r="Z275" s="27">
        <v>2047</v>
      </c>
      <c r="AA275" s="27">
        <v>2048</v>
      </c>
      <c r="AB275" s="27">
        <v>2049</v>
      </c>
      <c r="AC275" s="28">
        <v>2050</v>
      </c>
    </row>
    <row r="276" spans="1:29" x14ac:dyDescent="0.25">
      <c r="A276" s="29" t="str">
        <f t="shared" ref="A276:A283" si="209">A264</f>
        <v>Capex vehicle</v>
      </c>
      <c r="B276" s="65">
        <f>((1+B249)^B256)*B249/(((1+B249)^B256)-1)*(B245)/B261</f>
        <v>19.541646546706382</v>
      </c>
      <c r="C276" s="65">
        <f t="shared" ref="C276:AC276" si="210">((1+C249)^C256)*C249/(((1+C249)^C256)-1)*(C245)/C261</f>
        <v>19.535142908407877</v>
      </c>
      <c r="D276" s="65">
        <f t="shared" si="210"/>
        <v>19.525833095040429</v>
      </c>
      <c r="E276" s="65">
        <f t="shared" si="210"/>
        <v>19.512514752322947</v>
      </c>
      <c r="F276" s="65">
        <f t="shared" si="210"/>
        <v>19.493479901741438</v>
      </c>
      <c r="G276" s="65">
        <f t="shared" si="210"/>
        <v>19.466313056359834</v>
      </c>
      <c r="H276" s="65">
        <f t="shared" si="210"/>
        <v>19.427620803779718</v>
      </c>
      <c r="I276" s="65">
        <f t="shared" si="210"/>
        <v>19.372683351719548</v>
      </c>
      <c r="J276" s="65">
        <f t="shared" si="210"/>
        <v>19.295034542384581</v>
      </c>
      <c r="K276" s="65">
        <f t="shared" si="210"/>
        <v>19.186017014978848</v>
      </c>
      <c r="L276" s="65">
        <f t="shared" si="210"/>
        <v>19.03444307729697</v>
      </c>
      <c r="M276" s="65">
        <f t="shared" si="210"/>
        <v>18.826640879127403</v>
      </c>
      <c r="N276" s="65">
        <f t="shared" si="210"/>
        <v>18.547376991970825</v>
      </c>
      <c r="O276" s="65">
        <f t="shared" si="210"/>
        <v>18.182325141641847</v>
      </c>
      <c r="P276" s="65">
        <f t="shared" si="210"/>
        <v>17.722604037923674</v>
      </c>
      <c r="Q276" s="65">
        <f t="shared" si="210"/>
        <v>17.170951909758209</v>
      </c>
      <c r="R276" s="65">
        <f t="shared" si="210"/>
        <v>16.547158217048082</v>
      </c>
      <c r="S276" s="65">
        <f t="shared" si="210"/>
        <v>15.888621775015123</v>
      </c>
      <c r="T276" s="65">
        <f t="shared" si="210"/>
        <v>15.243044098403505</v>
      </c>
      <c r="U276" s="65">
        <f t="shared" si="210"/>
        <v>14.655361451100672</v>
      </c>
      <c r="V276" s="65">
        <f t="shared" si="210"/>
        <v>14.15591488851158</v>
      </c>
      <c r="W276" s="65">
        <f t="shared" si="210"/>
        <v>13.755947637689308</v>
      </c>
      <c r="X276" s="65">
        <f t="shared" si="210"/>
        <v>13.450754873498525</v>
      </c>
      <c r="Y276" s="65">
        <f t="shared" si="210"/>
        <v>13.226413715323233</v>
      </c>
      <c r="Z276" s="65">
        <f t="shared" si="210"/>
        <v>13.066013032696132</v>
      </c>
      <c r="AA276" s="65">
        <f t="shared" si="210"/>
        <v>12.953595842091289</v>
      </c>
      <c r="AB276" s="65">
        <f t="shared" si="210"/>
        <v>12.875908653682803</v>
      </c>
      <c r="AC276" s="65">
        <f t="shared" si="210"/>
        <v>12.822743439353784</v>
      </c>
    </row>
    <row r="277" spans="1:29" x14ac:dyDescent="0.25">
      <c r="A277" s="30" t="str">
        <f t="shared" si="209"/>
        <v>Residual value (vehicle)</v>
      </c>
      <c r="B277" s="66">
        <f>((1+B249)^B256)*B249/(((1+B249)^B256)-1)*(B246)/B261</f>
        <v>-0.97847824935465733</v>
      </c>
      <c r="C277" s="66">
        <f t="shared" ref="C277:AC277" si="211">((1+C249)^C256)*C249/(((1+C249)^C256)-1)*(C246)/C261</f>
        <v>-0.9787569767103077</v>
      </c>
      <c r="D277" s="66">
        <f t="shared" si="211"/>
        <v>-0.97915596871176991</v>
      </c>
      <c r="E277" s="66">
        <f t="shared" si="211"/>
        <v>-0.97972675482823313</v>
      </c>
      <c r="F277" s="66">
        <f t="shared" si="211"/>
        <v>-0.98054253413886938</v>
      </c>
      <c r="G277" s="66">
        <f t="shared" si="211"/>
        <v>-0.98170682751236671</v>
      </c>
      <c r="H277" s="66">
        <f t="shared" si="211"/>
        <v>-0.98336506690865744</v>
      </c>
      <c r="I277" s="66">
        <f t="shared" si="211"/>
        <v>-0.98571952913980765</v>
      </c>
      <c r="J277" s="66">
        <f t="shared" si="211"/>
        <v>-0.98904733525416333</v>
      </c>
      <c r="K277" s="66">
        <f t="shared" si="211"/>
        <v>-0.99371951500012301</v>
      </c>
      <c r="L277" s="66">
        <f t="shared" si="211"/>
        <v>-1.0002155409007751</v>
      </c>
      <c r="M277" s="66">
        <f t="shared" si="211"/>
        <v>-1.0091213493937565</v>
      </c>
      <c r="N277" s="66">
        <f t="shared" si="211"/>
        <v>-1.021089801700467</v>
      </c>
      <c r="O277" s="66">
        <f t="shared" si="211"/>
        <v>-1.0367348810002803</v>
      </c>
      <c r="P277" s="66">
        <f t="shared" si="211"/>
        <v>-1.0564372140167737</v>
      </c>
      <c r="Q277" s="66">
        <f t="shared" si="211"/>
        <v>-1.0800794480810079</v>
      </c>
      <c r="R277" s="66">
        <f t="shared" si="211"/>
        <v>-1.1068134634828701</v>
      </c>
      <c r="S277" s="66">
        <f t="shared" si="211"/>
        <v>-1.1350364538557114</v>
      </c>
      <c r="T277" s="66">
        <f t="shared" si="211"/>
        <v>-1.1627040685676377</v>
      </c>
      <c r="U277" s="66">
        <f t="shared" si="211"/>
        <v>-1.1878904677377591</v>
      </c>
      <c r="V277" s="66">
        <f t="shared" si="211"/>
        <v>-1.2092953204201489</v>
      </c>
      <c r="W277" s="66">
        <f t="shared" si="211"/>
        <v>-1.2264367740268176</v>
      </c>
      <c r="X277" s="66">
        <f t="shared" si="211"/>
        <v>-1.2395164639207084</v>
      </c>
      <c r="Y277" s="66">
        <f t="shared" si="211"/>
        <v>-1.2491310849853638</v>
      </c>
      <c r="Z277" s="66">
        <f t="shared" si="211"/>
        <v>-1.2560053999550969</v>
      </c>
      <c r="AA277" s="66">
        <f t="shared" si="211"/>
        <v>-1.2608232795524472</v>
      </c>
      <c r="AB277" s="66">
        <f t="shared" si="211"/>
        <v>-1.2641527304842395</v>
      </c>
      <c r="AC277" s="66">
        <f t="shared" si="211"/>
        <v>-1.2664312396697688</v>
      </c>
    </row>
    <row r="278" spans="1:29" x14ac:dyDescent="0.25">
      <c r="A278" s="30" t="str">
        <f t="shared" si="209"/>
        <v>Capex costumization</v>
      </c>
      <c r="B278" s="66">
        <f>((1+B249)^B257)*B249/(((1+B249)^B257)-1)*(B247)/B261</f>
        <v>0.65188931843561626</v>
      </c>
      <c r="C278" s="66">
        <f t="shared" ref="C278:AC278" si="212">((1+C249)^C257)*C249/(((1+C249)^C257)-1)*(C247)/C261</f>
        <v>0.65188931843561626</v>
      </c>
      <c r="D278" s="66">
        <f t="shared" si="212"/>
        <v>0.65188931843561626</v>
      </c>
      <c r="E278" s="66">
        <f t="shared" si="212"/>
        <v>0.65188931843561626</v>
      </c>
      <c r="F278" s="66">
        <f t="shared" si="212"/>
        <v>0.65188931843561626</v>
      </c>
      <c r="G278" s="66">
        <f t="shared" si="212"/>
        <v>0.65188931843561626</v>
      </c>
      <c r="H278" s="66">
        <f t="shared" si="212"/>
        <v>0.65188931843561626</v>
      </c>
      <c r="I278" s="66">
        <f t="shared" si="212"/>
        <v>0.65188931843561626</v>
      </c>
      <c r="J278" s="66">
        <f t="shared" si="212"/>
        <v>0.65188931843561626</v>
      </c>
      <c r="K278" s="66">
        <f t="shared" si="212"/>
        <v>0.65188931843561626</v>
      </c>
      <c r="L278" s="66">
        <f t="shared" si="212"/>
        <v>0.65188931843561626</v>
      </c>
      <c r="M278" s="66">
        <f t="shared" si="212"/>
        <v>0.65188931843561626</v>
      </c>
      <c r="N278" s="66">
        <f t="shared" si="212"/>
        <v>0.65188931843561626</v>
      </c>
      <c r="O278" s="66">
        <f t="shared" si="212"/>
        <v>0.65188931843561626</v>
      </c>
      <c r="P278" s="66">
        <f t="shared" si="212"/>
        <v>0.65188931843561626</v>
      </c>
      <c r="Q278" s="66">
        <f t="shared" si="212"/>
        <v>0.65188931843561626</v>
      </c>
      <c r="R278" s="66">
        <f t="shared" si="212"/>
        <v>0.65188931843561626</v>
      </c>
      <c r="S278" s="66">
        <f t="shared" si="212"/>
        <v>0.65188931843561626</v>
      </c>
      <c r="T278" s="66">
        <f t="shared" si="212"/>
        <v>0.65188931843561626</v>
      </c>
      <c r="U278" s="66">
        <f t="shared" si="212"/>
        <v>0.65188931843561626</v>
      </c>
      <c r="V278" s="66">
        <f t="shared" si="212"/>
        <v>0.65188931843561626</v>
      </c>
      <c r="W278" s="66">
        <f t="shared" si="212"/>
        <v>0.65188931843561626</v>
      </c>
      <c r="X278" s="66">
        <f t="shared" si="212"/>
        <v>0.65188931843561626</v>
      </c>
      <c r="Y278" s="66">
        <f t="shared" si="212"/>
        <v>0.65188931843561626</v>
      </c>
      <c r="Z278" s="66">
        <f t="shared" si="212"/>
        <v>0.65188931843561626</v>
      </c>
      <c r="AA278" s="66">
        <f t="shared" si="212"/>
        <v>0.65188931843561626</v>
      </c>
      <c r="AB278" s="66">
        <f t="shared" si="212"/>
        <v>0.65188931843561626</v>
      </c>
      <c r="AC278" s="66">
        <f t="shared" si="212"/>
        <v>0.65188931843561626</v>
      </c>
    </row>
    <row r="279" spans="1:29" x14ac:dyDescent="0.25">
      <c r="A279" s="30" t="str">
        <f t="shared" si="209"/>
        <v>Residual value (costumization)</v>
      </c>
      <c r="B279" s="66">
        <f>((1+B249)^B257)*B249/(((1+B249)^B257)-1)*(B248)/B261</f>
        <v>-6.5188931843561615E-2</v>
      </c>
      <c r="C279" s="66">
        <f t="shared" ref="C279:AC279" si="213">((1+C249)^C257)*C249/(((1+C249)^C257)-1)*(C248)/C261</f>
        <v>-6.5188931843561615E-2</v>
      </c>
      <c r="D279" s="66">
        <f t="shared" si="213"/>
        <v>-6.5188931843561615E-2</v>
      </c>
      <c r="E279" s="66">
        <f t="shared" si="213"/>
        <v>-6.5188931843561615E-2</v>
      </c>
      <c r="F279" s="66">
        <f t="shared" si="213"/>
        <v>-6.5188931843561615E-2</v>
      </c>
      <c r="G279" s="66">
        <f t="shared" si="213"/>
        <v>-6.5188931843561615E-2</v>
      </c>
      <c r="H279" s="66">
        <f t="shared" si="213"/>
        <v>-6.5188931843561615E-2</v>
      </c>
      <c r="I279" s="66">
        <f t="shared" si="213"/>
        <v>-6.5188931843561615E-2</v>
      </c>
      <c r="J279" s="66">
        <f t="shared" si="213"/>
        <v>-6.5188931843561615E-2</v>
      </c>
      <c r="K279" s="66">
        <f t="shared" si="213"/>
        <v>-6.5188931843561615E-2</v>
      </c>
      <c r="L279" s="66">
        <f t="shared" si="213"/>
        <v>-6.5188931843561615E-2</v>
      </c>
      <c r="M279" s="66">
        <f t="shared" si="213"/>
        <v>-6.5188931843561615E-2</v>
      </c>
      <c r="N279" s="66">
        <f t="shared" si="213"/>
        <v>-6.5188931843561615E-2</v>
      </c>
      <c r="O279" s="66">
        <f t="shared" si="213"/>
        <v>-6.5188931843561615E-2</v>
      </c>
      <c r="P279" s="66">
        <f t="shared" si="213"/>
        <v>-6.5188931843561615E-2</v>
      </c>
      <c r="Q279" s="66">
        <f t="shared" si="213"/>
        <v>-6.5188931843561615E-2</v>
      </c>
      <c r="R279" s="66">
        <f t="shared" si="213"/>
        <v>-6.5188931843561615E-2</v>
      </c>
      <c r="S279" s="66">
        <f t="shared" si="213"/>
        <v>-6.5188931843561615E-2</v>
      </c>
      <c r="T279" s="66">
        <f t="shared" si="213"/>
        <v>-6.5188931843561615E-2</v>
      </c>
      <c r="U279" s="66">
        <f t="shared" si="213"/>
        <v>-6.5188931843561615E-2</v>
      </c>
      <c r="V279" s="66">
        <f t="shared" si="213"/>
        <v>-6.5188931843561615E-2</v>
      </c>
      <c r="W279" s="66">
        <f t="shared" si="213"/>
        <v>-6.5188931843561615E-2</v>
      </c>
      <c r="X279" s="66">
        <f t="shared" si="213"/>
        <v>-6.5188931843561615E-2</v>
      </c>
      <c r="Y279" s="66">
        <f t="shared" si="213"/>
        <v>-6.5188931843561615E-2</v>
      </c>
      <c r="Z279" s="66">
        <f t="shared" si="213"/>
        <v>-6.5188931843561615E-2</v>
      </c>
      <c r="AA279" s="66">
        <f t="shared" si="213"/>
        <v>-6.5188931843561615E-2</v>
      </c>
      <c r="AB279" s="66">
        <f t="shared" si="213"/>
        <v>-6.5188931843561615E-2</v>
      </c>
      <c r="AC279" s="66">
        <f t="shared" si="213"/>
        <v>-6.5188931843561615E-2</v>
      </c>
    </row>
    <row r="280" spans="1:29" x14ac:dyDescent="0.25">
      <c r="A280" s="30" t="str">
        <f t="shared" si="209"/>
        <v>Opex fix (admin, crew, insurance)</v>
      </c>
      <c r="B280" s="66">
        <f>B250/B261</f>
        <v>10.068627450980392</v>
      </c>
      <c r="C280" s="66">
        <f t="shared" ref="C280:AC280" si="214">C250/C261</f>
        <v>10.068627450980392</v>
      </c>
      <c r="D280" s="66">
        <f t="shared" si="214"/>
        <v>10.068627450980392</v>
      </c>
      <c r="E280" s="66">
        <f t="shared" si="214"/>
        <v>10.068627450980392</v>
      </c>
      <c r="F280" s="66">
        <f t="shared" si="214"/>
        <v>10.068627450980392</v>
      </c>
      <c r="G280" s="66">
        <f t="shared" si="214"/>
        <v>10.068627450980392</v>
      </c>
      <c r="H280" s="66">
        <f t="shared" si="214"/>
        <v>10.068627450980392</v>
      </c>
      <c r="I280" s="66">
        <f t="shared" si="214"/>
        <v>10.068627450980392</v>
      </c>
      <c r="J280" s="66">
        <f t="shared" si="214"/>
        <v>10.068627450980392</v>
      </c>
      <c r="K280" s="66">
        <f t="shared" si="214"/>
        <v>10.068627450980392</v>
      </c>
      <c r="L280" s="66">
        <f t="shared" si="214"/>
        <v>10.068627450980392</v>
      </c>
      <c r="M280" s="66">
        <f t="shared" si="214"/>
        <v>10.068627450980392</v>
      </c>
      <c r="N280" s="66">
        <f t="shared" si="214"/>
        <v>10.068627450980392</v>
      </c>
      <c r="O280" s="66">
        <f t="shared" si="214"/>
        <v>10.068627450980392</v>
      </c>
      <c r="P280" s="66">
        <f t="shared" si="214"/>
        <v>10.068627450980392</v>
      </c>
      <c r="Q280" s="66">
        <f t="shared" si="214"/>
        <v>10.068627450980392</v>
      </c>
      <c r="R280" s="66">
        <f t="shared" si="214"/>
        <v>10.068627450980392</v>
      </c>
      <c r="S280" s="66">
        <f t="shared" si="214"/>
        <v>10.068627450980392</v>
      </c>
      <c r="T280" s="66">
        <f t="shared" si="214"/>
        <v>10.068627450980392</v>
      </c>
      <c r="U280" s="66">
        <f t="shared" si="214"/>
        <v>10.068627450980392</v>
      </c>
      <c r="V280" s="66">
        <f t="shared" si="214"/>
        <v>10.068627450980392</v>
      </c>
      <c r="W280" s="66">
        <f t="shared" si="214"/>
        <v>10.068627450980392</v>
      </c>
      <c r="X280" s="66">
        <f t="shared" si="214"/>
        <v>10.068627450980392</v>
      </c>
      <c r="Y280" s="66">
        <f t="shared" si="214"/>
        <v>10.068627450980392</v>
      </c>
      <c r="Z280" s="66">
        <f t="shared" si="214"/>
        <v>10.068627450980392</v>
      </c>
      <c r="AA280" s="66">
        <f t="shared" si="214"/>
        <v>10.068627450980392</v>
      </c>
      <c r="AB280" s="66">
        <f t="shared" si="214"/>
        <v>10.068627450980392</v>
      </c>
      <c r="AC280" s="66">
        <f t="shared" si="214"/>
        <v>10.068627450980392</v>
      </c>
    </row>
    <row r="281" spans="1:29" x14ac:dyDescent="0.25">
      <c r="A281" s="30" t="str">
        <f t="shared" si="209"/>
        <v>Opex maintenance &amp; repair</v>
      </c>
      <c r="B281" s="66">
        <f>B251/B261</f>
        <v>2.8235294117647056</v>
      </c>
      <c r="C281" s="66">
        <f t="shared" ref="C281:AC281" si="215">C251/C261</f>
        <v>2.8235294117647056</v>
      </c>
      <c r="D281" s="66">
        <f t="shared" si="215"/>
        <v>2.8235294117647056</v>
      </c>
      <c r="E281" s="66">
        <f t="shared" si="215"/>
        <v>2.8235294117647056</v>
      </c>
      <c r="F281" s="66">
        <f t="shared" si="215"/>
        <v>2.8235294117647056</v>
      </c>
      <c r="G281" s="66">
        <f t="shared" si="215"/>
        <v>2.8235294117647056</v>
      </c>
      <c r="H281" s="66">
        <f t="shared" si="215"/>
        <v>2.8235294117647056</v>
      </c>
      <c r="I281" s="66">
        <f t="shared" si="215"/>
        <v>2.8235294117647056</v>
      </c>
      <c r="J281" s="66">
        <f t="shared" si="215"/>
        <v>2.8235294117647056</v>
      </c>
      <c r="K281" s="66">
        <f t="shared" si="215"/>
        <v>2.8235294117647056</v>
      </c>
      <c r="L281" s="66">
        <f t="shared" si="215"/>
        <v>2.8235294117647056</v>
      </c>
      <c r="M281" s="66">
        <f t="shared" si="215"/>
        <v>2.8235294117647056</v>
      </c>
      <c r="N281" s="66">
        <f t="shared" si="215"/>
        <v>2.8235294117647056</v>
      </c>
      <c r="O281" s="66">
        <f t="shared" si="215"/>
        <v>2.8235294117647056</v>
      </c>
      <c r="P281" s="66">
        <f t="shared" si="215"/>
        <v>2.8235294117647056</v>
      </c>
      <c r="Q281" s="66">
        <f t="shared" si="215"/>
        <v>2.8235294117647056</v>
      </c>
      <c r="R281" s="66">
        <f t="shared" si="215"/>
        <v>2.8235294117647056</v>
      </c>
      <c r="S281" s="66">
        <f t="shared" si="215"/>
        <v>2.8235294117647056</v>
      </c>
      <c r="T281" s="66">
        <f t="shared" si="215"/>
        <v>2.8235294117647056</v>
      </c>
      <c r="U281" s="66">
        <f t="shared" si="215"/>
        <v>2.8235294117647056</v>
      </c>
      <c r="V281" s="66">
        <f t="shared" si="215"/>
        <v>2.8235294117647056</v>
      </c>
      <c r="W281" s="66">
        <f t="shared" si="215"/>
        <v>2.8235294117647056</v>
      </c>
      <c r="X281" s="66">
        <f t="shared" si="215"/>
        <v>2.8235294117647056</v>
      </c>
      <c r="Y281" s="66">
        <f t="shared" si="215"/>
        <v>2.8235294117647056</v>
      </c>
      <c r="Z281" s="66">
        <f t="shared" si="215"/>
        <v>2.8235294117647056</v>
      </c>
      <c r="AA281" s="66">
        <f t="shared" si="215"/>
        <v>2.8235294117647056</v>
      </c>
      <c r="AB281" s="66">
        <f t="shared" si="215"/>
        <v>2.8235294117647056</v>
      </c>
      <c r="AC281" s="66">
        <f t="shared" si="215"/>
        <v>2.8235294117647056</v>
      </c>
    </row>
    <row r="282" spans="1:29" x14ac:dyDescent="0.25">
      <c r="A282" s="30" t="str">
        <f t="shared" si="209"/>
        <v>Opex var (mode-fees)</v>
      </c>
      <c r="B282" s="66">
        <f>B252*B261/B261</f>
        <v>0.81280569096848254</v>
      </c>
      <c r="C282" s="66">
        <f t="shared" ref="C282:AC282" si="216">C252*C261/C261</f>
        <v>0.81280569096848254</v>
      </c>
      <c r="D282" s="66">
        <f t="shared" si="216"/>
        <v>0.81280569096848254</v>
      </c>
      <c r="E282" s="66">
        <f t="shared" si="216"/>
        <v>0.81280569096848254</v>
      </c>
      <c r="F282" s="66">
        <f t="shared" si="216"/>
        <v>0.81280569096848254</v>
      </c>
      <c r="G282" s="66">
        <f t="shared" si="216"/>
        <v>0.81280569096848254</v>
      </c>
      <c r="H282" s="66">
        <f t="shared" si="216"/>
        <v>0.81280569096848254</v>
      </c>
      <c r="I282" s="66">
        <f t="shared" si="216"/>
        <v>0.81280569096848254</v>
      </c>
      <c r="J282" s="66">
        <f t="shared" si="216"/>
        <v>0.81280569096848254</v>
      </c>
      <c r="K282" s="66">
        <f t="shared" si="216"/>
        <v>0.81280569096848254</v>
      </c>
      <c r="L282" s="66">
        <f t="shared" si="216"/>
        <v>0.81280569096848254</v>
      </c>
      <c r="M282" s="66">
        <f t="shared" si="216"/>
        <v>0.81280569096848254</v>
      </c>
      <c r="N282" s="66">
        <f t="shared" si="216"/>
        <v>0.81280569096848254</v>
      </c>
      <c r="O282" s="66">
        <f t="shared" si="216"/>
        <v>0.81280569096848254</v>
      </c>
      <c r="P282" s="66">
        <f t="shared" si="216"/>
        <v>0.81280569096848254</v>
      </c>
      <c r="Q282" s="66">
        <f t="shared" si="216"/>
        <v>0.81280569096848254</v>
      </c>
      <c r="R282" s="66">
        <f t="shared" si="216"/>
        <v>0.81280569096848254</v>
      </c>
      <c r="S282" s="66">
        <f t="shared" si="216"/>
        <v>0.81280569096848254</v>
      </c>
      <c r="T282" s="66">
        <f t="shared" si="216"/>
        <v>0.81280569096848254</v>
      </c>
      <c r="U282" s="66">
        <f t="shared" si="216"/>
        <v>0.81280569096848254</v>
      </c>
      <c r="V282" s="66">
        <f t="shared" si="216"/>
        <v>0.81280569096848254</v>
      </c>
      <c r="W282" s="66">
        <f t="shared" si="216"/>
        <v>0.81280569096848254</v>
      </c>
      <c r="X282" s="66">
        <f t="shared" si="216"/>
        <v>0.81280569096848254</v>
      </c>
      <c r="Y282" s="66">
        <f t="shared" si="216"/>
        <v>0.81280569096848254</v>
      </c>
      <c r="Z282" s="66">
        <f t="shared" si="216"/>
        <v>0.81280569096848254</v>
      </c>
      <c r="AA282" s="66">
        <f t="shared" si="216"/>
        <v>0.81280569096848254</v>
      </c>
      <c r="AB282" s="66">
        <f t="shared" si="216"/>
        <v>0.81280569096848254</v>
      </c>
      <c r="AC282" s="66">
        <f t="shared" si="216"/>
        <v>0.81280569096848254</v>
      </c>
    </row>
    <row r="283" spans="1:29" x14ac:dyDescent="0.25">
      <c r="A283" s="30" t="str">
        <f t="shared" si="209"/>
        <v>Fuel Cost</v>
      </c>
      <c r="B283" s="66">
        <f>B253*B254*B261/B261</f>
        <v>123.41933719850446</v>
      </c>
      <c r="C283" s="66">
        <f t="shared" ref="C283:AC283" si="217">C253*C254*C261/C261</f>
        <v>123.34258561341028</v>
      </c>
      <c r="D283" s="66">
        <f t="shared" si="217"/>
        <v>123.23274212509334</v>
      </c>
      <c r="E283" s="66">
        <f t="shared" si="217"/>
        <v>123.07565384533636</v>
      </c>
      <c r="F283" s="66">
        <f t="shared" si="217"/>
        <v>122.85124333733515</v>
      </c>
      <c r="G283" s="66">
        <f t="shared" si="217"/>
        <v>122.53117159776731</v>
      </c>
      <c r="H283" s="66">
        <f t="shared" si="217"/>
        <v>122.0757383858376</v>
      </c>
      <c r="I283" s="66">
        <f t="shared" si="217"/>
        <v>121.42995138208717</v>
      </c>
      <c r="J283" s="66">
        <f t="shared" si="217"/>
        <v>120.51892052516899</v>
      </c>
      <c r="K283" s="66">
        <f t="shared" si="217"/>
        <v>119.24326333995113</v>
      </c>
      <c r="L283" s="66">
        <f t="shared" si="217"/>
        <v>117.47626272126928</v>
      </c>
      <c r="M283" s="66">
        <f t="shared" si="217"/>
        <v>115.06629842406267</v>
      </c>
      <c r="N283" s="66">
        <f t="shared" si="217"/>
        <v>111.85038203569751</v>
      </c>
      <c r="O283" s="66">
        <f t="shared" si="217"/>
        <v>107.68601436051544</v>
      </c>
      <c r="P283" s="66">
        <f t="shared" si="217"/>
        <v>102.5053022617741</v>
      </c>
      <c r="Q283" s="66">
        <f t="shared" si="217"/>
        <v>96.38218872291948</v>
      </c>
      <c r="R283" s="66">
        <f t="shared" si="217"/>
        <v>89.581333733928119</v>
      </c>
      <c r="S283" s="66">
        <f t="shared" si="217"/>
        <v>82.543357602792938</v>
      </c>
      <c r="T283" s="66">
        <f t="shared" si="217"/>
        <v>75.78510579398899</v>
      </c>
      <c r="U283" s="66">
        <f t="shared" si="217"/>
        <v>69.754509700592536</v>
      </c>
      <c r="V283" s="66">
        <f t="shared" si="217"/>
        <v>64.720443972926304</v>
      </c>
      <c r="W283" s="66">
        <f t="shared" si="217"/>
        <v>60.7494046963362</v>
      </c>
      <c r="X283" s="66">
        <f t="shared" si="217"/>
        <v>57.755426970969552</v>
      </c>
      <c r="Y283" s="66">
        <f t="shared" si="217"/>
        <v>55.574541328477608</v>
      </c>
      <c r="Z283" s="66">
        <f t="shared" si="217"/>
        <v>54.02559199184148</v>
      </c>
      <c r="AA283" s="66">
        <f t="shared" si="217"/>
        <v>52.945152058301368</v>
      </c>
      <c r="AB283" s="66">
        <f t="shared" si="217"/>
        <v>52.200979104295371</v>
      </c>
      <c r="AC283" s="66">
        <f t="shared" si="217"/>
        <v>51.692871472688196</v>
      </c>
    </row>
    <row r="284" spans="1:29" ht="15.75" thickBot="1" x14ac:dyDescent="0.3">
      <c r="A284" s="59" t="str">
        <f t="shared" ref="A284" si="218">A272</f>
        <v>Emission Cost</v>
      </c>
      <c r="B284" s="66">
        <f>B255</f>
        <v>0</v>
      </c>
      <c r="C284" s="66">
        <f t="shared" ref="C284:AC284" si="219">C255</f>
        <v>0</v>
      </c>
      <c r="D284" s="66">
        <f t="shared" si="219"/>
        <v>0</v>
      </c>
      <c r="E284" s="66">
        <f t="shared" si="219"/>
        <v>0</v>
      </c>
      <c r="F284" s="66">
        <f t="shared" si="219"/>
        <v>0</v>
      </c>
      <c r="G284" s="66">
        <f t="shared" si="219"/>
        <v>0</v>
      </c>
      <c r="H284" s="66">
        <f t="shared" si="219"/>
        <v>0</v>
      </c>
      <c r="I284" s="66">
        <f t="shared" si="219"/>
        <v>0</v>
      </c>
      <c r="J284" s="66">
        <f t="shared" si="219"/>
        <v>0</v>
      </c>
      <c r="K284" s="66">
        <f t="shared" si="219"/>
        <v>0</v>
      </c>
      <c r="L284" s="66">
        <f t="shared" si="219"/>
        <v>0</v>
      </c>
      <c r="M284" s="66">
        <f t="shared" si="219"/>
        <v>0</v>
      </c>
      <c r="N284" s="66">
        <f t="shared" si="219"/>
        <v>0</v>
      </c>
      <c r="O284" s="66">
        <f t="shared" si="219"/>
        <v>0</v>
      </c>
      <c r="P284" s="66">
        <f t="shared" si="219"/>
        <v>0</v>
      </c>
      <c r="Q284" s="66">
        <f t="shared" si="219"/>
        <v>0</v>
      </c>
      <c r="R284" s="66">
        <f t="shared" si="219"/>
        <v>0</v>
      </c>
      <c r="S284" s="66">
        <f t="shared" si="219"/>
        <v>0</v>
      </c>
      <c r="T284" s="66">
        <f t="shared" si="219"/>
        <v>0</v>
      </c>
      <c r="U284" s="66">
        <f t="shared" si="219"/>
        <v>0</v>
      </c>
      <c r="V284" s="66">
        <f t="shared" si="219"/>
        <v>0</v>
      </c>
      <c r="W284" s="66">
        <f t="shared" si="219"/>
        <v>0</v>
      </c>
      <c r="X284" s="66">
        <f t="shared" si="219"/>
        <v>0</v>
      </c>
      <c r="Y284" s="66">
        <f t="shared" si="219"/>
        <v>0</v>
      </c>
      <c r="Z284" s="66">
        <f t="shared" si="219"/>
        <v>0</v>
      </c>
      <c r="AA284" s="66">
        <f t="shared" si="219"/>
        <v>0</v>
      </c>
      <c r="AB284" s="66">
        <f t="shared" si="219"/>
        <v>0</v>
      </c>
      <c r="AC284" s="66">
        <f t="shared" si="219"/>
        <v>0</v>
      </c>
    </row>
    <row r="285" spans="1:29" ht="15.75" thickBot="1" x14ac:dyDescent="0.3">
      <c r="A285" s="31" t="s">
        <v>63</v>
      </c>
      <c r="B285" s="76">
        <f>B276+B277+B278-B279+B280+B281+B282+B283+B284</f>
        <v>156.40454629984893</v>
      </c>
      <c r="C285" s="76">
        <f t="shared" ref="C285:AC285" si="220">C276+C277+C278-C279+C280+C281+C282+C283+C284</f>
        <v>156.32101234910061</v>
      </c>
      <c r="D285" s="76">
        <f t="shared" si="220"/>
        <v>156.20146005541474</v>
      </c>
      <c r="E285" s="76">
        <f t="shared" si="220"/>
        <v>156.03048264682383</v>
      </c>
      <c r="F285" s="76">
        <f t="shared" si="220"/>
        <v>155.78622150893045</v>
      </c>
      <c r="G285" s="76">
        <f t="shared" si="220"/>
        <v>155.43781863060752</v>
      </c>
      <c r="H285" s="76">
        <f t="shared" si="220"/>
        <v>154.94203492670141</v>
      </c>
      <c r="I285" s="76">
        <f t="shared" si="220"/>
        <v>154.23895600865967</v>
      </c>
      <c r="J285" s="76">
        <f t="shared" si="220"/>
        <v>153.24694853629217</v>
      </c>
      <c r="K285" s="76">
        <f t="shared" si="220"/>
        <v>151.85760164392261</v>
      </c>
      <c r="L285" s="76">
        <f t="shared" si="220"/>
        <v>149.93253106165824</v>
      </c>
      <c r="M285" s="76">
        <f t="shared" si="220"/>
        <v>147.30585875778908</v>
      </c>
      <c r="N285" s="76">
        <f t="shared" si="220"/>
        <v>143.79871002996063</v>
      </c>
      <c r="O285" s="76">
        <f t="shared" si="220"/>
        <v>139.25364542514976</v>
      </c>
      <c r="P285" s="76">
        <f t="shared" si="220"/>
        <v>133.59350988967375</v>
      </c>
      <c r="Q285" s="76">
        <f t="shared" si="220"/>
        <v>126.89510198858943</v>
      </c>
      <c r="R285" s="76">
        <f t="shared" si="220"/>
        <v>119.44371929148609</v>
      </c>
      <c r="S285" s="76">
        <f t="shared" si="220"/>
        <v>111.7189837279451</v>
      </c>
      <c r="T285" s="76">
        <f t="shared" si="220"/>
        <v>104.28748662781761</v>
      </c>
      <c r="U285" s="76">
        <f t="shared" si="220"/>
        <v>97.644021487948208</v>
      </c>
      <c r="V285" s="76">
        <f t="shared" si="220"/>
        <v>92.089104345010497</v>
      </c>
      <c r="W285" s="76">
        <f t="shared" si="220"/>
        <v>87.700956363991452</v>
      </c>
      <c r="X285" s="76">
        <f t="shared" si="220"/>
        <v>84.388706184540126</v>
      </c>
      <c r="Y285" s="76">
        <f t="shared" si="220"/>
        <v>81.973864762808233</v>
      </c>
      <c r="Z285" s="76">
        <f t="shared" si="220"/>
        <v>80.257640428575272</v>
      </c>
      <c r="AA285" s="76">
        <f t="shared" si="220"/>
        <v>79.059965424832967</v>
      </c>
      <c r="AB285" s="76">
        <f t="shared" si="220"/>
        <v>78.234775831486687</v>
      </c>
      <c r="AC285" s="76">
        <f t="shared" si="220"/>
        <v>77.671224476364969</v>
      </c>
    </row>
    <row r="286" spans="1:29" ht="15.75" thickBot="1" x14ac:dyDescent="0.3"/>
    <row r="287" spans="1:29" ht="15.75" thickBot="1" x14ac:dyDescent="0.3">
      <c r="A287" s="26" t="s">
        <v>208</v>
      </c>
      <c r="B287" s="27">
        <v>2023</v>
      </c>
      <c r="C287" s="27">
        <v>2024</v>
      </c>
      <c r="D287" s="27">
        <v>2025</v>
      </c>
      <c r="E287" s="27">
        <v>2026</v>
      </c>
      <c r="F287" s="27">
        <v>2027</v>
      </c>
      <c r="G287" s="27">
        <v>2028</v>
      </c>
      <c r="H287" s="27">
        <v>2029</v>
      </c>
      <c r="I287" s="27">
        <v>2030</v>
      </c>
      <c r="J287" s="27">
        <v>2031</v>
      </c>
      <c r="K287" s="27">
        <v>2032</v>
      </c>
      <c r="L287" s="27">
        <v>2033</v>
      </c>
      <c r="M287" s="27">
        <v>2034</v>
      </c>
      <c r="N287" s="27">
        <v>2035</v>
      </c>
      <c r="O287" s="27">
        <v>2036</v>
      </c>
      <c r="P287" s="27">
        <v>2037</v>
      </c>
      <c r="Q287" s="27">
        <v>2038</v>
      </c>
      <c r="R287" s="27">
        <v>2039</v>
      </c>
      <c r="S287" s="27">
        <v>2040</v>
      </c>
      <c r="T287" s="27">
        <v>2041</v>
      </c>
      <c r="U287" s="27">
        <v>2042</v>
      </c>
      <c r="V287" s="27">
        <v>2043</v>
      </c>
      <c r="W287" s="27">
        <v>2044</v>
      </c>
      <c r="X287" s="27">
        <v>2045</v>
      </c>
      <c r="Y287" s="27">
        <v>2046</v>
      </c>
      <c r="Z287" s="27">
        <v>2047</v>
      </c>
      <c r="AA287" s="27">
        <v>2048</v>
      </c>
      <c r="AB287" s="27">
        <v>2049</v>
      </c>
      <c r="AC287" s="28">
        <v>2050</v>
      </c>
    </row>
    <row r="288" spans="1:29" x14ac:dyDescent="0.25">
      <c r="A288" s="29" t="str">
        <f t="shared" ref="A288:A295" si="221">A264</f>
        <v>Capex vehicle</v>
      </c>
      <c r="B288" s="65">
        <f>((1+B249)^B256)*B249/(((1+B249)^B256)-1)*(B245)/B261/(B258)</f>
        <v>2.0678991054715748E-3</v>
      </c>
      <c r="C288" s="65">
        <f t="shared" ref="C288:AC288" si="222">((1+C249)^C256)*C249/(((1+C249)^C256)-1)*(C245)/C261/(C258)</f>
        <v>2.0672108897786113E-3</v>
      </c>
      <c r="D288" s="65">
        <f t="shared" si="222"/>
        <v>2.0662257243429026E-3</v>
      </c>
      <c r="E288" s="65">
        <f t="shared" si="222"/>
        <v>2.0648163759071901E-3</v>
      </c>
      <c r="F288" s="65">
        <f t="shared" si="222"/>
        <v>2.0628021060043848E-3</v>
      </c>
      <c r="G288" s="65">
        <f t="shared" si="222"/>
        <v>2.0599273075513052E-3</v>
      </c>
      <c r="H288" s="65">
        <f t="shared" si="222"/>
        <v>2.0558328892888592E-3</v>
      </c>
      <c r="I288" s="65">
        <f t="shared" si="222"/>
        <v>2.0500194022983649E-3</v>
      </c>
      <c r="J288" s="65">
        <f t="shared" si="222"/>
        <v>2.0418025970777333E-3</v>
      </c>
      <c r="K288" s="65">
        <f t="shared" si="222"/>
        <v>2.0302663507914126E-3</v>
      </c>
      <c r="L288" s="65">
        <f t="shared" si="222"/>
        <v>2.0142267806663458E-3</v>
      </c>
      <c r="M288" s="65">
        <f t="shared" si="222"/>
        <v>1.9922371300663917E-3</v>
      </c>
      <c r="N288" s="65">
        <f t="shared" si="222"/>
        <v>1.9626853959757488E-3</v>
      </c>
      <c r="O288" s="65">
        <f t="shared" si="222"/>
        <v>1.9240555705441109E-3</v>
      </c>
      <c r="P288" s="65">
        <f t="shared" si="222"/>
        <v>1.8754078347009179E-3</v>
      </c>
      <c r="Q288" s="65">
        <f t="shared" si="222"/>
        <v>1.8170319481225618E-3</v>
      </c>
      <c r="R288" s="65">
        <f t="shared" si="222"/>
        <v>1.7510220335500617E-3</v>
      </c>
      <c r="S288" s="65">
        <f t="shared" si="222"/>
        <v>1.6813356375677379E-3</v>
      </c>
      <c r="T288" s="65">
        <f t="shared" si="222"/>
        <v>1.6130205395135985E-3</v>
      </c>
      <c r="U288" s="65">
        <f t="shared" si="222"/>
        <v>1.5508318995873728E-3</v>
      </c>
      <c r="V288" s="65">
        <f t="shared" si="222"/>
        <v>1.497980411482707E-3</v>
      </c>
      <c r="W288" s="65">
        <f t="shared" si="222"/>
        <v>1.4556558346761172E-3</v>
      </c>
      <c r="X288" s="65">
        <f t="shared" si="222"/>
        <v>1.423360304073918E-3</v>
      </c>
      <c r="Y288" s="65">
        <f t="shared" si="222"/>
        <v>1.3996204989760034E-3</v>
      </c>
      <c r="Z288" s="65">
        <f t="shared" si="222"/>
        <v>1.3826468817667865E-3</v>
      </c>
      <c r="AA288" s="65">
        <f t="shared" si="222"/>
        <v>1.370750882760983E-3</v>
      </c>
      <c r="AB288" s="65">
        <f t="shared" si="222"/>
        <v>1.3625300162627306E-3</v>
      </c>
      <c r="AC288" s="65">
        <f t="shared" si="222"/>
        <v>1.3569040676564852E-3</v>
      </c>
    </row>
    <row r="289" spans="1:29" x14ac:dyDescent="0.25">
      <c r="A289" s="30" t="str">
        <f t="shared" si="221"/>
        <v>Residual value (vehicle)</v>
      </c>
      <c r="B289" s="68">
        <f>((1+B249)^B256)*B249/(((1+B249)^B256)-1)*(B246)/B261/(B258)</f>
        <v>-1.0354267188938173E-4</v>
      </c>
      <c r="C289" s="68">
        <f t="shared" ref="C289:AC289" si="223">((1+C249)^C256)*C249/(((1+C249)^C256)-1)*(C246)/C261/(C258)</f>
        <v>-1.0357216684765161E-4</v>
      </c>
      <c r="D289" s="68">
        <f t="shared" si="223"/>
        <v>-1.0361438822346771E-4</v>
      </c>
      <c r="E289" s="68">
        <f t="shared" si="223"/>
        <v>-1.036747888707125E-4</v>
      </c>
      <c r="F289" s="68">
        <f t="shared" si="223"/>
        <v>-1.0376111472368988E-4</v>
      </c>
      <c r="G289" s="68">
        <f t="shared" si="223"/>
        <v>-1.0388432037167901E-4</v>
      </c>
      <c r="H289" s="68">
        <f t="shared" si="223"/>
        <v>-1.0405979544006957E-4</v>
      </c>
      <c r="I289" s="68">
        <f t="shared" si="223"/>
        <v>-1.0430894488251933E-4</v>
      </c>
      <c r="J289" s="68">
        <f t="shared" si="223"/>
        <v>-1.0466109367768924E-4</v>
      </c>
      <c r="K289" s="68">
        <f t="shared" si="223"/>
        <v>-1.0515550423281725E-4</v>
      </c>
      <c r="L289" s="68">
        <f t="shared" si="223"/>
        <v>-1.0584291438103441E-4</v>
      </c>
      <c r="M289" s="68">
        <f t="shared" si="223"/>
        <v>-1.067853279781753E-4</v>
      </c>
      <c r="N289" s="68">
        <f t="shared" si="223"/>
        <v>-1.0805183086777429E-4</v>
      </c>
      <c r="O289" s="68">
        <f t="shared" si="223"/>
        <v>-1.0970739481484449E-4</v>
      </c>
      <c r="P289" s="68">
        <f t="shared" si="223"/>
        <v>-1.1179229777955277E-4</v>
      </c>
      <c r="Q289" s="68">
        <f t="shared" si="223"/>
        <v>-1.1429412149005375E-4</v>
      </c>
      <c r="R289" s="68">
        <f t="shared" si="223"/>
        <v>-1.1712311782887515E-4</v>
      </c>
      <c r="S289" s="68">
        <f t="shared" si="223"/>
        <v>-1.2010967765668903E-4</v>
      </c>
      <c r="T289" s="68">
        <f t="shared" si="223"/>
        <v>-1.2303746757329499E-4</v>
      </c>
      <c r="U289" s="68">
        <f t="shared" si="223"/>
        <v>-1.2570269499870466E-4</v>
      </c>
      <c r="V289" s="68">
        <f t="shared" si="223"/>
        <v>-1.2796775877461892E-4</v>
      </c>
      <c r="W289" s="68">
        <f t="shared" si="223"/>
        <v>-1.2978166920918704E-4</v>
      </c>
      <c r="X289" s="68">
        <f t="shared" si="223"/>
        <v>-1.3116576337785275E-4</v>
      </c>
      <c r="Y289" s="68">
        <f t="shared" si="223"/>
        <v>-1.321831835963348E-4</v>
      </c>
      <c r="Z289" s="68">
        <f t="shared" si="223"/>
        <v>-1.3291062433387269E-4</v>
      </c>
      <c r="AA289" s="68">
        <f t="shared" si="223"/>
        <v>-1.3342045286269283E-4</v>
      </c>
      <c r="AB289" s="68">
        <f t="shared" si="223"/>
        <v>-1.3377277571261794E-4</v>
      </c>
      <c r="AC289" s="68">
        <f t="shared" si="223"/>
        <v>-1.3401388779574273E-4</v>
      </c>
    </row>
    <row r="290" spans="1:29" x14ac:dyDescent="0.25">
      <c r="A290" s="30" t="str">
        <f t="shared" si="221"/>
        <v>Capex costumization</v>
      </c>
      <c r="B290" s="66">
        <f>((1+B249)^B257)*B249/(((1+B249)^B257)-1)*(B247)/B261/(B258)</f>
        <v>6.8982996659853576E-5</v>
      </c>
      <c r="C290" s="66">
        <f t="shared" ref="C290:AC290" si="224">((1+C249)^C257)*C249/(((1+C249)^C257)-1)*(C247)/C261/(C258)</f>
        <v>6.8982996659853576E-5</v>
      </c>
      <c r="D290" s="66">
        <f t="shared" si="224"/>
        <v>6.8982996659853576E-5</v>
      </c>
      <c r="E290" s="66">
        <f t="shared" si="224"/>
        <v>6.8982996659853576E-5</v>
      </c>
      <c r="F290" s="66">
        <f t="shared" si="224"/>
        <v>6.8982996659853576E-5</v>
      </c>
      <c r="G290" s="66">
        <f t="shared" si="224"/>
        <v>6.8982996659853576E-5</v>
      </c>
      <c r="H290" s="66">
        <f t="shared" si="224"/>
        <v>6.8982996659853576E-5</v>
      </c>
      <c r="I290" s="66">
        <f t="shared" si="224"/>
        <v>6.8982996659853576E-5</v>
      </c>
      <c r="J290" s="66">
        <f t="shared" si="224"/>
        <v>6.8982996659853576E-5</v>
      </c>
      <c r="K290" s="66">
        <f t="shared" si="224"/>
        <v>6.8982996659853576E-5</v>
      </c>
      <c r="L290" s="66">
        <f t="shared" si="224"/>
        <v>6.8982996659853576E-5</v>
      </c>
      <c r="M290" s="66">
        <f t="shared" si="224"/>
        <v>6.8982996659853576E-5</v>
      </c>
      <c r="N290" s="66">
        <f t="shared" si="224"/>
        <v>6.8982996659853576E-5</v>
      </c>
      <c r="O290" s="66">
        <f t="shared" si="224"/>
        <v>6.8982996659853576E-5</v>
      </c>
      <c r="P290" s="66">
        <f t="shared" si="224"/>
        <v>6.8982996659853576E-5</v>
      </c>
      <c r="Q290" s="66">
        <f t="shared" si="224"/>
        <v>6.8982996659853576E-5</v>
      </c>
      <c r="R290" s="66">
        <f t="shared" si="224"/>
        <v>6.8982996659853576E-5</v>
      </c>
      <c r="S290" s="66">
        <f t="shared" si="224"/>
        <v>6.8982996659853576E-5</v>
      </c>
      <c r="T290" s="66">
        <f t="shared" si="224"/>
        <v>6.8982996659853576E-5</v>
      </c>
      <c r="U290" s="66">
        <f t="shared" si="224"/>
        <v>6.8982996659853576E-5</v>
      </c>
      <c r="V290" s="66">
        <f t="shared" si="224"/>
        <v>6.8982996659853576E-5</v>
      </c>
      <c r="W290" s="66">
        <f t="shared" si="224"/>
        <v>6.8982996659853576E-5</v>
      </c>
      <c r="X290" s="66">
        <f t="shared" si="224"/>
        <v>6.8982996659853576E-5</v>
      </c>
      <c r="Y290" s="66">
        <f t="shared" si="224"/>
        <v>6.8982996659853576E-5</v>
      </c>
      <c r="Z290" s="66">
        <f t="shared" si="224"/>
        <v>6.8982996659853576E-5</v>
      </c>
      <c r="AA290" s="66">
        <f t="shared" si="224"/>
        <v>6.8982996659853576E-5</v>
      </c>
      <c r="AB290" s="66">
        <f t="shared" si="224"/>
        <v>6.8982996659853576E-5</v>
      </c>
      <c r="AC290" s="66">
        <f t="shared" si="224"/>
        <v>6.8982996659853576E-5</v>
      </c>
    </row>
    <row r="291" spans="1:29" x14ac:dyDescent="0.25">
      <c r="A291" s="30" t="str">
        <f t="shared" si="221"/>
        <v>Residual value (costumization)</v>
      </c>
      <c r="B291" s="69">
        <f>((1+B249)^B257)*B249/(((1+B249)^B257)-1)*(B248)/B261/(B258)</f>
        <v>-6.8982996659853564E-6</v>
      </c>
      <c r="C291" s="69">
        <f t="shared" ref="C291:AC291" si="225">((1+C249)^C257)*C249/(((1+C249)^C257)-1)*(C248)/C261/(C258)</f>
        <v>-6.8982996659853564E-6</v>
      </c>
      <c r="D291" s="69">
        <f t="shared" si="225"/>
        <v>-6.8982996659853564E-6</v>
      </c>
      <c r="E291" s="69">
        <f t="shared" si="225"/>
        <v>-6.8982996659853564E-6</v>
      </c>
      <c r="F291" s="69">
        <f t="shared" si="225"/>
        <v>-6.8982996659853564E-6</v>
      </c>
      <c r="G291" s="69">
        <f t="shared" si="225"/>
        <v>-6.8982996659853564E-6</v>
      </c>
      <c r="H291" s="69">
        <f t="shared" si="225"/>
        <v>-6.8982996659853564E-6</v>
      </c>
      <c r="I291" s="69">
        <f t="shared" si="225"/>
        <v>-6.8982996659853564E-6</v>
      </c>
      <c r="J291" s="69">
        <f t="shared" si="225"/>
        <v>-6.8982996659853564E-6</v>
      </c>
      <c r="K291" s="69">
        <f t="shared" si="225"/>
        <v>-6.8982996659853564E-6</v>
      </c>
      <c r="L291" s="69">
        <f t="shared" si="225"/>
        <v>-6.8982996659853564E-6</v>
      </c>
      <c r="M291" s="69">
        <f t="shared" si="225"/>
        <v>-6.8982996659853564E-6</v>
      </c>
      <c r="N291" s="69">
        <f t="shared" si="225"/>
        <v>-6.8982996659853564E-6</v>
      </c>
      <c r="O291" s="69">
        <f t="shared" si="225"/>
        <v>-6.8982996659853564E-6</v>
      </c>
      <c r="P291" s="69">
        <f t="shared" si="225"/>
        <v>-6.8982996659853564E-6</v>
      </c>
      <c r="Q291" s="69">
        <f t="shared" si="225"/>
        <v>-6.8982996659853564E-6</v>
      </c>
      <c r="R291" s="69">
        <f t="shared" si="225"/>
        <v>-6.8982996659853564E-6</v>
      </c>
      <c r="S291" s="69">
        <f t="shared" si="225"/>
        <v>-6.8982996659853564E-6</v>
      </c>
      <c r="T291" s="69">
        <f t="shared" si="225"/>
        <v>-6.8982996659853564E-6</v>
      </c>
      <c r="U291" s="69">
        <f t="shared" si="225"/>
        <v>-6.8982996659853564E-6</v>
      </c>
      <c r="V291" s="69">
        <f t="shared" si="225"/>
        <v>-6.8982996659853564E-6</v>
      </c>
      <c r="W291" s="69">
        <f t="shared" si="225"/>
        <v>-6.8982996659853564E-6</v>
      </c>
      <c r="X291" s="69">
        <f t="shared" si="225"/>
        <v>-6.8982996659853564E-6</v>
      </c>
      <c r="Y291" s="69">
        <f t="shared" si="225"/>
        <v>-6.8982996659853564E-6</v>
      </c>
      <c r="Z291" s="69">
        <f t="shared" si="225"/>
        <v>-6.8982996659853564E-6</v>
      </c>
      <c r="AA291" s="69">
        <f t="shared" si="225"/>
        <v>-6.8982996659853564E-6</v>
      </c>
      <c r="AB291" s="69">
        <f t="shared" si="225"/>
        <v>-6.8982996659853564E-6</v>
      </c>
      <c r="AC291" s="69">
        <f t="shared" si="225"/>
        <v>-6.8982996659853564E-6</v>
      </c>
    </row>
    <row r="292" spans="1:29" x14ac:dyDescent="0.25">
      <c r="A292" s="30" t="str">
        <f t="shared" si="221"/>
        <v>Opex fix (admin, crew, insurance)</v>
      </c>
      <c r="B292" s="66">
        <f>B250/B261/(B258)</f>
        <v>1.0654632223259673E-3</v>
      </c>
      <c r="C292" s="66">
        <f t="shared" ref="C292:AC292" si="226">C250/C261/(C258)</f>
        <v>1.0654632223259673E-3</v>
      </c>
      <c r="D292" s="66">
        <f t="shared" si="226"/>
        <v>1.0654632223259673E-3</v>
      </c>
      <c r="E292" s="66">
        <f t="shared" si="226"/>
        <v>1.0654632223259673E-3</v>
      </c>
      <c r="F292" s="66">
        <f t="shared" si="226"/>
        <v>1.0654632223259673E-3</v>
      </c>
      <c r="G292" s="66">
        <f t="shared" si="226"/>
        <v>1.0654632223259673E-3</v>
      </c>
      <c r="H292" s="66">
        <f t="shared" si="226"/>
        <v>1.0654632223259673E-3</v>
      </c>
      <c r="I292" s="66">
        <f t="shared" si="226"/>
        <v>1.0654632223259673E-3</v>
      </c>
      <c r="J292" s="66">
        <f t="shared" si="226"/>
        <v>1.0654632223259673E-3</v>
      </c>
      <c r="K292" s="66">
        <f t="shared" si="226"/>
        <v>1.0654632223259673E-3</v>
      </c>
      <c r="L292" s="66">
        <f t="shared" si="226"/>
        <v>1.0654632223259673E-3</v>
      </c>
      <c r="M292" s="66">
        <f t="shared" si="226"/>
        <v>1.0654632223259673E-3</v>
      </c>
      <c r="N292" s="66">
        <f t="shared" si="226"/>
        <v>1.0654632223259673E-3</v>
      </c>
      <c r="O292" s="66">
        <f t="shared" si="226"/>
        <v>1.0654632223259673E-3</v>
      </c>
      <c r="P292" s="66">
        <f t="shared" si="226"/>
        <v>1.0654632223259673E-3</v>
      </c>
      <c r="Q292" s="66">
        <f t="shared" si="226"/>
        <v>1.0654632223259673E-3</v>
      </c>
      <c r="R292" s="66">
        <f t="shared" si="226"/>
        <v>1.0654632223259673E-3</v>
      </c>
      <c r="S292" s="66">
        <f t="shared" si="226"/>
        <v>1.0654632223259673E-3</v>
      </c>
      <c r="T292" s="66">
        <f t="shared" si="226"/>
        <v>1.0654632223259673E-3</v>
      </c>
      <c r="U292" s="66">
        <f t="shared" si="226"/>
        <v>1.0654632223259673E-3</v>
      </c>
      <c r="V292" s="66">
        <f t="shared" si="226"/>
        <v>1.0654632223259673E-3</v>
      </c>
      <c r="W292" s="66">
        <f t="shared" si="226"/>
        <v>1.0654632223259673E-3</v>
      </c>
      <c r="X292" s="66">
        <f t="shared" si="226"/>
        <v>1.0654632223259673E-3</v>
      </c>
      <c r="Y292" s="66">
        <f t="shared" si="226"/>
        <v>1.0654632223259673E-3</v>
      </c>
      <c r="Z292" s="66">
        <f t="shared" si="226"/>
        <v>1.0654632223259673E-3</v>
      </c>
      <c r="AA292" s="66">
        <f t="shared" si="226"/>
        <v>1.0654632223259673E-3</v>
      </c>
      <c r="AB292" s="66">
        <f t="shared" si="226"/>
        <v>1.0654632223259673E-3</v>
      </c>
      <c r="AC292" s="66">
        <f t="shared" si="226"/>
        <v>1.0654632223259673E-3</v>
      </c>
    </row>
    <row r="293" spans="1:29" x14ac:dyDescent="0.25">
      <c r="A293" s="30" t="str">
        <f t="shared" si="221"/>
        <v>Opex maintenance &amp; repair</v>
      </c>
      <c r="B293" s="66">
        <f>B251/B261/(B258)</f>
        <v>2.9878618113912231E-4</v>
      </c>
      <c r="C293" s="66">
        <f t="shared" ref="C293:AC293" si="227">C251/C261/(C258)</f>
        <v>2.9878618113912231E-4</v>
      </c>
      <c r="D293" s="66">
        <f t="shared" si="227"/>
        <v>2.9878618113912231E-4</v>
      </c>
      <c r="E293" s="66">
        <f t="shared" si="227"/>
        <v>2.9878618113912231E-4</v>
      </c>
      <c r="F293" s="66">
        <f t="shared" si="227"/>
        <v>2.9878618113912231E-4</v>
      </c>
      <c r="G293" s="66">
        <f t="shared" si="227"/>
        <v>2.9878618113912231E-4</v>
      </c>
      <c r="H293" s="66">
        <f t="shared" si="227"/>
        <v>2.9878618113912231E-4</v>
      </c>
      <c r="I293" s="66">
        <f t="shared" si="227"/>
        <v>2.9878618113912231E-4</v>
      </c>
      <c r="J293" s="66">
        <f t="shared" si="227"/>
        <v>2.9878618113912231E-4</v>
      </c>
      <c r="K293" s="66">
        <f t="shared" si="227"/>
        <v>2.9878618113912231E-4</v>
      </c>
      <c r="L293" s="66">
        <f t="shared" si="227"/>
        <v>2.9878618113912231E-4</v>
      </c>
      <c r="M293" s="66">
        <f t="shared" si="227"/>
        <v>2.9878618113912231E-4</v>
      </c>
      <c r="N293" s="66">
        <f t="shared" si="227"/>
        <v>2.9878618113912231E-4</v>
      </c>
      <c r="O293" s="66">
        <f t="shared" si="227"/>
        <v>2.9878618113912231E-4</v>
      </c>
      <c r="P293" s="66">
        <f t="shared" si="227"/>
        <v>2.9878618113912231E-4</v>
      </c>
      <c r="Q293" s="66">
        <f t="shared" si="227"/>
        <v>2.9878618113912231E-4</v>
      </c>
      <c r="R293" s="66">
        <f t="shared" si="227"/>
        <v>2.9878618113912231E-4</v>
      </c>
      <c r="S293" s="66">
        <f t="shared" si="227"/>
        <v>2.9878618113912231E-4</v>
      </c>
      <c r="T293" s="66">
        <f t="shared" si="227"/>
        <v>2.9878618113912231E-4</v>
      </c>
      <c r="U293" s="66">
        <f t="shared" si="227"/>
        <v>2.9878618113912231E-4</v>
      </c>
      <c r="V293" s="66">
        <f t="shared" si="227"/>
        <v>2.9878618113912231E-4</v>
      </c>
      <c r="W293" s="66">
        <f t="shared" si="227"/>
        <v>2.9878618113912231E-4</v>
      </c>
      <c r="X293" s="66">
        <f t="shared" si="227"/>
        <v>2.9878618113912231E-4</v>
      </c>
      <c r="Y293" s="66">
        <f t="shared" si="227"/>
        <v>2.9878618113912231E-4</v>
      </c>
      <c r="Z293" s="66">
        <f t="shared" si="227"/>
        <v>2.9878618113912231E-4</v>
      </c>
      <c r="AA293" s="66">
        <f t="shared" si="227"/>
        <v>2.9878618113912231E-4</v>
      </c>
      <c r="AB293" s="66">
        <f t="shared" si="227"/>
        <v>2.9878618113912231E-4</v>
      </c>
      <c r="AC293" s="66">
        <f t="shared" si="227"/>
        <v>2.9878618113912231E-4</v>
      </c>
    </row>
    <row r="294" spans="1:29" x14ac:dyDescent="0.25">
      <c r="A294" s="30" t="str">
        <f t="shared" si="221"/>
        <v>Opex var (mode-fees)</v>
      </c>
      <c r="B294" s="66">
        <f>B252*B261/B261/(B258)</f>
        <v>8.6011184229469056E-5</v>
      </c>
      <c r="C294" s="66">
        <f t="shared" ref="C294:AC294" si="228">C252*C261/C261/(C258)</f>
        <v>8.6011184229469056E-5</v>
      </c>
      <c r="D294" s="66">
        <f t="shared" si="228"/>
        <v>8.6011184229469056E-5</v>
      </c>
      <c r="E294" s="66">
        <f t="shared" si="228"/>
        <v>8.6011184229469056E-5</v>
      </c>
      <c r="F294" s="66">
        <f t="shared" si="228"/>
        <v>8.6011184229469056E-5</v>
      </c>
      <c r="G294" s="66">
        <f t="shared" si="228"/>
        <v>8.6011184229469056E-5</v>
      </c>
      <c r="H294" s="66">
        <f t="shared" si="228"/>
        <v>8.6011184229469056E-5</v>
      </c>
      <c r="I294" s="66">
        <f t="shared" si="228"/>
        <v>8.6011184229469056E-5</v>
      </c>
      <c r="J294" s="66">
        <f t="shared" si="228"/>
        <v>8.6011184229469056E-5</v>
      </c>
      <c r="K294" s="66">
        <f t="shared" si="228"/>
        <v>8.6011184229469056E-5</v>
      </c>
      <c r="L294" s="66">
        <f t="shared" si="228"/>
        <v>8.6011184229469056E-5</v>
      </c>
      <c r="M294" s="66">
        <f t="shared" si="228"/>
        <v>8.6011184229469056E-5</v>
      </c>
      <c r="N294" s="66">
        <f t="shared" si="228"/>
        <v>8.6011184229469056E-5</v>
      </c>
      <c r="O294" s="66">
        <f t="shared" si="228"/>
        <v>8.6011184229469056E-5</v>
      </c>
      <c r="P294" s="66">
        <f t="shared" si="228"/>
        <v>8.6011184229469056E-5</v>
      </c>
      <c r="Q294" s="66">
        <f t="shared" si="228"/>
        <v>8.6011184229469056E-5</v>
      </c>
      <c r="R294" s="66">
        <f t="shared" si="228"/>
        <v>8.6011184229469056E-5</v>
      </c>
      <c r="S294" s="66">
        <f t="shared" si="228"/>
        <v>8.6011184229469056E-5</v>
      </c>
      <c r="T294" s="66">
        <f t="shared" si="228"/>
        <v>8.6011184229469056E-5</v>
      </c>
      <c r="U294" s="66">
        <f t="shared" si="228"/>
        <v>8.6011184229469056E-5</v>
      </c>
      <c r="V294" s="66">
        <f t="shared" si="228"/>
        <v>8.6011184229469056E-5</v>
      </c>
      <c r="W294" s="66">
        <f t="shared" si="228"/>
        <v>8.6011184229469056E-5</v>
      </c>
      <c r="X294" s="66">
        <f t="shared" si="228"/>
        <v>8.6011184229469056E-5</v>
      </c>
      <c r="Y294" s="66">
        <f t="shared" si="228"/>
        <v>8.6011184229469056E-5</v>
      </c>
      <c r="Z294" s="66">
        <f t="shared" si="228"/>
        <v>8.6011184229469056E-5</v>
      </c>
      <c r="AA294" s="66">
        <f t="shared" si="228"/>
        <v>8.6011184229469056E-5</v>
      </c>
      <c r="AB294" s="66">
        <f t="shared" si="228"/>
        <v>8.6011184229469056E-5</v>
      </c>
      <c r="AC294" s="66">
        <f t="shared" si="228"/>
        <v>8.6011184229469056E-5</v>
      </c>
    </row>
    <row r="295" spans="1:29" x14ac:dyDescent="0.25">
      <c r="A295" s="30" t="str">
        <f t="shared" si="221"/>
        <v>Fuel Cost</v>
      </c>
      <c r="B295" s="66">
        <f>B253*B254*B261/B261/(B258)</f>
        <v>1.3060247322593066E-2</v>
      </c>
      <c r="C295" s="66">
        <f t="shared" ref="C295:AC295" si="229">C253*C254*C261/C261/(C258)</f>
        <v>1.3052125461736537E-2</v>
      </c>
      <c r="D295" s="66">
        <f t="shared" si="229"/>
        <v>1.304050181217919E-2</v>
      </c>
      <c r="E295" s="66">
        <f t="shared" si="229"/>
        <v>1.3023878713792207E-2</v>
      </c>
      <c r="F295" s="66">
        <f t="shared" si="229"/>
        <v>1.3000131570088376E-2</v>
      </c>
      <c r="G295" s="66">
        <f t="shared" si="229"/>
        <v>1.2966261544737281E-2</v>
      </c>
      <c r="H295" s="66">
        <f t="shared" si="229"/>
        <v>1.2918067554056889E-2</v>
      </c>
      <c r="I295" s="66">
        <f t="shared" si="229"/>
        <v>1.2849730304982768E-2</v>
      </c>
      <c r="J295" s="66">
        <f t="shared" si="229"/>
        <v>1.2753324923298306E-2</v>
      </c>
      <c r="K295" s="66">
        <f t="shared" si="229"/>
        <v>1.2618334744968374E-2</v>
      </c>
      <c r="L295" s="66">
        <f t="shared" si="229"/>
        <v>1.2431350552515267E-2</v>
      </c>
      <c r="M295" s="66">
        <f t="shared" si="229"/>
        <v>1.2176327875562188E-2</v>
      </c>
      <c r="N295" s="66">
        <f t="shared" si="229"/>
        <v>1.1836019263036773E-2</v>
      </c>
      <c r="O295" s="66">
        <f t="shared" si="229"/>
        <v>1.1395345434975179E-2</v>
      </c>
      <c r="P295" s="66">
        <f t="shared" si="229"/>
        <v>1.0847121932462869E-2</v>
      </c>
      <c r="Q295" s="66">
        <f t="shared" si="229"/>
        <v>1.019917340983275E-2</v>
      </c>
      <c r="R295" s="66">
        <f t="shared" si="229"/>
        <v>9.4795062152304883E-3</v>
      </c>
      <c r="S295" s="66">
        <f t="shared" si="229"/>
        <v>8.7347468362743846E-3</v>
      </c>
      <c r="T295" s="66">
        <f t="shared" si="229"/>
        <v>8.0195879147078302E-3</v>
      </c>
      <c r="U295" s="66">
        <f t="shared" si="229"/>
        <v>7.3814295979463002E-3</v>
      </c>
      <c r="V295" s="66">
        <f t="shared" si="229"/>
        <v>6.8487242299392912E-3</v>
      </c>
      <c r="W295" s="66">
        <f t="shared" si="229"/>
        <v>6.4285084334747304E-3</v>
      </c>
      <c r="X295" s="66">
        <f t="shared" si="229"/>
        <v>6.1116853937533914E-3</v>
      </c>
      <c r="Y295" s="66">
        <f t="shared" si="229"/>
        <v>5.8809038442833445E-3</v>
      </c>
      <c r="Z295" s="66">
        <f t="shared" si="229"/>
        <v>5.7169938615705268E-3</v>
      </c>
      <c r="AA295" s="66">
        <f t="shared" si="229"/>
        <v>5.6026615934710441E-3</v>
      </c>
      <c r="AB295" s="66">
        <f t="shared" si="229"/>
        <v>5.5239131327296685E-3</v>
      </c>
      <c r="AC295" s="66">
        <f t="shared" si="229"/>
        <v>5.4701451293849941E-3</v>
      </c>
    </row>
    <row r="296" spans="1:29" x14ac:dyDescent="0.25">
      <c r="A296" s="59" t="str">
        <f>A259</f>
        <v>Market failure (av. utilization)</v>
      </c>
      <c r="B296" s="66">
        <f t="shared" ref="B296:AC296" si="230">B285/B259-B285/B258</f>
        <v>2.5887063693639353E-2</v>
      </c>
      <c r="C296" s="66">
        <f t="shared" si="230"/>
        <v>2.5873237697178506E-2</v>
      </c>
      <c r="D296" s="66">
        <f t="shared" si="230"/>
        <v>2.5853450178755389E-2</v>
      </c>
      <c r="E296" s="66">
        <f t="shared" si="230"/>
        <v>2.5825151109635743E-2</v>
      </c>
      <c r="F296" s="66">
        <f t="shared" si="230"/>
        <v>2.5784722594070702E-2</v>
      </c>
      <c r="G296" s="66">
        <f t="shared" si="230"/>
        <v>2.5727057214671167E-2</v>
      </c>
      <c r="H296" s="66">
        <f t="shared" si="230"/>
        <v>2.5644998319166425E-2</v>
      </c>
      <c r="I296" s="66">
        <f t="shared" si="230"/>
        <v>2.5528629267475889E-2</v>
      </c>
      <c r="J296" s="66">
        <f t="shared" si="230"/>
        <v>2.5364438639842144E-2</v>
      </c>
      <c r="K296" s="66">
        <f t="shared" si="230"/>
        <v>2.5134482974574084E-2</v>
      </c>
      <c r="L296" s="66">
        <f t="shared" si="230"/>
        <v>2.4815857806976399E-2</v>
      </c>
      <c r="M296" s="66">
        <f t="shared" si="230"/>
        <v>2.4381108083638942E-2</v>
      </c>
      <c r="N296" s="66">
        <f t="shared" si="230"/>
        <v>2.3800627626719847E-2</v>
      </c>
      <c r="O296" s="66">
        <f t="shared" si="230"/>
        <v>2.3048358081492706E-2</v>
      </c>
      <c r="P296" s="66">
        <f t="shared" si="230"/>
        <v>2.2111529245068783E-2</v>
      </c>
      <c r="Q296" s="66">
        <f t="shared" si="230"/>
        <v>2.100285231665705E-2</v>
      </c>
      <c r="R296" s="66">
        <f t="shared" si="230"/>
        <v>1.9769547895212729E-2</v>
      </c>
      <c r="S296" s="66">
        <f t="shared" si="230"/>
        <v>1.8490999884424503E-2</v>
      </c>
      <c r="T296" s="66">
        <f t="shared" si="230"/>
        <v>1.7260986797712319E-2</v>
      </c>
      <c r="U296" s="66">
        <f t="shared" si="230"/>
        <v>1.6161403637945569E-2</v>
      </c>
      <c r="V296" s="66">
        <f t="shared" si="230"/>
        <v>1.5241989865813701E-2</v>
      </c>
      <c r="W296" s="66">
        <f t="shared" si="230"/>
        <v>1.4515692140017581E-2</v>
      </c>
      <c r="X296" s="66">
        <f t="shared" si="230"/>
        <v>1.3967470023760541E-2</v>
      </c>
      <c r="Y296" s="66">
        <f t="shared" si="230"/>
        <v>1.3567781170889439E-2</v>
      </c>
      <c r="Z296" s="66">
        <f t="shared" si="230"/>
        <v>1.3283722876524464E-2</v>
      </c>
      <c r="AA296" s="66">
        <f t="shared" si="230"/>
        <v>1.3085491496173681E-2</v>
      </c>
      <c r="AB296" s="66">
        <f t="shared" si="230"/>
        <v>1.2948911479366946E-2</v>
      </c>
      <c r="AC296" s="66">
        <f t="shared" si="230"/>
        <v>1.2855636122800876E-2</v>
      </c>
    </row>
    <row r="297" spans="1:29" x14ac:dyDescent="0.25">
      <c r="A297" s="59" t="str">
        <f>A260</f>
        <v>Payload loss (fuel)</v>
      </c>
      <c r="B297" s="66">
        <f>B285/(B258-B260)-B285/B258</f>
        <v>1.8380742593627764E-3</v>
      </c>
      <c r="C297" s="66">
        <f t="shared" ref="C297:AC297" si="231">C285/(C258-C260)-C285/C258</f>
        <v>1.8367045279380455E-3</v>
      </c>
      <c r="D297" s="66">
        <f t="shared" si="231"/>
        <v>1.8347448282135213E-3</v>
      </c>
      <c r="E297" s="66">
        <f t="shared" si="231"/>
        <v>1.8319434688035575E-3</v>
      </c>
      <c r="F297" s="66">
        <f t="shared" si="231"/>
        <v>1.8279440562373461E-3</v>
      </c>
      <c r="G297" s="66">
        <f t="shared" si="231"/>
        <v>1.8222448863109073E-3</v>
      </c>
      <c r="H297" s="66">
        <f t="shared" si="231"/>
        <v>1.8141458326032464E-3</v>
      </c>
      <c r="I297" s="66">
        <f t="shared" si="231"/>
        <v>1.8026825456495844E-3</v>
      </c>
      <c r="J297" s="66">
        <f t="shared" si="231"/>
        <v>1.7865526194583078E-3</v>
      </c>
      <c r="K297" s="66">
        <f t="shared" si="231"/>
        <v>1.7640490666902715E-3</v>
      </c>
      <c r="L297" s="66">
        <f t="shared" si="231"/>
        <v>1.7330366186823105E-3</v>
      </c>
      <c r="M297" s="66">
        <f t="shared" si="231"/>
        <v>1.6910380904783199E-3</v>
      </c>
      <c r="N297" s="66">
        <f t="shared" si="231"/>
        <v>1.6355337967641614E-3</v>
      </c>
      <c r="O297" s="66">
        <f t="shared" si="231"/>
        <v>1.5645836736985445E-3</v>
      </c>
      <c r="P297" s="66">
        <f t="shared" si="231"/>
        <v>1.4777876438556176E-3</v>
      </c>
      <c r="Q297" s="66">
        <f t="shared" si="231"/>
        <v>1.3773319208026397E-3</v>
      </c>
      <c r="R297" s="66">
        <f t="shared" si="231"/>
        <v>1.2685039489431331E-3</v>
      </c>
      <c r="S297" s="66">
        <f t="shared" si="231"/>
        <v>1.1589816910743782E-3</v>
      </c>
      <c r="T297" s="66">
        <f t="shared" si="231"/>
        <v>1.0568401006699913E-3</v>
      </c>
      <c r="U297" s="66">
        <f t="shared" si="231"/>
        <v>9.6825194416753739E-4</v>
      </c>
      <c r="V297" s="66">
        <f t="shared" si="231"/>
        <v>8.9618451663146283E-4</v>
      </c>
      <c r="W297" s="66">
        <f t="shared" si="231"/>
        <v>8.40564358464942E-4</v>
      </c>
      <c r="X297" s="66">
        <f t="shared" si="231"/>
        <v>7.9935634804260969E-4</v>
      </c>
      <c r="Y297" s="66">
        <f t="shared" si="231"/>
        <v>7.697373274192839E-4</v>
      </c>
      <c r="Z297" s="66">
        <f t="shared" si="231"/>
        <v>7.4890617013255965E-4</v>
      </c>
      <c r="AA297" s="66">
        <f t="shared" si="231"/>
        <v>7.3447743165760623E-4</v>
      </c>
      <c r="AB297" s="66">
        <f t="shared" si="231"/>
        <v>7.2458816334870432E-4</v>
      </c>
      <c r="AC297" s="66">
        <f t="shared" si="231"/>
        <v>7.1785888713759433E-4</v>
      </c>
    </row>
    <row r="298" spans="1:29" ht="15.75" thickBot="1" x14ac:dyDescent="0.3">
      <c r="A298" s="59" t="str">
        <f>A235</f>
        <v>Emission Cost</v>
      </c>
      <c r="B298" s="68">
        <f>B255*B261/B261/(B258)</f>
        <v>0</v>
      </c>
      <c r="C298" s="68">
        <f t="shared" ref="C298:AC298" si="232">C255*C261/C261/(C258)</f>
        <v>0</v>
      </c>
      <c r="D298" s="68">
        <f t="shared" si="232"/>
        <v>0</v>
      </c>
      <c r="E298" s="68">
        <f t="shared" si="232"/>
        <v>0</v>
      </c>
      <c r="F298" s="68">
        <f t="shared" si="232"/>
        <v>0</v>
      </c>
      <c r="G298" s="68">
        <f t="shared" si="232"/>
        <v>0</v>
      </c>
      <c r="H298" s="68">
        <f t="shared" si="232"/>
        <v>0</v>
      </c>
      <c r="I298" s="68">
        <f t="shared" si="232"/>
        <v>0</v>
      </c>
      <c r="J298" s="68">
        <f t="shared" si="232"/>
        <v>0</v>
      </c>
      <c r="K298" s="68">
        <f t="shared" si="232"/>
        <v>0</v>
      </c>
      <c r="L298" s="68">
        <f t="shared" si="232"/>
        <v>0</v>
      </c>
      <c r="M298" s="68">
        <f t="shared" si="232"/>
        <v>0</v>
      </c>
      <c r="N298" s="68">
        <f t="shared" si="232"/>
        <v>0</v>
      </c>
      <c r="O298" s="68">
        <f t="shared" si="232"/>
        <v>0</v>
      </c>
      <c r="P298" s="68">
        <f t="shared" si="232"/>
        <v>0</v>
      </c>
      <c r="Q298" s="68">
        <f t="shared" si="232"/>
        <v>0</v>
      </c>
      <c r="R298" s="68">
        <f t="shared" si="232"/>
        <v>0</v>
      </c>
      <c r="S298" s="68">
        <f t="shared" si="232"/>
        <v>0</v>
      </c>
      <c r="T298" s="68">
        <f t="shared" si="232"/>
        <v>0</v>
      </c>
      <c r="U298" s="68">
        <f t="shared" si="232"/>
        <v>0</v>
      </c>
      <c r="V298" s="68">
        <f t="shared" si="232"/>
        <v>0</v>
      </c>
      <c r="W298" s="68">
        <f t="shared" si="232"/>
        <v>0</v>
      </c>
      <c r="X298" s="68">
        <f t="shared" si="232"/>
        <v>0</v>
      </c>
      <c r="Y298" s="68">
        <f t="shared" si="232"/>
        <v>0</v>
      </c>
      <c r="Z298" s="68">
        <f t="shared" si="232"/>
        <v>0</v>
      </c>
      <c r="AA298" s="68">
        <f t="shared" si="232"/>
        <v>0</v>
      </c>
      <c r="AB298" s="68">
        <f t="shared" si="232"/>
        <v>0</v>
      </c>
      <c r="AC298" s="68">
        <f t="shared" si="232"/>
        <v>0</v>
      </c>
    </row>
    <row r="299" spans="1:29" ht="15.75" thickBot="1" x14ac:dyDescent="0.3">
      <c r="A299" s="31" t="s">
        <v>210</v>
      </c>
      <c r="B299" s="67">
        <f>B288+B289+B290+B291+B292+B293+B294+B295+B296+B297+B298</f>
        <v>4.4262086993865815E-2</v>
      </c>
      <c r="C299" s="67">
        <f t="shared" ref="C299:AC299" si="233">C288+C289+C290+C291+C292+C293+C294+C295+C296+C297+C298</f>
        <v>4.423805169447248E-2</v>
      </c>
      <c r="D299" s="67">
        <f t="shared" si="233"/>
        <v>4.420365343995597E-2</v>
      </c>
      <c r="E299" s="67">
        <f t="shared" si="233"/>
        <v>4.415446016395641E-2</v>
      </c>
      <c r="F299" s="67">
        <f t="shared" si="233"/>
        <v>4.4084184496365544E-2</v>
      </c>
      <c r="G299" s="67">
        <f t="shared" si="233"/>
        <v>4.3983951917587409E-2</v>
      </c>
      <c r="H299" s="67">
        <f t="shared" si="233"/>
        <v>4.3841330084363778E-2</v>
      </c>
      <c r="I299" s="67">
        <f t="shared" si="233"/>
        <v>4.3639097860212514E-2</v>
      </c>
      <c r="J299" s="67">
        <f t="shared" si="233"/>
        <v>4.3353802970687229E-2</v>
      </c>
      <c r="K299" s="67">
        <f t="shared" si="233"/>
        <v>4.2954322917479748E-2</v>
      </c>
      <c r="L299" s="67">
        <f t="shared" si="233"/>
        <v>4.2400974129147714E-2</v>
      </c>
      <c r="M299" s="67">
        <f t="shared" si="233"/>
        <v>4.1646271136456088E-2</v>
      </c>
      <c r="N299" s="67">
        <f t="shared" si="233"/>
        <v>4.0639159536317186E-2</v>
      </c>
      <c r="O299" s="67">
        <f t="shared" si="233"/>
        <v>3.933498065058412E-2</v>
      </c>
      <c r="P299" s="67">
        <f t="shared" si="233"/>
        <v>3.7712399642997059E-2</v>
      </c>
      <c r="Q299" s="67">
        <f t="shared" si="233"/>
        <v>3.5794440758613377E-2</v>
      </c>
      <c r="R299" s="67">
        <f t="shared" si="233"/>
        <v>3.3663802259795969E-2</v>
      </c>
      <c r="S299" s="67">
        <f t="shared" si="233"/>
        <v>3.1458299656372743E-2</v>
      </c>
      <c r="T299" s="67">
        <f t="shared" si="233"/>
        <v>2.9339743169718872E-2</v>
      </c>
      <c r="U299" s="67">
        <f t="shared" si="233"/>
        <v>2.74485596693365E-2</v>
      </c>
      <c r="V299" s="67">
        <f t="shared" si="233"/>
        <v>2.5869256549780971E-2</v>
      </c>
      <c r="W299" s="67">
        <f t="shared" si="233"/>
        <v>2.4622984382112613E-2</v>
      </c>
      <c r="X299" s="67">
        <f t="shared" si="233"/>
        <v>2.3683051590941036E-2</v>
      </c>
      <c r="Y299" s="67">
        <f t="shared" si="233"/>
        <v>2.2998204942660166E-2</v>
      </c>
      <c r="Z299" s="67">
        <f t="shared" si="233"/>
        <v>2.2511704450348891E-2</v>
      </c>
      <c r="AA299" s="67">
        <f t="shared" si="233"/>
        <v>2.2172306235889051E-2</v>
      </c>
      <c r="AB299" s="67">
        <f t="shared" si="233"/>
        <v>2.1938515300683858E-2</v>
      </c>
      <c r="AC299" s="67">
        <f t="shared" si="233"/>
        <v>2.1778875603872636E-2</v>
      </c>
    </row>
    <row r="301" spans="1:29" x14ac:dyDescent="0.25">
      <c r="B301" s="40"/>
    </row>
    <row r="324" spans="1:44" s="3" customFormat="1" ht="21" x14ac:dyDescent="0.35">
      <c r="A324" s="2" t="str">
        <f>'Parameter Input'!A178</f>
        <v>Short-sea:  Neo bulk</v>
      </c>
    </row>
    <row r="325" spans="1:44" s="3" customFormat="1" ht="21" x14ac:dyDescent="0.35">
      <c r="A325" s="2" t="s">
        <v>103</v>
      </c>
    </row>
    <row r="326" spans="1:44" x14ac:dyDescent="0.25">
      <c r="A326" s="33" t="s">
        <v>195</v>
      </c>
    </row>
    <row r="327" spans="1:44" x14ac:dyDescent="0.25">
      <c r="A327" s="33" t="s">
        <v>196</v>
      </c>
    </row>
    <row r="328" spans="1:44" ht="15.75" thickBot="1" x14ac:dyDescent="0.3">
      <c r="A328" s="34" t="s">
        <v>197</v>
      </c>
      <c r="B328" s="34"/>
    </row>
    <row r="329" spans="1:44" ht="15.75" thickBot="1" x14ac:dyDescent="0.3">
      <c r="A329" s="39" t="s">
        <v>198</v>
      </c>
      <c r="B329" s="35"/>
    </row>
    <row r="330" spans="1:44" ht="15.75" thickBot="1" x14ac:dyDescent="0.3">
      <c r="A330" s="38" t="s">
        <v>199</v>
      </c>
      <c r="B330" s="36"/>
    </row>
    <row r="331" spans="1:44" ht="15.75" thickBot="1" x14ac:dyDescent="0.3"/>
    <row r="332" spans="1:44" x14ac:dyDescent="0.25">
      <c r="A332" s="5" t="s">
        <v>200</v>
      </c>
      <c r="B332" s="6">
        <v>2023</v>
      </c>
      <c r="C332" s="6">
        <v>2050</v>
      </c>
      <c r="D332" s="7"/>
      <c r="E332" s="5" t="s">
        <v>201</v>
      </c>
      <c r="F332" s="8"/>
      <c r="G332" s="8"/>
      <c r="H332" s="8"/>
      <c r="I332" s="8"/>
      <c r="J332" s="8"/>
      <c r="K332" s="9"/>
      <c r="L332" s="10" t="s">
        <v>2</v>
      </c>
      <c r="M332" s="11"/>
      <c r="N332" s="11"/>
      <c r="O332" s="11"/>
      <c r="P332" s="12"/>
      <c r="Q332" s="13">
        <v>0</v>
      </c>
      <c r="R332" s="13">
        <v>1</v>
      </c>
      <c r="S332" s="13">
        <v>2</v>
      </c>
      <c r="T332" s="13">
        <v>3</v>
      </c>
      <c r="U332" s="13">
        <v>4</v>
      </c>
      <c r="V332" s="13">
        <v>5</v>
      </c>
      <c r="W332" s="13">
        <v>6</v>
      </c>
      <c r="X332" s="13">
        <v>7</v>
      </c>
      <c r="Y332" s="13">
        <v>8</v>
      </c>
      <c r="Z332" s="13">
        <v>9</v>
      </c>
      <c r="AA332" s="13">
        <v>10</v>
      </c>
      <c r="AB332" s="13">
        <v>11</v>
      </c>
      <c r="AC332" s="13">
        <v>12</v>
      </c>
      <c r="AD332" s="13">
        <v>13</v>
      </c>
      <c r="AE332" s="13">
        <v>14</v>
      </c>
      <c r="AF332" s="13">
        <v>15</v>
      </c>
      <c r="AG332" s="13">
        <v>16</v>
      </c>
      <c r="AH332" s="13">
        <v>17</v>
      </c>
      <c r="AI332" s="13">
        <v>18</v>
      </c>
      <c r="AJ332" s="13">
        <v>19</v>
      </c>
      <c r="AK332" s="13">
        <v>20</v>
      </c>
      <c r="AL332" s="13">
        <v>21</v>
      </c>
      <c r="AM332" s="13">
        <v>22</v>
      </c>
      <c r="AN332" s="13">
        <v>23</v>
      </c>
      <c r="AO332" s="13">
        <v>24</v>
      </c>
      <c r="AP332" s="13">
        <v>25</v>
      </c>
      <c r="AQ332" s="13">
        <v>26</v>
      </c>
      <c r="AR332" s="14">
        <v>27</v>
      </c>
    </row>
    <row r="333" spans="1:44" ht="15.75" thickBot="1" x14ac:dyDescent="0.3">
      <c r="A333" s="15"/>
      <c r="B333" s="3" t="s">
        <v>202</v>
      </c>
      <c r="C333" s="3" t="s">
        <v>203</v>
      </c>
      <c r="D333" s="16" t="s">
        <v>5</v>
      </c>
      <c r="E333" s="17"/>
      <c r="F333" s="18"/>
      <c r="G333" s="18"/>
      <c r="H333" s="18"/>
      <c r="I333" s="18"/>
      <c r="J333" s="18"/>
      <c r="K333" s="19"/>
      <c r="L333" s="20" t="s">
        <v>8</v>
      </c>
      <c r="M333" s="20" t="s">
        <v>204</v>
      </c>
      <c r="N333" s="20" t="s">
        <v>205</v>
      </c>
      <c r="O333" s="20" t="s">
        <v>9</v>
      </c>
      <c r="P333" s="21" t="s">
        <v>10</v>
      </c>
      <c r="Q333" s="22">
        <v>2023</v>
      </c>
      <c r="R333" s="22">
        <v>2024</v>
      </c>
      <c r="S333" s="22">
        <v>2025</v>
      </c>
      <c r="T333" s="22">
        <v>2026</v>
      </c>
      <c r="U333" s="22">
        <v>2027</v>
      </c>
      <c r="V333" s="22">
        <v>2028</v>
      </c>
      <c r="W333" s="22">
        <v>2029</v>
      </c>
      <c r="X333" s="22">
        <v>2030</v>
      </c>
      <c r="Y333" s="22">
        <v>2031</v>
      </c>
      <c r="Z333" s="22">
        <v>2032</v>
      </c>
      <c r="AA333" s="22">
        <v>2033</v>
      </c>
      <c r="AB333" s="22">
        <v>2034</v>
      </c>
      <c r="AC333" s="22">
        <v>2035</v>
      </c>
      <c r="AD333" s="22">
        <v>2036</v>
      </c>
      <c r="AE333" s="22">
        <v>2037</v>
      </c>
      <c r="AF333" s="22">
        <v>2038</v>
      </c>
      <c r="AG333" s="22">
        <v>2039</v>
      </c>
      <c r="AH333" s="22">
        <v>2040</v>
      </c>
      <c r="AI333" s="22">
        <v>2041</v>
      </c>
      <c r="AJ333" s="22">
        <v>2042</v>
      </c>
      <c r="AK333" s="22">
        <v>2043</v>
      </c>
      <c r="AL333" s="22">
        <v>2044</v>
      </c>
      <c r="AM333" s="22">
        <v>2045</v>
      </c>
      <c r="AN333" s="22">
        <v>2046</v>
      </c>
      <c r="AO333" s="22">
        <v>2047</v>
      </c>
      <c r="AP333" s="22">
        <v>2048</v>
      </c>
      <c r="AQ333" s="22">
        <v>2049</v>
      </c>
      <c r="AR333" s="23">
        <v>2050</v>
      </c>
    </row>
    <row r="334" spans="1:44" x14ac:dyDescent="0.25">
      <c r="A334" s="24" t="s">
        <v>18</v>
      </c>
      <c r="B334" s="41">
        <f>'Parameter Input'!$L$167</f>
        <v>30000000</v>
      </c>
      <c r="C334" s="42">
        <f>'Parameter Input'!$M$167</f>
        <v>19500000</v>
      </c>
      <c r="D334" s="1" t="s">
        <v>15</v>
      </c>
      <c r="L334" s="51">
        <f>'Parameter Input'!$O$167</f>
        <v>17</v>
      </c>
      <c r="M334" s="52">
        <v>0</v>
      </c>
      <c r="N334" s="52">
        <v>1</v>
      </c>
      <c r="O334" s="52">
        <f>'Parameter Input'!$P$167</f>
        <v>0.9</v>
      </c>
      <c r="P334" s="53">
        <f>'Parameter Input'!$Q$167</f>
        <v>0.4</v>
      </c>
      <c r="Q334" s="4">
        <f t="shared" ref="Q334:AR343" si="234">$N334+($M334-$N334)*((1/(1+EXP(-$P334*(Q$9-$L334)))^$O334))</f>
        <v>0.99780374543478534</v>
      </c>
      <c r="R334" s="4">
        <f t="shared" si="234"/>
        <v>0.99685359315256394</v>
      </c>
      <c r="S334" s="4">
        <f t="shared" si="234"/>
        <v>0.99549347132349975</v>
      </c>
      <c r="T334" s="4">
        <f t="shared" si="234"/>
        <v>0.99354772139898062</v>
      </c>
      <c r="U334" s="4">
        <f t="shared" si="234"/>
        <v>0.99076681540580536</v>
      </c>
      <c r="V334" s="4">
        <f t="shared" si="234"/>
        <v>0.9867978615748374</v>
      </c>
      <c r="W334" s="4">
        <f t="shared" si="234"/>
        <v>0.98114509762858249</v>
      </c>
      <c r="X334" s="4">
        <f t="shared" si="234"/>
        <v>0.97311898315872036</v>
      </c>
      <c r="Y334" s="4">
        <f t="shared" si="234"/>
        <v>0.96177484161592774</v>
      </c>
      <c r="Z334" s="4">
        <f t="shared" si="234"/>
        <v>0.94584787155511363</v>
      </c>
      <c r="AA334" s="4">
        <f t="shared" si="234"/>
        <v>0.92370360150141495</v>
      </c>
      <c r="AB334" s="4">
        <f t="shared" si="234"/>
        <v>0.89334463567658451</v>
      </c>
      <c r="AC334" s="4">
        <f t="shared" si="234"/>
        <v>0.85254543874327005</v>
      </c>
      <c r="AD334" s="4">
        <f t="shared" si="234"/>
        <v>0.79921300652623883</v>
      </c>
      <c r="AE334" s="4">
        <f t="shared" si="234"/>
        <v>0.73204982249993378</v>
      </c>
      <c r="AF334" s="4">
        <f t="shared" si="234"/>
        <v>0.65145592958786691</v>
      </c>
      <c r="AG334" s="4">
        <f t="shared" si="234"/>
        <v>0.56032247880849573</v>
      </c>
      <c r="AH334" s="4">
        <f t="shared" si="234"/>
        <v>0.46411326873185343</v>
      </c>
      <c r="AI334" s="4">
        <f t="shared" si="234"/>
        <v>0.36979727595523937</v>
      </c>
      <c r="AJ334" s="4">
        <f t="shared" si="234"/>
        <v>0.28393948637231203</v>
      </c>
      <c r="AK334" s="4">
        <f t="shared" si="234"/>
        <v>0.21097259161117732</v>
      </c>
      <c r="AL334" s="4">
        <f t="shared" si="234"/>
        <v>0.15253917653798199</v>
      </c>
      <c r="AM334" s="4">
        <f t="shared" si="234"/>
        <v>0.10795188737709993</v>
      </c>
      <c r="AN334" s="4">
        <f t="shared" si="234"/>
        <v>7.5176653938091809E-2</v>
      </c>
      <c r="AO334" s="4">
        <f t="shared" si="234"/>
        <v>5.1742836177502194E-2</v>
      </c>
      <c r="AP334" s="4">
        <f t="shared" si="234"/>
        <v>3.5319190625345942E-2</v>
      </c>
      <c r="AQ334" s="4">
        <f t="shared" si="234"/>
        <v>2.3969442072658165E-2</v>
      </c>
      <c r="AR334" s="4">
        <f t="shared" si="234"/>
        <v>1.6202243558389728E-2</v>
      </c>
    </row>
    <row r="335" spans="1:44" x14ac:dyDescent="0.25">
      <c r="A335" s="24" t="s">
        <v>28</v>
      </c>
      <c r="B335" s="60">
        <f>'Parameter Input'!$L$168</f>
        <v>-1500000</v>
      </c>
      <c r="C335" s="61">
        <f>'Parameter Input'!$M$168</f>
        <v>-1950000</v>
      </c>
      <c r="D335" s="1" t="s">
        <v>15</v>
      </c>
      <c r="L335" s="54">
        <f>'Parameter Input'!$O$168</f>
        <v>17</v>
      </c>
      <c r="M335" s="37">
        <v>0</v>
      </c>
      <c r="N335" s="37">
        <v>1</v>
      </c>
      <c r="O335" s="37">
        <f>'Parameter Input'!$P$168</f>
        <v>0.9</v>
      </c>
      <c r="P335" s="55">
        <f>'Parameter Input'!$Q$168</f>
        <v>0.4</v>
      </c>
      <c r="Q335" s="4">
        <f t="shared" si="234"/>
        <v>0.99780374543478534</v>
      </c>
      <c r="R335" s="4">
        <f t="shared" si="234"/>
        <v>0.99685359315256394</v>
      </c>
      <c r="S335" s="4">
        <f t="shared" si="234"/>
        <v>0.99549347132349975</v>
      </c>
      <c r="T335" s="4">
        <f t="shared" si="234"/>
        <v>0.99354772139898062</v>
      </c>
      <c r="U335" s="4">
        <f t="shared" si="234"/>
        <v>0.99076681540580536</v>
      </c>
      <c r="V335" s="4">
        <f t="shared" si="234"/>
        <v>0.9867978615748374</v>
      </c>
      <c r="W335" s="4">
        <f t="shared" si="234"/>
        <v>0.98114509762858249</v>
      </c>
      <c r="X335" s="4">
        <f t="shared" si="234"/>
        <v>0.97311898315872036</v>
      </c>
      <c r="Y335" s="4">
        <f t="shared" si="234"/>
        <v>0.96177484161592774</v>
      </c>
      <c r="Z335" s="4">
        <f t="shared" si="234"/>
        <v>0.94584787155511363</v>
      </c>
      <c r="AA335" s="4">
        <f t="shared" si="234"/>
        <v>0.92370360150141495</v>
      </c>
      <c r="AB335" s="4">
        <f t="shared" si="234"/>
        <v>0.89334463567658451</v>
      </c>
      <c r="AC335" s="4">
        <f t="shared" si="234"/>
        <v>0.85254543874327005</v>
      </c>
      <c r="AD335" s="4">
        <f t="shared" si="234"/>
        <v>0.79921300652623883</v>
      </c>
      <c r="AE335" s="4">
        <f t="shared" si="234"/>
        <v>0.73204982249993378</v>
      </c>
      <c r="AF335" s="4">
        <f t="shared" si="234"/>
        <v>0.65145592958786691</v>
      </c>
      <c r="AG335" s="4">
        <f t="shared" si="234"/>
        <v>0.56032247880849573</v>
      </c>
      <c r="AH335" s="4">
        <f t="shared" si="234"/>
        <v>0.46411326873185343</v>
      </c>
      <c r="AI335" s="4">
        <f t="shared" si="234"/>
        <v>0.36979727595523937</v>
      </c>
      <c r="AJ335" s="4">
        <f t="shared" si="234"/>
        <v>0.28393948637231203</v>
      </c>
      <c r="AK335" s="4">
        <f t="shared" si="234"/>
        <v>0.21097259161117732</v>
      </c>
      <c r="AL335" s="4">
        <f t="shared" si="234"/>
        <v>0.15253917653798199</v>
      </c>
      <c r="AM335" s="4">
        <f t="shared" si="234"/>
        <v>0.10795188737709993</v>
      </c>
      <c r="AN335" s="4">
        <f t="shared" si="234"/>
        <v>7.5176653938091809E-2</v>
      </c>
      <c r="AO335" s="4">
        <f t="shared" si="234"/>
        <v>5.1742836177502194E-2</v>
      </c>
      <c r="AP335" s="4">
        <f t="shared" si="234"/>
        <v>3.5319190625345942E-2</v>
      </c>
      <c r="AQ335" s="4">
        <f t="shared" si="234"/>
        <v>2.3969442072658165E-2</v>
      </c>
      <c r="AR335" s="4">
        <f t="shared" si="234"/>
        <v>1.6202243558389728E-2</v>
      </c>
    </row>
    <row r="336" spans="1:44" x14ac:dyDescent="0.25">
      <c r="A336" s="24" t="s">
        <v>14</v>
      </c>
      <c r="B336" s="60">
        <f>'Parameter Input'!B179</f>
        <v>1000000</v>
      </c>
      <c r="C336" s="61">
        <f>'Parameter Input'!C179</f>
        <v>1000000</v>
      </c>
      <c r="D336" s="1" t="s">
        <v>15</v>
      </c>
      <c r="L336" s="54">
        <f>'Parameter Input'!E179</f>
        <v>17</v>
      </c>
      <c r="M336" s="37">
        <v>0</v>
      </c>
      <c r="N336" s="37">
        <v>1</v>
      </c>
      <c r="O336" s="37">
        <f>'Parameter Input'!F179</f>
        <v>0.9</v>
      </c>
      <c r="P336" s="55">
        <f>'Parameter Input'!G179</f>
        <v>0.4</v>
      </c>
      <c r="Q336" s="4">
        <f t="shared" si="234"/>
        <v>0.99780374543478534</v>
      </c>
      <c r="R336" s="4">
        <f t="shared" si="234"/>
        <v>0.99685359315256394</v>
      </c>
      <c r="S336" s="4">
        <f t="shared" si="234"/>
        <v>0.99549347132349975</v>
      </c>
      <c r="T336" s="4">
        <f t="shared" si="234"/>
        <v>0.99354772139898062</v>
      </c>
      <c r="U336" s="4">
        <f t="shared" si="234"/>
        <v>0.99076681540580536</v>
      </c>
      <c r="V336" s="4">
        <f t="shared" si="234"/>
        <v>0.9867978615748374</v>
      </c>
      <c r="W336" s="4">
        <f t="shared" si="234"/>
        <v>0.98114509762858249</v>
      </c>
      <c r="X336" s="4">
        <f t="shared" si="234"/>
        <v>0.97311898315872036</v>
      </c>
      <c r="Y336" s="4">
        <f t="shared" si="234"/>
        <v>0.96177484161592774</v>
      </c>
      <c r="Z336" s="4">
        <f t="shared" si="234"/>
        <v>0.94584787155511363</v>
      </c>
      <c r="AA336" s="4">
        <f t="shared" si="234"/>
        <v>0.92370360150141495</v>
      </c>
      <c r="AB336" s="4">
        <f t="shared" si="234"/>
        <v>0.89334463567658451</v>
      </c>
      <c r="AC336" s="4">
        <f t="shared" si="234"/>
        <v>0.85254543874327005</v>
      </c>
      <c r="AD336" s="4">
        <f t="shared" si="234"/>
        <v>0.79921300652623883</v>
      </c>
      <c r="AE336" s="4">
        <f t="shared" si="234"/>
        <v>0.73204982249993378</v>
      </c>
      <c r="AF336" s="4">
        <f t="shared" si="234"/>
        <v>0.65145592958786691</v>
      </c>
      <c r="AG336" s="4">
        <f t="shared" si="234"/>
        <v>0.56032247880849573</v>
      </c>
      <c r="AH336" s="4">
        <f t="shared" si="234"/>
        <v>0.46411326873185343</v>
      </c>
      <c r="AI336" s="4">
        <f t="shared" si="234"/>
        <v>0.36979727595523937</v>
      </c>
      <c r="AJ336" s="4">
        <f t="shared" si="234"/>
        <v>0.28393948637231203</v>
      </c>
      <c r="AK336" s="4">
        <f t="shared" si="234"/>
        <v>0.21097259161117732</v>
      </c>
      <c r="AL336" s="4">
        <f t="shared" si="234"/>
        <v>0.15253917653798199</v>
      </c>
      <c r="AM336" s="4">
        <f t="shared" si="234"/>
        <v>0.10795188737709993</v>
      </c>
      <c r="AN336" s="4">
        <f t="shared" si="234"/>
        <v>7.5176653938091809E-2</v>
      </c>
      <c r="AO336" s="4">
        <f t="shared" si="234"/>
        <v>5.1742836177502194E-2</v>
      </c>
      <c r="AP336" s="4">
        <f t="shared" si="234"/>
        <v>3.5319190625345942E-2</v>
      </c>
      <c r="AQ336" s="4">
        <f t="shared" si="234"/>
        <v>2.3969442072658165E-2</v>
      </c>
      <c r="AR336" s="4">
        <f t="shared" si="234"/>
        <v>1.6202243558389728E-2</v>
      </c>
    </row>
    <row r="337" spans="1:44" x14ac:dyDescent="0.25">
      <c r="A337" s="24" t="s">
        <v>25</v>
      </c>
      <c r="B337" s="60">
        <f>'Parameter Input'!B180</f>
        <v>-100000</v>
      </c>
      <c r="C337" s="61">
        <f>'Parameter Input'!C180</f>
        <v>-100000</v>
      </c>
      <c r="D337" s="1" t="s">
        <v>15</v>
      </c>
      <c r="L337" s="54">
        <f>'Parameter Input'!E180</f>
        <v>17</v>
      </c>
      <c r="M337" s="37">
        <v>0</v>
      </c>
      <c r="N337" s="37">
        <v>1</v>
      </c>
      <c r="O337" s="37">
        <f>'Parameter Input'!F180</f>
        <v>0.9</v>
      </c>
      <c r="P337" s="55">
        <f>'Parameter Input'!G180</f>
        <v>0.4</v>
      </c>
      <c r="Q337" s="4">
        <f t="shared" si="234"/>
        <v>0.99780374543478534</v>
      </c>
      <c r="R337" s="4">
        <f t="shared" si="234"/>
        <v>0.99685359315256394</v>
      </c>
      <c r="S337" s="4">
        <f t="shared" si="234"/>
        <v>0.99549347132349975</v>
      </c>
      <c r="T337" s="4">
        <f t="shared" si="234"/>
        <v>0.99354772139898062</v>
      </c>
      <c r="U337" s="4">
        <f t="shared" si="234"/>
        <v>0.99076681540580536</v>
      </c>
      <c r="V337" s="4">
        <f t="shared" si="234"/>
        <v>0.9867978615748374</v>
      </c>
      <c r="W337" s="4">
        <f t="shared" si="234"/>
        <v>0.98114509762858249</v>
      </c>
      <c r="X337" s="4">
        <f t="shared" si="234"/>
        <v>0.97311898315872036</v>
      </c>
      <c r="Y337" s="4">
        <f t="shared" si="234"/>
        <v>0.96177484161592774</v>
      </c>
      <c r="Z337" s="4">
        <f t="shared" si="234"/>
        <v>0.94584787155511363</v>
      </c>
      <c r="AA337" s="4">
        <f t="shared" si="234"/>
        <v>0.92370360150141495</v>
      </c>
      <c r="AB337" s="4">
        <f t="shared" si="234"/>
        <v>0.89334463567658451</v>
      </c>
      <c r="AC337" s="4">
        <f t="shared" si="234"/>
        <v>0.85254543874327005</v>
      </c>
      <c r="AD337" s="4">
        <f t="shared" si="234"/>
        <v>0.79921300652623883</v>
      </c>
      <c r="AE337" s="4">
        <f t="shared" si="234"/>
        <v>0.73204982249993378</v>
      </c>
      <c r="AF337" s="4">
        <f t="shared" si="234"/>
        <v>0.65145592958786691</v>
      </c>
      <c r="AG337" s="4">
        <f t="shared" si="234"/>
        <v>0.56032247880849573</v>
      </c>
      <c r="AH337" s="4">
        <f t="shared" si="234"/>
        <v>0.46411326873185343</v>
      </c>
      <c r="AI337" s="4">
        <f t="shared" si="234"/>
        <v>0.36979727595523937</v>
      </c>
      <c r="AJ337" s="4">
        <f t="shared" si="234"/>
        <v>0.28393948637231203</v>
      </c>
      <c r="AK337" s="4">
        <f t="shared" si="234"/>
        <v>0.21097259161117732</v>
      </c>
      <c r="AL337" s="4">
        <f t="shared" si="234"/>
        <v>0.15253917653798199</v>
      </c>
      <c r="AM337" s="4">
        <f t="shared" si="234"/>
        <v>0.10795188737709993</v>
      </c>
      <c r="AN337" s="4">
        <f t="shared" si="234"/>
        <v>7.5176653938091809E-2</v>
      </c>
      <c r="AO337" s="4">
        <f t="shared" si="234"/>
        <v>5.1742836177502194E-2</v>
      </c>
      <c r="AP337" s="4">
        <f t="shared" si="234"/>
        <v>3.5319190625345942E-2</v>
      </c>
      <c r="AQ337" s="4">
        <f t="shared" si="234"/>
        <v>2.3969442072658165E-2</v>
      </c>
      <c r="AR337" s="4">
        <f t="shared" si="234"/>
        <v>1.6202243558389728E-2</v>
      </c>
    </row>
    <row r="338" spans="1:44" x14ac:dyDescent="0.25">
      <c r="A338" s="24" t="s">
        <v>79</v>
      </c>
      <c r="B338" s="92">
        <f>'Parameter Input'!$L$174</f>
        <v>0.06</v>
      </c>
      <c r="C338" s="91">
        <f>'Parameter Input'!$M$174</f>
        <v>0.06</v>
      </c>
      <c r="D338" s="1" t="s">
        <v>57</v>
      </c>
      <c r="L338" s="54">
        <f>'Parameter Input'!$O$174</f>
        <v>17</v>
      </c>
      <c r="M338" s="37">
        <v>0</v>
      </c>
      <c r="N338" s="37">
        <v>1</v>
      </c>
      <c r="O338" s="37">
        <f>'Parameter Input'!$P$174</f>
        <v>0.9</v>
      </c>
      <c r="P338" s="55">
        <f>'Parameter Input'!$Q$174</f>
        <v>0.4</v>
      </c>
      <c r="Q338" s="4">
        <f t="shared" si="234"/>
        <v>0.99780374543478534</v>
      </c>
      <c r="R338" s="4">
        <f t="shared" si="234"/>
        <v>0.99685359315256394</v>
      </c>
      <c r="S338" s="4">
        <f t="shared" si="234"/>
        <v>0.99549347132349975</v>
      </c>
      <c r="T338" s="4">
        <f t="shared" si="234"/>
        <v>0.99354772139898062</v>
      </c>
      <c r="U338" s="4">
        <f t="shared" si="234"/>
        <v>0.99076681540580536</v>
      </c>
      <c r="V338" s="4">
        <f t="shared" si="234"/>
        <v>0.9867978615748374</v>
      </c>
      <c r="W338" s="4">
        <f t="shared" si="234"/>
        <v>0.98114509762858249</v>
      </c>
      <c r="X338" s="4">
        <f t="shared" si="234"/>
        <v>0.97311898315872036</v>
      </c>
      <c r="Y338" s="4">
        <f t="shared" si="234"/>
        <v>0.96177484161592774</v>
      </c>
      <c r="Z338" s="4">
        <f t="shared" si="234"/>
        <v>0.94584787155511363</v>
      </c>
      <c r="AA338" s="4">
        <f t="shared" si="234"/>
        <v>0.92370360150141495</v>
      </c>
      <c r="AB338" s="4">
        <f t="shared" si="234"/>
        <v>0.89334463567658451</v>
      </c>
      <c r="AC338" s="4">
        <f t="shared" si="234"/>
        <v>0.85254543874327005</v>
      </c>
      <c r="AD338" s="4">
        <f t="shared" si="234"/>
        <v>0.79921300652623883</v>
      </c>
      <c r="AE338" s="4">
        <f t="shared" si="234"/>
        <v>0.73204982249993378</v>
      </c>
      <c r="AF338" s="4">
        <f t="shared" si="234"/>
        <v>0.65145592958786691</v>
      </c>
      <c r="AG338" s="4">
        <f t="shared" si="234"/>
        <v>0.56032247880849573</v>
      </c>
      <c r="AH338" s="4">
        <f t="shared" si="234"/>
        <v>0.46411326873185343</v>
      </c>
      <c r="AI338" s="4">
        <f t="shared" si="234"/>
        <v>0.36979727595523937</v>
      </c>
      <c r="AJ338" s="4">
        <f t="shared" si="234"/>
        <v>0.28393948637231203</v>
      </c>
      <c r="AK338" s="4">
        <f t="shared" si="234"/>
        <v>0.21097259161117732</v>
      </c>
      <c r="AL338" s="4">
        <f t="shared" si="234"/>
        <v>0.15253917653798199</v>
      </c>
      <c r="AM338" s="4">
        <f t="shared" si="234"/>
        <v>0.10795188737709993</v>
      </c>
      <c r="AN338" s="4">
        <f t="shared" si="234"/>
        <v>7.5176653938091809E-2</v>
      </c>
      <c r="AO338" s="4">
        <f t="shared" si="234"/>
        <v>5.1742836177502194E-2</v>
      </c>
      <c r="AP338" s="4">
        <f t="shared" si="234"/>
        <v>3.5319190625345942E-2</v>
      </c>
      <c r="AQ338" s="4">
        <f t="shared" si="234"/>
        <v>2.3969442072658165E-2</v>
      </c>
      <c r="AR338" s="4">
        <f t="shared" si="234"/>
        <v>1.6202243558389728E-2</v>
      </c>
    </row>
    <row r="339" spans="1:44" x14ac:dyDescent="0.25">
      <c r="A339" s="24" t="s">
        <v>37</v>
      </c>
      <c r="B339" s="60">
        <f>'Parameter Input'!B181</f>
        <v>1208235.294117647</v>
      </c>
      <c r="C339" s="61">
        <f>'Parameter Input'!C181</f>
        <v>1208235.294117647</v>
      </c>
      <c r="D339" s="1" t="s">
        <v>38</v>
      </c>
      <c r="L339" s="54">
        <f>'Parameter Input'!E181</f>
        <v>17</v>
      </c>
      <c r="M339" s="37">
        <v>0</v>
      </c>
      <c r="N339" s="37">
        <v>1</v>
      </c>
      <c r="O339" s="37">
        <f>'Parameter Input'!F181</f>
        <v>0.9</v>
      </c>
      <c r="P339" s="55">
        <f>'Parameter Input'!G181</f>
        <v>0.4</v>
      </c>
      <c r="Q339" s="4">
        <f t="shared" si="234"/>
        <v>0.99780374543478534</v>
      </c>
      <c r="R339" s="4">
        <f t="shared" si="234"/>
        <v>0.99685359315256394</v>
      </c>
      <c r="S339" s="4">
        <f t="shared" si="234"/>
        <v>0.99549347132349975</v>
      </c>
      <c r="T339" s="4">
        <f t="shared" si="234"/>
        <v>0.99354772139898062</v>
      </c>
      <c r="U339" s="4">
        <f t="shared" si="234"/>
        <v>0.99076681540580536</v>
      </c>
      <c r="V339" s="4">
        <f t="shared" si="234"/>
        <v>0.9867978615748374</v>
      </c>
      <c r="W339" s="4">
        <f t="shared" si="234"/>
        <v>0.98114509762858249</v>
      </c>
      <c r="X339" s="4">
        <f t="shared" si="234"/>
        <v>0.97311898315872036</v>
      </c>
      <c r="Y339" s="4">
        <f t="shared" si="234"/>
        <v>0.96177484161592774</v>
      </c>
      <c r="Z339" s="4">
        <f t="shared" si="234"/>
        <v>0.94584787155511363</v>
      </c>
      <c r="AA339" s="4">
        <f t="shared" si="234"/>
        <v>0.92370360150141495</v>
      </c>
      <c r="AB339" s="4">
        <f t="shared" si="234"/>
        <v>0.89334463567658451</v>
      </c>
      <c r="AC339" s="4">
        <f t="shared" si="234"/>
        <v>0.85254543874327005</v>
      </c>
      <c r="AD339" s="4">
        <f t="shared" si="234"/>
        <v>0.79921300652623883</v>
      </c>
      <c r="AE339" s="4">
        <f t="shared" si="234"/>
        <v>0.73204982249993378</v>
      </c>
      <c r="AF339" s="4">
        <f t="shared" si="234"/>
        <v>0.65145592958786691</v>
      </c>
      <c r="AG339" s="4">
        <f t="shared" si="234"/>
        <v>0.56032247880849573</v>
      </c>
      <c r="AH339" s="4">
        <f t="shared" si="234"/>
        <v>0.46411326873185343</v>
      </c>
      <c r="AI339" s="4">
        <f t="shared" si="234"/>
        <v>0.36979727595523937</v>
      </c>
      <c r="AJ339" s="4">
        <f t="shared" si="234"/>
        <v>0.28393948637231203</v>
      </c>
      <c r="AK339" s="4">
        <f t="shared" si="234"/>
        <v>0.21097259161117732</v>
      </c>
      <c r="AL339" s="4">
        <f t="shared" si="234"/>
        <v>0.15253917653798199</v>
      </c>
      <c r="AM339" s="4">
        <f t="shared" si="234"/>
        <v>0.10795188737709993</v>
      </c>
      <c r="AN339" s="4">
        <f t="shared" si="234"/>
        <v>7.5176653938091809E-2</v>
      </c>
      <c r="AO339" s="4">
        <f t="shared" si="234"/>
        <v>5.1742836177502194E-2</v>
      </c>
      <c r="AP339" s="4">
        <f t="shared" si="234"/>
        <v>3.5319190625345942E-2</v>
      </c>
      <c r="AQ339" s="4">
        <f t="shared" si="234"/>
        <v>2.3969442072658165E-2</v>
      </c>
      <c r="AR339" s="4">
        <f t="shared" si="234"/>
        <v>1.6202243558389728E-2</v>
      </c>
    </row>
    <row r="340" spans="1:44" x14ac:dyDescent="0.25">
      <c r="A340" s="24" t="s">
        <v>52</v>
      </c>
      <c r="B340" s="60">
        <f>'Parameter Input'!$L$170</f>
        <v>338823.5294117647</v>
      </c>
      <c r="C340" s="61">
        <f>'Parameter Input'!$M$170</f>
        <v>338823.5294117647</v>
      </c>
      <c r="D340" s="1" t="s">
        <v>38</v>
      </c>
      <c r="L340" s="54">
        <f>'Parameter Input'!$O$170</f>
        <v>17</v>
      </c>
      <c r="M340" s="37">
        <v>0</v>
      </c>
      <c r="N340" s="37">
        <v>1</v>
      </c>
      <c r="O340" s="37">
        <f>'Parameter Input'!$P$170</f>
        <v>0.9</v>
      </c>
      <c r="P340" s="55">
        <f>'Parameter Input'!$Q$170</f>
        <v>0.4</v>
      </c>
      <c r="Q340" s="4">
        <f t="shared" si="234"/>
        <v>0.99780374543478534</v>
      </c>
      <c r="R340" s="4">
        <f t="shared" si="234"/>
        <v>0.99685359315256394</v>
      </c>
      <c r="S340" s="4">
        <f t="shared" si="234"/>
        <v>0.99549347132349975</v>
      </c>
      <c r="T340" s="4">
        <f t="shared" si="234"/>
        <v>0.99354772139898062</v>
      </c>
      <c r="U340" s="4">
        <f t="shared" si="234"/>
        <v>0.99076681540580536</v>
      </c>
      <c r="V340" s="4">
        <f t="shared" si="234"/>
        <v>0.9867978615748374</v>
      </c>
      <c r="W340" s="4">
        <f t="shared" si="234"/>
        <v>0.98114509762858249</v>
      </c>
      <c r="X340" s="4">
        <f t="shared" si="234"/>
        <v>0.97311898315872036</v>
      </c>
      <c r="Y340" s="4">
        <f t="shared" si="234"/>
        <v>0.96177484161592774</v>
      </c>
      <c r="Z340" s="4">
        <f t="shared" si="234"/>
        <v>0.94584787155511363</v>
      </c>
      <c r="AA340" s="4">
        <f t="shared" si="234"/>
        <v>0.92370360150141495</v>
      </c>
      <c r="AB340" s="4">
        <f t="shared" si="234"/>
        <v>0.89334463567658451</v>
      </c>
      <c r="AC340" s="4">
        <f t="shared" si="234"/>
        <v>0.85254543874327005</v>
      </c>
      <c r="AD340" s="4">
        <f t="shared" si="234"/>
        <v>0.79921300652623883</v>
      </c>
      <c r="AE340" s="4">
        <f t="shared" si="234"/>
        <v>0.73204982249993378</v>
      </c>
      <c r="AF340" s="4">
        <f t="shared" si="234"/>
        <v>0.65145592958786691</v>
      </c>
      <c r="AG340" s="4">
        <f t="shared" si="234"/>
        <v>0.56032247880849573</v>
      </c>
      <c r="AH340" s="4">
        <f t="shared" si="234"/>
        <v>0.46411326873185343</v>
      </c>
      <c r="AI340" s="4">
        <f t="shared" si="234"/>
        <v>0.36979727595523937</v>
      </c>
      <c r="AJ340" s="4">
        <f t="shared" si="234"/>
        <v>0.28393948637231203</v>
      </c>
      <c r="AK340" s="4">
        <f t="shared" si="234"/>
        <v>0.21097259161117732</v>
      </c>
      <c r="AL340" s="4">
        <f t="shared" si="234"/>
        <v>0.15253917653798199</v>
      </c>
      <c r="AM340" s="4">
        <f t="shared" si="234"/>
        <v>0.10795188737709993</v>
      </c>
      <c r="AN340" s="4">
        <f t="shared" si="234"/>
        <v>7.5176653938091809E-2</v>
      </c>
      <c r="AO340" s="4">
        <f t="shared" si="234"/>
        <v>5.1742836177502194E-2</v>
      </c>
      <c r="AP340" s="4">
        <f t="shared" si="234"/>
        <v>3.5319190625345942E-2</v>
      </c>
      <c r="AQ340" s="4">
        <f t="shared" si="234"/>
        <v>2.3969442072658165E-2</v>
      </c>
      <c r="AR340" s="4">
        <f t="shared" si="234"/>
        <v>1.6202243558389728E-2</v>
      </c>
    </row>
    <row r="341" spans="1:44" x14ac:dyDescent="0.25">
      <c r="A341" s="24" t="s">
        <v>273</v>
      </c>
      <c r="B341" s="92">
        <f>'Parameter Input'!B186</f>
        <v>0.81280569096848254</v>
      </c>
      <c r="C341" s="61">
        <f>'Parameter Input'!C186</f>
        <v>0.81280569096848254</v>
      </c>
      <c r="D341" s="1" t="s">
        <v>76</v>
      </c>
      <c r="L341" s="54">
        <f>'Parameter Input'!E186</f>
        <v>17</v>
      </c>
      <c r="M341" s="37">
        <v>0</v>
      </c>
      <c r="N341" s="37">
        <v>1</v>
      </c>
      <c r="O341" s="37">
        <f>'Parameter Input'!F186</f>
        <v>0.9</v>
      </c>
      <c r="P341" s="55">
        <f>'Parameter Input'!G186</f>
        <v>0.4</v>
      </c>
      <c r="Q341" s="4">
        <f t="shared" si="234"/>
        <v>0.99780374543478534</v>
      </c>
      <c r="R341" s="4">
        <f t="shared" si="234"/>
        <v>0.99685359315256394</v>
      </c>
      <c r="S341" s="4">
        <f t="shared" si="234"/>
        <v>0.99549347132349975</v>
      </c>
      <c r="T341" s="4">
        <f t="shared" si="234"/>
        <v>0.99354772139898062</v>
      </c>
      <c r="U341" s="4">
        <f t="shared" si="234"/>
        <v>0.99076681540580536</v>
      </c>
      <c r="V341" s="4">
        <f t="shared" si="234"/>
        <v>0.9867978615748374</v>
      </c>
      <c r="W341" s="4">
        <f t="shared" si="234"/>
        <v>0.98114509762858249</v>
      </c>
      <c r="X341" s="4">
        <f t="shared" si="234"/>
        <v>0.97311898315872036</v>
      </c>
      <c r="Y341" s="4">
        <f t="shared" si="234"/>
        <v>0.96177484161592774</v>
      </c>
      <c r="Z341" s="4">
        <f t="shared" si="234"/>
        <v>0.94584787155511363</v>
      </c>
      <c r="AA341" s="4">
        <f t="shared" si="234"/>
        <v>0.92370360150141495</v>
      </c>
      <c r="AB341" s="4">
        <f t="shared" si="234"/>
        <v>0.89334463567658451</v>
      </c>
      <c r="AC341" s="4">
        <f t="shared" si="234"/>
        <v>0.85254543874327005</v>
      </c>
      <c r="AD341" s="4">
        <f t="shared" si="234"/>
        <v>0.79921300652623883</v>
      </c>
      <c r="AE341" s="4">
        <f t="shared" si="234"/>
        <v>0.73204982249993378</v>
      </c>
      <c r="AF341" s="4">
        <f t="shared" si="234"/>
        <v>0.65145592958786691</v>
      </c>
      <c r="AG341" s="4">
        <f t="shared" si="234"/>
        <v>0.56032247880849573</v>
      </c>
      <c r="AH341" s="4">
        <f t="shared" si="234"/>
        <v>0.46411326873185343</v>
      </c>
      <c r="AI341" s="4">
        <f t="shared" si="234"/>
        <v>0.36979727595523937</v>
      </c>
      <c r="AJ341" s="4">
        <f t="shared" si="234"/>
        <v>0.28393948637231203</v>
      </c>
      <c r="AK341" s="4">
        <f t="shared" si="234"/>
        <v>0.21097259161117732</v>
      </c>
      <c r="AL341" s="4">
        <f t="shared" si="234"/>
        <v>0.15253917653798199</v>
      </c>
      <c r="AM341" s="4">
        <f t="shared" si="234"/>
        <v>0.10795188737709993</v>
      </c>
      <c r="AN341" s="4">
        <f t="shared" si="234"/>
        <v>7.5176653938091809E-2</v>
      </c>
      <c r="AO341" s="4">
        <f t="shared" si="234"/>
        <v>5.1742836177502194E-2</v>
      </c>
      <c r="AP341" s="4">
        <f t="shared" si="234"/>
        <v>3.5319190625345942E-2</v>
      </c>
      <c r="AQ341" s="4">
        <f t="shared" si="234"/>
        <v>2.3969442072658165E-2</v>
      </c>
      <c r="AR341" s="4">
        <f t="shared" si="234"/>
        <v>1.6202243558389728E-2</v>
      </c>
    </row>
    <row r="342" spans="1:44" x14ac:dyDescent="0.25">
      <c r="A342" s="24" t="s">
        <v>59</v>
      </c>
      <c r="B342" s="60">
        <f>'Parameter Input'!$L$171</f>
        <v>589</v>
      </c>
      <c r="C342" s="61">
        <f>'Parameter Input'!$M$171</f>
        <v>519</v>
      </c>
      <c r="D342" s="1" t="s">
        <v>60</v>
      </c>
      <c r="L342" s="54">
        <f>'Parameter Input'!$O$171</f>
        <v>17</v>
      </c>
      <c r="M342" s="37">
        <v>0</v>
      </c>
      <c r="N342" s="37">
        <v>1</v>
      </c>
      <c r="O342" s="37">
        <f>'Parameter Input'!$P$171</f>
        <v>0.9</v>
      </c>
      <c r="P342" s="55">
        <f>'Parameter Input'!$Q$171</f>
        <v>0.4</v>
      </c>
      <c r="Q342" s="4">
        <f t="shared" si="234"/>
        <v>0.99780374543478534</v>
      </c>
      <c r="R342" s="4">
        <f t="shared" si="234"/>
        <v>0.99685359315256394</v>
      </c>
      <c r="S342" s="4">
        <f t="shared" si="234"/>
        <v>0.99549347132349975</v>
      </c>
      <c r="T342" s="4">
        <f t="shared" si="234"/>
        <v>0.99354772139898062</v>
      </c>
      <c r="U342" s="4">
        <f t="shared" si="234"/>
        <v>0.99076681540580536</v>
      </c>
      <c r="V342" s="4">
        <f t="shared" si="234"/>
        <v>0.9867978615748374</v>
      </c>
      <c r="W342" s="4">
        <f t="shared" si="234"/>
        <v>0.98114509762858249</v>
      </c>
      <c r="X342" s="4">
        <f t="shared" si="234"/>
        <v>0.97311898315872036</v>
      </c>
      <c r="Y342" s="4">
        <f t="shared" si="234"/>
        <v>0.96177484161592774</v>
      </c>
      <c r="Z342" s="4">
        <f t="shared" si="234"/>
        <v>0.94584787155511363</v>
      </c>
      <c r="AA342" s="4">
        <f t="shared" si="234"/>
        <v>0.92370360150141495</v>
      </c>
      <c r="AB342" s="4">
        <f t="shared" si="234"/>
        <v>0.89334463567658451</v>
      </c>
      <c r="AC342" s="4">
        <f t="shared" si="234"/>
        <v>0.85254543874327005</v>
      </c>
      <c r="AD342" s="4">
        <f t="shared" si="234"/>
        <v>0.79921300652623883</v>
      </c>
      <c r="AE342" s="4">
        <f t="shared" si="234"/>
        <v>0.73204982249993378</v>
      </c>
      <c r="AF342" s="4">
        <f t="shared" si="234"/>
        <v>0.65145592958786691</v>
      </c>
      <c r="AG342" s="4">
        <f t="shared" si="234"/>
        <v>0.56032247880849573</v>
      </c>
      <c r="AH342" s="4">
        <f t="shared" si="234"/>
        <v>0.46411326873185343</v>
      </c>
      <c r="AI342" s="4">
        <f t="shared" si="234"/>
        <v>0.36979727595523937</v>
      </c>
      <c r="AJ342" s="4">
        <f t="shared" si="234"/>
        <v>0.28393948637231203</v>
      </c>
      <c r="AK342" s="4">
        <f t="shared" si="234"/>
        <v>0.21097259161117732</v>
      </c>
      <c r="AL342" s="4">
        <f t="shared" si="234"/>
        <v>0.15253917653798199</v>
      </c>
      <c r="AM342" s="4">
        <f t="shared" si="234"/>
        <v>0.10795188737709993</v>
      </c>
      <c r="AN342" s="4">
        <f t="shared" si="234"/>
        <v>7.5176653938091809E-2</v>
      </c>
      <c r="AO342" s="4">
        <f t="shared" si="234"/>
        <v>5.1742836177502194E-2</v>
      </c>
      <c r="AP342" s="4">
        <f t="shared" si="234"/>
        <v>3.5319190625345942E-2</v>
      </c>
      <c r="AQ342" s="4">
        <f t="shared" si="234"/>
        <v>2.3969442072658165E-2</v>
      </c>
      <c r="AR342" s="4">
        <f t="shared" si="234"/>
        <v>1.6202243558389728E-2</v>
      </c>
    </row>
    <row r="343" spans="1:44" x14ac:dyDescent="0.25">
      <c r="A343" s="24" t="s">
        <v>67</v>
      </c>
      <c r="B343" s="78">
        <f>'Parameter Input'!$L$172</f>
        <v>0.209841767378764</v>
      </c>
      <c r="C343" s="61">
        <f>'Parameter Input'!$M$172</f>
        <v>9.7564585532605996E-2</v>
      </c>
      <c r="D343" s="1" t="s">
        <v>68</v>
      </c>
      <c r="L343" s="54">
        <f>'Parameter Input'!$O$172</f>
        <v>17</v>
      </c>
      <c r="M343" s="37">
        <v>0</v>
      </c>
      <c r="N343" s="37">
        <v>1</v>
      </c>
      <c r="O343" s="37">
        <f>'Parameter Input'!$P$172</f>
        <v>0.9</v>
      </c>
      <c r="P343" s="55">
        <f>'Parameter Input'!$Q$172</f>
        <v>0.4</v>
      </c>
      <c r="Q343" s="4">
        <f t="shared" si="234"/>
        <v>0.99780374543478534</v>
      </c>
      <c r="R343" s="4">
        <f t="shared" si="234"/>
        <v>0.99685359315256394</v>
      </c>
      <c r="S343" s="4">
        <f t="shared" si="234"/>
        <v>0.99549347132349975</v>
      </c>
      <c r="T343" s="4">
        <f t="shared" ref="T343:AI350" si="235">$N343+($M343-$N343)*((1/(1+EXP(-$P343*(T$9-$L343)))^$O343))</f>
        <v>0.99354772139898062</v>
      </c>
      <c r="U343" s="4">
        <f t="shared" si="235"/>
        <v>0.99076681540580536</v>
      </c>
      <c r="V343" s="4">
        <f t="shared" si="235"/>
        <v>0.9867978615748374</v>
      </c>
      <c r="W343" s="4">
        <f t="shared" si="235"/>
        <v>0.98114509762858249</v>
      </c>
      <c r="X343" s="4">
        <f t="shared" si="235"/>
        <v>0.97311898315872036</v>
      </c>
      <c r="Y343" s="4">
        <f t="shared" si="235"/>
        <v>0.96177484161592774</v>
      </c>
      <c r="Z343" s="4">
        <f t="shared" si="235"/>
        <v>0.94584787155511363</v>
      </c>
      <c r="AA343" s="4">
        <f t="shared" si="235"/>
        <v>0.92370360150141495</v>
      </c>
      <c r="AB343" s="4">
        <f t="shared" si="235"/>
        <v>0.89334463567658451</v>
      </c>
      <c r="AC343" s="4">
        <f t="shared" si="235"/>
        <v>0.85254543874327005</v>
      </c>
      <c r="AD343" s="4">
        <f t="shared" si="235"/>
        <v>0.79921300652623883</v>
      </c>
      <c r="AE343" s="4">
        <f t="shared" si="235"/>
        <v>0.73204982249993378</v>
      </c>
      <c r="AF343" s="4">
        <f t="shared" si="235"/>
        <v>0.65145592958786691</v>
      </c>
      <c r="AG343" s="4">
        <f t="shared" si="235"/>
        <v>0.56032247880849573</v>
      </c>
      <c r="AH343" s="4">
        <f t="shared" si="235"/>
        <v>0.46411326873185343</v>
      </c>
      <c r="AI343" s="4">
        <f t="shared" si="235"/>
        <v>0.36979727595523937</v>
      </c>
      <c r="AJ343" s="4">
        <f t="shared" ref="AJ343:AR350" si="236">$N343+($M343-$N343)*((1/(1+EXP(-$P343*(AJ$9-$L343)))^$O343))</f>
        <v>0.28393948637231203</v>
      </c>
      <c r="AK343" s="4">
        <f t="shared" si="236"/>
        <v>0.21097259161117732</v>
      </c>
      <c r="AL343" s="4">
        <f t="shared" si="236"/>
        <v>0.15253917653798199</v>
      </c>
      <c r="AM343" s="4">
        <f t="shared" si="236"/>
        <v>0.10795188737709993</v>
      </c>
      <c r="AN343" s="4">
        <f t="shared" si="236"/>
        <v>7.5176653938091809E-2</v>
      </c>
      <c r="AO343" s="4">
        <f t="shared" si="236"/>
        <v>5.1742836177502194E-2</v>
      </c>
      <c r="AP343" s="4">
        <f t="shared" si="236"/>
        <v>3.5319190625345942E-2</v>
      </c>
      <c r="AQ343" s="4">
        <f t="shared" si="236"/>
        <v>2.3969442072658165E-2</v>
      </c>
      <c r="AR343" s="4">
        <f t="shared" si="236"/>
        <v>1.6202243558389728E-2</v>
      </c>
    </row>
    <row r="344" spans="1:44" x14ac:dyDescent="0.25">
      <c r="A344" s="24" t="s">
        <v>206</v>
      </c>
      <c r="B344" s="115">
        <f>'Parameter Input'!$L$175</f>
        <v>0</v>
      </c>
      <c r="C344" s="116">
        <f>'Parameter Input'!$M$175</f>
        <v>0</v>
      </c>
      <c r="D344" s="1" t="s">
        <v>76</v>
      </c>
      <c r="L344" s="54">
        <f>'Parameter Input'!$O$175</f>
        <v>17</v>
      </c>
      <c r="M344" s="37">
        <v>0</v>
      </c>
      <c r="N344" s="37">
        <v>1</v>
      </c>
      <c r="O344" s="37">
        <f>'Parameter Input'!$P$175</f>
        <v>0.9</v>
      </c>
      <c r="P344" s="55">
        <f>'Parameter Input'!$Q$175</f>
        <v>0.4</v>
      </c>
      <c r="Q344" s="4">
        <f t="shared" ref="Q344:AR344" si="237">$N344+($M344-$N344)*((1/(1+EXP(-$P344*(Q$9-$L344)))^$O344))</f>
        <v>0.99780374543478534</v>
      </c>
      <c r="R344" s="4">
        <f t="shared" si="237"/>
        <v>0.99685359315256394</v>
      </c>
      <c r="S344" s="4">
        <f t="shared" si="237"/>
        <v>0.99549347132349975</v>
      </c>
      <c r="T344" s="4">
        <f t="shared" si="237"/>
        <v>0.99354772139898062</v>
      </c>
      <c r="U344" s="4">
        <f t="shared" si="237"/>
        <v>0.99076681540580536</v>
      </c>
      <c r="V344" s="4">
        <f t="shared" si="237"/>
        <v>0.9867978615748374</v>
      </c>
      <c r="W344" s="4">
        <f t="shared" si="237"/>
        <v>0.98114509762858249</v>
      </c>
      <c r="X344" s="4">
        <f t="shared" si="237"/>
        <v>0.97311898315872036</v>
      </c>
      <c r="Y344" s="4">
        <f t="shared" si="237"/>
        <v>0.96177484161592774</v>
      </c>
      <c r="Z344" s="4">
        <f t="shared" si="237"/>
        <v>0.94584787155511363</v>
      </c>
      <c r="AA344" s="4">
        <f t="shared" si="237"/>
        <v>0.92370360150141495</v>
      </c>
      <c r="AB344" s="4">
        <f t="shared" si="237"/>
        <v>0.89334463567658451</v>
      </c>
      <c r="AC344" s="4">
        <f t="shared" si="237"/>
        <v>0.85254543874327005</v>
      </c>
      <c r="AD344" s="4">
        <f t="shared" si="237"/>
        <v>0.79921300652623883</v>
      </c>
      <c r="AE344" s="4">
        <f t="shared" si="237"/>
        <v>0.73204982249993378</v>
      </c>
      <c r="AF344" s="4">
        <f t="shared" si="237"/>
        <v>0.65145592958786691</v>
      </c>
      <c r="AG344" s="4">
        <f t="shared" si="237"/>
        <v>0.56032247880849573</v>
      </c>
      <c r="AH344" s="4">
        <f t="shared" si="237"/>
        <v>0.46411326873185343</v>
      </c>
      <c r="AI344" s="4">
        <f t="shared" si="237"/>
        <v>0.36979727595523937</v>
      </c>
      <c r="AJ344" s="4">
        <f t="shared" si="237"/>
        <v>0.28393948637231203</v>
      </c>
      <c r="AK344" s="4">
        <f t="shared" si="237"/>
        <v>0.21097259161117732</v>
      </c>
      <c r="AL344" s="4">
        <f t="shared" si="237"/>
        <v>0.15253917653798199</v>
      </c>
      <c r="AM344" s="4">
        <f t="shared" si="237"/>
        <v>0.10795188737709993</v>
      </c>
      <c r="AN344" s="4">
        <f t="shared" si="237"/>
        <v>7.5176653938091809E-2</v>
      </c>
      <c r="AO344" s="4">
        <f t="shared" si="237"/>
        <v>5.1742836177502194E-2</v>
      </c>
      <c r="AP344" s="4">
        <f t="shared" si="237"/>
        <v>3.5319190625345942E-2</v>
      </c>
      <c r="AQ344" s="4">
        <f t="shared" si="237"/>
        <v>2.3969442072658165E-2</v>
      </c>
      <c r="AR344" s="4">
        <f t="shared" si="237"/>
        <v>1.6202243558389728E-2</v>
      </c>
    </row>
    <row r="345" spans="1:44" x14ac:dyDescent="0.25">
      <c r="A345" s="24" t="s">
        <v>41</v>
      </c>
      <c r="B345" s="60">
        <f>'Parameter Input'!$L$169</f>
        <v>25</v>
      </c>
      <c r="C345" s="61">
        <f>'Parameter Input'!$M$169</f>
        <v>25</v>
      </c>
      <c r="D345" s="1" t="s">
        <v>42</v>
      </c>
      <c r="L345" s="54">
        <f>'Parameter Input'!$O$169</f>
        <v>17</v>
      </c>
      <c r="M345" s="37">
        <v>0</v>
      </c>
      <c r="N345" s="37">
        <v>1</v>
      </c>
      <c r="O345" s="37">
        <f>'Parameter Input'!$P$169</f>
        <v>0.9</v>
      </c>
      <c r="P345" s="55">
        <f>'Parameter Input'!$Q$169</f>
        <v>0.4</v>
      </c>
      <c r="Q345" s="4">
        <f t="shared" ref="Q345:AF350" si="238">$N345+($M345-$N345)*((1/(1+EXP(-$P345*(Q$9-$L345)))^$O345))</f>
        <v>0.99780374543478534</v>
      </c>
      <c r="R345" s="4">
        <f t="shared" si="238"/>
        <v>0.99685359315256394</v>
      </c>
      <c r="S345" s="4">
        <f t="shared" si="238"/>
        <v>0.99549347132349975</v>
      </c>
      <c r="T345" s="4">
        <f t="shared" si="238"/>
        <v>0.99354772139898062</v>
      </c>
      <c r="U345" s="4">
        <f t="shared" si="238"/>
        <v>0.99076681540580536</v>
      </c>
      <c r="V345" s="4">
        <f t="shared" si="238"/>
        <v>0.9867978615748374</v>
      </c>
      <c r="W345" s="4">
        <f t="shared" si="238"/>
        <v>0.98114509762858249</v>
      </c>
      <c r="X345" s="4">
        <f t="shared" si="238"/>
        <v>0.97311898315872036</v>
      </c>
      <c r="Y345" s="4">
        <f t="shared" si="238"/>
        <v>0.96177484161592774</v>
      </c>
      <c r="Z345" s="4">
        <f t="shared" si="238"/>
        <v>0.94584787155511363</v>
      </c>
      <c r="AA345" s="4">
        <f t="shared" si="238"/>
        <v>0.92370360150141495</v>
      </c>
      <c r="AB345" s="4">
        <f t="shared" si="238"/>
        <v>0.89334463567658451</v>
      </c>
      <c r="AC345" s="4">
        <f t="shared" si="238"/>
        <v>0.85254543874327005</v>
      </c>
      <c r="AD345" s="4">
        <f t="shared" si="238"/>
        <v>0.79921300652623883</v>
      </c>
      <c r="AE345" s="4">
        <f t="shared" si="238"/>
        <v>0.73204982249993378</v>
      </c>
      <c r="AF345" s="4">
        <f t="shared" si="238"/>
        <v>0.65145592958786691</v>
      </c>
      <c r="AG345" s="4">
        <f t="shared" si="235"/>
        <v>0.56032247880849573</v>
      </c>
      <c r="AH345" s="4">
        <f t="shared" si="235"/>
        <v>0.46411326873185343</v>
      </c>
      <c r="AI345" s="4">
        <f t="shared" si="235"/>
        <v>0.36979727595523937</v>
      </c>
      <c r="AJ345" s="4">
        <f t="shared" si="236"/>
        <v>0.28393948637231203</v>
      </c>
      <c r="AK345" s="4">
        <f t="shared" si="236"/>
        <v>0.21097259161117732</v>
      </c>
      <c r="AL345" s="4">
        <f t="shared" si="236"/>
        <v>0.15253917653798199</v>
      </c>
      <c r="AM345" s="4">
        <f t="shared" si="236"/>
        <v>0.10795188737709993</v>
      </c>
      <c r="AN345" s="4">
        <f t="shared" si="236"/>
        <v>7.5176653938091809E-2</v>
      </c>
      <c r="AO345" s="4">
        <f t="shared" si="236"/>
        <v>5.1742836177502194E-2</v>
      </c>
      <c r="AP345" s="4">
        <f t="shared" si="236"/>
        <v>3.5319190625345942E-2</v>
      </c>
      <c r="AQ345" s="4">
        <f t="shared" si="236"/>
        <v>2.3969442072658165E-2</v>
      </c>
      <c r="AR345" s="4">
        <f t="shared" si="236"/>
        <v>1.6202243558389728E-2</v>
      </c>
    </row>
    <row r="346" spans="1:44" x14ac:dyDescent="0.25">
      <c r="A346" s="24" t="s">
        <v>70</v>
      </c>
      <c r="B346" s="60">
        <f>'Parameter Input'!B185</f>
        <v>25</v>
      </c>
      <c r="C346" s="61">
        <f>'Parameter Input'!C185</f>
        <v>25</v>
      </c>
      <c r="D346" s="1" t="s">
        <v>42</v>
      </c>
      <c r="L346" s="54">
        <f>'Parameter Input'!E185</f>
        <v>17</v>
      </c>
      <c r="M346" s="37">
        <v>0</v>
      </c>
      <c r="N346" s="37">
        <v>1</v>
      </c>
      <c r="O346" s="37">
        <f>'Parameter Input'!F185</f>
        <v>0.9</v>
      </c>
      <c r="P346" s="55">
        <f>'Parameter Input'!G185</f>
        <v>0.4</v>
      </c>
      <c r="Q346" s="4">
        <f t="shared" si="238"/>
        <v>0.99780374543478534</v>
      </c>
      <c r="R346" s="4">
        <f t="shared" si="238"/>
        <v>0.99685359315256394</v>
      </c>
      <c r="S346" s="4">
        <f t="shared" si="238"/>
        <v>0.99549347132349975</v>
      </c>
      <c r="T346" s="4">
        <f t="shared" si="238"/>
        <v>0.99354772139898062</v>
      </c>
      <c r="U346" s="4">
        <f t="shared" si="238"/>
        <v>0.99076681540580536</v>
      </c>
      <c r="V346" s="4">
        <f t="shared" si="238"/>
        <v>0.9867978615748374</v>
      </c>
      <c r="W346" s="4">
        <f t="shared" si="238"/>
        <v>0.98114509762858249</v>
      </c>
      <c r="X346" s="4">
        <f t="shared" si="238"/>
        <v>0.97311898315872036</v>
      </c>
      <c r="Y346" s="4">
        <f t="shared" si="238"/>
        <v>0.96177484161592774</v>
      </c>
      <c r="Z346" s="4">
        <f t="shared" si="238"/>
        <v>0.94584787155511363</v>
      </c>
      <c r="AA346" s="4">
        <f t="shared" si="238"/>
        <v>0.92370360150141495</v>
      </c>
      <c r="AB346" s="4">
        <f t="shared" si="238"/>
        <v>0.89334463567658451</v>
      </c>
      <c r="AC346" s="4">
        <f t="shared" si="238"/>
        <v>0.85254543874327005</v>
      </c>
      <c r="AD346" s="4">
        <f t="shared" si="238"/>
        <v>0.79921300652623883</v>
      </c>
      <c r="AE346" s="4">
        <f t="shared" si="238"/>
        <v>0.73204982249993378</v>
      </c>
      <c r="AF346" s="4">
        <f t="shared" si="238"/>
        <v>0.65145592958786691</v>
      </c>
      <c r="AG346" s="4">
        <f t="shared" si="235"/>
        <v>0.56032247880849573</v>
      </c>
      <c r="AH346" s="4">
        <f t="shared" si="235"/>
        <v>0.46411326873185343</v>
      </c>
      <c r="AI346" s="4">
        <f t="shared" si="235"/>
        <v>0.36979727595523937</v>
      </c>
      <c r="AJ346" s="4">
        <f t="shared" si="236"/>
        <v>0.28393948637231203</v>
      </c>
      <c r="AK346" s="4">
        <f t="shared" si="236"/>
        <v>0.21097259161117732</v>
      </c>
      <c r="AL346" s="4">
        <f t="shared" si="236"/>
        <v>0.15253917653798199</v>
      </c>
      <c r="AM346" s="4">
        <f t="shared" si="236"/>
        <v>0.10795188737709993</v>
      </c>
      <c r="AN346" s="4">
        <f t="shared" si="236"/>
        <v>7.5176653938091809E-2</v>
      </c>
      <c r="AO346" s="4">
        <f t="shared" si="236"/>
        <v>5.1742836177502194E-2</v>
      </c>
      <c r="AP346" s="4">
        <f t="shared" si="236"/>
        <v>3.5319190625345942E-2</v>
      </c>
      <c r="AQ346" s="4">
        <f t="shared" si="236"/>
        <v>2.3969442072658165E-2</v>
      </c>
      <c r="AR346" s="4">
        <f t="shared" si="236"/>
        <v>1.6202243558389728E-2</v>
      </c>
    </row>
    <row r="347" spans="1:44" x14ac:dyDescent="0.25">
      <c r="A347" s="24" t="s">
        <v>207</v>
      </c>
      <c r="B347" s="43">
        <f>'Parameter Input'!B182</f>
        <v>9450</v>
      </c>
      <c r="C347" s="44">
        <f>'Parameter Input'!C182</f>
        <v>9450</v>
      </c>
      <c r="D347" s="1" t="s">
        <v>49</v>
      </c>
      <c r="L347" s="54">
        <f>'Parameter Input'!E182</f>
        <v>17</v>
      </c>
      <c r="M347" s="37">
        <v>0</v>
      </c>
      <c r="N347" s="37">
        <v>1</v>
      </c>
      <c r="O347" s="37">
        <f>'Parameter Input'!F182</f>
        <v>0.9</v>
      </c>
      <c r="P347" s="55">
        <f>'Parameter Input'!G182</f>
        <v>0.4</v>
      </c>
      <c r="Q347" s="4">
        <f t="shared" si="238"/>
        <v>0.99780374543478534</v>
      </c>
      <c r="R347" s="4">
        <f t="shared" si="238"/>
        <v>0.99685359315256394</v>
      </c>
      <c r="S347" s="4">
        <f t="shared" si="238"/>
        <v>0.99549347132349975</v>
      </c>
      <c r="T347" s="4">
        <f t="shared" si="238"/>
        <v>0.99354772139898062</v>
      </c>
      <c r="U347" s="4">
        <f t="shared" si="238"/>
        <v>0.99076681540580536</v>
      </c>
      <c r="V347" s="4">
        <f t="shared" si="238"/>
        <v>0.9867978615748374</v>
      </c>
      <c r="W347" s="4">
        <f t="shared" si="238"/>
        <v>0.98114509762858249</v>
      </c>
      <c r="X347" s="4">
        <f t="shared" si="238"/>
        <v>0.97311898315872036</v>
      </c>
      <c r="Y347" s="4">
        <f t="shared" si="238"/>
        <v>0.96177484161592774</v>
      </c>
      <c r="Z347" s="4">
        <f t="shared" si="238"/>
        <v>0.94584787155511363</v>
      </c>
      <c r="AA347" s="4">
        <f t="shared" si="238"/>
        <v>0.92370360150141495</v>
      </c>
      <c r="AB347" s="4">
        <f t="shared" si="238"/>
        <v>0.89334463567658451</v>
      </c>
      <c r="AC347" s="4">
        <f t="shared" si="238"/>
        <v>0.85254543874327005</v>
      </c>
      <c r="AD347" s="4">
        <f t="shared" si="238"/>
        <v>0.79921300652623883</v>
      </c>
      <c r="AE347" s="4">
        <f t="shared" si="238"/>
        <v>0.73204982249993378</v>
      </c>
      <c r="AF347" s="4">
        <f t="shared" si="238"/>
        <v>0.65145592958786691</v>
      </c>
      <c r="AG347" s="4">
        <f t="shared" si="235"/>
        <v>0.56032247880849573</v>
      </c>
      <c r="AH347" s="4">
        <f t="shared" si="235"/>
        <v>0.46411326873185343</v>
      </c>
      <c r="AI347" s="4">
        <f t="shared" si="235"/>
        <v>0.36979727595523937</v>
      </c>
      <c r="AJ347" s="4">
        <f t="shared" si="236"/>
        <v>0.28393948637231203</v>
      </c>
      <c r="AK347" s="4">
        <f t="shared" si="236"/>
        <v>0.21097259161117732</v>
      </c>
      <c r="AL347" s="4">
        <f t="shared" si="236"/>
        <v>0.15253917653798199</v>
      </c>
      <c r="AM347" s="4">
        <f t="shared" si="236"/>
        <v>0.10795188737709993</v>
      </c>
      <c r="AN347" s="4">
        <f t="shared" si="236"/>
        <v>7.5176653938091809E-2</v>
      </c>
      <c r="AO347" s="4">
        <f t="shared" si="236"/>
        <v>5.1742836177502194E-2</v>
      </c>
      <c r="AP347" s="4">
        <f t="shared" si="236"/>
        <v>3.5319190625345942E-2</v>
      </c>
      <c r="AQ347" s="4">
        <f t="shared" si="236"/>
        <v>2.3969442072658165E-2</v>
      </c>
      <c r="AR347" s="4">
        <f t="shared" si="236"/>
        <v>1.6202243558389728E-2</v>
      </c>
    </row>
    <row r="348" spans="1:44" x14ac:dyDescent="0.25">
      <c r="A348" s="24" t="s">
        <v>56</v>
      </c>
      <c r="B348" s="45">
        <f>'Parameter Input'!B183</f>
        <v>0.51</v>
      </c>
      <c r="C348" s="46">
        <f>'Parameter Input'!C183</f>
        <v>0.51</v>
      </c>
      <c r="D348" s="1" t="s">
        <v>57</v>
      </c>
      <c r="L348" s="54">
        <f>'Parameter Input'!E183</f>
        <v>17</v>
      </c>
      <c r="M348" s="37">
        <v>0</v>
      </c>
      <c r="N348" s="37">
        <v>1</v>
      </c>
      <c r="O348" s="37">
        <f>'Parameter Input'!F183</f>
        <v>0.9</v>
      </c>
      <c r="P348" s="55">
        <f>'Parameter Input'!G183</f>
        <v>0.4</v>
      </c>
      <c r="Q348" s="4">
        <f t="shared" si="238"/>
        <v>0.99780374543478534</v>
      </c>
      <c r="R348" s="4">
        <f t="shared" si="238"/>
        <v>0.99685359315256394</v>
      </c>
      <c r="S348" s="4">
        <f t="shared" si="238"/>
        <v>0.99549347132349975</v>
      </c>
      <c r="T348" s="4">
        <f t="shared" si="238"/>
        <v>0.99354772139898062</v>
      </c>
      <c r="U348" s="4">
        <f t="shared" si="238"/>
        <v>0.99076681540580536</v>
      </c>
      <c r="V348" s="4">
        <f t="shared" si="238"/>
        <v>0.9867978615748374</v>
      </c>
      <c r="W348" s="4">
        <f t="shared" si="238"/>
        <v>0.98114509762858249</v>
      </c>
      <c r="X348" s="4">
        <f t="shared" si="238"/>
        <v>0.97311898315872036</v>
      </c>
      <c r="Y348" s="4">
        <f t="shared" si="238"/>
        <v>0.96177484161592774</v>
      </c>
      <c r="Z348" s="4">
        <f t="shared" si="238"/>
        <v>0.94584787155511363</v>
      </c>
      <c r="AA348" s="4">
        <f t="shared" si="238"/>
        <v>0.92370360150141495</v>
      </c>
      <c r="AB348" s="4">
        <f t="shared" si="238"/>
        <v>0.89334463567658451</v>
      </c>
      <c r="AC348" s="4">
        <f t="shared" si="238"/>
        <v>0.85254543874327005</v>
      </c>
      <c r="AD348" s="4">
        <f t="shared" si="238"/>
        <v>0.79921300652623883</v>
      </c>
      <c r="AE348" s="4">
        <f t="shared" si="238"/>
        <v>0.73204982249993378</v>
      </c>
      <c r="AF348" s="4">
        <f t="shared" si="238"/>
        <v>0.65145592958786691</v>
      </c>
      <c r="AG348" s="4">
        <f t="shared" si="235"/>
        <v>0.56032247880849573</v>
      </c>
      <c r="AH348" s="4">
        <f t="shared" si="235"/>
        <v>0.46411326873185343</v>
      </c>
      <c r="AI348" s="4">
        <f t="shared" si="235"/>
        <v>0.36979727595523937</v>
      </c>
      <c r="AJ348" s="4">
        <f t="shared" si="236"/>
        <v>0.28393948637231203</v>
      </c>
      <c r="AK348" s="4">
        <f t="shared" si="236"/>
        <v>0.21097259161117732</v>
      </c>
      <c r="AL348" s="4">
        <f t="shared" si="236"/>
        <v>0.15253917653798199</v>
      </c>
      <c r="AM348" s="4">
        <f t="shared" si="236"/>
        <v>0.10795188737709993</v>
      </c>
      <c r="AN348" s="4">
        <f t="shared" si="236"/>
        <v>7.5176653938091809E-2</v>
      </c>
      <c r="AO348" s="4">
        <f t="shared" si="236"/>
        <v>5.1742836177502194E-2</v>
      </c>
      <c r="AP348" s="4">
        <f t="shared" si="236"/>
        <v>3.5319190625345942E-2</v>
      </c>
      <c r="AQ348" s="4">
        <f t="shared" si="236"/>
        <v>2.3969442072658165E-2</v>
      </c>
      <c r="AR348" s="4">
        <f t="shared" si="236"/>
        <v>1.6202243558389728E-2</v>
      </c>
    </row>
    <row r="349" spans="1:44" x14ac:dyDescent="0.25">
      <c r="A349" s="24" t="s">
        <v>73</v>
      </c>
      <c r="B349" s="45">
        <f>'Parameter Input'!$L$173</f>
        <v>0.1</v>
      </c>
      <c r="C349" s="46">
        <f>'Parameter Input'!$M$173</f>
        <v>0.08</v>
      </c>
      <c r="D349" s="1" t="s">
        <v>57</v>
      </c>
      <c r="L349" s="54">
        <f>'Parameter Input'!$O$173</f>
        <v>17</v>
      </c>
      <c r="M349" s="37">
        <v>0</v>
      </c>
      <c r="N349" s="37">
        <v>1</v>
      </c>
      <c r="O349" s="37">
        <f>'Parameter Input'!$P$173</f>
        <v>0.9</v>
      </c>
      <c r="P349" s="55">
        <f>'Parameter Input'!$Q$173</f>
        <v>0.4</v>
      </c>
      <c r="Q349" s="4">
        <f t="shared" si="238"/>
        <v>0.99780374543478534</v>
      </c>
      <c r="R349" s="4">
        <f t="shared" si="238"/>
        <v>0.99685359315256394</v>
      </c>
      <c r="S349" s="4">
        <f t="shared" si="238"/>
        <v>0.99549347132349975</v>
      </c>
      <c r="T349" s="4">
        <f t="shared" si="238"/>
        <v>0.99354772139898062</v>
      </c>
      <c r="U349" s="4">
        <f t="shared" si="238"/>
        <v>0.99076681540580536</v>
      </c>
      <c r="V349" s="4">
        <f t="shared" si="238"/>
        <v>0.9867978615748374</v>
      </c>
      <c r="W349" s="4">
        <f t="shared" si="238"/>
        <v>0.98114509762858249</v>
      </c>
      <c r="X349" s="4">
        <f t="shared" si="238"/>
        <v>0.97311898315872036</v>
      </c>
      <c r="Y349" s="4">
        <f t="shared" si="238"/>
        <v>0.96177484161592774</v>
      </c>
      <c r="Z349" s="4">
        <f t="shared" si="238"/>
        <v>0.94584787155511363</v>
      </c>
      <c r="AA349" s="4">
        <f t="shared" si="238"/>
        <v>0.92370360150141495</v>
      </c>
      <c r="AB349" s="4">
        <f t="shared" si="238"/>
        <v>0.89334463567658451</v>
      </c>
      <c r="AC349" s="4">
        <f t="shared" si="238"/>
        <v>0.85254543874327005</v>
      </c>
      <c r="AD349" s="4">
        <f t="shared" si="238"/>
        <v>0.79921300652623883</v>
      </c>
      <c r="AE349" s="4">
        <f t="shared" si="238"/>
        <v>0.73204982249993378</v>
      </c>
      <c r="AF349" s="4">
        <f t="shared" si="238"/>
        <v>0.65145592958786691</v>
      </c>
      <c r="AG349" s="4">
        <f t="shared" si="235"/>
        <v>0.56032247880849573</v>
      </c>
      <c r="AH349" s="4">
        <f t="shared" si="235"/>
        <v>0.46411326873185343</v>
      </c>
      <c r="AI349" s="4">
        <f t="shared" si="235"/>
        <v>0.36979727595523937</v>
      </c>
      <c r="AJ349" s="4">
        <f t="shared" si="236"/>
        <v>0.28393948637231203</v>
      </c>
      <c r="AK349" s="4">
        <f t="shared" si="236"/>
        <v>0.21097259161117732</v>
      </c>
      <c r="AL349" s="4">
        <f t="shared" si="236"/>
        <v>0.15253917653798199</v>
      </c>
      <c r="AM349" s="4">
        <f t="shared" si="236"/>
        <v>0.10795188737709993</v>
      </c>
      <c r="AN349" s="4">
        <f t="shared" si="236"/>
        <v>7.5176653938091809E-2</v>
      </c>
      <c r="AO349" s="4">
        <f t="shared" si="236"/>
        <v>5.1742836177502194E-2</v>
      </c>
      <c r="AP349" s="4">
        <f t="shared" si="236"/>
        <v>3.5319190625345942E-2</v>
      </c>
      <c r="AQ349" s="4">
        <f t="shared" si="236"/>
        <v>2.3969442072658165E-2</v>
      </c>
      <c r="AR349" s="4">
        <f t="shared" si="236"/>
        <v>1.6202243558389728E-2</v>
      </c>
    </row>
    <row r="350" spans="1:44" ht="15.75" thickBot="1" x14ac:dyDescent="0.3">
      <c r="A350" s="24" t="s">
        <v>64</v>
      </c>
      <c r="B350" s="49">
        <f>'Parameter Input'!B184</f>
        <v>120000</v>
      </c>
      <c r="C350" s="50">
        <f>'Parameter Input'!C184</f>
        <v>120000</v>
      </c>
      <c r="D350" s="1" t="s">
        <v>65</v>
      </c>
      <c r="L350" s="56">
        <f>'Parameter Input'!E184</f>
        <v>17</v>
      </c>
      <c r="M350" s="57">
        <v>0</v>
      </c>
      <c r="N350" s="57">
        <v>1</v>
      </c>
      <c r="O350" s="57">
        <f>'Parameter Input'!F184</f>
        <v>0.9</v>
      </c>
      <c r="P350" s="58">
        <f>'Parameter Input'!G184</f>
        <v>0.4</v>
      </c>
      <c r="Q350" s="4">
        <f t="shared" si="238"/>
        <v>0.99780374543478534</v>
      </c>
      <c r="R350" s="4">
        <f t="shared" si="238"/>
        <v>0.99685359315256394</v>
      </c>
      <c r="S350" s="4">
        <f t="shared" si="238"/>
        <v>0.99549347132349975</v>
      </c>
      <c r="T350" s="4">
        <f t="shared" si="238"/>
        <v>0.99354772139898062</v>
      </c>
      <c r="U350" s="4">
        <f t="shared" si="238"/>
        <v>0.99076681540580536</v>
      </c>
      <c r="V350" s="4">
        <f t="shared" si="238"/>
        <v>0.9867978615748374</v>
      </c>
      <c r="W350" s="4">
        <f t="shared" si="238"/>
        <v>0.98114509762858249</v>
      </c>
      <c r="X350" s="4">
        <f t="shared" si="238"/>
        <v>0.97311898315872036</v>
      </c>
      <c r="Y350" s="4">
        <f t="shared" si="238"/>
        <v>0.96177484161592774</v>
      </c>
      <c r="Z350" s="4">
        <f t="shared" si="238"/>
        <v>0.94584787155511363</v>
      </c>
      <c r="AA350" s="4">
        <f t="shared" si="238"/>
        <v>0.92370360150141495</v>
      </c>
      <c r="AB350" s="4">
        <f t="shared" si="238"/>
        <v>0.89334463567658451</v>
      </c>
      <c r="AC350" s="4">
        <f t="shared" si="238"/>
        <v>0.85254543874327005</v>
      </c>
      <c r="AD350" s="4">
        <f t="shared" si="238"/>
        <v>0.79921300652623883</v>
      </c>
      <c r="AE350" s="4">
        <f t="shared" si="238"/>
        <v>0.73204982249993378</v>
      </c>
      <c r="AF350" s="4">
        <f t="shared" si="238"/>
        <v>0.65145592958786691</v>
      </c>
      <c r="AG350" s="4">
        <f t="shared" si="235"/>
        <v>0.56032247880849573</v>
      </c>
      <c r="AH350" s="4">
        <f t="shared" si="235"/>
        <v>0.46411326873185343</v>
      </c>
      <c r="AI350" s="4">
        <f t="shared" si="235"/>
        <v>0.36979727595523937</v>
      </c>
      <c r="AJ350" s="4">
        <f t="shared" si="236"/>
        <v>0.28393948637231203</v>
      </c>
      <c r="AK350" s="4">
        <f t="shared" si="236"/>
        <v>0.21097259161117732</v>
      </c>
      <c r="AL350" s="4">
        <f t="shared" si="236"/>
        <v>0.15253917653798199</v>
      </c>
      <c r="AM350" s="4">
        <f t="shared" si="236"/>
        <v>0.10795188737709993</v>
      </c>
      <c r="AN350" s="4">
        <f t="shared" si="236"/>
        <v>7.5176653938091809E-2</v>
      </c>
      <c r="AO350" s="4">
        <f t="shared" si="236"/>
        <v>5.1742836177502194E-2</v>
      </c>
      <c r="AP350" s="4">
        <f t="shared" si="236"/>
        <v>3.5319190625345942E-2</v>
      </c>
      <c r="AQ350" s="4">
        <f t="shared" si="236"/>
        <v>2.3969442072658165E-2</v>
      </c>
      <c r="AR350" s="4">
        <f t="shared" si="236"/>
        <v>1.6202243558389728E-2</v>
      </c>
    </row>
    <row r="351" spans="1:44" x14ac:dyDescent="0.25">
      <c r="A351" s="25"/>
      <c r="B351" s="40"/>
    </row>
    <row r="352" spans="1:44" ht="15.75" thickBot="1" x14ac:dyDescent="0.3"/>
    <row r="353" spans="1:29" ht="15.75" thickBot="1" x14ac:dyDescent="0.3">
      <c r="A353" s="26" t="s">
        <v>208</v>
      </c>
      <c r="B353" s="27">
        <v>2023</v>
      </c>
      <c r="C353" s="27">
        <v>2024</v>
      </c>
      <c r="D353" s="27">
        <v>2025</v>
      </c>
      <c r="E353" s="27">
        <v>2026</v>
      </c>
      <c r="F353" s="27">
        <v>2027</v>
      </c>
      <c r="G353" s="27">
        <v>2028</v>
      </c>
      <c r="H353" s="27">
        <v>2029</v>
      </c>
      <c r="I353" s="27">
        <v>2030</v>
      </c>
      <c r="J353" s="27">
        <v>2031</v>
      </c>
      <c r="K353" s="27">
        <v>2032</v>
      </c>
      <c r="L353" s="27">
        <v>2033</v>
      </c>
      <c r="M353" s="27">
        <v>2034</v>
      </c>
      <c r="N353" s="27">
        <v>2035</v>
      </c>
      <c r="O353" s="27">
        <v>2036</v>
      </c>
      <c r="P353" s="27">
        <v>2037</v>
      </c>
      <c r="Q353" s="27">
        <v>2038</v>
      </c>
      <c r="R353" s="27">
        <v>2039</v>
      </c>
      <c r="S353" s="27">
        <v>2040</v>
      </c>
      <c r="T353" s="27">
        <v>2041</v>
      </c>
      <c r="U353" s="27">
        <v>2042</v>
      </c>
      <c r="V353" s="27">
        <v>2043</v>
      </c>
      <c r="W353" s="27">
        <v>2044</v>
      </c>
      <c r="X353" s="27">
        <v>2045</v>
      </c>
      <c r="Y353" s="27">
        <v>2046</v>
      </c>
      <c r="Z353" s="27">
        <v>2047</v>
      </c>
      <c r="AA353" s="27">
        <v>2048</v>
      </c>
      <c r="AB353" s="27">
        <v>2049</v>
      </c>
      <c r="AC353" s="28">
        <v>2050</v>
      </c>
    </row>
    <row r="354" spans="1:29" x14ac:dyDescent="0.25">
      <c r="A354" s="29" t="str">
        <f t="shared" ref="A354:A363" si="239">A334</f>
        <v>Capex vehicle</v>
      </c>
      <c r="B354" s="62">
        <f t="shared" ref="B354:B363" si="240">$B334+($C334-$B334)*(1-Q334)</f>
        <v>29976939.327065244</v>
      </c>
      <c r="C354" s="62">
        <f t="shared" ref="C354:C363" si="241">$B334+($C334-$B334)*(1-R334)</f>
        <v>29966962.72810192</v>
      </c>
      <c r="D354" s="62">
        <f t="shared" ref="D354:D363" si="242">$B334+($C334-$B334)*(1-S334)</f>
        <v>29952681.448896747</v>
      </c>
      <c r="E354" s="62">
        <f t="shared" ref="E354:E363" si="243">$B334+($C334-$B334)*(1-T334)</f>
        <v>29932251.074689295</v>
      </c>
      <c r="F354" s="62">
        <f t="shared" ref="F354:F363" si="244">$B334+($C334-$B334)*(1-U334)</f>
        <v>29903051.561760955</v>
      </c>
      <c r="G354" s="62">
        <f t="shared" ref="G354:G363" si="245">$B334+($C334-$B334)*(1-V334)</f>
        <v>29861377.546535794</v>
      </c>
      <c r="H354" s="62">
        <f t="shared" ref="H354:H363" si="246">$B334+($C334-$B334)*(1-W334)</f>
        <v>29802023.525100116</v>
      </c>
      <c r="I354" s="62">
        <f t="shared" ref="I354:I363" si="247">$B334+($C334-$B334)*(1-X334)</f>
        <v>29717749.323166564</v>
      </c>
      <c r="J354" s="62">
        <f t="shared" ref="J354:J363" si="248">$B334+($C334-$B334)*(1-Y334)</f>
        <v>29598635.836967241</v>
      </c>
      <c r="K354" s="62">
        <f t="shared" ref="K354:K363" si="249">$B334+($C334-$B334)*(1-Z334)</f>
        <v>29431402.651328694</v>
      </c>
      <c r="L354" s="62">
        <f t="shared" ref="L354:L363" si="250">$B334+($C334-$B334)*(1-AA334)</f>
        <v>29198887.815764856</v>
      </c>
      <c r="M354" s="62">
        <f t="shared" ref="M354:M363" si="251">$B334+($C334-$B334)*(1-AB334)</f>
        <v>28880118.674604136</v>
      </c>
      <c r="N354" s="62">
        <f t="shared" ref="N354:N363" si="252">$B334+($C334-$B334)*(1-AC334)</f>
        <v>28451727.106804334</v>
      </c>
      <c r="O354" s="62">
        <f t="shared" ref="O354:O363" si="253">$B334+($C334-$B334)*(1-AD334)</f>
        <v>27891736.568525508</v>
      </c>
      <c r="P354" s="62">
        <f t="shared" ref="P354:P363" si="254">$B334+($C334-$B334)*(1-AE334)</f>
        <v>27186523.136249304</v>
      </c>
      <c r="Q354" s="62">
        <f t="shared" ref="Q354:Q363" si="255">$B334+($C334-$B334)*(1-AF334)</f>
        <v>26340287.260672603</v>
      </c>
      <c r="R354" s="62">
        <f t="shared" ref="R354:R363" si="256">$B334+($C334-$B334)*(1-AG334)</f>
        <v>25383386.027489204</v>
      </c>
      <c r="S354" s="62">
        <f t="shared" ref="S354:S363" si="257">$B334+($C334-$B334)*(1-AH334)</f>
        <v>24373189.321684461</v>
      </c>
      <c r="T354" s="62">
        <f t="shared" ref="T354:T363" si="258">$B334+($C334-$B334)*(1-AI334)</f>
        <v>23382871.397530012</v>
      </c>
      <c r="U354" s="62">
        <f t="shared" ref="U354:U363" si="259">$B334+($C334-$B334)*(1-AJ334)</f>
        <v>22481364.606909275</v>
      </c>
      <c r="V354" s="62">
        <f t="shared" ref="V354:V363" si="260">$B334+($C334-$B334)*(1-AK334)</f>
        <v>21715212.211917363</v>
      </c>
      <c r="W354" s="62">
        <f t="shared" ref="W354:W363" si="261">$B334+($C334-$B334)*(1-AL334)</f>
        <v>21101661.353648812</v>
      </c>
      <c r="X354" s="62">
        <f t="shared" ref="X354:X363" si="262">$B334+($C334-$B334)*(1-AM334)</f>
        <v>20633494.81745955</v>
      </c>
      <c r="Y354" s="62">
        <f t="shared" ref="Y354:Y363" si="263">$B334+($C334-$B334)*(1-AN334)</f>
        <v>20289354.866349965</v>
      </c>
      <c r="Z354" s="62">
        <f t="shared" ref="Z354:Z363" si="264">$B334+($C334-$B334)*(1-AO334)</f>
        <v>20043299.779863775</v>
      </c>
      <c r="AA354" s="62">
        <f t="shared" ref="AA354:AA363" si="265">$B334+($C334-$B334)*(1-AP334)</f>
        <v>19870851.501566134</v>
      </c>
      <c r="AB354" s="62">
        <f t="shared" ref="AB354:AB363" si="266">$B334+($C334-$B334)*(1-AQ334)</f>
        <v>19751679.141762912</v>
      </c>
      <c r="AC354" s="62">
        <f t="shared" ref="AC354:AC363" si="267">$B334+($C334-$B334)*(1-AR334)</f>
        <v>19670123.557363093</v>
      </c>
    </row>
    <row r="355" spans="1:29" x14ac:dyDescent="0.25">
      <c r="A355" s="30" t="str">
        <f t="shared" si="239"/>
        <v>Residual value (vehicle)</v>
      </c>
      <c r="B355" s="62">
        <f t="shared" si="240"/>
        <v>-1500988.3145543465</v>
      </c>
      <c r="C355" s="62">
        <f t="shared" si="241"/>
        <v>-1501415.8830813463</v>
      </c>
      <c r="D355" s="62">
        <f t="shared" si="242"/>
        <v>-1502027.9379044252</v>
      </c>
      <c r="E355" s="62">
        <f t="shared" si="243"/>
        <v>-1502903.5253704586</v>
      </c>
      <c r="F355" s="62">
        <f t="shared" si="244"/>
        <v>-1504154.9330673877</v>
      </c>
      <c r="G355" s="62">
        <f t="shared" si="245"/>
        <v>-1505940.9622913231</v>
      </c>
      <c r="H355" s="62">
        <f t="shared" si="246"/>
        <v>-1508484.7060671379</v>
      </c>
      <c r="I355" s="62">
        <f t="shared" si="247"/>
        <v>-1512096.4575785759</v>
      </c>
      <c r="J355" s="62">
        <f t="shared" si="248"/>
        <v>-1517201.3212728326</v>
      </c>
      <c r="K355" s="62">
        <f t="shared" si="249"/>
        <v>-1524368.4578001988</v>
      </c>
      <c r="L355" s="62">
        <f t="shared" si="250"/>
        <v>-1534333.3793243633</v>
      </c>
      <c r="M355" s="62">
        <f t="shared" si="251"/>
        <v>-1547994.9139455371</v>
      </c>
      <c r="N355" s="62">
        <f t="shared" si="252"/>
        <v>-1566354.5525655285</v>
      </c>
      <c r="O355" s="62">
        <f t="shared" si="253"/>
        <v>-1590354.1470631924</v>
      </c>
      <c r="P355" s="62">
        <f t="shared" si="254"/>
        <v>-1620577.5798750299</v>
      </c>
      <c r="Q355" s="62">
        <f t="shared" si="255"/>
        <v>-1656844.8316854599</v>
      </c>
      <c r="R355" s="62">
        <f t="shared" si="256"/>
        <v>-1697854.8845361769</v>
      </c>
      <c r="S355" s="62">
        <f t="shared" si="257"/>
        <v>-1741149.0290706661</v>
      </c>
      <c r="T355" s="62">
        <f t="shared" si="258"/>
        <v>-1783591.2258201423</v>
      </c>
      <c r="U355" s="62">
        <f t="shared" si="259"/>
        <v>-1822227.2311324596</v>
      </c>
      <c r="V355" s="62">
        <f t="shared" si="260"/>
        <v>-1855062.3337749701</v>
      </c>
      <c r="W355" s="62">
        <f t="shared" si="261"/>
        <v>-1881357.370557908</v>
      </c>
      <c r="X355" s="62">
        <f t="shared" si="262"/>
        <v>-1901421.650680305</v>
      </c>
      <c r="Y355" s="62">
        <f t="shared" si="263"/>
        <v>-1916170.5057278587</v>
      </c>
      <c r="Z355" s="62">
        <f t="shared" si="264"/>
        <v>-1926715.723720124</v>
      </c>
      <c r="AA355" s="62">
        <f t="shared" si="265"/>
        <v>-1934106.3642185943</v>
      </c>
      <c r="AB355" s="62">
        <f t="shared" si="266"/>
        <v>-1939213.7510673038</v>
      </c>
      <c r="AC355" s="62">
        <f t="shared" si="267"/>
        <v>-1942708.9903987246</v>
      </c>
    </row>
    <row r="356" spans="1:29" x14ac:dyDescent="0.25">
      <c r="A356" s="30" t="str">
        <f t="shared" si="239"/>
        <v>Capex costumization</v>
      </c>
      <c r="B356" s="62">
        <f t="shared" si="240"/>
        <v>1000000</v>
      </c>
      <c r="C356" s="62">
        <f t="shared" si="241"/>
        <v>1000000</v>
      </c>
      <c r="D356" s="62">
        <f t="shared" si="242"/>
        <v>1000000</v>
      </c>
      <c r="E356" s="62">
        <f t="shared" si="243"/>
        <v>1000000</v>
      </c>
      <c r="F356" s="62">
        <f t="shared" si="244"/>
        <v>1000000</v>
      </c>
      <c r="G356" s="62">
        <f t="shared" si="245"/>
        <v>1000000</v>
      </c>
      <c r="H356" s="62">
        <f t="shared" si="246"/>
        <v>1000000</v>
      </c>
      <c r="I356" s="62">
        <f t="shared" si="247"/>
        <v>1000000</v>
      </c>
      <c r="J356" s="62">
        <f t="shared" si="248"/>
        <v>1000000</v>
      </c>
      <c r="K356" s="62">
        <f t="shared" si="249"/>
        <v>1000000</v>
      </c>
      <c r="L356" s="62">
        <f t="shared" si="250"/>
        <v>1000000</v>
      </c>
      <c r="M356" s="62">
        <f t="shared" si="251"/>
        <v>1000000</v>
      </c>
      <c r="N356" s="62">
        <f t="shared" si="252"/>
        <v>1000000</v>
      </c>
      <c r="O356" s="62">
        <f t="shared" si="253"/>
        <v>1000000</v>
      </c>
      <c r="P356" s="62">
        <f t="shared" si="254"/>
        <v>1000000</v>
      </c>
      <c r="Q356" s="62">
        <f t="shared" si="255"/>
        <v>1000000</v>
      </c>
      <c r="R356" s="62">
        <f t="shared" si="256"/>
        <v>1000000</v>
      </c>
      <c r="S356" s="62">
        <f t="shared" si="257"/>
        <v>1000000</v>
      </c>
      <c r="T356" s="62">
        <f t="shared" si="258"/>
        <v>1000000</v>
      </c>
      <c r="U356" s="62">
        <f t="shared" si="259"/>
        <v>1000000</v>
      </c>
      <c r="V356" s="62">
        <f t="shared" si="260"/>
        <v>1000000</v>
      </c>
      <c r="W356" s="62">
        <f t="shared" si="261"/>
        <v>1000000</v>
      </c>
      <c r="X356" s="62">
        <f t="shared" si="262"/>
        <v>1000000</v>
      </c>
      <c r="Y356" s="62">
        <f t="shared" si="263"/>
        <v>1000000</v>
      </c>
      <c r="Z356" s="62">
        <f t="shared" si="264"/>
        <v>1000000</v>
      </c>
      <c r="AA356" s="62">
        <f t="shared" si="265"/>
        <v>1000000</v>
      </c>
      <c r="AB356" s="62">
        <f t="shared" si="266"/>
        <v>1000000</v>
      </c>
      <c r="AC356" s="62">
        <f t="shared" si="267"/>
        <v>1000000</v>
      </c>
    </row>
    <row r="357" spans="1:29" x14ac:dyDescent="0.25">
      <c r="A357" s="30" t="str">
        <f t="shared" si="239"/>
        <v>Residual value (costumization)</v>
      </c>
      <c r="B357" s="62">
        <f t="shared" si="240"/>
        <v>-100000</v>
      </c>
      <c r="C357" s="62">
        <f t="shared" si="241"/>
        <v>-100000</v>
      </c>
      <c r="D357" s="62">
        <f t="shared" si="242"/>
        <v>-100000</v>
      </c>
      <c r="E357" s="62">
        <f t="shared" si="243"/>
        <v>-100000</v>
      </c>
      <c r="F357" s="62">
        <f t="shared" si="244"/>
        <v>-100000</v>
      </c>
      <c r="G357" s="62">
        <f t="shared" si="245"/>
        <v>-100000</v>
      </c>
      <c r="H357" s="62">
        <f t="shared" si="246"/>
        <v>-100000</v>
      </c>
      <c r="I357" s="62">
        <f t="shared" si="247"/>
        <v>-100000</v>
      </c>
      <c r="J357" s="62">
        <f t="shared" si="248"/>
        <v>-100000</v>
      </c>
      <c r="K357" s="62">
        <f t="shared" si="249"/>
        <v>-100000</v>
      </c>
      <c r="L357" s="62">
        <f t="shared" si="250"/>
        <v>-100000</v>
      </c>
      <c r="M357" s="62">
        <f t="shared" si="251"/>
        <v>-100000</v>
      </c>
      <c r="N357" s="62">
        <f t="shared" si="252"/>
        <v>-100000</v>
      </c>
      <c r="O357" s="62">
        <f t="shared" si="253"/>
        <v>-100000</v>
      </c>
      <c r="P357" s="62">
        <f t="shared" si="254"/>
        <v>-100000</v>
      </c>
      <c r="Q357" s="62">
        <f t="shared" si="255"/>
        <v>-100000</v>
      </c>
      <c r="R357" s="62">
        <f t="shared" si="256"/>
        <v>-100000</v>
      </c>
      <c r="S357" s="62">
        <f t="shared" si="257"/>
        <v>-100000</v>
      </c>
      <c r="T357" s="62">
        <f t="shared" si="258"/>
        <v>-100000</v>
      </c>
      <c r="U357" s="62">
        <f t="shared" si="259"/>
        <v>-100000</v>
      </c>
      <c r="V357" s="62">
        <f t="shared" si="260"/>
        <v>-100000</v>
      </c>
      <c r="W357" s="62">
        <f t="shared" si="261"/>
        <v>-100000</v>
      </c>
      <c r="X357" s="62">
        <f t="shared" si="262"/>
        <v>-100000</v>
      </c>
      <c r="Y357" s="62">
        <f t="shared" si="263"/>
        <v>-100000</v>
      </c>
      <c r="Z357" s="62">
        <f t="shared" si="264"/>
        <v>-100000</v>
      </c>
      <c r="AA357" s="62">
        <f t="shared" si="265"/>
        <v>-100000</v>
      </c>
      <c r="AB357" s="62">
        <f t="shared" si="266"/>
        <v>-100000</v>
      </c>
      <c r="AC357" s="62">
        <f t="shared" si="267"/>
        <v>-100000</v>
      </c>
    </row>
    <row r="358" spans="1:29" x14ac:dyDescent="0.25">
      <c r="A358" s="30" t="str">
        <f t="shared" si="239"/>
        <v>WACC</v>
      </c>
      <c r="B358" s="62">
        <f t="shared" si="240"/>
        <v>0.06</v>
      </c>
      <c r="C358" s="62">
        <f t="shared" si="241"/>
        <v>0.06</v>
      </c>
      <c r="D358" s="62">
        <f t="shared" si="242"/>
        <v>0.06</v>
      </c>
      <c r="E358" s="62">
        <f t="shared" si="243"/>
        <v>0.06</v>
      </c>
      <c r="F358" s="62">
        <f t="shared" si="244"/>
        <v>0.06</v>
      </c>
      <c r="G358" s="62">
        <f t="shared" si="245"/>
        <v>0.06</v>
      </c>
      <c r="H358" s="62">
        <f t="shared" si="246"/>
        <v>0.06</v>
      </c>
      <c r="I358" s="62">
        <f t="shared" si="247"/>
        <v>0.06</v>
      </c>
      <c r="J358" s="62">
        <f t="shared" si="248"/>
        <v>0.06</v>
      </c>
      <c r="K358" s="62">
        <f t="shared" si="249"/>
        <v>0.06</v>
      </c>
      <c r="L358" s="62">
        <f t="shared" si="250"/>
        <v>0.06</v>
      </c>
      <c r="M358" s="62">
        <f t="shared" si="251"/>
        <v>0.06</v>
      </c>
      <c r="N358" s="62">
        <f t="shared" si="252"/>
        <v>0.06</v>
      </c>
      <c r="O358" s="62">
        <f t="shared" si="253"/>
        <v>0.06</v>
      </c>
      <c r="P358" s="62">
        <f t="shared" si="254"/>
        <v>0.06</v>
      </c>
      <c r="Q358" s="62">
        <f t="shared" si="255"/>
        <v>0.06</v>
      </c>
      <c r="R358" s="62">
        <f t="shared" si="256"/>
        <v>0.06</v>
      </c>
      <c r="S358" s="62">
        <f t="shared" si="257"/>
        <v>0.06</v>
      </c>
      <c r="T358" s="62">
        <f t="shared" si="258"/>
        <v>0.06</v>
      </c>
      <c r="U358" s="62">
        <f t="shared" si="259"/>
        <v>0.06</v>
      </c>
      <c r="V358" s="62">
        <f t="shared" si="260"/>
        <v>0.06</v>
      </c>
      <c r="W358" s="62">
        <f t="shared" si="261"/>
        <v>0.06</v>
      </c>
      <c r="X358" s="62">
        <f t="shared" si="262"/>
        <v>0.06</v>
      </c>
      <c r="Y358" s="62">
        <f t="shared" si="263"/>
        <v>0.06</v>
      </c>
      <c r="Z358" s="62">
        <f t="shared" si="264"/>
        <v>0.06</v>
      </c>
      <c r="AA358" s="62">
        <f t="shared" si="265"/>
        <v>0.06</v>
      </c>
      <c r="AB358" s="62">
        <f t="shared" si="266"/>
        <v>0.06</v>
      </c>
      <c r="AC358" s="62">
        <f t="shared" si="267"/>
        <v>0.06</v>
      </c>
    </row>
    <row r="359" spans="1:29" x14ac:dyDescent="0.25">
      <c r="A359" s="30" t="str">
        <f t="shared" si="239"/>
        <v>Opex fix (admin, crew, insurance)</v>
      </c>
      <c r="B359" s="62">
        <f t="shared" si="240"/>
        <v>1208235.294117647</v>
      </c>
      <c r="C359" s="62">
        <f t="shared" si="241"/>
        <v>1208235.294117647</v>
      </c>
      <c r="D359" s="62">
        <f t="shared" si="242"/>
        <v>1208235.294117647</v>
      </c>
      <c r="E359" s="62">
        <f t="shared" si="243"/>
        <v>1208235.294117647</v>
      </c>
      <c r="F359" s="62">
        <f t="shared" si="244"/>
        <v>1208235.294117647</v>
      </c>
      <c r="G359" s="62">
        <f t="shared" si="245"/>
        <v>1208235.294117647</v>
      </c>
      <c r="H359" s="62">
        <f t="shared" si="246"/>
        <v>1208235.294117647</v>
      </c>
      <c r="I359" s="62">
        <f t="shared" si="247"/>
        <v>1208235.294117647</v>
      </c>
      <c r="J359" s="62">
        <f t="shared" si="248"/>
        <v>1208235.294117647</v>
      </c>
      <c r="K359" s="62">
        <f t="shared" si="249"/>
        <v>1208235.294117647</v>
      </c>
      <c r="L359" s="62">
        <f t="shared" si="250"/>
        <v>1208235.294117647</v>
      </c>
      <c r="M359" s="62">
        <f t="shared" si="251"/>
        <v>1208235.294117647</v>
      </c>
      <c r="N359" s="62">
        <f t="shared" si="252"/>
        <v>1208235.294117647</v>
      </c>
      <c r="O359" s="62">
        <f t="shared" si="253"/>
        <v>1208235.294117647</v>
      </c>
      <c r="P359" s="62">
        <f t="shared" si="254"/>
        <v>1208235.294117647</v>
      </c>
      <c r="Q359" s="62">
        <f t="shared" si="255"/>
        <v>1208235.294117647</v>
      </c>
      <c r="R359" s="62">
        <f t="shared" si="256"/>
        <v>1208235.294117647</v>
      </c>
      <c r="S359" s="62">
        <f t="shared" si="257"/>
        <v>1208235.294117647</v>
      </c>
      <c r="T359" s="62">
        <f t="shared" si="258"/>
        <v>1208235.294117647</v>
      </c>
      <c r="U359" s="62">
        <f t="shared" si="259"/>
        <v>1208235.294117647</v>
      </c>
      <c r="V359" s="62">
        <f t="shared" si="260"/>
        <v>1208235.294117647</v>
      </c>
      <c r="W359" s="62">
        <f t="shared" si="261"/>
        <v>1208235.294117647</v>
      </c>
      <c r="X359" s="62">
        <f t="shared" si="262"/>
        <v>1208235.294117647</v>
      </c>
      <c r="Y359" s="62">
        <f t="shared" si="263"/>
        <v>1208235.294117647</v>
      </c>
      <c r="Z359" s="62">
        <f t="shared" si="264"/>
        <v>1208235.294117647</v>
      </c>
      <c r="AA359" s="62">
        <f t="shared" si="265"/>
        <v>1208235.294117647</v>
      </c>
      <c r="AB359" s="62">
        <f t="shared" si="266"/>
        <v>1208235.294117647</v>
      </c>
      <c r="AC359" s="62">
        <f t="shared" si="267"/>
        <v>1208235.294117647</v>
      </c>
    </row>
    <row r="360" spans="1:29" x14ac:dyDescent="0.25">
      <c r="A360" s="30" t="str">
        <f t="shared" si="239"/>
        <v>Opex maintenance &amp; repair</v>
      </c>
      <c r="B360" s="62">
        <f t="shared" si="240"/>
        <v>338823.5294117647</v>
      </c>
      <c r="C360" s="62">
        <f t="shared" si="241"/>
        <v>338823.5294117647</v>
      </c>
      <c r="D360" s="62">
        <f t="shared" si="242"/>
        <v>338823.5294117647</v>
      </c>
      <c r="E360" s="62">
        <f t="shared" si="243"/>
        <v>338823.5294117647</v>
      </c>
      <c r="F360" s="62">
        <f t="shared" si="244"/>
        <v>338823.5294117647</v>
      </c>
      <c r="G360" s="62">
        <f t="shared" si="245"/>
        <v>338823.5294117647</v>
      </c>
      <c r="H360" s="62">
        <f t="shared" si="246"/>
        <v>338823.5294117647</v>
      </c>
      <c r="I360" s="62">
        <f t="shared" si="247"/>
        <v>338823.5294117647</v>
      </c>
      <c r="J360" s="62">
        <f t="shared" si="248"/>
        <v>338823.5294117647</v>
      </c>
      <c r="K360" s="62">
        <f t="shared" si="249"/>
        <v>338823.5294117647</v>
      </c>
      <c r="L360" s="62">
        <f t="shared" si="250"/>
        <v>338823.5294117647</v>
      </c>
      <c r="M360" s="62">
        <f t="shared" si="251"/>
        <v>338823.5294117647</v>
      </c>
      <c r="N360" s="62">
        <f t="shared" si="252"/>
        <v>338823.5294117647</v>
      </c>
      <c r="O360" s="62">
        <f t="shared" si="253"/>
        <v>338823.5294117647</v>
      </c>
      <c r="P360" s="62">
        <f t="shared" si="254"/>
        <v>338823.5294117647</v>
      </c>
      <c r="Q360" s="62">
        <f t="shared" si="255"/>
        <v>338823.5294117647</v>
      </c>
      <c r="R360" s="62">
        <f t="shared" si="256"/>
        <v>338823.5294117647</v>
      </c>
      <c r="S360" s="62">
        <f t="shared" si="257"/>
        <v>338823.5294117647</v>
      </c>
      <c r="T360" s="62">
        <f t="shared" si="258"/>
        <v>338823.5294117647</v>
      </c>
      <c r="U360" s="62">
        <f t="shared" si="259"/>
        <v>338823.5294117647</v>
      </c>
      <c r="V360" s="62">
        <f t="shared" si="260"/>
        <v>338823.5294117647</v>
      </c>
      <c r="W360" s="62">
        <f t="shared" si="261"/>
        <v>338823.5294117647</v>
      </c>
      <c r="X360" s="62">
        <f t="shared" si="262"/>
        <v>338823.5294117647</v>
      </c>
      <c r="Y360" s="62">
        <f t="shared" si="263"/>
        <v>338823.5294117647</v>
      </c>
      <c r="Z360" s="62">
        <f t="shared" si="264"/>
        <v>338823.5294117647</v>
      </c>
      <c r="AA360" s="62">
        <f t="shared" si="265"/>
        <v>338823.5294117647</v>
      </c>
      <c r="AB360" s="62">
        <f t="shared" si="266"/>
        <v>338823.5294117647</v>
      </c>
      <c r="AC360" s="62">
        <f t="shared" si="267"/>
        <v>338823.5294117647</v>
      </c>
    </row>
    <row r="361" spans="1:29" x14ac:dyDescent="0.25">
      <c r="A361" s="30" t="str">
        <f t="shared" si="239"/>
        <v>Opex var (mode-fees)</v>
      </c>
      <c r="B361" s="62">
        <f t="shared" si="240"/>
        <v>0.81280569096848254</v>
      </c>
      <c r="C361" s="62">
        <f t="shared" si="241"/>
        <v>0.81280569096848254</v>
      </c>
      <c r="D361" s="62">
        <f t="shared" si="242"/>
        <v>0.81280569096848254</v>
      </c>
      <c r="E361" s="62">
        <f t="shared" si="243"/>
        <v>0.81280569096848254</v>
      </c>
      <c r="F361" s="62">
        <f t="shared" si="244"/>
        <v>0.81280569096848254</v>
      </c>
      <c r="G361" s="62">
        <f t="shared" si="245"/>
        <v>0.81280569096848254</v>
      </c>
      <c r="H361" s="62">
        <f t="shared" si="246"/>
        <v>0.81280569096848254</v>
      </c>
      <c r="I361" s="62">
        <f t="shared" si="247"/>
        <v>0.81280569096848254</v>
      </c>
      <c r="J361" s="62">
        <f t="shared" si="248"/>
        <v>0.81280569096848254</v>
      </c>
      <c r="K361" s="62">
        <f t="shared" si="249"/>
        <v>0.81280569096848254</v>
      </c>
      <c r="L361" s="62">
        <f t="shared" si="250"/>
        <v>0.81280569096848254</v>
      </c>
      <c r="M361" s="62">
        <f t="shared" si="251"/>
        <v>0.81280569096848254</v>
      </c>
      <c r="N361" s="62">
        <f t="shared" si="252"/>
        <v>0.81280569096848254</v>
      </c>
      <c r="O361" s="62">
        <f t="shared" si="253"/>
        <v>0.81280569096848254</v>
      </c>
      <c r="P361" s="62">
        <f t="shared" si="254"/>
        <v>0.81280569096848254</v>
      </c>
      <c r="Q361" s="62">
        <f t="shared" si="255"/>
        <v>0.81280569096848254</v>
      </c>
      <c r="R361" s="62">
        <f t="shared" si="256"/>
        <v>0.81280569096848254</v>
      </c>
      <c r="S361" s="62">
        <f t="shared" si="257"/>
        <v>0.81280569096848254</v>
      </c>
      <c r="T361" s="62">
        <f t="shared" si="258"/>
        <v>0.81280569096848254</v>
      </c>
      <c r="U361" s="62">
        <f t="shared" si="259"/>
        <v>0.81280569096848254</v>
      </c>
      <c r="V361" s="62">
        <f t="shared" si="260"/>
        <v>0.81280569096848254</v>
      </c>
      <c r="W361" s="62">
        <f t="shared" si="261"/>
        <v>0.81280569096848254</v>
      </c>
      <c r="X361" s="62">
        <f t="shared" si="262"/>
        <v>0.81280569096848254</v>
      </c>
      <c r="Y361" s="62">
        <f t="shared" si="263"/>
        <v>0.81280569096848254</v>
      </c>
      <c r="Z361" s="62">
        <f t="shared" si="264"/>
        <v>0.81280569096848254</v>
      </c>
      <c r="AA361" s="62">
        <f t="shared" si="265"/>
        <v>0.81280569096848254</v>
      </c>
      <c r="AB361" s="62">
        <f t="shared" si="266"/>
        <v>0.81280569096848254</v>
      </c>
      <c r="AC361" s="62">
        <f t="shared" si="267"/>
        <v>0.81280569096848254</v>
      </c>
    </row>
    <row r="362" spans="1:29" x14ac:dyDescent="0.25">
      <c r="A362" s="30" t="str">
        <f t="shared" si="239"/>
        <v>Fuel Economy</v>
      </c>
      <c r="B362" s="62">
        <f t="shared" si="240"/>
        <v>588.84626218043502</v>
      </c>
      <c r="C362" s="62">
        <f t="shared" si="241"/>
        <v>588.7797515206795</v>
      </c>
      <c r="D362" s="62">
        <f t="shared" si="242"/>
        <v>588.68454299264499</v>
      </c>
      <c r="E362" s="62">
        <f t="shared" si="243"/>
        <v>588.54834049792862</v>
      </c>
      <c r="F362" s="62">
        <f t="shared" si="244"/>
        <v>588.35367707840635</v>
      </c>
      <c r="G362" s="62">
        <f t="shared" si="245"/>
        <v>588.07585031023859</v>
      </c>
      <c r="H362" s="62">
        <f t="shared" si="246"/>
        <v>587.68015683400074</v>
      </c>
      <c r="I362" s="62">
        <f t="shared" si="247"/>
        <v>587.11832882111048</v>
      </c>
      <c r="J362" s="62">
        <f t="shared" si="248"/>
        <v>586.32423891311498</v>
      </c>
      <c r="K362" s="62">
        <f t="shared" si="249"/>
        <v>585.20935100885799</v>
      </c>
      <c r="L362" s="62">
        <f t="shared" si="250"/>
        <v>583.65925210509909</v>
      </c>
      <c r="M362" s="62">
        <f t="shared" si="251"/>
        <v>581.53412449736095</v>
      </c>
      <c r="N362" s="62">
        <f t="shared" si="252"/>
        <v>578.67818071202885</v>
      </c>
      <c r="O362" s="62">
        <f t="shared" si="253"/>
        <v>574.94491045683674</v>
      </c>
      <c r="P362" s="62">
        <f t="shared" si="254"/>
        <v>570.24348757499536</v>
      </c>
      <c r="Q362" s="62">
        <f t="shared" si="255"/>
        <v>564.60191507115064</v>
      </c>
      <c r="R362" s="62">
        <f t="shared" si="256"/>
        <v>558.22257351659471</v>
      </c>
      <c r="S362" s="62">
        <f t="shared" si="257"/>
        <v>551.48792881122972</v>
      </c>
      <c r="T362" s="62">
        <f t="shared" si="258"/>
        <v>544.8858093168667</v>
      </c>
      <c r="U362" s="62">
        <f t="shared" si="259"/>
        <v>538.87576404606182</v>
      </c>
      <c r="V362" s="62">
        <f t="shared" si="260"/>
        <v>533.76808141278241</v>
      </c>
      <c r="W362" s="62">
        <f t="shared" si="261"/>
        <v>529.67774235765876</v>
      </c>
      <c r="X362" s="62">
        <f t="shared" si="262"/>
        <v>526.55663211639694</v>
      </c>
      <c r="Y362" s="62">
        <f t="shared" si="263"/>
        <v>524.26236577566647</v>
      </c>
      <c r="Z362" s="62">
        <f t="shared" si="264"/>
        <v>522.6219985324251</v>
      </c>
      <c r="AA362" s="62">
        <f t="shared" si="265"/>
        <v>521.47234334377424</v>
      </c>
      <c r="AB362" s="62">
        <f t="shared" si="266"/>
        <v>520.67786094508608</v>
      </c>
      <c r="AC362" s="62">
        <f t="shared" si="267"/>
        <v>520.13415704908732</v>
      </c>
    </row>
    <row r="363" spans="1:29" x14ac:dyDescent="0.25">
      <c r="A363" s="30" t="str">
        <f t="shared" si="239"/>
        <v>Fuel Cost</v>
      </c>
      <c r="B363" s="62">
        <f t="shared" si="240"/>
        <v>0.20959517810556494</v>
      </c>
      <c r="C363" s="62">
        <f t="shared" si="241"/>
        <v>0.20948849768499242</v>
      </c>
      <c r="D363" s="62">
        <f t="shared" si="242"/>
        <v>0.20933578703905767</v>
      </c>
      <c r="E363" s="62">
        <f t="shared" si="243"/>
        <v>0.20911732372095529</v>
      </c>
      <c r="F363" s="62">
        <f t="shared" si="244"/>
        <v>0.20880509143306247</v>
      </c>
      <c r="G363" s="62">
        <f t="shared" si="245"/>
        <v>0.20835946848204387</v>
      </c>
      <c r="H363" s="62">
        <f t="shared" si="246"/>
        <v>0.20772479207651681</v>
      </c>
      <c r="I363" s="62">
        <f t="shared" si="247"/>
        <v>0.20682364256266603</v>
      </c>
      <c r="J363" s="62">
        <f t="shared" si="248"/>
        <v>0.20554995431977732</v>
      </c>
      <c r="K363" s="62">
        <f t="shared" si="249"/>
        <v>0.20376171900600099</v>
      </c>
      <c r="L363" s="62">
        <f t="shared" si="250"/>
        <v>0.20127542277033145</v>
      </c>
      <c r="M363" s="62">
        <f t="shared" si="251"/>
        <v>0.19786680364375564</v>
      </c>
      <c r="N363" s="62">
        <f t="shared" si="252"/>
        <v>0.19328598479049669</v>
      </c>
      <c r="O363" s="62">
        <f t="shared" si="253"/>
        <v>0.18729796960016717</v>
      </c>
      <c r="P363" s="62">
        <f t="shared" si="254"/>
        <v>0.17975707657387874</v>
      </c>
      <c r="Q363" s="62">
        <f t="shared" si="255"/>
        <v>0.17070822140370084</v>
      </c>
      <c r="R363" s="62">
        <f t="shared" si="256"/>
        <v>0.16047601437827749</v>
      </c>
      <c r="S363" s="62">
        <f t="shared" si="257"/>
        <v>0.14967391540322711</v>
      </c>
      <c r="T363" s="62">
        <f t="shared" si="258"/>
        <v>0.13908438153124628</v>
      </c>
      <c r="U363" s="62">
        <f t="shared" si="259"/>
        <v>0.12944451087733477</v>
      </c>
      <c r="V363" s="62">
        <f t="shared" si="260"/>
        <v>0.12125199356548938</v>
      </c>
      <c r="W363" s="62">
        <f t="shared" si="261"/>
        <v>0.1146912543954242</v>
      </c>
      <c r="X363" s="62">
        <f t="shared" si="262"/>
        <v>0.10968511922228061</v>
      </c>
      <c r="Y363" s="62">
        <f t="shared" si="263"/>
        <v>0.10600520837739882</v>
      </c>
      <c r="Z363" s="62">
        <f t="shared" si="264"/>
        <v>0.10337412535934337</v>
      </c>
      <c r="AA363" s="62">
        <f t="shared" si="265"/>
        <v>0.10153012472110708</v>
      </c>
      <c r="AB363" s="62">
        <f t="shared" si="266"/>
        <v>0.10025580693894878</v>
      </c>
      <c r="AC363" s="62">
        <f t="shared" si="267"/>
        <v>9.9383727778927067E-2</v>
      </c>
    </row>
    <row r="364" spans="1:29" x14ac:dyDescent="0.25">
      <c r="A364" s="30" t="str">
        <f t="shared" ref="A364" si="268">A344</f>
        <v>Emission Cost</v>
      </c>
      <c r="B364" s="66">
        <f>$B344+($C344-$B344)*(1-Q344)</f>
        <v>0</v>
      </c>
      <c r="C364" s="66">
        <f t="shared" ref="C364:AC364" si="269">$B344+($C344-$B344)*(1-R344)</f>
        <v>0</v>
      </c>
      <c r="D364" s="66">
        <f t="shared" si="269"/>
        <v>0</v>
      </c>
      <c r="E364" s="66">
        <f t="shared" si="269"/>
        <v>0</v>
      </c>
      <c r="F364" s="66">
        <f t="shared" si="269"/>
        <v>0</v>
      </c>
      <c r="G364" s="66">
        <f t="shared" si="269"/>
        <v>0</v>
      </c>
      <c r="H364" s="66">
        <f t="shared" si="269"/>
        <v>0</v>
      </c>
      <c r="I364" s="66">
        <f t="shared" si="269"/>
        <v>0</v>
      </c>
      <c r="J364" s="66">
        <f t="shared" si="269"/>
        <v>0</v>
      </c>
      <c r="K364" s="66">
        <f t="shared" si="269"/>
        <v>0</v>
      </c>
      <c r="L364" s="66">
        <f t="shared" si="269"/>
        <v>0</v>
      </c>
      <c r="M364" s="66">
        <f t="shared" si="269"/>
        <v>0</v>
      </c>
      <c r="N364" s="66">
        <f t="shared" si="269"/>
        <v>0</v>
      </c>
      <c r="O364" s="66">
        <f t="shared" si="269"/>
        <v>0</v>
      </c>
      <c r="P364" s="66">
        <f t="shared" si="269"/>
        <v>0</v>
      </c>
      <c r="Q364" s="66">
        <f t="shared" si="269"/>
        <v>0</v>
      </c>
      <c r="R364" s="66">
        <f t="shared" si="269"/>
        <v>0</v>
      </c>
      <c r="S364" s="66">
        <f t="shared" si="269"/>
        <v>0</v>
      </c>
      <c r="T364" s="66">
        <f t="shared" si="269"/>
        <v>0</v>
      </c>
      <c r="U364" s="66">
        <f t="shared" si="269"/>
        <v>0</v>
      </c>
      <c r="V364" s="66">
        <f t="shared" si="269"/>
        <v>0</v>
      </c>
      <c r="W364" s="66">
        <f t="shared" si="269"/>
        <v>0</v>
      </c>
      <c r="X364" s="66">
        <f t="shared" si="269"/>
        <v>0</v>
      </c>
      <c r="Y364" s="66">
        <f t="shared" si="269"/>
        <v>0</v>
      </c>
      <c r="Z364" s="66">
        <f t="shared" si="269"/>
        <v>0</v>
      </c>
      <c r="AA364" s="66">
        <f t="shared" si="269"/>
        <v>0</v>
      </c>
      <c r="AB364" s="66">
        <f t="shared" si="269"/>
        <v>0</v>
      </c>
      <c r="AC364" s="66">
        <f t="shared" si="269"/>
        <v>0</v>
      </c>
    </row>
    <row r="365" spans="1:29" x14ac:dyDescent="0.25">
      <c r="A365" s="30" t="str">
        <f>A345</f>
        <v>Lifetime vehicle</v>
      </c>
      <c r="B365" s="62">
        <f>$B345+($C345-$B345)*(1-Q345)</f>
        <v>25</v>
      </c>
      <c r="C365" s="62">
        <f t="shared" ref="C365:L367" si="270">$B345+($C345-$B345)*(1-R345)</f>
        <v>25</v>
      </c>
      <c r="D365" s="62">
        <f t="shared" si="270"/>
        <v>25</v>
      </c>
      <c r="E365" s="62">
        <f t="shared" si="270"/>
        <v>25</v>
      </c>
      <c r="F365" s="62">
        <f t="shared" si="270"/>
        <v>25</v>
      </c>
      <c r="G365" s="62">
        <f t="shared" si="270"/>
        <v>25</v>
      </c>
      <c r="H365" s="62">
        <f t="shared" si="270"/>
        <v>25</v>
      </c>
      <c r="I365" s="62">
        <f t="shared" si="270"/>
        <v>25</v>
      </c>
      <c r="J365" s="62">
        <f t="shared" si="270"/>
        <v>25</v>
      </c>
      <c r="K365" s="62">
        <f t="shared" si="270"/>
        <v>25</v>
      </c>
      <c r="L365" s="62">
        <f t="shared" si="270"/>
        <v>25</v>
      </c>
      <c r="M365" s="62">
        <f t="shared" ref="M365:V367" si="271">$B345+($C345-$B345)*(1-AB345)</f>
        <v>25</v>
      </c>
      <c r="N365" s="62">
        <f t="shared" si="271"/>
        <v>25</v>
      </c>
      <c r="O365" s="62">
        <f t="shared" si="271"/>
        <v>25</v>
      </c>
      <c r="P365" s="62">
        <f t="shared" si="271"/>
        <v>25</v>
      </c>
      <c r="Q365" s="62">
        <f t="shared" si="271"/>
        <v>25</v>
      </c>
      <c r="R365" s="62">
        <f t="shared" si="271"/>
        <v>25</v>
      </c>
      <c r="S365" s="62">
        <f t="shared" si="271"/>
        <v>25</v>
      </c>
      <c r="T365" s="62">
        <f t="shared" si="271"/>
        <v>25</v>
      </c>
      <c r="U365" s="62">
        <f t="shared" si="271"/>
        <v>25</v>
      </c>
      <c r="V365" s="62">
        <f t="shared" si="271"/>
        <v>25</v>
      </c>
      <c r="W365" s="62">
        <f t="shared" ref="W365:AC367" si="272">$B345+($C345-$B345)*(1-AL345)</f>
        <v>25</v>
      </c>
      <c r="X365" s="62">
        <f t="shared" si="272"/>
        <v>25</v>
      </c>
      <c r="Y365" s="62">
        <f t="shared" si="272"/>
        <v>25</v>
      </c>
      <c r="Z365" s="62">
        <f t="shared" si="272"/>
        <v>25</v>
      </c>
      <c r="AA365" s="62">
        <f t="shared" si="272"/>
        <v>25</v>
      </c>
      <c r="AB365" s="62">
        <f t="shared" si="272"/>
        <v>25</v>
      </c>
      <c r="AC365" s="62">
        <f t="shared" si="272"/>
        <v>25</v>
      </c>
    </row>
    <row r="366" spans="1:29" x14ac:dyDescent="0.25">
      <c r="A366" s="30" t="str">
        <f>A346</f>
        <v>Lifetime costumization</v>
      </c>
      <c r="B366" s="62">
        <f>$B346+($C346-$B346)*(1-Q346)</f>
        <v>25</v>
      </c>
      <c r="C366" s="62">
        <f t="shared" si="270"/>
        <v>25</v>
      </c>
      <c r="D366" s="62">
        <f t="shared" si="270"/>
        <v>25</v>
      </c>
      <c r="E366" s="62">
        <f t="shared" si="270"/>
        <v>25</v>
      </c>
      <c r="F366" s="62">
        <f t="shared" si="270"/>
        <v>25</v>
      </c>
      <c r="G366" s="62">
        <f t="shared" si="270"/>
        <v>25</v>
      </c>
      <c r="H366" s="62">
        <f t="shared" si="270"/>
        <v>25</v>
      </c>
      <c r="I366" s="62">
        <f t="shared" si="270"/>
        <v>25</v>
      </c>
      <c r="J366" s="62">
        <f t="shared" si="270"/>
        <v>25</v>
      </c>
      <c r="K366" s="62">
        <f t="shared" si="270"/>
        <v>25</v>
      </c>
      <c r="L366" s="62">
        <f t="shared" si="270"/>
        <v>25</v>
      </c>
      <c r="M366" s="62">
        <f t="shared" si="271"/>
        <v>25</v>
      </c>
      <c r="N366" s="62">
        <f t="shared" si="271"/>
        <v>25</v>
      </c>
      <c r="O366" s="62">
        <f t="shared" si="271"/>
        <v>25</v>
      </c>
      <c r="P366" s="62">
        <f t="shared" si="271"/>
        <v>25</v>
      </c>
      <c r="Q366" s="62">
        <f t="shared" si="271"/>
        <v>25</v>
      </c>
      <c r="R366" s="62">
        <f t="shared" si="271"/>
        <v>25</v>
      </c>
      <c r="S366" s="62">
        <f t="shared" si="271"/>
        <v>25</v>
      </c>
      <c r="T366" s="62">
        <f t="shared" si="271"/>
        <v>25</v>
      </c>
      <c r="U366" s="62">
        <f t="shared" si="271"/>
        <v>25</v>
      </c>
      <c r="V366" s="62">
        <f t="shared" si="271"/>
        <v>25</v>
      </c>
      <c r="W366" s="62">
        <f t="shared" si="272"/>
        <v>25</v>
      </c>
      <c r="X366" s="62">
        <f t="shared" si="272"/>
        <v>25</v>
      </c>
      <c r="Y366" s="62">
        <f t="shared" si="272"/>
        <v>25</v>
      </c>
      <c r="Z366" s="62">
        <f t="shared" si="272"/>
        <v>25</v>
      </c>
      <c r="AA366" s="62">
        <f t="shared" si="272"/>
        <v>25</v>
      </c>
      <c r="AB366" s="62">
        <f t="shared" si="272"/>
        <v>25</v>
      </c>
      <c r="AC366" s="62">
        <f t="shared" si="272"/>
        <v>25</v>
      </c>
    </row>
    <row r="367" spans="1:29" x14ac:dyDescent="0.25">
      <c r="A367" s="30" t="str">
        <f>A347</f>
        <v>Tonnage .</v>
      </c>
      <c r="B367" s="62">
        <f>$B347+($C347-$B347)*(1-Q347)</f>
        <v>9450</v>
      </c>
      <c r="C367" s="62">
        <f t="shared" si="270"/>
        <v>9450</v>
      </c>
      <c r="D367" s="62">
        <f t="shared" si="270"/>
        <v>9450</v>
      </c>
      <c r="E367" s="62">
        <f t="shared" si="270"/>
        <v>9450</v>
      </c>
      <c r="F367" s="62">
        <f t="shared" si="270"/>
        <v>9450</v>
      </c>
      <c r="G367" s="62">
        <f t="shared" si="270"/>
        <v>9450</v>
      </c>
      <c r="H367" s="62">
        <f t="shared" si="270"/>
        <v>9450</v>
      </c>
      <c r="I367" s="62">
        <f t="shared" si="270"/>
        <v>9450</v>
      </c>
      <c r="J367" s="62">
        <f t="shared" si="270"/>
        <v>9450</v>
      </c>
      <c r="K367" s="62">
        <f t="shared" si="270"/>
        <v>9450</v>
      </c>
      <c r="L367" s="62">
        <f t="shared" si="270"/>
        <v>9450</v>
      </c>
      <c r="M367" s="62">
        <f t="shared" si="271"/>
        <v>9450</v>
      </c>
      <c r="N367" s="62">
        <f t="shared" si="271"/>
        <v>9450</v>
      </c>
      <c r="O367" s="62">
        <f t="shared" si="271"/>
        <v>9450</v>
      </c>
      <c r="P367" s="62">
        <f t="shared" si="271"/>
        <v>9450</v>
      </c>
      <c r="Q367" s="62">
        <f t="shared" si="271"/>
        <v>9450</v>
      </c>
      <c r="R367" s="62">
        <f t="shared" si="271"/>
        <v>9450</v>
      </c>
      <c r="S367" s="62">
        <f t="shared" si="271"/>
        <v>9450</v>
      </c>
      <c r="T367" s="62">
        <f t="shared" si="271"/>
        <v>9450</v>
      </c>
      <c r="U367" s="62">
        <f t="shared" si="271"/>
        <v>9450</v>
      </c>
      <c r="V367" s="62">
        <f t="shared" si="271"/>
        <v>9450</v>
      </c>
      <c r="W367" s="62">
        <f t="shared" si="272"/>
        <v>9450</v>
      </c>
      <c r="X367" s="62">
        <f t="shared" si="272"/>
        <v>9450</v>
      </c>
      <c r="Y367" s="62">
        <f t="shared" si="272"/>
        <v>9450</v>
      </c>
      <c r="Z367" s="62">
        <f t="shared" si="272"/>
        <v>9450</v>
      </c>
      <c r="AA367" s="62">
        <f t="shared" si="272"/>
        <v>9450</v>
      </c>
      <c r="AB367" s="62">
        <f t="shared" si="272"/>
        <v>9450</v>
      </c>
      <c r="AC367" s="62">
        <f t="shared" si="272"/>
        <v>9450</v>
      </c>
    </row>
    <row r="368" spans="1:29" x14ac:dyDescent="0.25">
      <c r="A368" s="30" t="str">
        <f>A348</f>
        <v>Market failure (av. utilization)</v>
      </c>
      <c r="B368" s="62">
        <f t="shared" ref="B368:K369" si="273">($B348+($C348-$B348)*(1-Q348))*B$44</f>
        <v>4819.5</v>
      </c>
      <c r="C368" s="62">
        <f t="shared" si="273"/>
        <v>4819.5</v>
      </c>
      <c r="D368" s="62">
        <f t="shared" si="273"/>
        <v>4819.5</v>
      </c>
      <c r="E368" s="62">
        <f t="shared" si="273"/>
        <v>4819.5</v>
      </c>
      <c r="F368" s="62">
        <f t="shared" si="273"/>
        <v>4819.5</v>
      </c>
      <c r="G368" s="62">
        <f t="shared" si="273"/>
        <v>4819.5</v>
      </c>
      <c r="H368" s="62">
        <f t="shared" si="273"/>
        <v>4819.5</v>
      </c>
      <c r="I368" s="62">
        <f t="shared" si="273"/>
        <v>4819.5</v>
      </c>
      <c r="J368" s="62">
        <f t="shared" si="273"/>
        <v>4819.5</v>
      </c>
      <c r="K368" s="62">
        <f t="shared" si="273"/>
        <v>4819.5</v>
      </c>
      <c r="L368" s="62">
        <f t="shared" ref="L368:U369" si="274">($B348+($C348-$B348)*(1-AA348))*L$44</f>
        <v>4819.5</v>
      </c>
      <c r="M368" s="62">
        <f t="shared" si="274"/>
        <v>4819.5</v>
      </c>
      <c r="N368" s="62">
        <f t="shared" si="274"/>
        <v>4819.5</v>
      </c>
      <c r="O368" s="62">
        <f t="shared" si="274"/>
        <v>4819.5</v>
      </c>
      <c r="P368" s="62">
        <f t="shared" si="274"/>
        <v>4819.5</v>
      </c>
      <c r="Q368" s="62">
        <f t="shared" si="274"/>
        <v>4819.5</v>
      </c>
      <c r="R368" s="62">
        <f t="shared" si="274"/>
        <v>4819.5</v>
      </c>
      <c r="S368" s="62">
        <f t="shared" si="274"/>
        <v>4819.5</v>
      </c>
      <c r="T368" s="62">
        <f t="shared" si="274"/>
        <v>4819.5</v>
      </c>
      <c r="U368" s="62">
        <f t="shared" si="274"/>
        <v>4819.5</v>
      </c>
      <c r="V368" s="62">
        <f t="shared" ref="V368:AC369" si="275">($B348+($C348-$B348)*(1-AK348))*V$44</f>
        <v>4819.5</v>
      </c>
      <c r="W368" s="62">
        <f t="shared" si="275"/>
        <v>4819.5</v>
      </c>
      <c r="X368" s="62">
        <f t="shared" si="275"/>
        <v>4819.5</v>
      </c>
      <c r="Y368" s="62">
        <f t="shared" si="275"/>
        <v>4819.5</v>
      </c>
      <c r="Z368" s="62">
        <f t="shared" si="275"/>
        <v>4819.5</v>
      </c>
      <c r="AA368" s="62">
        <f t="shared" si="275"/>
        <v>4819.5</v>
      </c>
      <c r="AB368" s="62">
        <f t="shared" si="275"/>
        <v>4819.5</v>
      </c>
      <c r="AC368" s="62">
        <f t="shared" si="275"/>
        <v>4819.5</v>
      </c>
    </row>
    <row r="369" spans="1:29" x14ac:dyDescent="0.25">
      <c r="A369" s="30" t="s">
        <v>73</v>
      </c>
      <c r="B369" s="62">
        <f t="shared" si="273"/>
        <v>944.5849078871745</v>
      </c>
      <c r="C369" s="62">
        <f t="shared" si="273"/>
        <v>944.40532910583465</v>
      </c>
      <c r="D369" s="62">
        <f t="shared" si="273"/>
        <v>944.14826608014141</v>
      </c>
      <c r="E369" s="62">
        <f t="shared" si="273"/>
        <v>943.78051934440748</v>
      </c>
      <c r="F369" s="62">
        <f t="shared" si="273"/>
        <v>943.25492811169715</v>
      </c>
      <c r="G369" s="62">
        <f t="shared" si="273"/>
        <v>942.50479583764434</v>
      </c>
      <c r="H369" s="62">
        <f t="shared" si="273"/>
        <v>941.43642345180217</v>
      </c>
      <c r="I369" s="62">
        <f t="shared" si="273"/>
        <v>939.91948781699818</v>
      </c>
      <c r="J369" s="62">
        <f t="shared" si="273"/>
        <v>937.77544506541028</v>
      </c>
      <c r="K369" s="62">
        <f t="shared" si="273"/>
        <v>934.76524772391656</v>
      </c>
      <c r="L369" s="62">
        <f t="shared" si="274"/>
        <v>930.57998068376753</v>
      </c>
      <c r="M369" s="62">
        <f t="shared" si="274"/>
        <v>924.84213614287444</v>
      </c>
      <c r="N369" s="62">
        <f t="shared" si="274"/>
        <v>917.13108792247806</v>
      </c>
      <c r="O369" s="62">
        <f t="shared" si="274"/>
        <v>907.05125823345929</v>
      </c>
      <c r="P369" s="62">
        <f t="shared" si="274"/>
        <v>894.35741645248754</v>
      </c>
      <c r="Q369" s="62">
        <f t="shared" si="274"/>
        <v>879.12517069210696</v>
      </c>
      <c r="R369" s="62">
        <f t="shared" si="274"/>
        <v>861.90094849480568</v>
      </c>
      <c r="S369" s="62">
        <f t="shared" si="274"/>
        <v>843.71740779032029</v>
      </c>
      <c r="T369" s="62">
        <f t="shared" si="274"/>
        <v>825.89168515554024</v>
      </c>
      <c r="U369" s="62">
        <f t="shared" si="274"/>
        <v>809.66456292436703</v>
      </c>
      <c r="V369" s="62">
        <f t="shared" si="275"/>
        <v>795.87381981451244</v>
      </c>
      <c r="W369" s="62">
        <f t="shared" si="275"/>
        <v>784.82990436567866</v>
      </c>
      <c r="X369" s="62">
        <f t="shared" si="275"/>
        <v>776.40290671427192</v>
      </c>
      <c r="Y369" s="62">
        <f t="shared" si="275"/>
        <v>770.20838759429932</v>
      </c>
      <c r="Z369" s="62">
        <f t="shared" si="275"/>
        <v>765.77939603754794</v>
      </c>
      <c r="AA369" s="62">
        <f t="shared" si="275"/>
        <v>762.6753270281904</v>
      </c>
      <c r="AB369" s="62">
        <f t="shared" si="275"/>
        <v>760.53022455173243</v>
      </c>
      <c r="AC369" s="62">
        <f t="shared" si="275"/>
        <v>759.0622240325356</v>
      </c>
    </row>
    <row r="370" spans="1:29" x14ac:dyDescent="0.25">
      <c r="A370" s="30" t="str">
        <f>A350</f>
        <v>Annual Mileage</v>
      </c>
      <c r="B370" s="62">
        <f t="shared" ref="B370:AC370" si="276">$B350+($C350-$B350)*(1-Q350)</f>
        <v>120000</v>
      </c>
      <c r="C370" s="62">
        <f t="shared" si="276"/>
        <v>120000</v>
      </c>
      <c r="D370" s="62">
        <f t="shared" si="276"/>
        <v>120000</v>
      </c>
      <c r="E370" s="62">
        <f t="shared" si="276"/>
        <v>120000</v>
      </c>
      <c r="F370" s="62">
        <f t="shared" si="276"/>
        <v>120000</v>
      </c>
      <c r="G370" s="62">
        <f t="shared" si="276"/>
        <v>120000</v>
      </c>
      <c r="H370" s="62">
        <f t="shared" si="276"/>
        <v>120000</v>
      </c>
      <c r="I370" s="62">
        <f t="shared" si="276"/>
        <v>120000</v>
      </c>
      <c r="J370" s="62">
        <f t="shared" si="276"/>
        <v>120000</v>
      </c>
      <c r="K370" s="62">
        <f t="shared" si="276"/>
        <v>120000</v>
      </c>
      <c r="L370" s="62">
        <f t="shared" si="276"/>
        <v>120000</v>
      </c>
      <c r="M370" s="62">
        <f t="shared" si="276"/>
        <v>120000</v>
      </c>
      <c r="N370" s="62">
        <f t="shared" si="276"/>
        <v>120000</v>
      </c>
      <c r="O370" s="62">
        <f t="shared" si="276"/>
        <v>120000</v>
      </c>
      <c r="P370" s="62">
        <f t="shared" si="276"/>
        <v>120000</v>
      </c>
      <c r="Q370" s="62">
        <f t="shared" si="276"/>
        <v>120000</v>
      </c>
      <c r="R370" s="62">
        <f t="shared" si="276"/>
        <v>120000</v>
      </c>
      <c r="S370" s="62">
        <f t="shared" si="276"/>
        <v>120000</v>
      </c>
      <c r="T370" s="62">
        <f t="shared" si="276"/>
        <v>120000</v>
      </c>
      <c r="U370" s="62">
        <f t="shared" si="276"/>
        <v>120000</v>
      </c>
      <c r="V370" s="62">
        <f t="shared" si="276"/>
        <v>120000</v>
      </c>
      <c r="W370" s="62">
        <f t="shared" si="276"/>
        <v>120000</v>
      </c>
      <c r="X370" s="62">
        <f t="shared" si="276"/>
        <v>120000</v>
      </c>
      <c r="Y370" s="62">
        <f t="shared" si="276"/>
        <v>120000</v>
      </c>
      <c r="Z370" s="62">
        <f t="shared" si="276"/>
        <v>120000</v>
      </c>
      <c r="AA370" s="62">
        <f t="shared" si="276"/>
        <v>120000</v>
      </c>
      <c r="AB370" s="62">
        <f t="shared" si="276"/>
        <v>120000</v>
      </c>
      <c r="AC370" s="62">
        <f t="shared" si="276"/>
        <v>120000</v>
      </c>
    </row>
    <row r="371" spans="1:29" ht="15.75" thickBot="1" x14ac:dyDescent="0.3">
      <c r="AC371" s="32"/>
    </row>
    <row r="372" spans="1:29" ht="15.75" thickBot="1" x14ac:dyDescent="0.3">
      <c r="A372" s="26" t="s">
        <v>208</v>
      </c>
      <c r="B372" s="27">
        <v>2023</v>
      </c>
      <c r="C372" s="27">
        <v>2024</v>
      </c>
      <c r="D372" s="27">
        <v>2025</v>
      </c>
      <c r="E372" s="27">
        <v>2026</v>
      </c>
      <c r="F372" s="27">
        <v>2027</v>
      </c>
      <c r="G372" s="27">
        <v>2028</v>
      </c>
      <c r="H372" s="27">
        <v>2029</v>
      </c>
      <c r="I372" s="27">
        <v>2030</v>
      </c>
      <c r="J372" s="27">
        <v>2031</v>
      </c>
      <c r="K372" s="27">
        <v>2032</v>
      </c>
      <c r="L372" s="27">
        <v>2033</v>
      </c>
      <c r="M372" s="27">
        <v>2034</v>
      </c>
      <c r="N372" s="27">
        <v>2035</v>
      </c>
      <c r="O372" s="27">
        <v>2036</v>
      </c>
      <c r="P372" s="27">
        <v>2037</v>
      </c>
      <c r="Q372" s="27">
        <v>2038</v>
      </c>
      <c r="R372" s="27">
        <v>2039</v>
      </c>
      <c r="S372" s="27">
        <v>2040</v>
      </c>
      <c r="T372" s="27">
        <v>2041</v>
      </c>
      <c r="U372" s="27">
        <v>2042</v>
      </c>
      <c r="V372" s="27">
        <v>2043</v>
      </c>
      <c r="W372" s="27">
        <v>2044</v>
      </c>
      <c r="X372" s="27">
        <v>2045</v>
      </c>
      <c r="Y372" s="27">
        <v>2046</v>
      </c>
      <c r="Z372" s="27">
        <v>2047</v>
      </c>
      <c r="AA372" s="27">
        <v>2048</v>
      </c>
      <c r="AB372" s="27">
        <v>2049</v>
      </c>
      <c r="AC372" s="28">
        <v>2050</v>
      </c>
    </row>
    <row r="373" spans="1:29" x14ac:dyDescent="0.25">
      <c r="A373" s="29" t="str">
        <f>A354</f>
        <v>Capex vehicle</v>
      </c>
      <c r="B373" s="63">
        <f>((1+B358)^B365)*B358/(((1+B358)^B365)-1)*(B354)</f>
        <v>2344997.5856047659</v>
      </c>
      <c r="C373" s="63">
        <f t="shared" ref="C373:AC373" si="277">((1+C358)^C365)*C358/(((1+C358)^C365)-1)*(C354)</f>
        <v>2344217.1490089451</v>
      </c>
      <c r="D373" s="63">
        <f t="shared" si="277"/>
        <v>2343099.9714048514</v>
      </c>
      <c r="E373" s="63">
        <f t="shared" si="277"/>
        <v>2341501.7702787537</v>
      </c>
      <c r="F373" s="63">
        <f t="shared" si="277"/>
        <v>2339217.5882089725</v>
      </c>
      <c r="G373" s="63">
        <f t="shared" si="277"/>
        <v>2335957.5667631798</v>
      </c>
      <c r="H373" s="63">
        <f t="shared" si="277"/>
        <v>2331314.496453566</v>
      </c>
      <c r="I373" s="63">
        <f t="shared" si="277"/>
        <v>2324722.0022063456</v>
      </c>
      <c r="J373" s="63">
        <f t="shared" si="277"/>
        <v>2315404.1450861497</v>
      </c>
      <c r="K373" s="63">
        <f t="shared" si="277"/>
        <v>2302322.0417974619</v>
      </c>
      <c r="L373" s="63">
        <f t="shared" si="277"/>
        <v>2284133.1692756363</v>
      </c>
      <c r="M373" s="63">
        <f t="shared" si="277"/>
        <v>2259196.9054952883</v>
      </c>
      <c r="N373" s="63">
        <f t="shared" si="277"/>
        <v>2225685.2390364991</v>
      </c>
      <c r="O373" s="63">
        <f t="shared" si="277"/>
        <v>2181879.0169970216</v>
      </c>
      <c r="P373" s="63">
        <f t="shared" si="277"/>
        <v>2126712.4845508407</v>
      </c>
      <c r="Q373" s="63">
        <f t="shared" si="277"/>
        <v>2060514.2291709851</v>
      </c>
      <c r="R373" s="63">
        <f t="shared" si="277"/>
        <v>1985658.9860457699</v>
      </c>
      <c r="S373" s="63">
        <f t="shared" si="277"/>
        <v>1906634.6130018148</v>
      </c>
      <c r="T373" s="63">
        <f t="shared" si="277"/>
        <v>1829165.2918084206</v>
      </c>
      <c r="U373" s="63">
        <f t="shared" si="277"/>
        <v>1758643.3741320807</v>
      </c>
      <c r="V373" s="63">
        <f t="shared" si="277"/>
        <v>1698709.7866213897</v>
      </c>
      <c r="W373" s="63">
        <f t="shared" si="277"/>
        <v>1650713.7165227169</v>
      </c>
      <c r="X373" s="63">
        <f t="shared" si="277"/>
        <v>1614090.584819823</v>
      </c>
      <c r="Y373" s="63">
        <f t="shared" si="277"/>
        <v>1587169.645838788</v>
      </c>
      <c r="Z373" s="63">
        <f t="shared" si="277"/>
        <v>1567921.5639235359</v>
      </c>
      <c r="AA373" s="63">
        <f t="shared" si="277"/>
        <v>1554431.5010509547</v>
      </c>
      <c r="AB373" s="63">
        <f t="shared" si="277"/>
        <v>1545109.0384419363</v>
      </c>
      <c r="AC373" s="63">
        <f t="shared" si="277"/>
        <v>1538729.2127224542</v>
      </c>
    </row>
    <row r="374" spans="1:29" x14ac:dyDescent="0.25">
      <c r="A374" s="30" t="str">
        <f>A355</f>
        <v>Residual value (vehicle)</v>
      </c>
      <c r="B374" s="62">
        <f>((1+B358)^B365)*B358/(((1+B358)^B365)-1)*(B355)</f>
        <v>-117417.38992255888</v>
      </c>
      <c r="C374" s="62">
        <f t="shared" ref="C374:AC374" si="278">((1+C358)^C365)*C358/(((1+C358)^C365)-1)*(C355)</f>
        <v>-117450.83720523692</v>
      </c>
      <c r="D374" s="62">
        <f t="shared" si="278"/>
        <v>-117498.71624541239</v>
      </c>
      <c r="E374" s="62">
        <f t="shared" si="278"/>
        <v>-117567.21057938797</v>
      </c>
      <c r="F374" s="62">
        <f t="shared" si="278"/>
        <v>-117665.10409666432</v>
      </c>
      <c r="G374" s="62">
        <f t="shared" si="278"/>
        <v>-117804.81930148401</v>
      </c>
      <c r="H374" s="62">
        <f t="shared" si="278"/>
        <v>-118003.80802903889</v>
      </c>
      <c r="I374" s="62">
        <f t="shared" si="278"/>
        <v>-118286.34349677691</v>
      </c>
      <c r="J374" s="62">
        <f t="shared" si="278"/>
        <v>-118685.68023049959</v>
      </c>
      <c r="K374" s="62">
        <f t="shared" si="278"/>
        <v>-119246.34180001476</v>
      </c>
      <c r="L374" s="62">
        <f t="shared" si="278"/>
        <v>-120025.864908093</v>
      </c>
      <c r="M374" s="62">
        <f t="shared" si="278"/>
        <v>-121094.56192725079</v>
      </c>
      <c r="N374" s="62">
        <f t="shared" si="278"/>
        <v>-122530.77620405605</v>
      </c>
      <c r="O374" s="62">
        <f t="shared" si="278"/>
        <v>-124408.18572003364</v>
      </c>
      <c r="P374" s="62">
        <f t="shared" si="278"/>
        <v>-126772.46568201284</v>
      </c>
      <c r="Q374" s="62">
        <f t="shared" si="278"/>
        <v>-129609.53376972093</v>
      </c>
      <c r="R374" s="62">
        <f t="shared" si="278"/>
        <v>-132817.61561794442</v>
      </c>
      <c r="S374" s="62">
        <f t="shared" si="278"/>
        <v>-136204.37446268537</v>
      </c>
      <c r="T374" s="62">
        <f t="shared" si="278"/>
        <v>-139524.48822811653</v>
      </c>
      <c r="U374" s="62">
        <f t="shared" si="278"/>
        <v>-142546.8561285311</v>
      </c>
      <c r="V374" s="62">
        <f t="shared" si="278"/>
        <v>-145115.43845041786</v>
      </c>
      <c r="W374" s="62">
        <f t="shared" si="278"/>
        <v>-147172.41288321812</v>
      </c>
      <c r="X374" s="62">
        <f t="shared" si="278"/>
        <v>-148741.975670485</v>
      </c>
      <c r="Y374" s="62">
        <f t="shared" si="278"/>
        <v>-149895.73019824366</v>
      </c>
      <c r="Z374" s="62">
        <f t="shared" si="278"/>
        <v>-150720.64799461162</v>
      </c>
      <c r="AA374" s="62">
        <f t="shared" si="278"/>
        <v>-151298.79354629366</v>
      </c>
      <c r="AB374" s="62">
        <f t="shared" si="278"/>
        <v>-151698.32765810873</v>
      </c>
      <c r="AC374" s="62">
        <f t="shared" si="278"/>
        <v>-151971.74876037225</v>
      </c>
    </row>
    <row r="375" spans="1:29" x14ac:dyDescent="0.25">
      <c r="A375" s="30" t="str">
        <f>A356</f>
        <v>Capex costumization</v>
      </c>
      <c r="B375" s="62">
        <f>((1+B358)^B366)*B358/(((1+B358)^B366)-1)*(B356)</f>
        <v>78226.718212273947</v>
      </c>
      <c r="C375" s="62">
        <f t="shared" ref="C375:AC375" si="279">((1+C358)^C366)*C358/(((1+C358)^C366)-1)*(C356)</f>
        <v>78226.718212273947</v>
      </c>
      <c r="D375" s="62">
        <f t="shared" si="279"/>
        <v>78226.718212273947</v>
      </c>
      <c r="E375" s="62">
        <f t="shared" si="279"/>
        <v>78226.718212273947</v>
      </c>
      <c r="F375" s="62">
        <f t="shared" si="279"/>
        <v>78226.718212273947</v>
      </c>
      <c r="G375" s="62">
        <f t="shared" si="279"/>
        <v>78226.718212273947</v>
      </c>
      <c r="H375" s="62">
        <f t="shared" si="279"/>
        <v>78226.718212273947</v>
      </c>
      <c r="I375" s="62">
        <f t="shared" si="279"/>
        <v>78226.718212273947</v>
      </c>
      <c r="J375" s="62">
        <f t="shared" si="279"/>
        <v>78226.718212273947</v>
      </c>
      <c r="K375" s="62">
        <f t="shared" si="279"/>
        <v>78226.718212273947</v>
      </c>
      <c r="L375" s="62">
        <f t="shared" si="279"/>
        <v>78226.718212273947</v>
      </c>
      <c r="M375" s="62">
        <f t="shared" si="279"/>
        <v>78226.718212273947</v>
      </c>
      <c r="N375" s="62">
        <f t="shared" si="279"/>
        <v>78226.718212273947</v>
      </c>
      <c r="O375" s="62">
        <f t="shared" si="279"/>
        <v>78226.718212273947</v>
      </c>
      <c r="P375" s="62">
        <f t="shared" si="279"/>
        <v>78226.718212273947</v>
      </c>
      <c r="Q375" s="62">
        <f t="shared" si="279"/>
        <v>78226.718212273947</v>
      </c>
      <c r="R375" s="62">
        <f t="shared" si="279"/>
        <v>78226.718212273947</v>
      </c>
      <c r="S375" s="62">
        <f t="shared" si="279"/>
        <v>78226.718212273947</v>
      </c>
      <c r="T375" s="62">
        <f t="shared" si="279"/>
        <v>78226.718212273947</v>
      </c>
      <c r="U375" s="62">
        <f t="shared" si="279"/>
        <v>78226.718212273947</v>
      </c>
      <c r="V375" s="62">
        <f t="shared" si="279"/>
        <v>78226.718212273947</v>
      </c>
      <c r="W375" s="62">
        <f t="shared" si="279"/>
        <v>78226.718212273947</v>
      </c>
      <c r="X375" s="62">
        <f t="shared" si="279"/>
        <v>78226.718212273947</v>
      </c>
      <c r="Y375" s="62">
        <f t="shared" si="279"/>
        <v>78226.718212273947</v>
      </c>
      <c r="Z375" s="62">
        <f t="shared" si="279"/>
        <v>78226.718212273947</v>
      </c>
      <c r="AA375" s="62">
        <f t="shared" si="279"/>
        <v>78226.718212273947</v>
      </c>
      <c r="AB375" s="62">
        <f t="shared" si="279"/>
        <v>78226.718212273947</v>
      </c>
      <c r="AC375" s="62">
        <f t="shared" si="279"/>
        <v>78226.718212273947</v>
      </c>
    </row>
    <row r="376" spans="1:29" x14ac:dyDescent="0.25">
      <c r="A376" s="30" t="str">
        <f>A357</f>
        <v>Residual value (costumization)</v>
      </c>
      <c r="B376" s="62">
        <f>((1+B358)^B366)*B358/(((1+B358)^B366)-1)*(B357)</f>
        <v>-7822.6718212273945</v>
      </c>
      <c r="C376" s="62">
        <f t="shared" ref="C376:AC376" si="280">((1+C358)^C366)*C358/(((1+C358)^C366)-1)*(C357)</f>
        <v>-7822.6718212273945</v>
      </c>
      <c r="D376" s="62">
        <f t="shared" si="280"/>
        <v>-7822.6718212273945</v>
      </c>
      <c r="E376" s="62">
        <f t="shared" si="280"/>
        <v>-7822.6718212273945</v>
      </c>
      <c r="F376" s="62">
        <f t="shared" si="280"/>
        <v>-7822.6718212273945</v>
      </c>
      <c r="G376" s="62">
        <f t="shared" si="280"/>
        <v>-7822.6718212273945</v>
      </c>
      <c r="H376" s="62">
        <f t="shared" si="280"/>
        <v>-7822.6718212273945</v>
      </c>
      <c r="I376" s="62">
        <f t="shared" si="280"/>
        <v>-7822.6718212273945</v>
      </c>
      <c r="J376" s="62">
        <f t="shared" si="280"/>
        <v>-7822.6718212273945</v>
      </c>
      <c r="K376" s="62">
        <f t="shared" si="280"/>
        <v>-7822.6718212273945</v>
      </c>
      <c r="L376" s="62">
        <f t="shared" si="280"/>
        <v>-7822.6718212273945</v>
      </c>
      <c r="M376" s="62">
        <f t="shared" si="280"/>
        <v>-7822.6718212273945</v>
      </c>
      <c r="N376" s="62">
        <f t="shared" si="280"/>
        <v>-7822.6718212273945</v>
      </c>
      <c r="O376" s="62">
        <f t="shared" si="280"/>
        <v>-7822.6718212273945</v>
      </c>
      <c r="P376" s="62">
        <f t="shared" si="280"/>
        <v>-7822.6718212273945</v>
      </c>
      <c r="Q376" s="62">
        <f t="shared" si="280"/>
        <v>-7822.6718212273945</v>
      </c>
      <c r="R376" s="62">
        <f t="shared" si="280"/>
        <v>-7822.6718212273945</v>
      </c>
      <c r="S376" s="62">
        <f t="shared" si="280"/>
        <v>-7822.6718212273945</v>
      </c>
      <c r="T376" s="62">
        <f t="shared" si="280"/>
        <v>-7822.6718212273945</v>
      </c>
      <c r="U376" s="62">
        <f t="shared" si="280"/>
        <v>-7822.6718212273945</v>
      </c>
      <c r="V376" s="62">
        <f t="shared" si="280"/>
        <v>-7822.6718212273945</v>
      </c>
      <c r="W376" s="62">
        <f t="shared" si="280"/>
        <v>-7822.6718212273945</v>
      </c>
      <c r="X376" s="62">
        <f t="shared" si="280"/>
        <v>-7822.6718212273945</v>
      </c>
      <c r="Y376" s="62">
        <f t="shared" si="280"/>
        <v>-7822.6718212273945</v>
      </c>
      <c r="Z376" s="62">
        <f t="shared" si="280"/>
        <v>-7822.6718212273945</v>
      </c>
      <c r="AA376" s="62">
        <f t="shared" si="280"/>
        <v>-7822.6718212273945</v>
      </c>
      <c r="AB376" s="62">
        <f t="shared" si="280"/>
        <v>-7822.6718212273945</v>
      </c>
      <c r="AC376" s="62">
        <f t="shared" si="280"/>
        <v>-7822.6718212273945</v>
      </c>
    </row>
    <row r="377" spans="1:29" x14ac:dyDescent="0.25">
      <c r="A377" s="30" t="str">
        <f t="shared" ref="A377:AC377" si="281">A359</f>
        <v>Opex fix (admin, crew, insurance)</v>
      </c>
      <c r="B377" s="62">
        <f t="shared" si="281"/>
        <v>1208235.294117647</v>
      </c>
      <c r="C377" s="62">
        <f t="shared" si="281"/>
        <v>1208235.294117647</v>
      </c>
      <c r="D377" s="62">
        <f t="shared" si="281"/>
        <v>1208235.294117647</v>
      </c>
      <c r="E377" s="62">
        <f t="shared" si="281"/>
        <v>1208235.294117647</v>
      </c>
      <c r="F377" s="62">
        <f t="shared" si="281"/>
        <v>1208235.294117647</v>
      </c>
      <c r="G377" s="62">
        <f t="shared" si="281"/>
        <v>1208235.294117647</v>
      </c>
      <c r="H377" s="62">
        <f t="shared" si="281"/>
        <v>1208235.294117647</v>
      </c>
      <c r="I377" s="62">
        <f t="shared" si="281"/>
        <v>1208235.294117647</v>
      </c>
      <c r="J377" s="62">
        <f t="shared" si="281"/>
        <v>1208235.294117647</v>
      </c>
      <c r="K377" s="62">
        <f t="shared" si="281"/>
        <v>1208235.294117647</v>
      </c>
      <c r="L377" s="62">
        <f t="shared" si="281"/>
        <v>1208235.294117647</v>
      </c>
      <c r="M377" s="62">
        <f t="shared" si="281"/>
        <v>1208235.294117647</v>
      </c>
      <c r="N377" s="62">
        <f t="shared" si="281"/>
        <v>1208235.294117647</v>
      </c>
      <c r="O377" s="62">
        <f t="shared" si="281"/>
        <v>1208235.294117647</v>
      </c>
      <c r="P377" s="62">
        <f t="shared" si="281"/>
        <v>1208235.294117647</v>
      </c>
      <c r="Q377" s="62">
        <f t="shared" si="281"/>
        <v>1208235.294117647</v>
      </c>
      <c r="R377" s="62">
        <f t="shared" si="281"/>
        <v>1208235.294117647</v>
      </c>
      <c r="S377" s="62">
        <f t="shared" si="281"/>
        <v>1208235.294117647</v>
      </c>
      <c r="T377" s="62">
        <f t="shared" si="281"/>
        <v>1208235.294117647</v>
      </c>
      <c r="U377" s="62">
        <f t="shared" si="281"/>
        <v>1208235.294117647</v>
      </c>
      <c r="V377" s="62">
        <f t="shared" si="281"/>
        <v>1208235.294117647</v>
      </c>
      <c r="W377" s="62">
        <f t="shared" si="281"/>
        <v>1208235.294117647</v>
      </c>
      <c r="X377" s="62">
        <f t="shared" si="281"/>
        <v>1208235.294117647</v>
      </c>
      <c r="Y377" s="62">
        <f t="shared" si="281"/>
        <v>1208235.294117647</v>
      </c>
      <c r="Z377" s="62">
        <f t="shared" si="281"/>
        <v>1208235.294117647</v>
      </c>
      <c r="AA377" s="62">
        <f t="shared" si="281"/>
        <v>1208235.294117647</v>
      </c>
      <c r="AB377" s="62">
        <f t="shared" si="281"/>
        <v>1208235.294117647</v>
      </c>
      <c r="AC377" s="62">
        <f t="shared" si="281"/>
        <v>1208235.294117647</v>
      </c>
    </row>
    <row r="378" spans="1:29" x14ac:dyDescent="0.25">
      <c r="A378" s="30" t="str">
        <f t="shared" ref="A378:AC378" si="282">A360</f>
        <v>Opex maintenance &amp; repair</v>
      </c>
      <c r="B378" s="62">
        <f t="shared" si="282"/>
        <v>338823.5294117647</v>
      </c>
      <c r="C378" s="62">
        <f t="shared" si="282"/>
        <v>338823.5294117647</v>
      </c>
      <c r="D378" s="62">
        <f t="shared" si="282"/>
        <v>338823.5294117647</v>
      </c>
      <c r="E378" s="62">
        <f t="shared" si="282"/>
        <v>338823.5294117647</v>
      </c>
      <c r="F378" s="62">
        <f t="shared" si="282"/>
        <v>338823.5294117647</v>
      </c>
      <c r="G378" s="62">
        <f t="shared" si="282"/>
        <v>338823.5294117647</v>
      </c>
      <c r="H378" s="62">
        <f t="shared" si="282"/>
        <v>338823.5294117647</v>
      </c>
      <c r="I378" s="62">
        <f t="shared" si="282"/>
        <v>338823.5294117647</v>
      </c>
      <c r="J378" s="62">
        <f t="shared" si="282"/>
        <v>338823.5294117647</v>
      </c>
      <c r="K378" s="62">
        <f t="shared" si="282"/>
        <v>338823.5294117647</v>
      </c>
      <c r="L378" s="62">
        <f t="shared" si="282"/>
        <v>338823.5294117647</v>
      </c>
      <c r="M378" s="62">
        <f t="shared" si="282"/>
        <v>338823.5294117647</v>
      </c>
      <c r="N378" s="62">
        <f t="shared" si="282"/>
        <v>338823.5294117647</v>
      </c>
      <c r="O378" s="62">
        <f t="shared" si="282"/>
        <v>338823.5294117647</v>
      </c>
      <c r="P378" s="62">
        <f t="shared" si="282"/>
        <v>338823.5294117647</v>
      </c>
      <c r="Q378" s="62">
        <f t="shared" si="282"/>
        <v>338823.5294117647</v>
      </c>
      <c r="R378" s="62">
        <f t="shared" si="282"/>
        <v>338823.5294117647</v>
      </c>
      <c r="S378" s="62">
        <f t="shared" si="282"/>
        <v>338823.5294117647</v>
      </c>
      <c r="T378" s="62">
        <f t="shared" si="282"/>
        <v>338823.5294117647</v>
      </c>
      <c r="U378" s="62">
        <f t="shared" si="282"/>
        <v>338823.5294117647</v>
      </c>
      <c r="V378" s="62">
        <f t="shared" si="282"/>
        <v>338823.5294117647</v>
      </c>
      <c r="W378" s="62">
        <f t="shared" si="282"/>
        <v>338823.5294117647</v>
      </c>
      <c r="X378" s="62">
        <f t="shared" si="282"/>
        <v>338823.5294117647</v>
      </c>
      <c r="Y378" s="62">
        <f t="shared" si="282"/>
        <v>338823.5294117647</v>
      </c>
      <c r="Z378" s="62">
        <f t="shared" si="282"/>
        <v>338823.5294117647</v>
      </c>
      <c r="AA378" s="62">
        <f t="shared" si="282"/>
        <v>338823.5294117647</v>
      </c>
      <c r="AB378" s="62">
        <f t="shared" si="282"/>
        <v>338823.5294117647</v>
      </c>
      <c r="AC378" s="62">
        <f t="shared" si="282"/>
        <v>338823.5294117647</v>
      </c>
    </row>
    <row r="379" spans="1:29" x14ac:dyDescent="0.25">
      <c r="A379" s="30" t="str">
        <f>A361</f>
        <v>Opex var (mode-fees)</v>
      </c>
      <c r="B379" s="62">
        <f>B361*B370</f>
        <v>97536.682916217906</v>
      </c>
      <c r="C379" s="62">
        <f t="shared" ref="C379:AC379" si="283">C361*C370</f>
        <v>97536.682916217906</v>
      </c>
      <c r="D379" s="62">
        <f t="shared" si="283"/>
        <v>97536.682916217906</v>
      </c>
      <c r="E379" s="62">
        <f t="shared" si="283"/>
        <v>97536.682916217906</v>
      </c>
      <c r="F379" s="62">
        <f t="shared" si="283"/>
        <v>97536.682916217906</v>
      </c>
      <c r="G379" s="62">
        <f t="shared" si="283"/>
        <v>97536.682916217906</v>
      </c>
      <c r="H379" s="62">
        <f t="shared" si="283"/>
        <v>97536.682916217906</v>
      </c>
      <c r="I379" s="62">
        <f t="shared" si="283"/>
        <v>97536.682916217906</v>
      </c>
      <c r="J379" s="62">
        <f t="shared" si="283"/>
        <v>97536.682916217906</v>
      </c>
      <c r="K379" s="62">
        <f t="shared" si="283"/>
        <v>97536.682916217906</v>
      </c>
      <c r="L379" s="62">
        <f t="shared" si="283"/>
        <v>97536.682916217906</v>
      </c>
      <c r="M379" s="62">
        <f t="shared" si="283"/>
        <v>97536.682916217906</v>
      </c>
      <c r="N379" s="62">
        <f t="shared" si="283"/>
        <v>97536.682916217906</v>
      </c>
      <c r="O379" s="62">
        <f t="shared" si="283"/>
        <v>97536.682916217906</v>
      </c>
      <c r="P379" s="62">
        <f t="shared" si="283"/>
        <v>97536.682916217906</v>
      </c>
      <c r="Q379" s="62">
        <f t="shared" si="283"/>
        <v>97536.682916217906</v>
      </c>
      <c r="R379" s="62">
        <f t="shared" si="283"/>
        <v>97536.682916217906</v>
      </c>
      <c r="S379" s="62">
        <f t="shared" si="283"/>
        <v>97536.682916217906</v>
      </c>
      <c r="T379" s="62">
        <f t="shared" si="283"/>
        <v>97536.682916217906</v>
      </c>
      <c r="U379" s="62">
        <f t="shared" si="283"/>
        <v>97536.682916217906</v>
      </c>
      <c r="V379" s="62">
        <f t="shared" si="283"/>
        <v>97536.682916217906</v>
      </c>
      <c r="W379" s="62">
        <f t="shared" si="283"/>
        <v>97536.682916217906</v>
      </c>
      <c r="X379" s="62">
        <f t="shared" si="283"/>
        <v>97536.682916217906</v>
      </c>
      <c r="Y379" s="62">
        <f t="shared" si="283"/>
        <v>97536.682916217906</v>
      </c>
      <c r="Z379" s="62">
        <f t="shared" si="283"/>
        <v>97536.682916217906</v>
      </c>
      <c r="AA379" s="62">
        <f t="shared" si="283"/>
        <v>97536.682916217906</v>
      </c>
      <c r="AB379" s="62">
        <f t="shared" si="283"/>
        <v>97536.682916217906</v>
      </c>
      <c r="AC379" s="62">
        <f t="shared" si="283"/>
        <v>97536.682916217906</v>
      </c>
    </row>
    <row r="380" spans="1:29" x14ac:dyDescent="0.25">
      <c r="A380" s="30" t="str">
        <f>A363</f>
        <v>Fuel Cost</v>
      </c>
      <c r="B380" s="62">
        <f>B362*B363*B370</f>
        <v>14810320.463820536</v>
      </c>
      <c r="C380" s="62">
        <f t="shared" ref="C380:AC380" si="284">C362*C363*C370</f>
        <v>14801110.273609234</v>
      </c>
      <c r="D380" s="62">
        <f t="shared" si="284"/>
        <v>14787929.0550112</v>
      </c>
      <c r="E380" s="62">
        <f t="shared" si="284"/>
        <v>14769078.461440364</v>
      </c>
      <c r="F380" s="62">
        <f t="shared" si="284"/>
        <v>14742149.200480217</v>
      </c>
      <c r="G380" s="62">
        <f t="shared" si="284"/>
        <v>14703740.591732077</v>
      </c>
      <c r="H380" s="62">
        <f t="shared" si="284"/>
        <v>14649088.606300512</v>
      </c>
      <c r="I380" s="62">
        <f t="shared" si="284"/>
        <v>14571594.165850461</v>
      </c>
      <c r="J380" s="62">
        <f t="shared" si="284"/>
        <v>14462270.46302028</v>
      </c>
      <c r="K380" s="62">
        <f t="shared" si="284"/>
        <v>14309191.600794135</v>
      </c>
      <c r="L380" s="62">
        <f t="shared" si="284"/>
        <v>14097151.526552314</v>
      </c>
      <c r="M380" s="62">
        <f t="shared" si="284"/>
        <v>13807955.810887519</v>
      </c>
      <c r="N380" s="62">
        <f t="shared" si="284"/>
        <v>13422045.8442837</v>
      </c>
      <c r="O380" s="62">
        <f t="shared" si="284"/>
        <v>12922321.723261854</v>
      </c>
      <c r="P380" s="62">
        <f t="shared" si="284"/>
        <v>12300636.271412892</v>
      </c>
      <c r="Q380" s="62">
        <f t="shared" si="284"/>
        <v>11565862.646750338</v>
      </c>
      <c r="R380" s="62">
        <f t="shared" si="284"/>
        <v>10749760.048071375</v>
      </c>
      <c r="S380" s="62">
        <f t="shared" si="284"/>
        <v>9905202.9123351518</v>
      </c>
      <c r="T380" s="62">
        <f t="shared" si="284"/>
        <v>9094212.6952786781</v>
      </c>
      <c r="U380" s="62">
        <f t="shared" si="284"/>
        <v>8370541.1640711045</v>
      </c>
      <c r="V380" s="62">
        <f t="shared" si="284"/>
        <v>7766453.2767511569</v>
      </c>
      <c r="W380" s="62">
        <f t="shared" si="284"/>
        <v>7289928.5635603443</v>
      </c>
      <c r="X380" s="62">
        <f t="shared" si="284"/>
        <v>6930651.2365163462</v>
      </c>
      <c r="Y380" s="62">
        <f t="shared" si="284"/>
        <v>6668944.9594173133</v>
      </c>
      <c r="Z380" s="62">
        <f t="shared" si="284"/>
        <v>6483071.0390209779</v>
      </c>
      <c r="AA380" s="62">
        <f t="shared" si="284"/>
        <v>6353418.2469961643</v>
      </c>
      <c r="AB380" s="62">
        <f t="shared" si="284"/>
        <v>6264117.4925154448</v>
      </c>
      <c r="AC380" s="62">
        <f t="shared" si="284"/>
        <v>6203144.5767225837</v>
      </c>
    </row>
    <row r="381" spans="1:29" ht="15.75" thickBot="1" x14ac:dyDescent="0.3">
      <c r="A381" s="59" t="str">
        <f>A344</f>
        <v>Emission Cost</v>
      </c>
      <c r="B381" s="62">
        <f>B364*B370</f>
        <v>0</v>
      </c>
      <c r="C381" s="62">
        <f t="shared" ref="C381:AC381" si="285">C364*C370</f>
        <v>0</v>
      </c>
      <c r="D381" s="62">
        <f t="shared" si="285"/>
        <v>0</v>
      </c>
      <c r="E381" s="62">
        <f t="shared" si="285"/>
        <v>0</v>
      </c>
      <c r="F381" s="62">
        <f t="shared" si="285"/>
        <v>0</v>
      </c>
      <c r="G381" s="62">
        <f t="shared" si="285"/>
        <v>0</v>
      </c>
      <c r="H381" s="62">
        <f t="shared" si="285"/>
        <v>0</v>
      </c>
      <c r="I381" s="62">
        <f t="shared" si="285"/>
        <v>0</v>
      </c>
      <c r="J381" s="62">
        <f t="shared" si="285"/>
        <v>0</v>
      </c>
      <c r="K381" s="62">
        <f t="shared" si="285"/>
        <v>0</v>
      </c>
      <c r="L381" s="62">
        <f t="shared" si="285"/>
        <v>0</v>
      </c>
      <c r="M381" s="62">
        <f t="shared" si="285"/>
        <v>0</v>
      </c>
      <c r="N381" s="62">
        <f t="shared" si="285"/>
        <v>0</v>
      </c>
      <c r="O381" s="62">
        <f t="shared" si="285"/>
        <v>0</v>
      </c>
      <c r="P381" s="62">
        <f t="shared" si="285"/>
        <v>0</v>
      </c>
      <c r="Q381" s="62">
        <f t="shared" si="285"/>
        <v>0</v>
      </c>
      <c r="R381" s="62">
        <f t="shared" si="285"/>
        <v>0</v>
      </c>
      <c r="S381" s="62">
        <f t="shared" si="285"/>
        <v>0</v>
      </c>
      <c r="T381" s="62">
        <f t="shared" si="285"/>
        <v>0</v>
      </c>
      <c r="U381" s="62">
        <f t="shared" si="285"/>
        <v>0</v>
      </c>
      <c r="V381" s="62">
        <f t="shared" si="285"/>
        <v>0</v>
      </c>
      <c r="W381" s="62">
        <f t="shared" si="285"/>
        <v>0</v>
      </c>
      <c r="X381" s="62">
        <f t="shared" si="285"/>
        <v>0</v>
      </c>
      <c r="Y381" s="62">
        <f t="shared" si="285"/>
        <v>0</v>
      </c>
      <c r="Z381" s="62">
        <f t="shared" si="285"/>
        <v>0</v>
      </c>
      <c r="AA381" s="62">
        <f t="shared" si="285"/>
        <v>0</v>
      </c>
      <c r="AB381" s="62">
        <f t="shared" si="285"/>
        <v>0</v>
      </c>
      <c r="AC381" s="62">
        <f t="shared" si="285"/>
        <v>0</v>
      </c>
    </row>
    <row r="382" spans="1:29" ht="15.75" thickBot="1" x14ac:dyDescent="0.3">
      <c r="A382" s="31" t="s">
        <v>209</v>
      </c>
      <c r="B382" s="64">
        <f>B373+B374+B375+B376+B377+B378+B379+B380+B381</f>
        <v>18752900.21233942</v>
      </c>
      <c r="C382" s="64">
        <f t="shared" ref="C382:AC382" si="286">C373+C374+C375+C376+C377+C378+C379+C380+C381</f>
        <v>18742876.138249617</v>
      </c>
      <c r="D382" s="64">
        <f t="shared" si="286"/>
        <v>18728529.863007315</v>
      </c>
      <c r="E382" s="64">
        <f t="shared" si="286"/>
        <v>18708012.573976405</v>
      </c>
      <c r="F382" s="64">
        <f t="shared" si="286"/>
        <v>18678701.237429202</v>
      </c>
      <c r="G382" s="64">
        <f t="shared" si="286"/>
        <v>18636892.892030448</v>
      </c>
      <c r="H382" s="64">
        <f t="shared" si="286"/>
        <v>18577398.847561717</v>
      </c>
      <c r="I382" s="64">
        <f t="shared" si="286"/>
        <v>18493029.377396706</v>
      </c>
      <c r="J382" s="64">
        <f t="shared" si="286"/>
        <v>18373988.480712608</v>
      </c>
      <c r="K382" s="64">
        <f t="shared" si="286"/>
        <v>18207266.853628259</v>
      </c>
      <c r="L382" s="64">
        <f t="shared" si="286"/>
        <v>17976258.383756533</v>
      </c>
      <c r="M382" s="64">
        <f t="shared" si="286"/>
        <v>17661057.707292233</v>
      </c>
      <c r="N382" s="64">
        <f t="shared" si="286"/>
        <v>17240199.859952819</v>
      </c>
      <c r="O382" s="64">
        <f t="shared" si="286"/>
        <v>16694792.107375517</v>
      </c>
      <c r="P382" s="64">
        <f t="shared" si="286"/>
        <v>16015575.843118396</v>
      </c>
      <c r="Q382" s="64">
        <f t="shared" si="286"/>
        <v>15211766.89498828</v>
      </c>
      <c r="R382" s="64">
        <f t="shared" si="286"/>
        <v>14317600.971335877</v>
      </c>
      <c r="S382" s="64">
        <f t="shared" si="286"/>
        <v>13390632.703710958</v>
      </c>
      <c r="T382" s="64">
        <f t="shared" si="286"/>
        <v>12498853.051695658</v>
      </c>
      <c r="U382" s="64">
        <f t="shared" si="286"/>
        <v>11701637.23491133</v>
      </c>
      <c r="V382" s="64">
        <f t="shared" si="286"/>
        <v>11035047.177758805</v>
      </c>
      <c r="W382" s="64">
        <f t="shared" si="286"/>
        <v>10508469.420036519</v>
      </c>
      <c r="X382" s="64">
        <f t="shared" si="286"/>
        <v>10110999.398502361</v>
      </c>
      <c r="Y382" s="64">
        <f t="shared" si="286"/>
        <v>9821218.4278945345</v>
      </c>
      <c r="Z382" s="64">
        <f t="shared" si="286"/>
        <v>9615271.5077865794</v>
      </c>
      <c r="AA382" s="64">
        <f t="shared" si="286"/>
        <v>9471550.5073375013</v>
      </c>
      <c r="AB382" s="64">
        <f t="shared" si="286"/>
        <v>9372527.756135948</v>
      </c>
      <c r="AC382" s="64">
        <f t="shared" si="286"/>
        <v>9304901.5935213417</v>
      </c>
    </row>
    <row r="383" spans="1:29" ht="15.75" thickBot="1" x14ac:dyDescent="0.3">
      <c r="AC383" s="32"/>
    </row>
    <row r="384" spans="1:29" ht="15.75" thickBot="1" x14ac:dyDescent="0.3">
      <c r="A384" s="26" t="s">
        <v>208</v>
      </c>
      <c r="B384" s="27">
        <v>2023</v>
      </c>
      <c r="C384" s="27">
        <v>2024</v>
      </c>
      <c r="D384" s="27">
        <v>2025</v>
      </c>
      <c r="E384" s="27">
        <v>2026</v>
      </c>
      <c r="F384" s="27">
        <v>2027</v>
      </c>
      <c r="G384" s="27">
        <v>2028</v>
      </c>
      <c r="H384" s="27">
        <v>2029</v>
      </c>
      <c r="I384" s="27">
        <v>2030</v>
      </c>
      <c r="J384" s="27">
        <v>2031</v>
      </c>
      <c r="K384" s="27">
        <v>2032</v>
      </c>
      <c r="L384" s="27">
        <v>2033</v>
      </c>
      <c r="M384" s="27">
        <v>2034</v>
      </c>
      <c r="N384" s="27">
        <v>2035</v>
      </c>
      <c r="O384" s="27">
        <v>2036</v>
      </c>
      <c r="P384" s="27">
        <v>2037</v>
      </c>
      <c r="Q384" s="27">
        <v>2038</v>
      </c>
      <c r="R384" s="27">
        <v>2039</v>
      </c>
      <c r="S384" s="27">
        <v>2040</v>
      </c>
      <c r="T384" s="27">
        <v>2041</v>
      </c>
      <c r="U384" s="27">
        <v>2042</v>
      </c>
      <c r="V384" s="27">
        <v>2043</v>
      </c>
      <c r="W384" s="27">
        <v>2044</v>
      </c>
      <c r="X384" s="27">
        <v>2045</v>
      </c>
      <c r="Y384" s="27">
        <v>2046</v>
      </c>
      <c r="Z384" s="27">
        <v>2047</v>
      </c>
      <c r="AA384" s="27">
        <v>2048</v>
      </c>
      <c r="AB384" s="27">
        <v>2049</v>
      </c>
      <c r="AC384" s="28">
        <v>2050</v>
      </c>
    </row>
    <row r="385" spans="1:29" x14ac:dyDescent="0.25">
      <c r="A385" s="29" t="str">
        <f t="shared" ref="A385:A392" si="287">A373</f>
        <v>Capex vehicle</v>
      </c>
      <c r="B385" s="65">
        <f>((1+B358)^B365)*B358/(((1+B358)^B365)-1)*(B354)/B370</f>
        <v>19.541646546706382</v>
      </c>
      <c r="C385" s="65">
        <f t="shared" ref="C385:AC385" si="288">((1+C358)^C365)*C358/(((1+C358)^C365)-1)*(C354)/C370</f>
        <v>19.535142908407877</v>
      </c>
      <c r="D385" s="65">
        <f t="shared" si="288"/>
        <v>19.525833095040429</v>
      </c>
      <c r="E385" s="65">
        <f t="shared" si="288"/>
        <v>19.512514752322947</v>
      </c>
      <c r="F385" s="65">
        <f t="shared" si="288"/>
        <v>19.493479901741438</v>
      </c>
      <c r="G385" s="65">
        <f t="shared" si="288"/>
        <v>19.466313056359834</v>
      </c>
      <c r="H385" s="65">
        <f t="shared" si="288"/>
        <v>19.427620803779718</v>
      </c>
      <c r="I385" s="65">
        <f t="shared" si="288"/>
        <v>19.372683351719548</v>
      </c>
      <c r="J385" s="65">
        <f t="shared" si="288"/>
        <v>19.295034542384581</v>
      </c>
      <c r="K385" s="65">
        <f t="shared" si="288"/>
        <v>19.186017014978848</v>
      </c>
      <c r="L385" s="65">
        <f t="shared" si="288"/>
        <v>19.03444307729697</v>
      </c>
      <c r="M385" s="65">
        <f t="shared" si="288"/>
        <v>18.826640879127403</v>
      </c>
      <c r="N385" s="65">
        <f t="shared" si="288"/>
        <v>18.547376991970825</v>
      </c>
      <c r="O385" s="65">
        <f t="shared" si="288"/>
        <v>18.182325141641847</v>
      </c>
      <c r="P385" s="65">
        <f t="shared" si="288"/>
        <v>17.722604037923674</v>
      </c>
      <c r="Q385" s="65">
        <f t="shared" si="288"/>
        <v>17.170951909758209</v>
      </c>
      <c r="R385" s="65">
        <f t="shared" si="288"/>
        <v>16.547158217048082</v>
      </c>
      <c r="S385" s="65">
        <f t="shared" si="288"/>
        <v>15.888621775015123</v>
      </c>
      <c r="T385" s="65">
        <f t="shared" si="288"/>
        <v>15.243044098403505</v>
      </c>
      <c r="U385" s="65">
        <f t="shared" si="288"/>
        <v>14.655361451100672</v>
      </c>
      <c r="V385" s="65">
        <f t="shared" si="288"/>
        <v>14.15591488851158</v>
      </c>
      <c r="W385" s="65">
        <f t="shared" si="288"/>
        <v>13.755947637689308</v>
      </c>
      <c r="X385" s="65">
        <f t="shared" si="288"/>
        <v>13.450754873498525</v>
      </c>
      <c r="Y385" s="65">
        <f t="shared" si="288"/>
        <v>13.226413715323233</v>
      </c>
      <c r="Z385" s="65">
        <f t="shared" si="288"/>
        <v>13.066013032696132</v>
      </c>
      <c r="AA385" s="65">
        <f t="shared" si="288"/>
        <v>12.953595842091289</v>
      </c>
      <c r="AB385" s="65">
        <f t="shared" si="288"/>
        <v>12.875908653682803</v>
      </c>
      <c r="AC385" s="65">
        <f t="shared" si="288"/>
        <v>12.822743439353784</v>
      </c>
    </row>
    <row r="386" spans="1:29" x14ac:dyDescent="0.25">
      <c r="A386" s="30" t="str">
        <f t="shared" si="287"/>
        <v>Residual value (vehicle)</v>
      </c>
      <c r="B386" s="66">
        <f>((1+B358)^B365)*B358/(((1+B358)^B365)-1)*(B355)/B370</f>
        <v>-0.97847824935465733</v>
      </c>
      <c r="C386" s="66">
        <f t="shared" ref="C386:AC386" si="289">((1+C358)^C365)*C358/(((1+C358)^C365)-1)*(C355)/C370</f>
        <v>-0.9787569767103077</v>
      </c>
      <c r="D386" s="66">
        <f t="shared" si="289"/>
        <v>-0.97915596871176991</v>
      </c>
      <c r="E386" s="66">
        <f t="shared" si="289"/>
        <v>-0.97972675482823313</v>
      </c>
      <c r="F386" s="66">
        <f t="shared" si="289"/>
        <v>-0.98054253413886938</v>
      </c>
      <c r="G386" s="66">
        <f t="shared" si="289"/>
        <v>-0.98170682751236671</v>
      </c>
      <c r="H386" s="66">
        <f t="shared" si="289"/>
        <v>-0.98336506690865744</v>
      </c>
      <c r="I386" s="66">
        <f t="shared" si="289"/>
        <v>-0.98571952913980765</v>
      </c>
      <c r="J386" s="66">
        <f t="shared" si="289"/>
        <v>-0.98904733525416333</v>
      </c>
      <c r="K386" s="66">
        <f t="shared" si="289"/>
        <v>-0.99371951500012301</v>
      </c>
      <c r="L386" s="66">
        <f t="shared" si="289"/>
        <v>-1.0002155409007751</v>
      </c>
      <c r="M386" s="66">
        <f t="shared" si="289"/>
        <v>-1.0091213493937565</v>
      </c>
      <c r="N386" s="66">
        <f t="shared" si="289"/>
        <v>-1.021089801700467</v>
      </c>
      <c r="O386" s="66">
        <f t="shared" si="289"/>
        <v>-1.0367348810002803</v>
      </c>
      <c r="P386" s="66">
        <f t="shared" si="289"/>
        <v>-1.0564372140167737</v>
      </c>
      <c r="Q386" s="66">
        <f t="shared" si="289"/>
        <v>-1.0800794480810079</v>
      </c>
      <c r="R386" s="66">
        <f t="shared" si="289"/>
        <v>-1.1068134634828701</v>
      </c>
      <c r="S386" s="66">
        <f t="shared" si="289"/>
        <v>-1.1350364538557114</v>
      </c>
      <c r="T386" s="66">
        <f t="shared" si="289"/>
        <v>-1.1627040685676377</v>
      </c>
      <c r="U386" s="66">
        <f t="shared" si="289"/>
        <v>-1.1878904677377591</v>
      </c>
      <c r="V386" s="66">
        <f t="shared" si="289"/>
        <v>-1.2092953204201489</v>
      </c>
      <c r="W386" s="66">
        <f t="shared" si="289"/>
        <v>-1.2264367740268176</v>
      </c>
      <c r="X386" s="66">
        <f t="shared" si="289"/>
        <v>-1.2395164639207084</v>
      </c>
      <c r="Y386" s="66">
        <f t="shared" si="289"/>
        <v>-1.2491310849853638</v>
      </c>
      <c r="Z386" s="66">
        <f t="shared" si="289"/>
        <v>-1.2560053999550969</v>
      </c>
      <c r="AA386" s="66">
        <f t="shared" si="289"/>
        <v>-1.2608232795524472</v>
      </c>
      <c r="AB386" s="66">
        <f t="shared" si="289"/>
        <v>-1.2641527304842395</v>
      </c>
      <c r="AC386" s="66">
        <f t="shared" si="289"/>
        <v>-1.2664312396697688</v>
      </c>
    </row>
    <row r="387" spans="1:29" x14ac:dyDescent="0.25">
      <c r="A387" s="30" t="str">
        <f t="shared" si="287"/>
        <v>Capex costumization</v>
      </c>
      <c r="B387" s="66">
        <f>((1+B358)^B366)*B358/(((1+B358)^B366)-1)*(B356)/B370</f>
        <v>0.65188931843561626</v>
      </c>
      <c r="C387" s="66">
        <f t="shared" ref="C387:AC387" si="290">((1+C358)^C366)*C358/(((1+C358)^C366)-1)*(C356)/C370</f>
        <v>0.65188931843561626</v>
      </c>
      <c r="D387" s="66">
        <f t="shared" si="290"/>
        <v>0.65188931843561626</v>
      </c>
      <c r="E387" s="66">
        <f t="shared" si="290"/>
        <v>0.65188931843561626</v>
      </c>
      <c r="F387" s="66">
        <f t="shared" si="290"/>
        <v>0.65188931843561626</v>
      </c>
      <c r="G387" s="66">
        <f t="shared" si="290"/>
        <v>0.65188931843561626</v>
      </c>
      <c r="H387" s="66">
        <f t="shared" si="290"/>
        <v>0.65188931843561626</v>
      </c>
      <c r="I387" s="66">
        <f t="shared" si="290"/>
        <v>0.65188931843561626</v>
      </c>
      <c r="J387" s="66">
        <f t="shared" si="290"/>
        <v>0.65188931843561626</v>
      </c>
      <c r="K387" s="66">
        <f t="shared" si="290"/>
        <v>0.65188931843561626</v>
      </c>
      <c r="L387" s="66">
        <f t="shared" si="290"/>
        <v>0.65188931843561626</v>
      </c>
      <c r="M387" s="66">
        <f t="shared" si="290"/>
        <v>0.65188931843561626</v>
      </c>
      <c r="N387" s="66">
        <f t="shared" si="290"/>
        <v>0.65188931843561626</v>
      </c>
      <c r="O387" s="66">
        <f t="shared" si="290"/>
        <v>0.65188931843561626</v>
      </c>
      <c r="P387" s="66">
        <f t="shared" si="290"/>
        <v>0.65188931843561626</v>
      </c>
      <c r="Q387" s="66">
        <f t="shared" si="290"/>
        <v>0.65188931843561626</v>
      </c>
      <c r="R387" s="66">
        <f t="shared" si="290"/>
        <v>0.65188931843561626</v>
      </c>
      <c r="S387" s="66">
        <f t="shared" si="290"/>
        <v>0.65188931843561626</v>
      </c>
      <c r="T387" s="66">
        <f t="shared" si="290"/>
        <v>0.65188931843561626</v>
      </c>
      <c r="U387" s="66">
        <f t="shared" si="290"/>
        <v>0.65188931843561626</v>
      </c>
      <c r="V387" s="66">
        <f t="shared" si="290"/>
        <v>0.65188931843561626</v>
      </c>
      <c r="W387" s="66">
        <f t="shared" si="290"/>
        <v>0.65188931843561626</v>
      </c>
      <c r="X387" s="66">
        <f t="shared" si="290"/>
        <v>0.65188931843561626</v>
      </c>
      <c r="Y387" s="66">
        <f t="shared" si="290"/>
        <v>0.65188931843561626</v>
      </c>
      <c r="Z387" s="66">
        <f t="shared" si="290"/>
        <v>0.65188931843561626</v>
      </c>
      <c r="AA387" s="66">
        <f t="shared" si="290"/>
        <v>0.65188931843561626</v>
      </c>
      <c r="AB387" s="66">
        <f t="shared" si="290"/>
        <v>0.65188931843561626</v>
      </c>
      <c r="AC387" s="66">
        <f t="shared" si="290"/>
        <v>0.65188931843561626</v>
      </c>
    </row>
    <row r="388" spans="1:29" x14ac:dyDescent="0.25">
      <c r="A388" s="30" t="str">
        <f t="shared" si="287"/>
        <v>Residual value (costumization)</v>
      </c>
      <c r="B388" s="66">
        <f>((1+B358)^B366)*B358/(((1+B358)^B366)-1)*(B357)/B370</f>
        <v>-6.5188931843561615E-2</v>
      </c>
      <c r="C388" s="66">
        <f t="shared" ref="C388:AC388" si="291">((1+C358)^C366)*C358/(((1+C358)^C366)-1)*(C357)/C370</f>
        <v>-6.5188931843561615E-2</v>
      </c>
      <c r="D388" s="66">
        <f t="shared" si="291"/>
        <v>-6.5188931843561615E-2</v>
      </c>
      <c r="E388" s="66">
        <f t="shared" si="291"/>
        <v>-6.5188931843561615E-2</v>
      </c>
      <c r="F388" s="66">
        <f t="shared" si="291"/>
        <v>-6.5188931843561615E-2</v>
      </c>
      <c r="G388" s="66">
        <f t="shared" si="291"/>
        <v>-6.5188931843561615E-2</v>
      </c>
      <c r="H388" s="66">
        <f t="shared" si="291"/>
        <v>-6.5188931843561615E-2</v>
      </c>
      <c r="I388" s="66">
        <f t="shared" si="291"/>
        <v>-6.5188931843561615E-2</v>
      </c>
      <c r="J388" s="66">
        <f t="shared" si="291"/>
        <v>-6.5188931843561615E-2</v>
      </c>
      <c r="K388" s="66">
        <f t="shared" si="291"/>
        <v>-6.5188931843561615E-2</v>
      </c>
      <c r="L388" s="66">
        <f t="shared" si="291"/>
        <v>-6.5188931843561615E-2</v>
      </c>
      <c r="M388" s="66">
        <f t="shared" si="291"/>
        <v>-6.5188931843561615E-2</v>
      </c>
      <c r="N388" s="66">
        <f t="shared" si="291"/>
        <v>-6.5188931843561615E-2</v>
      </c>
      <c r="O388" s="66">
        <f t="shared" si="291"/>
        <v>-6.5188931843561615E-2</v>
      </c>
      <c r="P388" s="66">
        <f t="shared" si="291"/>
        <v>-6.5188931843561615E-2</v>
      </c>
      <c r="Q388" s="66">
        <f t="shared" si="291"/>
        <v>-6.5188931843561615E-2</v>
      </c>
      <c r="R388" s="66">
        <f t="shared" si="291"/>
        <v>-6.5188931843561615E-2</v>
      </c>
      <c r="S388" s="66">
        <f t="shared" si="291"/>
        <v>-6.5188931843561615E-2</v>
      </c>
      <c r="T388" s="66">
        <f t="shared" si="291"/>
        <v>-6.5188931843561615E-2</v>
      </c>
      <c r="U388" s="66">
        <f t="shared" si="291"/>
        <v>-6.5188931843561615E-2</v>
      </c>
      <c r="V388" s="66">
        <f t="shared" si="291"/>
        <v>-6.5188931843561615E-2</v>
      </c>
      <c r="W388" s="66">
        <f t="shared" si="291"/>
        <v>-6.5188931843561615E-2</v>
      </c>
      <c r="X388" s="66">
        <f t="shared" si="291"/>
        <v>-6.5188931843561615E-2</v>
      </c>
      <c r="Y388" s="66">
        <f t="shared" si="291"/>
        <v>-6.5188931843561615E-2</v>
      </c>
      <c r="Z388" s="66">
        <f t="shared" si="291"/>
        <v>-6.5188931843561615E-2</v>
      </c>
      <c r="AA388" s="66">
        <f t="shared" si="291"/>
        <v>-6.5188931843561615E-2</v>
      </c>
      <c r="AB388" s="66">
        <f t="shared" si="291"/>
        <v>-6.5188931843561615E-2</v>
      </c>
      <c r="AC388" s="66">
        <f t="shared" si="291"/>
        <v>-6.5188931843561615E-2</v>
      </c>
    </row>
    <row r="389" spans="1:29" x14ac:dyDescent="0.25">
      <c r="A389" s="30" t="str">
        <f t="shared" si="287"/>
        <v>Opex fix (admin, crew, insurance)</v>
      </c>
      <c r="B389" s="66">
        <f>B359/B370</f>
        <v>10.068627450980392</v>
      </c>
      <c r="C389" s="66">
        <f t="shared" ref="C389:AC389" si="292">C359/C370</f>
        <v>10.068627450980392</v>
      </c>
      <c r="D389" s="66">
        <f t="shared" si="292"/>
        <v>10.068627450980392</v>
      </c>
      <c r="E389" s="66">
        <f t="shared" si="292"/>
        <v>10.068627450980392</v>
      </c>
      <c r="F389" s="66">
        <f t="shared" si="292"/>
        <v>10.068627450980392</v>
      </c>
      <c r="G389" s="66">
        <f t="shared" si="292"/>
        <v>10.068627450980392</v>
      </c>
      <c r="H389" s="66">
        <f t="shared" si="292"/>
        <v>10.068627450980392</v>
      </c>
      <c r="I389" s="66">
        <f t="shared" si="292"/>
        <v>10.068627450980392</v>
      </c>
      <c r="J389" s="66">
        <f t="shared" si="292"/>
        <v>10.068627450980392</v>
      </c>
      <c r="K389" s="66">
        <f t="shared" si="292"/>
        <v>10.068627450980392</v>
      </c>
      <c r="L389" s="66">
        <f t="shared" si="292"/>
        <v>10.068627450980392</v>
      </c>
      <c r="M389" s="66">
        <f t="shared" si="292"/>
        <v>10.068627450980392</v>
      </c>
      <c r="N389" s="66">
        <f t="shared" si="292"/>
        <v>10.068627450980392</v>
      </c>
      <c r="O389" s="66">
        <f t="shared" si="292"/>
        <v>10.068627450980392</v>
      </c>
      <c r="P389" s="66">
        <f t="shared" si="292"/>
        <v>10.068627450980392</v>
      </c>
      <c r="Q389" s="66">
        <f t="shared" si="292"/>
        <v>10.068627450980392</v>
      </c>
      <c r="R389" s="66">
        <f t="shared" si="292"/>
        <v>10.068627450980392</v>
      </c>
      <c r="S389" s="66">
        <f t="shared" si="292"/>
        <v>10.068627450980392</v>
      </c>
      <c r="T389" s="66">
        <f t="shared" si="292"/>
        <v>10.068627450980392</v>
      </c>
      <c r="U389" s="66">
        <f t="shared" si="292"/>
        <v>10.068627450980392</v>
      </c>
      <c r="V389" s="66">
        <f t="shared" si="292"/>
        <v>10.068627450980392</v>
      </c>
      <c r="W389" s="66">
        <f t="shared" si="292"/>
        <v>10.068627450980392</v>
      </c>
      <c r="X389" s="66">
        <f t="shared" si="292"/>
        <v>10.068627450980392</v>
      </c>
      <c r="Y389" s="66">
        <f t="shared" si="292"/>
        <v>10.068627450980392</v>
      </c>
      <c r="Z389" s="66">
        <f t="shared" si="292"/>
        <v>10.068627450980392</v>
      </c>
      <c r="AA389" s="66">
        <f t="shared" si="292"/>
        <v>10.068627450980392</v>
      </c>
      <c r="AB389" s="66">
        <f t="shared" si="292"/>
        <v>10.068627450980392</v>
      </c>
      <c r="AC389" s="66">
        <f t="shared" si="292"/>
        <v>10.068627450980392</v>
      </c>
    </row>
    <row r="390" spans="1:29" x14ac:dyDescent="0.25">
      <c r="A390" s="30" t="str">
        <f t="shared" si="287"/>
        <v>Opex maintenance &amp; repair</v>
      </c>
      <c r="B390" s="66">
        <f>B360/B370</f>
        <v>2.8235294117647056</v>
      </c>
      <c r="C390" s="66">
        <f t="shared" ref="C390:AC390" si="293">C360/C370</f>
        <v>2.8235294117647056</v>
      </c>
      <c r="D390" s="66">
        <f t="shared" si="293"/>
        <v>2.8235294117647056</v>
      </c>
      <c r="E390" s="66">
        <f t="shared" si="293"/>
        <v>2.8235294117647056</v>
      </c>
      <c r="F390" s="66">
        <f t="shared" si="293"/>
        <v>2.8235294117647056</v>
      </c>
      <c r="G390" s="66">
        <f t="shared" si="293"/>
        <v>2.8235294117647056</v>
      </c>
      <c r="H390" s="66">
        <f t="shared" si="293"/>
        <v>2.8235294117647056</v>
      </c>
      <c r="I390" s="66">
        <f t="shared" si="293"/>
        <v>2.8235294117647056</v>
      </c>
      <c r="J390" s="66">
        <f t="shared" si="293"/>
        <v>2.8235294117647056</v>
      </c>
      <c r="K390" s="66">
        <f t="shared" si="293"/>
        <v>2.8235294117647056</v>
      </c>
      <c r="L390" s="66">
        <f t="shared" si="293"/>
        <v>2.8235294117647056</v>
      </c>
      <c r="M390" s="66">
        <f t="shared" si="293"/>
        <v>2.8235294117647056</v>
      </c>
      <c r="N390" s="66">
        <f t="shared" si="293"/>
        <v>2.8235294117647056</v>
      </c>
      <c r="O390" s="66">
        <f t="shared" si="293"/>
        <v>2.8235294117647056</v>
      </c>
      <c r="P390" s="66">
        <f t="shared" si="293"/>
        <v>2.8235294117647056</v>
      </c>
      <c r="Q390" s="66">
        <f t="shared" si="293"/>
        <v>2.8235294117647056</v>
      </c>
      <c r="R390" s="66">
        <f t="shared" si="293"/>
        <v>2.8235294117647056</v>
      </c>
      <c r="S390" s="66">
        <f t="shared" si="293"/>
        <v>2.8235294117647056</v>
      </c>
      <c r="T390" s="66">
        <f t="shared" si="293"/>
        <v>2.8235294117647056</v>
      </c>
      <c r="U390" s="66">
        <f t="shared" si="293"/>
        <v>2.8235294117647056</v>
      </c>
      <c r="V390" s="66">
        <f t="shared" si="293"/>
        <v>2.8235294117647056</v>
      </c>
      <c r="W390" s="66">
        <f t="shared" si="293"/>
        <v>2.8235294117647056</v>
      </c>
      <c r="X390" s="66">
        <f t="shared" si="293"/>
        <v>2.8235294117647056</v>
      </c>
      <c r="Y390" s="66">
        <f t="shared" si="293"/>
        <v>2.8235294117647056</v>
      </c>
      <c r="Z390" s="66">
        <f t="shared" si="293"/>
        <v>2.8235294117647056</v>
      </c>
      <c r="AA390" s="66">
        <f t="shared" si="293"/>
        <v>2.8235294117647056</v>
      </c>
      <c r="AB390" s="66">
        <f t="shared" si="293"/>
        <v>2.8235294117647056</v>
      </c>
      <c r="AC390" s="66">
        <f t="shared" si="293"/>
        <v>2.8235294117647056</v>
      </c>
    </row>
    <row r="391" spans="1:29" x14ac:dyDescent="0.25">
      <c r="A391" s="30" t="str">
        <f t="shared" si="287"/>
        <v>Opex var (mode-fees)</v>
      </c>
      <c r="B391" s="66">
        <f>B361*B370/B370</f>
        <v>0.81280569096848254</v>
      </c>
      <c r="C391" s="66">
        <f t="shared" ref="C391:AC391" si="294">C361*C370/C370</f>
        <v>0.81280569096848254</v>
      </c>
      <c r="D391" s="66">
        <f t="shared" si="294"/>
        <v>0.81280569096848254</v>
      </c>
      <c r="E391" s="66">
        <f t="shared" si="294"/>
        <v>0.81280569096848254</v>
      </c>
      <c r="F391" s="66">
        <f t="shared" si="294"/>
        <v>0.81280569096848254</v>
      </c>
      <c r="G391" s="66">
        <f t="shared" si="294"/>
        <v>0.81280569096848254</v>
      </c>
      <c r="H391" s="66">
        <f t="shared" si="294"/>
        <v>0.81280569096848254</v>
      </c>
      <c r="I391" s="66">
        <f t="shared" si="294"/>
        <v>0.81280569096848254</v>
      </c>
      <c r="J391" s="66">
        <f t="shared" si="294"/>
        <v>0.81280569096848254</v>
      </c>
      <c r="K391" s="66">
        <f t="shared" si="294"/>
        <v>0.81280569096848254</v>
      </c>
      <c r="L391" s="66">
        <f t="shared" si="294"/>
        <v>0.81280569096848254</v>
      </c>
      <c r="M391" s="66">
        <f t="shared" si="294"/>
        <v>0.81280569096848254</v>
      </c>
      <c r="N391" s="66">
        <f t="shared" si="294"/>
        <v>0.81280569096848254</v>
      </c>
      <c r="O391" s="66">
        <f t="shared" si="294"/>
        <v>0.81280569096848254</v>
      </c>
      <c r="P391" s="66">
        <f t="shared" si="294"/>
        <v>0.81280569096848254</v>
      </c>
      <c r="Q391" s="66">
        <f t="shared" si="294"/>
        <v>0.81280569096848254</v>
      </c>
      <c r="R391" s="66">
        <f t="shared" si="294"/>
        <v>0.81280569096848254</v>
      </c>
      <c r="S391" s="66">
        <f t="shared" si="294"/>
        <v>0.81280569096848254</v>
      </c>
      <c r="T391" s="66">
        <f t="shared" si="294"/>
        <v>0.81280569096848254</v>
      </c>
      <c r="U391" s="66">
        <f t="shared" si="294"/>
        <v>0.81280569096848254</v>
      </c>
      <c r="V391" s="66">
        <f t="shared" si="294"/>
        <v>0.81280569096848254</v>
      </c>
      <c r="W391" s="66">
        <f t="shared" si="294"/>
        <v>0.81280569096848254</v>
      </c>
      <c r="X391" s="66">
        <f t="shared" si="294"/>
        <v>0.81280569096848254</v>
      </c>
      <c r="Y391" s="66">
        <f t="shared" si="294"/>
        <v>0.81280569096848254</v>
      </c>
      <c r="Z391" s="66">
        <f t="shared" si="294"/>
        <v>0.81280569096848254</v>
      </c>
      <c r="AA391" s="66">
        <f t="shared" si="294"/>
        <v>0.81280569096848254</v>
      </c>
      <c r="AB391" s="66">
        <f t="shared" si="294"/>
        <v>0.81280569096848254</v>
      </c>
      <c r="AC391" s="66">
        <f t="shared" si="294"/>
        <v>0.81280569096848254</v>
      </c>
    </row>
    <row r="392" spans="1:29" x14ac:dyDescent="0.25">
      <c r="A392" s="30" t="str">
        <f t="shared" si="287"/>
        <v>Fuel Cost</v>
      </c>
      <c r="B392" s="66">
        <f>B362*B363*B370/B370</f>
        <v>123.41933719850446</v>
      </c>
      <c r="C392" s="66">
        <f t="shared" ref="C392:AC392" si="295">C362*C363*C370/C370</f>
        <v>123.34258561341028</v>
      </c>
      <c r="D392" s="66">
        <f t="shared" si="295"/>
        <v>123.23274212509334</v>
      </c>
      <c r="E392" s="66">
        <f t="shared" si="295"/>
        <v>123.07565384533636</v>
      </c>
      <c r="F392" s="66">
        <f t="shared" si="295"/>
        <v>122.85124333733515</v>
      </c>
      <c r="G392" s="66">
        <f t="shared" si="295"/>
        <v>122.53117159776731</v>
      </c>
      <c r="H392" s="66">
        <f t="shared" si="295"/>
        <v>122.0757383858376</v>
      </c>
      <c r="I392" s="66">
        <f t="shared" si="295"/>
        <v>121.42995138208717</v>
      </c>
      <c r="J392" s="66">
        <f t="shared" si="295"/>
        <v>120.51892052516899</v>
      </c>
      <c r="K392" s="66">
        <f t="shared" si="295"/>
        <v>119.24326333995113</v>
      </c>
      <c r="L392" s="66">
        <f t="shared" si="295"/>
        <v>117.47626272126928</v>
      </c>
      <c r="M392" s="66">
        <f t="shared" si="295"/>
        <v>115.06629842406267</v>
      </c>
      <c r="N392" s="66">
        <f t="shared" si="295"/>
        <v>111.85038203569751</v>
      </c>
      <c r="O392" s="66">
        <f t="shared" si="295"/>
        <v>107.68601436051544</v>
      </c>
      <c r="P392" s="66">
        <f t="shared" si="295"/>
        <v>102.5053022617741</v>
      </c>
      <c r="Q392" s="66">
        <f t="shared" si="295"/>
        <v>96.38218872291948</v>
      </c>
      <c r="R392" s="66">
        <f t="shared" si="295"/>
        <v>89.581333733928119</v>
      </c>
      <c r="S392" s="66">
        <f t="shared" si="295"/>
        <v>82.543357602792938</v>
      </c>
      <c r="T392" s="66">
        <f t="shared" si="295"/>
        <v>75.78510579398899</v>
      </c>
      <c r="U392" s="66">
        <f t="shared" si="295"/>
        <v>69.754509700592536</v>
      </c>
      <c r="V392" s="66">
        <f t="shared" si="295"/>
        <v>64.720443972926304</v>
      </c>
      <c r="W392" s="66">
        <f t="shared" si="295"/>
        <v>60.7494046963362</v>
      </c>
      <c r="X392" s="66">
        <f t="shared" si="295"/>
        <v>57.755426970969552</v>
      </c>
      <c r="Y392" s="66">
        <f t="shared" si="295"/>
        <v>55.574541328477608</v>
      </c>
      <c r="Z392" s="66">
        <f t="shared" si="295"/>
        <v>54.02559199184148</v>
      </c>
      <c r="AA392" s="66">
        <f t="shared" si="295"/>
        <v>52.945152058301368</v>
      </c>
      <c r="AB392" s="66">
        <f t="shared" si="295"/>
        <v>52.200979104295371</v>
      </c>
      <c r="AC392" s="66">
        <f t="shared" si="295"/>
        <v>51.692871472688196</v>
      </c>
    </row>
    <row r="393" spans="1:29" ht="15.75" thickBot="1" x14ac:dyDescent="0.3">
      <c r="A393" s="59" t="str">
        <f t="shared" ref="A393" si="296">A381</f>
        <v>Emission Cost</v>
      </c>
      <c r="B393" s="66">
        <f>B364</f>
        <v>0</v>
      </c>
      <c r="C393" s="66">
        <f t="shared" ref="C393:AC393" si="297">C364</f>
        <v>0</v>
      </c>
      <c r="D393" s="66">
        <f t="shared" si="297"/>
        <v>0</v>
      </c>
      <c r="E393" s="66">
        <f t="shared" si="297"/>
        <v>0</v>
      </c>
      <c r="F393" s="66">
        <f t="shared" si="297"/>
        <v>0</v>
      </c>
      <c r="G393" s="66">
        <f t="shared" si="297"/>
        <v>0</v>
      </c>
      <c r="H393" s="66">
        <f t="shared" si="297"/>
        <v>0</v>
      </c>
      <c r="I393" s="66">
        <f t="shared" si="297"/>
        <v>0</v>
      </c>
      <c r="J393" s="66">
        <f t="shared" si="297"/>
        <v>0</v>
      </c>
      <c r="K393" s="66">
        <f t="shared" si="297"/>
        <v>0</v>
      </c>
      <c r="L393" s="66">
        <f t="shared" si="297"/>
        <v>0</v>
      </c>
      <c r="M393" s="66">
        <f t="shared" si="297"/>
        <v>0</v>
      </c>
      <c r="N393" s="66">
        <f t="shared" si="297"/>
        <v>0</v>
      </c>
      <c r="O393" s="66">
        <f t="shared" si="297"/>
        <v>0</v>
      </c>
      <c r="P393" s="66">
        <f t="shared" si="297"/>
        <v>0</v>
      </c>
      <c r="Q393" s="66">
        <f t="shared" si="297"/>
        <v>0</v>
      </c>
      <c r="R393" s="66">
        <f t="shared" si="297"/>
        <v>0</v>
      </c>
      <c r="S393" s="66">
        <f t="shared" si="297"/>
        <v>0</v>
      </c>
      <c r="T393" s="66">
        <f t="shared" si="297"/>
        <v>0</v>
      </c>
      <c r="U393" s="66">
        <f t="shared" si="297"/>
        <v>0</v>
      </c>
      <c r="V393" s="66">
        <f t="shared" si="297"/>
        <v>0</v>
      </c>
      <c r="W393" s="66">
        <f t="shared" si="297"/>
        <v>0</v>
      </c>
      <c r="X393" s="66">
        <f t="shared" si="297"/>
        <v>0</v>
      </c>
      <c r="Y393" s="66">
        <f t="shared" si="297"/>
        <v>0</v>
      </c>
      <c r="Z393" s="66">
        <f t="shared" si="297"/>
        <v>0</v>
      </c>
      <c r="AA393" s="66">
        <f t="shared" si="297"/>
        <v>0</v>
      </c>
      <c r="AB393" s="66">
        <f t="shared" si="297"/>
        <v>0</v>
      </c>
      <c r="AC393" s="66">
        <f t="shared" si="297"/>
        <v>0</v>
      </c>
    </row>
    <row r="394" spans="1:29" ht="15.75" thickBot="1" x14ac:dyDescent="0.3">
      <c r="A394" s="31" t="s">
        <v>63</v>
      </c>
      <c r="B394" s="76">
        <f>B385+B386+B387-B388+B389+B390+B391+B392+B393</f>
        <v>156.40454629984893</v>
      </c>
      <c r="C394" s="76">
        <f t="shared" ref="C394:AC394" si="298">C385+C386+C387-C388+C389+C390+C391+C392+C393</f>
        <v>156.32101234910061</v>
      </c>
      <c r="D394" s="76">
        <f t="shared" si="298"/>
        <v>156.20146005541474</v>
      </c>
      <c r="E394" s="76">
        <f t="shared" si="298"/>
        <v>156.03048264682383</v>
      </c>
      <c r="F394" s="76">
        <f t="shared" si="298"/>
        <v>155.78622150893045</v>
      </c>
      <c r="G394" s="76">
        <f t="shared" si="298"/>
        <v>155.43781863060752</v>
      </c>
      <c r="H394" s="76">
        <f t="shared" si="298"/>
        <v>154.94203492670141</v>
      </c>
      <c r="I394" s="76">
        <f t="shared" si="298"/>
        <v>154.23895600865967</v>
      </c>
      <c r="J394" s="76">
        <f t="shared" si="298"/>
        <v>153.24694853629217</v>
      </c>
      <c r="K394" s="76">
        <f t="shared" si="298"/>
        <v>151.85760164392261</v>
      </c>
      <c r="L394" s="76">
        <f t="shared" si="298"/>
        <v>149.93253106165824</v>
      </c>
      <c r="M394" s="76">
        <f t="shared" si="298"/>
        <v>147.30585875778908</v>
      </c>
      <c r="N394" s="76">
        <f t="shared" si="298"/>
        <v>143.79871002996063</v>
      </c>
      <c r="O394" s="76">
        <f t="shared" si="298"/>
        <v>139.25364542514976</v>
      </c>
      <c r="P394" s="76">
        <f t="shared" si="298"/>
        <v>133.59350988967375</v>
      </c>
      <c r="Q394" s="76">
        <f t="shared" si="298"/>
        <v>126.89510198858943</v>
      </c>
      <c r="R394" s="76">
        <f t="shared" si="298"/>
        <v>119.44371929148609</v>
      </c>
      <c r="S394" s="76">
        <f t="shared" si="298"/>
        <v>111.7189837279451</v>
      </c>
      <c r="T394" s="76">
        <f t="shared" si="298"/>
        <v>104.28748662781761</v>
      </c>
      <c r="U394" s="76">
        <f t="shared" si="298"/>
        <v>97.644021487948208</v>
      </c>
      <c r="V394" s="76">
        <f t="shared" si="298"/>
        <v>92.089104345010497</v>
      </c>
      <c r="W394" s="76">
        <f t="shared" si="298"/>
        <v>87.700956363991452</v>
      </c>
      <c r="X394" s="76">
        <f t="shared" si="298"/>
        <v>84.388706184540126</v>
      </c>
      <c r="Y394" s="76">
        <f t="shared" si="298"/>
        <v>81.973864762808233</v>
      </c>
      <c r="Z394" s="76">
        <f t="shared" si="298"/>
        <v>80.257640428575272</v>
      </c>
      <c r="AA394" s="76">
        <f t="shared" si="298"/>
        <v>79.059965424832967</v>
      </c>
      <c r="AB394" s="76">
        <f t="shared" si="298"/>
        <v>78.234775831486687</v>
      </c>
      <c r="AC394" s="76">
        <f t="shared" si="298"/>
        <v>77.671224476364969</v>
      </c>
    </row>
    <row r="395" spans="1:29" ht="15.75" thickBot="1" x14ac:dyDescent="0.3"/>
    <row r="396" spans="1:29" ht="15.75" thickBot="1" x14ac:dyDescent="0.3">
      <c r="A396" s="26" t="s">
        <v>208</v>
      </c>
      <c r="B396" s="27">
        <v>2023</v>
      </c>
      <c r="C396" s="27">
        <v>2024</v>
      </c>
      <c r="D396" s="27">
        <v>2025</v>
      </c>
      <c r="E396" s="27">
        <v>2026</v>
      </c>
      <c r="F396" s="27">
        <v>2027</v>
      </c>
      <c r="G396" s="27">
        <v>2028</v>
      </c>
      <c r="H396" s="27">
        <v>2029</v>
      </c>
      <c r="I396" s="27">
        <v>2030</v>
      </c>
      <c r="J396" s="27">
        <v>2031</v>
      </c>
      <c r="K396" s="27">
        <v>2032</v>
      </c>
      <c r="L396" s="27">
        <v>2033</v>
      </c>
      <c r="M396" s="27">
        <v>2034</v>
      </c>
      <c r="N396" s="27">
        <v>2035</v>
      </c>
      <c r="O396" s="27">
        <v>2036</v>
      </c>
      <c r="P396" s="27">
        <v>2037</v>
      </c>
      <c r="Q396" s="27">
        <v>2038</v>
      </c>
      <c r="R396" s="27">
        <v>2039</v>
      </c>
      <c r="S396" s="27">
        <v>2040</v>
      </c>
      <c r="T396" s="27">
        <v>2041</v>
      </c>
      <c r="U396" s="27">
        <v>2042</v>
      </c>
      <c r="V396" s="27">
        <v>2043</v>
      </c>
      <c r="W396" s="27">
        <v>2044</v>
      </c>
      <c r="X396" s="27">
        <v>2045</v>
      </c>
      <c r="Y396" s="27">
        <v>2046</v>
      </c>
      <c r="Z396" s="27">
        <v>2047</v>
      </c>
      <c r="AA396" s="27">
        <v>2048</v>
      </c>
      <c r="AB396" s="27">
        <v>2049</v>
      </c>
      <c r="AC396" s="28">
        <v>2050</v>
      </c>
    </row>
    <row r="397" spans="1:29" x14ac:dyDescent="0.25">
      <c r="A397" s="29" t="str">
        <f t="shared" ref="A397:A404" si="299">A373</f>
        <v>Capex vehicle</v>
      </c>
      <c r="B397" s="65">
        <f>((1+B358)^B365)*B358/(((1+B358)^B365)-1)*(B354)/B370/(B367)</f>
        <v>2.0678991054715748E-3</v>
      </c>
      <c r="C397" s="65">
        <f t="shared" ref="C397:AC397" si="300">((1+C358)^C365)*C358/(((1+C358)^C365)-1)*(C354)/C370/(C367)</f>
        <v>2.0672108897786113E-3</v>
      </c>
      <c r="D397" s="65">
        <f t="shared" si="300"/>
        <v>2.0662257243429026E-3</v>
      </c>
      <c r="E397" s="65">
        <f t="shared" si="300"/>
        <v>2.0648163759071901E-3</v>
      </c>
      <c r="F397" s="65">
        <f t="shared" si="300"/>
        <v>2.0628021060043848E-3</v>
      </c>
      <c r="G397" s="65">
        <f t="shared" si="300"/>
        <v>2.0599273075513052E-3</v>
      </c>
      <c r="H397" s="65">
        <f t="shared" si="300"/>
        <v>2.0558328892888592E-3</v>
      </c>
      <c r="I397" s="65">
        <f t="shared" si="300"/>
        <v>2.0500194022983649E-3</v>
      </c>
      <c r="J397" s="65">
        <f t="shared" si="300"/>
        <v>2.0418025970777333E-3</v>
      </c>
      <c r="K397" s="65">
        <f t="shared" si="300"/>
        <v>2.0302663507914126E-3</v>
      </c>
      <c r="L397" s="65">
        <f t="shared" si="300"/>
        <v>2.0142267806663458E-3</v>
      </c>
      <c r="M397" s="65">
        <f t="shared" si="300"/>
        <v>1.9922371300663917E-3</v>
      </c>
      <c r="N397" s="65">
        <f t="shared" si="300"/>
        <v>1.9626853959757488E-3</v>
      </c>
      <c r="O397" s="65">
        <f t="shared" si="300"/>
        <v>1.9240555705441109E-3</v>
      </c>
      <c r="P397" s="65">
        <f t="shared" si="300"/>
        <v>1.8754078347009179E-3</v>
      </c>
      <c r="Q397" s="65">
        <f t="shared" si="300"/>
        <v>1.8170319481225618E-3</v>
      </c>
      <c r="R397" s="65">
        <f t="shared" si="300"/>
        <v>1.7510220335500617E-3</v>
      </c>
      <c r="S397" s="65">
        <f t="shared" si="300"/>
        <v>1.6813356375677379E-3</v>
      </c>
      <c r="T397" s="65">
        <f t="shared" si="300"/>
        <v>1.6130205395135985E-3</v>
      </c>
      <c r="U397" s="65">
        <f t="shared" si="300"/>
        <v>1.5508318995873728E-3</v>
      </c>
      <c r="V397" s="65">
        <f t="shared" si="300"/>
        <v>1.497980411482707E-3</v>
      </c>
      <c r="W397" s="65">
        <f t="shared" si="300"/>
        <v>1.4556558346761172E-3</v>
      </c>
      <c r="X397" s="65">
        <f t="shared" si="300"/>
        <v>1.423360304073918E-3</v>
      </c>
      <c r="Y397" s="65">
        <f t="shared" si="300"/>
        <v>1.3996204989760034E-3</v>
      </c>
      <c r="Z397" s="65">
        <f t="shared" si="300"/>
        <v>1.3826468817667865E-3</v>
      </c>
      <c r="AA397" s="65">
        <f t="shared" si="300"/>
        <v>1.370750882760983E-3</v>
      </c>
      <c r="AB397" s="65">
        <f t="shared" si="300"/>
        <v>1.3625300162627306E-3</v>
      </c>
      <c r="AC397" s="65">
        <f t="shared" si="300"/>
        <v>1.3569040676564852E-3</v>
      </c>
    </row>
    <row r="398" spans="1:29" x14ac:dyDescent="0.25">
      <c r="A398" s="30" t="str">
        <f t="shared" si="299"/>
        <v>Residual value (vehicle)</v>
      </c>
      <c r="B398" s="68">
        <f>((1+B358)^B365)*B358/(((1+B358)^B365)-1)*(B355)/B370/(B367)</f>
        <v>-1.0354267188938173E-4</v>
      </c>
      <c r="C398" s="68">
        <f t="shared" ref="C398:AC398" si="301">((1+C358)^C365)*C358/(((1+C358)^C365)-1)*(C355)/C370/(C367)</f>
        <v>-1.0357216684765161E-4</v>
      </c>
      <c r="D398" s="68">
        <f t="shared" si="301"/>
        <v>-1.0361438822346771E-4</v>
      </c>
      <c r="E398" s="68">
        <f t="shared" si="301"/>
        <v>-1.036747888707125E-4</v>
      </c>
      <c r="F398" s="68">
        <f t="shared" si="301"/>
        <v>-1.0376111472368988E-4</v>
      </c>
      <c r="G398" s="68">
        <f t="shared" si="301"/>
        <v>-1.0388432037167901E-4</v>
      </c>
      <c r="H398" s="68">
        <f t="shared" si="301"/>
        <v>-1.0405979544006957E-4</v>
      </c>
      <c r="I398" s="68">
        <f t="shared" si="301"/>
        <v>-1.0430894488251933E-4</v>
      </c>
      <c r="J398" s="68">
        <f t="shared" si="301"/>
        <v>-1.0466109367768924E-4</v>
      </c>
      <c r="K398" s="68">
        <f t="shared" si="301"/>
        <v>-1.0515550423281725E-4</v>
      </c>
      <c r="L398" s="68">
        <f t="shared" si="301"/>
        <v>-1.0584291438103441E-4</v>
      </c>
      <c r="M398" s="68">
        <f t="shared" si="301"/>
        <v>-1.067853279781753E-4</v>
      </c>
      <c r="N398" s="68">
        <f t="shared" si="301"/>
        <v>-1.0805183086777429E-4</v>
      </c>
      <c r="O398" s="68">
        <f t="shared" si="301"/>
        <v>-1.0970739481484449E-4</v>
      </c>
      <c r="P398" s="68">
        <f t="shared" si="301"/>
        <v>-1.1179229777955277E-4</v>
      </c>
      <c r="Q398" s="68">
        <f t="shared" si="301"/>
        <v>-1.1429412149005375E-4</v>
      </c>
      <c r="R398" s="68">
        <f t="shared" si="301"/>
        <v>-1.1712311782887515E-4</v>
      </c>
      <c r="S398" s="68">
        <f t="shared" si="301"/>
        <v>-1.2010967765668903E-4</v>
      </c>
      <c r="T398" s="68">
        <f t="shared" si="301"/>
        <v>-1.2303746757329499E-4</v>
      </c>
      <c r="U398" s="68">
        <f t="shared" si="301"/>
        <v>-1.2570269499870466E-4</v>
      </c>
      <c r="V398" s="68">
        <f t="shared" si="301"/>
        <v>-1.2796775877461892E-4</v>
      </c>
      <c r="W398" s="68">
        <f t="shared" si="301"/>
        <v>-1.2978166920918704E-4</v>
      </c>
      <c r="X398" s="68">
        <f t="shared" si="301"/>
        <v>-1.3116576337785275E-4</v>
      </c>
      <c r="Y398" s="68">
        <f t="shared" si="301"/>
        <v>-1.321831835963348E-4</v>
      </c>
      <c r="Z398" s="68">
        <f t="shared" si="301"/>
        <v>-1.3291062433387269E-4</v>
      </c>
      <c r="AA398" s="68">
        <f t="shared" si="301"/>
        <v>-1.3342045286269283E-4</v>
      </c>
      <c r="AB398" s="68">
        <f t="shared" si="301"/>
        <v>-1.3377277571261794E-4</v>
      </c>
      <c r="AC398" s="68">
        <f t="shared" si="301"/>
        <v>-1.3401388779574273E-4</v>
      </c>
    </row>
    <row r="399" spans="1:29" x14ac:dyDescent="0.25">
      <c r="A399" s="30" t="str">
        <f t="shared" si="299"/>
        <v>Capex costumization</v>
      </c>
      <c r="B399" s="66">
        <f>((1+B358)^B366)*B358/(((1+B358)^B366)-1)*(B356)/B370/(B367)</f>
        <v>6.8982996659853576E-5</v>
      </c>
      <c r="C399" s="66">
        <f t="shared" ref="C399:AC399" si="302">((1+C358)^C366)*C358/(((1+C358)^C366)-1)*(C356)/C370/(C367)</f>
        <v>6.8982996659853576E-5</v>
      </c>
      <c r="D399" s="66">
        <f t="shared" si="302"/>
        <v>6.8982996659853576E-5</v>
      </c>
      <c r="E399" s="66">
        <f t="shared" si="302"/>
        <v>6.8982996659853576E-5</v>
      </c>
      <c r="F399" s="66">
        <f t="shared" si="302"/>
        <v>6.8982996659853576E-5</v>
      </c>
      <c r="G399" s="66">
        <f t="shared" si="302"/>
        <v>6.8982996659853576E-5</v>
      </c>
      <c r="H399" s="66">
        <f t="shared" si="302"/>
        <v>6.8982996659853576E-5</v>
      </c>
      <c r="I399" s="66">
        <f t="shared" si="302"/>
        <v>6.8982996659853576E-5</v>
      </c>
      <c r="J399" s="66">
        <f t="shared" si="302"/>
        <v>6.8982996659853576E-5</v>
      </c>
      <c r="K399" s="66">
        <f t="shared" si="302"/>
        <v>6.8982996659853576E-5</v>
      </c>
      <c r="L399" s="66">
        <f t="shared" si="302"/>
        <v>6.8982996659853576E-5</v>
      </c>
      <c r="M399" s="66">
        <f t="shared" si="302"/>
        <v>6.8982996659853576E-5</v>
      </c>
      <c r="N399" s="66">
        <f t="shared" si="302"/>
        <v>6.8982996659853576E-5</v>
      </c>
      <c r="O399" s="66">
        <f t="shared" si="302"/>
        <v>6.8982996659853576E-5</v>
      </c>
      <c r="P399" s="66">
        <f t="shared" si="302"/>
        <v>6.8982996659853576E-5</v>
      </c>
      <c r="Q399" s="66">
        <f t="shared" si="302"/>
        <v>6.8982996659853576E-5</v>
      </c>
      <c r="R399" s="66">
        <f t="shared" si="302"/>
        <v>6.8982996659853576E-5</v>
      </c>
      <c r="S399" s="66">
        <f t="shared" si="302"/>
        <v>6.8982996659853576E-5</v>
      </c>
      <c r="T399" s="66">
        <f t="shared" si="302"/>
        <v>6.8982996659853576E-5</v>
      </c>
      <c r="U399" s="66">
        <f t="shared" si="302"/>
        <v>6.8982996659853576E-5</v>
      </c>
      <c r="V399" s="66">
        <f t="shared" si="302"/>
        <v>6.8982996659853576E-5</v>
      </c>
      <c r="W399" s="66">
        <f t="shared" si="302"/>
        <v>6.8982996659853576E-5</v>
      </c>
      <c r="X399" s="66">
        <f t="shared" si="302"/>
        <v>6.8982996659853576E-5</v>
      </c>
      <c r="Y399" s="66">
        <f t="shared" si="302"/>
        <v>6.8982996659853576E-5</v>
      </c>
      <c r="Z399" s="66">
        <f t="shared" si="302"/>
        <v>6.8982996659853576E-5</v>
      </c>
      <c r="AA399" s="66">
        <f t="shared" si="302"/>
        <v>6.8982996659853576E-5</v>
      </c>
      <c r="AB399" s="66">
        <f t="shared" si="302"/>
        <v>6.8982996659853576E-5</v>
      </c>
      <c r="AC399" s="66">
        <f t="shared" si="302"/>
        <v>6.8982996659853576E-5</v>
      </c>
    </row>
    <row r="400" spans="1:29" x14ac:dyDescent="0.25">
      <c r="A400" s="30" t="str">
        <f t="shared" si="299"/>
        <v>Residual value (costumization)</v>
      </c>
      <c r="B400" s="69">
        <f>((1+B358)^B366)*B358/(((1+B358)^B366)-1)*(B357)/B370/(B367)</f>
        <v>-6.8982996659853564E-6</v>
      </c>
      <c r="C400" s="69">
        <f t="shared" ref="C400:AC400" si="303">((1+C358)^C366)*C358/(((1+C358)^C366)-1)*(C357)/C370/(C367)</f>
        <v>-6.8982996659853564E-6</v>
      </c>
      <c r="D400" s="69">
        <f t="shared" si="303"/>
        <v>-6.8982996659853564E-6</v>
      </c>
      <c r="E400" s="69">
        <f t="shared" si="303"/>
        <v>-6.8982996659853564E-6</v>
      </c>
      <c r="F400" s="69">
        <f t="shared" si="303"/>
        <v>-6.8982996659853564E-6</v>
      </c>
      <c r="G400" s="69">
        <f t="shared" si="303"/>
        <v>-6.8982996659853564E-6</v>
      </c>
      <c r="H400" s="69">
        <f t="shared" si="303"/>
        <v>-6.8982996659853564E-6</v>
      </c>
      <c r="I400" s="69">
        <f t="shared" si="303"/>
        <v>-6.8982996659853564E-6</v>
      </c>
      <c r="J400" s="69">
        <f t="shared" si="303"/>
        <v>-6.8982996659853564E-6</v>
      </c>
      <c r="K400" s="69">
        <f t="shared" si="303"/>
        <v>-6.8982996659853564E-6</v>
      </c>
      <c r="L400" s="69">
        <f t="shared" si="303"/>
        <v>-6.8982996659853564E-6</v>
      </c>
      <c r="M400" s="69">
        <f t="shared" si="303"/>
        <v>-6.8982996659853564E-6</v>
      </c>
      <c r="N400" s="69">
        <f t="shared" si="303"/>
        <v>-6.8982996659853564E-6</v>
      </c>
      <c r="O400" s="69">
        <f t="shared" si="303"/>
        <v>-6.8982996659853564E-6</v>
      </c>
      <c r="P400" s="69">
        <f t="shared" si="303"/>
        <v>-6.8982996659853564E-6</v>
      </c>
      <c r="Q400" s="69">
        <f t="shared" si="303"/>
        <v>-6.8982996659853564E-6</v>
      </c>
      <c r="R400" s="69">
        <f t="shared" si="303"/>
        <v>-6.8982996659853564E-6</v>
      </c>
      <c r="S400" s="69">
        <f t="shared" si="303"/>
        <v>-6.8982996659853564E-6</v>
      </c>
      <c r="T400" s="69">
        <f t="shared" si="303"/>
        <v>-6.8982996659853564E-6</v>
      </c>
      <c r="U400" s="69">
        <f t="shared" si="303"/>
        <v>-6.8982996659853564E-6</v>
      </c>
      <c r="V400" s="69">
        <f t="shared" si="303"/>
        <v>-6.8982996659853564E-6</v>
      </c>
      <c r="W400" s="69">
        <f t="shared" si="303"/>
        <v>-6.8982996659853564E-6</v>
      </c>
      <c r="X400" s="69">
        <f t="shared" si="303"/>
        <v>-6.8982996659853564E-6</v>
      </c>
      <c r="Y400" s="69">
        <f t="shared" si="303"/>
        <v>-6.8982996659853564E-6</v>
      </c>
      <c r="Z400" s="69">
        <f t="shared" si="303"/>
        <v>-6.8982996659853564E-6</v>
      </c>
      <c r="AA400" s="69">
        <f t="shared" si="303"/>
        <v>-6.8982996659853564E-6</v>
      </c>
      <c r="AB400" s="69">
        <f t="shared" si="303"/>
        <v>-6.8982996659853564E-6</v>
      </c>
      <c r="AC400" s="69">
        <f t="shared" si="303"/>
        <v>-6.8982996659853564E-6</v>
      </c>
    </row>
    <row r="401" spans="1:29" x14ac:dyDescent="0.25">
      <c r="A401" s="30" t="str">
        <f t="shared" si="299"/>
        <v>Opex fix (admin, crew, insurance)</v>
      </c>
      <c r="B401" s="66">
        <f>B359/B370/(B367)</f>
        <v>1.0654632223259673E-3</v>
      </c>
      <c r="C401" s="66">
        <f t="shared" ref="C401:AC401" si="304">C359/C370/(C367)</f>
        <v>1.0654632223259673E-3</v>
      </c>
      <c r="D401" s="66">
        <f t="shared" si="304"/>
        <v>1.0654632223259673E-3</v>
      </c>
      <c r="E401" s="66">
        <f t="shared" si="304"/>
        <v>1.0654632223259673E-3</v>
      </c>
      <c r="F401" s="66">
        <f t="shared" si="304"/>
        <v>1.0654632223259673E-3</v>
      </c>
      <c r="G401" s="66">
        <f t="shared" si="304"/>
        <v>1.0654632223259673E-3</v>
      </c>
      <c r="H401" s="66">
        <f t="shared" si="304"/>
        <v>1.0654632223259673E-3</v>
      </c>
      <c r="I401" s="66">
        <f t="shared" si="304"/>
        <v>1.0654632223259673E-3</v>
      </c>
      <c r="J401" s="66">
        <f t="shared" si="304"/>
        <v>1.0654632223259673E-3</v>
      </c>
      <c r="K401" s="66">
        <f t="shared" si="304"/>
        <v>1.0654632223259673E-3</v>
      </c>
      <c r="L401" s="66">
        <f t="shared" si="304"/>
        <v>1.0654632223259673E-3</v>
      </c>
      <c r="M401" s="66">
        <f t="shared" si="304"/>
        <v>1.0654632223259673E-3</v>
      </c>
      <c r="N401" s="66">
        <f t="shared" si="304"/>
        <v>1.0654632223259673E-3</v>
      </c>
      <c r="O401" s="66">
        <f t="shared" si="304"/>
        <v>1.0654632223259673E-3</v>
      </c>
      <c r="P401" s="66">
        <f t="shared" si="304"/>
        <v>1.0654632223259673E-3</v>
      </c>
      <c r="Q401" s="66">
        <f t="shared" si="304"/>
        <v>1.0654632223259673E-3</v>
      </c>
      <c r="R401" s="66">
        <f t="shared" si="304"/>
        <v>1.0654632223259673E-3</v>
      </c>
      <c r="S401" s="66">
        <f t="shared" si="304"/>
        <v>1.0654632223259673E-3</v>
      </c>
      <c r="T401" s="66">
        <f t="shared" si="304"/>
        <v>1.0654632223259673E-3</v>
      </c>
      <c r="U401" s="66">
        <f t="shared" si="304"/>
        <v>1.0654632223259673E-3</v>
      </c>
      <c r="V401" s="66">
        <f t="shared" si="304"/>
        <v>1.0654632223259673E-3</v>
      </c>
      <c r="W401" s="66">
        <f t="shared" si="304"/>
        <v>1.0654632223259673E-3</v>
      </c>
      <c r="X401" s="66">
        <f t="shared" si="304"/>
        <v>1.0654632223259673E-3</v>
      </c>
      <c r="Y401" s="66">
        <f t="shared" si="304"/>
        <v>1.0654632223259673E-3</v>
      </c>
      <c r="Z401" s="66">
        <f t="shared" si="304"/>
        <v>1.0654632223259673E-3</v>
      </c>
      <c r="AA401" s="66">
        <f t="shared" si="304"/>
        <v>1.0654632223259673E-3</v>
      </c>
      <c r="AB401" s="66">
        <f t="shared" si="304"/>
        <v>1.0654632223259673E-3</v>
      </c>
      <c r="AC401" s="66">
        <f t="shared" si="304"/>
        <v>1.0654632223259673E-3</v>
      </c>
    </row>
    <row r="402" spans="1:29" x14ac:dyDescent="0.25">
      <c r="A402" s="30" t="str">
        <f t="shared" si="299"/>
        <v>Opex maintenance &amp; repair</v>
      </c>
      <c r="B402" s="66">
        <f>B360/B370/(B367)</f>
        <v>2.9878618113912231E-4</v>
      </c>
      <c r="C402" s="66">
        <f t="shared" ref="C402:AC402" si="305">C360/C370/(C367)</f>
        <v>2.9878618113912231E-4</v>
      </c>
      <c r="D402" s="66">
        <f t="shared" si="305"/>
        <v>2.9878618113912231E-4</v>
      </c>
      <c r="E402" s="66">
        <f t="shared" si="305"/>
        <v>2.9878618113912231E-4</v>
      </c>
      <c r="F402" s="66">
        <f t="shared" si="305"/>
        <v>2.9878618113912231E-4</v>
      </c>
      <c r="G402" s="66">
        <f t="shared" si="305"/>
        <v>2.9878618113912231E-4</v>
      </c>
      <c r="H402" s="66">
        <f t="shared" si="305"/>
        <v>2.9878618113912231E-4</v>
      </c>
      <c r="I402" s="66">
        <f t="shared" si="305"/>
        <v>2.9878618113912231E-4</v>
      </c>
      <c r="J402" s="66">
        <f t="shared" si="305"/>
        <v>2.9878618113912231E-4</v>
      </c>
      <c r="K402" s="66">
        <f t="shared" si="305"/>
        <v>2.9878618113912231E-4</v>
      </c>
      <c r="L402" s="66">
        <f t="shared" si="305"/>
        <v>2.9878618113912231E-4</v>
      </c>
      <c r="M402" s="66">
        <f t="shared" si="305"/>
        <v>2.9878618113912231E-4</v>
      </c>
      <c r="N402" s="66">
        <f t="shared" si="305"/>
        <v>2.9878618113912231E-4</v>
      </c>
      <c r="O402" s="66">
        <f t="shared" si="305"/>
        <v>2.9878618113912231E-4</v>
      </c>
      <c r="P402" s="66">
        <f t="shared" si="305"/>
        <v>2.9878618113912231E-4</v>
      </c>
      <c r="Q402" s="66">
        <f t="shared" si="305"/>
        <v>2.9878618113912231E-4</v>
      </c>
      <c r="R402" s="66">
        <f t="shared" si="305"/>
        <v>2.9878618113912231E-4</v>
      </c>
      <c r="S402" s="66">
        <f t="shared" si="305"/>
        <v>2.9878618113912231E-4</v>
      </c>
      <c r="T402" s="66">
        <f t="shared" si="305"/>
        <v>2.9878618113912231E-4</v>
      </c>
      <c r="U402" s="66">
        <f t="shared" si="305"/>
        <v>2.9878618113912231E-4</v>
      </c>
      <c r="V402" s="66">
        <f t="shared" si="305"/>
        <v>2.9878618113912231E-4</v>
      </c>
      <c r="W402" s="66">
        <f t="shared" si="305"/>
        <v>2.9878618113912231E-4</v>
      </c>
      <c r="X402" s="66">
        <f t="shared" si="305"/>
        <v>2.9878618113912231E-4</v>
      </c>
      <c r="Y402" s="66">
        <f t="shared" si="305"/>
        <v>2.9878618113912231E-4</v>
      </c>
      <c r="Z402" s="66">
        <f t="shared" si="305"/>
        <v>2.9878618113912231E-4</v>
      </c>
      <c r="AA402" s="66">
        <f t="shared" si="305"/>
        <v>2.9878618113912231E-4</v>
      </c>
      <c r="AB402" s="66">
        <f t="shared" si="305"/>
        <v>2.9878618113912231E-4</v>
      </c>
      <c r="AC402" s="66">
        <f t="shared" si="305"/>
        <v>2.9878618113912231E-4</v>
      </c>
    </row>
    <row r="403" spans="1:29" x14ac:dyDescent="0.25">
      <c r="A403" s="30" t="str">
        <f t="shared" si="299"/>
        <v>Opex var (mode-fees)</v>
      </c>
      <c r="B403" s="66">
        <f>B361*B370/B370/(B367)</f>
        <v>8.6011184229469056E-5</v>
      </c>
      <c r="C403" s="66">
        <f t="shared" ref="C403:AC403" si="306">C361*C370/C370/(C367)</f>
        <v>8.6011184229469056E-5</v>
      </c>
      <c r="D403" s="66">
        <f t="shared" si="306"/>
        <v>8.6011184229469056E-5</v>
      </c>
      <c r="E403" s="66">
        <f t="shared" si="306"/>
        <v>8.6011184229469056E-5</v>
      </c>
      <c r="F403" s="66">
        <f t="shared" si="306"/>
        <v>8.6011184229469056E-5</v>
      </c>
      <c r="G403" s="66">
        <f t="shared" si="306"/>
        <v>8.6011184229469056E-5</v>
      </c>
      <c r="H403" s="66">
        <f t="shared" si="306"/>
        <v>8.6011184229469056E-5</v>
      </c>
      <c r="I403" s="66">
        <f t="shared" si="306"/>
        <v>8.6011184229469056E-5</v>
      </c>
      <c r="J403" s="66">
        <f t="shared" si="306"/>
        <v>8.6011184229469056E-5</v>
      </c>
      <c r="K403" s="66">
        <f t="shared" si="306"/>
        <v>8.6011184229469056E-5</v>
      </c>
      <c r="L403" s="66">
        <f t="shared" si="306"/>
        <v>8.6011184229469056E-5</v>
      </c>
      <c r="M403" s="66">
        <f t="shared" si="306"/>
        <v>8.6011184229469056E-5</v>
      </c>
      <c r="N403" s="66">
        <f t="shared" si="306"/>
        <v>8.6011184229469056E-5</v>
      </c>
      <c r="O403" s="66">
        <f t="shared" si="306"/>
        <v>8.6011184229469056E-5</v>
      </c>
      <c r="P403" s="66">
        <f t="shared" si="306"/>
        <v>8.6011184229469056E-5</v>
      </c>
      <c r="Q403" s="66">
        <f t="shared" si="306"/>
        <v>8.6011184229469056E-5</v>
      </c>
      <c r="R403" s="66">
        <f t="shared" si="306"/>
        <v>8.6011184229469056E-5</v>
      </c>
      <c r="S403" s="66">
        <f t="shared" si="306"/>
        <v>8.6011184229469056E-5</v>
      </c>
      <c r="T403" s="66">
        <f t="shared" si="306"/>
        <v>8.6011184229469056E-5</v>
      </c>
      <c r="U403" s="66">
        <f t="shared" si="306"/>
        <v>8.6011184229469056E-5</v>
      </c>
      <c r="V403" s="66">
        <f t="shared" si="306"/>
        <v>8.6011184229469056E-5</v>
      </c>
      <c r="W403" s="66">
        <f t="shared" si="306"/>
        <v>8.6011184229469056E-5</v>
      </c>
      <c r="X403" s="66">
        <f t="shared" si="306"/>
        <v>8.6011184229469056E-5</v>
      </c>
      <c r="Y403" s="66">
        <f t="shared" si="306"/>
        <v>8.6011184229469056E-5</v>
      </c>
      <c r="Z403" s="66">
        <f t="shared" si="306"/>
        <v>8.6011184229469056E-5</v>
      </c>
      <c r="AA403" s="66">
        <f t="shared" si="306"/>
        <v>8.6011184229469056E-5</v>
      </c>
      <c r="AB403" s="66">
        <f t="shared" si="306"/>
        <v>8.6011184229469056E-5</v>
      </c>
      <c r="AC403" s="66">
        <f t="shared" si="306"/>
        <v>8.6011184229469056E-5</v>
      </c>
    </row>
    <row r="404" spans="1:29" x14ac:dyDescent="0.25">
      <c r="A404" s="30" t="str">
        <f t="shared" si="299"/>
        <v>Fuel Cost</v>
      </c>
      <c r="B404" s="66">
        <f>B362*B363*B370/B370/(B367)</f>
        <v>1.3060247322593066E-2</v>
      </c>
      <c r="C404" s="66">
        <f t="shared" ref="C404:AC404" si="307">C362*C363*C370/C370/(C367)</f>
        <v>1.3052125461736537E-2</v>
      </c>
      <c r="D404" s="66">
        <f t="shared" si="307"/>
        <v>1.304050181217919E-2</v>
      </c>
      <c r="E404" s="66">
        <f t="shared" si="307"/>
        <v>1.3023878713792207E-2</v>
      </c>
      <c r="F404" s="66">
        <f t="shared" si="307"/>
        <v>1.3000131570088376E-2</v>
      </c>
      <c r="G404" s="66">
        <f t="shared" si="307"/>
        <v>1.2966261544737281E-2</v>
      </c>
      <c r="H404" s="66">
        <f t="shared" si="307"/>
        <v>1.2918067554056889E-2</v>
      </c>
      <c r="I404" s="66">
        <f t="shared" si="307"/>
        <v>1.2849730304982768E-2</v>
      </c>
      <c r="J404" s="66">
        <f t="shared" si="307"/>
        <v>1.2753324923298306E-2</v>
      </c>
      <c r="K404" s="66">
        <f t="shared" si="307"/>
        <v>1.2618334744968374E-2</v>
      </c>
      <c r="L404" s="66">
        <f t="shared" si="307"/>
        <v>1.2431350552515267E-2</v>
      </c>
      <c r="M404" s="66">
        <f t="shared" si="307"/>
        <v>1.2176327875562188E-2</v>
      </c>
      <c r="N404" s="66">
        <f t="shared" si="307"/>
        <v>1.1836019263036773E-2</v>
      </c>
      <c r="O404" s="66">
        <f t="shared" si="307"/>
        <v>1.1395345434975179E-2</v>
      </c>
      <c r="P404" s="66">
        <f t="shared" si="307"/>
        <v>1.0847121932462869E-2</v>
      </c>
      <c r="Q404" s="66">
        <f t="shared" si="307"/>
        <v>1.019917340983275E-2</v>
      </c>
      <c r="R404" s="66">
        <f t="shared" si="307"/>
        <v>9.4795062152304883E-3</v>
      </c>
      <c r="S404" s="66">
        <f t="shared" si="307"/>
        <v>8.7347468362743846E-3</v>
      </c>
      <c r="T404" s="66">
        <f t="shared" si="307"/>
        <v>8.0195879147078302E-3</v>
      </c>
      <c r="U404" s="66">
        <f t="shared" si="307"/>
        <v>7.3814295979463002E-3</v>
      </c>
      <c r="V404" s="66">
        <f t="shared" si="307"/>
        <v>6.8487242299392912E-3</v>
      </c>
      <c r="W404" s="66">
        <f t="shared" si="307"/>
        <v>6.4285084334747304E-3</v>
      </c>
      <c r="X404" s="66">
        <f t="shared" si="307"/>
        <v>6.1116853937533914E-3</v>
      </c>
      <c r="Y404" s="66">
        <f t="shared" si="307"/>
        <v>5.8809038442833445E-3</v>
      </c>
      <c r="Z404" s="66">
        <f t="shared" si="307"/>
        <v>5.7169938615705268E-3</v>
      </c>
      <c r="AA404" s="66">
        <f t="shared" si="307"/>
        <v>5.6026615934710441E-3</v>
      </c>
      <c r="AB404" s="66">
        <f t="shared" si="307"/>
        <v>5.5239131327296685E-3</v>
      </c>
      <c r="AC404" s="66">
        <f t="shared" si="307"/>
        <v>5.4701451293849941E-3</v>
      </c>
    </row>
    <row r="405" spans="1:29" x14ac:dyDescent="0.25">
      <c r="A405" s="59" t="str">
        <f>A368</f>
        <v>Market failure (av. utilization)</v>
      </c>
      <c r="B405" s="66">
        <f t="shared" ref="B405:AC405" si="308">B394/B368-B394/B367</f>
        <v>1.5901696791560529E-2</v>
      </c>
      <c r="C405" s="66">
        <f t="shared" si="308"/>
        <v>1.5893203869915825E-2</v>
      </c>
      <c r="D405" s="66">
        <f t="shared" si="308"/>
        <v>1.5881048952620238E-2</v>
      </c>
      <c r="E405" s="66">
        <f t="shared" si="308"/>
        <v>1.5863665628580492E-2</v>
      </c>
      <c r="F405" s="66">
        <f t="shared" si="308"/>
        <v>1.5838831525962428E-2</v>
      </c>
      <c r="G405" s="66">
        <f t="shared" si="308"/>
        <v>1.5803409301586822E-2</v>
      </c>
      <c r="H405" s="66">
        <f t="shared" si="308"/>
        <v>1.5753002824791716E-2</v>
      </c>
      <c r="I405" s="66">
        <f t="shared" si="308"/>
        <v>1.5681520581853559E-2</v>
      </c>
      <c r="J405" s="66">
        <f t="shared" si="308"/>
        <v>1.5580662886768997E-2</v>
      </c>
      <c r="K405" s="66">
        <f t="shared" si="308"/>
        <v>1.5439407574545507E-2</v>
      </c>
      <c r="L405" s="66">
        <f t="shared" si="308"/>
        <v>1.5243685075259372E-2</v>
      </c>
      <c r="M405" s="66">
        <f t="shared" si="308"/>
        <v>1.4976630520036652E-2</v>
      </c>
      <c r="N405" s="66">
        <f t="shared" si="308"/>
        <v>1.4620057664629258E-2</v>
      </c>
      <c r="O405" s="66">
        <f t="shared" si="308"/>
        <v>1.4157959592970925E-2</v>
      </c>
      <c r="P405" s="66">
        <f t="shared" si="308"/>
        <v>1.358249192778092E-2</v>
      </c>
      <c r="Q405" s="66">
        <f t="shared" si="308"/>
        <v>1.2901462802035238E-2</v>
      </c>
      <c r="R405" s="66">
        <f t="shared" si="308"/>
        <v>1.2143878504581013E-2</v>
      </c>
      <c r="S405" s="66">
        <f t="shared" si="308"/>
        <v>1.1358502339805603E-2</v>
      </c>
      <c r="T405" s="66">
        <f t="shared" si="308"/>
        <v>1.0602939816916825E-2</v>
      </c>
      <c r="U405" s="66">
        <f t="shared" si="308"/>
        <v>9.9274967380629988E-3</v>
      </c>
      <c r="V405" s="66">
        <f t="shared" si="308"/>
        <v>9.3627266581710004E-3</v>
      </c>
      <c r="W405" s="66">
        <f t="shared" si="308"/>
        <v>8.9165823463753131E-3</v>
      </c>
      <c r="X405" s="66">
        <f t="shared" si="308"/>
        <v>8.5798248844122134E-3</v>
      </c>
      <c r="Y405" s="66">
        <f t="shared" si="308"/>
        <v>8.3343072380487673E-3</v>
      </c>
      <c r="Z405" s="66">
        <f t="shared" si="308"/>
        <v>8.1598181989836881E-3</v>
      </c>
      <c r="AA405" s="66">
        <f t="shared" si="308"/>
        <v>8.0380502247469985E-3</v>
      </c>
      <c r="AB405" s="66">
        <f t="shared" si="308"/>
        <v>7.9541529530923298E-3</v>
      </c>
      <c r="AC405" s="66">
        <f t="shared" si="308"/>
        <v>7.896856519020402E-3</v>
      </c>
    </row>
    <row r="406" spans="1:29" x14ac:dyDescent="0.25">
      <c r="A406" s="59" t="str">
        <f>A369</f>
        <v>Payload loss (fuel)</v>
      </c>
      <c r="B406" s="66">
        <f>B394/(B367-B369)-B394/B367</f>
        <v>1.8380742593627764E-3</v>
      </c>
      <c r="C406" s="66">
        <f t="shared" ref="C406:AC406" si="309">C394/(C367-C369)-C394/C367</f>
        <v>1.8367045279380455E-3</v>
      </c>
      <c r="D406" s="66">
        <f t="shared" si="309"/>
        <v>1.8347448282135213E-3</v>
      </c>
      <c r="E406" s="66">
        <f t="shared" si="309"/>
        <v>1.8319434688035575E-3</v>
      </c>
      <c r="F406" s="66">
        <f t="shared" si="309"/>
        <v>1.8279440562373461E-3</v>
      </c>
      <c r="G406" s="66">
        <f t="shared" si="309"/>
        <v>1.8222448863109073E-3</v>
      </c>
      <c r="H406" s="66">
        <f t="shared" si="309"/>
        <v>1.8141458326032464E-3</v>
      </c>
      <c r="I406" s="66">
        <f t="shared" si="309"/>
        <v>1.8026825456495844E-3</v>
      </c>
      <c r="J406" s="66">
        <f t="shared" si="309"/>
        <v>1.7865526194583078E-3</v>
      </c>
      <c r="K406" s="66">
        <f t="shared" si="309"/>
        <v>1.7640490666902715E-3</v>
      </c>
      <c r="L406" s="66">
        <f t="shared" si="309"/>
        <v>1.7330366186823105E-3</v>
      </c>
      <c r="M406" s="66">
        <f t="shared" si="309"/>
        <v>1.6910380904783199E-3</v>
      </c>
      <c r="N406" s="66">
        <f t="shared" si="309"/>
        <v>1.6355337967641614E-3</v>
      </c>
      <c r="O406" s="66">
        <f t="shared" si="309"/>
        <v>1.5645836736985445E-3</v>
      </c>
      <c r="P406" s="66">
        <f t="shared" si="309"/>
        <v>1.4777876438556176E-3</v>
      </c>
      <c r="Q406" s="66">
        <f t="shared" si="309"/>
        <v>1.3773319208026397E-3</v>
      </c>
      <c r="R406" s="66">
        <f t="shared" si="309"/>
        <v>1.2685039489431331E-3</v>
      </c>
      <c r="S406" s="66">
        <f t="shared" si="309"/>
        <v>1.1589816910743782E-3</v>
      </c>
      <c r="T406" s="66">
        <f t="shared" si="309"/>
        <v>1.0568401006699913E-3</v>
      </c>
      <c r="U406" s="66">
        <f t="shared" si="309"/>
        <v>9.6825194416753739E-4</v>
      </c>
      <c r="V406" s="66">
        <f t="shared" si="309"/>
        <v>8.9618451663146283E-4</v>
      </c>
      <c r="W406" s="66">
        <f t="shared" si="309"/>
        <v>8.40564358464942E-4</v>
      </c>
      <c r="X406" s="66">
        <f t="shared" si="309"/>
        <v>7.9935634804260969E-4</v>
      </c>
      <c r="Y406" s="66">
        <f t="shared" si="309"/>
        <v>7.697373274192839E-4</v>
      </c>
      <c r="Z406" s="66">
        <f t="shared" si="309"/>
        <v>7.4890617013255965E-4</v>
      </c>
      <c r="AA406" s="66">
        <f t="shared" si="309"/>
        <v>7.3447743165760623E-4</v>
      </c>
      <c r="AB406" s="66">
        <f t="shared" si="309"/>
        <v>7.2458816334870432E-4</v>
      </c>
      <c r="AC406" s="66">
        <f t="shared" si="309"/>
        <v>7.1785888713759433E-4</v>
      </c>
    </row>
    <row r="407" spans="1:29" ht="15.75" thickBot="1" x14ac:dyDescent="0.3">
      <c r="A407" s="59" t="str">
        <f>A344</f>
        <v>Emission Cost</v>
      </c>
      <c r="B407" s="68">
        <f>B364*B370/B370/(B367)</f>
        <v>0</v>
      </c>
      <c r="C407" s="68">
        <f t="shared" ref="C407:AC407" si="310">C364*C370/C370/(C367)</f>
        <v>0</v>
      </c>
      <c r="D407" s="68">
        <f t="shared" si="310"/>
        <v>0</v>
      </c>
      <c r="E407" s="68">
        <f t="shared" si="310"/>
        <v>0</v>
      </c>
      <c r="F407" s="68">
        <f t="shared" si="310"/>
        <v>0</v>
      </c>
      <c r="G407" s="68">
        <f t="shared" si="310"/>
        <v>0</v>
      </c>
      <c r="H407" s="68">
        <f t="shared" si="310"/>
        <v>0</v>
      </c>
      <c r="I407" s="68">
        <f t="shared" si="310"/>
        <v>0</v>
      </c>
      <c r="J407" s="68">
        <f t="shared" si="310"/>
        <v>0</v>
      </c>
      <c r="K407" s="68">
        <f t="shared" si="310"/>
        <v>0</v>
      </c>
      <c r="L407" s="68">
        <f t="shared" si="310"/>
        <v>0</v>
      </c>
      <c r="M407" s="68">
        <f t="shared" si="310"/>
        <v>0</v>
      </c>
      <c r="N407" s="68">
        <f t="shared" si="310"/>
        <v>0</v>
      </c>
      <c r="O407" s="68">
        <f t="shared" si="310"/>
        <v>0</v>
      </c>
      <c r="P407" s="68">
        <f t="shared" si="310"/>
        <v>0</v>
      </c>
      <c r="Q407" s="68">
        <f t="shared" si="310"/>
        <v>0</v>
      </c>
      <c r="R407" s="68">
        <f t="shared" si="310"/>
        <v>0</v>
      </c>
      <c r="S407" s="68">
        <f t="shared" si="310"/>
        <v>0</v>
      </c>
      <c r="T407" s="68">
        <f t="shared" si="310"/>
        <v>0</v>
      </c>
      <c r="U407" s="68">
        <f t="shared" si="310"/>
        <v>0</v>
      </c>
      <c r="V407" s="68">
        <f t="shared" si="310"/>
        <v>0</v>
      </c>
      <c r="W407" s="68">
        <f t="shared" si="310"/>
        <v>0</v>
      </c>
      <c r="X407" s="68">
        <f t="shared" si="310"/>
        <v>0</v>
      </c>
      <c r="Y407" s="68">
        <f t="shared" si="310"/>
        <v>0</v>
      </c>
      <c r="Z407" s="68">
        <f t="shared" si="310"/>
        <v>0</v>
      </c>
      <c r="AA407" s="68">
        <f t="shared" si="310"/>
        <v>0</v>
      </c>
      <c r="AB407" s="68">
        <f t="shared" si="310"/>
        <v>0</v>
      </c>
      <c r="AC407" s="68">
        <f t="shared" si="310"/>
        <v>0</v>
      </c>
    </row>
    <row r="408" spans="1:29" ht="15.75" thickBot="1" x14ac:dyDescent="0.3">
      <c r="A408" s="31" t="s">
        <v>210</v>
      </c>
      <c r="B408" s="67">
        <f>B397+B398+B399+B400+B401+B402+B403+B404+B405+B406+B407</f>
        <v>3.4276720091786991E-2</v>
      </c>
      <c r="C408" s="67">
        <f t="shared" ref="C408:AC408" si="311">C397+C398+C399+C400+C401+C402+C403+C404+C405+C406+C407</f>
        <v>3.4258017867209792E-2</v>
      </c>
      <c r="D408" s="67">
        <f t="shared" si="311"/>
        <v>3.4231252213820812E-2</v>
      </c>
      <c r="E408" s="67">
        <f t="shared" si="311"/>
        <v>3.4192974682901153E-2</v>
      </c>
      <c r="F408" s="67">
        <f t="shared" si="311"/>
        <v>3.4138293428257277E-2</v>
      </c>
      <c r="G408" s="67">
        <f t="shared" si="311"/>
        <v>3.4060304004503064E-2</v>
      </c>
      <c r="H408" s="67">
        <f t="shared" si="311"/>
        <v>3.3949334589989069E-2</v>
      </c>
      <c r="I408" s="67">
        <f t="shared" si="311"/>
        <v>3.3791989174590184E-2</v>
      </c>
      <c r="J408" s="67">
        <f t="shared" si="311"/>
        <v>3.3570027217614082E-2</v>
      </c>
      <c r="K408" s="67">
        <f t="shared" si="311"/>
        <v>3.3259247517451171E-2</v>
      </c>
      <c r="L408" s="67">
        <f t="shared" si="311"/>
        <v>3.282880139743069E-2</v>
      </c>
      <c r="M408" s="67">
        <f t="shared" si="311"/>
        <v>3.2241793572853804E-2</v>
      </c>
      <c r="N408" s="67">
        <f t="shared" si="311"/>
        <v>3.1458589574226592E-2</v>
      </c>
      <c r="O408" s="67">
        <f t="shared" si="311"/>
        <v>3.0444582162062341E-2</v>
      </c>
      <c r="P408" s="67">
        <f t="shared" si="311"/>
        <v>2.91833623257092E-2</v>
      </c>
      <c r="Q408" s="67">
        <f t="shared" si="311"/>
        <v>2.7693051243991559E-2</v>
      </c>
      <c r="R408" s="67">
        <f t="shared" si="311"/>
        <v>2.603813286916425E-2</v>
      </c>
      <c r="S408" s="67">
        <f t="shared" si="311"/>
        <v>2.4325802111753843E-2</v>
      </c>
      <c r="T408" s="67">
        <f t="shared" si="311"/>
        <v>2.2681696188923378E-2</v>
      </c>
      <c r="U408" s="67">
        <f t="shared" si="311"/>
        <v>2.1214652769453932E-2</v>
      </c>
      <c r="V408" s="67">
        <f t="shared" si="311"/>
        <v>1.9989993342138267E-2</v>
      </c>
      <c r="W408" s="67">
        <f t="shared" si="311"/>
        <v>1.9023874588470345E-2</v>
      </c>
      <c r="X408" s="67">
        <f t="shared" si="311"/>
        <v>1.8295406451592708E-2</v>
      </c>
      <c r="Y408" s="67">
        <f t="shared" si="311"/>
        <v>1.7764731009819491E-2</v>
      </c>
      <c r="Z408" s="67">
        <f t="shared" si="311"/>
        <v>1.7387799772808119E-2</v>
      </c>
      <c r="AA408" s="67">
        <f t="shared" si="311"/>
        <v>1.7124864964462364E-2</v>
      </c>
      <c r="AB408" s="67">
        <f t="shared" si="311"/>
        <v>1.6943756774409242E-2</v>
      </c>
      <c r="AC408" s="67">
        <f t="shared" si="311"/>
        <v>1.6820096000092162E-2</v>
      </c>
    </row>
    <row r="410" spans="1:29" x14ac:dyDescent="0.25">
      <c r="B410" s="40"/>
    </row>
  </sheetData>
  <conditionalFormatting sqref="Q11:AR20 Q22:AR27">
    <cfRule type="colorScale" priority="40">
      <colorScale>
        <cfvo type="min"/>
        <cfvo type="max"/>
        <color rgb="FFFF7128"/>
        <color rgb="FFFFEF9C"/>
      </colorScale>
    </cfRule>
    <cfRule type="colorScale" priority="36">
      <colorScale>
        <cfvo type="min"/>
        <cfvo type="max"/>
        <color rgb="FFFF7128"/>
        <color rgb="FFFFEF9C"/>
      </colorScale>
    </cfRule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1:AR21">
    <cfRule type="colorScale" priority="16">
      <colorScale>
        <cfvo type="min"/>
        <cfvo type="max"/>
        <color rgb="FFFF7128"/>
        <color rgb="FFFFEF9C"/>
      </colorScale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0">
      <colorScale>
        <cfvo type="min"/>
        <cfvo type="max"/>
        <color rgb="FFFF7128"/>
        <color rgb="FFFFEF9C"/>
      </colorScale>
    </cfRule>
  </conditionalFormatting>
  <conditionalFormatting sqref="Q117:AR126 Q128:AR133">
    <cfRule type="colorScale" priority="31">
      <colorScale>
        <cfvo type="min"/>
        <cfvo type="max"/>
        <color rgb="FFFF7128"/>
        <color rgb="FFFFEF9C"/>
      </colorScale>
    </cfRule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5">
      <colorScale>
        <cfvo type="min"/>
        <cfvo type="max"/>
        <color rgb="FFFF7128"/>
        <color rgb="FFFFEF9C"/>
      </colorScale>
    </cfRule>
  </conditionalFormatting>
  <conditionalFormatting sqref="Q127:AR127">
    <cfRule type="colorScale" priority="11">
      <colorScale>
        <cfvo type="min"/>
        <cfvo type="max"/>
        <color rgb="FFFF7128"/>
        <color rgb="FFFFEF9C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">
      <colorScale>
        <cfvo type="min"/>
        <cfvo type="max"/>
        <color rgb="FFFF7128"/>
        <color rgb="FFFFEF9C"/>
      </colorScale>
    </cfRule>
  </conditionalFormatting>
  <conditionalFormatting sqref="Q225:AR234 Q236:AR241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6">
      <colorScale>
        <cfvo type="min"/>
        <cfvo type="max"/>
        <color rgb="FFFF7128"/>
        <color rgb="FFFFEF9C"/>
      </colorScale>
    </cfRule>
    <cfRule type="colorScale" priority="30">
      <colorScale>
        <cfvo type="min"/>
        <cfvo type="max"/>
        <color rgb="FFFF7128"/>
        <color rgb="FFFFEF9C"/>
      </colorScale>
    </cfRule>
  </conditionalFormatting>
  <conditionalFormatting sqref="Q235:AR235">
    <cfRule type="colorScale" priority="6">
      <colorScale>
        <cfvo type="min"/>
        <cfvo type="max"/>
        <color rgb="FFFF7128"/>
        <color rgb="FFFFEF9C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max"/>
        <color rgb="FFFF7128"/>
        <color rgb="FFFFEF9C"/>
      </colorScale>
    </cfRule>
  </conditionalFormatting>
  <conditionalFormatting sqref="Q334:AR343 Q345:AR350">
    <cfRule type="colorScale" priority="21">
      <colorScale>
        <cfvo type="min"/>
        <cfvo type="max"/>
        <color rgb="FFFF7128"/>
        <color rgb="FFFFEF9C"/>
      </colorScale>
    </cfRule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5">
      <colorScale>
        <cfvo type="min"/>
        <cfvo type="max"/>
        <color rgb="FFFF7128"/>
        <color rgb="FFFFEF9C"/>
      </colorScale>
    </cfRule>
  </conditionalFormatting>
  <conditionalFormatting sqref="Q344:AR344">
    <cfRule type="colorScale" priority="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">
      <colorScale>
        <cfvo type="min"/>
        <cfvo type="max"/>
        <color rgb="FFFF7128"/>
        <color rgb="FFFFEF9C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D9677-50D1-4585-B806-139FD919656C}">
  <sheetPr>
    <tabColor theme="5"/>
  </sheetPr>
  <dimension ref="A1:AR410"/>
  <sheetViews>
    <sheetView zoomScale="70" zoomScaleNormal="70" workbookViewId="0">
      <selection activeCell="A341" sqref="A341"/>
    </sheetView>
  </sheetViews>
  <sheetFormatPr defaultColWidth="9.140625" defaultRowHeight="15" x14ac:dyDescent="0.25"/>
  <cols>
    <col min="1" max="1" width="38.7109375" style="4" customWidth="1"/>
    <col min="2" max="4" width="14.85546875" style="4" bestFit="1" customWidth="1"/>
    <col min="5" max="5" width="28" style="4" bestFit="1" customWidth="1"/>
    <col min="6" max="11" width="14.85546875" style="4" bestFit="1" customWidth="1"/>
    <col min="12" max="12" width="24.42578125" style="4" bestFit="1" customWidth="1"/>
    <col min="13" max="29" width="14.85546875" style="4" bestFit="1" customWidth="1"/>
    <col min="30" max="44" width="13.7109375" style="4" bestFit="1" customWidth="1"/>
    <col min="45" max="16384" width="9.140625" style="4"/>
  </cols>
  <sheetData>
    <row r="1" spans="1:44" s="3" customFormat="1" ht="21" x14ac:dyDescent="0.35">
      <c r="A1" s="2" t="str">
        <f>'Parameter Input'!A141</f>
        <v>Short-sea: Dry bulk</v>
      </c>
    </row>
    <row r="2" spans="1:44" s="3" customFormat="1" ht="21" x14ac:dyDescent="0.35">
      <c r="A2" s="2" t="s">
        <v>186</v>
      </c>
    </row>
    <row r="3" spans="1:44" x14ac:dyDescent="0.25">
      <c r="A3" s="33" t="s">
        <v>195</v>
      </c>
    </row>
    <row r="4" spans="1:44" x14ac:dyDescent="0.25">
      <c r="A4" s="33" t="s">
        <v>196</v>
      </c>
    </row>
    <row r="5" spans="1:44" ht="15.75" thickBot="1" x14ac:dyDescent="0.3">
      <c r="A5" s="34" t="s">
        <v>197</v>
      </c>
      <c r="B5" s="34"/>
    </row>
    <row r="6" spans="1:44" ht="15.75" thickBot="1" x14ac:dyDescent="0.3">
      <c r="A6" s="39" t="s">
        <v>198</v>
      </c>
      <c r="B6" s="35"/>
    </row>
    <row r="7" spans="1:44" ht="15.75" thickBot="1" x14ac:dyDescent="0.3">
      <c r="A7" s="38" t="s">
        <v>199</v>
      </c>
      <c r="B7" s="36"/>
    </row>
    <row r="8" spans="1:44" ht="15.75" thickBot="1" x14ac:dyDescent="0.3"/>
    <row r="9" spans="1:44" x14ac:dyDescent="0.25">
      <c r="A9" s="5" t="s">
        <v>200</v>
      </c>
      <c r="B9" s="6">
        <v>2023</v>
      </c>
      <c r="C9" s="6">
        <v>2050</v>
      </c>
      <c r="D9" s="7"/>
      <c r="E9" s="5" t="s">
        <v>201</v>
      </c>
      <c r="F9" s="8"/>
      <c r="G9" s="8"/>
      <c r="H9" s="8"/>
      <c r="I9" s="8"/>
      <c r="J9" s="8"/>
      <c r="K9" s="9"/>
      <c r="L9" s="10" t="s">
        <v>2</v>
      </c>
      <c r="M9" s="11"/>
      <c r="N9" s="11"/>
      <c r="O9" s="11"/>
      <c r="P9" s="12"/>
      <c r="Q9" s="13">
        <v>0</v>
      </c>
      <c r="R9" s="13">
        <v>1</v>
      </c>
      <c r="S9" s="13">
        <v>2</v>
      </c>
      <c r="T9" s="13">
        <v>3</v>
      </c>
      <c r="U9" s="13">
        <v>4</v>
      </c>
      <c r="V9" s="13">
        <v>5</v>
      </c>
      <c r="W9" s="13">
        <v>6</v>
      </c>
      <c r="X9" s="13">
        <v>7</v>
      </c>
      <c r="Y9" s="13">
        <v>8</v>
      </c>
      <c r="Z9" s="13">
        <v>9</v>
      </c>
      <c r="AA9" s="13">
        <v>10</v>
      </c>
      <c r="AB9" s="13">
        <v>11</v>
      </c>
      <c r="AC9" s="13">
        <v>12</v>
      </c>
      <c r="AD9" s="13">
        <v>13</v>
      </c>
      <c r="AE9" s="13">
        <v>14</v>
      </c>
      <c r="AF9" s="13">
        <v>15</v>
      </c>
      <c r="AG9" s="13">
        <v>16</v>
      </c>
      <c r="AH9" s="13">
        <v>17</v>
      </c>
      <c r="AI9" s="13">
        <v>18</v>
      </c>
      <c r="AJ9" s="13">
        <v>19</v>
      </c>
      <c r="AK9" s="13">
        <v>20</v>
      </c>
      <c r="AL9" s="13">
        <v>21</v>
      </c>
      <c r="AM9" s="13">
        <v>22</v>
      </c>
      <c r="AN9" s="13">
        <v>23</v>
      </c>
      <c r="AO9" s="13">
        <v>24</v>
      </c>
      <c r="AP9" s="13">
        <v>25</v>
      </c>
      <c r="AQ9" s="13">
        <v>26</v>
      </c>
      <c r="AR9" s="14">
        <v>27</v>
      </c>
    </row>
    <row r="10" spans="1:44" ht="15.75" thickBot="1" x14ac:dyDescent="0.3">
      <c r="A10" s="15"/>
      <c r="B10" s="3" t="s">
        <v>202</v>
      </c>
      <c r="C10" s="3" t="s">
        <v>203</v>
      </c>
      <c r="D10" s="16" t="s">
        <v>5</v>
      </c>
      <c r="E10" s="17"/>
      <c r="F10" s="18"/>
      <c r="G10" s="18"/>
      <c r="H10" s="18"/>
      <c r="I10" s="18"/>
      <c r="J10" s="18"/>
      <c r="K10" s="19"/>
      <c r="L10" s="20" t="s">
        <v>8</v>
      </c>
      <c r="M10" s="20" t="s">
        <v>204</v>
      </c>
      <c r="N10" s="20" t="s">
        <v>205</v>
      </c>
      <c r="O10" s="20" t="s">
        <v>9</v>
      </c>
      <c r="P10" s="21" t="s">
        <v>10</v>
      </c>
      <c r="Q10" s="22">
        <v>2023</v>
      </c>
      <c r="R10" s="22">
        <v>2024</v>
      </c>
      <c r="S10" s="22">
        <v>2025</v>
      </c>
      <c r="T10" s="22">
        <v>2026</v>
      </c>
      <c r="U10" s="22">
        <v>2027</v>
      </c>
      <c r="V10" s="22">
        <v>2028</v>
      </c>
      <c r="W10" s="22">
        <v>2029</v>
      </c>
      <c r="X10" s="22">
        <v>2030</v>
      </c>
      <c r="Y10" s="22">
        <v>2031</v>
      </c>
      <c r="Z10" s="22">
        <v>2032</v>
      </c>
      <c r="AA10" s="22">
        <v>2033</v>
      </c>
      <c r="AB10" s="22">
        <v>2034</v>
      </c>
      <c r="AC10" s="22">
        <v>2035</v>
      </c>
      <c r="AD10" s="22">
        <v>2036</v>
      </c>
      <c r="AE10" s="22">
        <v>2037</v>
      </c>
      <c r="AF10" s="22">
        <v>2038</v>
      </c>
      <c r="AG10" s="22">
        <v>2039</v>
      </c>
      <c r="AH10" s="22">
        <v>2040</v>
      </c>
      <c r="AI10" s="22">
        <v>2041</v>
      </c>
      <c r="AJ10" s="22">
        <v>2042</v>
      </c>
      <c r="AK10" s="22">
        <v>2043</v>
      </c>
      <c r="AL10" s="22">
        <v>2044</v>
      </c>
      <c r="AM10" s="22">
        <v>2045</v>
      </c>
      <c r="AN10" s="22">
        <v>2046</v>
      </c>
      <c r="AO10" s="22">
        <v>2047</v>
      </c>
      <c r="AP10" s="22">
        <v>2048</v>
      </c>
      <c r="AQ10" s="22">
        <v>2049</v>
      </c>
      <c r="AR10" s="23">
        <v>2050</v>
      </c>
    </row>
    <row r="11" spans="1:44" x14ac:dyDescent="0.25">
      <c r="A11" s="24" t="s">
        <v>18</v>
      </c>
      <c r="B11" s="41">
        <f>'Parameter Input'!$L$179</f>
        <v>30000000</v>
      </c>
      <c r="C11" s="42">
        <f>'Parameter Input'!$M$179</f>
        <v>18000000</v>
      </c>
      <c r="D11" s="1" t="s">
        <v>15</v>
      </c>
      <c r="L11" s="51">
        <f>'Parameter Input'!$O$179</f>
        <v>17</v>
      </c>
      <c r="M11" s="52">
        <v>0</v>
      </c>
      <c r="N11" s="52">
        <v>1</v>
      </c>
      <c r="O11" s="52">
        <f>'Parameter Input'!$P$179</f>
        <v>0.9</v>
      </c>
      <c r="P11" s="53">
        <f>'Parameter Input'!$Q$179</f>
        <v>0.4</v>
      </c>
      <c r="Q11" s="4">
        <f t="shared" ref="Q11:AR20" si="0">$N11+($M11-$N11)*((1/(1+EXP(-$P11*(Q$9-$L11)))^$O11))</f>
        <v>0.99780374543478534</v>
      </c>
      <c r="R11" s="4">
        <f t="shared" si="0"/>
        <v>0.99685359315256394</v>
      </c>
      <c r="S11" s="4">
        <f t="shared" si="0"/>
        <v>0.99549347132349975</v>
      </c>
      <c r="T11" s="4">
        <f t="shared" si="0"/>
        <v>0.99354772139898062</v>
      </c>
      <c r="U11" s="4">
        <f t="shared" si="0"/>
        <v>0.99076681540580536</v>
      </c>
      <c r="V11" s="4">
        <f t="shared" si="0"/>
        <v>0.9867978615748374</v>
      </c>
      <c r="W11" s="4">
        <f t="shared" si="0"/>
        <v>0.98114509762858249</v>
      </c>
      <c r="X11" s="4">
        <f t="shared" si="0"/>
        <v>0.97311898315872036</v>
      </c>
      <c r="Y11" s="4">
        <f t="shared" si="0"/>
        <v>0.96177484161592774</v>
      </c>
      <c r="Z11" s="4">
        <f t="shared" si="0"/>
        <v>0.94584787155511363</v>
      </c>
      <c r="AA11" s="4">
        <f t="shared" si="0"/>
        <v>0.92370360150141495</v>
      </c>
      <c r="AB11" s="4">
        <f t="shared" si="0"/>
        <v>0.89334463567658451</v>
      </c>
      <c r="AC11" s="4">
        <f t="shared" si="0"/>
        <v>0.85254543874327005</v>
      </c>
      <c r="AD11" s="4">
        <f t="shared" si="0"/>
        <v>0.79921300652623883</v>
      </c>
      <c r="AE11" s="4">
        <f t="shared" si="0"/>
        <v>0.73204982249993378</v>
      </c>
      <c r="AF11" s="4">
        <f t="shared" si="0"/>
        <v>0.65145592958786691</v>
      </c>
      <c r="AG11" s="4">
        <f t="shared" si="0"/>
        <v>0.56032247880849573</v>
      </c>
      <c r="AH11" s="4">
        <f t="shared" si="0"/>
        <v>0.46411326873185343</v>
      </c>
      <c r="AI11" s="4">
        <f t="shared" si="0"/>
        <v>0.36979727595523937</v>
      </c>
      <c r="AJ11" s="4">
        <f t="shared" si="0"/>
        <v>0.28393948637231203</v>
      </c>
      <c r="AK11" s="4">
        <f t="shared" si="0"/>
        <v>0.21097259161117732</v>
      </c>
      <c r="AL11" s="4">
        <f t="shared" si="0"/>
        <v>0.15253917653798199</v>
      </c>
      <c r="AM11" s="4">
        <f t="shared" si="0"/>
        <v>0.10795188737709993</v>
      </c>
      <c r="AN11" s="4">
        <f t="shared" si="0"/>
        <v>7.5176653938091809E-2</v>
      </c>
      <c r="AO11" s="4">
        <f t="shared" si="0"/>
        <v>5.1742836177502194E-2</v>
      </c>
      <c r="AP11" s="4">
        <f t="shared" si="0"/>
        <v>3.5319190625345942E-2</v>
      </c>
      <c r="AQ11" s="4">
        <f t="shared" si="0"/>
        <v>2.3969442072658165E-2</v>
      </c>
      <c r="AR11" s="4">
        <f t="shared" si="0"/>
        <v>1.6202243558389728E-2</v>
      </c>
    </row>
    <row r="12" spans="1:44" x14ac:dyDescent="0.25">
      <c r="A12" s="24" t="s">
        <v>28</v>
      </c>
      <c r="B12" s="60">
        <f>'Parameter Input'!$L$180</f>
        <v>-1500000</v>
      </c>
      <c r="C12" s="61">
        <f>'Parameter Input'!$M$180</f>
        <v>-1800000</v>
      </c>
      <c r="D12" s="1" t="s">
        <v>15</v>
      </c>
      <c r="L12" s="54">
        <f>'Parameter Input'!$O$180</f>
        <v>17</v>
      </c>
      <c r="M12" s="37">
        <v>0</v>
      </c>
      <c r="N12" s="37">
        <v>1</v>
      </c>
      <c r="O12" s="37">
        <f>'Parameter Input'!$P$180</f>
        <v>0.9</v>
      </c>
      <c r="P12" s="55">
        <f>'Parameter Input'!$Q$180</f>
        <v>0.4</v>
      </c>
      <c r="Q12" s="4">
        <f t="shared" si="0"/>
        <v>0.99780374543478534</v>
      </c>
      <c r="R12" s="4">
        <f t="shared" si="0"/>
        <v>0.99685359315256394</v>
      </c>
      <c r="S12" s="4">
        <f t="shared" si="0"/>
        <v>0.99549347132349975</v>
      </c>
      <c r="T12" s="4">
        <f t="shared" si="0"/>
        <v>0.99354772139898062</v>
      </c>
      <c r="U12" s="4">
        <f t="shared" si="0"/>
        <v>0.99076681540580536</v>
      </c>
      <c r="V12" s="4">
        <f t="shared" si="0"/>
        <v>0.9867978615748374</v>
      </c>
      <c r="W12" s="4">
        <f t="shared" si="0"/>
        <v>0.98114509762858249</v>
      </c>
      <c r="X12" s="4">
        <f t="shared" si="0"/>
        <v>0.97311898315872036</v>
      </c>
      <c r="Y12" s="4">
        <f t="shared" si="0"/>
        <v>0.96177484161592774</v>
      </c>
      <c r="Z12" s="4">
        <f t="shared" si="0"/>
        <v>0.94584787155511363</v>
      </c>
      <c r="AA12" s="4">
        <f t="shared" si="0"/>
        <v>0.92370360150141495</v>
      </c>
      <c r="AB12" s="4">
        <f t="shared" si="0"/>
        <v>0.89334463567658451</v>
      </c>
      <c r="AC12" s="4">
        <f t="shared" si="0"/>
        <v>0.85254543874327005</v>
      </c>
      <c r="AD12" s="4">
        <f t="shared" si="0"/>
        <v>0.79921300652623883</v>
      </c>
      <c r="AE12" s="4">
        <f t="shared" si="0"/>
        <v>0.73204982249993378</v>
      </c>
      <c r="AF12" s="4">
        <f t="shared" si="0"/>
        <v>0.65145592958786691</v>
      </c>
      <c r="AG12" s="4">
        <f t="shared" si="0"/>
        <v>0.56032247880849573</v>
      </c>
      <c r="AH12" s="4">
        <f t="shared" si="0"/>
        <v>0.46411326873185343</v>
      </c>
      <c r="AI12" s="4">
        <f t="shared" si="0"/>
        <v>0.36979727595523937</v>
      </c>
      <c r="AJ12" s="4">
        <f t="shared" si="0"/>
        <v>0.28393948637231203</v>
      </c>
      <c r="AK12" s="4">
        <f t="shared" si="0"/>
        <v>0.21097259161117732</v>
      </c>
      <c r="AL12" s="4">
        <f t="shared" si="0"/>
        <v>0.15253917653798199</v>
      </c>
      <c r="AM12" s="4">
        <f t="shared" si="0"/>
        <v>0.10795188737709993</v>
      </c>
      <c r="AN12" s="4">
        <f t="shared" si="0"/>
        <v>7.5176653938091809E-2</v>
      </c>
      <c r="AO12" s="4">
        <f t="shared" si="0"/>
        <v>5.1742836177502194E-2</v>
      </c>
      <c r="AP12" s="4">
        <f t="shared" si="0"/>
        <v>3.5319190625345942E-2</v>
      </c>
      <c r="AQ12" s="4">
        <f t="shared" si="0"/>
        <v>2.3969442072658165E-2</v>
      </c>
      <c r="AR12" s="4">
        <f t="shared" si="0"/>
        <v>1.6202243558389728E-2</v>
      </c>
    </row>
    <row r="13" spans="1:44" x14ac:dyDescent="0.25">
      <c r="A13" s="24" t="s">
        <v>14</v>
      </c>
      <c r="B13" s="60">
        <f>'Parameter Input'!B142</f>
        <v>1000000</v>
      </c>
      <c r="C13" s="61">
        <f>'Parameter Input'!C142</f>
        <v>1000000</v>
      </c>
      <c r="D13" s="1" t="s">
        <v>15</v>
      </c>
      <c r="L13" s="54">
        <f>'Parameter Input'!E142</f>
        <v>17</v>
      </c>
      <c r="M13" s="37">
        <v>0</v>
      </c>
      <c r="N13" s="37">
        <v>1</v>
      </c>
      <c r="O13" s="37">
        <f>'Parameter Input'!F142</f>
        <v>0.9</v>
      </c>
      <c r="P13" s="55">
        <f>'Parameter Input'!G142</f>
        <v>0.4</v>
      </c>
      <c r="Q13" s="4">
        <f t="shared" si="0"/>
        <v>0.99780374543478534</v>
      </c>
      <c r="R13" s="4">
        <f t="shared" si="0"/>
        <v>0.99685359315256394</v>
      </c>
      <c r="S13" s="4">
        <f t="shared" si="0"/>
        <v>0.99549347132349975</v>
      </c>
      <c r="T13" s="4">
        <f t="shared" si="0"/>
        <v>0.99354772139898062</v>
      </c>
      <c r="U13" s="4">
        <f t="shared" si="0"/>
        <v>0.99076681540580536</v>
      </c>
      <c r="V13" s="4">
        <f t="shared" si="0"/>
        <v>0.9867978615748374</v>
      </c>
      <c r="W13" s="4">
        <f t="shared" si="0"/>
        <v>0.98114509762858249</v>
      </c>
      <c r="X13" s="4">
        <f t="shared" si="0"/>
        <v>0.97311898315872036</v>
      </c>
      <c r="Y13" s="4">
        <f t="shared" si="0"/>
        <v>0.96177484161592774</v>
      </c>
      <c r="Z13" s="4">
        <f t="shared" si="0"/>
        <v>0.94584787155511363</v>
      </c>
      <c r="AA13" s="4">
        <f t="shared" si="0"/>
        <v>0.92370360150141495</v>
      </c>
      <c r="AB13" s="4">
        <f t="shared" si="0"/>
        <v>0.89334463567658451</v>
      </c>
      <c r="AC13" s="4">
        <f t="shared" si="0"/>
        <v>0.85254543874327005</v>
      </c>
      <c r="AD13" s="4">
        <f t="shared" si="0"/>
        <v>0.79921300652623883</v>
      </c>
      <c r="AE13" s="4">
        <f t="shared" si="0"/>
        <v>0.73204982249993378</v>
      </c>
      <c r="AF13" s="4">
        <f t="shared" si="0"/>
        <v>0.65145592958786691</v>
      </c>
      <c r="AG13" s="4">
        <f t="shared" si="0"/>
        <v>0.56032247880849573</v>
      </c>
      <c r="AH13" s="4">
        <f t="shared" si="0"/>
        <v>0.46411326873185343</v>
      </c>
      <c r="AI13" s="4">
        <f t="shared" si="0"/>
        <v>0.36979727595523937</v>
      </c>
      <c r="AJ13" s="4">
        <f t="shared" si="0"/>
        <v>0.28393948637231203</v>
      </c>
      <c r="AK13" s="4">
        <f t="shared" si="0"/>
        <v>0.21097259161117732</v>
      </c>
      <c r="AL13" s="4">
        <f t="shared" si="0"/>
        <v>0.15253917653798199</v>
      </c>
      <c r="AM13" s="4">
        <f t="shared" si="0"/>
        <v>0.10795188737709993</v>
      </c>
      <c r="AN13" s="4">
        <f t="shared" si="0"/>
        <v>7.5176653938091809E-2</v>
      </c>
      <c r="AO13" s="4">
        <f t="shared" si="0"/>
        <v>5.1742836177502194E-2</v>
      </c>
      <c r="AP13" s="4">
        <f t="shared" si="0"/>
        <v>3.5319190625345942E-2</v>
      </c>
      <c r="AQ13" s="4">
        <f t="shared" si="0"/>
        <v>2.3969442072658165E-2</v>
      </c>
      <c r="AR13" s="4">
        <f t="shared" si="0"/>
        <v>1.6202243558389728E-2</v>
      </c>
    </row>
    <row r="14" spans="1:44" x14ac:dyDescent="0.25">
      <c r="A14" s="24" t="s">
        <v>25</v>
      </c>
      <c r="B14" s="60">
        <f>'Parameter Input'!B143</f>
        <v>-100000</v>
      </c>
      <c r="C14" s="61">
        <f>'Parameter Input'!C143</f>
        <v>-100000</v>
      </c>
      <c r="D14" s="1" t="s">
        <v>15</v>
      </c>
      <c r="L14" s="54">
        <f>'Parameter Input'!E143</f>
        <v>17</v>
      </c>
      <c r="M14" s="37">
        <v>0</v>
      </c>
      <c r="N14" s="37">
        <v>1</v>
      </c>
      <c r="O14" s="37">
        <f>'Parameter Input'!F143</f>
        <v>0.9</v>
      </c>
      <c r="P14" s="55">
        <f>'Parameter Input'!G143</f>
        <v>0.4</v>
      </c>
      <c r="Q14" s="4">
        <f t="shared" si="0"/>
        <v>0.99780374543478534</v>
      </c>
      <c r="R14" s="4">
        <f t="shared" si="0"/>
        <v>0.99685359315256394</v>
      </c>
      <c r="S14" s="4">
        <f t="shared" si="0"/>
        <v>0.99549347132349975</v>
      </c>
      <c r="T14" s="4">
        <f t="shared" si="0"/>
        <v>0.99354772139898062</v>
      </c>
      <c r="U14" s="4">
        <f t="shared" si="0"/>
        <v>0.99076681540580536</v>
      </c>
      <c r="V14" s="4">
        <f t="shared" si="0"/>
        <v>0.9867978615748374</v>
      </c>
      <c r="W14" s="4">
        <f t="shared" si="0"/>
        <v>0.98114509762858249</v>
      </c>
      <c r="X14" s="4">
        <f t="shared" si="0"/>
        <v>0.97311898315872036</v>
      </c>
      <c r="Y14" s="4">
        <f t="shared" si="0"/>
        <v>0.96177484161592774</v>
      </c>
      <c r="Z14" s="4">
        <f t="shared" si="0"/>
        <v>0.94584787155511363</v>
      </c>
      <c r="AA14" s="4">
        <f t="shared" si="0"/>
        <v>0.92370360150141495</v>
      </c>
      <c r="AB14" s="4">
        <f t="shared" si="0"/>
        <v>0.89334463567658451</v>
      </c>
      <c r="AC14" s="4">
        <f t="shared" si="0"/>
        <v>0.85254543874327005</v>
      </c>
      <c r="AD14" s="4">
        <f t="shared" si="0"/>
        <v>0.79921300652623883</v>
      </c>
      <c r="AE14" s="4">
        <f t="shared" si="0"/>
        <v>0.73204982249993378</v>
      </c>
      <c r="AF14" s="4">
        <f t="shared" si="0"/>
        <v>0.65145592958786691</v>
      </c>
      <c r="AG14" s="4">
        <f t="shared" si="0"/>
        <v>0.56032247880849573</v>
      </c>
      <c r="AH14" s="4">
        <f t="shared" si="0"/>
        <v>0.46411326873185343</v>
      </c>
      <c r="AI14" s="4">
        <f t="shared" si="0"/>
        <v>0.36979727595523937</v>
      </c>
      <c r="AJ14" s="4">
        <f t="shared" si="0"/>
        <v>0.28393948637231203</v>
      </c>
      <c r="AK14" s="4">
        <f t="shared" si="0"/>
        <v>0.21097259161117732</v>
      </c>
      <c r="AL14" s="4">
        <f t="shared" si="0"/>
        <v>0.15253917653798199</v>
      </c>
      <c r="AM14" s="4">
        <f t="shared" si="0"/>
        <v>0.10795188737709993</v>
      </c>
      <c r="AN14" s="4">
        <f t="shared" si="0"/>
        <v>7.5176653938091809E-2</v>
      </c>
      <c r="AO14" s="4">
        <f t="shared" si="0"/>
        <v>5.1742836177502194E-2</v>
      </c>
      <c r="AP14" s="4">
        <f t="shared" si="0"/>
        <v>3.5319190625345942E-2</v>
      </c>
      <c r="AQ14" s="4">
        <f t="shared" si="0"/>
        <v>2.3969442072658165E-2</v>
      </c>
      <c r="AR14" s="4">
        <f t="shared" si="0"/>
        <v>1.6202243558389728E-2</v>
      </c>
    </row>
    <row r="15" spans="1:44" x14ac:dyDescent="0.25">
      <c r="A15" s="24" t="s">
        <v>79</v>
      </c>
      <c r="B15" s="92">
        <f>'Parameter Input'!$L$186</f>
        <v>0.06</v>
      </c>
      <c r="C15" s="91">
        <f>'Parameter Input'!$M$186</f>
        <v>0.06</v>
      </c>
      <c r="D15" s="1" t="s">
        <v>57</v>
      </c>
      <c r="L15" s="54">
        <f>'Parameter Input'!$O$186</f>
        <v>17</v>
      </c>
      <c r="M15" s="37">
        <v>0</v>
      </c>
      <c r="N15" s="37">
        <v>1</v>
      </c>
      <c r="O15" s="37">
        <f>'Parameter Input'!$P$186</f>
        <v>0.9</v>
      </c>
      <c r="P15" s="55">
        <f>'Parameter Input'!$Q$186</f>
        <v>0.4</v>
      </c>
      <c r="Q15" s="4">
        <f t="shared" si="0"/>
        <v>0.99780374543478534</v>
      </c>
      <c r="R15" s="4">
        <f t="shared" si="0"/>
        <v>0.99685359315256394</v>
      </c>
      <c r="S15" s="4">
        <f t="shared" si="0"/>
        <v>0.99549347132349975</v>
      </c>
      <c r="T15" s="4">
        <f t="shared" si="0"/>
        <v>0.99354772139898062</v>
      </c>
      <c r="U15" s="4">
        <f t="shared" si="0"/>
        <v>0.99076681540580536</v>
      </c>
      <c r="V15" s="4">
        <f t="shared" si="0"/>
        <v>0.9867978615748374</v>
      </c>
      <c r="W15" s="4">
        <f t="shared" si="0"/>
        <v>0.98114509762858249</v>
      </c>
      <c r="X15" s="4">
        <f t="shared" si="0"/>
        <v>0.97311898315872036</v>
      </c>
      <c r="Y15" s="4">
        <f t="shared" si="0"/>
        <v>0.96177484161592774</v>
      </c>
      <c r="Z15" s="4">
        <f t="shared" si="0"/>
        <v>0.94584787155511363</v>
      </c>
      <c r="AA15" s="4">
        <f t="shared" si="0"/>
        <v>0.92370360150141495</v>
      </c>
      <c r="AB15" s="4">
        <f t="shared" si="0"/>
        <v>0.89334463567658451</v>
      </c>
      <c r="AC15" s="4">
        <f t="shared" si="0"/>
        <v>0.85254543874327005</v>
      </c>
      <c r="AD15" s="4">
        <f t="shared" si="0"/>
        <v>0.79921300652623883</v>
      </c>
      <c r="AE15" s="4">
        <f t="shared" si="0"/>
        <v>0.73204982249993378</v>
      </c>
      <c r="AF15" s="4">
        <f t="shared" si="0"/>
        <v>0.65145592958786691</v>
      </c>
      <c r="AG15" s="4">
        <f t="shared" si="0"/>
        <v>0.56032247880849573</v>
      </c>
      <c r="AH15" s="4">
        <f t="shared" si="0"/>
        <v>0.46411326873185343</v>
      </c>
      <c r="AI15" s="4">
        <f t="shared" si="0"/>
        <v>0.36979727595523937</v>
      </c>
      <c r="AJ15" s="4">
        <f t="shared" si="0"/>
        <v>0.28393948637231203</v>
      </c>
      <c r="AK15" s="4">
        <f t="shared" si="0"/>
        <v>0.21097259161117732</v>
      </c>
      <c r="AL15" s="4">
        <f t="shared" si="0"/>
        <v>0.15253917653798199</v>
      </c>
      <c r="AM15" s="4">
        <f t="shared" si="0"/>
        <v>0.10795188737709993</v>
      </c>
      <c r="AN15" s="4">
        <f t="shared" si="0"/>
        <v>7.5176653938091809E-2</v>
      </c>
      <c r="AO15" s="4">
        <f t="shared" si="0"/>
        <v>5.1742836177502194E-2</v>
      </c>
      <c r="AP15" s="4">
        <f t="shared" si="0"/>
        <v>3.5319190625345942E-2</v>
      </c>
      <c r="AQ15" s="4">
        <f t="shared" si="0"/>
        <v>2.3969442072658165E-2</v>
      </c>
      <c r="AR15" s="4">
        <f t="shared" si="0"/>
        <v>1.6202243558389728E-2</v>
      </c>
    </row>
    <row r="16" spans="1:44" x14ac:dyDescent="0.25">
      <c r="A16" s="24" t="s">
        <v>37</v>
      </c>
      <c r="B16" s="60">
        <f>'Parameter Input'!B144</f>
        <v>1208235.294117647</v>
      </c>
      <c r="C16" s="61">
        <f>'Parameter Input'!C144</f>
        <v>1208235.294117647</v>
      </c>
      <c r="D16" s="1" t="s">
        <v>38</v>
      </c>
      <c r="L16" s="54">
        <f>'Parameter Input'!E144</f>
        <v>17</v>
      </c>
      <c r="M16" s="37">
        <v>0</v>
      </c>
      <c r="N16" s="37">
        <v>1</v>
      </c>
      <c r="O16" s="37">
        <f>'Parameter Input'!F144</f>
        <v>0.9</v>
      </c>
      <c r="P16" s="55">
        <f>'Parameter Input'!G144</f>
        <v>0.4</v>
      </c>
      <c r="Q16" s="4">
        <f t="shared" si="0"/>
        <v>0.99780374543478534</v>
      </c>
      <c r="R16" s="4">
        <f t="shared" si="0"/>
        <v>0.99685359315256394</v>
      </c>
      <c r="S16" s="4">
        <f t="shared" si="0"/>
        <v>0.99549347132349975</v>
      </c>
      <c r="T16" s="4">
        <f t="shared" si="0"/>
        <v>0.99354772139898062</v>
      </c>
      <c r="U16" s="4">
        <f t="shared" si="0"/>
        <v>0.99076681540580536</v>
      </c>
      <c r="V16" s="4">
        <f t="shared" si="0"/>
        <v>0.9867978615748374</v>
      </c>
      <c r="W16" s="4">
        <f t="shared" si="0"/>
        <v>0.98114509762858249</v>
      </c>
      <c r="X16" s="4">
        <f t="shared" si="0"/>
        <v>0.97311898315872036</v>
      </c>
      <c r="Y16" s="4">
        <f t="shared" si="0"/>
        <v>0.96177484161592774</v>
      </c>
      <c r="Z16" s="4">
        <f t="shared" si="0"/>
        <v>0.94584787155511363</v>
      </c>
      <c r="AA16" s="4">
        <f t="shared" si="0"/>
        <v>0.92370360150141495</v>
      </c>
      <c r="AB16" s="4">
        <f t="shared" si="0"/>
        <v>0.89334463567658451</v>
      </c>
      <c r="AC16" s="4">
        <f t="shared" si="0"/>
        <v>0.85254543874327005</v>
      </c>
      <c r="AD16" s="4">
        <f t="shared" si="0"/>
        <v>0.79921300652623883</v>
      </c>
      <c r="AE16" s="4">
        <f t="shared" si="0"/>
        <v>0.73204982249993378</v>
      </c>
      <c r="AF16" s="4">
        <f t="shared" si="0"/>
        <v>0.65145592958786691</v>
      </c>
      <c r="AG16" s="4">
        <f t="shared" si="0"/>
        <v>0.56032247880849573</v>
      </c>
      <c r="AH16" s="4">
        <f t="shared" si="0"/>
        <v>0.46411326873185343</v>
      </c>
      <c r="AI16" s="4">
        <f t="shared" si="0"/>
        <v>0.36979727595523937</v>
      </c>
      <c r="AJ16" s="4">
        <f t="shared" si="0"/>
        <v>0.28393948637231203</v>
      </c>
      <c r="AK16" s="4">
        <f t="shared" si="0"/>
        <v>0.21097259161117732</v>
      </c>
      <c r="AL16" s="4">
        <f t="shared" si="0"/>
        <v>0.15253917653798199</v>
      </c>
      <c r="AM16" s="4">
        <f t="shared" si="0"/>
        <v>0.10795188737709993</v>
      </c>
      <c r="AN16" s="4">
        <f t="shared" si="0"/>
        <v>7.5176653938091809E-2</v>
      </c>
      <c r="AO16" s="4">
        <f t="shared" si="0"/>
        <v>5.1742836177502194E-2</v>
      </c>
      <c r="AP16" s="4">
        <f t="shared" si="0"/>
        <v>3.5319190625345942E-2</v>
      </c>
      <c r="AQ16" s="4">
        <f t="shared" si="0"/>
        <v>2.3969442072658165E-2</v>
      </c>
      <c r="AR16" s="4">
        <f t="shared" si="0"/>
        <v>1.6202243558389728E-2</v>
      </c>
    </row>
    <row r="17" spans="1:44" x14ac:dyDescent="0.25">
      <c r="A17" s="24" t="s">
        <v>52</v>
      </c>
      <c r="B17" s="60">
        <f>'Parameter Input'!$L$182</f>
        <v>338823.5294117647</v>
      </c>
      <c r="C17" s="61">
        <f>'Parameter Input'!$M$182</f>
        <v>338823.5294117647</v>
      </c>
      <c r="D17" s="1" t="s">
        <v>38</v>
      </c>
      <c r="L17" s="54">
        <f>'Parameter Input'!$O$182</f>
        <v>17</v>
      </c>
      <c r="M17" s="37">
        <v>0</v>
      </c>
      <c r="N17" s="37">
        <v>1</v>
      </c>
      <c r="O17" s="37">
        <f>'Parameter Input'!$P$182</f>
        <v>0.9</v>
      </c>
      <c r="P17" s="55">
        <f>'Parameter Input'!$Q$182</f>
        <v>0.4</v>
      </c>
      <c r="Q17" s="4">
        <f t="shared" si="0"/>
        <v>0.99780374543478534</v>
      </c>
      <c r="R17" s="4">
        <f t="shared" si="0"/>
        <v>0.99685359315256394</v>
      </c>
      <c r="S17" s="4">
        <f t="shared" si="0"/>
        <v>0.99549347132349975</v>
      </c>
      <c r="T17" s="4">
        <f t="shared" si="0"/>
        <v>0.99354772139898062</v>
      </c>
      <c r="U17" s="4">
        <f t="shared" si="0"/>
        <v>0.99076681540580536</v>
      </c>
      <c r="V17" s="4">
        <f t="shared" si="0"/>
        <v>0.9867978615748374</v>
      </c>
      <c r="W17" s="4">
        <f t="shared" si="0"/>
        <v>0.98114509762858249</v>
      </c>
      <c r="X17" s="4">
        <f t="shared" si="0"/>
        <v>0.97311898315872036</v>
      </c>
      <c r="Y17" s="4">
        <f t="shared" si="0"/>
        <v>0.96177484161592774</v>
      </c>
      <c r="Z17" s="4">
        <f t="shared" si="0"/>
        <v>0.94584787155511363</v>
      </c>
      <c r="AA17" s="4">
        <f t="shared" si="0"/>
        <v>0.92370360150141495</v>
      </c>
      <c r="AB17" s="4">
        <f t="shared" si="0"/>
        <v>0.89334463567658451</v>
      </c>
      <c r="AC17" s="4">
        <f t="shared" si="0"/>
        <v>0.85254543874327005</v>
      </c>
      <c r="AD17" s="4">
        <f t="shared" si="0"/>
        <v>0.79921300652623883</v>
      </c>
      <c r="AE17" s="4">
        <f t="shared" si="0"/>
        <v>0.73204982249993378</v>
      </c>
      <c r="AF17" s="4">
        <f t="shared" si="0"/>
        <v>0.65145592958786691</v>
      </c>
      <c r="AG17" s="4">
        <f t="shared" si="0"/>
        <v>0.56032247880849573</v>
      </c>
      <c r="AH17" s="4">
        <f t="shared" si="0"/>
        <v>0.46411326873185343</v>
      </c>
      <c r="AI17" s="4">
        <f t="shared" si="0"/>
        <v>0.36979727595523937</v>
      </c>
      <c r="AJ17" s="4">
        <f t="shared" si="0"/>
        <v>0.28393948637231203</v>
      </c>
      <c r="AK17" s="4">
        <f t="shared" si="0"/>
        <v>0.21097259161117732</v>
      </c>
      <c r="AL17" s="4">
        <f t="shared" si="0"/>
        <v>0.15253917653798199</v>
      </c>
      <c r="AM17" s="4">
        <f t="shared" si="0"/>
        <v>0.10795188737709993</v>
      </c>
      <c r="AN17" s="4">
        <f t="shared" si="0"/>
        <v>7.5176653938091809E-2</v>
      </c>
      <c r="AO17" s="4">
        <f t="shared" si="0"/>
        <v>5.1742836177502194E-2</v>
      </c>
      <c r="AP17" s="4">
        <f t="shared" si="0"/>
        <v>3.5319190625345942E-2</v>
      </c>
      <c r="AQ17" s="4">
        <f t="shared" si="0"/>
        <v>2.3969442072658165E-2</v>
      </c>
      <c r="AR17" s="4">
        <f t="shared" si="0"/>
        <v>1.6202243558389728E-2</v>
      </c>
    </row>
    <row r="18" spans="1:44" x14ac:dyDescent="0.25">
      <c r="A18" s="24" t="s">
        <v>273</v>
      </c>
      <c r="B18" s="92">
        <f>'Parameter Input'!B149</f>
        <v>0.8458018624557011</v>
      </c>
      <c r="C18" s="61">
        <f>'Parameter Input'!C149</f>
        <v>0.8458018624557011</v>
      </c>
      <c r="D18" s="1" t="s">
        <v>76</v>
      </c>
      <c r="L18" s="54">
        <f>'Parameter Input'!E149</f>
        <v>17</v>
      </c>
      <c r="M18" s="37">
        <v>0</v>
      </c>
      <c r="N18" s="37">
        <v>1</v>
      </c>
      <c r="O18" s="37">
        <f>'Parameter Input'!F149</f>
        <v>0.9</v>
      </c>
      <c r="P18" s="55">
        <f>'Parameter Input'!G149</f>
        <v>0.4</v>
      </c>
      <c r="Q18" s="4">
        <f t="shared" si="0"/>
        <v>0.99780374543478534</v>
      </c>
      <c r="R18" s="4">
        <f t="shared" si="0"/>
        <v>0.99685359315256394</v>
      </c>
      <c r="S18" s="4">
        <f t="shared" si="0"/>
        <v>0.99549347132349975</v>
      </c>
      <c r="T18" s="4">
        <f t="shared" si="0"/>
        <v>0.99354772139898062</v>
      </c>
      <c r="U18" s="4">
        <f t="shared" si="0"/>
        <v>0.99076681540580536</v>
      </c>
      <c r="V18" s="4">
        <f t="shared" si="0"/>
        <v>0.9867978615748374</v>
      </c>
      <c r="W18" s="4">
        <f t="shared" si="0"/>
        <v>0.98114509762858249</v>
      </c>
      <c r="X18" s="4">
        <f t="shared" si="0"/>
        <v>0.97311898315872036</v>
      </c>
      <c r="Y18" s="4">
        <f t="shared" si="0"/>
        <v>0.96177484161592774</v>
      </c>
      <c r="Z18" s="4">
        <f t="shared" si="0"/>
        <v>0.94584787155511363</v>
      </c>
      <c r="AA18" s="4">
        <f t="shared" si="0"/>
        <v>0.92370360150141495</v>
      </c>
      <c r="AB18" s="4">
        <f t="shared" si="0"/>
        <v>0.89334463567658451</v>
      </c>
      <c r="AC18" s="4">
        <f t="shared" si="0"/>
        <v>0.85254543874327005</v>
      </c>
      <c r="AD18" s="4">
        <f t="shared" si="0"/>
        <v>0.79921300652623883</v>
      </c>
      <c r="AE18" s="4">
        <f t="shared" si="0"/>
        <v>0.73204982249993378</v>
      </c>
      <c r="AF18" s="4">
        <f t="shared" si="0"/>
        <v>0.65145592958786691</v>
      </c>
      <c r="AG18" s="4">
        <f t="shared" si="0"/>
        <v>0.56032247880849573</v>
      </c>
      <c r="AH18" s="4">
        <f t="shared" si="0"/>
        <v>0.46411326873185343</v>
      </c>
      <c r="AI18" s="4">
        <f t="shared" si="0"/>
        <v>0.36979727595523937</v>
      </c>
      <c r="AJ18" s="4">
        <f t="shared" si="0"/>
        <v>0.28393948637231203</v>
      </c>
      <c r="AK18" s="4">
        <f t="shared" si="0"/>
        <v>0.21097259161117732</v>
      </c>
      <c r="AL18" s="4">
        <f t="shared" si="0"/>
        <v>0.15253917653798199</v>
      </c>
      <c r="AM18" s="4">
        <f t="shared" si="0"/>
        <v>0.10795188737709993</v>
      </c>
      <c r="AN18" s="4">
        <f t="shared" si="0"/>
        <v>7.5176653938091809E-2</v>
      </c>
      <c r="AO18" s="4">
        <f t="shared" si="0"/>
        <v>5.1742836177502194E-2</v>
      </c>
      <c r="AP18" s="4">
        <f t="shared" si="0"/>
        <v>3.5319190625345942E-2</v>
      </c>
      <c r="AQ18" s="4">
        <f t="shared" si="0"/>
        <v>2.3969442072658165E-2</v>
      </c>
      <c r="AR18" s="4">
        <f t="shared" si="0"/>
        <v>1.6202243558389728E-2</v>
      </c>
    </row>
    <row r="19" spans="1:44" x14ac:dyDescent="0.25">
      <c r="A19" s="24" t="s">
        <v>59</v>
      </c>
      <c r="B19" s="60">
        <f>'Parameter Input'!$L$183</f>
        <v>589</v>
      </c>
      <c r="C19" s="61">
        <f>'Parameter Input'!$M$183</f>
        <v>519</v>
      </c>
      <c r="D19" s="1" t="s">
        <v>60</v>
      </c>
      <c r="L19" s="54">
        <f>'Parameter Input'!$O$183</f>
        <v>17</v>
      </c>
      <c r="M19" s="37">
        <v>0</v>
      </c>
      <c r="N19" s="37">
        <v>1</v>
      </c>
      <c r="O19" s="37">
        <f>'Parameter Input'!$P$183</f>
        <v>0.9</v>
      </c>
      <c r="P19" s="55">
        <f>'Parameter Input'!$Q$183</f>
        <v>0.4</v>
      </c>
      <c r="Q19" s="4">
        <f t="shared" si="0"/>
        <v>0.99780374543478534</v>
      </c>
      <c r="R19" s="4">
        <f t="shared" si="0"/>
        <v>0.99685359315256394</v>
      </c>
      <c r="S19" s="4">
        <f t="shared" si="0"/>
        <v>0.99549347132349975</v>
      </c>
      <c r="T19" s="4">
        <f t="shared" si="0"/>
        <v>0.99354772139898062</v>
      </c>
      <c r="U19" s="4">
        <f t="shared" si="0"/>
        <v>0.99076681540580536</v>
      </c>
      <c r="V19" s="4">
        <f t="shared" si="0"/>
        <v>0.9867978615748374</v>
      </c>
      <c r="W19" s="4">
        <f t="shared" si="0"/>
        <v>0.98114509762858249</v>
      </c>
      <c r="X19" s="4">
        <f t="shared" si="0"/>
        <v>0.97311898315872036</v>
      </c>
      <c r="Y19" s="4">
        <f t="shared" si="0"/>
        <v>0.96177484161592774</v>
      </c>
      <c r="Z19" s="4">
        <f t="shared" si="0"/>
        <v>0.94584787155511363</v>
      </c>
      <c r="AA19" s="4">
        <f t="shared" si="0"/>
        <v>0.92370360150141495</v>
      </c>
      <c r="AB19" s="4">
        <f t="shared" si="0"/>
        <v>0.89334463567658451</v>
      </c>
      <c r="AC19" s="4">
        <f t="shared" si="0"/>
        <v>0.85254543874327005</v>
      </c>
      <c r="AD19" s="4">
        <f t="shared" si="0"/>
        <v>0.79921300652623883</v>
      </c>
      <c r="AE19" s="4">
        <f t="shared" si="0"/>
        <v>0.73204982249993378</v>
      </c>
      <c r="AF19" s="4">
        <f t="shared" si="0"/>
        <v>0.65145592958786691</v>
      </c>
      <c r="AG19" s="4">
        <f t="shared" si="0"/>
        <v>0.56032247880849573</v>
      </c>
      <c r="AH19" s="4">
        <f t="shared" si="0"/>
        <v>0.46411326873185343</v>
      </c>
      <c r="AI19" s="4">
        <f t="shared" si="0"/>
        <v>0.36979727595523937</v>
      </c>
      <c r="AJ19" s="4">
        <f t="shared" si="0"/>
        <v>0.28393948637231203</v>
      </c>
      <c r="AK19" s="4">
        <f t="shared" si="0"/>
        <v>0.21097259161117732</v>
      </c>
      <c r="AL19" s="4">
        <f t="shared" si="0"/>
        <v>0.15253917653798199</v>
      </c>
      <c r="AM19" s="4">
        <f t="shared" si="0"/>
        <v>0.10795188737709993</v>
      </c>
      <c r="AN19" s="4">
        <f t="shared" si="0"/>
        <v>7.5176653938091809E-2</v>
      </c>
      <c r="AO19" s="4">
        <f t="shared" si="0"/>
        <v>5.1742836177502194E-2</v>
      </c>
      <c r="AP19" s="4">
        <f t="shared" si="0"/>
        <v>3.5319190625345942E-2</v>
      </c>
      <c r="AQ19" s="4">
        <f t="shared" si="0"/>
        <v>2.3969442072658165E-2</v>
      </c>
      <c r="AR19" s="4">
        <f t="shared" si="0"/>
        <v>1.6202243558389728E-2</v>
      </c>
    </row>
    <row r="20" spans="1:44" x14ac:dyDescent="0.25">
      <c r="A20" s="24" t="s">
        <v>67</v>
      </c>
      <c r="B20" s="78">
        <f>'Parameter Input'!$L$184</f>
        <v>0.189409893251579</v>
      </c>
      <c r="C20" s="61">
        <f>'Parameter Input'!$M$184</f>
        <v>0.100822065784204</v>
      </c>
      <c r="D20" s="1" t="s">
        <v>68</v>
      </c>
      <c r="L20" s="54">
        <f>'Parameter Input'!$O$184</f>
        <v>17</v>
      </c>
      <c r="M20" s="37">
        <v>0</v>
      </c>
      <c r="N20" s="37">
        <v>1</v>
      </c>
      <c r="O20" s="37">
        <f>'Parameter Input'!$P$184</f>
        <v>0.9</v>
      </c>
      <c r="P20" s="55">
        <f>'Parameter Input'!$Q$184</f>
        <v>0.4</v>
      </c>
      <c r="Q20" s="4">
        <f t="shared" si="0"/>
        <v>0.99780374543478534</v>
      </c>
      <c r="R20" s="4">
        <f t="shared" si="0"/>
        <v>0.99685359315256394</v>
      </c>
      <c r="S20" s="4">
        <f t="shared" si="0"/>
        <v>0.99549347132349975</v>
      </c>
      <c r="T20" s="4">
        <f t="shared" ref="T20:AR27" si="1">$N20+($M20-$N20)*((1/(1+EXP(-$P20*(T$9-$L20)))^$O20))</f>
        <v>0.99354772139898062</v>
      </c>
      <c r="U20" s="4">
        <f t="shared" si="1"/>
        <v>0.99076681540580536</v>
      </c>
      <c r="V20" s="4">
        <f t="shared" si="1"/>
        <v>0.9867978615748374</v>
      </c>
      <c r="W20" s="4">
        <f t="shared" si="1"/>
        <v>0.98114509762858249</v>
      </c>
      <c r="X20" s="4">
        <f t="shared" si="1"/>
        <v>0.97311898315872036</v>
      </c>
      <c r="Y20" s="4">
        <f t="shared" si="1"/>
        <v>0.96177484161592774</v>
      </c>
      <c r="Z20" s="4">
        <f t="shared" si="1"/>
        <v>0.94584787155511363</v>
      </c>
      <c r="AA20" s="4">
        <f t="shared" si="1"/>
        <v>0.92370360150141495</v>
      </c>
      <c r="AB20" s="4">
        <f t="shared" si="1"/>
        <v>0.89334463567658451</v>
      </c>
      <c r="AC20" s="4">
        <f t="shared" si="1"/>
        <v>0.85254543874327005</v>
      </c>
      <c r="AD20" s="4">
        <f t="shared" si="1"/>
        <v>0.79921300652623883</v>
      </c>
      <c r="AE20" s="4">
        <f t="shared" si="1"/>
        <v>0.73204982249993378</v>
      </c>
      <c r="AF20" s="4">
        <f t="shared" si="1"/>
        <v>0.65145592958786691</v>
      </c>
      <c r="AG20" s="4">
        <f t="shared" si="1"/>
        <v>0.56032247880849573</v>
      </c>
      <c r="AH20" s="4">
        <f t="shared" si="1"/>
        <v>0.46411326873185343</v>
      </c>
      <c r="AI20" s="4">
        <f t="shared" si="1"/>
        <v>0.36979727595523937</v>
      </c>
      <c r="AJ20" s="4">
        <f t="shared" si="1"/>
        <v>0.28393948637231203</v>
      </c>
      <c r="AK20" s="4">
        <f t="shared" si="1"/>
        <v>0.21097259161117732</v>
      </c>
      <c r="AL20" s="4">
        <f t="shared" si="1"/>
        <v>0.15253917653798199</v>
      </c>
      <c r="AM20" s="4">
        <f t="shared" si="1"/>
        <v>0.10795188737709993</v>
      </c>
      <c r="AN20" s="4">
        <f t="shared" si="1"/>
        <v>7.5176653938091809E-2</v>
      </c>
      <c r="AO20" s="4">
        <f t="shared" si="1"/>
        <v>5.1742836177502194E-2</v>
      </c>
      <c r="AP20" s="4">
        <f t="shared" si="1"/>
        <v>3.5319190625345942E-2</v>
      </c>
      <c r="AQ20" s="4">
        <f t="shared" si="1"/>
        <v>2.3969442072658165E-2</v>
      </c>
      <c r="AR20" s="4">
        <f t="shared" si="1"/>
        <v>1.6202243558389728E-2</v>
      </c>
    </row>
    <row r="21" spans="1:44" x14ac:dyDescent="0.25">
      <c r="A21" s="24" t="s">
        <v>206</v>
      </c>
      <c r="B21" s="115">
        <f>'Parameter Input'!$L$187</f>
        <v>0</v>
      </c>
      <c r="C21" s="116">
        <f>'Parameter Input'!$M$187</f>
        <v>0</v>
      </c>
      <c r="D21" s="1" t="s">
        <v>76</v>
      </c>
      <c r="L21" s="54">
        <f>'Parameter Input'!$O$187</f>
        <v>17</v>
      </c>
      <c r="M21" s="37">
        <v>0</v>
      </c>
      <c r="N21" s="37">
        <v>1</v>
      </c>
      <c r="O21" s="37">
        <f>'Parameter Input'!$P$187</f>
        <v>0.9</v>
      </c>
      <c r="P21" s="55">
        <f>'Parameter Input'!$Q$187</f>
        <v>0.4</v>
      </c>
      <c r="Q21" s="4">
        <f t="shared" ref="Q21:AR21" si="2">$N21+($M21-$N21)*((1/(1+EXP(-$P21*(Q$9-$L21)))^$O21))</f>
        <v>0.99780374543478534</v>
      </c>
      <c r="R21" s="4">
        <f t="shared" si="2"/>
        <v>0.99685359315256394</v>
      </c>
      <c r="S21" s="4">
        <f t="shared" si="2"/>
        <v>0.99549347132349975</v>
      </c>
      <c r="T21" s="4">
        <f t="shared" si="2"/>
        <v>0.99354772139898062</v>
      </c>
      <c r="U21" s="4">
        <f t="shared" si="2"/>
        <v>0.99076681540580536</v>
      </c>
      <c r="V21" s="4">
        <f t="shared" si="2"/>
        <v>0.9867978615748374</v>
      </c>
      <c r="W21" s="4">
        <f t="shared" si="2"/>
        <v>0.98114509762858249</v>
      </c>
      <c r="X21" s="4">
        <f t="shared" si="2"/>
        <v>0.97311898315872036</v>
      </c>
      <c r="Y21" s="4">
        <f t="shared" si="2"/>
        <v>0.96177484161592774</v>
      </c>
      <c r="Z21" s="4">
        <f t="shared" si="2"/>
        <v>0.94584787155511363</v>
      </c>
      <c r="AA21" s="4">
        <f t="shared" si="2"/>
        <v>0.92370360150141495</v>
      </c>
      <c r="AB21" s="4">
        <f t="shared" si="2"/>
        <v>0.89334463567658451</v>
      </c>
      <c r="AC21" s="4">
        <f t="shared" si="2"/>
        <v>0.85254543874327005</v>
      </c>
      <c r="AD21" s="4">
        <f t="shared" si="2"/>
        <v>0.79921300652623883</v>
      </c>
      <c r="AE21" s="4">
        <f t="shared" si="2"/>
        <v>0.73204982249993378</v>
      </c>
      <c r="AF21" s="4">
        <f t="shared" si="2"/>
        <v>0.65145592958786691</v>
      </c>
      <c r="AG21" s="4">
        <f t="shared" si="2"/>
        <v>0.56032247880849573</v>
      </c>
      <c r="AH21" s="4">
        <f t="shared" si="2"/>
        <v>0.46411326873185343</v>
      </c>
      <c r="AI21" s="4">
        <f t="shared" si="2"/>
        <v>0.36979727595523937</v>
      </c>
      <c r="AJ21" s="4">
        <f t="shared" si="2"/>
        <v>0.28393948637231203</v>
      </c>
      <c r="AK21" s="4">
        <f t="shared" si="2"/>
        <v>0.21097259161117732</v>
      </c>
      <c r="AL21" s="4">
        <f t="shared" si="2"/>
        <v>0.15253917653798199</v>
      </c>
      <c r="AM21" s="4">
        <f t="shared" si="2"/>
        <v>0.10795188737709993</v>
      </c>
      <c r="AN21" s="4">
        <f t="shared" si="2"/>
        <v>7.5176653938091809E-2</v>
      </c>
      <c r="AO21" s="4">
        <f t="shared" si="2"/>
        <v>5.1742836177502194E-2</v>
      </c>
      <c r="AP21" s="4">
        <f t="shared" si="2"/>
        <v>3.5319190625345942E-2</v>
      </c>
      <c r="AQ21" s="4">
        <f t="shared" si="2"/>
        <v>2.3969442072658165E-2</v>
      </c>
      <c r="AR21" s="4">
        <f t="shared" si="2"/>
        <v>1.6202243558389728E-2</v>
      </c>
    </row>
    <row r="22" spans="1:44" x14ac:dyDescent="0.25">
      <c r="A22" s="24" t="s">
        <v>41</v>
      </c>
      <c r="B22" s="60">
        <f>'Parameter Input'!$L$181</f>
        <v>25</v>
      </c>
      <c r="C22" s="61">
        <f>'Parameter Input'!$M$181</f>
        <v>25</v>
      </c>
      <c r="D22" s="1" t="s">
        <v>42</v>
      </c>
      <c r="L22" s="54">
        <f>'Parameter Input'!$O$181</f>
        <v>17</v>
      </c>
      <c r="M22" s="37">
        <v>0</v>
      </c>
      <c r="N22" s="37">
        <v>1</v>
      </c>
      <c r="O22" s="37">
        <f>'Parameter Input'!$P$181</f>
        <v>0.9</v>
      </c>
      <c r="P22" s="55">
        <f>'Parameter Input'!$Q$181</f>
        <v>0.4</v>
      </c>
      <c r="Q22" s="4">
        <f t="shared" ref="Q22:AF27" si="3">$N22+($M22-$N22)*((1/(1+EXP(-$P22*(Q$9-$L22)))^$O22))</f>
        <v>0.99780374543478534</v>
      </c>
      <c r="R22" s="4">
        <f t="shared" si="3"/>
        <v>0.99685359315256394</v>
      </c>
      <c r="S22" s="4">
        <f t="shared" si="3"/>
        <v>0.99549347132349975</v>
      </c>
      <c r="T22" s="4">
        <f t="shared" si="3"/>
        <v>0.99354772139898062</v>
      </c>
      <c r="U22" s="4">
        <f t="shared" si="3"/>
        <v>0.99076681540580536</v>
      </c>
      <c r="V22" s="4">
        <f t="shared" si="3"/>
        <v>0.9867978615748374</v>
      </c>
      <c r="W22" s="4">
        <f t="shared" si="3"/>
        <v>0.98114509762858249</v>
      </c>
      <c r="X22" s="4">
        <f t="shared" si="3"/>
        <v>0.97311898315872036</v>
      </c>
      <c r="Y22" s="4">
        <f t="shared" si="3"/>
        <v>0.96177484161592774</v>
      </c>
      <c r="Z22" s="4">
        <f t="shared" si="3"/>
        <v>0.94584787155511363</v>
      </c>
      <c r="AA22" s="4">
        <f t="shared" si="3"/>
        <v>0.92370360150141495</v>
      </c>
      <c r="AB22" s="4">
        <f t="shared" si="3"/>
        <v>0.89334463567658451</v>
      </c>
      <c r="AC22" s="4">
        <f t="shared" si="3"/>
        <v>0.85254543874327005</v>
      </c>
      <c r="AD22" s="4">
        <f t="shared" si="3"/>
        <v>0.79921300652623883</v>
      </c>
      <c r="AE22" s="4">
        <f t="shared" si="3"/>
        <v>0.73204982249993378</v>
      </c>
      <c r="AF22" s="4">
        <f t="shared" si="3"/>
        <v>0.65145592958786691</v>
      </c>
      <c r="AG22" s="4">
        <f t="shared" si="1"/>
        <v>0.56032247880849573</v>
      </c>
      <c r="AH22" s="4">
        <f t="shared" si="1"/>
        <v>0.46411326873185343</v>
      </c>
      <c r="AI22" s="4">
        <f t="shared" si="1"/>
        <v>0.36979727595523937</v>
      </c>
      <c r="AJ22" s="4">
        <f t="shared" si="1"/>
        <v>0.28393948637231203</v>
      </c>
      <c r="AK22" s="4">
        <f t="shared" si="1"/>
        <v>0.21097259161117732</v>
      </c>
      <c r="AL22" s="4">
        <f t="shared" si="1"/>
        <v>0.15253917653798199</v>
      </c>
      <c r="AM22" s="4">
        <f t="shared" si="1"/>
        <v>0.10795188737709993</v>
      </c>
      <c r="AN22" s="4">
        <f t="shared" si="1"/>
        <v>7.5176653938091809E-2</v>
      </c>
      <c r="AO22" s="4">
        <f t="shared" si="1"/>
        <v>5.1742836177502194E-2</v>
      </c>
      <c r="AP22" s="4">
        <f t="shared" si="1"/>
        <v>3.5319190625345942E-2</v>
      </c>
      <c r="AQ22" s="4">
        <f t="shared" si="1"/>
        <v>2.3969442072658165E-2</v>
      </c>
      <c r="AR22" s="4">
        <f t="shared" si="1"/>
        <v>1.6202243558389728E-2</v>
      </c>
    </row>
    <row r="23" spans="1:44" x14ac:dyDescent="0.25">
      <c r="A23" s="24" t="s">
        <v>70</v>
      </c>
      <c r="B23" s="60">
        <f>'Parameter Input'!B148</f>
        <v>25</v>
      </c>
      <c r="C23" s="61">
        <f>'Parameter Input'!C148</f>
        <v>25</v>
      </c>
      <c r="D23" s="1" t="s">
        <v>42</v>
      </c>
      <c r="L23" s="54">
        <f>'Parameter Input'!E148</f>
        <v>17</v>
      </c>
      <c r="M23" s="37">
        <v>0</v>
      </c>
      <c r="N23" s="37">
        <v>1</v>
      </c>
      <c r="O23" s="37">
        <f>'Parameter Input'!F148</f>
        <v>0.9</v>
      </c>
      <c r="P23" s="55">
        <f>'Parameter Input'!G148</f>
        <v>0.4</v>
      </c>
      <c r="Q23" s="4">
        <f t="shared" si="3"/>
        <v>0.99780374543478534</v>
      </c>
      <c r="R23" s="4">
        <f t="shared" si="3"/>
        <v>0.99685359315256394</v>
      </c>
      <c r="S23" s="4">
        <f t="shared" si="3"/>
        <v>0.99549347132349975</v>
      </c>
      <c r="T23" s="4">
        <f t="shared" si="3"/>
        <v>0.99354772139898062</v>
      </c>
      <c r="U23" s="4">
        <f t="shared" si="3"/>
        <v>0.99076681540580536</v>
      </c>
      <c r="V23" s="4">
        <f t="shared" si="3"/>
        <v>0.9867978615748374</v>
      </c>
      <c r="W23" s="4">
        <f t="shared" si="3"/>
        <v>0.98114509762858249</v>
      </c>
      <c r="X23" s="4">
        <f t="shared" si="3"/>
        <v>0.97311898315872036</v>
      </c>
      <c r="Y23" s="4">
        <f t="shared" si="3"/>
        <v>0.96177484161592774</v>
      </c>
      <c r="Z23" s="4">
        <f t="shared" si="3"/>
        <v>0.94584787155511363</v>
      </c>
      <c r="AA23" s="4">
        <f t="shared" si="3"/>
        <v>0.92370360150141495</v>
      </c>
      <c r="AB23" s="4">
        <f t="shared" si="3"/>
        <v>0.89334463567658451</v>
      </c>
      <c r="AC23" s="4">
        <f t="shared" si="3"/>
        <v>0.85254543874327005</v>
      </c>
      <c r="AD23" s="4">
        <f t="shared" si="3"/>
        <v>0.79921300652623883</v>
      </c>
      <c r="AE23" s="4">
        <f t="shared" si="3"/>
        <v>0.73204982249993378</v>
      </c>
      <c r="AF23" s="4">
        <f t="shared" si="3"/>
        <v>0.65145592958786691</v>
      </c>
      <c r="AG23" s="4">
        <f t="shared" si="1"/>
        <v>0.56032247880849573</v>
      </c>
      <c r="AH23" s="4">
        <f t="shared" si="1"/>
        <v>0.46411326873185343</v>
      </c>
      <c r="AI23" s="4">
        <f t="shared" si="1"/>
        <v>0.36979727595523937</v>
      </c>
      <c r="AJ23" s="4">
        <f t="shared" si="1"/>
        <v>0.28393948637231203</v>
      </c>
      <c r="AK23" s="4">
        <f t="shared" si="1"/>
        <v>0.21097259161117732</v>
      </c>
      <c r="AL23" s="4">
        <f t="shared" si="1"/>
        <v>0.15253917653798199</v>
      </c>
      <c r="AM23" s="4">
        <f t="shared" si="1"/>
        <v>0.10795188737709993</v>
      </c>
      <c r="AN23" s="4">
        <f t="shared" si="1"/>
        <v>7.5176653938091809E-2</v>
      </c>
      <c r="AO23" s="4">
        <f t="shared" si="1"/>
        <v>5.1742836177502194E-2</v>
      </c>
      <c r="AP23" s="4">
        <f t="shared" si="1"/>
        <v>3.5319190625345942E-2</v>
      </c>
      <c r="AQ23" s="4">
        <f t="shared" si="1"/>
        <v>2.3969442072658165E-2</v>
      </c>
      <c r="AR23" s="4">
        <f t="shared" si="1"/>
        <v>1.6202243558389728E-2</v>
      </c>
    </row>
    <row r="24" spans="1:44" x14ac:dyDescent="0.25">
      <c r="A24" s="24" t="s">
        <v>207</v>
      </c>
      <c r="B24" s="43">
        <f>'Parameter Input'!B145</f>
        <v>9450</v>
      </c>
      <c r="C24" s="44">
        <f>'Parameter Input'!C145</f>
        <v>9450</v>
      </c>
      <c r="D24" s="1" t="s">
        <v>49</v>
      </c>
      <c r="L24" s="54">
        <f>'Parameter Input'!E145</f>
        <v>17</v>
      </c>
      <c r="M24" s="37">
        <v>0</v>
      </c>
      <c r="N24" s="37">
        <v>1</v>
      </c>
      <c r="O24" s="37">
        <f>'Parameter Input'!F145</f>
        <v>0.9</v>
      </c>
      <c r="P24" s="55">
        <f>'Parameter Input'!G145</f>
        <v>0.4</v>
      </c>
      <c r="Q24" s="4">
        <f t="shared" si="3"/>
        <v>0.99780374543478534</v>
      </c>
      <c r="R24" s="4">
        <f t="shared" si="3"/>
        <v>0.99685359315256394</v>
      </c>
      <c r="S24" s="4">
        <f t="shared" si="3"/>
        <v>0.99549347132349975</v>
      </c>
      <c r="T24" s="4">
        <f t="shared" si="3"/>
        <v>0.99354772139898062</v>
      </c>
      <c r="U24" s="4">
        <f t="shared" si="3"/>
        <v>0.99076681540580536</v>
      </c>
      <c r="V24" s="4">
        <f t="shared" si="3"/>
        <v>0.9867978615748374</v>
      </c>
      <c r="W24" s="4">
        <f t="shared" si="3"/>
        <v>0.98114509762858249</v>
      </c>
      <c r="X24" s="4">
        <f t="shared" si="3"/>
        <v>0.97311898315872036</v>
      </c>
      <c r="Y24" s="4">
        <f t="shared" si="3"/>
        <v>0.96177484161592774</v>
      </c>
      <c r="Z24" s="4">
        <f t="shared" si="3"/>
        <v>0.94584787155511363</v>
      </c>
      <c r="AA24" s="4">
        <f t="shared" si="3"/>
        <v>0.92370360150141495</v>
      </c>
      <c r="AB24" s="4">
        <f t="shared" si="3"/>
        <v>0.89334463567658451</v>
      </c>
      <c r="AC24" s="4">
        <f t="shared" si="3"/>
        <v>0.85254543874327005</v>
      </c>
      <c r="AD24" s="4">
        <f t="shared" si="3"/>
        <v>0.79921300652623883</v>
      </c>
      <c r="AE24" s="4">
        <f t="shared" si="3"/>
        <v>0.73204982249993378</v>
      </c>
      <c r="AF24" s="4">
        <f t="shared" si="3"/>
        <v>0.65145592958786691</v>
      </c>
      <c r="AG24" s="4">
        <f t="shared" si="1"/>
        <v>0.56032247880849573</v>
      </c>
      <c r="AH24" s="4">
        <f t="shared" si="1"/>
        <v>0.46411326873185343</v>
      </c>
      <c r="AI24" s="4">
        <f t="shared" si="1"/>
        <v>0.36979727595523937</v>
      </c>
      <c r="AJ24" s="4">
        <f t="shared" si="1"/>
        <v>0.28393948637231203</v>
      </c>
      <c r="AK24" s="4">
        <f t="shared" si="1"/>
        <v>0.21097259161117732</v>
      </c>
      <c r="AL24" s="4">
        <f t="shared" si="1"/>
        <v>0.15253917653798199</v>
      </c>
      <c r="AM24" s="4">
        <f t="shared" si="1"/>
        <v>0.10795188737709993</v>
      </c>
      <c r="AN24" s="4">
        <f t="shared" si="1"/>
        <v>7.5176653938091809E-2</v>
      </c>
      <c r="AO24" s="4">
        <f t="shared" si="1"/>
        <v>5.1742836177502194E-2</v>
      </c>
      <c r="AP24" s="4">
        <f t="shared" si="1"/>
        <v>3.5319190625345942E-2</v>
      </c>
      <c r="AQ24" s="4">
        <f t="shared" si="1"/>
        <v>2.3969442072658165E-2</v>
      </c>
      <c r="AR24" s="4">
        <f t="shared" si="1"/>
        <v>1.6202243558389728E-2</v>
      </c>
    </row>
    <row r="25" spans="1:44" x14ac:dyDescent="0.25">
      <c r="A25" s="24" t="s">
        <v>56</v>
      </c>
      <c r="B25" s="45">
        <f>'Parameter Input'!B146</f>
        <v>0.51</v>
      </c>
      <c r="C25" s="46">
        <f>'Parameter Input'!C146</f>
        <v>0.51</v>
      </c>
      <c r="D25" s="1" t="s">
        <v>57</v>
      </c>
      <c r="L25" s="54">
        <f>'Parameter Input'!E146</f>
        <v>17</v>
      </c>
      <c r="M25" s="37">
        <v>0</v>
      </c>
      <c r="N25" s="37">
        <v>1</v>
      </c>
      <c r="O25" s="37">
        <f>'Parameter Input'!F146</f>
        <v>0.9</v>
      </c>
      <c r="P25" s="55">
        <f>'Parameter Input'!G146</f>
        <v>0.4</v>
      </c>
      <c r="Q25" s="4">
        <f t="shared" si="3"/>
        <v>0.99780374543478534</v>
      </c>
      <c r="R25" s="4">
        <f t="shared" si="3"/>
        <v>0.99685359315256394</v>
      </c>
      <c r="S25" s="4">
        <f t="shared" si="3"/>
        <v>0.99549347132349975</v>
      </c>
      <c r="T25" s="4">
        <f t="shared" si="3"/>
        <v>0.99354772139898062</v>
      </c>
      <c r="U25" s="4">
        <f t="shared" si="3"/>
        <v>0.99076681540580536</v>
      </c>
      <c r="V25" s="4">
        <f t="shared" si="3"/>
        <v>0.9867978615748374</v>
      </c>
      <c r="W25" s="4">
        <f t="shared" si="3"/>
        <v>0.98114509762858249</v>
      </c>
      <c r="X25" s="4">
        <f t="shared" si="3"/>
        <v>0.97311898315872036</v>
      </c>
      <c r="Y25" s="4">
        <f t="shared" si="3"/>
        <v>0.96177484161592774</v>
      </c>
      <c r="Z25" s="4">
        <f t="shared" si="3"/>
        <v>0.94584787155511363</v>
      </c>
      <c r="AA25" s="4">
        <f t="shared" si="3"/>
        <v>0.92370360150141495</v>
      </c>
      <c r="AB25" s="4">
        <f t="shared" si="3"/>
        <v>0.89334463567658451</v>
      </c>
      <c r="AC25" s="4">
        <f t="shared" si="3"/>
        <v>0.85254543874327005</v>
      </c>
      <c r="AD25" s="4">
        <f t="shared" si="3"/>
        <v>0.79921300652623883</v>
      </c>
      <c r="AE25" s="4">
        <f t="shared" si="3"/>
        <v>0.73204982249993378</v>
      </c>
      <c r="AF25" s="4">
        <f t="shared" si="3"/>
        <v>0.65145592958786691</v>
      </c>
      <c r="AG25" s="4">
        <f t="shared" si="1"/>
        <v>0.56032247880849573</v>
      </c>
      <c r="AH25" s="4">
        <f t="shared" si="1"/>
        <v>0.46411326873185343</v>
      </c>
      <c r="AI25" s="4">
        <f t="shared" si="1"/>
        <v>0.36979727595523937</v>
      </c>
      <c r="AJ25" s="4">
        <f t="shared" si="1"/>
        <v>0.28393948637231203</v>
      </c>
      <c r="AK25" s="4">
        <f t="shared" si="1"/>
        <v>0.21097259161117732</v>
      </c>
      <c r="AL25" s="4">
        <f t="shared" si="1"/>
        <v>0.15253917653798199</v>
      </c>
      <c r="AM25" s="4">
        <f t="shared" si="1"/>
        <v>0.10795188737709993</v>
      </c>
      <c r="AN25" s="4">
        <f t="shared" si="1"/>
        <v>7.5176653938091809E-2</v>
      </c>
      <c r="AO25" s="4">
        <f t="shared" si="1"/>
        <v>5.1742836177502194E-2</v>
      </c>
      <c r="AP25" s="4">
        <f t="shared" si="1"/>
        <v>3.5319190625345942E-2</v>
      </c>
      <c r="AQ25" s="4">
        <f t="shared" si="1"/>
        <v>2.3969442072658165E-2</v>
      </c>
      <c r="AR25" s="4">
        <f t="shared" si="1"/>
        <v>1.6202243558389728E-2</v>
      </c>
    </row>
    <row r="26" spans="1:44" x14ac:dyDescent="0.25">
      <c r="A26" s="24" t="s">
        <v>73</v>
      </c>
      <c r="B26" s="45">
        <f>'Parameter Input'!$L$185</f>
        <v>0.8</v>
      </c>
      <c r="C26" s="46">
        <f>'Parameter Input'!$M$185</f>
        <v>7.0000000000000007E-2</v>
      </c>
      <c r="D26" s="1" t="s">
        <v>57</v>
      </c>
      <c r="L26" s="54">
        <f>'Parameter Input'!$O$185</f>
        <v>17</v>
      </c>
      <c r="M26" s="37">
        <v>0</v>
      </c>
      <c r="N26" s="37">
        <v>1</v>
      </c>
      <c r="O26" s="37">
        <f>'Parameter Input'!$P$185</f>
        <v>0.9</v>
      </c>
      <c r="P26" s="55">
        <f>'Parameter Input'!$Q$185</f>
        <v>0.4</v>
      </c>
      <c r="Q26" s="4">
        <f t="shared" si="3"/>
        <v>0.99780374543478534</v>
      </c>
      <c r="R26" s="4">
        <f t="shared" si="3"/>
        <v>0.99685359315256394</v>
      </c>
      <c r="S26" s="4">
        <f t="shared" si="3"/>
        <v>0.99549347132349975</v>
      </c>
      <c r="T26" s="4">
        <f t="shared" si="3"/>
        <v>0.99354772139898062</v>
      </c>
      <c r="U26" s="4">
        <f t="shared" si="3"/>
        <v>0.99076681540580536</v>
      </c>
      <c r="V26" s="4">
        <f t="shared" si="3"/>
        <v>0.9867978615748374</v>
      </c>
      <c r="W26" s="4">
        <f t="shared" si="3"/>
        <v>0.98114509762858249</v>
      </c>
      <c r="X26" s="4">
        <f t="shared" si="3"/>
        <v>0.97311898315872036</v>
      </c>
      <c r="Y26" s="4">
        <f t="shared" si="3"/>
        <v>0.96177484161592774</v>
      </c>
      <c r="Z26" s="4">
        <f t="shared" si="3"/>
        <v>0.94584787155511363</v>
      </c>
      <c r="AA26" s="4">
        <f t="shared" si="3"/>
        <v>0.92370360150141495</v>
      </c>
      <c r="AB26" s="4">
        <f t="shared" si="3"/>
        <v>0.89334463567658451</v>
      </c>
      <c r="AC26" s="4">
        <f t="shared" si="3"/>
        <v>0.85254543874327005</v>
      </c>
      <c r="AD26" s="4">
        <f t="shared" si="3"/>
        <v>0.79921300652623883</v>
      </c>
      <c r="AE26" s="4">
        <f t="shared" si="3"/>
        <v>0.73204982249993378</v>
      </c>
      <c r="AF26" s="4">
        <f t="shared" si="3"/>
        <v>0.65145592958786691</v>
      </c>
      <c r="AG26" s="4">
        <f t="shared" si="1"/>
        <v>0.56032247880849573</v>
      </c>
      <c r="AH26" s="4">
        <f t="shared" si="1"/>
        <v>0.46411326873185343</v>
      </c>
      <c r="AI26" s="4">
        <f t="shared" si="1"/>
        <v>0.36979727595523937</v>
      </c>
      <c r="AJ26" s="4">
        <f t="shared" si="1"/>
        <v>0.28393948637231203</v>
      </c>
      <c r="AK26" s="4">
        <f t="shared" si="1"/>
        <v>0.21097259161117732</v>
      </c>
      <c r="AL26" s="4">
        <f t="shared" si="1"/>
        <v>0.15253917653798199</v>
      </c>
      <c r="AM26" s="4">
        <f t="shared" si="1"/>
        <v>0.10795188737709993</v>
      </c>
      <c r="AN26" s="4">
        <f t="shared" si="1"/>
        <v>7.5176653938091809E-2</v>
      </c>
      <c r="AO26" s="4">
        <f t="shared" si="1"/>
        <v>5.1742836177502194E-2</v>
      </c>
      <c r="AP26" s="4">
        <f t="shared" si="1"/>
        <v>3.5319190625345942E-2</v>
      </c>
      <c r="AQ26" s="4">
        <f t="shared" si="1"/>
        <v>2.3969442072658165E-2</v>
      </c>
      <c r="AR26" s="4">
        <f t="shared" si="1"/>
        <v>1.6202243558389728E-2</v>
      </c>
    </row>
    <row r="27" spans="1:44" ht="15.75" thickBot="1" x14ac:dyDescent="0.3">
      <c r="A27" s="24" t="s">
        <v>64</v>
      </c>
      <c r="B27" s="49">
        <f>'Parameter Input'!B147</f>
        <v>120000</v>
      </c>
      <c r="C27" s="50">
        <f>'Parameter Input'!C147</f>
        <v>120000</v>
      </c>
      <c r="D27" s="1" t="s">
        <v>65</v>
      </c>
      <c r="L27" s="56">
        <f>'Parameter Input'!E147</f>
        <v>17</v>
      </c>
      <c r="M27" s="57">
        <v>0</v>
      </c>
      <c r="N27" s="57">
        <v>1</v>
      </c>
      <c r="O27" s="57">
        <f>'Parameter Input'!F147</f>
        <v>0.9</v>
      </c>
      <c r="P27" s="58">
        <f>'Parameter Input'!G147</f>
        <v>0.4</v>
      </c>
      <c r="Q27" s="4">
        <f t="shared" si="3"/>
        <v>0.99780374543478534</v>
      </c>
      <c r="R27" s="4">
        <f t="shared" si="3"/>
        <v>0.99685359315256394</v>
      </c>
      <c r="S27" s="4">
        <f t="shared" si="3"/>
        <v>0.99549347132349975</v>
      </c>
      <c r="T27" s="4">
        <f t="shared" si="3"/>
        <v>0.99354772139898062</v>
      </c>
      <c r="U27" s="4">
        <f t="shared" si="3"/>
        <v>0.99076681540580536</v>
      </c>
      <c r="V27" s="4">
        <f t="shared" si="3"/>
        <v>0.9867978615748374</v>
      </c>
      <c r="W27" s="4">
        <f t="shared" si="3"/>
        <v>0.98114509762858249</v>
      </c>
      <c r="X27" s="4">
        <f t="shared" si="3"/>
        <v>0.97311898315872036</v>
      </c>
      <c r="Y27" s="4">
        <f t="shared" si="3"/>
        <v>0.96177484161592774</v>
      </c>
      <c r="Z27" s="4">
        <f t="shared" si="3"/>
        <v>0.94584787155511363</v>
      </c>
      <c r="AA27" s="4">
        <f t="shared" si="3"/>
        <v>0.92370360150141495</v>
      </c>
      <c r="AB27" s="4">
        <f t="shared" si="3"/>
        <v>0.89334463567658451</v>
      </c>
      <c r="AC27" s="4">
        <f t="shared" si="3"/>
        <v>0.85254543874327005</v>
      </c>
      <c r="AD27" s="4">
        <f t="shared" si="3"/>
        <v>0.79921300652623883</v>
      </c>
      <c r="AE27" s="4">
        <f t="shared" si="3"/>
        <v>0.73204982249993378</v>
      </c>
      <c r="AF27" s="4">
        <f t="shared" si="3"/>
        <v>0.65145592958786691</v>
      </c>
      <c r="AG27" s="4">
        <f t="shared" si="1"/>
        <v>0.56032247880849573</v>
      </c>
      <c r="AH27" s="4">
        <f t="shared" si="1"/>
        <v>0.46411326873185343</v>
      </c>
      <c r="AI27" s="4">
        <f t="shared" si="1"/>
        <v>0.36979727595523937</v>
      </c>
      <c r="AJ27" s="4">
        <f t="shared" si="1"/>
        <v>0.28393948637231203</v>
      </c>
      <c r="AK27" s="4">
        <f t="shared" si="1"/>
        <v>0.21097259161117732</v>
      </c>
      <c r="AL27" s="4">
        <f t="shared" si="1"/>
        <v>0.15253917653798199</v>
      </c>
      <c r="AM27" s="4">
        <f t="shared" si="1"/>
        <v>0.10795188737709993</v>
      </c>
      <c r="AN27" s="4">
        <f t="shared" si="1"/>
        <v>7.5176653938091809E-2</v>
      </c>
      <c r="AO27" s="4">
        <f t="shared" si="1"/>
        <v>5.1742836177502194E-2</v>
      </c>
      <c r="AP27" s="4">
        <f t="shared" si="1"/>
        <v>3.5319190625345942E-2</v>
      </c>
      <c r="AQ27" s="4">
        <f t="shared" si="1"/>
        <v>2.3969442072658165E-2</v>
      </c>
      <c r="AR27" s="4">
        <f t="shared" si="1"/>
        <v>1.6202243558389728E-2</v>
      </c>
    </row>
    <row r="28" spans="1:44" x14ac:dyDescent="0.25">
      <c r="A28" s="25"/>
      <c r="B28" s="40"/>
    </row>
    <row r="29" spans="1:44" ht="15.75" thickBot="1" x14ac:dyDescent="0.3"/>
    <row r="30" spans="1:44" ht="15.75" thickBot="1" x14ac:dyDescent="0.3">
      <c r="A30" s="26" t="s">
        <v>208</v>
      </c>
      <c r="B30" s="27">
        <v>2023</v>
      </c>
      <c r="C30" s="27">
        <v>2024</v>
      </c>
      <c r="D30" s="27">
        <v>2025</v>
      </c>
      <c r="E30" s="27">
        <v>2026</v>
      </c>
      <c r="F30" s="27">
        <v>2027</v>
      </c>
      <c r="G30" s="27">
        <v>2028</v>
      </c>
      <c r="H30" s="27">
        <v>2029</v>
      </c>
      <c r="I30" s="27">
        <v>2030</v>
      </c>
      <c r="J30" s="27">
        <v>2031</v>
      </c>
      <c r="K30" s="27">
        <v>2032</v>
      </c>
      <c r="L30" s="27">
        <v>2033</v>
      </c>
      <c r="M30" s="27">
        <v>2034</v>
      </c>
      <c r="N30" s="27">
        <v>2035</v>
      </c>
      <c r="O30" s="27">
        <v>2036</v>
      </c>
      <c r="P30" s="27">
        <v>2037</v>
      </c>
      <c r="Q30" s="27">
        <v>2038</v>
      </c>
      <c r="R30" s="27">
        <v>2039</v>
      </c>
      <c r="S30" s="27">
        <v>2040</v>
      </c>
      <c r="T30" s="27">
        <v>2041</v>
      </c>
      <c r="U30" s="27">
        <v>2042</v>
      </c>
      <c r="V30" s="27">
        <v>2043</v>
      </c>
      <c r="W30" s="27">
        <v>2044</v>
      </c>
      <c r="X30" s="27">
        <v>2045</v>
      </c>
      <c r="Y30" s="27">
        <v>2046</v>
      </c>
      <c r="Z30" s="27">
        <v>2047</v>
      </c>
      <c r="AA30" s="27">
        <v>2048</v>
      </c>
      <c r="AB30" s="27">
        <v>2049</v>
      </c>
      <c r="AC30" s="28">
        <v>2050</v>
      </c>
    </row>
    <row r="31" spans="1:44" x14ac:dyDescent="0.25">
      <c r="A31" s="29" t="str">
        <f t="shared" ref="A31:A40" si="4">A11</f>
        <v>Capex vehicle</v>
      </c>
      <c r="B31" s="62">
        <f t="shared" ref="B31:B39" si="5">$B11+($C11-$B11)*(1-Q11)</f>
        <v>29973644.945217423</v>
      </c>
      <c r="C31" s="62">
        <f t="shared" ref="C31:C39" si="6">$B11+($C11-$B11)*(1-R11)</f>
        <v>29962243.117830768</v>
      </c>
      <c r="D31" s="62">
        <f t="shared" ref="D31:D39" si="7">$B11+($C11-$B11)*(1-S11)</f>
        <v>29945921.655881997</v>
      </c>
      <c r="E31" s="62">
        <f t="shared" ref="E31:E39" si="8">$B11+($C11-$B11)*(1-T11)</f>
        <v>29922572.656787768</v>
      </c>
      <c r="F31" s="62">
        <f t="shared" ref="F31:F39" si="9">$B11+($C11-$B11)*(1-U11)</f>
        <v>29889201.784869663</v>
      </c>
      <c r="G31" s="62">
        <f t="shared" ref="G31:G39" si="10">$B11+($C11-$B11)*(1-V11)</f>
        <v>29841574.338898048</v>
      </c>
      <c r="H31" s="62">
        <f t="shared" ref="H31:H39" si="11">$B11+($C11-$B11)*(1-W11)</f>
        <v>29773741.171542991</v>
      </c>
      <c r="I31" s="62">
        <f t="shared" ref="I31:I39" si="12">$B11+($C11-$B11)*(1-X11)</f>
        <v>29677427.797904644</v>
      </c>
      <c r="J31" s="62">
        <f t="shared" ref="J31:J39" si="13">$B11+($C11-$B11)*(1-Y11)</f>
        <v>29541298.099391133</v>
      </c>
      <c r="K31" s="62">
        <f t="shared" ref="K31:K39" si="14">$B11+($C11-$B11)*(1-Z11)</f>
        <v>29350174.458661363</v>
      </c>
      <c r="L31" s="62">
        <f t="shared" ref="L31:L39" si="15">$B11+($C11-$B11)*(1-AA11)</f>
        <v>29084443.218016978</v>
      </c>
      <c r="M31" s="62">
        <f t="shared" ref="M31:M39" si="16">$B11+($C11-$B11)*(1-AB11)</f>
        <v>28720135.628119014</v>
      </c>
      <c r="N31" s="62">
        <f t="shared" ref="N31:N39" si="17">$B11+($C11-$B11)*(1-AC11)</f>
        <v>28230545.26491924</v>
      </c>
      <c r="O31" s="62">
        <f t="shared" ref="O31:O39" si="18">$B11+($C11-$B11)*(1-AD11)</f>
        <v>27590556.078314867</v>
      </c>
      <c r="P31" s="62">
        <f t="shared" ref="P31:P39" si="19">$B11+($C11-$B11)*(1-AE11)</f>
        <v>26784597.869999204</v>
      </c>
      <c r="Q31" s="62">
        <f t="shared" ref="Q31:Q39" si="20">$B11+($C11-$B11)*(1-AF11)</f>
        <v>25817471.155054402</v>
      </c>
      <c r="R31" s="62">
        <f t="shared" ref="R31:R39" si="21">$B11+($C11-$B11)*(1-AG11)</f>
        <v>24723869.74570195</v>
      </c>
      <c r="S31" s="62">
        <f t="shared" ref="S31:S39" si="22">$B11+($C11-$B11)*(1-AH11)</f>
        <v>23569359.224782243</v>
      </c>
      <c r="T31" s="62">
        <f t="shared" ref="T31:T39" si="23">$B11+($C11-$B11)*(1-AI11)</f>
        <v>22437567.311462872</v>
      </c>
      <c r="U31" s="62">
        <f t="shared" ref="U31:U39" si="24">$B11+($C11-$B11)*(1-AJ11)</f>
        <v>21407273.836467743</v>
      </c>
      <c r="V31" s="62">
        <f t="shared" ref="V31:V39" si="25">$B11+($C11-$B11)*(1-AK11)</f>
        <v>20531671.099334128</v>
      </c>
      <c r="W31" s="62">
        <f t="shared" ref="W31:W39" si="26">$B11+($C11-$B11)*(1-AL11)</f>
        <v>19830470.118455783</v>
      </c>
      <c r="X31" s="62">
        <f t="shared" ref="X31:X39" si="27">$B11+($C11-$B11)*(1-AM11)</f>
        <v>19295422.648525201</v>
      </c>
      <c r="Y31" s="62">
        <f t="shared" ref="Y31:Y39" si="28">$B11+($C11-$B11)*(1-AN11)</f>
        <v>18902119.8472571</v>
      </c>
      <c r="Z31" s="62">
        <f t="shared" ref="Z31:Z39" si="29">$B11+($C11-$B11)*(1-AO11)</f>
        <v>18620914.034130026</v>
      </c>
      <c r="AA31" s="62">
        <f t="shared" ref="AA31:AA39" si="30">$B11+($C11-$B11)*(1-AP11)</f>
        <v>18423830.287504151</v>
      </c>
      <c r="AB31" s="62">
        <f t="shared" ref="AB31:AB39" si="31">$B11+($C11-$B11)*(1-AQ11)</f>
        <v>18287633.304871898</v>
      </c>
      <c r="AC31" s="62">
        <f t="shared" ref="AC31:AC39" si="32">$B11+($C11-$B11)*(1-AR11)</f>
        <v>18194426.922700677</v>
      </c>
    </row>
    <row r="32" spans="1:44" x14ac:dyDescent="0.25">
      <c r="A32" s="30" t="str">
        <f t="shared" si="4"/>
        <v>Residual value (vehicle)</v>
      </c>
      <c r="B32" s="62">
        <f t="shared" si="5"/>
        <v>-1500658.8763695643</v>
      </c>
      <c r="C32" s="62">
        <f t="shared" si="6"/>
        <v>-1500943.9220542307</v>
      </c>
      <c r="D32" s="62">
        <f t="shared" si="7"/>
        <v>-1501351.95860295</v>
      </c>
      <c r="E32" s="62">
        <f t="shared" si="8"/>
        <v>-1501935.6835803059</v>
      </c>
      <c r="F32" s="62">
        <f t="shared" si="9"/>
        <v>-1502769.9553782584</v>
      </c>
      <c r="G32" s="62">
        <f t="shared" si="10"/>
        <v>-1503960.6415275487</v>
      </c>
      <c r="H32" s="62">
        <f t="shared" si="11"/>
        <v>-1505656.4707114252</v>
      </c>
      <c r="I32" s="62">
        <f t="shared" si="12"/>
        <v>-1508064.3050523838</v>
      </c>
      <c r="J32" s="62">
        <f t="shared" si="13"/>
        <v>-1511467.5475152216</v>
      </c>
      <c r="K32" s="62">
        <f t="shared" si="14"/>
        <v>-1516245.6385334658</v>
      </c>
      <c r="L32" s="62">
        <f t="shared" si="15"/>
        <v>-1522888.9195495755</v>
      </c>
      <c r="M32" s="62">
        <f t="shared" si="16"/>
        <v>-1531996.6092970246</v>
      </c>
      <c r="N32" s="62">
        <f t="shared" si="17"/>
        <v>-1544236.368377019</v>
      </c>
      <c r="O32" s="62">
        <f t="shared" si="18"/>
        <v>-1560236.0980421284</v>
      </c>
      <c r="P32" s="62">
        <f t="shared" si="19"/>
        <v>-1580385.0532500199</v>
      </c>
      <c r="Q32" s="62">
        <f t="shared" si="20"/>
        <v>-1604563.22112364</v>
      </c>
      <c r="R32" s="62">
        <f t="shared" si="21"/>
        <v>-1631903.2563574512</v>
      </c>
      <c r="S32" s="62">
        <f t="shared" si="22"/>
        <v>-1660766.019380444</v>
      </c>
      <c r="T32" s="62">
        <f t="shared" si="23"/>
        <v>-1689060.8172134282</v>
      </c>
      <c r="U32" s="62">
        <f t="shared" si="24"/>
        <v>-1714818.1540883065</v>
      </c>
      <c r="V32" s="62">
        <f t="shared" si="25"/>
        <v>-1736708.2225166468</v>
      </c>
      <c r="W32" s="62">
        <f t="shared" si="26"/>
        <v>-1754238.2470386054</v>
      </c>
      <c r="X32" s="62">
        <f t="shared" si="27"/>
        <v>-1767614.43378687</v>
      </c>
      <c r="Y32" s="62">
        <f t="shared" si="28"/>
        <v>-1777447.0038185725</v>
      </c>
      <c r="Z32" s="62">
        <f t="shared" si="29"/>
        <v>-1784477.1491467494</v>
      </c>
      <c r="AA32" s="62">
        <f t="shared" si="30"/>
        <v>-1789404.2428123963</v>
      </c>
      <c r="AB32" s="62">
        <f t="shared" si="31"/>
        <v>-1792809.1673782025</v>
      </c>
      <c r="AC32" s="62">
        <f t="shared" si="32"/>
        <v>-1795139.3269324831</v>
      </c>
    </row>
    <row r="33" spans="1:29" x14ac:dyDescent="0.25">
      <c r="A33" s="30" t="str">
        <f t="shared" si="4"/>
        <v>Capex costumization</v>
      </c>
      <c r="B33" s="62">
        <f t="shared" si="5"/>
        <v>1000000</v>
      </c>
      <c r="C33" s="62">
        <f t="shared" si="6"/>
        <v>1000000</v>
      </c>
      <c r="D33" s="62">
        <f t="shared" si="7"/>
        <v>1000000</v>
      </c>
      <c r="E33" s="62">
        <f t="shared" si="8"/>
        <v>1000000</v>
      </c>
      <c r="F33" s="62">
        <f t="shared" si="9"/>
        <v>1000000</v>
      </c>
      <c r="G33" s="62">
        <f t="shared" si="10"/>
        <v>1000000</v>
      </c>
      <c r="H33" s="62">
        <f t="shared" si="11"/>
        <v>1000000</v>
      </c>
      <c r="I33" s="62">
        <f t="shared" si="12"/>
        <v>1000000</v>
      </c>
      <c r="J33" s="62">
        <f t="shared" si="13"/>
        <v>1000000</v>
      </c>
      <c r="K33" s="62">
        <f t="shared" si="14"/>
        <v>1000000</v>
      </c>
      <c r="L33" s="62">
        <f t="shared" si="15"/>
        <v>1000000</v>
      </c>
      <c r="M33" s="62">
        <f t="shared" si="16"/>
        <v>1000000</v>
      </c>
      <c r="N33" s="62">
        <f t="shared" si="17"/>
        <v>1000000</v>
      </c>
      <c r="O33" s="62">
        <f t="shared" si="18"/>
        <v>1000000</v>
      </c>
      <c r="P33" s="62">
        <f t="shared" si="19"/>
        <v>1000000</v>
      </c>
      <c r="Q33" s="62">
        <f t="shared" si="20"/>
        <v>1000000</v>
      </c>
      <c r="R33" s="62">
        <f t="shared" si="21"/>
        <v>1000000</v>
      </c>
      <c r="S33" s="62">
        <f t="shared" si="22"/>
        <v>1000000</v>
      </c>
      <c r="T33" s="62">
        <f t="shared" si="23"/>
        <v>1000000</v>
      </c>
      <c r="U33" s="62">
        <f t="shared" si="24"/>
        <v>1000000</v>
      </c>
      <c r="V33" s="62">
        <f t="shared" si="25"/>
        <v>1000000</v>
      </c>
      <c r="W33" s="62">
        <f t="shared" si="26"/>
        <v>1000000</v>
      </c>
      <c r="X33" s="62">
        <f t="shared" si="27"/>
        <v>1000000</v>
      </c>
      <c r="Y33" s="62">
        <f t="shared" si="28"/>
        <v>1000000</v>
      </c>
      <c r="Z33" s="62">
        <f t="shared" si="29"/>
        <v>1000000</v>
      </c>
      <c r="AA33" s="62">
        <f t="shared" si="30"/>
        <v>1000000</v>
      </c>
      <c r="AB33" s="62">
        <f t="shared" si="31"/>
        <v>1000000</v>
      </c>
      <c r="AC33" s="62">
        <f t="shared" si="32"/>
        <v>1000000</v>
      </c>
    </row>
    <row r="34" spans="1:29" x14ac:dyDescent="0.25">
      <c r="A34" s="30" t="str">
        <f t="shared" si="4"/>
        <v>Residual value (costumization)</v>
      </c>
      <c r="B34" s="62">
        <f t="shared" si="5"/>
        <v>-100000</v>
      </c>
      <c r="C34" s="62">
        <f t="shared" si="6"/>
        <v>-100000</v>
      </c>
      <c r="D34" s="62">
        <f t="shared" si="7"/>
        <v>-100000</v>
      </c>
      <c r="E34" s="62">
        <f t="shared" si="8"/>
        <v>-100000</v>
      </c>
      <c r="F34" s="62">
        <f t="shared" si="9"/>
        <v>-100000</v>
      </c>
      <c r="G34" s="62">
        <f t="shared" si="10"/>
        <v>-100000</v>
      </c>
      <c r="H34" s="62">
        <f t="shared" si="11"/>
        <v>-100000</v>
      </c>
      <c r="I34" s="62">
        <f t="shared" si="12"/>
        <v>-100000</v>
      </c>
      <c r="J34" s="62">
        <f t="shared" si="13"/>
        <v>-100000</v>
      </c>
      <c r="K34" s="62">
        <f t="shared" si="14"/>
        <v>-100000</v>
      </c>
      <c r="L34" s="62">
        <f t="shared" si="15"/>
        <v>-100000</v>
      </c>
      <c r="M34" s="62">
        <f t="shared" si="16"/>
        <v>-100000</v>
      </c>
      <c r="N34" s="62">
        <f t="shared" si="17"/>
        <v>-100000</v>
      </c>
      <c r="O34" s="62">
        <f t="shared" si="18"/>
        <v>-100000</v>
      </c>
      <c r="P34" s="62">
        <f t="shared" si="19"/>
        <v>-100000</v>
      </c>
      <c r="Q34" s="62">
        <f t="shared" si="20"/>
        <v>-100000</v>
      </c>
      <c r="R34" s="62">
        <f t="shared" si="21"/>
        <v>-100000</v>
      </c>
      <c r="S34" s="62">
        <f t="shared" si="22"/>
        <v>-100000</v>
      </c>
      <c r="T34" s="62">
        <f t="shared" si="23"/>
        <v>-100000</v>
      </c>
      <c r="U34" s="62">
        <f t="shared" si="24"/>
        <v>-100000</v>
      </c>
      <c r="V34" s="62">
        <f t="shared" si="25"/>
        <v>-100000</v>
      </c>
      <c r="W34" s="62">
        <f t="shared" si="26"/>
        <v>-100000</v>
      </c>
      <c r="X34" s="62">
        <f t="shared" si="27"/>
        <v>-100000</v>
      </c>
      <c r="Y34" s="62">
        <f t="shared" si="28"/>
        <v>-100000</v>
      </c>
      <c r="Z34" s="62">
        <f t="shared" si="29"/>
        <v>-100000</v>
      </c>
      <c r="AA34" s="62">
        <f t="shared" si="30"/>
        <v>-100000</v>
      </c>
      <c r="AB34" s="62">
        <f t="shared" si="31"/>
        <v>-100000</v>
      </c>
      <c r="AC34" s="62">
        <f t="shared" si="32"/>
        <v>-100000</v>
      </c>
    </row>
    <row r="35" spans="1:29" x14ac:dyDescent="0.25">
      <c r="A35" s="30" t="str">
        <f t="shared" si="4"/>
        <v>WACC</v>
      </c>
      <c r="B35" s="62">
        <f t="shared" si="5"/>
        <v>0.06</v>
      </c>
      <c r="C35" s="62">
        <f t="shared" si="6"/>
        <v>0.06</v>
      </c>
      <c r="D35" s="62">
        <f t="shared" si="7"/>
        <v>0.06</v>
      </c>
      <c r="E35" s="62">
        <f t="shared" si="8"/>
        <v>0.06</v>
      </c>
      <c r="F35" s="62">
        <f t="shared" si="9"/>
        <v>0.06</v>
      </c>
      <c r="G35" s="62">
        <f t="shared" si="10"/>
        <v>0.06</v>
      </c>
      <c r="H35" s="62">
        <f t="shared" si="11"/>
        <v>0.06</v>
      </c>
      <c r="I35" s="62">
        <f t="shared" si="12"/>
        <v>0.06</v>
      </c>
      <c r="J35" s="62">
        <f t="shared" si="13"/>
        <v>0.06</v>
      </c>
      <c r="K35" s="62">
        <f t="shared" si="14"/>
        <v>0.06</v>
      </c>
      <c r="L35" s="62">
        <f t="shared" si="15"/>
        <v>0.06</v>
      </c>
      <c r="M35" s="62">
        <f t="shared" si="16"/>
        <v>0.06</v>
      </c>
      <c r="N35" s="62">
        <f t="shared" si="17"/>
        <v>0.06</v>
      </c>
      <c r="O35" s="62">
        <f t="shared" si="18"/>
        <v>0.06</v>
      </c>
      <c r="P35" s="62">
        <f t="shared" si="19"/>
        <v>0.06</v>
      </c>
      <c r="Q35" s="62">
        <f t="shared" si="20"/>
        <v>0.06</v>
      </c>
      <c r="R35" s="62">
        <f t="shared" si="21"/>
        <v>0.06</v>
      </c>
      <c r="S35" s="62">
        <f t="shared" si="22"/>
        <v>0.06</v>
      </c>
      <c r="T35" s="62">
        <f t="shared" si="23"/>
        <v>0.06</v>
      </c>
      <c r="U35" s="62">
        <f t="shared" si="24"/>
        <v>0.06</v>
      </c>
      <c r="V35" s="62">
        <f t="shared" si="25"/>
        <v>0.06</v>
      </c>
      <c r="W35" s="62">
        <f t="shared" si="26"/>
        <v>0.06</v>
      </c>
      <c r="X35" s="62">
        <f t="shared" si="27"/>
        <v>0.06</v>
      </c>
      <c r="Y35" s="62">
        <f t="shared" si="28"/>
        <v>0.06</v>
      </c>
      <c r="Z35" s="62">
        <f t="shared" si="29"/>
        <v>0.06</v>
      </c>
      <c r="AA35" s="62">
        <f t="shared" si="30"/>
        <v>0.06</v>
      </c>
      <c r="AB35" s="62">
        <f t="shared" si="31"/>
        <v>0.06</v>
      </c>
      <c r="AC35" s="62">
        <f t="shared" si="32"/>
        <v>0.06</v>
      </c>
    </row>
    <row r="36" spans="1:29" x14ac:dyDescent="0.25">
      <c r="A36" s="30" t="str">
        <f t="shared" si="4"/>
        <v>Opex fix (admin, crew, insurance)</v>
      </c>
      <c r="B36" s="62">
        <f t="shared" si="5"/>
        <v>1208235.294117647</v>
      </c>
      <c r="C36" s="62">
        <f t="shared" si="6"/>
        <v>1208235.294117647</v>
      </c>
      <c r="D36" s="62">
        <f t="shared" si="7"/>
        <v>1208235.294117647</v>
      </c>
      <c r="E36" s="62">
        <f t="shared" si="8"/>
        <v>1208235.294117647</v>
      </c>
      <c r="F36" s="62">
        <f t="shared" si="9"/>
        <v>1208235.294117647</v>
      </c>
      <c r="G36" s="62">
        <f t="shared" si="10"/>
        <v>1208235.294117647</v>
      </c>
      <c r="H36" s="62">
        <f t="shared" si="11"/>
        <v>1208235.294117647</v>
      </c>
      <c r="I36" s="62">
        <f t="shared" si="12"/>
        <v>1208235.294117647</v>
      </c>
      <c r="J36" s="62">
        <f t="shared" si="13"/>
        <v>1208235.294117647</v>
      </c>
      <c r="K36" s="62">
        <f t="shared" si="14"/>
        <v>1208235.294117647</v>
      </c>
      <c r="L36" s="62">
        <f t="shared" si="15"/>
        <v>1208235.294117647</v>
      </c>
      <c r="M36" s="62">
        <f t="shared" si="16"/>
        <v>1208235.294117647</v>
      </c>
      <c r="N36" s="62">
        <f t="shared" si="17"/>
        <v>1208235.294117647</v>
      </c>
      <c r="O36" s="62">
        <f t="shared" si="18"/>
        <v>1208235.294117647</v>
      </c>
      <c r="P36" s="62">
        <f t="shared" si="19"/>
        <v>1208235.294117647</v>
      </c>
      <c r="Q36" s="62">
        <f t="shared" si="20"/>
        <v>1208235.294117647</v>
      </c>
      <c r="R36" s="62">
        <f t="shared" si="21"/>
        <v>1208235.294117647</v>
      </c>
      <c r="S36" s="62">
        <f t="shared" si="22"/>
        <v>1208235.294117647</v>
      </c>
      <c r="T36" s="62">
        <f t="shared" si="23"/>
        <v>1208235.294117647</v>
      </c>
      <c r="U36" s="62">
        <f t="shared" si="24"/>
        <v>1208235.294117647</v>
      </c>
      <c r="V36" s="62">
        <f t="shared" si="25"/>
        <v>1208235.294117647</v>
      </c>
      <c r="W36" s="62">
        <f t="shared" si="26"/>
        <v>1208235.294117647</v>
      </c>
      <c r="X36" s="62">
        <f t="shared" si="27"/>
        <v>1208235.294117647</v>
      </c>
      <c r="Y36" s="62">
        <f t="shared" si="28"/>
        <v>1208235.294117647</v>
      </c>
      <c r="Z36" s="62">
        <f t="shared" si="29"/>
        <v>1208235.294117647</v>
      </c>
      <c r="AA36" s="62">
        <f t="shared" si="30"/>
        <v>1208235.294117647</v>
      </c>
      <c r="AB36" s="62">
        <f t="shared" si="31"/>
        <v>1208235.294117647</v>
      </c>
      <c r="AC36" s="62">
        <f t="shared" si="32"/>
        <v>1208235.294117647</v>
      </c>
    </row>
    <row r="37" spans="1:29" x14ac:dyDescent="0.25">
      <c r="A37" s="30" t="str">
        <f t="shared" si="4"/>
        <v>Opex maintenance &amp; repair</v>
      </c>
      <c r="B37" s="62">
        <f t="shared" si="5"/>
        <v>338823.5294117647</v>
      </c>
      <c r="C37" s="62">
        <f t="shared" si="6"/>
        <v>338823.5294117647</v>
      </c>
      <c r="D37" s="62">
        <f t="shared" si="7"/>
        <v>338823.5294117647</v>
      </c>
      <c r="E37" s="62">
        <f t="shared" si="8"/>
        <v>338823.5294117647</v>
      </c>
      <c r="F37" s="62">
        <f t="shared" si="9"/>
        <v>338823.5294117647</v>
      </c>
      <c r="G37" s="62">
        <f t="shared" si="10"/>
        <v>338823.5294117647</v>
      </c>
      <c r="H37" s="62">
        <f t="shared" si="11"/>
        <v>338823.5294117647</v>
      </c>
      <c r="I37" s="62">
        <f t="shared" si="12"/>
        <v>338823.5294117647</v>
      </c>
      <c r="J37" s="62">
        <f t="shared" si="13"/>
        <v>338823.5294117647</v>
      </c>
      <c r="K37" s="62">
        <f t="shared" si="14"/>
        <v>338823.5294117647</v>
      </c>
      <c r="L37" s="62">
        <f t="shared" si="15"/>
        <v>338823.5294117647</v>
      </c>
      <c r="M37" s="62">
        <f t="shared" si="16"/>
        <v>338823.5294117647</v>
      </c>
      <c r="N37" s="62">
        <f t="shared" si="17"/>
        <v>338823.5294117647</v>
      </c>
      <c r="O37" s="62">
        <f t="shared" si="18"/>
        <v>338823.5294117647</v>
      </c>
      <c r="P37" s="62">
        <f t="shared" si="19"/>
        <v>338823.5294117647</v>
      </c>
      <c r="Q37" s="62">
        <f t="shared" si="20"/>
        <v>338823.5294117647</v>
      </c>
      <c r="R37" s="62">
        <f t="shared" si="21"/>
        <v>338823.5294117647</v>
      </c>
      <c r="S37" s="62">
        <f t="shared" si="22"/>
        <v>338823.5294117647</v>
      </c>
      <c r="T37" s="62">
        <f t="shared" si="23"/>
        <v>338823.5294117647</v>
      </c>
      <c r="U37" s="62">
        <f t="shared" si="24"/>
        <v>338823.5294117647</v>
      </c>
      <c r="V37" s="62">
        <f t="shared" si="25"/>
        <v>338823.5294117647</v>
      </c>
      <c r="W37" s="62">
        <f t="shared" si="26"/>
        <v>338823.5294117647</v>
      </c>
      <c r="X37" s="62">
        <f t="shared" si="27"/>
        <v>338823.5294117647</v>
      </c>
      <c r="Y37" s="62">
        <f t="shared" si="28"/>
        <v>338823.5294117647</v>
      </c>
      <c r="Z37" s="62">
        <f t="shared" si="29"/>
        <v>338823.5294117647</v>
      </c>
      <c r="AA37" s="62">
        <f t="shared" si="30"/>
        <v>338823.5294117647</v>
      </c>
      <c r="AB37" s="62">
        <f t="shared" si="31"/>
        <v>338823.5294117647</v>
      </c>
      <c r="AC37" s="62">
        <f t="shared" si="32"/>
        <v>338823.5294117647</v>
      </c>
    </row>
    <row r="38" spans="1:29" x14ac:dyDescent="0.25">
      <c r="A38" s="30" t="str">
        <f t="shared" si="4"/>
        <v>Opex var (mode-fees)</v>
      </c>
      <c r="B38" s="62">
        <f t="shared" si="5"/>
        <v>0.8458018624557011</v>
      </c>
      <c r="C38" s="62">
        <f t="shared" si="6"/>
        <v>0.8458018624557011</v>
      </c>
      <c r="D38" s="62">
        <f t="shared" si="7"/>
        <v>0.8458018624557011</v>
      </c>
      <c r="E38" s="62">
        <f t="shared" si="8"/>
        <v>0.8458018624557011</v>
      </c>
      <c r="F38" s="62">
        <f t="shared" si="9"/>
        <v>0.8458018624557011</v>
      </c>
      <c r="G38" s="62">
        <f t="shared" si="10"/>
        <v>0.8458018624557011</v>
      </c>
      <c r="H38" s="62">
        <f t="shared" si="11"/>
        <v>0.8458018624557011</v>
      </c>
      <c r="I38" s="62">
        <f t="shared" si="12"/>
        <v>0.8458018624557011</v>
      </c>
      <c r="J38" s="62">
        <f t="shared" si="13"/>
        <v>0.8458018624557011</v>
      </c>
      <c r="K38" s="62">
        <f t="shared" si="14"/>
        <v>0.8458018624557011</v>
      </c>
      <c r="L38" s="62">
        <f t="shared" si="15"/>
        <v>0.8458018624557011</v>
      </c>
      <c r="M38" s="62">
        <f t="shared" si="16"/>
        <v>0.8458018624557011</v>
      </c>
      <c r="N38" s="62">
        <f t="shared" si="17"/>
        <v>0.8458018624557011</v>
      </c>
      <c r="O38" s="62">
        <f t="shared" si="18"/>
        <v>0.8458018624557011</v>
      </c>
      <c r="P38" s="62">
        <f t="shared" si="19"/>
        <v>0.8458018624557011</v>
      </c>
      <c r="Q38" s="62">
        <f t="shared" si="20"/>
        <v>0.8458018624557011</v>
      </c>
      <c r="R38" s="62">
        <f t="shared" si="21"/>
        <v>0.8458018624557011</v>
      </c>
      <c r="S38" s="62">
        <f t="shared" si="22"/>
        <v>0.8458018624557011</v>
      </c>
      <c r="T38" s="62">
        <f t="shared" si="23"/>
        <v>0.8458018624557011</v>
      </c>
      <c r="U38" s="62">
        <f t="shared" si="24"/>
        <v>0.8458018624557011</v>
      </c>
      <c r="V38" s="62">
        <f t="shared" si="25"/>
        <v>0.8458018624557011</v>
      </c>
      <c r="W38" s="62">
        <f t="shared" si="26"/>
        <v>0.8458018624557011</v>
      </c>
      <c r="X38" s="62">
        <f t="shared" si="27"/>
        <v>0.8458018624557011</v>
      </c>
      <c r="Y38" s="62">
        <f t="shared" si="28"/>
        <v>0.8458018624557011</v>
      </c>
      <c r="Z38" s="62">
        <f t="shared" si="29"/>
        <v>0.8458018624557011</v>
      </c>
      <c r="AA38" s="62">
        <f t="shared" si="30"/>
        <v>0.8458018624557011</v>
      </c>
      <c r="AB38" s="62">
        <f t="shared" si="31"/>
        <v>0.8458018624557011</v>
      </c>
      <c r="AC38" s="62">
        <f t="shared" si="32"/>
        <v>0.8458018624557011</v>
      </c>
    </row>
    <row r="39" spans="1:29" x14ac:dyDescent="0.25">
      <c r="A39" s="30" t="str">
        <f t="shared" si="4"/>
        <v>Fuel Economy</v>
      </c>
      <c r="B39" s="62">
        <f t="shared" si="5"/>
        <v>588.84626218043502</v>
      </c>
      <c r="C39" s="62">
        <f t="shared" si="6"/>
        <v>588.7797515206795</v>
      </c>
      <c r="D39" s="62">
        <f t="shared" si="7"/>
        <v>588.68454299264499</v>
      </c>
      <c r="E39" s="62">
        <f t="shared" si="8"/>
        <v>588.54834049792862</v>
      </c>
      <c r="F39" s="62">
        <f t="shared" si="9"/>
        <v>588.35367707840635</v>
      </c>
      <c r="G39" s="62">
        <f t="shared" si="10"/>
        <v>588.07585031023859</v>
      </c>
      <c r="H39" s="62">
        <f t="shared" si="11"/>
        <v>587.68015683400074</v>
      </c>
      <c r="I39" s="62">
        <f t="shared" si="12"/>
        <v>587.11832882111048</v>
      </c>
      <c r="J39" s="62">
        <f t="shared" si="13"/>
        <v>586.32423891311498</v>
      </c>
      <c r="K39" s="62">
        <f t="shared" si="14"/>
        <v>585.20935100885799</v>
      </c>
      <c r="L39" s="62">
        <f t="shared" si="15"/>
        <v>583.65925210509909</v>
      </c>
      <c r="M39" s="62">
        <f t="shared" si="16"/>
        <v>581.53412449736095</v>
      </c>
      <c r="N39" s="62">
        <f t="shared" si="17"/>
        <v>578.67818071202885</v>
      </c>
      <c r="O39" s="62">
        <f t="shared" si="18"/>
        <v>574.94491045683674</v>
      </c>
      <c r="P39" s="62">
        <f t="shared" si="19"/>
        <v>570.24348757499536</v>
      </c>
      <c r="Q39" s="62">
        <f t="shared" si="20"/>
        <v>564.60191507115064</v>
      </c>
      <c r="R39" s="62">
        <f t="shared" si="21"/>
        <v>558.22257351659471</v>
      </c>
      <c r="S39" s="62">
        <f t="shared" si="22"/>
        <v>551.48792881122972</v>
      </c>
      <c r="T39" s="62">
        <f t="shared" si="23"/>
        <v>544.8858093168667</v>
      </c>
      <c r="U39" s="62">
        <f t="shared" si="24"/>
        <v>538.87576404606182</v>
      </c>
      <c r="V39" s="62">
        <f t="shared" si="25"/>
        <v>533.76808141278241</v>
      </c>
      <c r="W39" s="62">
        <f t="shared" si="26"/>
        <v>529.67774235765876</v>
      </c>
      <c r="X39" s="62">
        <f t="shared" si="27"/>
        <v>526.55663211639694</v>
      </c>
      <c r="Y39" s="62">
        <f t="shared" si="28"/>
        <v>524.26236577566647</v>
      </c>
      <c r="Z39" s="62">
        <f t="shared" si="29"/>
        <v>522.6219985324251</v>
      </c>
      <c r="AA39" s="62">
        <f t="shared" si="30"/>
        <v>521.47234334377424</v>
      </c>
      <c r="AB39" s="62">
        <f t="shared" si="31"/>
        <v>520.67786094508608</v>
      </c>
      <c r="AC39" s="62">
        <f t="shared" si="32"/>
        <v>520.13415704908732</v>
      </c>
    </row>
    <row r="40" spans="1:29" x14ac:dyDescent="0.25">
      <c r="A40" s="30" t="str">
        <f t="shared" si="4"/>
        <v>Fuel Cost</v>
      </c>
      <c r="B40" s="62">
        <f>$B20+($C20-$B20)*(1-Q20)</f>
        <v>0.18921533183108133</v>
      </c>
      <c r="C40" s="62">
        <f>$B20+($C20-$B20)*(1-R20)</f>
        <v>0.18913115990463616</v>
      </c>
      <c r="D40" s="62">
        <f>$B20+($C20-$B20)*(1-S20)</f>
        <v>0.18901066966670843</v>
      </c>
      <c r="E40" s="62">
        <f t="shared" ref="E40:AC40" si="33">$B20+($C20-$B20)*(1-T20)</f>
        <v>0.18883829990810047</v>
      </c>
      <c r="F40" s="62">
        <f t="shared" si="33"/>
        <v>0.18859194548777405</v>
      </c>
      <c r="G40" s="62">
        <f t="shared" si="33"/>
        <v>0.18824034449057031</v>
      </c>
      <c r="H40" s="62">
        <f t="shared" si="33"/>
        <v>0.18773957841338568</v>
      </c>
      <c r="I40" s="62">
        <f t="shared" si="33"/>
        <v>0.18702856236949611</v>
      </c>
      <c r="J40" s="62">
        <f t="shared" si="33"/>
        <v>0.18602360951573774</v>
      </c>
      <c r="K40" s="62">
        <f t="shared" si="33"/>
        <v>0.18461267383991228</v>
      </c>
      <c r="L40" s="62">
        <f t="shared" si="33"/>
        <v>0.18265096106500425</v>
      </c>
      <c r="M40" s="62">
        <f t="shared" si="33"/>
        <v>0.17996152623842626</v>
      </c>
      <c r="N40" s="62">
        <f t="shared" si="33"/>
        <v>0.17634721401969033</v>
      </c>
      <c r="O40" s="62">
        <f t="shared" si="33"/>
        <v>0.17162260971603249</v>
      </c>
      <c r="P40" s="62">
        <f t="shared" si="33"/>
        <v>0.16567276915735063</v>
      </c>
      <c r="Q40" s="62">
        <f t="shared" si="33"/>
        <v>0.15853313127713237</v>
      </c>
      <c r="R40" s="62">
        <f t="shared" si="33"/>
        <v>0.1504598168629829</v>
      </c>
      <c r="S40" s="62">
        <f t="shared" si="33"/>
        <v>0.14193685195994088</v>
      </c>
      <c r="T40" s="62">
        <f t="shared" si="33"/>
        <v>0.13358160306443201</v>
      </c>
      <c r="U40" s="62">
        <f t="shared" si="33"/>
        <v>0.12597564801412947</v>
      </c>
      <c r="V40" s="62">
        <f t="shared" si="33"/>
        <v>0.11951166933019994</v>
      </c>
      <c r="W40" s="62">
        <f t="shared" si="33"/>
        <v>0.1143351800373662</v>
      </c>
      <c r="X40" s="62">
        <f t="shared" si="33"/>
        <v>0.11038528895794403</v>
      </c>
      <c r="Y40" s="62">
        <f t="shared" si="33"/>
        <v>0.10748180223284623</v>
      </c>
      <c r="Z40" s="62">
        <f t="shared" si="33"/>
        <v>0.10540585122816921</v>
      </c>
      <c r="AA40" s="62">
        <f t="shared" si="33"/>
        <v>0.10395091614960947</v>
      </c>
      <c r="AB40" s="62">
        <f t="shared" si="33"/>
        <v>0.10294546658302588</v>
      </c>
      <c r="AC40" s="62">
        <f t="shared" si="33"/>
        <v>0.10225738734113901</v>
      </c>
    </row>
    <row r="41" spans="1:29" x14ac:dyDescent="0.25">
      <c r="A41" s="30" t="str">
        <f t="shared" ref="A41" si="34">A21</f>
        <v>Emission Cost</v>
      </c>
      <c r="B41" s="66">
        <f>$B21+($C21-$B21)*(1-Q21)</f>
        <v>0</v>
      </c>
      <c r="C41" s="66">
        <f t="shared" ref="C41:AC41" si="35">$B21+($C21-$B21)*(1-R21)</f>
        <v>0</v>
      </c>
      <c r="D41" s="66">
        <f t="shared" si="35"/>
        <v>0</v>
      </c>
      <c r="E41" s="66">
        <f t="shared" si="35"/>
        <v>0</v>
      </c>
      <c r="F41" s="66">
        <f t="shared" si="35"/>
        <v>0</v>
      </c>
      <c r="G41" s="66">
        <f t="shared" si="35"/>
        <v>0</v>
      </c>
      <c r="H41" s="66">
        <f t="shared" si="35"/>
        <v>0</v>
      </c>
      <c r="I41" s="66">
        <f t="shared" si="35"/>
        <v>0</v>
      </c>
      <c r="J41" s="66">
        <f t="shared" si="35"/>
        <v>0</v>
      </c>
      <c r="K41" s="66">
        <f t="shared" si="35"/>
        <v>0</v>
      </c>
      <c r="L41" s="66">
        <f t="shared" si="35"/>
        <v>0</v>
      </c>
      <c r="M41" s="66">
        <f t="shared" si="35"/>
        <v>0</v>
      </c>
      <c r="N41" s="66">
        <f t="shared" si="35"/>
        <v>0</v>
      </c>
      <c r="O41" s="66">
        <f t="shared" si="35"/>
        <v>0</v>
      </c>
      <c r="P41" s="66">
        <f t="shared" si="35"/>
        <v>0</v>
      </c>
      <c r="Q41" s="66">
        <f t="shared" si="35"/>
        <v>0</v>
      </c>
      <c r="R41" s="66">
        <f t="shared" si="35"/>
        <v>0</v>
      </c>
      <c r="S41" s="66">
        <f t="shared" si="35"/>
        <v>0</v>
      </c>
      <c r="T41" s="66">
        <f t="shared" si="35"/>
        <v>0</v>
      </c>
      <c r="U41" s="66">
        <f t="shared" si="35"/>
        <v>0</v>
      </c>
      <c r="V41" s="66">
        <f t="shared" si="35"/>
        <v>0</v>
      </c>
      <c r="W41" s="66">
        <f t="shared" si="35"/>
        <v>0</v>
      </c>
      <c r="X41" s="66">
        <f t="shared" si="35"/>
        <v>0</v>
      </c>
      <c r="Y41" s="66">
        <f t="shared" si="35"/>
        <v>0</v>
      </c>
      <c r="Z41" s="66">
        <f t="shared" si="35"/>
        <v>0</v>
      </c>
      <c r="AA41" s="66">
        <f t="shared" si="35"/>
        <v>0</v>
      </c>
      <c r="AB41" s="66">
        <f t="shared" si="35"/>
        <v>0</v>
      </c>
      <c r="AC41" s="66">
        <f t="shared" si="35"/>
        <v>0</v>
      </c>
    </row>
    <row r="42" spans="1:29" x14ac:dyDescent="0.25">
      <c r="A42" s="30" t="str">
        <f>A22</f>
        <v>Lifetime vehicle</v>
      </c>
      <c r="B42" s="62">
        <f>$B22+($C22-$B22)*(1-Q22)</f>
        <v>25</v>
      </c>
      <c r="C42" s="62">
        <f t="shared" ref="C42:L44" si="36">$B22+($C22-$B22)*(1-R22)</f>
        <v>25</v>
      </c>
      <c r="D42" s="62">
        <f t="shared" si="36"/>
        <v>25</v>
      </c>
      <c r="E42" s="62">
        <f t="shared" si="36"/>
        <v>25</v>
      </c>
      <c r="F42" s="62">
        <f t="shared" si="36"/>
        <v>25</v>
      </c>
      <c r="G42" s="62">
        <f t="shared" si="36"/>
        <v>25</v>
      </c>
      <c r="H42" s="62">
        <f t="shared" si="36"/>
        <v>25</v>
      </c>
      <c r="I42" s="62">
        <f t="shared" si="36"/>
        <v>25</v>
      </c>
      <c r="J42" s="62">
        <f t="shared" si="36"/>
        <v>25</v>
      </c>
      <c r="K42" s="62">
        <f t="shared" si="36"/>
        <v>25</v>
      </c>
      <c r="L42" s="62">
        <f t="shared" si="36"/>
        <v>25</v>
      </c>
      <c r="M42" s="62">
        <f t="shared" ref="M42:V44" si="37">$B22+($C22-$B22)*(1-AB22)</f>
        <v>25</v>
      </c>
      <c r="N42" s="62">
        <f t="shared" si="37"/>
        <v>25</v>
      </c>
      <c r="O42" s="62">
        <f t="shared" si="37"/>
        <v>25</v>
      </c>
      <c r="P42" s="62">
        <f t="shared" si="37"/>
        <v>25</v>
      </c>
      <c r="Q42" s="62">
        <f t="shared" si="37"/>
        <v>25</v>
      </c>
      <c r="R42" s="62">
        <f t="shared" si="37"/>
        <v>25</v>
      </c>
      <c r="S42" s="62">
        <f t="shared" si="37"/>
        <v>25</v>
      </c>
      <c r="T42" s="62">
        <f t="shared" si="37"/>
        <v>25</v>
      </c>
      <c r="U42" s="62">
        <f t="shared" si="37"/>
        <v>25</v>
      </c>
      <c r="V42" s="62">
        <f t="shared" si="37"/>
        <v>25</v>
      </c>
      <c r="W42" s="62">
        <f t="shared" ref="W42:AC44" si="38">$B22+($C22-$B22)*(1-AL22)</f>
        <v>25</v>
      </c>
      <c r="X42" s="62">
        <f t="shared" si="38"/>
        <v>25</v>
      </c>
      <c r="Y42" s="62">
        <f t="shared" si="38"/>
        <v>25</v>
      </c>
      <c r="Z42" s="62">
        <f t="shared" si="38"/>
        <v>25</v>
      </c>
      <c r="AA42" s="62">
        <f t="shared" si="38"/>
        <v>25</v>
      </c>
      <c r="AB42" s="62">
        <f t="shared" si="38"/>
        <v>25</v>
      </c>
      <c r="AC42" s="62">
        <f t="shared" si="38"/>
        <v>25</v>
      </c>
    </row>
    <row r="43" spans="1:29" x14ac:dyDescent="0.25">
      <c r="A43" s="30" t="str">
        <f>A23</f>
        <v>Lifetime costumization</v>
      </c>
      <c r="B43" s="62">
        <f>$B23+($C23-$B23)*(1-Q23)</f>
        <v>25</v>
      </c>
      <c r="C43" s="62">
        <f t="shared" si="36"/>
        <v>25</v>
      </c>
      <c r="D43" s="62">
        <f t="shared" si="36"/>
        <v>25</v>
      </c>
      <c r="E43" s="62">
        <f t="shared" si="36"/>
        <v>25</v>
      </c>
      <c r="F43" s="62">
        <f t="shared" si="36"/>
        <v>25</v>
      </c>
      <c r="G43" s="62">
        <f t="shared" si="36"/>
        <v>25</v>
      </c>
      <c r="H43" s="62">
        <f t="shared" si="36"/>
        <v>25</v>
      </c>
      <c r="I43" s="62">
        <f t="shared" si="36"/>
        <v>25</v>
      </c>
      <c r="J43" s="62">
        <f t="shared" si="36"/>
        <v>25</v>
      </c>
      <c r="K43" s="62">
        <f t="shared" si="36"/>
        <v>25</v>
      </c>
      <c r="L43" s="62">
        <f t="shared" si="36"/>
        <v>25</v>
      </c>
      <c r="M43" s="62">
        <f t="shared" si="37"/>
        <v>25</v>
      </c>
      <c r="N43" s="62">
        <f t="shared" si="37"/>
        <v>25</v>
      </c>
      <c r="O43" s="62">
        <f t="shared" si="37"/>
        <v>25</v>
      </c>
      <c r="P43" s="62">
        <f t="shared" si="37"/>
        <v>25</v>
      </c>
      <c r="Q43" s="62">
        <f t="shared" si="37"/>
        <v>25</v>
      </c>
      <c r="R43" s="62">
        <f t="shared" si="37"/>
        <v>25</v>
      </c>
      <c r="S43" s="62">
        <f t="shared" si="37"/>
        <v>25</v>
      </c>
      <c r="T43" s="62">
        <f t="shared" si="37"/>
        <v>25</v>
      </c>
      <c r="U43" s="62">
        <f t="shared" si="37"/>
        <v>25</v>
      </c>
      <c r="V43" s="62">
        <f t="shared" si="37"/>
        <v>25</v>
      </c>
      <c r="W43" s="62">
        <f t="shared" si="38"/>
        <v>25</v>
      </c>
      <c r="X43" s="62">
        <f t="shared" si="38"/>
        <v>25</v>
      </c>
      <c r="Y43" s="62">
        <f t="shared" si="38"/>
        <v>25</v>
      </c>
      <c r="Z43" s="62">
        <f t="shared" si="38"/>
        <v>25</v>
      </c>
      <c r="AA43" s="62">
        <f t="shared" si="38"/>
        <v>25</v>
      </c>
      <c r="AB43" s="62">
        <f t="shared" si="38"/>
        <v>25</v>
      </c>
      <c r="AC43" s="62">
        <f t="shared" si="38"/>
        <v>25</v>
      </c>
    </row>
    <row r="44" spans="1:29" x14ac:dyDescent="0.25">
      <c r="A44" s="30" t="str">
        <f>A24</f>
        <v>Tonnage .</v>
      </c>
      <c r="B44" s="62">
        <f>$B24+($C24-$B24)*(1-Q24)</f>
        <v>9450</v>
      </c>
      <c r="C44" s="62">
        <f t="shared" si="36"/>
        <v>9450</v>
      </c>
      <c r="D44" s="62">
        <f t="shared" si="36"/>
        <v>9450</v>
      </c>
      <c r="E44" s="62">
        <f t="shared" si="36"/>
        <v>9450</v>
      </c>
      <c r="F44" s="62">
        <f t="shared" si="36"/>
        <v>9450</v>
      </c>
      <c r="G44" s="62">
        <f t="shared" si="36"/>
        <v>9450</v>
      </c>
      <c r="H44" s="62">
        <f t="shared" si="36"/>
        <v>9450</v>
      </c>
      <c r="I44" s="62">
        <f t="shared" si="36"/>
        <v>9450</v>
      </c>
      <c r="J44" s="62">
        <f t="shared" si="36"/>
        <v>9450</v>
      </c>
      <c r="K44" s="62">
        <f t="shared" si="36"/>
        <v>9450</v>
      </c>
      <c r="L44" s="62">
        <f t="shared" si="36"/>
        <v>9450</v>
      </c>
      <c r="M44" s="62">
        <f t="shared" si="37"/>
        <v>9450</v>
      </c>
      <c r="N44" s="62">
        <f t="shared" si="37"/>
        <v>9450</v>
      </c>
      <c r="O44" s="62">
        <f t="shared" si="37"/>
        <v>9450</v>
      </c>
      <c r="P44" s="62">
        <f t="shared" si="37"/>
        <v>9450</v>
      </c>
      <c r="Q44" s="62">
        <f t="shared" si="37"/>
        <v>9450</v>
      </c>
      <c r="R44" s="62">
        <f t="shared" si="37"/>
        <v>9450</v>
      </c>
      <c r="S44" s="62">
        <f t="shared" si="37"/>
        <v>9450</v>
      </c>
      <c r="T44" s="62">
        <f t="shared" si="37"/>
        <v>9450</v>
      </c>
      <c r="U44" s="62">
        <f t="shared" si="37"/>
        <v>9450</v>
      </c>
      <c r="V44" s="62">
        <f t="shared" si="37"/>
        <v>9450</v>
      </c>
      <c r="W44" s="62">
        <f t="shared" si="38"/>
        <v>9450</v>
      </c>
      <c r="X44" s="62">
        <f t="shared" si="38"/>
        <v>9450</v>
      </c>
      <c r="Y44" s="62">
        <f t="shared" si="38"/>
        <v>9450</v>
      </c>
      <c r="Z44" s="62">
        <f t="shared" si="38"/>
        <v>9450</v>
      </c>
      <c r="AA44" s="62">
        <f t="shared" si="38"/>
        <v>9450</v>
      </c>
      <c r="AB44" s="62">
        <f t="shared" si="38"/>
        <v>9450</v>
      </c>
      <c r="AC44" s="62">
        <f t="shared" si="38"/>
        <v>9450</v>
      </c>
    </row>
    <row r="45" spans="1:29" x14ac:dyDescent="0.25">
      <c r="A45" s="30" t="str">
        <f>A25</f>
        <v>Market failure (av. utilization)</v>
      </c>
      <c r="B45" s="62">
        <f t="shared" ref="B45:K46" si="39">($B25+($C25-$B25)*(1-Q25))*B$44</f>
        <v>4819.5</v>
      </c>
      <c r="C45" s="62">
        <f t="shared" si="39"/>
        <v>4819.5</v>
      </c>
      <c r="D45" s="62">
        <f t="shared" si="39"/>
        <v>4819.5</v>
      </c>
      <c r="E45" s="62">
        <f t="shared" si="39"/>
        <v>4819.5</v>
      </c>
      <c r="F45" s="62">
        <f t="shared" si="39"/>
        <v>4819.5</v>
      </c>
      <c r="G45" s="62">
        <f t="shared" si="39"/>
        <v>4819.5</v>
      </c>
      <c r="H45" s="62">
        <f t="shared" si="39"/>
        <v>4819.5</v>
      </c>
      <c r="I45" s="62">
        <f t="shared" si="39"/>
        <v>4819.5</v>
      </c>
      <c r="J45" s="62">
        <f t="shared" si="39"/>
        <v>4819.5</v>
      </c>
      <c r="K45" s="62">
        <f t="shared" si="39"/>
        <v>4819.5</v>
      </c>
      <c r="L45" s="62">
        <f t="shared" ref="L45:U46" si="40">($B25+($C25-$B25)*(1-AA25))*L$44</f>
        <v>4819.5</v>
      </c>
      <c r="M45" s="62">
        <f t="shared" si="40"/>
        <v>4819.5</v>
      </c>
      <c r="N45" s="62">
        <f t="shared" si="40"/>
        <v>4819.5</v>
      </c>
      <c r="O45" s="62">
        <f t="shared" si="40"/>
        <v>4819.5</v>
      </c>
      <c r="P45" s="62">
        <f t="shared" si="40"/>
        <v>4819.5</v>
      </c>
      <c r="Q45" s="62">
        <f t="shared" si="40"/>
        <v>4819.5</v>
      </c>
      <c r="R45" s="62">
        <f t="shared" si="40"/>
        <v>4819.5</v>
      </c>
      <c r="S45" s="62">
        <f t="shared" si="40"/>
        <v>4819.5</v>
      </c>
      <c r="T45" s="62">
        <f t="shared" si="40"/>
        <v>4819.5</v>
      </c>
      <c r="U45" s="62">
        <f t="shared" si="40"/>
        <v>4819.5</v>
      </c>
      <c r="V45" s="62">
        <f t="shared" ref="V45:AC46" si="41">($B25+($C25-$B25)*(1-AK25))*V$44</f>
        <v>4819.5</v>
      </c>
      <c r="W45" s="62">
        <f t="shared" si="41"/>
        <v>4819.5</v>
      </c>
      <c r="X45" s="62">
        <f t="shared" si="41"/>
        <v>4819.5</v>
      </c>
      <c r="Y45" s="62">
        <f t="shared" si="41"/>
        <v>4819.5</v>
      </c>
      <c r="Z45" s="62">
        <f t="shared" si="41"/>
        <v>4819.5</v>
      </c>
      <c r="AA45" s="62">
        <f t="shared" si="41"/>
        <v>4819.5</v>
      </c>
      <c r="AB45" s="62">
        <f t="shared" si="41"/>
        <v>4819.5</v>
      </c>
      <c r="AC45" s="62">
        <f t="shared" si="41"/>
        <v>4819.5</v>
      </c>
    </row>
    <row r="46" spans="1:29" x14ac:dyDescent="0.25">
      <c r="A46" s="30" t="s">
        <v>73</v>
      </c>
      <c r="B46" s="62">
        <f t="shared" si="39"/>
        <v>7544.8491378818671</v>
      </c>
      <c r="C46" s="62">
        <f t="shared" si="39"/>
        <v>7538.2945123629625</v>
      </c>
      <c r="D46" s="62">
        <f t="shared" si="39"/>
        <v>7528.9117119251632</v>
      </c>
      <c r="E46" s="62">
        <f t="shared" si="39"/>
        <v>7515.488956070868</v>
      </c>
      <c r="F46" s="62">
        <f t="shared" si="39"/>
        <v>7496.3048760769479</v>
      </c>
      <c r="G46" s="62">
        <f t="shared" si="39"/>
        <v>7468.9250480740156</v>
      </c>
      <c r="H46" s="62">
        <f t="shared" si="39"/>
        <v>7429.9294559907767</v>
      </c>
      <c r="I46" s="62">
        <f t="shared" si="39"/>
        <v>7374.5613053204333</v>
      </c>
      <c r="J46" s="62">
        <f t="shared" si="39"/>
        <v>7296.3037448874775</v>
      </c>
      <c r="K46" s="62">
        <f t="shared" si="39"/>
        <v>7186.4315419229515</v>
      </c>
      <c r="L46" s="62">
        <f t="shared" si="40"/>
        <v>7033.6692949575117</v>
      </c>
      <c r="M46" s="62">
        <f t="shared" si="40"/>
        <v>6824.2379692149188</v>
      </c>
      <c r="N46" s="62">
        <f t="shared" si="40"/>
        <v>6542.7847091704489</v>
      </c>
      <c r="O46" s="62">
        <f t="shared" si="40"/>
        <v>6174.8709255212598</v>
      </c>
      <c r="P46" s="62">
        <f t="shared" si="40"/>
        <v>5711.5457005157941</v>
      </c>
      <c r="Q46" s="62">
        <f t="shared" si="40"/>
        <v>5155.5687302619008</v>
      </c>
      <c r="R46" s="62">
        <f t="shared" si="40"/>
        <v>4526.8846200604085</v>
      </c>
      <c r="S46" s="62">
        <f t="shared" si="40"/>
        <v>3863.1853843466915</v>
      </c>
      <c r="T46" s="62">
        <f t="shared" si="40"/>
        <v>3212.546508177219</v>
      </c>
      <c r="U46" s="62">
        <f t="shared" si="40"/>
        <v>2620.2565467393952</v>
      </c>
      <c r="V46" s="62">
        <f t="shared" si="41"/>
        <v>2116.8944232297076</v>
      </c>
      <c r="W46" s="62">
        <f t="shared" si="41"/>
        <v>1713.7915093472698</v>
      </c>
      <c r="X46" s="62">
        <f t="shared" si="41"/>
        <v>1406.2060950709249</v>
      </c>
      <c r="Y46" s="62">
        <f t="shared" si="41"/>
        <v>1180.1061471919265</v>
      </c>
      <c r="Z46" s="62">
        <f t="shared" si="41"/>
        <v>1018.4479553704999</v>
      </c>
      <c r="AA46" s="62">
        <f t="shared" si="41"/>
        <v>905.14943652894976</v>
      </c>
      <c r="AB46" s="62">
        <f t="shared" si="41"/>
        <v>826.85319613823299</v>
      </c>
      <c r="AC46" s="62">
        <f t="shared" si="41"/>
        <v>773.27117718755233</v>
      </c>
    </row>
    <row r="47" spans="1:29" x14ac:dyDescent="0.25">
      <c r="A47" s="30" t="str">
        <f>A27</f>
        <v>Annual Mileage</v>
      </c>
      <c r="B47" s="62">
        <f t="shared" ref="B47:AC47" si="42">$B27+($C27-$B27)*(1-Q27)</f>
        <v>120000</v>
      </c>
      <c r="C47" s="62">
        <f t="shared" si="42"/>
        <v>120000</v>
      </c>
      <c r="D47" s="62">
        <f t="shared" si="42"/>
        <v>120000</v>
      </c>
      <c r="E47" s="62">
        <f t="shared" si="42"/>
        <v>120000</v>
      </c>
      <c r="F47" s="62">
        <f t="shared" si="42"/>
        <v>120000</v>
      </c>
      <c r="G47" s="62">
        <f t="shared" si="42"/>
        <v>120000</v>
      </c>
      <c r="H47" s="62">
        <f t="shared" si="42"/>
        <v>120000</v>
      </c>
      <c r="I47" s="62">
        <f t="shared" si="42"/>
        <v>120000</v>
      </c>
      <c r="J47" s="62">
        <f t="shared" si="42"/>
        <v>120000</v>
      </c>
      <c r="K47" s="62">
        <f t="shared" si="42"/>
        <v>120000</v>
      </c>
      <c r="L47" s="62">
        <f t="shared" si="42"/>
        <v>120000</v>
      </c>
      <c r="M47" s="62">
        <f t="shared" si="42"/>
        <v>120000</v>
      </c>
      <c r="N47" s="62">
        <f t="shared" si="42"/>
        <v>120000</v>
      </c>
      <c r="O47" s="62">
        <f t="shared" si="42"/>
        <v>120000</v>
      </c>
      <c r="P47" s="62">
        <f t="shared" si="42"/>
        <v>120000</v>
      </c>
      <c r="Q47" s="62">
        <f t="shared" si="42"/>
        <v>120000</v>
      </c>
      <c r="R47" s="62">
        <f t="shared" si="42"/>
        <v>120000</v>
      </c>
      <c r="S47" s="62">
        <f t="shared" si="42"/>
        <v>120000</v>
      </c>
      <c r="T47" s="62">
        <f t="shared" si="42"/>
        <v>120000</v>
      </c>
      <c r="U47" s="62">
        <f t="shared" si="42"/>
        <v>120000</v>
      </c>
      <c r="V47" s="62">
        <f t="shared" si="42"/>
        <v>120000</v>
      </c>
      <c r="W47" s="62">
        <f t="shared" si="42"/>
        <v>120000</v>
      </c>
      <c r="X47" s="62">
        <f t="shared" si="42"/>
        <v>120000</v>
      </c>
      <c r="Y47" s="62">
        <f t="shared" si="42"/>
        <v>120000</v>
      </c>
      <c r="Z47" s="62">
        <f t="shared" si="42"/>
        <v>120000</v>
      </c>
      <c r="AA47" s="62">
        <f t="shared" si="42"/>
        <v>120000</v>
      </c>
      <c r="AB47" s="62">
        <f t="shared" si="42"/>
        <v>120000</v>
      </c>
      <c r="AC47" s="62">
        <f t="shared" si="42"/>
        <v>120000</v>
      </c>
    </row>
    <row r="48" spans="1:29" ht="15.75" thickBot="1" x14ac:dyDescent="0.3">
      <c r="AC48" s="32"/>
    </row>
    <row r="49" spans="1:29" ht="15.75" thickBot="1" x14ac:dyDescent="0.3">
      <c r="A49" s="26" t="s">
        <v>208</v>
      </c>
      <c r="B49" s="27">
        <v>2023</v>
      </c>
      <c r="C49" s="27">
        <v>2024</v>
      </c>
      <c r="D49" s="27">
        <v>2025</v>
      </c>
      <c r="E49" s="27">
        <v>2026</v>
      </c>
      <c r="F49" s="27">
        <v>2027</v>
      </c>
      <c r="G49" s="27">
        <v>2028</v>
      </c>
      <c r="H49" s="27">
        <v>2029</v>
      </c>
      <c r="I49" s="27">
        <v>2030</v>
      </c>
      <c r="J49" s="27">
        <v>2031</v>
      </c>
      <c r="K49" s="27">
        <v>2032</v>
      </c>
      <c r="L49" s="27">
        <v>2033</v>
      </c>
      <c r="M49" s="27">
        <v>2034</v>
      </c>
      <c r="N49" s="27">
        <v>2035</v>
      </c>
      <c r="O49" s="27">
        <v>2036</v>
      </c>
      <c r="P49" s="27">
        <v>2037</v>
      </c>
      <c r="Q49" s="27">
        <v>2038</v>
      </c>
      <c r="R49" s="27">
        <v>2039</v>
      </c>
      <c r="S49" s="27">
        <v>2040</v>
      </c>
      <c r="T49" s="27">
        <v>2041</v>
      </c>
      <c r="U49" s="27">
        <v>2042</v>
      </c>
      <c r="V49" s="27">
        <v>2043</v>
      </c>
      <c r="W49" s="27">
        <v>2044</v>
      </c>
      <c r="X49" s="27">
        <v>2045</v>
      </c>
      <c r="Y49" s="27">
        <v>2046</v>
      </c>
      <c r="Z49" s="27">
        <v>2047</v>
      </c>
      <c r="AA49" s="27">
        <v>2048</v>
      </c>
      <c r="AB49" s="27">
        <v>2049</v>
      </c>
      <c r="AC49" s="28">
        <v>2050</v>
      </c>
    </row>
    <row r="50" spans="1:29" x14ac:dyDescent="0.25">
      <c r="A50" s="29" t="str">
        <f>A31</f>
        <v>Capex vehicle</v>
      </c>
      <c r="B50" s="63">
        <f>((1+B35)^B42)*B35/(((1+B35)^B42)-1)*(B31)</f>
        <v>2344739.8769242726</v>
      </c>
      <c r="C50" s="63">
        <f t="shared" ref="C50:AC50" si="43">((1+C35)^C42)*C35/(((1+C35)^C42)-1)*(C31)</f>
        <v>2343847.949386192</v>
      </c>
      <c r="D50" s="63">
        <f t="shared" si="43"/>
        <v>2342571.1749815131</v>
      </c>
      <c r="E50" s="63">
        <f t="shared" si="43"/>
        <v>2340744.6594088301</v>
      </c>
      <c r="F50" s="63">
        <f t="shared" si="43"/>
        <v>2338134.1656147949</v>
      </c>
      <c r="G50" s="63">
        <f t="shared" si="43"/>
        <v>2334408.426819603</v>
      </c>
      <c r="H50" s="63">
        <f t="shared" si="43"/>
        <v>2329102.0607514726</v>
      </c>
      <c r="I50" s="63">
        <f t="shared" si="43"/>
        <v>2321567.7816117923</v>
      </c>
      <c r="J50" s="63">
        <f t="shared" si="43"/>
        <v>2310918.8020458543</v>
      </c>
      <c r="K50" s="63">
        <f t="shared" si="43"/>
        <v>2295967.8268587827</v>
      </c>
      <c r="L50" s="63">
        <f t="shared" si="43"/>
        <v>2275180.5439766962</v>
      </c>
      <c r="M50" s="63">
        <f t="shared" si="43"/>
        <v>2246681.9567991556</v>
      </c>
      <c r="N50" s="63">
        <f t="shared" si="43"/>
        <v>2208382.9094176819</v>
      </c>
      <c r="O50" s="63">
        <f t="shared" si="43"/>
        <v>2158318.6556582791</v>
      </c>
      <c r="P50" s="63">
        <f t="shared" si="43"/>
        <v>2095271.1900055008</v>
      </c>
      <c r="Q50" s="63">
        <f t="shared" si="43"/>
        <v>2019616.0409999515</v>
      </c>
      <c r="R50" s="63">
        <f t="shared" si="43"/>
        <v>1934067.1917139916</v>
      </c>
      <c r="S50" s="63">
        <f t="shared" si="43"/>
        <v>1843753.6225209001</v>
      </c>
      <c r="T50" s="63">
        <f t="shared" si="43"/>
        <v>1755217.2554427353</v>
      </c>
      <c r="U50" s="63">
        <f t="shared" si="43"/>
        <v>1674620.7780983469</v>
      </c>
      <c r="V50" s="63">
        <f t="shared" si="43"/>
        <v>1606125.2495146997</v>
      </c>
      <c r="W50" s="63">
        <f t="shared" si="43"/>
        <v>1551272.5979733593</v>
      </c>
      <c r="X50" s="63">
        <f t="shared" si="43"/>
        <v>1509417.5903129096</v>
      </c>
      <c r="Y50" s="63">
        <f t="shared" si="43"/>
        <v>1478650.8029060119</v>
      </c>
      <c r="Z50" s="63">
        <f t="shared" si="43"/>
        <v>1456652.995002867</v>
      </c>
      <c r="AA50" s="63">
        <f t="shared" si="43"/>
        <v>1441235.7802913454</v>
      </c>
      <c r="AB50" s="63">
        <f t="shared" si="43"/>
        <v>1430581.5373096101</v>
      </c>
      <c r="AC50" s="63">
        <f t="shared" si="43"/>
        <v>1423290.3079159164</v>
      </c>
    </row>
    <row r="51" spans="1:29" x14ac:dyDescent="0.25">
      <c r="A51" s="30" t="str">
        <f>A32</f>
        <v>Residual value (vehicle)</v>
      </c>
      <c r="B51" s="62">
        <f>((1+B35)^B42)*B35/(((1+B35)^B42)-1)*(B32)</f>
        <v>-117391.61905450956</v>
      </c>
      <c r="C51" s="62">
        <f t="shared" ref="C51:AC51" si="44">((1+C35)^C42)*C35/(((1+C35)^C42)-1)*(C32)</f>
        <v>-117413.91724296159</v>
      </c>
      <c r="D51" s="62">
        <f t="shared" si="44"/>
        <v>-117445.83660307855</v>
      </c>
      <c r="E51" s="62">
        <f t="shared" si="44"/>
        <v>-117491.49949239564</v>
      </c>
      <c r="F51" s="62">
        <f t="shared" si="44"/>
        <v>-117556.76183724651</v>
      </c>
      <c r="G51" s="62">
        <f t="shared" si="44"/>
        <v>-117649.9053071263</v>
      </c>
      <c r="H51" s="62">
        <f t="shared" si="44"/>
        <v>-117782.56445882957</v>
      </c>
      <c r="I51" s="62">
        <f t="shared" si="44"/>
        <v>-117970.92143732157</v>
      </c>
      <c r="J51" s="62">
        <f t="shared" si="44"/>
        <v>-118237.14592647002</v>
      </c>
      <c r="K51" s="62">
        <f t="shared" si="44"/>
        <v>-118610.92030614681</v>
      </c>
      <c r="L51" s="62">
        <f t="shared" si="44"/>
        <v>-119130.60237819898</v>
      </c>
      <c r="M51" s="62">
        <f t="shared" si="44"/>
        <v>-119843.06705763748</v>
      </c>
      <c r="N51" s="62">
        <f t="shared" si="44"/>
        <v>-120800.54324217433</v>
      </c>
      <c r="O51" s="62">
        <f t="shared" si="44"/>
        <v>-122052.1495861594</v>
      </c>
      <c r="P51" s="62">
        <f t="shared" si="44"/>
        <v>-123628.33622747887</v>
      </c>
      <c r="Q51" s="62">
        <f t="shared" si="44"/>
        <v>-125519.71495261759</v>
      </c>
      <c r="R51" s="62">
        <f t="shared" si="44"/>
        <v>-127658.43618476659</v>
      </c>
      <c r="S51" s="62">
        <f t="shared" si="44"/>
        <v>-129916.27541459388</v>
      </c>
      <c r="T51" s="62">
        <f t="shared" si="44"/>
        <v>-132129.68459154799</v>
      </c>
      <c r="U51" s="62">
        <f t="shared" si="44"/>
        <v>-134144.59652515771</v>
      </c>
      <c r="V51" s="62">
        <f t="shared" si="44"/>
        <v>-135856.98473974891</v>
      </c>
      <c r="W51" s="62">
        <f t="shared" si="44"/>
        <v>-137228.30102828241</v>
      </c>
      <c r="X51" s="62">
        <f t="shared" si="44"/>
        <v>-138274.67621979365</v>
      </c>
      <c r="Y51" s="62">
        <f t="shared" si="44"/>
        <v>-139043.84590496609</v>
      </c>
      <c r="Z51" s="62">
        <f t="shared" si="44"/>
        <v>-139593.79110254472</v>
      </c>
      <c r="AA51" s="62">
        <f t="shared" si="44"/>
        <v>-139979.22147033276</v>
      </c>
      <c r="AB51" s="62">
        <f t="shared" si="44"/>
        <v>-140245.57754487614</v>
      </c>
      <c r="AC51" s="62">
        <f t="shared" si="44"/>
        <v>-140427.85827971846</v>
      </c>
    </row>
    <row r="52" spans="1:29" x14ac:dyDescent="0.25">
      <c r="A52" s="30" t="str">
        <f>A33</f>
        <v>Capex costumization</v>
      </c>
      <c r="B52" s="62">
        <f>((1+B35)^B43)*B35/(((1+B35)^B43)-1)*(B33)</f>
        <v>78226.718212273947</v>
      </c>
      <c r="C52" s="62">
        <f t="shared" ref="C52:AC52" si="45">((1+C35)^C43)*C35/(((1+C35)^C43)-1)*(C33)</f>
        <v>78226.718212273947</v>
      </c>
      <c r="D52" s="62">
        <f t="shared" si="45"/>
        <v>78226.718212273947</v>
      </c>
      <c r="E52" s="62">
        <f t="shared" si="45"/>
        <v>78226.718212273947</v>
      </c>
      <c r="F52" s="62">
        <f t="shared" si="45"/>
        <v>78226.718212273947</v>
      </c>
      <c r="G52" s="62">
        <f t="shared" si="45"/>
        <v>78226.718212273947</v>
      </c>
      <c r="H52" s="62">
        <f t="shared" si="45"/>
        <v>78226.718212273947</v>
      </c>
      <c r="I52" s="62">
        <f t="shared" si="45"/>
        <v>78226.718212273947</v>
      </c>
      <c r="J52" s="62">
        <f t="shared" si="45"/>
        <v>78226.718212273947</v>
      </c>
      <c r="K52" s="62">
        <f t="shared" si="45"/>
        <v>78226.718212273947</v>
      </c>
      <c r="L52" s="62">
        <f t="shared" si="45"/>
        <v>78226.718212273947</v>
      </c>
      <c r="M52" s="62">
        <f t="shared" si="45"/>
        <v>78226.718212273947</v>
      </c>
      <c r="N52" s="62">
        <f t="shared" si="45"/>
        <v>78226.718212273947</v>
      </c>
      <c r="O52" s="62">
        <f t="shared" si="45"/>
        <v>78226.718212273947</v>
      </c>
      <c r="P52" s="62">
        <f t="shared" si="45"/>
        <v>78226.718212273947</v>
      </c>
      <c r="Q52" s="62">
        <f t="shared" si="45"/>
        <v>78226.718212273947</v>
      </c>
      <c r="R52" s="62">
        <f t="shared" si="45"/>
        <v>78226.718212273947</v>
      </c>
      <c r="S52" s="62">
        <f t="shared" si="45"/>
        <v>78226.718212273947</v>
      </c>
      <c r="T52" s="62">
        <f t="shared" si="45"/>
        <v>78226.718212273947</v>
      </c>
      <c r="U52" s="62">
        <f t="shared" si="45"/>
        <v>78226.718212273947</v>
      </c>
      <c r="V52" s="62">
        <f t="shared" si="45"/>
        <v>78226.718212273947</v>
      </c>
      <c r="W52" s="62">
        <f t="shared" si="45"/>
        <v>78226.718212273947</v>
      </c>
      <c r="X52" s="62">
        <f t="shared" si="45"/>
        <v>78226.718212273947</v>
      </c>
      <c r="Y52" s="62">
        <f t="shared" si="45"/>
        <v>78226.718212273947</v>
      </c>
      <c r="Z52" s="62">
        <f t="shared" si="45"/>
        <v>78226.718212273947</v>
      </c>
      <c r="AA52" s="62">
        <f t="shared" si="45"/>
        <v>78226.718212273947</v>
      </c>
      <c r="AB52" s="62">
        <f t="shared" si="45"/>
        <v>78226.718212273947</v>
      </c>
      <c r="AC52" s="62">
        <f t="shared" si="45"/>
        <v>78226.718212273947</v>
      </c>
    </row>
    <row r="53" spans="1:29" x14ac:dyDescent="0.25">
      <c r="A53" s="30" t="str">
        <f>A34</f>
        <v>Residual value (costumization)</v>
      </c>
      <c r="B53" s="62">
        <f>((1+B35)^B43)*B35/(((1+B35)^B43)-1)*(B34)</f>
        <v>-7822.6718212273945</v>
      </c>
      <c r="C53" s="62">
        <f t="shared" ref="C53:AC53" si="46">((1+C35)^C43)*C35/(((1+C35)^C43)-1)*(C34)</f>
        <v>-7822.6718212273945</v>
      </c>
      <c r="D53" s="62">
        <f t="shared" si="46"/>
        <v>-7822.6718212273945</v>
      </c>
      <c r="E53" s="62">
        <f t="shared" si="46"/>
        <v>-7822.6718212273945</v>
      </c>
      <c r="F53" s="62">
        <f t="shared" si="46"/>
        <v>-7822.6718212273945</v>
      </c>
      <c r="G53" s="62">
        <f t="shared" si="46"/>
        <v>-7822.6718212273945</v>
      </c>
      <c r="H53" s="62">
        <f t="shared" si="46"/>
        <v>-7822.6718212273945</v>
      </c>
      <c r="I53" s="62">
        <f t="shared" si="46"/>
        <v>-7822.6718212273945</v>
      </c>
      <c r="J53" s="62">
        <f t="shared" si="46"/>
        <v>-7822.6718212273945</v>
      </c>
      <c r="K53" s="62">
        <f t="shared" si="46"/>
        <v>-7822.6718212273945</v>
      </c>
      <c r="L53" s="62">
        <f t="shared" si="46"/>
        <v>-7822.6718212273945</v>
      </c>
      <c r="M53" s="62">
        <f t="shared" si="46"/>
        <v>-7822.6718212273945</v>
      </c>
      <c r="N53" s="62">
        <f t="shared" si="46"/>
        <v>-7822.6718212273945</v>
      </c>
      <c r="O53" s="62">
        <f t="shared" si="46"/>
        <v>-7822.6718212273945</v>
      </c>
      <c r="P53" s="62">
        <f t="shared" si="46"/>
        <v>-7822.6718212273945</v>
      </c>
      <c r="Q53" s="62">
        <f t="shared" si="46"/>
        <v>-7822.6718212273945</v>
      </c>
      <c r="R53" s="62">
        <f t="shared" si="46"/>
        <v>-7822.6718212273945</v>
      </c>
      <c r="S53" s="62">
        <f t="shared" si="46"/>
        <v>-7822.6718212273945</v>
      </c>
      <c r="T53" s="62">
        <f t="shared" si="46"/>
        <v>-7822.6718212273945</v>
      </c>
      <c r="U53" s="62">
        <f t="shared" si="46"/>
        <v>-7822.6718212273945</v>
      </c>
      <c r="V53" s="62">
        <f t="shared" si="46"/>
        <v>-7822.6718212273945</v>
      </c>
      <c r="W53" s="62">
        <f t="shared" si="46"/>
        <v>-7822.6718212273945</v>
      </c>
      <c r="X53" s="62">
        <f t="shared" si="46"/>
        <v>-7822.6718212273945</v>
      </c>
      <c r="Y53" s="62">
        <f t="shared" si="46"/>
        <v>-7822.6718212273945</v>
      </c>
      <c r="Z53" s="62">
        <f t="shared" si="46"/>
        <v>-7822.6718212273945</v>
      </c>
      <c r="AA53" s="62">
        <f t="shared" si="46"/>
        <v>-7822.6718212273945</v>
      </c>
      <c r="AB53" s="62">
        <f t="shared" si="46"/>
        <v>-7822.6718212273945</v>
      </c>
      <c r="AC53" s="62">
        <f t="shared" si="46"/>
        <v>-7822.6718212273945</v>
      </c>
    </row>
    <row r="54" spans="1:29" x14ac:dyDescent="0.25">
      <c r="A54" s="30" t="str">
        <f t="shared" ref="A54:AC54" si="47">A36</f>
        <v>Opex fix (admin, crew, insurance)</v>
      </c>
      <c r="B54" s="62">
        <f t="shared" si="47"/>
        <v>1208235.294117647</v>
      </c>
      <c r="C54" s="62">
        <f t="shared" si="47"/>
        <v>1208235.294117647</v>
      </c>
      <c r="D54" s="62">
        <f t="shared" si="47"/>
        <v>1208235.294117647</v>
      </c>
      <c r="E54" s="62">
        <f t="shared" si="47"/>
        <v>1208235.294117647</v>
      </c>
      <c r="F54" s="62">
        <f t="shared" si="47"/>
        <v>1208235.294117647</v>
      </c>
      <c r="G54" s="62">
        <f t="shared" si="47"/>
        <v>1208235.294117647</v>
      </c>
      <c r="H54" s="62">
        <f t="shared" si="47"/>
        <v>1208235.294117647</v>
      </c>
      <c r="I54" s="62">
        <f t="shared" si="47"/>
        <v>1208235.294117647</v>
      </c>
      <c r="J54" s="62">
        <f t="shared" si="47"/>
        <v>1208235.294117647</v>
      </c>
      <c r="K54" s="62">
        <f t="shared" si="47"/>
        <v>1208235.294117647</v>
      </c>
      <c r="L54" s="62">
        <f t="shared" si="47"/>
        <v>1208235.294117647</v>
      </c>
      <c r="M54" s="62">
        <f t="shared" si="47"/>
        <v>1208235.294117647</v>
      </c>
      <c r="N54" s="62">
        <f t="shared" si="47"/>
        <v>1208235.294117647</v>
      </c>
      <c r="O54" s="62">
        <f t="shared" si="47"/>
        <v>1208235.294117647</v>
      </c>
      <c r="P54" s="62">
        <f t="shared" si="47"/>
        <v>1208235.294117647</v>
      </c>
      <c r="Q54" s="62">
        <f t="shared" si="47"/>
        <v>1208235.294117647</v>
      </c>
      <c r="R54" s="62">
        <f t="shared" si="47"/>
        <v>1208235.294117647</v>
      </c>
      <c r="S54" s="62">
        <f t="shared" si="47"/>
        <v>1208235.294117647</v>
      </c>
      <c r="T54" s="62">
        <f t="shared" si="47"/>
        <v>1208235.294117647</v>
      </c>
      <c r="U54" s="62">
        <f t="shared" si="47"/>
        <v>1208235.294117647</v>
      </c>
      <c r="V54" s="62">
        <f t="shared" si="47"/>
        <v>1208235.294117647</v>
      </c>
      <c r="W54" s="62">
        <f t="shared" si="47"/>
        <v>1208235.294117647</v>
      </c>
      <c r="X54" s="62">
        <f t="shared" si="47"/>
        <v>1208235.294117647</v>
      </c>
      <c r="Y54" s="62">
        <f t="shared" si="47"/>
        <v>1208235.294117647</v>
      </c>
      <c r="Z54" s="62">
        <f t="shared" si="47"/>
        <v>1208235.294117647</v>
      </c>
      <c r="AA54" s="62">
        <f t="shared" si="47"/>
        <v>1208235.294117647</v>
      </c>
      <c r="AB54" s="62">
        <f t="shared" si="47"/>
        <v>1208235.294117647</v>
      </c>
      <c r="AC54" s="62">
        <f t="shared" si="47"/>
        <v>1208235.294117647</v>
      </c>
    </row>
    <row r="55" spans="1:29" x14ac:dyDescent="0.25">
      <c r="A55" s="30" t="str">
        <f t="shared" ref="A55:AC55" si="48">A37</f>
        <v>Opex maintenance &amp; repair</v>
      </c>
      <c r="B55" s="62">
        <f t="shared" si="48"/>
        <v>338823.5294117647</v>
      </c>
      <c r="C55" s="62">
        <f t="shared" si="48"/>
        <v>338823.5294117647</v>
      </c>
      <c r="D55" s="62">
        <f t="shared" si="48"/>
        <v>338823.5294117647</v>
      </c>
      <c r="E55" s="62">
        <f t="shared" si="48"/>
        <v>338823.5294117647</v>
      </c>
      <c r="F55" s="62">
        <f t="shared" si="48"/>
        <v>338823.5294117647</v>
      </c>
      <c r="G55" s="62">
        <f t="shared" si="48"/>
        <v>338823.5294117647</v>
      </c>
      <c r="H55" s="62">
        <f t="shared" si="48"/>
        <v>338823.5294117647</v>
      </c>
      <c r="I55" s="62">
        <f t="shared" si="48"/>
        <v>338823.5294117647</v>
      </c>
      <c r="J55" s="62">
        <f t="shared" si="48"/>
        <v>338823.5294117647</v>
      </c>
      <c r="K55" s="62">
        <f t="shared" si="48"/>
        <v>338823.5294117647</v>
      </c>
      <c r="L55" s="62">
        <f t="shared" si="48"/>
        <v>338823.5294117647</v>
      </c>
      <c r="M55" s="62">
        <f t="shared" si="48"/>
        <v>338823.5294117647</v>
      </c>
      <c r="N55" s="62">
        <f t="shared" si="48"/>
        <v>338823.5294117647</v>
      </c>
      <c r="O55" s="62">
        <f t="shared" si="48"/>
        <v>338823.5294117647</v>
      </c>
      <c r="P55" s="62">
        <f t="shared" si="48"/>
        <v>338823.5294117647</v>
      </c>
      <c r="Q55" s="62">
        <f t="shared" si="48"/>
        <v>338823.5294117647</v>
      </c>
      <c r="R55" s="62">
        <f t="shared" si="48"/>
        <v>338823.5294117647</v>
      </c>
      <c r="S55" s="62">
        <f t="shared" si="48"/>
        <v>338823.5294117647</v>
      </c>
      <c r="T55" s="62">
        <f t="shared" si="48"/>
        <v>338823.5294117647</v>
      </c>
      <c r="U55" s="62">
        <f t="shared" si="48"/>
        <v>338823.5294117647</v>
      </c>
      <c r="V55" s="62">
        <f t="shared" si="48"/>
        <v>338823.5294117647</v>
      </c>
      <c r="W55" s="62">
        <f t="shared" si="48"/>
        <v>338823.5294117647</v>
      </c>
      <c r="X55" s="62">
        <f t="shared" si="48"/>
        <v>338823.5294117647</v>
      </c>
      <c r="Y55" s="62">
        <f t="shared" si="48"/>
        <v>338823.5294117647</v>
      </c>
      <c r="Z55" s="62">
        <f t="shared" si="48"/>
        <v>338823.5294117647</v>
      </c>
      <c r="AA55" s="62">
        <f t="shared" si="48"/>
        <v>338823.5294117647</v>
      </c>
      <c r="AB55" s="62">
        <f t="shared" si="48"/>
        <v>338823.5294117647</v>
      </c>
      <c r="AC55" s="62">
        <f t="shared" si="48"/>
        <v>338823.5294117647</v>
      </c>
    </row>
    <row r="56" spans="1:29" x14ac:dyDescent="0.25">
      <c r="A56" s="30" t="str">
        <f>A38</f>
        <v>Opex var (mode-fees)</v>
      </c>
      <c r="B56" s="62">
        <f>B38*B47</f>
        <v>101496.22349468413</v>
      </c>
      <c r="C56" s="62">
        <f t="shared" ref="C56:AC56" si="49">C38*C47</f>
        <v>101496.22349468413</v>
      </c>
      <c r="D56" s="62">
        <f t="shared" si="49"/>
        <v>101496.22349468413</v>
      </c>
      <c r="E56" s="62">
        <f t="shared" si="49"/>
        <v>101496.22349468413</v>
      </c>
      <c r="F56" s="62">
        <f t="shared" si="49"/>
        <v>101496.22349468413</v>
      </c>
      <c r="G56" s="62">
        <f t="shared" si="49"/>
        <v>101496.22349468413</v>
      </c>
      <c r="H56" s="62">
        <f t="shared" si="49"/>
        <v>101496.22349468413</v>
      </c>
      <c r="I56" s="62">
        <f t="shared" si="49"/>
        <v>101496.22349468413</v>
      </c>
      <c r="J56" s="62">
        <f t="shared" si="49"/>
        <v>101496.22349468413</v>
      </c>
      <c r="K56" s="62">
        <f t="shared" si="49"/>
        <v>101496.22349468413</v>
      </c>
      <c r="L56" s="62">
        <f t="shared" si="49"/>
        <v>101496.22349468413</v>
      </c>
      <c r="M56" s="62">
        <f t="shared" si="49"/>
        <v>101496.22349468413</v>
      </c>
      <c r="N56" s="62">
        <f t="shared" si="49"/>
        <v>101496.22349468413</v>
      </c>
      <c r="O56" s="62">
        <f t="shared" si="49"/>
        <v>101496.22349468413</v>
      </c>
      <c r="P56" s="62">
        <f t="shared" si="49"/>
        <v>101496.22349468413</v>
      </c>
      <c r="Q56" s="62">
        <f t="shared" si="49"/>
        <v>101496.22349468413</v>
      </c>
      <c r="R56" s="62">
        <f t="shared" si="49"/>
        <v>101496.22349468413</v>
      </c>
      <c r="S56" s="62">
        <f t="shared" si="49"/>
        <v>101496.22349468413</v>
      </c>
      <c r="T56" s="62">
        <f t="shared" si="49"/>
        <v>101496.22349468413</v>
      </c>
      <c r="U56" s="62">
        <f t="shared" si="49"/>
        <v>101496.22349468413</v>
      </c>
      <c r="V56" s="62">
        <f t="shared" si="49"/>
        <v>101496.22349468413</v>
      </c>
      <c r="W56" s="62">
        <f t="shared" si="49"/>
        <v>101496.22349468413</v>
      </c>
      <c r="X56" s="62">
        <f t="shared" si="49"/>
        <v>101496.22349468413</v>
      </c>
      <c r="Y56" s="62">
        <f t="shared" si="49"/>
        <v>101496.22349468413</v>
      </c>
      <c r="Z56" s="62">
        <f t="shared" si="49"/>
        <v>101496.22349468413</v>
      </c>
      <c r="AA56" s="62">
        <f t="shared" si="49"/>
        <v>101496.22349468413</v>
      </c>
      <c r="AB56" s="62">
        <f t="shared" si="49"/>
        <v>101496.22349468413</v>
      </c>
      <c r="AC56" s="62">
        <f t="shared" si="49"/>
        <v>101496.22349468413</v>
      </c>
    </row>
    <row r="57" spans="1:29" x14ac:dyDescent="0.25">
      <c r="A57" s="30" t="str">
        <f>A40</f>
        <v>Fuel Cost</v>
      </c>
      <c r="B57" s="62">
        <f>B39*B40*B47</f>
        <v>13370248.907515552</v>
      </c>
      <c r="C57" s="62">
        <f t="shared" ref="C57:AC57" si="50">C39*C40*C47</f>
        <v>13362791.68001635</v>
      </c>
      <c r="D57" s="62">
        <f t="shared" si="50"/>
        <v>13352119.163217604</v>
      </c>
      <c r="E57" s="62">
        <f t="shared" si="50"/>
        <v>13336856.164003521</v>
      </c>
      <c r="F57" s="62">
        <f t="shared" si="50"/>
        <v>13315051.751412267</v>
      </c>
      <c r="G57" s="62">
        <f t="shared" si="50"/>
        <v>13283952.077878125</v>
      </c>
      <c r="H57" s="62">
        <f t="shared" si="50"/>
        <v>13239698.98631132</v>
      </c>
      <c r="I57" s="62">
        <f t="shared" si="50"/>
        <v>13176947.637623208</v>
      </c>
      <c r="J57" s="62">
        <f t="shared" si="50"/>
        <v>13088418.15230225</v>
      </c>
      <c r="K57" s="62">
        <f t="shared" si="50"/>
        <v>12964447.565503804</v>
      </c>
      <c r="L57" s="62">
        <f t="shared" si="50"/>
        <v>12792710.799777355</v>
      </c>
      <c r="M57" s="62">
        <f t="shared" si="50"/>
        <v>12558452.232512649</v>
      </c>
      <c r="N57" s="62">
        <f t="shared" si="50"/>
        <v>12245794.197905904</v>
      </c>
      <c r="O57" s="62">
        <f t="shared" si="50"/>
        <v>11840825.517066352</v>
      </c>
      <c r="P57" s="62">
        <f t="shared" si="50"/>
        <v>11336858.12165937</v>
      </c>
      <c r="Q57" s="62">
        <f t="shared" si="50"/>
        <v>10740973.142555408</v>
      </c>
      <c r="R57" s="62">
        <f t="shared" si="50"/>
        <v>10078807.941610783</v>
      </c>
      <c r="S57" s="62">
        <f t="shared" si="50"/>
        <v>9393175.2611248717</v>
      </c>
      <c r="T57" s="62">
        <f t="shared" si="50"/>
        <v>8734406.3874728978</v>
      </c>
      <c r="U57" s="62">
        <f t="shared" si="50"/>
        <v>8146226.8289774125</v>
      </c>
      <c r="V57" s="62">
        <f t="shared" si="50"/>
        <v>7654981.7333783628</v>
      </c>
      <c r="W57" s="62">
        <f t="shared" si="50"/>
        <v>7267296.0041098306</v>
      </c>
      <c r="X57" s="62">
        <f t="shared" si="50"/>
        <v>6974892.7186668366</v>
      </c>
      <c r="Y57" s="62">
        <f t="shared" si="50"/>
        <v>6761839.6699709129</v>
      </c>
      <c r="Z57" s="62">
        <f t="shared" si="50"/>
        <v>6610489.9951052722</v>
      </c>
      <c r="AA57" s="62">
        <f t="shared" si="50"/>
        <v>6504903.3404722838</v>
      </c>
      <c r="AB57" s="62">
        <f t="shared" si="50"/>
        <v>6432171.0401332509</v>
      </c>
      <c r="AC57" s="62">
        <f t="shared" si="50"/>
        <v>6382507.1960070422</v>
      </c>
    </row>
    <row r="58" spans="1:29" ht="15.75" thickBot="1" x14ac:dyDescent="0.3">
      <c r="A58" s="59" t="str">
        <f>A21</f>
        <v>Emission Cost</v>
      </c>
      <c r="B58" s="62">
        <f>B41*B47</f>
        <v>0</v>
      </c>
      <c r="C58" s="62">
        <f t="shared" ref="C58:AC58" si="51">C41*C47</f>
        <v>0</v>
      </c>
      <c r="D58" s="62">
        <f t="shared" si="51"/>
        <v>0</v>
      </c>
      <c r="E58" s="62">
        <f t="shared" si="51"/>
        <v>0</v>
      </c>
      <c r="F58" s="62">
        <f t="shared" si="51"/>
        <v>0</v>
      </c>
      <c r="G58" s="62">
        <f t="shared" si="51"/>
        <v>0</v>
      </c>
      <c r="H58" s="62">
        <f t="shared" si="51"/>
        <v>0</v>
      </c>
      <c r="I58" s="62">
        <f t="shared" si="51"/>
        <v>0</v>
      </c>
      <c r="J58" s="62">
        <f t="shared" si="51"/>
        <v>0</v>
      </c>
      <c r="K58" s="62">
        <f t="shared" si="51"/>
        <v>0</v>
      </c>
      <c r="L58" s="62">
        <f t="shared" si="51"/>
        <v>0</v>
      </c>
      <c r="M58" s="62">
        <f t="shared" si="51"/>
        <v>0</v>
      </c>
      <c r="N58" s="62">
        <f t="shared" si="51"/>
        <v>0</v>
      </c>
      <c r="O58" s="62">
        <f t="shared" si="51"/>
        <v>0</v>
      </c>
      <c r="P58" s="62">
        <f t="shared" si="51"/>
        <v>0</v>
      </c>
      <c r="Q58" s="62">
        <f t="shared" si="51"/>
        <v>0</v>
      </c>
      <c r="R58" s="62">
        <f t="shared" si="51"/>
        <v>0</v>
      </c>
      <c r="S58" s="62">
        <f t="shared" si="51"/>
        <v>0</v>
      </c>
      <c r="T58" s="62">
        <f t="shared" si="51"/>
        <v>0</v>
      </c>
      <c r="U58" s="62">
        <f t="shared" si="51"/>
        <v>0</v>
      </c>
      <c r="V58" s="62">
        <f t="shared" si="51"/>
        <v>0</v>
      </c>
      <c r="W58" s="62">
        <f t="shared" si="51"/>
        <v>0</v>
      </c>
      <c r="X58" s="62">
        <f t="shared" si="51"/>
        <v>0</v>
      </c>
      <c r="Y58" s="62">
        <f t="shared" si="51"/>
        <v>0</v>
      </c>
      <c r="Z58" s="62">
        <f t="shared" si="51"/>
        <v>0</v>
      </c>
      <c r="AA58" s="62">
        <f t="shared" si="51"/>
        <v>0</v>
      </c>
      <c r="AB58" s="62">
        <f t="shared" si="51"/>
        <v>0</v>
      </c>
      <c r="AC58" s="62">
        <f t="shared" si="51"/>
        <v>0</v>
      </c>
    </row>
    <row r="59" spans="1:29" ht="15.75" thickBot="1" x14ac:dyDescent="0.3">
      <c r="A59" s="31" t="s">
        <v>209</v>
      </c>
      <c r="B59" s="64">
        <f>B50+B51+B52+B53+B54+B55+B56+B57+B58</f>
        <v>17316556.258800458</v>
      </c>
      <c r="C59" s="64">
        <f t="shared" ref="C59:AC59" si="52">C50+C51+C52+C53+C54+C55+C56+C57+C58</f>
        <v>17308184.805574723</v>
      </c>
      <c r="D59" s="64">
        <f t="shared" si="52"/>
        <v>17296203.595011182</v>
      </c>
      <c r="E59" s="64">
        <f t="shared" si="52"/>
        <v>17279068.4173351</v>
      </c>
      <c r="F59" s="64">
        <f t="shared" si="52"/>
        <v>17254588.248604957</v>
      </c>
      <c r="G59" s="64">
        <f t="shared" si="52"/>
        <v>17219669.692805745</v>
      </c>
      <c r="H59" s="64">
        <f t="shared" si="52"/>
        <v>17169977.576019108</v>
      </c>
      <c r="I59" s="64">
        <f t="shared" si="52"/>
        <v>17099503.59121282</v>
      </c>
      <c r="J59" s="64">
        <f t="shared" si="52"/>
        <v>17000058.901836775</v>
      </c>
      <c r="K59" s="64">
        <f t="shared" si="52"/>
        <v>16860763.565471582</v>
      </c>
      <c r="L59" s="64">
        <f t="shared" si="52"/>
        <v>16667719.834790995</v>
      </c>
      <c r="M59" s="64">
        <f t="shared" si="52"/>
        <v>16404250.21566931</v>
      </c>
      <c r="N59" s="64">
        <f t="shared" si="52"/>
        <v>16052335.657496553</v>
      </c>
      <c r="O59" s="64">
        <f t="shared" si="52"/>
        <v>15596051.116553616</v>
      </c>
      <c r="P59" s="64">
        <f t="shared" si="52"/>
        <v>15027460.068852535</v>
      </c>
      <c r="Q59" s="64">
        <f t="shared" si="52"/>
        <v>14354028.562017884</v>
      </c>
      <c r="R59" s="64">
        <f t="shared" si="52"/>
        <v>13604175.790555151</v>
      </c>
      <c r="S59" s="64">
        <f t="shared" si="52"/>
        <v>12825971.701646321</v>
      </c>
      <c r="T59" s="64">
        <f t="shared" si="52"/>
        <v>12076453.051739227</v>
      </c>
      <c r="U59" s="64">
        <f t="shared" si="52"/>
        <v>11405662.103965744</v>
      </c>
      <c r="V59" s="64">
        <f t="shared" si="52"/>
        <v>10844209.091568455</v>
      </c>
      <c r="W59" s="64">
        <f t="shared" si="52"/>
        <v>10400299.394470051</v>
      </c>
      <c r="X59" s="64">
        <f t="shared" si="52"/>
        <v>10064994.726175096</v>
      </c>
      <c r="Y59" s="64">
        <f t="shared" si="52"/>
        <v>9820405.7203871012</v>
      </c>
      <c r="Z59" s="64">
        <f t="shared" si="52"/>
        <v>9646508.2924207374</v>
      </c>
      <c r="AA59" s="64">
        <f t="shared" si="52"/>
        <v>9525118.992708439</v>
      </c>
      <c r="AB59" s="64">
        <f t="shared" si="52"/>
        <v>9441466.0933131278</v>
      </c>
      <c r="AC59" s="64">
        <f t="shared" si="52"/>
        <v>9384328.7390583828</v>
      </c>
    </row>
    <row r="60" spans="1:29" ht="15.75" thickBot="1" x14ac:dyDescent="0.3">
      <c r="AC60" s="32"/>
    </row>
    <row r="61" spans="1:29" ht="15.75" thickBot="1" x14ac:dyDescent="0.3">
      <c r="A61" s="26" t="s">
        <v>208</v>
      </c>
      <c r="B61" s="27">
        <v>2023</v>
      </c>
      <c r="C61" s="27">
        <v>2024</v>
      </c>
      <c r="D61" s="27">
        <v>2025</v>
      </c>
      <c r="E61" s="27">
        <v>2026</v>
      </c>
      <c r="F61" s="27">
        <v>2027</v>
      </c>
      <c r="G61" s="27">
        <v>2028</v>
      </c>
      <c r="H61" s="27">
        <v>2029</v>
      </c>
      <c r="I61" s="27">
        <v>2030</v>
      </c>
      <c r="J61" s="27">
        <v>2031</v>
      </c>
      <c r="K61" s="27">
        <v>2032</v>
      </c>
      <c r="L61" s="27">
        <v>2033</v>
      </c>
      <c r="M61" s="27">
        <v>2034</v>
      </c>
      <c r="N61" s="27">
        <v>2035</v>
      </c>
      <c r="O61" s="27">
        <v>2036</v>
      </c>
      <c r="P61" s="27">
        <v>2037</v>
      </c>
      <c r="Q61" s="27">
        <v>2038</v>
      </c>
      <c r="R61" s="27">
        <v>2039</v>
      </c>
      <c r="S61" s="27">
        <v>2040</v>
      </c>
      <c r="T61" s="27">
        <v>2041</v>
      </c>
      <c r="U61" s="27">
        <v>2042</v>
      </c>
      <c r="V61" s="27">
        <v>2043</v>
      </c>
      <c r="W61" s="27">
        <v>2044</v>
      </c>
      <c r="X61" s="27">
        <v>2045</v>
      </c>
      <c r="Y61" s="27">
        <v>2046</v>
      </c>
      <c r="Z61" s="27">
        <v>2047</v>
      </c>
      <c r="AA61" s="27">
        <v>2048</v>
      </c>
      <c r="AB61" s="27">
        <v>2049</v>
      </c>
      <c r="AC61" s="28">
        <v>2050</v>
      </c>
    </row>
    <row r="62" spans="1:29" x14ac:dyDescent="0.25">
      <c r="A62" s="29" t="str">
        <f t="shared" ref="A62:A69" si="53">A50</f>
        <v>Capex vehicle</v>
      </c>
      <c r="B62" s="65">
        <f>((1+B35)^B42)*B35/(((1+B35)^B42)-1)*(B31)/B47</f>
        <v>19.539498974368939</v>
      </c>
      <c r="C62" s="65">
        <f t="shared" ref="C62:AC62" si="54">((1+C35)^C42)*C35/(((1+C35)^C42)-1)*(C31)/C47</f>
        <v>19.532066244884934</v>
      </c>
      <c r="D62" s="65">
        <f t="shared" si="54"/>
        <v>19.521426458179274</v>
      </c>
      <c r="E62" s="65">
        <f t="shared" si="54"/>
        <v>19.506205495073583</v>
      </c>
      <c r="F62" s="65">
        <f t="shared" si="54"/>
        <v>19.484451380123293</v>
      </c>
      <c r="G62" s="65">
        <f t="shared" si="54"/>
        <v>19.453403556830025</v>
      </c>
      <c r="H62" s="65">
        <f t="shared" si="54"/>
        <v>19.409183839595606</v>
      </c>
      <c r="I62" s="65">
        <f t="shared" si="54"/>
        <v>19.346398180098269</v>
      </c>
      <c r="J62" s="65">
        <f t="shared" si="54"/>
        <v>19.257656683715453</v>
      </c>
      <c r="K62" s="65">
        <f t="shared" si="54"/>
        <v>19.133065223823188</v>
      </c>
      <c r="L62" s="65">
        <f t="shared" si="54"/>
        <v>18.959837866472469</v>
      </c>
      <c r="M62" s="65">
        <f t="shared" si="54"/>
        <v>18.722349639992963</v>
      </c>
      <c r="N62" s="65">
        <f t="shared" si="54"/>
        <v>18.403190911814015</v>
      </c>
      <c r="O62" s="65">
        <f t="shared" si="54"/>
        <v>17.985988797152327</v>
      </c>
      <c r="P62" s="65">
        <f t="shared" si="54"/>
        <v>17.460593250045839</v>
      </c>
      <c r="Q62" s="65">
        <f t="shared" si="54"/>
        <v>16.830133674999598</v>
      </c>
      <c r="R62" s="65">
        <f t="shared" si="54"/>
        <v>16.117226597616597</v>
      </c>
      <c r="S62" s="65">
        <f t="shared" si="54"/>
        <v>15.364613521007501</v>
      </c>
      <c r="T62" s="65">
        <f t="shared" si="54"/>
        <v>14.626810462022794</v>
      </c>
      <c r="U62" s="65">
        <f t="shared" si="54"/>
        <v>13.955173150819558</v>
      </c>
      <c r="V62" s="65">
        <f t="shared" si="54"/>
        <v>13.384377079289164</v>
      </c>
      <c r="W62" s="65">
        <f t="shared" si="54"/>
        <v>12.927271649777994</v>
      </c>
      <c r="X62" s="65">
        <f t="shared" si="54"/>
        <v>12.578479919274246</v>
      </c>
      <c r="Y62" s="65">
        <f t="shared" si="54"/>
        <v>12.322090024216767</v>
      </c>
      <c r="Z62" s="65">
        <f t="shared" si="54"/>
        <v>12.138774958357224</v>
      </c>
      <c r="AA62" s="65">
        <f t="shared" si="54"/>
        <v>12.010298169094545</v>
      </c>
      <c r="AB62" s="65">
        <f t="shared" si="54"/>
        <v>11.921512810913416</v>
      </c>
      <c r="AC62" s="65">
        <f t="shared" si="54"/>
        <v>11.860752565965971</v>
      </c>
    </row>
    <row r="63" spans="1:29" x14ac:dyDescent="0.25">
      <c r="A63" s="30" t="str">
        <f t="shared" si="53"/>
        <v>Residual value (vehicle)</v>
      </c>
      <c r="B63" s="66">
        <f>((1+B35)^B42)*B35/(((1+B35)^B42)-1)*(B32)/B47</f>
        <v>-0.97826349212091301</v>
      </c>
      <c r="C63" s="66">
        <f t="shared" ref="C63:AC63" si="55">((1+C35)^C42)*C35/(((1+C35)^C42)-1)*(C32)/C47</f>
        <v>-0.97844931035801319</v>
      </c>
      <c r="D63" s="66">
        <f t="shared" si="55"/>
        <v>-0.97871530502565462</v>
      </c>
      <c r="E63" s="66">
        <f t="shared" si="55"/>
        <v>-0.97909582910329696</v>
      </c>
      <c r="F63" s="66">
        <f t="shared" si="55"/>
        <v>-0.9796396819770542</v>
      </c>
      <c r="G63" s="66">
        <f t="shared" si="55"/>
        <v>-0.98041587755938586</v>
      </c>
      <c r="H63" s="66">
        <f t="shared" si="55"/>
        <v>-0.98152137049024646</v>
      </c>
      <c r="I63" s="66">
        <f t="shared" si="55"/>
        <v>-0.98309101197767967</v>
      </c>
      <c r="J63" s="66">
        <f t="shared" si="55"/>
        <v>-0.98530954938725024</v>
      </c>
      <c r="K63" s="66">
        <f t="shared" si="55"/>
        <v>-0.9884243358845568</v>
      </c>
      <c r="L63" s="66">
        <f t="shared" si="55"/>
        <v>-0.99275501981832481</v>
      </c>
      <c r="M63" s="66">
        <f t="shared" si="55"/>
        <v>-0.99869222548031233</v>
      </c>
      <c r="N63" s="66">
        <f t="shared" si="55"/>
        <v>-1.0066711936847861</v>
      </c>
      <c r="O63" s="66">
        <f t="shared" si="55"/>
        <v>-1.0171012465513283</v>
      </c>
      <c r="P63" s="66">
        <f t="shared" si="55"/>
        <v>-1.0302361352289906</v>
      </c>
      <c r="Q63" s="66">
        <f t="shared" si="55"/>
        <v>-1.0459976246051466</v>
      </c>
      <c r="R63" s="66">
        <f t="shared" si="55"/>
        <v>-1.0638203015397216</v>
      </c>
      <c r="S63" s="66">
        <f t="shared" si="55"/>
        <v>-1.082635628454949</v>
      </c>
      <c r="T63" s="66">
        <f t="shared" si="55"/>
        <v>-1.1010807049295666</v>
      </c>
      <c r="U63" s="66">
        <f t="shared" si="55"/>
        <v>-1.1178716377096476</v>
      </c>
      <c r="V63" s="66">
        <f t="shared" si="55"/>
        <v>-1.1321415394979075</v>
      </c>
      <c r="W63" s="66">
        <f t="shared" si="55"/>
        <v>-1.1435691752356867</v>
      </c>
      <c r="X63" s="66">
        <f t="shared" si="55"/>
        <v>-1.1522889684982804</v>
      </c>
      <c r="Y63" s="66">
        <f t="shared" si="55"/>
        <v>-1.1586987158747175</v>
      </c>
      <c r="Z63" s="66">
        <f t="shared" si="55"/>
        <v>-1.1632815925212061</v>
      </c>
      <c r="AA63" s="66">
        <f t="shared" si="55"/>
        <v>-1.1664935122527731</v>
      </c>
      <c r="AB63" s="66">
        <f t="shared" si="55"/>
        <v>-1.1687131462073013</v>
      </c>
      <c r="AC63" s="66">
        <f t="shared" si="55"/>
        <v>-1.1702321523309871</v>
      </c>
    </row>
    <row r="64" spans="1:29" x14ac:dyDescent="0.25">
      <c r="A64" s="30" t="str">
        <f t="shared" si="53"/>
        <v>Capex costumization</v>
      </c>
      <c r="B64" s="66">
        <f>((1+B35)^B43)*B35/(((1+B35)^B43)-1)*(B33)/B47</f>
        <v>0.65188931843561626</v>
      </c>
      <c r="C64" s="66">
        <f t="shared" ref="C64:AC64" si="56">((1+C35)^C43)*C35/(((1+C35)^C43)-1)*(C33)/C47</f>
        <v>0.65188931843561626</v>
      </c>
      <c r="D64" s="66">
        <f t="shared" si="56"/>
        <v>0.65188931843561626</v>
      </c>
      <c r="E64" s="66">
        <f t="shared" si="56"/>
        <v>0.65188931843561626</v>
      </c>
      <c r="F64" s="66">
        <f t="shared" si="56"/>
        <v>0.65188931843561626</v>
      </c>
      <c r="G64" s="66">
        <f t="shared" si="56"/>
        <v>0.65188931843561626</v>
      </c>
      <c r="H64" s="66">
        <f t="shared" si="56"/>
        <v>0.65188931843561626</v>
      </c>
      <c r="I64" s="66">
        <f t="shared" si="56"/>
        <v>0.65188931843561626</v>
      </c>
      <c r="J64" s="66">
        <f t="shared" si="56"/>
        <v>0.65188931843561626</v>
      </c>
      <c r="K64" s="66">
        <f t="shared" si="56"/>
        <v>0.65188931843561626</v>
      </c>
      <c r="L64" s="66">
        <f t="shared" si="56"/>
        <v>0.65188931843561626</v>
      </c>
      <c r="M64" s="66">
        <f t="shared" si="56"/>
        <v>0.65188931843561626</v>
      </c>
      <c r="N64" s="66">
        <f t="shared" si="56"/>
        <v>0.65188931843561626</v>
      </c>
      <c r="O64" s="66">
        <f t="shared" si="56"/>
        <v>0.65188931843561626</v>
      </c>
      <c r="P64" s="66">
        <f t="shared" si="56"/>
        <v>0.65188931843561626</v>
      </c>
      <c r="Q64" s="66">
        <f t="shared" si="56"/>
        <v>0.65188931843561626</v>
      </c>
      <c r="R64" s="66">
        <f t="shared" si="56"/>
        <v>0.65188931843561626</v>
      </c>
      <c r="S64" s="66">
        <f t="shared" si="56"/>
        <v>0.65188931843561626</v>
      </c>
      <c r="T64" s="66">
        <f t="shared" si="56"/>
        <v>0.65188931843561626</v>
      </c>
      <c r="U64" s="66">
        <f t="shared" si="56"/>
        <v>0.65188931843561626</v>
      </c>
      <c r="V64" s="66">
        <f t="shared" si="56"/>
        <v>0.65188931843561626</v>
      </c>
      <c r="W64" s="66">
        <f t="shared" si="56"/>
        <v>0.65188931843561626</v>
      </c>
      <c r="X64" s="66">
        <f t="shared" si="56"/>
        <v>0.65188931843561626</v>
      </c>
      <c r="Y64" s="66">
        <f t="shared" si="56"/>
        <v>0.65188931843561626</v>
      </c>
      <c r="Z64" s="66">
        <f t="shared" si="56"/>
        <v>0.65188931843561626</v>
      </c>
      <c r="AA64" s="66">
        <f t="shared" si="56"/>
        <v>0.65188931843561626</v>
      </c>
      <c r="AB64" s="66">
        <f t="shared" si="56"/>
        <v>0.65188931843561626</v>
      </c>
      <c r="AC64" s="66">
        <f t="shared" si="56"/>
        <v>0.65188931843561626</v>
      </c>
    </row>
    <row r="65" spans="1:29" x14ac:dyDescent="0.25">
      <c r="A65" s="30" t="str">
        <f t="shared" si="53"/>
        <v>Residual value (costumization)</v>
      </c>
      <c r="B65" s="66">
        <f>((1+B35)^B43)*B35/(((1+B35)^B43)-1)*(B34)/B47</f>
        <v>-6.5188931843561615E-2</v>
      </c>
      <c r="C65" s="66">
        <f t="shared" ref="C65:AC65" si="57">((1+C35)^C43)*C35/(((1+C35)^C43)-1)*(C34)/C47</f>
        <v>-6.5188931843561615E-2</v>
      </c>
      <c r="D65" s="66">
        <f t="shared" si="57"/>
        <v>-6.5188931843561615E-2</v>
      </c>
      <c r="E65" s="66">
        <f t="shared" si="57"/>
        <v>-6.5188931843561615E-2</v>
      </c>
      <c r="F65" s="66">
        <f t="shared" si="57"/>
        <v>-6.5188931843561615E-2</v>
      </c>
      <c r="G65" s="66">
        <f t="shared" si="57"/>
        <v>-6.5188931843561615E-2</v>
      </c>
      <c r="H65" s="66">
        <f t="shared" si="57"/>
        <v>-6.5188931843561615E-2</v>
      </c>
      <c r="I65" s="66">
        <f t="shared" si="57"/>
        <v>-6.5188931843561615E-2</v>
      </c>
      <c r="J65" s="66">
        <f t="shared" si="57"/>
        <v>-6.5188931843561615E-2</v>
      </c>
      <c r="K65" s="66">
        <f t="shared" si="57"/>
        <v>-6.5188931843561615E-2</v>
      </c>
      <c r="L65" s="66">
        <f t="shared" si="57"/>
        <v>-6.5188931843561615E-2</v>
      </c>
      <c r="M65" s="66">
        <f t="shared" si="57"/>
        <v>-6.5188931843561615E-2</v>
      </c>
      <c r="N65" s="66">
        <f t="shared" si="57"/>
        <v>-6.5188931843561615E-2</v>
      </c>
      <c r="O65" s="66">
        <f t="shared" si="57"/>
        <v>-6.5188931843561615E-2</v>
      </c>
      <c r="P65" s="66">
        <f t="shared" si="57"/>
        <v>-6.5188931843561615E-2</v>
      </c>
      <c r="Q65" s="66">
        <f t="shared" si="57"/>
        <v>-6.5188931843561615E-2</v>
      </c>
      <c r="R65" s="66">
        <f t="shared" si="57"/>
        <v>-6.5188931843561615E-2</v>
      </c>
      <c r="S65" s="66">
        <f t="shared" si="57"/>
        <v>-6.5188931843561615E-2</v>
      </c>
      <c r="T65" s="66">
        <f t="shared" si="57"/>
        <v>-6.5188931843561615E-2</v>
      </c>
      <c r="U65" s="66">
        <f t="shared" si="57"/>
        <v>-6.5188931843561615E-2</v>
      </c>
      <c r="V65" s="66">
        <f t="shared" si="57"/>
        <v>-6.5188931843561615E-2</v>
      </c>
      <c r="W65" s="66">
        <f t="shared" si="57"/>
        <v>-6.5188931843561615E-2</v>
      </c>
      <c r="X65" s="66">
        <f t="shared" si="57"/>
        <v>-6.5188931843561615E-2</v>
      </c>
      <c r="Y65" s="66">
        <f t="shared" si="57"/>
        <v>-6.5188931843561615E-2</v>
      </c>
      <c r="Z65" s="66">
        <f t="shared" si="57"/>
        <v>-6.5188931843561615E-2</v>
      </c>
      <c r="AA65" s="66">
        <f t="shared" si="57"/>
        <v>-6.5188931843561615E-2</v>
      </c>
      <c r="AB65" s="66">
        <f t="shared" si="57"/>
        <v>-6.5188931843561615E-2</v>
      </c>
      <c r="AC65" s="66">
        <f t="shared" si="57"/>
        <v>-6.5188931843561615E-2</v>
      </c>
    </row>
    <row r="66" spans="1:29" x14ac:dyDescent="0.25">
      <c r="A66" s="30" t="str">
        <f t="shared" si="53"/>
        <v>Opex fix (admin, crew, insurance)</v>
      </c>
      <c r="B66" s="66">
        <f>B36/B47</f>
        <v>10.068627450980392</v>
      </c>
      <c r="C66" s="66">
        <f t="shared" ref="C66:AC66" si="58">C36/C47</f>
        <v>10.068627450980392</v>
      </c>
      <c r="D66" s="66">
        <f t="shared" si="58"/>
        <v>10.068627450980392</v>
      </c>
      <c r="E66" s="66">
        <f t="shared" si="58"/>
        <v>10.068627450980392</v>
      </c>
      <c r="F66" s="66">
        <f t="shared" si="58"/>
        <v>10.068627450980392</v>
      </c>
      <c r="G66" s="66">
        <f t="shared" si="58"/>
        <v>10.068627450980392</v>
      </c>
      <c r="H66" s="66">
        <f t="shared" si="58"/>
        <v>10.068627450980392</v>
      </c>
      <c r="I66" s="66">
        <f t="shared" si="58"/>
        <v>10.068627450980392</v>
      </c>
      <c r="J66" s="66">
        <f t="shared" si="58"/>
        <v>10.068627450980392</v>
      </c>
      <c r="K66" s="66">
        <f t="shared" si="58"/>
        <v>10.068627450980392</v>
      </c>
      <c r="L66" s="66">
        <f t="shared" si="58"/>
        <v>10.068627450980392</v>
      </c>
      <c r="M66" s="66">
        <f t="shared" si="58"/>
        <v>10.068627450980392</v>
      </c>
      <c r="N66" s="66">
        <f t="shared" si="58"/>
        <v>10.068627450980392</v>
      </c>
      <c r="O66" s="66">
        <f t="shared" si="58"/>
        <v>10.068627450980392</v>
      </c>
      <c r="P66" s="66">
        <f t="shared" si="58"/>
        <v>10.068627450980392</v>
      </c>
      <c r="Q66" s="66">
        <f t="shared" si="58"/>
        <v>10.068627450980392</v>
      </c>
      <c r="R66" s="66">
        <f t="shared" si="58"/>
        <v>10.068627450980392</v>
      </c>
      <c r="S66" s="66">
        <f t="shared" si="58"/>
        <v>10.068627450980392</v>
      </c>
      <c r="T66" s="66">
        <f t="shared" si="58"/>
        <v>10.068627450980392</v>
      </c>
      <c r="U66" s="66">
        <f t="shared" si="58"/>
        <v>10.068627450980392</v>
      </c>
      <c r="V66" s="66">
        <f t="shared" si="58"/>
        <v>10.068627450980392</v>
      </c>
      <c r="W66" s="66">
        <f t="shared" si="58"/>
        <v>10.068627450980392</v>
      </c>
      <c r="X66" s="66">
        <f t="shared" si="58"/>
        <v>10.068627450980392</v>
      </c>
      <c r="Y66" s="66">
        <f t="shared" si="58"/>
        <v>10.068627450980392</v>
      </c>
      <c r="Z66" s="66">
        <f t="shared" si="58"/>
        <v>10.068627450980392</v>
      </c>
      <c r="AA66" s="66">
        <f t="shared" si="58"/>
        <v>10.068627450980392</v>
      </c>
      <c r="AB66" s="66">
        <f t="shared" si="58"/>
        <v>10.068627450980392</v>
      </c>
      <c r="AC66" s="66">
        <f t="shared" si="58"/>
        <v>10.068627450980392</v>
      </c>
    </row>
    <row r="67" spans="1:29" x14ac:dyDescent="0.25">
      <c r="A67" s="30" t="str">
        <f t="shared" si="53"/>
        <v>Opex maintenance &amp; repair</v>
      </c>
      <c r="B67" s="66">
        <f>B37/B47</f>
        <v>2.8235294117647056</v>
      </c>
      <c r="C67" s="66">
        <f t="shared" ref="C67:AC67" si="59">C37/C47</f>
        <v>2.8235294117647056</v>
      </c>
      <c r="D67" s="66">
        <f t="shared" si="59"/>
        <v>2.8235294117647056</v>
      </c>
      <c r="E67" s="66">
        <f t="shared" si="59"/>
        <v>2.8235294117647056</v>
      </c>
      <c r="F67" s="66">
        <f t="shared" si="59"/>
        <v>2.8235294117647056</v>
      </c>
      <c r="G67" s="66">
        <f t="shared" si="59"/>
        <v>2.8235294117647056</v>
      </c>
      <c r="H67" s="66">
        <f t="shared" si="59"/>
        <v>2.8235294117647056</v>
      </c>
      <c r="I67" s="66">
        <f t="shared" si="59"/>
        <v>2.8235294117647056</v>
      </c>
      <c r="J67" s="66">
        <f t="shared" si="59"/>
        <v>2.8235294117647056</v>
      </c>
      <c r="K67" s="66">
        <f t="shared" si="59"/>
        <v>2.8235294117647056</v>
      </c>
      <c r="L67" s="66">
        <f t="shared" si="59"/>
        <v>2.8235294117647056</v>
      </c>
      <c r="M67" s="66">
        <f t="shared" si="59"/>
        <v>2.8235294117647056</v>
      </c>
      <c r="N67" s="66">
        <f t="shared" si="59"/>
        <v>2.8235294117647056</v>
      </c>
      <c r="O67" s="66">
        <f t="shared" si="59"/>
        <v>2.8235294117647056</v>
      </c>
      <c r="P67" s="66">
        <f t="shared" si="59"/>
        <v>2.8235294117647056</v>
      </c>
      <c r="Q67" s="66">
        <f t="shared" si="59"/>
        <v>2.8235294117647056</v>
      </c>
      <c r="R67" s="66">
        <f t="shared" si="59"/>
        <v>2.8235294117647056</v>
      </c>
      <c r="S67" s="66">
        <f t="shared" si="59"/>
        <v>2.8235294117647056</v>
      </c>
      <c r="T67" s="66">
        <f t="shared" si="59"/>
        <v>2.8235294117647056</v>
      </c>
      <c r="U67" s="66">
        <f t="shared" si="59"/>
        <v>2.8235294117647056</v>
      </c>
      <c r="V67" s="66">
        <f t="shared" si="59"/>
        <v>2.8235294117647056</v>
      </c>
      <c r="W67" s="66">
        <f t="shared" si="59"/>
        <v>2.8235294117647056</v>
      </c>
      <c r="X67" s="66">
        <f t="shared" si="59"/>
        <v>2.8235294117647056</v>
      </c>
      <c r="Y67" s="66">
        <f t="shared" si="59"/>
        <v>2.8235294117647056</v>
      </c>
      <c r="Z67" s="66">
        <f t="shared" si="59"/>
        <v>2.8235294117647056</v>
      </c>
      <c r="AA67" s="66">
        <f t="shared" si="59"/>
        <v>2.8235294117647056</v>
      </c>
      <c r="AB67" s="66">
        <f t="shared" si="59"/>
        <v>2.8235294117647056</v>
      </c>
      <c r="AC67" s="66">
        <f t="shared" si="59"/>
        <v>2.8235294117647056</v>
      </c>
    </row>
    <row r="68" spans="1:29" x14ac:dyDescent="0.25">
      <c r="A68" s="30" t="str">
        <f t="shared" si="53"/>
        <v>Opex var (mode-fees)</v>
      </c>
      <c r="B68" s="66">
        <f>B38*B47/B47</f>
        <v>0.8458018624557011</v>
      </c>
      <c r="C68" s="66">
        <f t="shared" ref="C68:AC68" si="60">C38*C47/C47</f>
        <v>0.8458018624557011</v>
      </c>
      <c r="D68" s="66">
        <f t="shared" si="60"/>
        <v>0.8458018624557011</v>
      </c>
      <c r="E68" s="66">
        <f t="shared" si="60"/>
        <v>0.8458018624557011</v>
      </c>
      <c r="F68" s="66">
        <f t="shared" si="60"/>
        <v>0.8458018624557011</v>
      </c>
      <c r="G68" s="66">
        <f t="shared" si="60"/>
        <v>0.8458018624557011</v>
      </c>
      <c r="H68" s="66">
        <f t="shared" si="60"/>
        <v>0.8458018624557011</v>
      </c>
      <c r="I68" s="66">
        <f t="shared" si="60"/>
        <v>0.8458018624557011</v>
      </c>
      <c r="J68" s="66">
        <f t="shared" si="60"/>
        <v>0.8458018624557011</v>
      </c>
      <c r="K68" s="66">
        <f t="shared" si="60"/>
        <v>0.8458018624557011</v>
      </c>
      <c r="L68" s="66">
        <f t="shared" si="60"/>
        <v>0.8458018624557011</v>
      </c>
      <c r="M68" s="66">
        <f t="shared" si="60"/>
        <v>0.8458018624557011</v>
      </c>
      <c r="N68" s="66">
        <f t="shared" si="60"/>
        <v>0.8458018624557011</v>
      </c>
      <c r="O68" s="66">
        <f t="shared" si="60"/>
        <v>0.8458018624557011</v>
      </c>
      <c r="P68" s="66">
        <f t="shared" si="60"/>
        <v>0.8458018624557011</v>
      </c>
      <c r="Q68" s="66">
        <f t="shared" si="60"/>
        <v>0.8458018624557011</v>
      </c>
      <c r="R68" s="66">
        <f t="shared" si="60"/>
        <v>0.8458018624557011</v>
      </c>
      <c r="S68" s="66">
        <f t="shared" si="60"/>
        <v>0.8458018624557011</v>
      </c>
      <c r="T68" s="66">
        <f t="shared" si="60"/>
        <v>0.8458018624557011</v>
      </c>
      <c r="U68" s="66">
        <f t="shared" si="60"/>
        <v>0.8458018624557011</v>
      </c>
      <c r="V68" s="66">
        <f t="shared" si="60"/>
        <v>0.8458018624557011</v>
      </c>
      <c r="W68" s="66">
        <f t="shared" si="60"/>
        <v>0.8458018624557011</v>
      </c>
      <c r="X68" s="66">
        <f t="shared" si="60"/>
        <v>0.8458018624557011</v>
      </c>
      <c r="Y68" s="66">
        <f t="shared" si="60"/>
        <v>0.8458018624557011</v>
      </c>
      <c r="Z68" s="66">
        <f t="shared" si="60"/>
        <v>0.8458018624557011</v>
      </c>
      <c r="AA68" s="66">
        <f t="shared" si="60"/>
        <v>0.8458018624557011</v>
      </c>
      <c r="AB68" s="66">
        <f t="shared" si="60"/>
        <v>0.8458018624557011</v>
      </c>
      <c r="AC68" s="66">
        <f t="shared" si="60"/>
        <v>0.8458018624557011</v>
      </c>
    </row>
    <row r="69" spans="1:29" x14ac:dyDescent="0.25">
      <c r="A69" s="30" t="str">
        <f t="shared" si="53"/>
        <v>Fuel Cost</v>
      </c>
      <c r="B69" s="66">
        <f>B39*B40*B47/B47</f>
        <v>111.41874089596293</v>
      </c>
      <c r="C69" s="66">
        <f t="shared" ref="C69:AC69" si="61">C39*C40*C47/C47</f>
        <v>111.35659733346958</v>
      </c>
      <c r="D69" s="66">
        <f t="shared" si="61"/>
        <v>111.26765969348004</v>
      </c>
      <c r="E69" s="66">
        <f t="shared" si="61"/>
        <v>111.14046803336268</v>
      </c>
      <c r="F69" s="66">
        <f t="shared" si="61"/>
        <v>110.95876459510222</v>
      </c>
      <c r="G69" s="66">
        <f t="shared" si="61"/>
        <v>110.69960064898437</v>
      </c>
      <c r="H69" s="66">
        <f t="shared" si="61"/>
        <v>110.33082488592767</v>
      </c>
      <c r="I69" s="66">
        <f t="shared" si="61"/>
        <v>109.80789698019339</v>
      </c>
      <c r="J69" s="66">
        <f t="shared" si="61"/>
        <v>109.07015126918542</v>
      </c>
      <c r="K69" s="66">
        <f t="shared" si="61"/>
        <v>108.03706304586504</v>
      </c>
      <c r="L69" s="66">
        <f t="shared" si="61"/>
        <v>106.60592333147795</v>
      </c>
      <c r="M69" s="66">
        <f t="shared" si="61"/>
        <v>104.65376860427207</v>
      </c>
      <c r="N69" s="66">
        <f t="shared" si="61"/>
        <v>102.04828498254919</v>
      </c>
      <c r="O69" s="66">
        <f t="shared" si="61"/>
        <v>98.67354597555294</v>
      </c>
      <c r="P69" s="66">
        <f t="shared" si="61"/>
        <v>94.473817680494747</v>
      </c>
      <c r="Q69" s="66">
        <f t="shared" si="61"/>
        <v>89.508109521295069</v>
      </c>
      <c r="R69" s="66">
        <f t="shared" si="61"/>
        <v>83.990066180089855</v>
      </c>
      <c r="S69" s="66">
        <f t="shared" si="61"/>
        <v>78.276460509373933</v>
      </c>
      <c r="T69" s="66">
        <f t="shared" si="61"/>
        <v>72.786719895607476</v>
      </c>
      <c r="U69" s="66">
        <f t="shared" si="61"/>
        <v>67.885223574811775</v>
      </c>
      <c r="V69" s="66">
        <f t="shared" si="61"/>
        <v>63.79151444481969</v>
      </c>
      <c r="W69" s="66">
        <f t="shared" si="61"/>
        <v>60.560800034248587</v>
      </c>
      <c r="X69" s="66">
        <f t="shared" si="61"/>
        <v>58.124105988890307</v>
      </c>
      <c r="Y69" s="66">
        <f t="shared" si="61"/>
        <v>56.348663916424272</v>
      </c>
      <c r="Z69" s="66">
        <f t="shared" si="61"/>
        <v>55.087416625877268</v>
      </c>
      <c r="AA69" s="66">
        <f t="shared" si="61"/>
        <v>54.207527837269033</v>
      </c>
      <c r="AB69" s="66">
        <f t="shared" si="61"/>
        <v>53.601425334443761</v>
      </c>
      <c r="AC69" s="66">
        <f t="shared" si="61"/>
        <v>53.187559966725352</v>
      </c>
    </row>
    <row r="70" spans="1:29" ht="15.75" thickBot="1" x14ac:dyDescent="0.3">
      <c r="A70" s="59" t="str">
        <f t="shared" ref="A70" si="62">A58</f>
        <v>Emission Cost</v>
      </c>
      <c r="B70" s="66">
        <f>B41</f>
        <v>0</v>
      </c>
      <c r="C70" s="66">
        <f t="shared" ref="C70:AC70" si="63">C41</f>
        <v>0</v>
      </c>
      <c r="D70" s="66">
        <f t="shared" si="63"/>
        <v>0</v>
      </c>
      <c r="E70" s="66">
        <f t="shared" si="63"/>
        <v>0</v>
      </c>
      <c r="F70" s="66">
        <f t="shared" si="63"/>
        <v>0</v>
      </c>
      <c r="G70" s="66">
        <f t="shared" si="63"/>
        <v>0</v>
      </c>
      <c r="H70" s="66">
        <f t="shared" si="63"/>
        <v>0</v>
      </c>
      <c r="I70" s="66">
        <f t="shared" si="63"/>
        <v>0</v>
      </c>
      <c r="J70" s="66">
        <f t="shared" si="63"/>
        <v>0</v>
      </c>
      <c r="K70" s="66">
        <f t="shared" si="63"/>
        <v>0</v>
      </c>
      <c r="L70" s="66">
        <f t="shared" si="63"/>
        <v>0</v>
      </c>
      <c r="M70" s="66">
        <f t="shared" si="63"/>
        <v>0</v>
      </c>
      <c r="N70" s="66">
        <f t="shared" si="63"/>
        <v>0</v>
      </c>
      <c r="O70" s="66">
        <f t="shared" si="63"/>
        <v>0</v>
      </c>
      <c r="P70" s="66">
        <f t="shared" si="63"/>
        <v>0</v>
      </c>
      <c r="Q70" s="66">
        <f t="shared" si="63"/>
        <v>0</v>
      </c>
      <c r="R70" s="66">
        <f t="shared" si="63"/>
        <v>0</v>
      </c>
      <c r="S70" s="66">
        <f t="shared" si="63"/>
        <v>0</v>
      </c>
      <c r="T70" s="66">
        <f t="shared" si="63"/>
        <v>0</v>
      </c>
      <c r="U70" s="66">
        <f t="shared" si="63"/>
        <v>0</v>
      </c>
      <c r="V70" s="66">
        <f t="shared" si="63"/>
        <v>0</v>
      </c>
      <c r="W70" s="66">
        <f t="shared" si="63"/>
        <v>0</v>
      </c>
      <c r="X70" s="66">
        <f t="shared" si="63"/>
        <v>0</v>
      </c>
      <c r="Y70" s="66">
        <f t="shared" si="63"/>
        <v>0</v>
      </c>
      <c r="Z70" s="66">
        <f t="shared" si="63"/>
        <v>0</v>
      </c>
      <c r="AA70" s="66">
        <f t="shared" si="63"/>
        <v>0</v>
      </c>
      <c r="AB70" s="66">
        <f t="shared" si="63"/>
        <v>0</v>
      </c>
      <c r="AC70" s="66">
        <f t="shared" si="63"/>
        <v>0</v>
      </c>
    </row>
    <row r="71" spans="1:29" ht="15.75" thickBot="1" x14ac:dyDescent="0.3">
      <c r="A71" s="31" t="s">
        <v>63</v>
      </c>
      <c r="B71" s="76">
        <f>B62+B63+B64-B65+B66+B67+B68+B69+B70</f>
        <v>144.43501335369092</v>
      </c>
      <c r="C71" s="76">
        <f t="shared" ref="C71:AC71" si="64">C62+C63+C64-C65+C66+C67+C68+C69+C70</f>
        <v>144.36525124347648</v>
      </c>
      <c r="D71" s="76">
        <f t="shared" si="64"/>
        <v>144.26540782211362</v>
      </c>
      <c r="E71" s="76">
        <f t="shared" si="64"/>
        <v>144.12261467481295</v>
      </c>
      <c r="F71" s="76">
        <f t="shared" si="64"/>
        <v>143.91861326872845</v>
      </c>
      <c r="G71" s="76">
        <f t="shared" si="64"/>
        <v>143.62762530373499</v>
      </c>
      <c r="H71" s="76">
        <f t="shared" si="64"/>
        <v>143.213524330513</v>
      </c>
      <c r="I71" s="76">
        <f t="shared" si="64"/>
        <v>142.62624112379396</v>
      </c>
      <c r="J71" s="76">
        <f t="shared" si="64"/>
        <v>141.79753537899359</v>
      </c>
      <c r="K71" s="76">
        <f t="shared" si="64"/>
        <v>140.63674090928365</v>
      </c>
      <c r="L71" s="76">
        <f t="shared" si="64"/>
        <v>139.02804315361206</v>
      </c>
      <c r="M71" s="76">
        <f t="shared" si="64"/>
        <v>136.83246299426469</v>
      </c>
      <c r="N71" s="76">
        <f t="shared" si="64"/>
        <v>133.89984167615839</v>
      </c>
      <c r="O71" s="76">
        <f t="shared" si="64"/>
        <v>130.09747050163392</v>
      </c>
      <c r="P71" s="76">
        <f t="shared" si="64"/>
        <v>125.35921177079157</v>
      </c>
      <c r="Q71" s="76">
        <f t="shared" si="64"/>
        <v>119.74728254716949</v>
      </c>
      <c r="R71" s="76">
        <f t="shared" si="64"/>
        <v>113.49850945164671</v>
      </c>
      <c r="S71" s="76">
        <f t="shared" si="64"/>
        <v>107.01347537740646</v>
      </c>
      <c r="T71" s="76">
        <f t="shared" si="64"/>
        <v>100.76748662818068</v>
      </c>
      <c r="U71" s="76">
        <f t="shared" si="64"/>
        <v>95.177562063401666</v>
      </c>
      <c r="V71" s="76">
        <f t="shared" si="64"/>
        <v>90.498786960090925</v>
      </c>
      <c r="W71" s="76">
        <f t="shared" si="64"/>
        <v>86.799539484270866</v>
      </c>
      <c r="X71" s="76">
        <f t="shared" si="64"/>
        <v>84.005333915146252</v>
      </c>
      <c r="Y71" s="76">
        <f t="shared" si="64"/>
        <v>81.967092200246299</v>
      </c>
      <c r="Z71" s="76">
        <f t="shared" si="64"/>
        <v>80.517946967193268</v>
      </c>
      <c r="AA71" s="76">
        <f t="shared" si="64"/>
        <v>79.50636946959078</v>
      </c>
      <c r="AB71" s="76">
        <f t="shared" si="64"/>
        <v>78.809261974629848</v>
      </c>
      <c r="AC71" s="76">
        <f t="shared" si="64"/>
        <v>78.333117355840315</v>
      </c>
    </row>
    <row r="72" spans="1:29" ht="15.75" thickBot="1" x14ac:dyDescent="0.3"/>
    <row r="73" spans="1:29" ht="15.75" thickBot="1" x14ac:dyDescent="0.3">
      <c r="A73" s="26" t="s">
        <v>208</v>
      </c>
      <c r="B73" s="27">
        <v>2023</v>
      </c>
      <c r="C73" s="27">
        <v>2024</v>
      </c>
      <c r="D73" s="27">
        <v>2025</v>
      </c>
      <c r="E73" s="27">
        <v>2026</v>
      </c>
      <c r="F73" s="27">
        <v>2027</v>
      </c>
      <c r="G73" s="27">
        <v>2028</v>
      </c>
      <c r="H73" s="27">
        <v>2029</v>
      </c>
      <c r="I73" s="27">
        <v>2030</v>
      </c>
      <c r="J73" s="27">
        <v>2031</v>
      </c>
      <c r="K73" s="27">
        <v>2032</v>
      </c>
      <c r="L73" s="27">
        <v>2033</v>
      </c>
      <c r="M73" s="27">
        <v>2034</v>
      </c>
      <c r="N73" s="27">
        <v>2035</v>
      </c>
      <c r="O73" s="27">
        <v>2036</v>
      </c>
      <c r="P73" s="27">
        <v>2037</v>
      </c>
      <c r="Q73" s="27">
        <v>2038</v>
      </c>
      <c r="R73" s="27">
        <v>2039</v>
      </c>
      <c r="S73" s="27">
        <v>2040</v>
      </c>
      <c r="T73" s="27">
        <v>2041</v>
      </c>
      <c r="U73" s="27">
        <v>2042</v>
      </c>
      <c r="V73" s="27">
        <v>2043</v>
      </c>
      <c r="W73" s="27">
        <v>2044</v>
      </c>
      <c r="X73" s="27">
        <v>2045</v>
      </c>
      <c r="Y73" s="27">
        <v>2046</v>
      </c>
      <c r="Z73" s="27">
        <v>2047</v>
      </c>
      <c r="AA73" s="27">
        <v>2048</v>
      </c>
      <c r="AB73" s="27">
        <v>2049</v>
      </c>
      <c r="AC73" s="28">
        <v>2050</v>
      </c>
    </row>
    <row r="74" spans="1:29" x14ac:dyDescent="0.25">
      <c r="A74" s="29" t="str">
        <f t="shared" ref="A74:A81" si="65">A50</f>
        <v>Capex vehicle</v>
      </c>
      <c r="B74" s="65">
        <f>((1+B35)^B42)*B35/(((1+B35)^B42)-1)*(B31)/B47/(B44)</f>
        <v>2.0676718491395704E-3</v>
      </c>
      <c r="C74" s="65">
        <f t="shared" ref="C74:AC74" si="66">((1+C35)^C42)*C35/(((1+C35)^C42)-1)*(C31)/C47/(C44)</f>
        <v>2.0668853169190406E-3</v>
      </c>
      <c r="D74" s="65">
        <f t="shared" si="66"/>
        <v>2.0657594135639443E-3</v>
      </c>
      <c r="E74" s="65">
        <f t="shared" si="66"/>
        <v>2.064148729637416E-3</v>
      </c>
      <c r="F74" s="65">
        <f t="shared" si="66"/>
        <v>2.0618467068913536E-3</v>
      </c>
      <c r="G74" s="65">
        <f t="shared" si="66"/>
        <v>2.0585612229449763E-3</v>
      </c>
      <c r="H74" s="65">
        <f t="shared" si="66"/>
        <v>2.0538818877878949E-3</v>
      </c>
      <c r="I74" s="65">
        <f t="shared" si="66"/>
        <v>2.0472379026559013E-3</v>
      </c>
      <c r="J74" s="65">
        <f t="shared" si="66"/>
        <v>2.0378472681180375E-3</v>
      </c>
      <c r="K74" s="65">
        <f t="shared" si="66"/>
        <v>2.0246629866479565E-3</v>
      </c>
      <c r="L74" s="65">
        <f t="shared" si="66"/>
        <v>2.0063320493621663E-3</v>
      </c>
      <c r="M74" s="65">
        <f t="shared" si="66"/>
        <v>1.9812010201050753E-3</v>
      </c>
      <c r="N74" s="65">
        <f t="shared" si="66"/>
        <v>1.9474276097157688E-3</v>
      </c>
      <c r="O74" s="65">
        <f t="shared" si="66"/>
        <v>1.9032792377938971E-3</v>
      </c>
      <c r="P74" s="65">
        <f t="shared" si="66"/>
        <v>1.8476818254016762E-3</v>
      </c>
      <c r="Q74" s="65">
        <f t="shared" si="66"/>
        <v>1.7809665264549839E-3</v>
      </c>
      <c r="R74" s="65">
        <f t="shared" si="66"/>
        <v>1.7055266240864123E-3</v>
      </c>
      <c r="S74" s="65">
        <f t="shared" si="66"/>
        <v>1.6258850286780425E-3</v>
      </c>
      <c r="T74" s="65">
        <f t="shared" si="66"/>
        <v>1.547810630901883E-3</v>
      </c>
      <c r="U74" s="65">
        <f t="shared" si="66"/>
        <v>1.4767378995576251E-3</v>
      </c>
      <c r="V74" s="65">
        <f t="shared" si="66"/>
        <v>1.4163361988665782E-3</v>
      </c>
      <c r="W74" s="65">
        <f t="shared" si="66"/>
        <v>1.3679652539447613E-3</v>
      </c>
      <c r="X74" s="65">
        <f t="shared" si="66"/>
        <v>1.3310560761136767E-3</v>
      </c>
      <c r="Y74" s="65">
        <f t="shared" si="66"/>
        <v>1.3039248702874885E-3</v>
      </c>
      <c r="Z74" s="65">
        <f t="shared" si="66"/>
        <v>1.2845264506198121E-3</v>
      </c>
      <c r="AA74" s="65">
        <f t="shared" si="66"/>
        <v>1.270931023184608E-3</v>
      </c>
      <c r="AB74" s="65">
        <f t="shared" si="66"/>
        <v>1.2615357471866049E-3</v>
      </c>
      <c r="AC74" s="65">
        <f t="shared" si="66"/>
        <v>1.2551060916366106E-3</v>
      </c>
    </row>
    <row r="75" spans="1:29" x14ac:dyDescent="0.25">
      <c r="A75" s="30" t="str">
        <f t="shared" si="65"/>
        <v>Residual value (vehicle)</v>
      </c>
      <c r="B75" s="68">
        <f>((1+B35)^B42)*B35/(((1+B35)^B42)-1)*(B32)/B47/(B44)</f>
        <v>-1.0351994625618128E-4</v>
      </c>
      <c r="C75" s="68">
        <f t="shared" ref="C75:AC75" si="67">((1+C35)^C42)*C35/(((1+C35)^C42)-1)*(C32)/C47/(C44)</f>
        <v>-1.0353960956169452E-4</v>
      </c>
      <c r="D75" s="68">
        <f t="shared" si="67"/>
        <v>-1.0356775714557191E-4</v>
      </c>
      <c r="E75" s="68">
        <f t="shared" si="67"/>
        <v>-1.0360802424373513E-4</v>
      </c>
      <c r="F75" s="68">
        <f t="shared" si="67"/>
        <v>-1.0366557481238669E-4</v>
      </c>
      <c r="G75" s="68">
        <f t="shared" si="67"/>
        <v>-1.0374771191104613E-4</v>
      </c>
      <c r="H75" s="68">
        <f t="shared" si="67"/>
        <v>-1.0386469528997317E-4</v>
      </c>
      <c r="I75" s="68">
        <f t="shared" si="67"/>
        <v>-1.0403079491827298E-4</v>
      </c>
      <c r="J75" s="68">
        <f t="shared" si="67"/>
        <v>-1.042655607817196E-4</v>
      </c>
      <c r="K75" s="68">
        <f t="shared" si="67"/>
        <v>-1.0459516781847161E-4</v>
      </c>
      <c r="L75" s="68">
        <f t="shared" si="67"/>
        <v>-1.0505344125061638E-4</v>
      </c>
      <c r="M75" s="68">
        <f t="shared" si="67"/>
        <v>-1.0568171698204363E-4</v>
      </c>
      <c r="N75" s="68">
        <f t="shared" si="67"/>
        <v>-1.0652605224177631E-4</v>
      </c>
      <c r="O75" s="68">
        <f t="shared" si="67"/>
        <v>-1.076297615398231E-4</v>
      </c>
      <c r="P75" s="68">
        <f t="shared" si="67"/>
        <v>-1.0901969684962864E-4</v>
      </c>
      <c r="Q75" s="68">
        <f t="shared" si="67"/>
        <v>-1.1068757932329594E-4</v>
      </c>
      <c r="R75" s="68">
        <f t="shared" si="67"/>
        <v>-1.1257357688251022E-4</v>
      </c>
      <c r="S75" s="68">
        <f t="shared" si="67"/>
        <v>-1.1456461676771947E-4</v>
      </c>
      <c r="T75" s="68">
        <f t="shared" si="67"/>
        <v>-1.1651647671212345E-4</v>
      </c>
      <c r="U75" s="68">
        <f t="shared" si="67"/>
        <v>-1.182932949957299E-4</v>
      </c>
      <c r="V75" s="68">
        <f t="shared" si="67"/>
        <v>-1.1980333751300609E-4</v>
      </c>
      <c r="W75" s="68">
        <f t="shared" si="67"/>
        <v>-1.210126111360515E-4</v>
      </c>
      <c r="X75" s="68">
        <f t="shared" si="67"/>
        <v>-1.2193534058182861E-4</v>
      </c>
      <c r="Y75" s="68">
        <f t="shared" si="67"/>
        <v>-1.2261362072748334E-4</v>
      </c>
      <c r="Z75" s="68">
        <f t="shared" si="67"/>
        <v>-1.2309858121917525E-4</v>
      </c>
      <c r="AA75" s="68">
        <f t="shared" si="67"/>
        <v>-1.2343846690505536E-4</v>
      </c>
      <c r="AB75" s="68">
        <f t="shared" si="67"/>
        <v>-1.2367334880500542E-4</v>
      </c>
      <c r="AC75" s="68">
        <f t="shared" si="67"/>
        <v>-1.2383409019375524E-4</v>
      </c>
    </row>
    <row r="76" spans="1:29" x14ac:dyDescent="0.25">
      <c r="A76" s="30" t="str">
        <f t="shared" si="65"/>
        <v>Capex costumization</v>
      </c>
      <c r="B76" s="66">
        <f>((1+B35)^B43)*B35/(((1+B35)^B43)-1)*(B33)/B47/(B44)</f>
        <v>6.8982996659853576E-5</v>
      </c>
      <c r="C76" s="66">
        <f t="shared" ref="C76:AC76" si="68">((1+C35)^C43)*C35/(((1+C35)^C43)-1)*(C33)/C47/(C44)</f>
        <v>6.8982996659853576E-5</v>
      </c>
      <c r="D76" s="66">
        <f t="shared" si="68"/>
        <v>6.8982996659853576E-5</v>
      </c>
      <c r="E76" s="66">
        <f t="shared" si="68"/>
        <v>6.8982996659853576E-5</v>
      </c>
      <c r="F76" s="66">
        <f t="shared" si="68"/>
        <v>6.8982996659853576E-5</v>
      </c>
      <c r="G76" s="66">
        <f t="shared" si="68"/>
        <v>6.8982996659853576E-5</v>
      </c>
      <c r="H76" s="66">
        <f t="shared" si="68"/>
        <v>6.8982996659853576E-5</v>
      </c>
      <c r="I76" s="66">
        <f t="shared" si="68"/>
        <v>6.8982996659853576E-5</v>
      </c>
      <c r="J76" s="66">
        <f t="shared" si="68"/>
        <v>6.8982996659853576E-5</v>
      </c>
      <c r="K76" s="66">
        <f t="shared" si="68"/>
        <v>6.8982996659853576E-5</v>
      </c>
      <c r="L76" s="66">
        <f t="shared" si="68"/>
        <v>6.8982996659853576E-5</v>
      </c>
      <c r="M76" s="66">
        <f t="shared" si="68"/>
        <v>6.8982996659853576E-5</v>
      </c>
      <c r="N76" s="66">
        <f t="shared" si="68"/>
        <v>6.8982996659853576E-5</v>
      </c>
      <c r="O76" s="66">
        <f t="shared" si="68"/>
        <v>6.8982996659853576E-5</v>
      </c>
      <c r="P76" s="66">
        <f t="shared" si="68"/>
        <v>6.8982996659853576E-5</v>
      </c>
      <c r="Q76" s="66">
        <f t="shared" si="68"/>
        <v>6.8982996659853576E-5</v>
      </c>
      <c r="R76" s="66">
        <f t="shared" si="68"/>
        <v>6.8982996659853576E-5</v>
      </c>
      <c r="S76" s="66">
        <f t="shared" si="68"/>
        <v>6.8982996659853576E-5</v>
      </c>
      <c r="T76" s="66">
        <f t="shared" si="68"/>
        <v>6.8982996659853576E-5</v>
      </c>
      <c r="U76" s="66">
        <f t="shared" si="68"/>
        <v>6.8982996659853576E-5</v>
      </c>
      <c r="V76" s="66">
        <f t="shared" si="68"/>
        <v>6.8982996659853576E-5</v>
      </c>
      <c r="W76" s="66">
        <f t="shared" si="68"/>
        <v>6.8982996659853576E-5</v>
      </c>
      <c r="X76" s="66">
        <f t="shared" si="68"/>
        <v>6.8982996659853576E-5</v>
      </c>
      <c r="Y76" s="66">
        <f t="shared" si="68"/>
        <v>6.8982996659853576E-5</v>
      </c>
      <c r="Z76" s="66">
        <f t="shared" si="68"/>
        <v>6.8982996659853576E-5</v>
      </c>
      <c r="AA76" s="66">
        <f t="shared" si="68"/>
        <v>6.8982996659853576E-5</v>
      </c>
      <c r="AB76" s="66">
        <f t="shared" si="68"/>
        <v>6.8982996659853576E-5</v>
      </c>
      <c r="AC76" s="66">
        <f t="shared" si="68"/>
        <v>6.8982996659853576E-5</v>
      </c>
    </row>
    <row r="77" spans="1:29" x14ac:dyDescent="0.25">
      <c r="A77" s="30" t="str">
        <f t="shared" si="65"/>
        <v>Residual value (costumization)</v>
      </c>
      <c r="B77" s="69">
        <f>((1+B35)^B43)*B35/(((1+B35)^B43)-1)*(B34)/B47/(B44)</f>
        <v>-6.8982996659853564E-6</v>
      </c>
      <c r="C77" s="69">
        <f t="shared" ref="C77:AC77" si="69">((1+C35)^C43)*C35/(((1+C35)^C43)-1)*(C34)/C47/(C44)</f>
        <v>-6.8982996659853564E-6</v>
      </c>
      <c r="D77" s="69">
        <f t="shared" si="69"/>
        <v>-6.8982996659853564E-6</v>
      </c>
      <c r="E77" s="69">
        <f t="shared" si="69"/>
        <v>-6.8982996659853564E-6</v>
      </c>
      <c r="F77" s="69">
        <f t="shared" si="69"/>
        <v>-6.8982996659853564E-6</v>
      </c>
      <c r="G77" s="69">
        <f t="shared" si="69"/>
        <v>-6.8982996659853564E-6</v>
      </c>
      <c r="H77" s="69">
        <f t="shared" si="69"/>
        <v>-6.8982996659853564E-6</v>
      </c>
      <c r="I77" s="69">
        <f t="shared" si="69"/>
        <v>-6.8982996659853564E-6</v>
      </c>
      <c r="J77" s="69">
        <f t="shared" si="69"/>
        <v>-6.8982996659853564E-6</v>
      </c>
      <c r="K77" s="69">
        <f t="shared" si="69"/>
        <v>-6.8982996659853564E-6</v>
      </c>
      <c r="L77" s="69">
        <f t="shared" si="69"/>
        <v>-6.8982996659853564E-6</v>
      </c>
      <c r="M77" s="69">
        <f t="shared" si="69"/>
        <v>-6.8982996659853564E-6</v>
      </c>
      <c r="N77" s="69">
        <f t="shared" si="69"/>
        <v>-6.8982996659853564E-6</v>
      </c>
      <c r="O77" s="69">
        <f t="shared" si="69"/>
        <v>-6.8982996659853564E-6</v>
      </c>
      <c r="P77" s="69">
        <f t="shared" si="69"/>
        <v>-6.8982996659853564E-6</v>
      </c>
      <c r="Q77" s="69">
        <f t="shared" si="69"/>
        <v>-6.8982996659853564E-6</v>
      </c>
      <c r="R77" s="69">
        <f t="shared" si="69"/>
        <v>-6.8982996659853564E-6</v>
      </c>
      <c r="S77" s="69">
        <f t="shared" si="69"/>
        <v>-6.8982996659853564E-6</v>
      </c>
      <c r="T77" s="69">
        <f t="shared" si="69"/>
        <v>-6.8982996659853564E-6</v>
      </c>
      <c r="U77" s="69">
        <f t="shared" si="69"/>
        <v>-6.8982996659853564E-6</v>
      </c>
      <c r="V77" s="69">
        <f t="shared" si="69"/>
        <v>-6.8982996659853564E-6</v>
      </c>
      <c r="W77" s="69">
        <f t="shared" si="69"/>
        <v>-6.8982996659853564E-6</v>
      </c>
      <c r="X77" s="69">
        <f t="shared" si="69"/>
        <v>-6.8982996659853564E-6</v>
      </c>
      <c r="Y77" s="69">
        <f t="shared" si="69"/>
        <v>-6.8982996659853564E-6</v>
      </c>
      <c r="Z77" s="69">
        <f t="shared" si="69"/>
        <v>-6.8982996659853564E-6</v>
      </c>
      <c r="AA77" s="69">
        <f t="shared" si="69"/>
        <v>-6.8982996659853564E-6</v>
      </c>
      <c r="AB77" s="69">
        <f t="shared" si="69"/>
        <v>-6.8982996659853564E-6</v>
      </c>
      <c r="AC77" s="69">
        <f t="shared" si="69"/>
        <v>-6.8982996659853564E-6</v>
      </c>
    </row>
    <row r="78" spans="1:29" x14ac:dyDescent="0.25">
      <c r="A78" s="30" t="str">
        <f t="shared" si="65"/>
        <v>Opex fix (admin, crew, insurance)</v>
      </c>
      <c r="B78" s="66">
        <f>B36/B47/(B44)</f>
        <v>1.0654632223259673E-3</v>
      </c>
      <c r="C78" s="66">
        <f t="shared" ref="C78:AC78" si="70">C36/C47/(C44)</f>
        <v>1.0654632223259673E-3</v>
      </c>
      <c r="D78" s="66">
        <f t="shared" si="70"/>
        <v>1.0654632223259673E-3</v>
      </c>
      <c r="E78" s="66">
        <f t="shared" si="70"/>
        <v>1.0654632223259673E-3</v>
      </c>
      <c r="F78" s="66">
        <f t="shared" si="70"/>
        <v>1.0654632223259673E-3</v>
      </c>
      <c r="G78" s="66">
        <f t="shared" si="70"/>
        <v>1.0654632223259673E-3</v>
      </c>
      <c r="H78" s="66">
        <f t="shared" si="70"/>
        <v>1.0654632223259673E-3</v>
      </c>
      <c r="I78" s="66">
        <f t="shared" si="70"/>
        <v>1.0654632223259673E-3</v>
      </c>
      <c r="J78" s="66">
        <f t="shared" si="70"/>
        <v>1.0654632223259673E-3</v>
      </c>
      <c r="K78" s="66">
        <f t="shared" si="70"/>
        <v>1.0654632223259673E-3</v>
      </c>
      <c r="L78" s="66">
        <f t="shared" si="70"/>
        <v>1.0654632223259673E-3</v>
      </c>
      <c r="M78" s="66">
        <f t="shared" si="70"/>
        <v>1.0654632223259673E-3</v>
      </c>
      <c r="N78" s="66">
        <f t="shared" si="70"/>
        <v>1.0654632223259673E-3</v>
      </c>
      <c r="O78" s="66">
        <f t="shared" si="70"/>
        <v>1.0654632223259673E-3</v>
      </c>
      <c r="P78" s="66">
        <f t="shared" si="70"/>
        <v>1.0654632223259673E-3</v>
      </c>
      <c r="Q78" s="66">
        <f t="shared" si="70"/>
        <v>1.0654632223259673E-3</v>
      </c>
      <c r="R78" s="66">
        <f t="shared" si="70"/>
        <v>1.0654632223259673E-3</v>
      </c>
      <c r="S78" s="66">
        <f t="shared" si="70"/>
        <v>1.0654632223259673E-3</v>
      </c>
      <c r="T78" s="66">
        <f t="shared" si="70"/>
        <v>1.0654632223259673E-3</v>
      </c>
      <c r="U78" s="66">
        <f t="shared" si="70"/>
        <v>1.0654632223259673E-3</v>
      </c>
      <c r="V78" s="66">
        <f t="shared" si="70"/>
        <v>1.0654632223259673E-3</v>
      </c>
      <c r="W78" s="66">
        <f t="shared" si="70"/>
        <v>1.0654632223259673E-3</v>
      </c>
      <c r="X78" s="66">
        <f t="shared" si="70"/>
        <v>1.0654632223259673E-3</v>
      </c>
      <c r="Y78" s="66">
        <f t="shared" si="70"/>
        <v>1.0654632223259673E-3</v>
      </c>
      <c r="Z78" s="66">
        <f t="shared" si="70"/>
        <v>1.0654632223259673E-3</v>
      </c>
      <c r="AA78" s="66">
        <f t="shared" si="70"/>
        <v>1.0654632223259673E-3</v>
      </c>
      <c r="AB78" s="66">
        <f t="shared" si="70"/>
        <v>1.0654632223259673E-3</v>
      </c>
      <c r="AC78" s="66">
        <f t="shared" si="70"/>
        <v>1.0654632223259673E-3</v>
      </c>
    </row>
    <row r="79" spans="1:29" x14ac:dyDescent="0.25">
      <c r="A79" s="30" t="str">
        <f t="shared" si="65"/>
        <v>Opex maintenance &amp; repair</v>
      </c>
      <c r="B79" s="66">
        <f>B37/B47/(B44)</f>
        <v>2.9878618113912231E-4</v>
      </c>
      <c r="C79" s="66">
        <f t="shared" ref="C79:AC79" si="71">C37/C47/(C44)</f>
        <v>2.9878618113912231E-4</v>
      </c>
      <c r="D79" s="66">
        <f t="shared" si="71"/>
        <v>2.9878618113912231E-4</v>
      </c>
      <c r="E79" s="66">
        <f t="shared" si="71"/>
        <v>2.9878618113912231E-4</v>
      </c>
      <c r="F79" s="66">
        <f t="shared" si="71"/>
        <v>2.9878618113912231E-4</v>
      </c>
      <c r="G79" s="66">
        <f t="shared" si="71"/>
        <v>2.9878618113912231E-4</v>
      </c>
      <c r="H79" s="66">
        <f t="shared" si="71"/>
        <v>2.9878618113912231E-4</v>
      </c>
      <c r="I79" s="66">
        <f t="shared" si="71"/>
        <v>2.9878618113912231E-4</v>
      </c>
      <c r="J79" s="66">
        <f t="shared" si="71"/>
        <v>2.9878618113912231E-4</v>
      </c>
      <c r="K79" s="66">
        <f t="shared" si="71"/>
        <v>2.9878618113912231E-4</v>
      </c>
      <c r="L79" s="66">
        <f t="shared" si="71"/>
        <v>2.9878618113912231E-4</v>
      </c>
      <c r="M79" s="66">
        <f t="shared" si="71"/>
        <v>2.9878618113912231E-4</v>
      </c>
      <c r="N79" s="66">
        <f t="shared" si="71"/>
        <v>2.9878618113912231E-4</v>
      </c>
      <c r="O79" s="66">
        <f t="shared" si="71"/>
        <v>2.9878618113912231E-4</v>
      </c>
      <c r="P79" s="66">
        <f t="shared" si="71"/>
        <v>2.9878618113912231E-4</v>
      </c>
      <c r="Q79" s="66">
        <f t="shared" si="71"/>
        <v>2.9878618113912231E-4</v>
      </c>
      <c r="R79" s="66">
        <f t="shared" si="71"/>
        <v>2.9878618113912231E-4</v>
      </c>
      <c r="S79" s="66">
        <f t="shared" si="71"/>
        <v>2.9878618113912231E-4</v>
      </c>
      <c r="T79" s="66">
        <f t="shared" si="71"/>
        <v>2.9878618113912231E-4</v>
      </c>
      <c r="U79" s="66">
        <f t="shared" si="71"/>
        <v>2.9878618113912231E-4</v>
      </c>
      <c r="V79" s="66">
        <f t="shared" si="71"/>
        <v>2.9878618113912231E-4</v>
      </c>
      <c r="W79" s="66">
        <f t="shared" si="71"/>
        <v>2.9878618113912231E-4</v>
      </c>
      <c r="X79" s="66">
        <f t="shared" si="71"/>
        <v>2.9878618113912231E-4</v>
      </c>
      <c r="Y79" s="66">
        <f t="shared" si="71"/>
        <v>2.9878618113912231E-4</v>
      </c>
      <c r="Z79" s="66">
        <f t="shared" si="71"/>
        <v>2.9878618113912231E-4</v>
      </c>
      <c r="AA79" s="66">
        <f t="shared" si="71"/>
        <v>2.9878618113912231E-4</v>
      </c>
      <c r="AB79" s="66">
        <f t="shared" si="71"/>
        <v>2.9878618113912231E-4</v>
      </c>
      <c r="AC79" s="66">
        <f t="shared" si="71"/>
        <v>2.9878618113912231E-4</v>
      </c>
    </row>
    <row r="80" spans="1:29" x14ac:dyDescent="0.25">
      <c r="A80" s="30" t="str">
        <f t="shared" si="65"/>
        <v>Opex var (mode-fees)</v>
      </c>
      <c r="B80" s="66">
        <f>B38*B47/B47/(B44)</f>
        <v>8.9502842587904882E-5</v>
      </c>
      <c r="C80" s="66">
        <f t="shared" ref="C80:AC80" si="72">C38*C47/C47/(C44)</f>
        <v>8.9502842587904882E-5</v>
      </c>
      <c r="D80" s="66">
        <f t="shared" si="72"/>
        <v>8.9502842587904882E-5</v>
      </c>
      <c r="E80" s="66">
        <f t="shared" si="72"/>
        <v>8.9502842587904882E-5</v>
      </c>
      <c r="F80" s="66">
        <f t="shared" si="72"/>
        <v>8.9502842587904882E-5</v>
      </c>
      <c r="G80" s="66">
        <f t="shared" si="72"/>
        <v>8.9502842587904882E-5</v>
      </c>
      <c r="H80" s="66">
        <f t="shared" si="72"/>
        <v>8.9502842587904882E-5</v>
      </c>
      <c r="I80" s="66">
        <f t="shared" si="72"/>
        <v>8.9502842587904882E-5</v>
      </c>
      <c r="J80" s="66">
        <f t="shared" si="72"/>
        <v>8.9502842587904882E-5</v>
      </c>
      <c r="K80" s="66">
        <f t="shared" si="72"/>
        <v>8.9502842587904882E-5</v>
      </c>
      <c r="L80" s="66">
        <f t="shared" si="72"/>
        <v>8.9502842587904882E-5</v>
      </c>
      <c r="M80" s="66">
        <f t="shared" si="72"/>
        <v>8.9502842587904882E-5</v>
      </c>
      <c r="N80" s="66">
        <f t="shared" si="72"/>
        <v>8.9502842587904882E-5</v>
      </c>
      <c r="O80" s="66">
        <f t="shared" si="72"/>
        <v>8.9502842587904882E-5</v>
      </c>
      <c r="P80" s="66">
        <f t="shared" si="72"/>
        <v>8.9502842587904882E-5</v>
      </c>
      <c r="Q80" s="66">
        <f t="shared" si="72"/>
        <v>8.9502842587904882E-5</v>
      </c>
      <c r="R80" s="66">
        <f t="shared" si="72"/>
        <v>8.9502842587904882E-5</v>
      </c>
      <c r="S80" s="66">
        <f t="shared" si="72"/>
        <v>8.9502842587904882E-5</v>
      </c>
      <c r="T80" s="66">
        <f t="shared" si="72"/>
        <v>8.9502842587904882E-5</v>
      </c>
      <c r="U80" s="66">
        <f t="shared" si="72"/>
        <v>8.9502842587904882E-5</v>
      </c>
      <c r="V80" s="66">
        <f t="shared" si="72"/>
        <v>8.9502842587904882E-5</v>
      </c>
      <c r="W80" s="66">
        <f t="shared" si="72"/>
        <v>8.9502842587904882E-5</v>
      </c>
      <c r="X80" s="66">
        <f t="shared" si="72"/>
        <v>8.9502842587904882E-5</v>
      </c>
      <c r="Y80" s="66">
        <f t="shared" si="72"/>
        <v>8.9502842587904882E-5</v>
      </c>
      <c r="Z80" s="66">
        <f t="shared" si="72"/>
        <v>8.9502842587904882E-5</v>
      </c>
      <c r="AA80" s="66">
        <f t="shared" si="72"/>
        <v>8.9502842587904882E-5</v>
      </c>
      <c r="AB80" s="66">
        <f t="shared" si="72"/>
        <v>8.9502842587904882E-5</v>
      </c>
      <c r="AC80" s="66">
        <f t="shared" si="72"/>
        <v>8.9502842587904882E-5</v>
      </c>
    </row>
    <row r="81" spans="1:29" x14ac:dyDescent="0.25">
      <c r="A81" s="30" t="str">
        <f t="shared" si="65"/>
        <v>Fuel Cost</v>
      </c>
      <c r="B81" s="66">
        <f>B39*B40*B47/B47/(B44)</f>
        <v>1.1790342951953749E-2</v>
      </c>
      <c r="C81" s="66">
        <f t="shared" ref="C81:AC81" si="73">C39*C40*C47/C47/(C44)</f>
        <v>1.1783766913594665E-2</v>
      </c>
      <c r="D81" s="66">
        <f t="shared" si="73"/>
        <v>1.1774355523119581E-2</v>
      </c>
      <c r="E81" s="66">
        <f t="shared" si="73"/>
        <v>1.1760896088186527E-2</v>
      </c>
      <c r="F81" s="66">
        <f t="shared" si="73"/>
        <v>1.1741668211121929E-2</v>
      </c>
      <c r="G81" s="66">
        <f t="shared" si="73"/>
        <v>1.1714243454918982E-2</v>
      </c>
      <c r="H81" s="66">
        <f t="shared" si="73"/>
        <v>1.1675219564648431E-2</v>
      </c>
      <c r="I81" s="66">
        <f t="shared" si="73"/>
        <v>1.1619883278327343E-2</v>
      </c>
      <c r="J81" s="66">
        <f t="shared" si="73"/>
        <v>1.154181494912015E-2</v>
      </c>
      <c r="K81" s="66">
        <f t="shared" si="73"/>
        <v>1.1432493444006882E-2</v>
      </c>
      <c r="L81" s="66">
        <f t="shared" si="73"/>
        <v>1.1281050087987085E-2</v>
      </c>
      <c r="M81" s="66">
        <f t="shared" si="73"/>
        <v>1.1074472868176938E-2</v>
      </c>
      <c r="N81" s="66">
        <f t="shared" si="73"/>
        <v>1.0798760315613672E-2</v>
      </c>
      <c r="O81" s="66">
        <f t="shared" si="73"/>
        <v>1.0441645076778088E-2</v>
      </c>
      <c r="P81" s="66">
        <f t="shared" si="73"/>
        <v>9.9972293841793375E-3</v>
      </c>
      <c r="Q81" s="66">
        <f t="shared" si="73"/>
        <v>9.4717576213010652E-3</v>
      </c>
      <c r="R81" s="66">
        <f t="shared" si="73"/>
        <v>8.8878376910148001E-3</v>
      </c>
      <c r="S81" s="66">
        <f t="shared" si="73"/>
        <v>8.2832233343252838E-3</v>
      </c>
      <c r="T81" s="66">
        <f t="shared" si="73"/>
        <v>7.702298401651585E-3</v>
      </c>
      <c r="U81" s="66">
        <f t="shared" si="73"/>
        <v>7.183621542308124E-3</v>
      </c>
      <c r="V81" s="66">
        <f t="shared" si="73"/>
        <v>6.7504248089756283E-3</v>
      </c>
      <c r="W81" s="66">
        <f t="shared" si="73"/>
        <v>6.4085502681744538E-3</v>
      </c>
      <c r="X81" s="66">
        <f t="shared" si="73"/>
        <v>6.1506990464434185E-3</v>
      </c>
      <c r="Y81" s="66">
        <f t="shared" si="73"/>
        <v>5.9628215784575953E-3</v>
      </c>
      <c r="Z81" s="66">
        <f t="shared" si="73"/>
        <v>5.8293562567065891E-3</v>
      </c>
      <c r="AA81" s="66">
        <f t="shared" si="73"/>
        <v>5.7362463319861412E-3</v>
      </c>
      <c r="AB81" s="66">
        <f t="shared" si="73"/>
        <v>5.6721085009993396E-3</v>
      </c>
      <c r="AC81" s="66">
        <f t="shared" si="73"/>
        <v>5.6283132239921011E-3</v>
      </c>
    </row>
    <row r="82" spans="1:29" x14ac:dyDescent="0.25">
      <c r="A82" s="59" t="str">
        <f>A45</f>
        <v>Market failure (av. utilization)</v>
      </c>
      <c r="B82" s="66">
        <f t="shared" ref="B82:AC82" si="74">B71/B45-B71/B44</f>
        <v>1.468475081301142E-2</v>
      </c>
      <c r="C82" s="66">
        <f t="shared" si="74"/>
        <v>1.4677658078494341E-2</v>
      </c>
      <c r="D82" s="66">
        <f t="shared" si="74"/>
        <v>1.4667506968116126E-2</v>
      </c>
      <c r="E82" s="66">
        <f t="shared" si="74"/>
        <v>1.465298914631359E-2</v>
      </c>
      <c r="F82" s="66">
        <f t="shared" si="74"/>
        <v>1.4632248262615818E-2</v>
      </c>
      <c r="G82" s="66">
        <f t="shared" si="74"/>
        <v>1.4602663429573635E-2</v>
      </c>
      <c r="H82" s="66">
        <f t="shared" si="74"/>
        <v>1.456056166032812E-2</v>
      </c>
      <c r="I82" s="66">
        <f t="shared" si="74"/>
        <v>1.4500852401838167E-2</v>
      </c>
      <c r="J82" s="66">
        <f t="shared" si="74"/>
        <v>1.4416597642018232E-2</v>
      </c>
      <c r="K82" s="66">
        <f t="shared" si="74"/>
        <v>1.4298579322657741E-2</v>
      </c>
      <c r="L82" s="66">
        <f t="shared" si="74"/>
        <v>1.4135022542850898E-2</v>
      </c>
      <c r="M82" s="66">
        <f t="shared" si="74"/>
        <v>1.3911797254318851E-2</v>
      </c>
      <c r="N82" s="66">
        <f t="shared" si="74"/>
        <v>1.3613636771722712E-2</v>
      </c>
      <c r="O82" s="66">
        <f t="shared" si="74"/>
        <v>1.3227048562257624E-2</v>
      </c>
      <c r="P82" s="66">
        <f t="shared" si="74"/>
        <v>1.2745308386282368E-2</v>
      </c>
      <c r="Q82" s="66">
        <f t="shared" si="74"/>
        <v>1.2174741871171917E-2</v>
      </c>
      <c r="R82" s="66">
        <f t="shared" si="74"/>
        <v>1.1539427249985868E-2</v>
      </c>
      <c r="S82" s="66">
        <f t="shared" si="74"/>
        <v>1.0880091904747207E-2</v>
      </c>
      <c r="T82" s="66">
        <f t="shared" si="74"/>
        <v>1.0245060368878208E-2</v>
      </c>
      <c r="U82" s="66">
        <f t="shared" si="74"/>
        <v>9.676731073984193E-3</v>
      </c>
      <c r="V82" s="66">
        <f t="shared" si="74"/>
        <v>9.2010386161312484E-3</v>
      </c>
      <c r="W82" s="66">
        <f t="shared" si="74"/>
        <v>8.8249350238183873E-3</v>
      </c>
      <c r="X82" s="66">
        <f t="shared" si="74"/>
        <v>8.5408473116343302E-3</v>
      </c>
      <c r="Y82" s="66">
        <f t="shared" si="74"/>
        <v>8.3336186695965753E-3</v>
      </c>
      <c r="Z82" s="66">
        <f t="shared" si="74"/>
        <v>8.1862836422709195E-3</v>
      </c>
      <c r="AA82" s="66">
        <f t="shared" si="74"/>
        <v>8.0834362568937609E-3</v>
      </c>
      <c r="AB82" s="66">
        <f t="shared" si="74"/>
        <v>8.0125611303182125E-3</v>
      </c>
      <c r="AC82" s="66">
        <f t="shared" si="74"/>
        <v>7.9641513651544267E-3</v>
      </c>
    </row>
    <row r="83" spans="1:29" x14ac:dyDescent="0.25">
      <c r="A83" s="59" t="str">
        <f>A46</f>
        <v>Payload loss (fuel)</v>
      </c>
      <c r="B83" s="66">
        <f>B71/(B44-B46)-B71/B44</f>
        <v>6.0528772421099865E-2</v>
      </c>
      <c r="C83" s="66">
        <f t="shared" ref="C83:AC83" si="75">C71/(C44-C46)-C71/C44</f>
        <v>6.0239724431686945E-2</v>
      </c>
      <c r="D83" s="66">
        <f t="shared" si="75"/>
        <v>5.9829487039758572E-2</v>
      </c>
      <c r="E83" s="66">
        <f t="shared" si="75"/>
        <v>5.924972671407458E-2</v>
      </c>
      <c r="F83" s="66">
        <f t="shared" si="75"/>
        <v>5.8435344090974069E-2</v>
      </c>
      <c r="G83" s="66">
        <f t="shared" si="75"/>
        <v>5.7301153661673744E-2</v>
      </c>
      <c r="H83" s="66">
        <f t="shared" si="75"/>
        <v>5.5740438161474337E-2</v>
      </c>
      <c r="I83" s="66">
        <f t="shared" si="75"/>
        <v>5.3628285027117979E-2</v>
      </c>
      <c r="J83" s="66">
        <f t="shared" si="75"/>
        <v>5.0834121929692319E-2</v>
      </c>
      <c r="K83" s="66">
        <f t="shared" si="75"/>
        <v>4.7248349737165317E-2</v>
      </c>
      <c r="L83" s="66">
        <f t="shared" si="75"/>
        <v>4.2824881896095339E-2</v>
      </c>
      <c r="M83" s="66">
        <f t="shared" si="75"/>
        <v>3.7631899013241293E-2</v>
      </c>
      <c r="N83" s="66">
        <f t="shared" si="75"/>
        <v>3.188847061876178E-2</v>
      </c>
      <c r="O83" s="66">
        <f t="shared" si="75"/>
        <v>2.5955924819123323E-2</v>
      </c>
      <c r="P83" s="66">
        <f t="shared" si="75"/>
        <v>2.0266839320211252E-2</v>
      </c>
      <c r="Q83" s="66">
        <f t="shared" si="75"/>
        <v>1.5212646816321914E-2</v>
      </c>
      <c r="R83" s="66">
        <f t="shared" si="75"/>
        <v>1.1043780362690629E-2</v>
      </c>
      <c r="S83" s="66">
        <f t="shared" si="75"/>
        <v>7.8304721385515936E-3</v>
      </c>
      <c r="T83" s="66">
        <f t="shared" si="75"/>
        <v>5.4920024353930213E-3</v>
      </c>
      <c r="U83" s="66">
        <f t="shared" si="75"/>
        <v>3.8640451472519537E-3</v>
      </c>
      <c r="V83" s="66">
        <f t="shared" si="75"/>
        <v>2.7645357508490828E-3</v>
      </c>
      <c r="W83" s="66">
        <f t="shared" si="75"/>
        <v>2.0347705061190408E-3</v>
      </c>
      <c r="X83" s="66">
        <f t="shared" si="75"/>
        <v>1.5540432281457676E-3</v>
      </c>
      <c r="Y83" s="66">
        <f t="shared" si="75"/>
        <v>1.2377383791372116E-3</v>
      </c>
      <c r="Z83" s="66">
        <f t="shared" si="75"/>
        <v>1.0291820423381642E-3</v>
      </c>
      <c r="AA83" s="66">
        <f t="shared" si="75"/>
        <v>8.9122205922026118E-4</v>
      </c>
      <c r="AB83" s="66">
        <f t="shared" si="75"/>
        <v>7.9966498820471799E-4</v>
      </c>
      <c r="AC83" s="66">
        <f t="shared" si="75"/>
        <v>7.3873623175823439E-4</v>
      </c>
    </row>
    <row r="84" spans="1:29" ht="15.75" thickBot="1" x14ac:dyDescent="0.3">
      <c r="A84" s="59" t="str">
        <f>A21</f>
        <v>Emission Cost</v>
      </c>
      <c r="B84" s="68">
        <f>B41*B47/B47/(B44)</f>
        <v>0</v>
      </c>
      <c r="C84" s="68">
        <f t="shared" ref="C84:AC84" si="76">C41*C47/C47/(C44)</f>
        <v>0</v>
      </c>
      <c r="D84" s="68">
        <f t="shared" si="76"/>
        <v>0</v>
      </c>
      <c r="E84" s="68">
        <f t="shared" si="76"/>
        <v>0</v>
      </c>
      <c r="F84" s="68">
        <f t="shared" si="76"/>
        <v>0</v>
      </c>
      <c r="G84" s="68">
        <f t="shared" si="76"/>
        <v>0</v>
      </c>
      <c r="H84" s="68">
        <f t="shared" si="76"/>
        <v>0</v>
      </c>
      <c r="I84" s="68">
        <f t="shared" si="76"/>
        <v>0</v>
      </c>
      <c r="J84" s="68">
        <f t="shared" si="76"/>
        <v>0</v>
      </c>
      <c r="K84" s="68">
        <f t="shared" si="76"/>
        <v>0</v>
      </c>
      <c r="L84" s="68">
        <f t="shared" si="76"/>
        <v>0</v>
      </c>
      <c r="M84" s="68">
        <f t="shared" si="76"/>
        <v>0</v>
      </c>
      <c r="N84" s="68">
        <f t="shared" si="76"/>
        <v>0</v>
      </c>
      <c r="O84" s="68">
        <f t="shared" si="76"/>
        <v>0</v>
      </c>
      <c r="P84" s="68">
        <f t="shared" si="76"/>
        <v>0</v>
      </c>
      <c r="Q84" s="68">
        <f t="shared" si="76"/>
        <v>0</v>
      </c>
      <c r="R84" s="68">
        <f t="shared" si="76"/>
        <v>0</v>
      </c>
      <c r="S84" s="68">
        <f t="shared" si="76"/>
        <v>0</v>
      </c>
      <c r="T84" s="68">
        <f t="shared" si="76"/>
        <v>0</v>
      </c>
      <c r="U84" s="68">
        <f t="shared" si="76"/>
        <v>0</v>
      </c>
      <c r="V84" s="68">
        <f t="shared" si="76"/>
        <v>0</v>
      </c>
      <c r="W84" s="68">
        <f t="shared" si="76"/>
        <v>0</v>
      </c>
      <c r="X84" s="68">
        <f t="shared" si="76"/>
        <v>0</v>
      </c>
      <c r="Y84" s="68">
        <f t="shared" si="76"/>
        <v>0</v>
      </c>
      <c r="Z84" s="68">
        <f t="shared" si="76"/>
        <v>0</v>
      </c>
      <c r="AA84" s="68">
        <f t="shared" si="76"/>
        <v>0</v>
      </c>
      <c r="AB84" s="68">
        <f t="shared" si="76"/>
        <v>0</v>
      </c>
      <c r="AC84" s="68">
        <f t="shared" si="76"/>
        <v>0</v>
      </c>
    </row>
    <row r="85" spans="1:29" ht="15.75" thickBot="1" x14ac:dyDescent="0.3">
      <c r="A85" s="31" t="s">
        <v>210</v>
      </c>
      <c r="B85" s="67">
        <f>B74+B75+B76+B77+B78+B79+B80+B81+B82+B83+B84</f>
        <v>9.0483855031995283E-2</v>
      </c>
      <c r="C85" s="67">
        <f t="shared" ref="C85:AC85" si="77">C74+C75+C76+C77+C78+C79+C80+C81+C82+C83+C84</f>
        <v>9.0180332074180164E-2</v>
      </c>
      <c r="D85" s="67">
        <f t="shared" si="77"/>
        <v>8.9749378130459523E-2</v>
      </c>
      <c r="E85" s="67">
        <f t="shared" si="77"/>
        <v>8.9139989597015246E-2</v>
      </c>
      <c r="F85" s="67">
        <f t="shared" si="77"/>
        <v>8.8283278639837648E-2</v>
      </c>
      <c r="G85" s="67">
        <f t="shared" si="77"/>
        <v>8.7088711000247149E-2</v>
      </c>
      <c r="H85" s="67">
        <f t="shared" si="77"/>
        <v>8.5442073521995676E-2</v>
      </c>
      <c r="I85" s="67">
        <f t="shared" si="77"/>
        <v>8.3208064758067982E-2</v>
      </c>
      <c r="J85" s="67">
        <f t="shared" si="77"/>
        <v>8.0241953171213881E-2</v>
      </c>
      <c r="K85" s="67">
        <f t="shared" si="77"/>
        <v>7.6415327265706295E-2</v>
      </c>
      <c r="L85" s="67">
        <f t="shared" si="77"/>
        <v>7.1658070078091732E-2</v>
      </c>
      <c r="M85" s="67">
        <f t="shared" si="77"/>
        <v>6.6009525381906978E-2</v>
      </c>
      <c r="N85" s="67">
        <f t="shared" si="77"/>
        <v>5.9657606206619015E-2</v>
      </c>
      <c r="O85" s="67">
        <f t="shared" si="77"/>
        <v>5.293610487745997E-2</v>
      </c>
      <c r="P85" s="67">
        <f t="shared" si="77"/>
        <v>4.6263876162271872E-2</v>
      </c>
      <c r="Q85" s="67">
        <f t="shared" si="77"/>
        <v>4.0045262198973447E-2</v>
      </c>
      <c r="R85" s="67">
        <f t="shared" si="77"/>
        <v>3.4579835293942061E-2</v>
      </c>
      <c r="S85" s="67">
        <f t="shared" si="77"/>
        <v>3.0020944732581267E-2</v>
      </c>
      <c r="T85" s="67">
        <f t="shared" si="77"/>
        <v>2.6386492303159439E-2</v>
      </c>
      <c r="U85" s="67">
        <f t="shared" si="77"/>
        <v>2.3598679311153028E-2</v>
      </c>
      <c r="V85" s="67">
        <f t="shared" si="77"/>
        <v>2.1528368980356392E-2</v>
      </c>
      <c r="W85" s="67">
        <f t="shared" si="77"/>
        <v>2.0031045383967452E-2</v>
      </c>
      <c r="X85" s="67">
        <f t="shared" si="77"/>
        <v>1.8970547264802226E-2</v>
      </c>
      <c r="Y85" s="67">
        <f t="shared" si="77"/>
        <v>1.8231326819798249E-2</v>
      </c>
      <c r="Z85" s="67">
        <f t="shared" si="77"/>
        <v>1.7722086753763171E-2</v>
      </c>
      <c r="AA85" s="67">
        <f t="shared" si="77"/>
        <v>1.7374234147426577E-2</v>
      </c>
      <c r="AB85" s="67">
        <f t="shared" si="77"/>
        <v>1.7138033960950733E-2</v>
      </c>
      <c r="AC85" s="67">
        <f t="shared" si="77"/>
        <v>1.6978309765394481E-2</v>
      </c>
    </row>
    <row r="87" spans="1:29" x14ac:dyDescent="0.25">
      <c r="B87" s="40"/>
    </row>
    <row r="107" spans="1:2" s="3" customFormat="1" ht="21" x14ac:dyDescent="0.35">
      <c r="A107" s="2" t="str">
        <f>'Parameter Input'!A153</f>
        <v>Short-sea: Container</v>
      </c>
    </row>
    <row r="108" spans="1:2" s="3" customFormat="1" ht="21" x14ac:dyDescent="0.35">
      <c r="A108" s="2" t="s">
        <v>186</v>
      </c>
    </row>
    <row r="109" spans="1:2" x14ac:dyDescent="0.25">
      <c r="A109" s="33" t="s">
        <v>195</v>
      </c>
    </row>
    <row r="110" spans="1:2" x14ac:dyDescent="0.25">
      <c r="A110" s="33" t="s">
        <v>196</v>
      </c>
    </row>
    <row r="111" spans="1:2" ht="15.75" thickBot="1" x14ac:dyDescent="0.3">
      <c r="A111" s="34" t="s">
        <v>197</v>
      </c>
      <c r="B111" s="34"/>
    </row>
    <row r="112" spans="1:2" ht="15.75" thickBot="1" x14ac:dyDescent="0.3">
      <c r="A112" s="39" t="s">
        <v>198</v>
      </c>
      <c r="B112" s="35"/>
    </row>
    <row r="113" spans="1:44" ht="15.75" thickBot="1" x14ac:dyDescent="0.3">
      <c r="A113" s="38" t="s">
        <v>199</v>
      </c>
      <c r="B113" s="36"/>
    </row>
    <row r="114" spans="1:44" ht="15.75" thickBot="1" x14ac:dyDescent="0.3"/>
    <row r="115" spans="1:44" x14ac:dyDescent="0.25">
      <c r="A115" s="5" t="s">
        <v>200</v>
      </c>
      <c r="B115" s="6">
        <v>2023</v>
      </c>
      <c r="C115" s="6">
        <v>2050</v>
      </c>
      <c r="D115" s="7"/>
      <c r="E115" s="5" t="s">
        <v>201</v>
      </c>
      <c r="F115" s="8"/>
      <c r="G115" s="8"/>
      <c r="H115" s="8"/>
      <c r="I115" s="8"/>
      <c r="J115" s="8"/>
      <c r="K115" s="9"/>
      <c r="L115" s="10" t="s">
        <v>2</v>
      </c>
      <c r="M115" s="11"/>
      <c r="N115" s="11"/>
      <c r="O115" s="11"/>
      <c r="P115" s="12"/>
      <c r="Q115" s="13">
        <v>0</v>
      </c>
      <c r="R115" s="13">
        <v>1</v>
      </c>
      <c r="S115" s="13">
        <v>2</v>
      </c>
      <c r="T115" s="13">
        <v>3</v>
      </c>
      <c r="U115" s="13">
        <v>4</v>
      </c>
      <c r="V115" s="13">
        <v>5</v>
      </c>
      <c r="W115" s="13">
        <v>6</v>
      </c>
      <c r="X115" s="13">
        <v>7</v>
      </c>
      <c r="Y115" s="13">
        <v>8</v>
      </c>
      <c r="Z115" s="13">
        <v>9</v>
      </c>
      <c r="AA115" s="13">
        <v>10</v>
      </c>
      <c r="AB115" s="13">
        <v>11</v>
      </c>
      <c r="AC115" s="13">
        <v>12</v>
      </c>
      <c r="AD115" s="13">
        <v>13</v>
      </c>
      <c r="AE115" s="13">
        <v>14</v>
      </c>
      <c r="AF115" s="13">
        <v>15</v>
      </c>
      <c r="AG115" s="13">
        <v>16</v>
      </c>
      <c r="AH115" s="13">
        <v>17</v>
      </c>
      <c r="AI115" s="13">
        <v>18</v>
      </c>
      <c r="AJ115" s="13">
        <v>19</v>
      </c>
      <c r="AK115" s="13">
        <v>20</v>
      </c>
      <c r="AL115" s="13">
        <v>21</v>
      </c>
      <c r="AM115" s="13">
        <v>22</v>
      </c>
      <c r="AN115" s="13">
        <v>23</v>
      </c>
      <c r="AO115" s="13">
        <v>24</v>
      </c>
      <c r="AP115" s="13">
        <v>25</v>
      </c>
      <c r="AQ115" s="13">
        <v>26</v>
      </c>
      <c r="AR115" s="14">
        <v>27</v>
      </c>
    </row>
    <row r="116" spans="1:44" ht="15.75" thickBot="1" x14ac:dyDescent="0.3">
      <c r="A116" s="15"/>
      <c r="B116" s="3" t="s">
        <v>202</v>
      </c>
      <c r="C116" s="3" t="s">
        <v>203</v>
      </c>
      <c r="D116" s="16" t="s">
        <v>5</v>
      </c>
      <c r="E116" s="17"/>
      <c r="F116" s="18"/>
      <c r="G116" s="18"/>
      <c r="H116" s="18"/>
      <c r="I116" s="18"/>
      <c r="J116" s="18"/>
      <c r="K116" s="19"/>
      <c r="L116" s="20" t="s">
        <v>8</v>
      </c>
      <c r="M116" s="20" t="s">
        <v>204</v>
      </c>
      <c r="N116" s="20" t="s">
        <v>205</v>
      </c>
      <c r="O116" s="20" t="s">
        <v>9</v>
      </c>
      <c r="P116" s="21" t="s">
        <v>10</v>
      </c>
      <c r="Q116" s="22">
        <v>2023</v>
      </c>
      <c r="R116" s="22">
        <v>2024</v>
      </c>
      <c r="S116" s="22">
        <v>2025</v>
      </c>
      <c r="T116" s="22">
        <v>2026</v>
      </c>
      <c r="U116" s="22">
        <v>2027</v>
      </c>
      <c r="V116" s="22">
        <v>2028</v>
      </c>
      <c r="W116" s="22">
        <v>2029</v>
      </c>
      <c r="X116" s="22">
        <v>2030</v>
      </c>
      <c r="Y116" s="22">
        <v>2031</v>
      </c>
      <c r="Z116" s="22">
        <v>2032</v>
      </c>
      <c r="AA116" s="22">
        <v>2033</v>
      </c>
      <c r="AB116" s="22">
        <v>2034</v>
      </c>
      <c r="AC116" s="22">
        <v>2035</v>
      </c>
      <c r="AD116" s="22">
        <v>2036</v>
      </c>
      <c r="AE116" s="22">
        <v>2037</v>
      </c>
      <c r="AF116" s="22">
        <v>2038</v>
      </c>
      <c r="AG116" s="22">
        <v>2039</v>
      </c>
      <c r="AH116" s="22">
        <v>2040</v>
      </c>
      <c r="AI116" s="22">
        <v>2041</v>
      </c>
      <c r="AJ116" s="22">
        <v>2042</v>
      </c>
      <c r="AK116" s="22">
        <v>2043</v>
      </c>
      <c r="AL116" s="22">
        <v>2044</v>
      </c>
      <c r="AM116" s="22">
        <v>2045</v>
      </c>
      <c r="AN116" s="22">
        <v>2046</v>
      </c>
      <c r="AO116" s="22">
        <v>2047</v>
      </c>
      <c r="AP116" s="22">
        <v>2048</v>
      </c>
      <c r="AQ116" s="22">
        <v>2049</v>
      </c>
      <c r="AR116" s="23">
        <v>2050</v>
      </c>
    </row>
    <row r="117" spans="1:44" x14ac:dyDescent="0.25">
      <c r="A117" s="24" t="s">
        <v>18</v>
      </c>
      <c r="B117" s="41">
        <f>'Parameter Input'!$L$179</f>
        <v>30000000</v>
      </c>
      <c r="C117" s="42">
        <f>'Parameter Input'!$M$179</f>
        <v>18000000</v>
      </c>
      <c r="D117" s="1" t="s">
        <v>15</v>
      </c>
      <c r="L117" s="51">
        <f>'Parameter Input'!$O$179</f>
        <v>17</v>
      </c>
      <c r="M117" s="52">
        <v>0</v>
      </c>
      <c r="N117" s="52">
        <v>1</v>
      </c>
      <c r="O117" s="52">
        <f>'Parameter Input'!$P$179</f>
        <v>0.9</v>
      </c>
      <c r="P117" s="53">
        <f>'Parameter Input'!$Q$179</f>
        <v>0.4</v>
      </c>
      <c r="Q117" s="4">
        <f t="shared" ref="Q117:AR126" si="78">$N117+($M117-$N117)*((1/(1+EXP(-$P117*(Q$9-$L117)))^$O117))</f>
        <v>0.99780374543478534</v>
      </c>
      <c r="R117" s="4">
        <f t="shared" si="78"/>
        <v>0.99685359315256394</v>
      </c>
      <c r="S117" s="4">
        <f t="shared" si="78"/>
        <v>0.99549347132349975</v>
      </c>
      <c r="T117" s="4">
        <f t="shared" si="78"/>
        <v>0.99354772139898062</v>
      </c>
      <c r="U117" s="4">
        <f t="shared" si="78"/>
        <v>0.99076681540580536</v>
      </c>
      <c r="V117" s="4">
        <f t="shared" si="78"/>
        <v>0.9867978615748374</v>
      </c>
      <c r="W117" s="4">
        <f t="shared" si="78"/>
        <v>0.98114509762858249</v>
      </c>
      <c r="X117" s="4">
        <f t="shared" si="78"/>
        <v>0.97311898315872036</v>
      </c>
      <c r="Y117" s="4">
        <f t="shared" si="78"/>
        <v>0.96177484161592774</v>
      </c>
      <c r="Z117" s="4">
        <f t="shared" si="78"/>
        <v>0.94584787155511363</v>
      </c>
      <c r="AA117" s="4">
        <f t="shared" si="78"/>
        <v>0.92370360150141495</v>
      </c>
      <c r="AB117" s="4">
        <f t="shared" si="78"/>
        <v>0.89334463567658451</v>
      </c>
      <c r="AC117" s="4">
        <f t="shared" si="78"/>
        <v>0.85254543874327005</v>
      </c>
      <c r="AD117" s="4">
        <f t="shared" si="78"/>
        <v>0.79921300652623883</v>
      </c>
      <c r="AE117" s="4">
        <f t="shared" si="78"/>
        <v>0.73204982249993378</v>
      </c>
      <c r="AF117" s="4">
        <f t="shared" si="78"/>
        <v>0.65145592958786691</v>
      </c>
      <c r="AG117" s="4">
        <f t="shared" si="78"/>
        <v>0.56032247880849573</v>
      </c>
      <c r="AH117" s="4">
        <f t="shared" si="78"/>
        <v>0.46411326873185343</v>
      </c>
      <c r="AI117" s="4">
        <f t="shared" si="78"/>
        <v>0.36979727595523937</v>
      </c>
      <c r="AJ117" s="4">
        <f t="shared" si="78"/>
        <v>0.28393948637231203</v>
      </c>
      <c r="AK117" s="4">
        <f t="shared" si="78"/>
        <v>0.21097259161117732</v>
      </c>
      <c r="AL117" s="4">
        <f t="shared" si="78"/>
        <v>0.15253917653798199</v>
      </c>
      <c r="AM117" s="4">
        <f t="shared" si="78"/>
        <v>0.10795188737709993</v>
      </c>
      <c r="AN117" s="4">
        <f t="shared" si="78"/>
        <v>7.5176653938091809E-2</v>
      </c>
      <c r="AO117" s="4">
        <f t="shared" si="78"/>
        <v>5.1742836177502194E-2</v>
      </c>
      <c r="AP117" s="4">
        <f t="shared" si="78"/>
        <v>3.5319190625345942E-2</v>
      </c>
      <c r="AQ117" s="4">
        <f t="shared" si="78"/>
        <v>2.3969442072658165E-2</v>
      </c>
      <c r="AR117" s="4">
        <f t="shared" si="78"/>
        <v>1.6202243558389728E-2</v>
      </c>
    </row>
    <row r="118" spans="1:44" x14ac:dyDescent="0.25">
      <c r="A118" s="24" t="s">
        <v>28</v>
      </c>
      <c r="B118" s="60">
        <f>'Parameter Input'!$L$180</f>
        <v>-1500000</v>
      </c>
      <c r="C118" s="61">
        <f>'Parameter Input'!$M$180</f>
        <v>-1800000</v>
      </c>
      <c r="D118" s="1" t="s">
        <v>15</v>
      </c>
      <c r="L118" s="54">
        <f>'Parameter Input'!$O$180</f>
        <v>17</v>
      </c>
      <c r="M118" s="37">
        <v>0</v>
      </c>
      <c r="N118" s="37">
        <v>1</v>
      </c>
      <c r="O118" s="37">
        <f>'Parameter Input'!$P$180</f>
        <v>0.9</v>
      </c>
      <c r="P118" s="55">
        <f>'Parameter Input'!$Q$180</f>
        <v>0.4</v>
      </c>
      <c r="Q118" s="4">
        <f t="shared" si="78"/>
        <v>0.99780374543478534</v>
      </c>
      <c r="R118" s="4">
        <f t="shared" si="78"/>
        <v>0.99685359315256394</v>
      </c>
      <c r="S118" s="4">
        <f t="shared" si="78"/>
        <v>0.99549347132349975</v>
      </c>
      <c r="T118" s="4">
        <f t="shared" si="78"/>
        <v>0.99354772139898062</v>
      </c>
      <c r="U118" s="4">
        <f t="shared" si="78"/>
        <v>0.99076681540580536</v>
      </c>
      <c r="V118" s="4">
        <f t="shared" si="78"/>
        <v>0.9867978615748374</v>
      </c>
      <c r="W118" s="4">
        <f t="shared" si="78"/>
        <v>0.98114509762858249</v>
      </c>
      <c r="X118" s="4">
        <f t="shared" si="78"/>
        <v>0.97311898315872036</v>
      </c>
      <c r="Y118" s="4">
        <f t="shared" si="78"/>
        <v>0.96177484161592774</v>
      </c>
      <c r="Z118" s="4">
        <f t="shared" si="78"/>
        <v>0.94584787155511363</v>
      </c>
      <c r="AA118" s="4">
        <f t="shared" si="78"/>
        <v>0.92370360150141495</v>
      </c>
      <c r="AB118" s="4">
        <f t="shared" si="78"/>
        <v>0.89334463567658451</v>
      </c>
      <c r="AC118" s="4">
        <f t="shared" si="78"/>
        <v>0.85254543874327005</v>
      </c>
      <c r="AD118" s="4">
        <f t="shared" si="78"/>
        <v>0.79921300652623883</v>
      </c>
      <c r="AE118" s="4">
        <f t="shared" si="78"/>
        <v>0.73204982249993378</v>
      </c>
      <c r="AF118" s="4">
        <f t="shared" si="78"/>
        <v>0.65145592958786691</v>
      </c>
      <c r="AG118" s="4">
        <f t="shared" si="78"/>
        <v>0.56032247880849573</v>
      </c>
      <c r="AH118" s="4">
        <f t="shared" si="78"/>
        <v>0.46411326873185343</v>
      </c>
      <c r="AI118" s="4">
        <f t="shared" si="78"/>
        <v>0.36979727595523937</v>
      </c>
      <c r="AJ118" s="4">
        <f t="shared" si="78"/>
        <v>0.28393948637231203</v>
      </c>
      <c r="AK118" s="4">
        <f t="shared" si="78"/>
        <v>0.21097259161117732</v>
      </c>
      <c r="AL118" s="4">
        <f t="shared" si="78"/>
        <v>0.15253917653798199</v>
      </c>
      <c r="AM118" s="4">
        <f t="shared" si="78"/>
        <v>0.10795188737709993</v>
      </c>
      <c r="AN118" s="4">
        <f t="shared" si="78"/>
        <v>7.5176653938091809E-2</v>
      </c>
      <c r="AO118" s="4">
        <f t="shared" si="78"/>
        <v>5.1742836177502194E-2</v>
      </c>
      <c r="AP118" s="4">
        <f t="shared" si="78"/>
        <v>3.5319190625345942E-2</v>
      </c>
      <c r="AQ118" s="4">
        <f t="shared" si="78"/>
        <v>2.3969442072658165E-2</v>
      </c>
      <c r="AR118" s="4">
        <f t="shared" si="78"/>
        <v>1.6202243558389728E-2</v>
      </c>
    </row>
    <row r="119" spans="1:44" x14ac:dyDescent="0.25">
      <c r="A119" s="24" t="s">
        <v>14</v>
      </c>
      <c r="B119" s="60">
        <f>'Parameter Input'!B154</f>
        <v>5000000</v>
      </c>
      <c r="C119" s="61">
        <f>'Parameter Input'!C154</f>
        <v>5000000</v>
      </c>
      <c r="D119" s="1" t="s">
        <v>15</v>
      </c>
      <c r="L119" s="54">
        <f>'Parameter Input'!E154</f>
        <v>17</v>
      </c>
      <c r="M119" s="37">
        <v>0</v>
      </c>
      <c r="N119" s="37">
        <v>1</v>
      </c>
      <c r="O119" s="37">
        <f>'Parameter Input'!F154</f>
        <v>0.9</v>
      </c>
      <c r="P119" s="55">
        <f>'Parameter Input'!G154</f>
        <v>0.4</v>
      </c>
      <c r="Q119" s="4">
        <f t="shared" si="78"/>
        <v>0.99780374543478534</v>
      </c>
      <c r="R119" s="4">
        <f t="shared" si="78"/>
        <v>0.99685359315256394</v>
      </c>
      <c r="S119" s="4">
        <f t="shared" si="78"/>
        <v>0.99549347132349975</v>
      </c>
      <c r="T119" s="4">
        <f t="shared" si="78"/>
        <v>0.99354772139898062</v>
      </c>
      <c r="U119" s="4">
        <f t="shared" si="78"/>
        <v>0.99076681540580536</v>
      </c>
      <c r="V119" s="4">
        <f t="shared" si="78"/>
        <v>0.9867978615748374</v>
      </c>
      <c r="W119" s="4">
        <f t="shared" si="78"/>
        <v>0.98114509762858249</v>
      </c>
      <c r="X119" s="4">
        <f t="shared" si="78"/>
        <v>0.97311898315872036</v>
      </c>
      <c r="Y119" s="4">
        <f t="shared" si="78"/>
        <v>0.96177484161592774</v>
      </c>
      <c r="Z119" s="4">
        <f t="shared" si="78"/>
        <v>0.94584787155511363</v>
      </c>
      <c r="AA119" s="4">
        <f t="shared" si="78"/>
        <v>0.92370360150141495</v>
      </c>
      <c r="AB119" s="4">
        <f t="shared" si="78"/>
        <v>0.89334463567658451</v>
      </c>
      <c r="AC119" s="4">
        <f t="shared" si="78"/>
        <v>0.85254543874327005</v>
      </c>
      <c r="AD119" s="4">
        <f t="shared" si="78"/>
        <v>0.79921300652623883</v>
      </c>
      <c r="AE119" s="4">
        <f t="shared" si="78"/>
        <v>0.73204982249993378</v>
      </c>
      <c r="AF119" s="4">
        <f t="shared" si="78"/>
        <v>0.65145592958786691</v>
      </c>
      <c r="AG119" s="4">
        <f t="shared" si="78"/>
        <v>0.56032247880849573</v>
      </c>
      <c r="AH119" s="4">
        <f t="shared" si="78"/>
        <v>0.46411326873185343</v>
      </c>
      <c r="AI119" s="4">
        <f t="shared" si="78"/>
        <v>0.36979727595523937</v>
      </c>
      <c r="AJ119" s="4">
        <f t="shared" si="78"/>
        <v>0.28393948637231203</v>
      </c>
      <c r="AK119" s="4">
        <f t="shared" si="78"/>
        <v>0.21097259161117732</v>
      </c>
      <c r="AL119" s="4">
        <f t="shared" si="78"/>
        <v>0.15253917653798199</v>
      </c>
      <c r="AM119" s="4">
        <f t="shared" si="78"/>
        <v>0.10795188737709993</v>
      </c>
      <c r="AN119" s="4">
        <f t="shared" si="78"/>
        <v>7.5176653938091809E-2</v>
      </c>
      <c r="AO119" s="4">
        <f t="shared" si="78"/>
        <v>5.1742836177502194E-2</v>
      </c>
      <c r="AP119" s="4">
        <f t="shared" si="78"/>
        <v>3.5319190625345942E-2</v>
      </c>
      <c r="AQ119" s="4">
        <f t="shared" si="78"/>
        <v>2.3969442072658165E-2</v>
      </c>
      <c r="AR119" s="4">
        <f t="shared" si="78"/>
        <v>1.6202243558389728E-2</v>
      </c>
    </row>
    <row r="120" spans="1:44" x14ac:dyDescent="0.25">
      <c r="A120" s="24" t="s">
        <v>25</v>
      </c>
      <c r="B120" s="60">
        <f>'Parameter Input'!B155</f>
        <v>-500000</v>
      </c>
      <c r="C120" s="61">
        <f>'Parameter Input'!C155</f>
        <v>-500000</v>
      </c>
      <c r="D120" s="1" t="s">
        <v>15</v>
      </c>
      <c r="L120" s="54">
        <f>'Parameter Input'!E155</f>
        <v>17</v>
      </c>
      <c r="M120" s="37">
        <v>0</v>
      </c>
      <c r="N120" s="37">
        <v>1</v>
      </c>
      <c r="O120" s="37">
        <f>'Parameter Input'!F155</f>
        <v>0.9</v>
      </c>
      <c r="P120" s="55">
        <f>'Parameter Input'!G155</f>
        <v>0.4</v>
      </c>
      <c r="Q120" s="4">
        <f t="shared" si="78"/>
        <v>0.99780374543478534</v>
      </c>
      <c r="R120" s="4">
        <f t="shared" si="78"/>
        <v>0.99685359315256394</v>
      </c>
      <c r="S120" s="4">
        <f t="shared" si="78"/>
        <v>0.99549347132349975</v>
      </c>
      <c r="T120" s="4">
        <f t="shared" si="78"/>
        <v>0.99354772139898062</v>
      </c>
      <c r="U120" s="4">
        <f t="shared" si="78"/>
        <v>0.99076681540580536</v>
      </c>
      <c r="V120" s="4">
        <f t="shared" si="78"/>
        <v>0.9867978615748374</v>
      </c>
      <c r="W120" s="4">
        <f t="shared" si="78"/>
        <v>0.98114509762858249</v>
      </c>
      <c r="X120" s="4">
        <f t="shared" si="78"/>
        <v>0.97311898315872036</v>
      </c>
      <c r="Y120" s="4">
        <f t="shared" si="78"/>
        <v>0.96177484161592774</v>
      </c>
      <c r="Z120" s="4">
        <f t="shared" si="78"/>
        <v>0.94584787155511363</v>
      </c>
      <c r="AA120" s="4">
        <f t="shared" si="78"/>
        <v>0.92370360150141495</v>
      </c>
      <c r="AB120" s="4">
        <f t="shared" si="78"/>
        <v>0.89334463567658451</v>
      </c>
      <c r="AC120" s="4">
        <f t="shared" si="78"/>
        <v>0.85254543874327005</v>
      </c>
      <c r="AD120" s="4">
        <f t="shared" si="78"/>
        <v>0.79921300652623883</v>
      </c>
      <c r="AE120" s="4">
        <f t="shared" si="78"/>
        <v>0.73204982249993378</v>
      </c>
      <c r="AF120" s="4">
        <f t="shared" si="78"/>
        <v>0.65145592958786691</v>
      </c>
      <c r="AG120" s="4">
        <f t="shared" si="78"/>
        <v>0.56032247880849573</v>
      </c>
      <c r="AH120" s="4">
        <f t="shared" si="78"/>
        <v>0.46411326873185343</v>
      </c>
      <c r="AI120" s="4">
        <f t="shared" si="78"/>
        <v>0.36979727595523937</v>
      </c>
      <c r="AJ120" s="4">
        <f t="shared" si="78"/>
        <v>0.28393948637231203</v>
      </c>
      <c r="AK120" s="4">
        <f t="shared" si="78"/>
        <v>0.21097259161117732</v>
      </c>
      <c r="AL120" s="4">
        <f t="shared" si="78"/>
        <v>0.15253917653798199</v>
      </c>
      <c r="AM120" s="4">
        <f t="shared" si="78"/>
        <v>0.10795188737709993</v>
      </c>
      <c r="AN120" s="4">
        <f t="shared" si="78"/>
        <v>7.5176653938091809E-2</v>
      </c>
      <c r="AO120" s="4">
        <f t="shared" si="78"/>
        <v>5.1742836177502194E-2</v>
      </c>
      <c r="AP120" s="4">
        <f t="shared" si="78"/>
        <v>3.5319190625345942E-2</v>
      </c>
      <c r="AQ120" s="4">
        <f t="shared" si="78"/>
        <v>2.3969442072658165E-2</v>
      </c>
      <c r="AR120" s="4">
        <f t="shared" si="78"/>
        <v>1.6202243558389728E-2</v>
      </c>
    </row>
    <row r="121" spans="1:44" x14ac:dyDescent="0.25">
      <c r="A121" s="24" t="s">
        <v>79</v>
      </c>
      <c r="B121" s="92">
        <f>'Parameter Input'!$L$186</f>
        <v>0.06</v>
      </c>
      <c r="C121" s="91">
        <f>'Parameter Input'!$M$186</f>
        <v>0.06</v>
      </c>
      <c r="D121" s="1" t="s">
        <v>57</v>
      </c>
      <c r="L121" s="54">
        <f>'Parameter Input'!$O$186</f>
        <v>17</v>
      </c>
      <c r="M121" s="37">
        <v>0</v>
      </c>
      <c r="N121" s="37">
        <v>1</v>
      </c>
      <c r="O121" s="37">
        <f>'Parameter Input'!$P$186</f>
        <v>0.9</v>
      </c>
      <c r="P121" s="55">
        <f>'Parameter Input'!$Q$186</f>
        <v>0.4</v>
      </c>
      <c r="Q121" s="4">
        <f t="shared" si="78"/>
        <v>0.99780374543478534</v>
      </c>
      <c r="R121" s="4">
        <f t="shared" si="78"/>
        <v>0.99685359315256394</v>
      </c>
      <c r="S121" s="4">
        <f t="shared" si="78"/>
        <v>0.99549347132349975</v>
      </c>
      <c r="T121" s="4">
        <f t="shared" si="78"/>
        <v>0.99354772139898062</v>
      </c>
      <c r="U121" s="4">
        <f t="shared" si="78"/>
        <v>0.99076681540580536</v>
      </c>
      <c r="V121" s="4">
        <f t="shared" si="78"/>
        <v>0.9867978615748374</v>
      </c>
      <c r="W121" s="4">
        <f t="shared" si="78"/>
        <v>0.98114509762858249</v>
      </c>
      <c r="X121" s="4">
        <f t="shared" si="78"/>
        <v>0.97311898315872036</v>
      </c>
      <c r="Y121" s="4">
        <f t="shared" si="78"/>
        <v>0.96177484161592774</v>
      </c>
      <c r="Z121" s="4">
        <f t="shared" si="78"/>
        <v>0.94584787155511363</v>
      </c>
      <c r="AA121" s="4">
        <f t="shared" si="78"/>
        <v>0.92370360150141495</v>
      </c>
      <c r="AB121" s="4">
        <f t="shared" si="78"/>
        <v>0.89334463567658451</v>
      </c>
      <c r="AC121" s="4">
        <f t="shared" si="78"/>
        <v>0.85254543874327005</v>
      </c>
      <c r="AD121" s="4">
        <f t="shared" si="78"/>
        <v>0.79921300652623883</v>
      </c>
      <c r="AE121" s="4">
        <f t="shared" si="78"/>
        <v>0.73204982249993378</v>
      </c>
      <c r="AF121" s="4">
        <f t="shared" si="78"/>
        <v>0.65145592958786691</v>
      </c>
      <c r="AG121" s="4">
        <f t="shared" si="78"/>
        <v>0.56032247880849573</v>
      </c>
      <c r="AH121" s="4">
        <f t="shared" si="78"/>
        <v>0.46411326873185343</v>
      </c>
      <c r="AI121" s="4">
        <f t="shared" si="78"/>
        <v>0.36979727595523937</v>
      </c>
      <c r="AJ121" s="4">
        <f t="shared" si="78"/>
        <v>0.28393948637231203</v>
      </c>
      <c r="AK121" s="4">
        <f t="shared" si="78"/>
        <v>0.21097259161117732</v>
      </c>
      <c r="AL121" s="4">
        <f t="shared" si="78"/>
        <v>0.15253917653798199</v>
      </c>
      <c r="AM121" s="4">
        <f t="shared" si="78"/>
        <v>0.10795188737709993</v>
      </c>
      <c r="AN121" s="4">
        <f t="shared" si="78"/>
        <v>7.5176653938091809E-2</v>
      </c>
      <c r="AO121" s="4">
        <f t="shared" si="78"/>
        <v>5.1742836177502194E-2</v>
      </c>
      <c r="AP121" s="4">
        <f t="shared" si="78"/>
        <v>3.5319190625345942E-2</v>
      </c>
      <c r="AQ121" s="4">
        <f t="shared" si="78"/>
        <v>2.3969442072658165E-2</v>
      </c>
      <c r="AR121" s="4">
        <f t="shared" si="78"/>
        <v>1.6202243558389728E-2</v>
      </c>
    </row>
    <row r="122" spans="1:44" x14ac:dyDescent="0.25">
      <c r="A122" s="24" t="s">
        <v>37</v>
      </c>
      <c r="B122" s="60">
        <f>'Parameter Input'!B156</f>
        <v>1208235.294117647</v>
      </c>
      <c r="C122" s="61">
        <f>'Parameter Input'!C156</f>
        <v>1208235.294117647</v>
      </c>
      <c r="D122" s="1" t="s">
        <v>38</v>
      </c>
      <c r="L122" s="54">
        <f>'Parameter Input'!E156</f>
        <v>17</v>
      </c>
      <c r="M122" s="37">
        <v>0</v>
      </c>
      <c r="N122" s="37">
        <v>1</v>
      </c>
      <c r="O122" s="37">
        <f>'Parameter Input'!F156</f>
        <v>0.9</v>
      </c>
      <c r="P122" s="55">
        <f>'Parameter Input'!G156</f>
        <v>0.4</v>
      </c>
      <c r="Q122" s="4">
        <f t="shared" si="78"/>
        <v>0.99780374543478534</v>
      </c>
      <c r="R122" s="4">
        <f t="shared" si="78"/>
        <v>0.99685359315256394</v>
      </c>
      <c r="S122" s="4">
        <f t="shared" si="78"/>
        <v>0.99549347132349975</v>
      </c>
      <c r="T122" s="4">
        <f t="shared" si="78"/>
        <v>0.99354772139898062</v>
      </c>
      <c r="U122" s="4">
        <f t="shared" si="78"/>
        <v>0.99076681540580536</v>
      </c>
      <c r="V122" s="4">
        <f t="shared" si="78"/>
        <v>0.9867978615748374</v>
      </c>
      <c r="W122" s="4">
        <f t="shared" si="78"/>
        <v>0.98114509762858249</v>
      </c>
      <c r="X122" s="4">
        <f t="shared" si="78"/>
        <v>0.97311898315872036</v>
      </c>
      <c r="Y122" s="4">
        <f t="shared" si="78"/>
        <v>0.96177484161592774</v>
      </c>
      <c r="Z122" s="4">
        <f t="shared" si="78"/>
        <v>0.94584787155511363</v>
      </c>
      <c r="AA122" s="4">
        <f t="shared" si="78"/>
        <v>0.92370360150141495</v>
      </c>
      <c r="AB122" s="4">
        <f t="shared" si="78"/>
        <v>0.89334463567658451</v>
      </c>
      <c r="AC122" s="4">
        <f t="shared" si="78"/>
        <v>0.85254543874327005</v>
      </c>
      <c r="AD122" s="4">
        <f t="shared" si="78"/>
        <v>0.79921300652623883</v>
      </c>
      <c r="AE122" s="4">
        <f t="shared" si="78"/>
        <v>0.73204982249993378</v>
      </c>
      <c r="AF122" s="4">
        <f t="shared" si="78"/>
        <v>0.65145592958786691</v>
      </c>
      <c r="AG122" s="4">
        <f t="shared" si="78"/>
        <v>0.56032247880849573</v>
      </c>
      <c r="AH122" s="4">
        <f t="shared" si="78"/>
        <v>0.46411326873185343</v>
      </c>
      <c r="AI122" s="4">
        <f t="shared" si="78"/>
        <v>0.36979727595523937</v>
      </c>
      <c r="AJ122" s="4">
        <f t="shared" si="78"/>
        <v>0.28393948637231203</v>
      </c>
      <c r="AK122" s="4">
        <f t="shared" si="78"/>
        <v>0.21097259161117732</v>
      </c>
      <c r="AL122" s="4">
        <f t="shared" si="78"/>
        <v>0.15253917653798199</v>
      </c>
      <c r="AM122" s="4">
        <f t="shared" si="78"/>
        <v>0.10795188737709993</v>
      </c>
      <c r="AN122" s="4">
        <f t="shared" si="78"/>
        <v>7.5176653938091809E-2</v>
      </c>
      <c r="AO122" s="4">
        <f t="shared" si="78"/>
        <v>5.1742836177502194E-2</v>
      </c>
      <c r="AP122" s="4">
        <f t="shared" si="78"/>
        <v>3.5319190625345942E-2</v>
      </c>
      <c r="AQ122" s="4">
        <f t="shared" si="78"/>
        <v>2.3969442072658165E-2</v>
      </c>
      <c r="AR122" s="4">
        <f t="shared" si="78"/>
        <v>1.6202243558389728E-2</v>
      </c>
    </row>
    <row r="123" spans="1:44" x14ac:dyDescent="0.25">
      <c r="A123" s="24" t="s">
        <v>52</v>
      </c>
      <c r="B123" s="60">
        <f>'Parameter Input'!$L$182</f>
        <v>338823.5294117647</v>
      </c>
      <c r="C123" s="61">
        <f>'Parameter Input'!$M$182</f>
        <v>338823.5294117647</v>
      </c>
      <c r="D123" s="1" t="s">
        <v>38</v>
      </c>
      <c r="L123" s="54">
        <f>'Parameter Input'!$O$182</f>
        <v>17</v>
      </c>
      <c r="M123" s="37">
        <v>0</v>
      </c>
      <c r="N123" s="37">
        <v>1</v>
      </c>
      <c r="O123" s="37">
        <f>'Parameter Input'!$P$182</f>
        <v>0.9</v>
      </c>
      <c r="P123" s="55">
        <f>'Parameter Input'!$Q$182</f>
        <v>0.4</v>
      </c>
      <c r="Q123" s="4">
        <f t="shared" si="78"/>
        <v>0.99780374543478534</v>
      </c>
      <c r="R123" s="4">
        <f t="shared" si="78"/>
        <v>0.99685359315256394</v>
      </c>
      <c r="S123" s="4">
        <f t="shared" si="78"/>
        <v>0.99549347132349975</v>
      </c>
      <c r="T123" s="4">
        <f t="shared" si="78"/>
        <v>0.99354772139898062</v>
      </c>
      <c r="U123" s="4">
        <f t="shared" si="78"/>
        <v>0.99076681540580536</v>
      </c>
      <c r="V123" s="4">
        <f t="shared" si="78"/>
        <v>0.9867978615748374</v>
      </c>
      <c r="W123" s="4">
        <f t="shared" si="78"/>
        <v>0.98114509762858249</v>
      </c>
      <c r="X123" s="4">
        <f t="shared" si="78"/>
        <v>0.97311898315872036</v>
      </c>
      <c r="Y123" s="4">
        <f t="shared" si="78"/>
        <v>0.96177484161592774</v>
      </c>
      <c r="Z123" s="4">
        <f t="shared" si="78"/>
        <v>0.94584787155511363</v>
      </c>
      <c r="AA123" s="4">
        <f t="shared" si="78"/>
        <v>0.92370360150141495</v>
      </c>
      <c r="AB123" s="4">
        <f t="shared" si="78"/>
        <v>0.89334463567658451</v>
      </c>
      <c r="AC123" s="4">
        <f t="shared" si="78"/>
        <v>0.85254543874327005</v>
      </c>
      <c r="AD123" s="4">
        <f t="shared" si="78"/>
        <v>0.79921300652623883</v>
      </c>
      <c r="AE123" s="4">
        <f t="shared" si="78"/>
        <v>0.73204982249993378</v>
      </c>
      <c r="AF123" s="4">
        <f t="shared" si="78"/>
        <v>0.65145592958786691</v>
      </c>
      <c r="AG123" s="4">
        <f t="shared" si="78"/>
        <v>0.56032247880849573</v>
      </c>
      <c r="AH123" s="4">
        <f t="shared" si="78"/>
        <v>0.46411326873185343</v>
      </c>
      <c r="AI123" s="4">
        <f t="shared" si="78"/>
        <v>0.36979727595523937</v>
      </c>
      <c r="AJ123" s="4">
        <f t="shared" si="78"/>
        <v>0.28393948637231203</v>
      </c>
      <c r="AK123" s="4">
        <f t="shared" si="78"/>
        <v>0.21097259161117732</v>
      </c>
      <c r="AL123" s="4">
        <f t="shared" si="78"/>
        <v>0.15253917653798199</v>
      </c>
      <c r="AM123" s="4">
        <f t="shared" si="78"/>
        <v>0.10795188737709993</v>
      </c>
      <c r="AN123" s="4">
        <f t="shared" si="78"/>
        <v>7.5176653938091809E-2</v>
      </c>
      <c r="AO123" s="4">
        <f t="shared" si="78"/>
        <v>5.1742836177502194E-2</v>
      </c>
      <c r="AP123" s="4">
        <f t="shared" si="78"/>
        <v>3.5319190625345942E-2</v>
      </c>
      <c r="AQ123" s="4">
        <f t="shared" si="78"/>
        <v>2.3969442072658165E-2</v>
      </c>
      <c r="AR123" s="4">
        <f t="shared" si="78"/>
        <v>1.6202243558389728E-2</v>
      </c>
    </row>
    <row r="124" spans="1:44" x14ac:dyDescent="0.25">
      <c r="A124" s="24" t="s">
        <v>273</v>
      </c>
      <c r="B124" s="92">
        <f>'Parameter Input'!B161</f>
        <v>1.6886890630966982</v>
      </c>
      <c r="C124" s="61">
        <f>'Parameter Input'!C161</f>
        <v>1.6886890630966982</v>
      </c>
      <c r="D124" s="1" t="s">
        <v>76</v>
      </c>
      <c r="L124" s="54">
        <f>'Parameter Input'!E161</f>
        <v>17</v>
      </c>
      <c r="M124" s="37">
        <v>0</v>
      </c>
      <c r="N124" s="37">
        <v>1</v>
      </c>
      <c r="O124" s="37">
        <f>'Parameter Input'!F161</f>
        <v>0.9</v>
      </c>
      <c r="P124" s="55">
        <f>'Parameter Input'!G161</f>
        <v>0.4</v>
      </c>
      <c r="Q124" s="4">
        <f t="shared" si="78"/>
        <v>0.99780374543478534</v>
      </c>
      <c r="R124" s="4">
        <f t="shared" si="78"/>
        <v>0.99685359315256394</v>
      </c>
      <c r="S124" s="4">
        <f t="shared" si="78"/>
        <v>0.99549347132349975</v>
      </c>
      <c r="T124" s="4">
        <f t="shared" si="78"/>
        <v>0.99354772139898062</v>
      </c>
      <c r="U124" s="4">
        <f t="shared" si="78"/>
        <v>0.99076681540580536</v>
      </c>
      <c r="V124" s="4">
        <f t="shared" si="78"/>
        <v>0.9867978615748374</v>
      </c>
      <c r="W124" s="4">
        <f t="shared" si="78"/>
        <v>0.98114509762858249</v>
      </c>
      <c r="X124" s="4">
        <f t="shared" si="78"/>
        <v>0.97311898315872036</v>
      </c>
      <c r="Y124" s="4">
        <f t="shared" si="78"/>
        <v>0.96177484161592774</v>
      </c>
      <c r="Z124" s="4">
        <f t="shared" si="78"/>
        <v>0.94584787155511363</v>
      </c>
      <c r="AA124" s="4">
        <f t="shared" si="78"/>
        <v>0.92370360150141495</v>
      </c>
      <c r="AB124" s="4">
        <f t="shared" si="78"/>
        <v>0.89334463567658451</v>
      </c>
      <c r="AC124" s="4">
        <f t="shared" si="78"/>
        <v>0.85254543874327005</v>
      </c>
      <c r="AD124" s="4">
        <f t="shared" si="78"/>
        <v>0.79921300652623883</v>
      </c>
      <c r="AE124" s="4">
        <f t="shared" si="78"/>
        <v>0.73204982249993378</v>
      </c>
      <c r="AF124" s="4">
        <f t="shared" si="78"/>
        <v>0.65145592958786691</v>
      </c>
      <c r="AG124" s="4">
        <f t="shared" si="78"/>
        <v>0.56032247880849573</v>
      </c>
      <c r="AH124" s="4">
        <f t="shared" si="78"/>
        <v>0.46411326873185343</v>
      </c>
      <c r="AI124" s="4">
        <f t="shared" si="78"/>
        <v>0.36979727595523937</v>
      </c>
      <c r="AJ124" s="4">
        <f t="shared" si="78"/>
        <v>0.28393948637231203</v>
      </c>
      <c r="AK124" s="4">
        <f t="shared" si="78"/>
        <v>0.21097259161117732</v>
      </c>
      <c r="AL124" s="4">
        <f t="shared" si="78"/>
        <v>0.15253917653798199</v>
      </c>
      <c r="AM124" s="4">
        <f t="shared" si="78"/>
        <v>0.10795188737709993</v>
      </c>
      <c r="AN124" s="4">
        <f t="shared" si="78"/>
        <v>7.5176653938091809E-2</v>
      </c>
      <c r="AO124" s="4">
        <f t="shared" si="78"/>
        <v>5.1742836177502194E-2</v>
      </c>
      <c r="AP124" s="4">
        <f t="shared" si="78"/>
        <v>3.5319190625345942E-2</v>
      </c>
      <c r="AQ124" s="4">
        <f t="shared" si="78"/>
        <v>2.3969442072658165E-2</v>
      </c>
      <c r="AR124" s="4">
        <f t="shared" si="78"/>
        <v>1.6202243558389728E-2</v>
      </c>
    </row>
    <row r="125" spans="1:44" x14ac:dyDescent="0.25">
      <c r="A125" s="24" t="s">
        <v>59</v>
      </c>
      <c r="B125" s="60">
        <f>'Parameter Input'!$L$183</f>
        <v>589</v>
      </c>
      <c r="C125" s="61">
        <f>'Parameter Input'!$M$183</f>
        <v>519</v>
      </c>
      <c r="D125" s="1" t="s">
        <v>60</v>
      </c>
      <c r="L125" s="54">
        <f>'Parameter Input'!$O$183</f>
        <v>17</v>
      </c>
      <c r="M125" s="37">
        <v>0</v>
      </c>
      <c r="N125" s="37">
        <v>1</v>
      </c>
      <c r="O125" s="37">
        <f>'Parameter Input'!$P$183</f>
        <v>0.9</v>
      </c>
      <c r="P125" s="55">
        <f>'Parameter Input'!$Q$183</f>
        <v>0.4</v>
      </c>
      <c r="Q125" s="4">
        <f t="shared" si="78"/>
        <v>0.99780374543478534</v>
      </c>
      <c r="R125" s="4">
        <f t="shared" si="78"/>
        <v>0.99685359315256394</v>
      </c>
      <c r="S125" s="4">
        <f t="shared" si="78"/>
        <v>0.99549347132349975</v>
      </c>
      <c r="T125" s="4">
        <f t="shared" si="78"/>
        <v>0.99354772139898062</v>
      </c>
      <c r="U125" s="4">
        <f t="shared" si="78"/>
        <v>0.99076681540580536</v>
      </c>
      <c r="V125" s="4">
        <f t="shared" si="78"/>
        <v>0.9867978615748374</v>
      </c>
      <c r="W125" s="4">
        <f t="shared" si="78"/>
        <v>0.98114509762858249</v>
      </c>
      <c r="X125" s="4">
        <f t="shared" si="78"/>
        <v>0.97311898315872036</v>
      </c>
      <c r="Y125" s="4">
        <f t="shared" si="78"/>
        <v>0.96177484161592774</v>
      </c>
      <c r="Z125" s="4">
        <f t="shared" si="78"/>
        <v>0.94584787155511363</v>
      </c>
      <c r="AA125" s="4">
        <f t="shared" si="78"/>
        <v>0.92370360150141495</v>
      </c>
      <c r="AB125" s="4">
        <f t="shared" si="78"/>
        <v>0.89334463567658451</v>
      </c>
      <c r="AC125" s="4">
        <f t="shared" si="78"/>
        <v>0.85254543874327005</v>
      </c>
      <c r="AD125" s="4">
        <f t="shared" si="78"/>
        <v>0.79921300652623883</v>
      </c>
      <c r="AE125" s="4">
        <f t="shared" si="78"/>
        <v>0.73204982249993378</v>
      </c>
      <c r="AF125" s="4">
        <f t="shared" si="78"/>
        <v>0.65145592958786691</v>
      </c>
      <c r="AG125" s="4">
        <f t="shared" si="78"/>
        <v>0.56032247880849573</v>
      </c>
      <c r="AH125" s="4">
        <f t="shared" si="78"/>
        <v>0.46411326873185343</v>
      </c>
      <c r="AI125" s="4">
        <f t="shared" si="78"/>
        <v>0.36979727595523937</v>
      </c>
      <c r="AJ125" s="4">
        <f t="shared" si="78"/>
        <v>0.28393948637231203</v>
      </c>
      <c r="AK125" s="4">
        <f t="shared" si="78"/>
        <v>0.21097259161117732</v>
      </c>
      <c r="AL125" s="4">
        <f t="shared" si="78"/>
        <v>0.15253917653798199</v>
      </c>
      <c r="AM125" s="4">
        <f t="shared" si="78"/>
        <v>0.10795188737709993</v>
      </c>
      <c r="AN125" s="4">
        <f t="shared" si="78"/>
        <v>7.5176653938091809E-2</v>
      </c>
      <c r="AO125" s="4">
        <f t="shared" si="78"/>
        <v>5.1742836177502194E-2</v>
      </c>
      <c r="AP125" s="4">
        <f t="shared" si="78"/>
        <v>3.5319190625345942E-2</v>
      </c>
      <c r="AQ125" s="4">
        <f t="shared" si="78"/>
        <v>2.3969442072658165E-2</v>
      </c>
      <c r="AR125" s="4">
        <f t="shared" si="78"/>
        <v>1.6202243558389728E-2</v>
      </c>
    </row>
    <row r="126" spans="1:44" x14ac:dyDescent="0.25">
      <c r="A126" s="24" t="s">
        <v>67</v>
      </c>
      <c r="B126" s="78">
        <f>'Parameter Input'!$L$184</f>
        <v>0.189409893251579</v>
      </c>
      <c r="C126" s="61">
        <f>'Parameter Input'!$M$184</f>
        <v>0.100822065784204</v>
      </c>
      <c r="D126" s="1" t="s">
        <v>68</v>
      </c>
      <c r="L126" s="54">
        <f>'Parameter Input'!$O$184</f>
        <v>17</v>
      </c>
      <c r="M126" s="37">
        <v>0</v>
      </c>
      <c r="N126" s="37">
        <v>1</v>
      </c>
      <c r="O126" s="37">
        <f>'Parameter Input'!$P$184</f>
        <v>0.9</v>
      </c>
      <c r="P126" s="55">
        <f>'Parameter Input'!$Q$184</f>
        <v>0.4</v>
      </c>
      <c r="Q126" s="4">
        <f t="shared" si="78"/>
        <v>0.99780374543478534</v>
      </c>
      <c r="R126" s="4">
        <f t="shared" si="78"/>
        <v>0.99685359315256394</v>
      </c>
      <c r="S126" s="4">
        <f t="shared" si="78"/>
        <v>0.99549347132349975</v>
      </c>
      <c r="T126" s="4">
        <f t="shared" ref="T126:AI133" si="79">$N126+($M126-$N126)*((1/(1+EXP(-$P126*(T$9-$L126)))^$O126))</f>
        <v>0.99354772139898062</v>
      </c>
      <c r="U126" s="4">
        <f t="shared" si="79"/>
        <v>0.99076681540580536</v>
      </c>
      <c r="V126" s="4">
        <f t="shared" si="79"/>
        <v>0.9867978615748374</v>
      </c>
      <c r="W126" s="4">
        <f t="shared" si="79"/>
        <v>0.98114509762858249</v>
      </c>
      <c r="X126" s="4">
        <f t="shared" si="79"/>
        <v>0.97311898315872036</v>
      </c>
      <c r="Y126" s="4">
        <f t="shared" si="79"/>
        <v>0.96177484161592774</v>
      </c>
      <c r="Z126" s="4">
        <f t="shared" si="79"/>
        <v>0.94584787155511363</v>
      </c>
      <c r="AA126" s="4">
        <f t="shared" si="79"/>
        <v>0.92370360150141495</v>
      </c>
      <c r="AB126" s="4">
        <f t="shared" si="79"/>
        <v>0.89334463567658451</v>
      </c>
      <c r="AC126" s="4">
        <f t="shared" si="79"/>
        <v>0.85254543874327005</v>
      </c>
      <c r="AD126" s="4">
        <f t="shared" si="79"/>
        <v>0.79921300652623883</v>
      </c>
      <c r="AE126" s="4">
        <f t="shared" si="79"/>
        <v>0.73204982249993378</v>
      </c>
      <c r="AF126" s="4">
        <f t="shared" si="79"/>
        <v>0.65145592958786691</v>
      </c>
      <c r="AG126" s="4">
        <f t="shared" si="79"/>
        <v>0.56032247880849573</v>
      </c>
      <c r="AH126" s="4">
        <f t="shared" si="79"/>
        <v>0.46411326873185343</v>
      </c>
      <c r="AI126" s="4">
        <f t="shared" si="79"/>
        <v>0.36979727595523937</v>
      </c>
      <c r="AJ126" s="4">
        <f t="shared" ref="AJ126:AR133" si="80">$N126+($M126-$N126)*((1/(1+EXP(-$P126*(AJ$9-$L126)))^$O126))</f>
        <v>0.28393948637231203</v>
      </c>
      <c r="AK126" s="4">
        <f t="shared" si="80"/>
        <v>0.21097259161117732</v>
      </c>
      <c r="AL126" s="4">
        <f t="shared" si="80"/>
        <v>0.15253917653798199</v>
      </c>
      <c r="AM126" s="4">
        <f t="shared" si="80"/>
        <v>0.10795188737709993</v>
      </c>
      <c r="AN126" s="4">
        <f t="shared" si="80"/>
        <v>7.5176653938091809E-2</v>
      </c>
      <c r="AO126" s="4">
        <f t="shared" si="80"/>
        <v>5.1742836177502194E-2</v>
      </c>
      <c r="AP126" s="4">
        <f t="shared" si="80"/>
        <v>3.5319190625345942E-2</v>
      </c>
      <c r="AQ126" s="4">
        <f t="shared" si="80"/>
        <v>2.3969442072658165E-2</v>
      </c>
      <c r="AR126" s="4">
        <f t="shared" si="80"/>
        <v>1.6202243558389728E-2</v>
      </c>
    </row>
    <row r="127" spans="1:44" x14ac:dyDescent="0.25">
      <c r="A127" s="24" t="s">
        <v>206</v>
      </c>
      <c r="B127" s="115">
        <f>'Parameter Input'!$L$187</f>
        <v>0</v>
      </c>
      <c r="C127" s="116">
        <f>'Parameter Input'!$M$187</f>
        <v>0</v>
      </c>
      <c r="D127" s="1" t="s">
        <v>76</v>
      </c>
      <c r="L127" s="54">
        <f>'Parameter Input'!$O$187</f>
        <v>17</v>
      </c>
      <c r="M127" s="37">
        <v>0</v>
      </c>
      <c r="N127" s="37">
        <v>1</v>
      </c>
      <c r="O127" s="37">
        <f>'Parameter Input'!$P$187</f>
        <v>0.9</v>
      </c>
      <c r="P127" s="55">
        <f>'Parameter Input'!$Q$187</f>
        <v>0.4</v>
      </c>
      <c r="Q127" s="4">
        <f t="shared" ref="Q127:AR127" si="81">$N127+($M127-$N127)*((1/(1+EXP(-$P127*(Q$9-$L127)))^$O127))</f>
        <v>0.99780374543478534</v>
      </c>
      <c r="R127" s="4">
        <f t="shared" si="81"/>
        <v>0.99685359315256394</v>
      </c>
      <c r="S127" s="4">
        <f t="shared" si="81"/>
        <v>0.99549347132349975</v>
      </c>
      <c r="T127" s="4">
        <f t="shared" si="81"/>
        <v>0.99354772139898062</v>
      </c>
      <c r="U127" s="4">
        <f t="shared" si="81"/>
        <v>0.99076681540580536</v>
      </c>
      <c r="V127" s="4">
        <f t="shared" si="81"/>
        <v>0.9867978615748374</v>
      </c>
      <c r="W127" s="4">
        <f t="shared" si="81"/>
        <v>0.98114509762858249</v>
      </c>
      <c r="X127" s="4">
        <f t="shared" si="81"/>
        <v>0.97311898315872036</v>
      </c>
      <c r="Y127" s="4">
        <f t="shared" si="81"/>
        <v>0.96177484161592774</v>
      </c>
      <c r="Z127" s="4">
        <f t="shared" si="81"/>
        <v>0.94584787155511363</v>
      </c>
      <c r="AA127" s="4">
        <f t="shared" si="81"/>
        <v>0.92370360150141495</v>
      </c>
      <c r="AB127" s="4">
        <f t="shared" si="81"/>
        <v>0.89334463567658451</v>
      </c>
      <c r="AC127" s="4">
        <f t="shared" si="81"/>
        <v>0.85254543874327005</v>
      </c>
      <c r="AD127" s="4">
        <f t="shared" si="81"/>
        <v>0.79921300652623883</v>
      </c>
      <c r="AE127" s="4">
        <f t="shared" si="81"/>
        <v>0.73204982249993378</v>
      </c>
      <c r="AF127" s="4">
        <f t="shared" si="81"/>
        <v>0.65145592958786691</v>
      </c>
      <c r="AG127" s="4">
        <f t="shared" si="81"/>
        <v>0.56032247880849573</v>
      </c>
      <c r="AH127" s="4">
        <f t="shared" si="81"/>
        <v>0.46411326873185343</v>
      </c>
      <c r="AI127" s="4">
        <f t="shared" si="81"/>
        <v>0.36979727595523937</v>
      </c>
      <c r="AJ127" s="4">
        <f t="shared" si="81"/>
        <v>0.28393948637231203</v>
      </c>
      <c r="AK127" s="4">
        <f t="shared" si="81"/>
        <v>0.21097259161117732</v>
      </c>
      <c r="AL127" s="4">
        <f t="shared" si="81"/>
        <v>0.15253917653798199</v>
      </c>
      <c r="AM127" s="4">
        <f t="shared" si="81"/>
        <v>0.10795188737709993</v>
      </c>
      <c r="AN127" s="4">
        <f t="shared" si="81"/>
        <v>7.5176653938091809E-2</v>
      </c>
      <c r="AO127" s="4">
        <f t="shared" si="81"/>
        <v>5.1742836177502194E-2</v>
      </c>
      <c r="AP127" s="4">
        <f t="shared" si="81"/>
        <v>3.5319190625345942E-2</v>
      </c>
      <c r="AQ127" s="4">
        <f t="shared" si="81"/>
        <v>2.3969442072658165E-2</v>
      </c>
      <c r="AR127" s="4">
        <f t="shared" si="81"/>
        <v>1.6202243558389728E-2</v>
      </c>
    </row>
    <row r="128" spans="1:44" x14ac:dyDescent="0.25">
      <c r="A128" s="24" t="s">
        <v>41</v>
      </c>
      <c r="B128" s="60">
        <f>'Parameter Input'!$L$181</f>
        <v>25</v>
      </c>
      <c r="C128" s="61">
        <f>'Parameter Input'!$M$181</f>
        <v>25</v>
      </c>
      <c r="D128" s="1" t="s">
        <v>42</v>
      </c>
      <c r="L128" s="54">
        <f>'Parameter Input'!$O$181</f>
        <v>17</v>
      </c>
      <c r="M128" s="37">
        <v>0</v>
      </c>
      <c r="N128" s="37">
        <v>1</v>
      </c>
      <c r="O128" s="37">
        <f>'Parameter Input'!$P$181</f>
        <v>0.9</v>
      </c>
      <c r="P128" s="55">
        <f>'Parameter Input'!$Q$181</f>
        <v>0.4</v>
      </c>
      <c r="Q128" s="4">
        <f t="shared" ref="Q128:AF133" si="82">$N128+($M128-$N128)*((1/(1+EXP(-$P128*(Q$9-$L128)))^$O128))</f>
        <v>0.99780374543478534</v>
      </c>
      <c r="R128" s="4">
        <f t="shared" si="82"/>
        <v>0.99685359315256394</v>
      </c>
      <c r="S128" s="4">
        <f t="shared" si="82"/>
        <v>0.99549347132349975</v>
      </c>
      <c r="T128" s="4">
        <f t="shared" si="82"/>
        <v>0.99354772139898062</v>
      </c>
      <c r="U128" s="4">
        <f t="shared" si="82"/>
        <v>0.99076681540580536</v>
      </c>
      <c r="V128" s="4">
        <f t="shared" si="82"/>
        <v>0.9867978615748374</v>
      </c>
      <c r="W128" s="4">
        <f t="shared" si="82"/>
        <v>0.98114509762858249</v>
      </c>
      <c r="X128" s="4">
        <f t="shared" si="82"/>
        <v>0.97311898315872036</v>
      </c>
      <c r="Y128" s="4">
        <f t="shared" si="82"/>
        <v>0.96177484161592774</v>
      </c>
      <c r="Z128" s="4">
        <f t="shared" si="82"/>
        <v>0.94584787155511363</v>
      </c>
      <c r="AA128" s="4">
        <f t="shared" si="82"/>
        <v>0.92370360150141495</v>
      </c>
      <c r="AB128" s="4">
        <f t="shared" si="82"/>
        <v>0.89334463567658451</v>
      </c>
      <c r="AC128" s="4">
        <f t="shared" si="82"/>
        <v>0.85254543874327005</v>
      </c>
      <c r="AD128" s="4">
        <f t="shared" si="82"/>
        <v>0.79921300652623883</v>
      </c>
      <c r="AE128" s="4">
        <f t="shared" si="82"/>
        <v>0.73204982249993378</v>
      </c>
      <c r="AF128" s="4">
        <f t="shared" si="82"/>
        <v>0.65145592958786691</v>
      </c>
      <c r="AG128" s="4">
        <f t="shared" si="79"/>
        <v>0.56032247880849573</v>
      </c>
      <c r="AH128" s="4">
        <f t="shared" si="79"/>
        <v>0.46411326873185343</v>
      </c>
      <c r="AI128" s="4">
        <f t="shared" si="79"/>
        <v>0.36979727595523937</v>
      </c>
      <c r="AJ128" s="4">
        <f t="shared" si="80"/>
        <v>0.28393948637231203</v>
      </c>
      <c r="AK128" s="4">
        <f t="shared" si="80"/>
        <v>0.21097259161117732</v>
      </c>
      <c r="AL128" s="4">
        <f t="shared" si="80"/>
        <v>0.15253917653798199</v>
      </c>
      <c r="AM128" s="4">
        <f t="shared" si="80"/>
        <v>0.10795188737709993</v>
      </c>
      <c r="AN128" s="4">
        <f t="shared" si="80"/>
        <v>7.5176653938091809E-2</v>
      </c>
      <c r="AO128" s="4">
        <f t="shared" si="80"/>
        <v>5.1742836177502194E-2</v>
      </c>
      <c r="AP128" s="4">
        <f t="shared" si="80"/>
        <v>3.5319190625345942E-2</v>
      </c>
      <c r="AQ128" s="4">
        <f t="shared" si="80"/>
        <v>2.3969442072658165E-2</v>
      </c>
      <c r="AR128" s="4">
        <f t="shared" si="80"/>
        <v>1.6202243558389728E-2</v>
      </c>
    </row>
    <row r="129" spans="1:44" x14ac:dyDescent="0.25">
      <c r="A129" s="24" t="s">
        <v>70</v>
      </c>
      <c r="B129" s="60">
        <f>'Parameter Input'!B160</f>
        <v>25</v>
      </c>
      <c r="C129" s="61">
        <f>'Parameter Input'!C160</f>
        <v>25</v>
      </c>
      <c r="D129" s="1" t="s">
        <v>42</v>
      </c>
      <c r="L129" s="54">
        <f>'Parameter Input'!E160</f>
        <v>17</v>
      </c>
      <c r="M129" s="37">
        <v>0</v>
      </c>
      <c r="N129" s="37">
        <v>1</v>
      </c>
      <c r="O129" s="37">
        <f>'Parameter Input'!F160</f>
        <v>0.9</v>
      </c>
      <c r="P129" s="55">
        <f>'Parameter Input'!G160</f>
        <v>0.4</v>
      </c>
      <c r="Q129" s="4">
        <f t="shared" si="82"/>
        <v>0.99780374543478534</v>
      </c>
      <c r="R129" s="4">
        <f t="shared" si="82"/>
        <v>0.99685359315256394</v>
      </c>
      <c r="S129" s="4">
        <f t="shared" si="82"/>
        <v>0.99549347132349975</v>
      </c>
      <c r="T129" s="4">
        <f t="shared" si="82"/>
        <v>0.99354772139898062</v>
      </c>
      <c r="U129" s="4">
        <f t="shared" si="82"/>
        <v>0.99076681540580536</v>
      </c>
      <c r="V129" s="4">
        <f t="shared" si="82"/>
        <v>0.9867978615748374</v>
      </c>
      <c r="W129" s="4">
        <f t="shared" si="82"/>
        <v>0.98114509762858249</v>
      </c>
      <c r="X129" s="4">
        <f t="shared" si="82"/>
        <v>0.97311898315872036</v>
      </c>
      <c r="Y129" s="4">
        <f t="shared" si="82"/>
        <v>0.96177484161592774</v>
      </c>
      <c r="Z129" s="4">
        <f t="shared" si="82"/>
        <v>0.94584787155511363</v>
      </c>
      <c r="AA129" s="4">
        <f t="shared" si="82"/>
        <v>0.92370360150141495</v>
      </c>
      <c r="AB129" s="4">
        <f t="shared" si="82"/>
        <v>0.89334463567658451</v>
      </c>
      <c r="AC129" s="4">
        <f t="shared" si="82"/>
        <v>0.85254543874327005</v>
      </c>
      <c r="AD129" s="4">
        <f t="shared" si="82"/>
        <v>0.79921300652623883</v>
      </c>
      <c r="AE129" s="4">
        <f t="shared" si="82"/>
        <v>0.73204982249993378</v>
      </c>
      <c r="AF129" s="4">
        <f t="shared" si="82"/>
        <v>0.65145592958786691</v>
      </c>
      <c r="AG129" s="4">
        <f t="shared" si="79"/>
        <v>0.56032247880849573</v>
      </c>
      <c r="AH129" s="4">
        <f t="shared" si="79"/>
        <v>0.46411326873185343</v>
      </c>
      <c r="AI129" s="4">
        <f t="shared" si="79"/>
        <v>0.36979727595523937</v>
      </c>
      <c r="AJ129" s="4">
        <f t="shared" si="80"/>
        <v>0.28393948637231203</v>
      </c>
      <c r="AK129" s="4">
        <f t="shared" si="80"/>
        <v>0.21097259161117732</v>
      </c>
      <c r="AL129" s="4">
        <f t="shared" si="80"/>
        <v>0.15253917653798199</v>
      </c>
      <c r="AM129" s="4">
        <f t="shared" si="80"/>
        <v>0.10795188737709993</v>
      </c>
      <c r="AN129" s="4">
        <f t="shared" si="80"/>
        <v>7.5176653938091809E-2</v>
      </c>
      <c r="AO129" s="4">
        <f t="shared" si="80"/>
        <v>5.1742836177502194E-2</v>
      </c>
      <c r="AP129" s="4">
        <f t="shared" si="80"/>
        <v>3.5319190625345942E-2</v>
      </c>
      <c r="AQ129" s="4">
        <f t="shared" si="80"/>
        <v>2.3969442072658165E-2</v>
      </c>
      <c r="AR129" s="4">
        <f t="shared" si="80"/>
        <v>1.6202243558389728E-2</v>
      </c>
    </row>
    <row r="130" spans="1:44" x14ac:dyDescent="0.25">
      <c r="A130" s="24" t="s">
        <v>207</v>
      </c>
      <c r="B130" s="43">
        <f>'Parameter Input'!B157</f>
        <v>9450</v>
      </c>
      <c r="C130" s="44">
        <f>'Parameter Input'!C157</f>
        <v>9450</v>
      </c>
      <c r="D130" s="1" t="s">
        <v>49</v>
      </c>
      <c r="L130" s="54">
        <f>'Parameter Input'!E157</f>
        <v>17</v>
      </c>
      <c r="M130" s="37">
        <v>0</v>
      </c>
      <c r="N130" s="37">
        <v>1</v>
      </c>
      <c r="O130" s="37">
        <f>'Parameter Input'!F157</f>
        <v>0.9</v>
      </c>
      <c r="P130" s="55">
        <f>'Parameter Input'!G157</f>
        <v>0.4</v>
      </c>
      <c r="Q130" s="4">
        <f t="shared" si="82"/>
        <v>0.99780374543478534</v>
      </c>
      <c r="R130" s="4">
        <f t="shared" si="82"/>
        <v>0.99685359315256394</v>
      </c>
      <c r="S130" s="4">
        <f t="shared" si="82"/>
        <v>0.99549347132349975</v>
      </c>
      <c r="T130" s="4">
        <f t="shared" si="82"/>
        <v>0.99354772139898062</v>
      </c>
      <c r="U130" s="4">
        <f t="shared" si="82"/>
        <v>0.99076681540580536</v>
      </c>
      <c r="V130" s="4">
        <f t="shared" si="82"/>
        <v>0.9867978615748374</v>
      </c>
      <c r="W130" s="4">
        <f t="shared" si="82"/>
        <v>0.98114509762858249</v>
      </c>
      <c r="X130" s="4">
        <f t="shared" si="82"/>
        <v>0.97311898315872036</v>
      </c>
      <c r="Y130" s="4">
        <f t="shared" si="82"/>
        <v>0.96177484161592774</v>
      </c>
      <c r="Z130" s="4">
        <f t="shared" si="82"/>
        <v>0.94584787155511363</v>
      </c>
      <c r="AA130" s="4">
        <f t="shared" si="82"/>
        <v>0.92370360150141495</v>
      </c>
      <c r="AB130" s="4">
        <f t="shared" si="82"/>
        <v>0.89334463567658451</v>
      </c>
      <c r="AC130" s="4">
        <f t="shared" si="82"/>
        <v>0.85254543874327005</v>
      </c>
      <c r="AD130" s="4">
        <f t="shared" si="82"/>
        <v>0.79921300652623883</v>
      </c>
      <c r="AE130" s="4">
        <f t="shared" si="82"/>
        <v>0.73204982249993378</v>
      </c>
      <c r="AF130" s="4">
        <f t="shared" si="82"/>
        <v>0.65145592958786691</v>
      </c>
      <c r="AG130" s="4">
        <f t="shared" si="79"/>
        <v>0.56032247880849573</v>
      </c>
      <c r="AH130" s="4">
        <f t="shared" si="79"/>
        <v>0.46411326873185343</v>
      </c>
      <c r="AI130" s="4">
        <f t="shared" si="79"/>
        <v>0.36979727595523937</v>
      </c>
      <c r="AJ130" s="4">
        <f t="shared" si="80"/>
        <v>0.28393948637231203</v>
      </c>
      <c r="AK130" s="4">
        <f t="shared" si="80"/>
        <v>0.21097259161117732</v>
      </c>
      <c r="AL130" s="4">
        <f t="shared" si="80"/>
        <v>0.15253917653798199</v>
      </c>
      <c r="AM130" s="4">
        <f t="shared" si="80"/>
        <v>0.10795188737709993</v>
      </c>
      <c r="AN130" s="4">
        <f t="shared" si="80"/>
        <v>7.5176653938091809E-2</v>
      </c>
      <c r="AO130" s="4">
        <f t="shared" si="80"/>
        <v>5.1742836177502194E-2</v>
      </c>
      <c r="AP130" s="4">
        <f t="shared" si="80"/>
        <v>3.5319190625345942E-2</v>
      </c>
      <c r="AQ130" s="4">
        <f t="shared" si="80"/>
        <v>2.3969442072658165E-2</v>
      </c>
      <c r="AR130" s="4">
        <f t="shared" si="80"/>
        <v>1.6202243558389728E-2</v>
      </c>
    </row>
    <row r="131" spans="1:44" x14ac:dyDescent="0.25">
      <c r="A131" s="24" t="s">
        <v>56</v>
      </c>
      <c r="B131" s="45">
        <f>'Parameter Input'!B158</f>
        <v>0.43</v>
      </c>
      <c r="C131" s="46">
        <f>'Parameter Input'!C158</f>
        <v>0.43</v>
      </c>
      <c r="D131" s="1" t="s">
        <v>57</v>
      </c>
      <c r="L131" s="54">
        <f>'Parameter Input'!E158</f>
        <v>17</v>
      </c>
      <c r="M131" s="37">
        <v>0</v>
      </c>
      <c r="N131" s="37">
        <v>1</v>
      </c>
      <c r="O131" s="37">
        <f>'Parameter Input'!F158</f>
        <v>0.9</v>
      </c>
      <c r="P131" s="55">
        <f>'Parameter Input'!G158</f>
        <v>0.4</v>
      </c>
      <c r="Q131" s="4">
        <f t="shared" si="82"/>
        <v>0.99780374543478534</v>
      </c>
      <c r="R131" s="4">
        <f t="shared" si="82"/>
        <v>0.99685359315256394</v>
      </c>
      <c r="S131" s="4">
        <f t="shared" si="82"/>
        <v>0.99549347132349975</v>
      </c>
      <c r="T131" s="4">
        <f t="shared" si="82"/>
        <v>0.99354772139898062</v>
      </c>
      <c r="U131" s="4">
        <f t="shared" si="82"/>
        <v>0.99076681540580536</v>
      </c>
      <c r="V131" s="4">
        <f t="shared" si="82"/>
        <v>0.9867978615748374</v>
      </c>
      <c r="W131" s="4">
        <f t="shared" si="82"/>
        <v>0.98114509762858249</v>
      </c>
      <c r="X131" s="4">
        <f t="shared" si="82"/>
        <v>0.97311898315872036</v>
      </c>
      <c r="Y131" s="4">
        <f t="shared" si="82"/>
        <v>0.96177484161592774</v>
      </c>
      <c r="Z131" s="4">
        <f t="shared" si="82"/>
        <v>0.94584787155511363</v>
      </c>
      <c r="AA131" s="4">
        <f t="shared" si="82"/>
        <v>0.92370360150141495</v>
      </c>
      <c r="AB131" s="4">
        <f t="shared" si="82"/>
        <v>0.89334463567658451</v>
      </c>
      <c r="AC131" s="4">
        <f t="shared" si="82"/>
        <v>0.85254543874327005</v>
      </c>
      <c r="AD131" s="4">
        <f t="shared" si="82"/>
        <v>0.79921300652623883</v>
      </c>
      <c r="AE131" s="4">
        <f t="shared" si="82"/>
        <v>0.73204982249993378</v>
      </c>
      <c r="AF131" s="4">
        <f t="shared" si="82"/>
        <v>0.65145592958786691</v>
      </c>
      <c r="AG131" s="4">
        <f t="shared" si="79"/>
        <v>0.56032247880849573</v>
      </c>
      <c r="AH131" s="4">
        <f t="shared" si="79"/>
        <v>0.46411326873185343</v>
      </c>
      <c r="AI131" s="4">
        <f t="shared" si="79"/>
        <v>0.36979727595523937</v>
      </c>
      <c r="AJ131" s="4">
        <f t="shared" si="80"/>
        <v>0.28393948637231203</v>
      </c>
      <c r="AK131" s="4">
        <f t="shared" si="80"/>
        <v>0.21097259161117732</v>
      </c>
      <c r="AL131" s="4">
        <f t="shared" si="80"/>
        <v>0.15253917653798199</v>
      </c>
      <c r="AM131" s="4">
        <f t="shared" si="80"/>
        <v>0.10795188737709993</v>
      </c>
      <c r="AN131" s="4">
        <f t="shared" si="80"/>
        <v>7.5176653938091809E-2</v>
      </c>
      <c r="AO131" s="4">
        <f t="shared" si="80"/>
        <v>5.1742836177502194E-2</v>
      </c>
      <c r="AP131" s="4">
        <f t="shared" si="80"/>
        <v>3.5319190625345942E-2</v>
      </c>
      <c r="AQ131" s="4">
        <f t="shared" si="80"/>
        <v>2.3969442072658165E-2</v>
      </c>
      <c r="AR131" s="4">
        <f t="shared" si="80"/>
        <v>1.6202243558389728E-2</v>
      </c>
    </row>
    <row r="132" spans="1:44" x14ac:dyDescent="0.25">
      <c r="A132" s="24" t="s">
        <v>73</v>
      </c>
      <c r="B132" s="45">
        <f>'Parameter Input'!$L$185</f>
        <v>0.8</v>
      </c>
      <c r="C132" s="46">
        <f>'Parameter Input'!$M$185</f>
        <v>7.0000000000000007E-2</v>
      </c>
      <c r="D132" s="1" t="s">
        <v>57</v>
      </c>
      <c r="L132" s="54">
        <f>'Parameter Input'!$O$185</f>
        <v>17</v>
      </c>
      <c r="M132" s="37">
        <v>0</v>
      </c>
      <c r="N132" s="37">
        <v>1</v>
      </c>
      <c r="O132" s="37">
        <f>'Parameter Input'!$P$185</f>
        <v>0.9</v>
      </c>
      <c r="P132" s="55">
        <f>'Parameter Input'!$Q$185</f>
        <v>0.4</v>
      </c>
      <c r="Q132" s="4">
        <f t="shared" si="82"/>
        <v>0.99780374543478534</v>
      </c>
      <c r="R132" s="4">
        <f t="shared" si="82"/>
        <v>0.99685359315256394</v>
      </c>
      <c r="S132" s="4">
        <f t="shared" si="82"/>
        <v>0.99549347132349975</v>
      </c>
      <c r="T132" s="4">
        <f t="shared" si="82"/>
        <v>0.99354772139898062</v>
      </c>
      <c r="U132" s="4">
        <f t="shared" si="82"/>
        <v>0.99076681540580536</v>
      </c>
      <c r="V132" s="4">
        <f t="shared" si="82"/>
        <v>0.9867978615748374</v>
      </c>
      <c r="W132" s="4">
        <f t="shared" si="82"/>
        <v>0.98114509762858249</v>
      </c>
      <c r="X132" s="4">
        <f t="shared" si="82"/>
        <v>0.97311898315872036</v>
      </c>
      <c r="Y132" s="4">
        <f t="shared" si="82"/>
        <v>0.96177484161592774</v>
      </c>
      <c r="Z132" s="4">
        <f t="shared" si="82"/>
        <v>0.94584787155511363</v>
      </c>
      <c r="AA132" s="4">
        <f t="shared" si="82"/>
        <v>0.92370360150141495</v>
      </c>
      <c r="AB132" s="4">
        <f t="shared" si="82"/>
        <v>0.89334463567658451</v>
      </c>
      <c r="AC132" s="4">
        <f t="shared" si="82"/>
        <v>0.85254543874327005</v>
      </c>
      <c r="AD132" s="4">
        <f t="shared" si="82"/>
        <v>0.79921300652623883</v>
      </c>
      <c r="AE132" s="4">
        <f t="shared" si="82"/>
        <v>0.73204982249993378</v>
      </c>
      <c r="AF132" s="4">
        <f t="shared" si="82"/>
        <v>0.65145592958786691</v>
      </c>
      <c r="AG132" s="4">
        <f t="shared" si="79"/>
        <v>0.56032247880849573</v>
      </c>
      <c r="AH132" s="4">
        <f t="shared" si="79"/>
        <v>0.46411326873185343</v>
      </c>
      <c r="AI132" s="4">
        <f t="shared" si="79"/>
        <v>0.36979727595523937</v>
      </c>
      <c r="AJ132" s="4">
        <f t="shared" si="80"/>
        <v>0.28393948637231203</v>
      </c>
      <c r="AK132" s="4">
        <f t="shared" si="80"/>
        <v>0.21097259161117732</v>
      </c>
      <c r="AL132" s="4">
        <f t="shared" si="80"/>
        <v>0.15253917653798199</v>
      </c>
      <c r="AM132" s="4">
        <f t="shared" si="80"/>
        <v>0.10795188737709993</v>
      </c>
      <c r="AN132" s="4">
        <f t="shared" si="80"/>
        <v>7.5176653938091809E-2</v>
      </c>
      <c r="AO132" s="4">
        <f t="shared" si="80"/>
        <v>5.1742836177502194E-2</v>
      </c>
      <c r="AP132" s="4">
        <f t="shared" si="80"/>
        <v>3.5319190625345942E-2</v>
      </c>
      <c r="AQ132" s="4">
        <f t="shared" si="80"/>
        <v>2.3969442072658165E-2</v>
      </c>
      <c r="AR132" s="4">
        <f t="shared" si="80"/>
        <v>1.6202243558389728E-2</v>
      </c>
    </row>
    <row r="133" spans="1:44" ht="15.75" thickBot="1" x14ac:dyDescent="0.3">
      <c r="A133" s="24" t="s">
        <v>64</v>
      </c>
      <c r="B133" s="49">
        <f>'Parameter Input'!B159</f>
        <v>120000</v>
      </c>
      <c r="C133" s="50">
        <f>'Parameter Input'!C159</f>
        <v>120000</v>
      </c>
      <c r="D133" s="1" t="s">
        <v>65</v>
      </c>
      <c r="L133" s="56">
        <f>'Parameter Input'!E159</f>
        <v>17</v>
      </c>
      <c r="M133" s="57">
        <v>0</v>
      </c>
      <c r="N133" s="57">
        <v>1</v>
      </c>
      <c r="O133" s="57">
        <f>'Parameter Input'!F159</f>
        <v>0.9</v>
      </c>
      <c r="P133" s="58">
        <f>'Parameter Input'!G159</f>
        <v>0.4</v>
      </c>
      <c r="Q133" s="4">
        <f t="shared" si="82"/>
        <v>0.99780374543478534</v>
      </c>
      <c r="R133" s="4">
        <f t="shared" si="82"/>
        <v>0.99685359315256394</v>
      </c>
      <c r="S133" s="4">
        <f t="shared" si="82"/>
        <v>0.99549347132349975</v>
      </c>
      <c r="T133" s="4">
        <f t="shared" si="82"/>
        <v>0.99354772139898062</v>
      </c>
      <c r="U133" s="4">
        <f t="shared" si="82"/>
        <v>0.99076681540580536</v>
      </c>
      <c r="V133" s="4">
        <f t="shared" si="82"/>
        <v>0.9867978615748374</v>
      </c>
      <c r="W133" s="4">
        <f t="shared" si="82"/>
        <v>0.98114509762858249</v>
      </c>
      <c r="X133" s="4">
        <f t="shared" si="82"/>
        <v>0.97311898315872036</v>
      </c>
      <c r="Y133" s="4">
        <f t="shared" si="82"/>
        <v>0.96177484161592774</v>
      </c>
      <c r="Z133" s="4">
        <f t="shared" si="82"/>
        <v>0.94584787155511363</v>
      </c>
      <c r="AA133" s="4">
        <f t="shared" si="82"/>
        <v>0.92370360150141495</v>
      </c>
      <c r="AB133" s="4">
        <f t="shared" si="82"/>
        <v>0.89334463567658451</v>
      </c>
      <c r="AC133" s="4">
        <f t="shared" si="82"/>
        <v>0.85254543874327005</v>
      </c>
      <c r="AD133" s="4">
        <f t="shared" si="82"/>
        <v>0.79921300652623883</v>
      </c>
      <c r="AE133" s="4">
        <f t="shared" si="82"/>
        <v>0.73204982249993378</v>
      </c>
      <c r="AF133" s="4">
        <f t="shared" si="82"/>
        <v>0.65145592958786691</v>
      </c>
      <c r="AG133" s="4">
        <f t="shared" si="79"/>
        <v>0.56032247880849573</v>
      </c>
      <c r="AH133" s="4">
        <f t="shared" si="79"/>
        <v>0.46411326873185343</v>
      </c>
      <c r="AI133" s="4">
        <f t="shared" si="79"/>
        <v>0.36979727595523937</v>
      </c>
      <c r="AJ133" s="4">
        <f t="shared" si="80"/>
        <v>0.28393948637231203</v>
      </c>
      <c r="AK133" s="4">
        <f t="shared" si="80"/>
        <v>0.21097259161117732</v>
      </c>
      <c r="AL133" s="4">
        <f t="shared" si="80"/>
        <v>0.15253917653798199</v>
      </c>
      <c r="AM133" s="4">
        <f t="shared" si="80"/>
        <v>0.10795188737709993</v>
      </c>
      <c r="AN133" s="4">
        <f t="shared" si="80"/>
        <v>7.5176653938091809E-2</v>
      </c>
      <c r="AO133" s="4">
        <f t="shared" si="80"/>
        <v>5.1742836177502194E-2</v>
      </c>
      <c r="AP133" s="4">
        <f t="shared" si="80"/>
        <v>3.5319190625345942E-2</v>
      </c>
      <c r="AQ133" s="4">
        <f t="shared" si="80"/>
        <v>2.3969442072658165E-2</v>
      </c>
      <c r="AR133" s="4">
        <f t="shared" si="80"/>
        <v>1.6202243558389728E-2</v>
      </c>
    </row>
    <row r="134" spans="1:44" x14ac:dyDescent="0.25">
      <c r="A134" s="25"/>
      <c r="B134" s="40"/>
    </row>
    <row r="135" spans="1:44" ht="15.75" thickBot="1" x14ac:dyDescent="0.3"/>
    <row r="136" spans="1:44" ht="15.75" thickBot="1" x14ac:dyDescent="0.3">
      <c r="A136" s="26" t="s">
        <v>208</v>
      </c>
      <c r="B136" s="27">
        <v>2023</v>
      </c>
      <c r="C136" s="27">
        <v>2024</v>
      </c>
      <c r="D136" s="27">
        <v>2025</v>
      </c>
      <c r="E136" s="27">
        <v>2026</v>
      </c>
      <c r="F136" s="27">
        <v>2027</v>
      </c>
      <c r="G136" s="27">
        <v>2028</v>
      </c>
      <c r="H136" s="27">
        <v>2029</v>
      </c>
      <c r="I136" s="27">
        <v>2030</v>
      </c>
      <c r="J136" s="27">
        <v>2031</v>
      </c>
      <c r="K136" s="27">
        <v>2032</v>
      </c>
      <c r="L136" s="27">
        <v>2033</v>
      </c>
      <c r="M136" s="27">
        <v>2034</v>
      </c>
      <c r="N136" s="27">
        <v>2035</v>
      </c>
      <c r="O136" s="27">
        <v>2036</v>
      </c>
      <c r="P136" s="27">
        <v>2037</v>
      </c>
      <c r="Q136" s="27">
        <v>2038</v>
      </c>
      <c r="R136" s="27">
        <v>2039</v>
      </c>
      <c r="S136" s="27">
        <v>2040</v>
      </c>
      <c r="T136" s="27">
        <v>2041</v>
      </c>
      <c r="U136" s="27">
        <v>2042</v>
      </c>
      <c r="V136" s="27">
        <v>2043</v>
      </c>
      <c r="W136" s="27">
        <v>2044</v>
      </c>
      <c r="X136" s="27">
        <v>2045</v>
      </c>
      <c r="Y136" s="27">
        <v>2046</v>
      </c>
      <c r="Z136" s="27">
        <v>2047</v>
      </c>
      <c r="AA136" s="27">
        <v>2048</v>
      </c>
      <c r="AB136" s="27">
        <v>2049</v>
      </c>
      <c r="AC136" s="28">
        <v>2050</v>
      </c>
    </row>
    <row r="137" spans="1:44" x14ac:dyDescent="0.25">
      <c r="A137" s="29" t="str">
        <f t="shared" ref="A137:A146" si="83">A117</f>
        <v>Capex vehicle</v>
      </c>
      <c r="B137" s="62">
        <f t="shared" ref="B137:B146" si="84">$B117+($C117-$B117)*(1-Q117)</f>
        <v>29973644.945217423</v>
      </c>
      <c r="C137" s="62">
        <f t="shared" ref="C137:C146" si="85">$B117+($C117-$B117)*(1-R117)</f>
        <v>29962243.117830768</v>
      </c>
      <c r="D137" s="62">
        <f t="shared" ref="D137:D146" si="86">$B117+($C117-$B117)*(1-S117)</f>
        <v>29945921.655881997</v>
      </c>
      <c r="E137" s="62">
        <f t="shared" ref="E137:E146" si="87">$B117+($C117-$B117)*(1-T117)</f>
        <v>29922572.656787768</v>
      </c>
      <c r="F137" s="62">
        <f t="shared" ref="F137:F146" si="88">$B117+($C117-$B117)*(1-U117)</f>
        <v>29889201.784869663</v>
      </c>
      <c r="G137" s="62">
        <f t="shared" ref="G137:G146" si="89">$B117+($C117-$B117)*(1-V117)</f>
        <v>29841574.338898048</v>
      </c>
      <c r="H137" s="62">
        <f t="shared" ref="H137:H146" si="90">$B117+($C117-$B117)*(1-W117)</f>
        <v>29773741.171542991</v>
      </c>
      <c r="I137" s="62">
        <f t="shared" ref="I137:I146" si="91">$B117+($C117-$B117)*(1-X117)</f>
        <v>29677427.797904644</v>
      </c>
      <c r="J137" s="62">
        <f t="shared" ref="J137:J146" si="92">$B117+($C117-$B117)*(1-Y117)</f>
        <v>29541298.099391133</v>
      </c>
      <c r="K137" s="62">
        <f t="shared" ref="K137:K146" si="93">$B117+($C117-$B117)*(1-Z117)</f>
        <v>29350174.458661363</v>
      </c>
      <c r="L137" s="62">
        <f t="shared" ref="L137:L146" si="94">$B117+($C117-$B117)*(1-AA117)</f>
        <v>29084443.218016978</v>
      </c>
      <c r="M137" s="62">
        <f t="shared" ref="M137:M146" si="95">$B117+($C117-$B117)*(1-AB117)</f>
        <v>28720135.628119014</v>
      </c>
      <c r="N137" s="62">
        <f t="shared" ref="N137:N146" si="96">$B117+($C117-$B117)*(1-AC117)</f>
        <v>28230545.26491924</v>
      </c>
      <c r="O137" s="62">
        <f t="shared" ref="O137:O146" si="97">$B117+($C117-$B117)*(1-AD117)</f>
        <v>27590556.078314867</v>
      </c>
      <c r="P137" s="62">
        <f t="shared" ref="P137:P146" si="98">$B117+($C117-$B117)*(1-AE117)</f>
        <v>26784597.869999204</v>
      </c>
      <c r="Q137" s="62">
        <f t="shared" ref="Q137:Q146" si="99">$B117+($C117-$B117)*(1-AF117)</f>
        <v>25817471.155054402</v>
      </c>
      <c r="R137" s="62">
        <f t="shared" ref="R137:R146" si="100">$B117+($C117-$B117)*(1-AG117)</f>
        <v>24723869.74570195</v>
      </c>
      <c r="S137" s="62">
        <f t="shared" ref="S137:S146" si="101">$B117+($C117-$B117)*(1-AH117)</f>
        <v>23569359.224782243</v>
      </c>
      <c r="T137" s="62">
        <f t="shared" ref="T137:T146" si="102">$B117+($C117-$B117)*(1-AI117)</f>
        <v>22437567.311462872</v>
      </c>
      <c r="U137" s="62">
        <f t="shared" ref="U137:U146" si="103">$B117+($C117-$B117)*(1-AJ117)</f>
        <v>21407273.836467743</v>
      </c>
      <c r="V137" s="62">
        <f t="shared" ref="V137:V146" si="104">$B117+($C117-$B117)*(1-AK117)</f>
        <v>20531671.099334128</v>
      </c>
      <c r="W137" s="62">
        <f t="shared" ref="W137:W146" si="105">$B117+($C117-$B117)*(1-AL117)</f>
        <v>19830470.118455783</v>
      </c>
      <c r="X137" s="62">
        <f t="shared" ref="X137:X146" si="106">$B117+($C117-$B117)*(1-AM117)</f>
        <v>19295422.648525201</v>
      </c>
      <c r="Y137" s="62">
        <f t="shared" ref="Y137:Y146" si="107">$B117+($C117-$B117)*(1-AN117)</f>
        <v>18902119.8472571</v>
      </c>
      <c r="Z137" s="62">
        <f t="shared" ref="Z137:Z146" si="108">$B117+($C117-$B117)*(1-AO117)</f>
        <v>18620914.034130026</v>
      </c>
      <c r="AA137" s="62">
        <f t="shared" ref="AA137:AA146" si="109">$B117+($C117-$B117)*(1-AP117)</f>
        <v>18423830.287504151</v>
      </c>
      <c r="AB137" s="62">
        <f t="shared" ref="AB137:AB146" si="110">$B117+($C117-$B117)*(1-AQ117)</f>
        <v>18287633.304871898</v>
      </c>
      <c r="AC137" s="62">
        <f t="shared" ref="AC137:AC146" si="111">$B117+($C117-$B117)*(1-AR117)</f>
        <v>18194426.922700677</v>
      </c>
    </row>
    <row r="138" spans="1:44" x14ac:dyDescent="0.25">
      <c r="A138" s="30" t="str">
        <f t="shared" si="83"/>
        <v>Residual value (vehicle)</v>
      </c>
      <c r="B138" s="62">
        <f t="shared" si="84"/>
        <v>-1500658.8763695643</v>
      </c>
      <c r="C138" s="62">
        <f t="shared" si="85"/>
        <v>-1500943.9220542307</v>
      </c>
      <c r="D138" s="62">
        <f t="shared" si="86"/>
        <v>-1501351.95860295</v>
      </c>
      <c r="E138" s="62">
        <f t="shared" si="87"/>
        <v>-1501935.6835803059</v>
      </c>
      <c r="F138" s="62">
        <f t="shared" si="88"/>
        <v>-1502769.9553782584</v>
      </c>
      <c r="G138" s="62">
        <f t="shared" si="89"/>
        <v>-1503960.6415275487</v>
      </c>
      <c r="H138" s="62">
        <f t="shared" si="90"/>
        <v>-1505656.4707114252</v>
      </c>
      <c r="I138" s="62">
        <f t="shared" si="91"/>
        <v>-1508064.3050523838</v>
      </c>
      <c r="J138" s="62">
        <f t="shared" si="92"/>
        <v>-1511467.5475152216</v>
      </c>
      <c r="K138" s="62">
        <f t="shared" si="93"/>
        <v>-1516245.6385334658</v>
      </c>
      <c r="L138" s="62">
        <f t="shared" si="94"/>
        <v>-1522888.9195495755</v>
      </c>
      <c r="M138" s="62">
        <f t="shared" si="95"/>
        <v>-1531996.6092970246</v>
      </c>
      <c r="N138" s="62">
        <f t="shared" si="96"/>
        <v>-1544236.368377019</v>
      </c>
      <c r="O138" s="62">
        <f t="shared" si="97"/>
        <v>-1560236.0980421284</v>
      </c>
      <c r="P138" s="62">
        <f t="shared" si="98"/>
        <v>-1580385.0532500199</v>
      </c>
      <c r="Q138" s="62">
        <f t="shared" si="99"/>
        <v>-1604563.22112364</v>
      </c>
      <c r="R138" s="62">
        <f t="shared" si="100"/>
        <v>-1631903.2563574512</v>
      </c>
      <c r="S138" s="62">
        <f t="shared" si="101"/>
        <v>-1660766.019380444</v>
      </c>
      <c r="T138" s="62">
        <f t="shared" si="102"/>
        <v>-1689060.8172134282</v>
      </c>
      <c r="U138" s="62">
        <f t="shared" si="103"/>
        <v>-1714818.1540883065</v>
      </c>
      <c r="V138" s="62">
        <f t="shared" si="104"/>
        <v>-1736708.2225166468</v>
      </c>
      <c r="W138" s="62">
        <f t="shared" si="105"/>
        <v>-1754238.2470386054</v>
      </c>
      <c r="X138" s="62">
        <f t="shared" si="106"/>
        <v>-1767614.43378687</v>
      </c>
      <c r="Y138" s="62">
        <f t="shared" si="107"/>
        <v>-1777447.0038185725</v>
      </c>
      <c r="Z138" s="62">
        <f t="shared" si="108"/>
        <v>-1784477.1491467494</v>
      </c>
      <c r="AA138" s="62">
        <f t="shared" si="109"/>
        <v>-1789404.2428123963</v>
      </c>
      <c r="AB138" s="62">
        <f t="shared" si="110"/>
        <v>-1792809.1673782025</v>
      </c>
      <c r="AC138" s="62">
        <f t="shared" si="111"/>
        <v>-1795139.3269324831</v>
      </c>
    </row>
    <row r="139" spans="1:44" x14ac:dyDescent="0.25">
      <c r="A139" s="30" t="str">
        <f t="shared" si="83"/>
        <v>Capex costumization</v>
      </c>
      <c r="B139" s="62">
        <f t="shared" si="84"/>
        <v>5000000</v>
      </c>
      <c r="C139" s="62">
        <f t="shared" si="85"/>
        <v>5000000</v>
      </c>
      <c r="D139" s="62">
        <f t="shared" si="86"/>
        <v>5000000</v>
      </c>
      <c r="E139" s="62">
        <f t="shared" si="87"/>
        <v>5000000</v>
      </c>
      <c r="F139" s="62">
        <f t="shared" si="88"/>
        <v>5000000</v>
      </c>
      <c r="G139" s="62">
        <f t="shared" si="89"/>
        <v>5000000</v>
      </c>
      <c r="H139" s="62">
        <f t="shared" si="90"/>
        <v>5000000</v>
      </c>
      <c r="I139" s="62">
        <f t="shared" si="91"/>
        <v>5000000</v>
      </c>
      <c r="J139" s="62">
        <f t="shared" si="92"/>
        <v>5000000</v>
      </c>
      <c r="K139" s="62">
        <f t="shared" si="93"/>
        <v>5000000</v>
      </c>
      <c r="L139" s="62">
        <f t="shared" si="94"/>
        <v>5000000</v>
      </c>
      <c r="M139" s="62">
        <f t="shared" si="95"/>
        <v>5000000</v>
      </c>
      <c r="N139" s="62">
        <f t="shared" si="96"/>
        <v>5000000</v>
      </c>
      <c r="O139" s="62">
        <f t="shared" si="97"/>
        <v>5000000</v>
      </c>
      <c r="P139" s="62">
        <f t="shared" si="98"/>
        <v>5000000</v>
      </c>
      <c r="Q139" s="62">
        <f t="shared" si="99"/>
        <v>5000000</v>
      </c>
      <c r="R139" s="62">
        <f t="shared" si="100"/>
        <v>5000000</v>
      </c>
      <c r="S139" s="62">
        <f t="shared" si="101"/>
        <v>5000000</v>
      </c>
      <c r="T139" s="62">
        <f t="shared" si="102"/>
        <v>5000000</v>
      </c>
      <c r="U139" s="62">
        <f t="shared" si="103"/>
        <v>5000000</v>
      </c>
      <c r="V139" s="62">
        <f t="shared" si="104"/>
        <v>5000000</v>
      </c>
      <c r="W139" s="62">
        <f t="shared" si="105"/>
        <v>5000000</v>
      </c>
      <c r="X139" s="62">
        <f t="shared" si="106"/>
        <v>5000000</v>
      </c>
      <c r="Y139" s="62">
        <f t="shared" si="107"/>
        <v>5000000</v>
      </c>
      <c r="Z139" s="62">
        <f t="shared" si="108"/>
        <v>5000000</v>
      </c>
      <c r="AA139" s="62">
        <f t="shared" si="109"/>
        <v>5000000</v>
      </c>
      <c r="AB139" s="62">
        <f t="shared" si="110"/>
        <v>5000000</v>
      </c>
      <c r="AC139" s="62">
        <f t="shared" si="111"/>
        <v>5000000</v>
      </c>
    </row>
    <row r="140" spans="1:44" x14ac:dyDescent="0.25">
      <c r="A140" s="30" t="str">
        <f t="shared" si="83"/>
        <v>Residual value (costumization)</v>
      </c>
      <c r="B140" s="62">
        <f t="shared" si="84"/>
        <v>-500000</v>
      </c>
      <c r="C140" s="62">
        <f t="shared" si="85"/>
        <v>-500000</v>
      </c>
      <c r="D140" s="62">
        <f t="shared" si="86"/>
        <v>-500000</v>
      </c>
      <c r="E140" s="62">
        <f t="shared" si="87"/>
        <v>-500000</v>
      </c>
      <c r="F140" s="62">
        <f t="shared" si="88"/>
        <v>-500000</v>
      </c>
      <c r="G140" s="62">
        <f t="shared" si="89"/>
        <v>-500000</v>
      </c>
      <c r="H140" s="62">
        <f t="shared" si="90"/>
        <v>-500000</v>
      </c>
      <c r="I140" s="62">
        <f t="shared" si="91"/>
        <v>-500000</v>
      </c>
      <c r="J140" s="62">
        <f t="shared" si="92"/>
        <v>-500000</v>
      </c>
      <c r="K140" s="62">
        <f t="shared" si="93"/>
        <v>-500000</v>
      </c>
      <c r="L140" s="62">
        <f t="shared" si="94"/>
        <v>-500000</v>
      </c>
      <c r="M140" s="62">
        <f t="shared" si="95"/>
        <v>-500000</v>
      </c>
      <c r="N140" s="62">
        <f t="shared" si="96"/>
        <v>-500000</v>
      </c>
      <c r="O140" s="62">
        <f t="shared" si="97"/>
        <v>-500000</v>
      </c>
      <c r="P140" s="62">
        <f t="shared" si="98"/>
        <v>-500000</v>
      </c>
      <c r="Q140" s="62">
        <f t="shared" si="99"/>
        <v>-500000</v>
      </c>
      <c r="R140" s="62">
        <f t="shared" si="100"/>
        <v>-500000</v>
      </c>
      <c r="S140" s="62">
        <f t="shared" si="101"/>
        <v>-500000</v>
      </c>
      <c r="T140" s="62">
        <f t="shared" si="102"/>
        <v>-500000</v>
      </c>
      <c r="U140" s="62">
        <f t="shared" si="103"/>
        <v>-500000</v>
      </c>
      <c r="V140" s="62">
        <f t="shared" si="104"/>
        <v>-500000</v>
      </c>
      <c r="W140" s="62">
        <f t="shared" si="105"/>
        <v>-500000</v>
      </c>
      <c r="X140" s="62">
        <f t="shared" si="106"/>
        <v>-500000</v>
      </c>
      <c r="Y140" s="62">
        <f t="shared" si="107"/>
        <v>-500000</v>
      </c>
      <c r="Z140" s="62">
        <f t="shared" si="108"/>
        <v>-500000</v>
      </c>
      <c r="AA140" s="62">
        <f t="shared" si="109"/>
        <v>-500000</v>
      </c>
      <c r="AB140" s="62">
        <f t="shared" si="110"/>
        <v>-500000</v>
      </c>
      <c r="AC140" s="62">
        <f t="shared" si="111"/>
        <v>-500000</v>
      </c>
    </row>
    <row r="141" spans="1:44" x14ac:dyDescent="0.25">
      <c r="A141" s="30" t="str">
        <f t="shared" si="83"/>
        <v>WACC</v>
      </c>
      <c r="B141" s="62">
        <f t="shared" si="84"/>
        <v>0.06</v>
      </c>
      <c r="C141" s="62">
        <f t="shared" si="85"/>
        <v>0.06</v>
      </c>
      <c r="D141" s="62">
        <f t="shared" si="86"/>
        <v>0.06</v>
      </c>
      <c r="E141" s="62">
        <f t="shared" si="87"/>
        <v>0.06</v>
      </c>
      <c r="F141" s="62">
        <f t="shared" si="88"/>
        <v>0.06</v>
      </c>
      <c r="G141" s="62">
        <f t="shared" si="89"/>
        <v>0.06</v>
      </c>
      <c r="H141" s="62">
        <f t="shared" si="90"/>
        <v>0.06</v>
      </c>
      <c r="I141" s="62">
        <f t="shared" si="91"/>
        <v>0.06</v>
      </c>
      <c r="J141" s="62">
        <f t="shared" si="92"/>
        <v>0.06</v>
      </c>
      <c r="K141" s="62">
        <f t="shared" si="93"/>
        <v>0.06</v>
      </c>
      <c r="L141" s="62">
        <f t="shared" si="94"/>
        <v>0.06</v>
      </c>
      <c r="M141" s="62">
        <f t="shared" si="95"/>
        <v>0.06</v>
      </c>
      <c r="N141" s="62">
        <f t="shared" si="96"/>
        <v>0.06</v>
      </c>
      <c r="O141" s="62">
        <f t="shared" si="97"/>
        <v>0.06</v>
      </c>
      <c r="P141" s="62">
        <f t="shared" si="98"/>
        <v>0.06</v>
      </c>
      <c r="Q141" s="62">
        <f t="shared" si="99"/>
        <v>0.06</v>
      </c>
      <c r="R141" s="62">
        <f t="shared" si="100"/>
        <v>0.06</v>
      </c>
      <c r="S141" s="62">
        <f t="shared" si="101"/>
        <v>0.06</v>
      </c>
      <c r="T141" s="62">
        <f t="shared" si="102"/>
        <v>0.06</v>
      </c>
      <c r="U141" s="62">
        <f t="shared" si="103"/>
        <v>0.06</v>
      </c>
      <c r="V141" s="62">
        <f t="shared" si="104"/>
        <v>0.06</v>
      </c>
      <c r="W141" s="62">
        <f t="shared" si="105"/>
        <v>0.06</v>
      </c>
      <c r="X141" s="62">
        <f t="shared" si="106"/>
        <v>0.06</v>
      </c>
      <c r="Y141" s="62">
        <f t="shared" si="107"/>
        <v>0.06</v>
      </c>
      <c r="Z141" s="62">
        <f t="shared" si="108"/>
        <v>0.06</v>
      </c>
      <c r="AA141" s="62">
        <f t="shared" si="109"/>
        <v>0.06</v>
      </c>
      <c r="AB141" s="62">
        <f t="shared" si="110"/>
        <v>0.06</v>
      </c>
      <c r="AC141" s="62">
        <f t="shared" si="111"/>
        <v>0.06</v>
      </c>
    </row>
    <row r="142" spans="1:44" x14ac:dyDescent="0.25">
      <c r="A142" s="30" t="str">
        <f t="shared" si="83"/>
        <v>Opex fix (admin, crew, insurance)</v>
      </c>
      <c r="B142" s="62">
        <f t="shared" si="84"/>
        <v>1208235.294117647</v>
      </c>
      <c r="C142" s="62">
        <f t="shared" si="85"/>
        <v>1208235.294117647</v>
      </c>
      <c r="D142" s="62">
        <f t="shared" si="86"/>
        <v>1208235.294117647</v>
      </c>
      <c r="E142" s="62">
        <f t="shared" si="87"/>
        <v>1208235.294117647</v>
      </c>
      <c r="F142" s="62">
        <f t="shared" si="88"/>
        <v>1208235.294117647</v>
      </c>
      <c r="G142" s="62">
        <f t="shared" si="89"/>
        <v>1208235.294117647</v>
      </c>
      <c r="H142" s="62">
        <f t="shared" si="90"/>
        <v>1208235.294117647</v>
      </c>
      <c r="I142" s="62">
        <f t="shared" si="91"/>
        <v>1208235.294117647</v>
      </c>
      <c r="J142" s="62">
        <f t="shared" si="92"/>
        <v>1208235.294117647</v>
      </c>
      <c r="K142" s="62">
        <f t="shared" si="93"/>
        <v>1208235.294117647</v>
      </c>
      <c r="L142" s="62">
        <f t="shared" si="94"/>
        <v>1208235.294117647</v>
      </c>
      <c r="M142" s="62">
        <f t="shared" si="95"/>
        <v>1208235.294117647</v>
      </c>
      <c r="N142" s="62">
        <f t="shared" si="96"/>
        <v>1208235.294117647</v>
      </c>
      <c r="O142" s="62">
        <f t="shared" si="97"/>
        <v>1208235.294117647</v>
      </c>
      <c r="P142" s="62">
        <f t="shared" si="98"/>
        <v>1208235.294117647</v>
      </c>
      <c r="Q142" s="62">
        <f t="shared" si="99"/>
        <v>1208235.294117647</v>
      </c>
      <c r="R142" s="62">
        <f t="shared" si="100"/>
        <v>1208235.294117647</v>
      </c>
      <c r="S142" s="62">
        <f t="shared" si="101"/>
        <v>1208235.294117647</v>
      </c>
      <c r="T142" s="62">
        <f t="shared" si="102"/>
        <v>1208235.294117647</v>
      </c>
      <c r="U142" s="62">
        <f t="shared" si="103"/>
        <v>1208235.294117647</v>
      </c>
      <c r="V142" s="62">
        <f t="shared" si="104"/>
        <v>1208235.294117647</v>
      </c>
      <c r="W142" s="62">
        <f t="shared" si="105"/>
        <v>1208235.294117647</v>
      </c>
      <c r="X142" s="62">
        <f t="shared" si="106"/>
        <v>1208235.294117647</v>
      </c>
      <c r="Y142" s="62">
        <f t="shared" si="107"/>
        <v>1208235.294117647</v>
      </c>
      <c r="Z142" s="62">
        <f t="shared" si="108"/>
        <v>1208235.294117647</v>
      </c>
      <c r="AA142" s="62">
        <f t="shared" si="109"/>
        <v>1208235.294117647</v>
      </c>
      <c r="AB142" s="62">
        <f t="shared" si="110"/>
        <v>1208235.294117647</v>
      </c>
      <c r="AC142" s="62">
        <f t="shared" si="111"/>
        <v>1208235.294117647</v>
      </c>
    </row>
    <row r="143" spans="1:44" x14ac:dyDescent="0.25">
      <c r="A143" s="30" t="str">
        <f t="shared" si="83"/>
        <v>Opex maintenance &amp; repair</v>
      </c>
      <c r="B143" s="62">
        <f t="shared" si="84"/>
        <v>338823.5294117647</v>
      </c>
      <c r="C143" s="62">
        <f t="shared" si="85"/>
        <v>338823.5294117647</v>
      </c>
      <c r="D143" s="62">
        <f t="shared" si="86"/>
        <v>338823.5294117647</v>
      </c>
      <c r="E143" s="62">
        <f t="shared" si="87"/>
        <v>338823.5294117647</v>
      </c>
      <c r="F143" s="62">
        <f t="shared" si="88"/>
        <v>338823.5294117647</v>
      </c>
      <c r="G143" s="62">
        <f t="shared" si="89"/>
        <v>338823.5294117647</v>
      </c>
      <c r="H143" s="62">
        <f t="shared" si="90"/>
        <v>338823.5294117647</v>
      </c>
      <c r="I143" s="62">
        <f t="shared" si="91"/>
        <v>338823.5294117647</v>
      </c>
      <c r="J143" s="62">
        <f t="shared" si="92"/>
        <v>338823.5294117647</v>
      </c>
      <c r="K143" s="62">
        <f t="shared" si="93"/>
        <v>338823.5294117647</v>
      </c>
      <c r="L143" s="62">
        <f t="shared" si="94"/>
        <v>338823.5294117647</v>
      </c>
      <c r="M143" s="62">
        <f t="shared" si="95"/>
        <v>338823.5294117647</v>
      </c>
      <c r="N143" s="62">
        <f t="shared" si="96"/>
        <v>338823.5294117647</v>
      </c>
      <c r="O143" s="62">
        <f t="shared" si="97"/>
        <v>338823.5294117647</v>
      </c>
      <c r="P143" s="62">
        <f t="shared" si="98"/>
        <v>338823.5294117647</v>
      </c>
      <c r="Q143" s="62">
        <f t="shared" si="99"/>
        <v>338823.5294117647</v>
      </c>
      <c r="R143" s="62">
        <f t="shared" si="100"/>
        <v>338823.5294117647</v>
      </c>
      <c r="S143" s="62">
        <f t="shared" si="101"/>
        <v>338823.5294117647</v>
      </c>
      <c r="T143" s="62">
        <f t="shared" si="102"/>
        <v>338823.5294117647</v>
      </c>
      <c r="U143" s="62">
        <f t="shared" si="103"/>
        <v>338823.5294117647</v>
      </c>
      <c r="V143" s="62">
        <f t="shared" si="104"/>
        <v>338823.5294117647</v>
      </c>
      <c r="W143" s="62">
        <f t="shared" si="105"/>
        <v>338823.5294117647</v>
      </c>
      <c r="X143" s="62">
        <f t="shared" si="106"/>
        <v>338823.5294117647</v>
      </c>
      <c r="Y143" s="62">
        <f t="shared" si="107"/>
        <v>338823.5294117647</v>
      </c>
      <c r="Z143" s="62">
        <f t="shared" si="108"/>
        <v>338823.5294117647</v>
      </c>
      <c r="AA143" s="62">
        <f t="shared" si="109"/>
        <v>338823.5294117647</v>
      </c>
      <c r="AB143" s="62">
        <f t="shared" si="110"/>
        <v>338823.5294117647</v>
      </c>
      <c r="AC143" s="62">
        <f t="shared" si="111"/>
        <v>338823.5294117647</v>
      </c>
    </row>
    <row r="144" spans="1:44" x14ac:dyDescent="0.25">
      <c r="A144" s="30" t="str">
        <f t="shared" si="83"/>
        <v>Opex var (mode-fees)</v>
      </c>
      <c r="B144" s="62">
        <f t="shared" si="84"/>
        <v>1.6886890630966982</v>
      </c>
      <c r="C144" s="62">
        <f t="shared" si="85"/>
        <v>1.6886890630966982</v>
      </c>
      <c r="D144" s="62">
        <f t="shared" si="86"/>
        <v>1.6886890630966982</v>
      </c>
      <c r="E144" s="62">
        <f t="shared" si="87"/>
        <v>1.6886890630966982</v>
      </c>
      <c r="F144" s="62">
        <f t="shared" si="88"/>
        <v>1.6886890630966982</v>
      </c>
      <c r="G144" s="62">
        <f t="shared" si="89"/>
        <v>1.6886890630966982</v>
      </c>
      <c r="H144" s="62">
        <f t="shared" si="90"/>
        <v>1.6886890630966982</v>
      </c>
      <c r="I144" s="62">
        <f t="shared" si="91"/>
        <v>1.6886890630966982</v>
      </c>
      <c r="J144" s="62">
        <f t="shared" si="92"/>
        <v>1.6886890630966982</v>
      </c>
      <c r="K144" s="62">
        <f t="shared" si="93"/>
        <v>1.6886890630966982</v>
      </c>
      <c r="L144" s="62">
        <f t="shared" si="94"/>
        <v>1.6886890630966982</v>
      </c>
      <c r="M144" s="62">
        <f t="shared" si="95"/>
        <v>1.6886890630966982</v>
      </c>
      <c r="N144" s="62">
        <f t="shared" si="96"/>
        <v>1.6886890630966982</v>
      </c>
      <c r="O144" s="62">
        <f t="shared" si="97"/>
        <v>1.6886890630966982</v>
      </c>
      <c r="P144" s="62">
        <f t="shared" si="98"/>
        <v>1.6886890630966982</v>
      </c>
      <c r="Q144" s="62">
        <f t="shared" si="99"/>
        <v>1.6886890630966982</v>
      </c>
      <c r="R144" s="62">
        <f t="shared" si="100"/>
        <v>1.6886890630966982</v>
      </c>
      <c r="S144" s="62">
        <f t="shared" si="101"/>
        <v>1.6886890630966982</v>
      </c>
      <c r="T144" s="62">
        <f t="shared" si="102"/>
        <v>1.6886890630966982</v>
      </c>
      <c r="U144" s="62">
        <f t="shared" si="103"/>
        <v>1.6886890630966982</v>
      </c>
      <c r="V144" s="62">
        <f t="shared" si="104"/>
        <v>1.6886890630966982</v>
      </c>
      <c r="W144" s="62">
        <f t="shared" si="105"/>
        <v>1.6886890630966982</v>
      </c>
      <c r="X144" s="62">
        <f t="shared" si="106"/>
        <v>1.6886890630966982</v>
      </c>
      <c r="Y144" s="62">
        <f t="shared" si="107"/>
        <v>1.6886890630966982</v>
      </c>
      <c r="Z144" s="62">
        <f t="shared" si="108"/>
        <v>1.6886890630966982</v>
      </c>
      <c r="AA144" s="62">
        <f t="shared" si="109"/>
        <v>1.6886890630966982</v>
      </c>
      <c r="AB144" s="62">
        <f t="shared" si="110"/>
        <v>1.6886890630966982</v>
      </c>
      <c r="AC144" s="62">
        <f t="shared" si="111"/>
        <v>1.6886890630966982</v>
      </c>
    </row>
    <row r="145" spans="1:29" x14ac:dyDescent="0.25">
      <c r="A145" s="30" t="str">
        <f t="shared" si="83"/>
        <v>Fuel Economy</v>
      </c>
      <c r="B145" s="62">
        <f t="shared" si="84"/>
        <v>588.84626218043502</v>
      </c>
      <c r="C145" s="62">
        <f t="shared" si="85"/>
        <v>588.7797515206795</v>
      </c>
      <c r="D145" s="62">
        <f t="shared" si="86"/>
        <v>588.68454299264499</v>
      </c>
      <c r="E145" s="62">
        <f t="shared" si="87"/>
        <v>588.54834049792862</v>
      </c>
      <c r="F145" s="62">
        <f t="shared" si="88"/>
        <v>588.35367707840635</v>
      </c>
      <c r="G145" s="62">
        <f t="shared" si="89"/>
        <v>588.07585031023859</v>
      </c>
      <c r="H145" s="62">
        <f t="shared" si="90"/>
        <v>587.68015683400074</v>
      </c>
      <c r="I145" s="62">
        <f t="shared" si="91"/>
        <v>587.11832882111048</v>
      </c>
      <c r="J145" s="62">
        <f t="shared" si="92"/>
        <v>586.32423891311498</v>
      </c>
      <c r="K145" s="62">
        <f t="shared" si="93"/>
        <v>585.20935100885799</v>
      </c>
      <c r="L145" s="62">
        <f t="shared" si="94"/>
        <v>583.65925210509909</v>
      </c>
      <c r="M145" s="62">
        <f t="shared" si="95"/>
        <v>581.53412449736095</v>
      </c>
      <c r="N145" s="62">
        <f t="shared" si="96"/>
        <v>578.67818071202885</v>
      </c>
      <c r="O145" s="62">
        <f t="shared" si="97"/>
        <v>574.94491045683674</v>
      </c>
      <c r="P145" s="62">
        <f t="shared" si="98"/>
        <v>570.24348757499536</v>
      </c>
      <c r="Q145" s="62">
        <f t="shared" si="99"/>
        <v>564.60191507115064</v>
      </c>
      <c r="R145" s="62">
        <f t="shared" si="100"/>
        <v>558.22257351659471</v>
      </c>
      <c r="S145" s="62">
        <f t="shared" si="101"/>
        <v>551.48792881122972</v>
      </c>
      <c r="T145" s="62">
        <f t="shared" si="102"/>
        <v>544.8858093168667</v>
      </c>
      <c r="U145" s="62">
        <f t="shared" si="103"/>
        <v>538.87576404606182</v>
      </c>
      <c r="V145" s="62">
        <f t="shared" si="104"/>
        <v>533.76808141278241</v>
      </c>
      <c r="W145" s="62">
        <f t="shared" si="105"/>
        <v>529.67774235765876</v>
      </c>
      <c r="X145" s="62">
        <f t="shared" si="106"/>
        <v>526.55663211639694</v>
      </c>
      <c r="Y145" s="62">
        <f t="shared" si="107"/>
        <v>524.26236577566647</v>
      </c>
      <c r="Z145" s="62">
        <f t="shared" si="108"/>
        <v>522.6219985324251</v>
      </c>
      <c r="AA145" s="62">
        <f t="shared" si="109"/>
        <v>521.47234334377424</v>
      </c>
      <c r="AB145" s="62">
        <f t="shared" si="110"/>
        <v>520.67786094508608</v>
      </c>
      <c r="AC145" s="62">
        <f t="shared" si="111"/>
        <v>520.13415704908732</v>
      </c>
    </row>
    <row r="146" spans="1:29" x14ac:dyDescent="0.25">
      <c r="A146" s="30" t="str">
        <f t="shared" si="83"/>
        <v>Fuel Cost</v>
      </c>
      <c r="B146" s="62">
        <f t="shared" si="84"/>
        <v>0.18921533183108133</v>
      </c>
      <c r="C146" s="62">
        <f t="shared" si="85"/>
        <v>0.18913115990463616</v>
      </c>
      <c r="D146" s="62">
        <f t="shared" si="86"/>
        <v>0.18901066966670843</v>
      </c>
      <c r="E146" s="62">
        <f t="shared" si="87"/>
        <v>0.18883829990810047</v>
      </c>
      <c r="F146" s="62">
        <f t="shared" si="88"/>
        <v>0.18859194548777405</v>
      </c>
      <c r="G146" s="62">
        <f t="shared" si="89"/>
        <v>0.18824034449057031</v>
      </c>
      <c r="H146" s="62">
        <f t="shared" si="90"/>
        <v>0.18773957841338568</v>
      </c>
      <c r="I146" s="62">
        <f t="shared" si="91"/>
        <v>0.18702856236949611</v>
      </c>
      <c r="J146" s="62">
        <f t="shared" si="92"/>
        <v>0.18602360951573774</v>
      </c>
      <c r="K146" s="62">
        <f t="shared" si="93"/>
        <v>0.18461267383991228</v>
      </c>
      <c r="L146" s="62">
        <f t="shared" si="94"/>
        <v>0.18265096106500425</v>
      </c>
      <c r="M146" s="62">
        <f t="shared" si="95"/>
        <v>0.17996152623842626</v>
      </c>
      <c r="N146" s="62">
        <f t="shared" si="96"/>
        <v>0.17634721401969033</v>
      </c>
      <c r="O146" s="62">
        <f t="shared" si="97"/>
        <v>0.17162260971603249</v>
      </c>
      <c r="P146" s="62">
        <f t="shared" si="98"/>
        <v>0.16567276915735063</v>
      </c>
      <c r="Q146" s="62">
        <f t="shared" si="99"/>
        <v>0.15853313127713237</v>
      </c>
      <c r="R146" s="62">
        <f t="shared" si="100"/>
        <v>0.1504598168629829</v>
      </c>
      <c r="S146" s="62">
        <f t="shared" si="101"/>
        <v>0.14193685195994088</v>
      </c>
      <c r="T146" s="62">
        <f t="shared" si="102"/>
        <v>0.13358160306443201</v>
      </c>
      <c r="U146" s="62">
        <f t="shared" si="103"/>
        <v>0.12597564801412947</v>
      </c>
      <c r="V146" s="62">
        <f t="shared" si="104"/>
        <v>0.11951166933019994</v>
      </c>
      <c r="W146" s="62">
        <f t="shared" si="105"/>
        <v>0.1143351800373662</v>
      </c>
      <c r="X146" s="62">
        <f t="shared" si="106"/>
        <v>0.11038528895794403</v>
      </c>
      <c r="Y146" s="62">
        <f t="shared" si="107"/>
        <v>0.10748180223284623</v>
      </c>
      <c r="Z146" s="62">
        <f t="shared" si="108"/>
        <v>0.10540585122816921</v>
      </c>
      <c r="AA146" s="62">
        <f t="shared" si="109"/>
        <v>0.10395091614960947</v>
      </c>
      <c r="AB146" s="62">
        <f t="shared" si="110"/>
        <v>0.10294546658302588</v>
      </c>
      <c r="AC146" s="62">
        <f t="shared" si="111"/>
        <v>0.10225738734113901</v>
      </c>
    </row>
    <row r="147" spans="1:29" x14ac:dyDescent="0.25">
      <c r="A147" s="30" t="str">
        <f t="shared" ref="A147" si="112">A127</f>
        <v>Emission Cost</v>
      </c>
      <c r="B147" s="66">
        <f>$B127+($C127-$B127)*(1-Q127)</f>
        <v>0</v>
      </c>
      <c r="C147" s="66">
        <f t="shared" ref="C147:AC147" si="113">$B127+($C127-$B127)*(1-R127)</f>
        <v>0</v>
      </c>
      <c r="D147" s="66">
        <f t="shared" si="113"/>
        <v>0</v>
      </c>
      <c r="E147" s="66">
        <f t="shared" si="113"/>
        <v>0</v>
      </c>
      <c r="F147" s="66">
        <f t="shared" si="113"/>
        <v>0</v>
      </c>
      <c r="G147" s="66">
        <f t="shared" si="113"/>
        <v>0</v>
      </c>
      <c r="H147" s="66">
        <f t="shared" si="113"/>
        <v>0</v>
      </c>
      <c r="I147" s="66">
        <f t="shared" si="113"/>
        <v>0</v>
      </c>
      <c r="J147" s="66">
        <f t="shared" si="113"/>
        <v>0</v>
      </c>
      <c r="K147" s="66">
        <f t="shared" si="113"/>
        <v>0</v>
      </c>
      <c r="L147" s="66">
        <f t="shared" si="113"/>
        <v>0</v>
      </c>
      <c r="M147" s="66">
        <f t="shared" si="113"/>
        <v>0</v>
      </c>
      <c r="N147" s="66">
        <f t="shared" si="113"/>
        <v>0</v>
      </c>
      <c r="O147" s="66">
        <f t="shared" si="113"/>
        <v>0</v>
      </c>
      <c r="P147" s="66">
        <f t="shared" si="113"/>
        <v>0</v>
      </c>
      <c r="Q147" s="66">
        <f t="shared" si="113"/>
        <v>0</v>
      </c>
      <c r="R147" s="66">
        <f t="shared" si="113"/>
        <v>0</v>
      </c>
      <c r="S147" s="66">
        <f t="shared" si="113"/>
        <v>0</v>
      </c>
      <c r="T147" s="66">
        <f t="shared" si="113"/>
        <v>0</v>
      </c>
      <c r="U147" s="66">
        <f t="shared" si="113"/>
        <v>0</v>
      </c>
      <c r="V147" s="66">
        <f t="shared" si="113"/>
        <v>0</v>
      </c>
      <c r="W147" s="66">
        <f t="shared" si="113"/>
        <v>0</v>
      </c>
      <c r="X147" s="66">
        <f t="shared" si="113"/>
        <v>0</v>
      </c>
      <c r="Y147" s="66">
        <f t="shared" si="113"/>
        <v>0</v>
      </c>
      <c r="Z147" s="66">
        <f t="shared" si="113"/>
        <v>0</v>
      </c>
      <c r="AA147" s="66">
        <f t="shared" si="113"/>
        <v>0</v>
      </c>
      <c r="AB147" s="66">
        <f t="shared" si="113"/>
        <v>0</v>
      </c>
      <c r="AC147" s="66">
        <f t="shared" si="113"/>
        <v>0</v>
      </c>
    </row>
    <row r="148" spans="1:29" x14ac:dyDescent="0.25">
      <c r="A148" s="30" t="str">
        <f>A128</f>
        <v>Lifetime vehicle</v>
      </c>
      <c r="B148" s="62">
        <f>$B128+($C128-$B128)*(1-Q128)</f>
        <v>25</v>
      </c>
      <c r="C148" s="62">
        <f t="shared" ref="C148:L150" si="114">$B128+($C128-$B128)*(1-R128)</f>
        <v>25</v>
      </c>
      <c r="D148" s="62">
        <f t="shared" si="114"/>
        <v>25</v>
      </c>
      <c r="E148" s="62">
        <f t="shared" si="114"/>
        <v>25</v>
      </c>
      <c r="F148" s="62">
        <f t="shared" si="114"/>
        <v>25</v>
      </c>
      <c r="G148" s="62">
        <f t="shared" si="114"/>
        <v>25</v>
      </c>
      <c r="H148" s="62">
        <f t="shared" si="114"/>
        <v>25</v>
      </c>
      <c r="I148" s="62">
        <f t="shared" si="114"/>
        <v>25</v>
      </c>
      <c r="J148" s="62">
        <f t="shared" si="114"/>
        <v>25</v>
      </c>
      <c r="K148" s="62">
        <f t="shared" si="114"/>
        <v>25</v>
      </c>
      <c r="L148" s="62">
        <f t="shared" si="114"/>
        <v>25</v>
      </c>
      <c r="M148" s="62">
        <f t="shared" ref="M148:V150" si="115">$B128+($C128-$B128)*(1-AB128)</f>
        <v>25</v>
      </c>
      <c r="N148" s="62">
        <f t="shared" si="115"/>
        <v>25</v>
      </c>
      <c r="O148" s="62">
        <f t="shared" si="115"/>
        <v>25</v>
      </c>
      <c r="P148" s="62">
        <f t="shared" si="115"/>
        <v>25</v>
      </c>
      <c r="Q148" s="62">
        <f t="shared" si="115"/>
        <v>25</v>
      </c>
      <c r="R148" s="62">
        <f t="shared" si="115"/>
        <v>25</v>
      </c>
      <c r="S148" s="62">
        <f t="shared" si="115"/>
        <v>25</v>
      </c>
      <c r="T148" s="62">
        <f t="shared" si="115"/>
        <v>25</v>
      </c>
      <c r="U148" s="62">
        <f t="shared" si="115"/>
        <v>25</v>
      </c>
      <c r="V148" s="62">
        <f t="shared" si="115"/>
        <v>25</v>
      </c>
      <c r="W148" s="62">
        <f t="shared" ref="W148:AC150" si="116">$B128+($C128-$B128)*(1-AL128)</f>
        <v>25</v>
      </c>
      <c r="X148" s="62">
        <f t="shared" si="116"/>
        <v>25</v>
      </c>
      <c r="Y148" s="62">
        <f t="shared" si="116"/>
        <v>25</v>
      </c>
      <c r="Z148" s="62">
        <f t="shared" si="116"/>
        <v>25</v>
      </c>
      <c r="AA148" s="62">
        <f t="shared" si="116"/>
        <v>25</v>
      </c>
      <c r="AB148" s="62">
        <f t="shared" si="116"/>
        <v>25</v>
      </c>
      <c r="AC148" s="62">
        <f t="shared" si="116"/>
        <v>25</v>
      </c>
    </row>
    <row r="149" spans="1:29" x14ac:dyDescent="0.25">
      <c r="A149" s="30" t="str">
        <f>A129</f>
        <v>Lifetime costumization</v>
      </c>
      <c r="B149" s="62">
        <f>$B129+($C129-$B129)*(1-Q129)</f>
        <v>25</v>
      </c>
      <c r="C149" s="62">
        <f t="shared" si="114"/>
        <v>25</v>
      </c>
      <c r="D149" s="62">
        <f t="shared" si="114"/>
        <v>25</v>
      </c>
      <c r="E149" s="62">
        <f t="shared" si="114"/>
        <v>25</v>
      </c>
      <c r="F149" s="62">
        <f t="shared" si="114"/>
        <v>25</v>
      </c>
      <c r="G149" s="62">
        <f t="shared" si="114"/>
        <v>25</v>
      </c>
      <c r="H149" s="62">
        <f t="shared" si="114"/>
        <v>25</v>
      </c>
      <c r="I149" s="62">
        <f t="shared" si="114"/>
        <v>25</v>
      </c>
      <c r="J149" s="62">
        <f t="shared" si="114"/>
        <v>25</v>
      </c>
      <c r="K149" s="62">
        <f t="shared" si="114"/>
        <v>25</v>
      </c>
      <c r="L149" s="62">
        <f t="shared" si="114"/>
        <v>25</v>
      </c>
      <c r="M149" s="62">
        <f t="shared" si="115"/>
        <v>25</v>
      </c>
      <c r="N149" s="62">
        <f t="shared" si="115"/>
        <v>25</v>
      </c>
      <c r="O149" s="62">
        <f t="shared" si="115"/>
        <v>25</v>
      </c>
      <c r="P149" s="62">
        <f t="shared" si="115"/>
        <v>25</v>
      </c>
      <c r="Q149" s="62">
        <f t="shared" si="115"/>
        <v>25</v>
      </c>
      <c r="R149" s="62">
        <f t="shared" si="115"/>
        <v>25</v>
      </c>
      <c r="S149" s="62">
        <f t="shared" si="115"/>
        <v>25</v>
      </c>
      <c r="T149" s="62">
        <f t="shared" si="115"/>
        <v>25</v>
      </c>
      <c r="U149" s="62">
        <f t="shared" si="115"/>
        <v>25</v>
      </c>
      <c r="V149" s="62">
        <f t="shared" si="115"/>
        <v>25</v>
      </c>
      <c r="W149" s="62">
        <f t="shared" si="116"/>
        <v>25</v>
      </c>
      <c r="X149" s="62">
        <f t="shared" si="116"/>
        <v>25</v>
      </c>
      <c r="Y149" s="62">
        <f t="shared" si="116"/>
        <v>25</v>
      </c>
      <c r="Z149" s="62">
        <f t="shared" si="116"/>
        <v>25</v>
      </c>
      <c r="AA149" s="62">
        <f t="shared" si="116"/>
        <v>25</v>
      </c>
      <c r="AB149" s="62">
        <f t="shared" si="116"/>
        <v>25</v>
      </c>
      <c r="AC149" s="62">
        <f t="shared" si="116"/>
        <v>25</v>
      </c>
    </row>
    <row r="150" spans="1:29" x14ac:dyDescent="0.25">
      <c r="A150" s="30" t="str">
        <f>A130</f>
        <v>Tonnage .</v>
      </c>
      <c r="B150" s="62">
        <f>$B130+($C130-$B130)*(1-Q130)</f>
        <v>9450</v>
      </c>
      <c r="C150" s="62">
        <f t="shared" si="114"/>
        <v>9450</v>
      </c>
      <c r="D150" s="62">
        <f t="shared" si="114"/>
        <v>9450</v>
      </c>
      <c r="E150" s="62">
        <f t="shared" si="114"/>
        <v>9450</v>
      </c>
      <c r="F150" s="62">
        <f t="shared" si="114"/>
        <v>9450</v>
      </c>
      <c r="G150" s="62">
        <f t="shared" si="114"/>
        <v>9450</v>
      </c>
      <c r="H150" s="62">
        <f t="shared" si="114"/>
        <v>9450</v>
      </c>
      <c r="I150" s="62">
        <f t="shared" si="114"/>
        <v>9450</v>
      </c>
      <c r="J150" s="62">
        <f t="shared" si="114"/>
        <v>9450</v>
      </c>
      <c r="K150" s="62">
        <f t="shared" si="114"/>
        <v>9450</v>
      </c>
      <c r="L150" s="62">
        <f t="shared" si="114"/>
        <v>9450</v>
      </c>
      <c r="M150" s="62">
        <f t="shared" si="115"/>
        <v>9450</v>
      </c>
      <c r="N150" s="62">
        <f t="shared" si="115"/>
        <v>9450</v>
      </c>
      <c r="O150" s="62">
        <f t="shared" si="115"/>
        <v>9450</v>
      </c>
      <c r="P150" s="62">
        <f t="shared" si="115"/>
        <v>9450</v>
      </c>
      <c r="Q150" s="62">
        <f t="shared" si="115"/>
        <v>9450</v>
      </c>
      <c r="R150" s="62">
        <f t="shared" si="115"/>
        <v>9450</v>
      </c>
      <c r="S150" s="62">
        <f t="shared" si="115"/>
        <v>9450</v>
      </c>
      <c r="T150" s="62">
        <f t="shared" si="115"/>
        <v>9450</v>
      </c>
      <c r="U150" s="62">
        <f t="shared" si="115"/>
        <v>9450</v>
      </c>
      <c r="V150" s="62">
        <f t="shared" si="115"/>
        <v>9450</v>
      </c>
      <c r="W150" s="62">
        <f t="shared" si="116"/>
        <v>9450</v>
      </c>
      <c r="X150" s="62">
        <f t="shared" si="116"/>
        <v>9450</v>
      </c>
      <c r="Y150" s="62">
        <f t="shared" si="116"/>
        <v>9450</v>
      </c>
      <c r="Z150" s="62">
        <f t="shared" si="116"/>
        <v>9450</v>
      </c>
      <c r="AA150" s="62">
        <f t="shared" si="116"/>
        <v>9450</v>
      </c>
      <c r="AB150" s="62">
        <f t="shared" si="116"/>
        <v>9450</v>
      </c>
      <c r="AC150" s="62">
        <f t="shared" si="116"/>
        <v>9450</v>
      </c>
    </row>
    <row r="151" spans="1:29" x14ac:dyDescent="0.25">
      <c r="A151" s="30" t="str">
        <f>A131</f>
        <v>Market failure (av. utilization)</v>
      </c>
      <c r="B151" s="62">
        <f t="shared" ref="B151:K152" si="117">($B131+($C131-$B131)*(1-Q131))*B$44</f>
        <v>4063.5</v>
      </c>
      <c r="C151" s="62">
        <f t="shared" si="117"/>
        <v>4063.5</v>
      </c>
      <c r="D151" s="62">
        <f t="shared" si="117"/>
        <v>4063.5</v>
      </c>
      <c r="E151" s="62">
        <f t="shared" si="117"/>
        <v>4063.5</v>
      </c>
      <c r="F151" s="62">
        <f t="shared" si="117"/>
        <v>4063.5</v>
      </c>
      <c r="G151" s="62">
        <f t="shared" si="117"/>
        <v>4063.5</v>
      </c>
      <c r="H151" s="62">
        <f t="shared" si="117"/>
        <v>4063.5</v>
      </c>
      <c r="I151" s="62">
        <f t="shared" si="117"/>
        <v>4063.5</v>
      </c>
      <c r="J151" s="62">
        <f t="shared" si="117"/>
        <v>4063.5</v>
      </c>
      <c r="K151" s="62">
        <f t="shared" si="117"/>
        <v>4063.5</v>
      </c>
      <c r="L151" s="62">
        <f t="shared" ref="L151:U152" si="118">($B131+($C131-$B131)*(1-AA131))*L$44</f>
        <v>4063.5</v>
      </c>
      <c r="M151" s="62">
        <f t="shared" si="118"/>
        <v>4063.5</v>
      </c>
      <c r="N151" s="62">
        <f t="shared" si="118"/>
        <v>4063.5</v>
      </c>
      <c r="O151" s="62">
        <f t="shared" si="118"/>
        <v>4063.5</v>
      </c>
      <c r="P151" s="62">
        <f t="shared" si="118"/>
        <v>4063.5</v>
      </c>
      <c r="Q151" s="62">
        <f t="shared" si="118"/>
        <v>4063.5</v>
      </c>
      <c r="R151" s="62">
        <f t="shared" si="118"/>
        <v>4063.5</v>
      </c>
      <c r="S151" s="62">
        <f t="shared" si="118"/>
        <v>4063.5</v>
      </c>
      <c r="T151" s="62">
        <f t="shared" si="118"/>
        <v>4063.5</v>
      </c>
      <c r="U151" s="62">
        <f t="shared" si="118"/>
        <v>4063.5</v>
      </c>
      <c r="V151" s="62">
        <f t="shared" ref="V151:AC152" si="119">($B131+($C131-$B131)*(1-AK131))*V$44</f>
        <v>4063.5</v>
      </c>
      <c r="W151" s="62">
        <f t="shared" si="119"/>
        <v>4063.5</v>
      </c>
      <c r="X151" s="62">
        <f t="shared" si="119"/>
        <v>4063.5</v>
      </c>
      <c r="Y151" s="62">
        <f t="shared" si="119"/>
        <v>4063.5</v>
      </c>
      <c r="Z151" s="62">
        <f t="shared" si="119"/>
        <v>4063.5</v>
      </c>
      <c r="AA151" s="62">
        <f t="shared" si="119"/>
        <v>4063.5</v>
      </c>
      <c r="AB151" s="62">
        <f t="shared" si="119"/>
        <v>4063.5</v>
      </c>
      <c r="AC151" s="62">
        <f t="shared" si="119"/>
        <v>4063.5</v>
      </c>
    </row>
    <row r="152" spans="1:29" x14ac:dyDescent="0.25">
      <c r="A152" s="30" t="s">
        <v>73</v>
      </c>
      <c r="B152" s="62">
        <f t="shared" si="117"/>
        <v>7544.8491378818671</v>
      </c>
      <c r="C152" s="62">
        <f t="shared" si="117"/>
        <v>7538.2945123629625</v>
      </c>
      <c r="D152" s="62">
        <f t="shared" si="117"/>
        <v>7528.9117119251632</v>
      </c>
      <c r="E152" s="62">
        <f t="shared" si="117"/>
        <v>7515.488956070868</v>
      </c>
      <c r="F152" s="62">
        <f t="shared" si="117"/>
        <v>7496.3048760769479</v>
      </c>
      <c r="G152" s="62">
        <f t="shared" si="117"/>
        <v>7468.9250480740156</v>
      </c>
      <c r="H152" s="62">
        <f t="shared" si="117"/>
        <v>7429.9294559907767</v>
      </c>
      <c r="I152" s="62">
        <f t="shared" si="117"/>
        <v>7374.5613053204333</v>
      </c>
      <c r="J152" s="62">
        <f t="shared" si="117"/>
        <v>7296.3037448874775</v>
      </c>
      <c r="K152" s="62">
        <f t="shared" si="117"/>
        <v>7186.4315419229515</v>
      </c>
      <c r="L152" s="62">
        <f t="shared" si="118"/>
        <v>7033.6692949575117</v>
      </c>
      <c r="M152" s="62">
        <f t="shared" si="118"/>
        <v>6824.2379692149188</v>
      </c>
      <c r="N152" s="62">
        <f t="shared" si="118"/>
        <v>6542.7847091704489</v>
      </c>
      <c r="O152" s="62">
        <f t="shared" si="118"/>
        <v>6174.8709255212598</v>
      </c>
      <c r="P152" s="62">
        <f t="shared" si="118"/>
        <v>5711.5457005157941</v>
      </c>
      <c r="Q152" s="62">
        <f t="shared" si="118"/>
        <v>5155.5687302619008</v>
      </c>
      <c r="R152" s="62">
        <f t="shared" si="118"/>
        <v>4526.8846200604085</v>
      </c>
      <c r="S152" s="62">
        <f t="shared" si="118"/>
        <v>3863.1853843466915</v>
      </c>
      <c r="T152" s="62">
        <f t="shared" si="118"/>
        <v>3212.546508177219</v>
      </c>
      <c r="U152" s="62">
        <f t="shared" si="118"/>
        <v>2620.2565467393952</v>
      </c>
      <c r="V152" s="62">
        <f t="shared" si="119"/>
        <v>2116.8944232297076</v>
      </c>
      <c r="W152" s="62">
        <f t="shared" si="119"/>
        <v>1713.7915093472698</v>
      </c>
      <c r="X152" s="62">
        <f t="shared" si="119"/>
        <v>1406.2060950709249</v>
      </c>
      <c r="Y152" s="62">
        <f t="shared" si="119"/>
        <v>1180.1061471919265</v>
      </c>
      <c r="Z152" s="62">
        <f t="shared" si="119"/>
        <v>1018.4479553704999</v>
      </c>
      <c r="AA152" s="62">
        <f t="shared" si="119"/>
        <v>905.14943652894976</v>
      </c>
      <c r="AB152" s="62">
        <f t="shared" si="119"/>
        <v>826.85319613823299</v>
      </c>
      <c r="AC152" s="62">
        <f t="shared" si="119"/>
        <v>773.27117718755233</v>
      </c>
    </row>
    <row r="153" spans="1:29" x14ac:dyDescent="0.25">
      <c r="A153" s="30" t="str">
        <f>A133</f>
        <v>Annual Mileage</v>
      </c>
      <c r="B153" s="62">
        <f t="shared" ref="B153:AC153" si="120">$B133+($C133-$B133)*(1-Q133)</f>
        <v>120000</v>
      </c>
      <c r="C153" s="62">
        <f t="shared" si="120"/>
        <v>120000</v>
      </c>
      <c r="D153" s="62">
        <f t="shared" si="120"/>
        <v>120000</v>
      </c>
      <c r="E153" s="62">
        <f t="shared" si="120"/>
        <v>120000</v>
      </c>
      <c r="F153" s="62">
        <f t="shared" si="120"/>
        <v>120000</v>
      </c>
      <c r="G153" s="62">
        <f t="shared" si="120"/>
        <v>120000</v>
      </c>
      <c r="H153" s="62">
        <f t="shared" si="120"/>
        <v>120000</v>
      </c>
      <c r="I153" s="62">
        <f t="shared" si="120"/>
        <v>120000</v>
      </c>
      <c r="J153" s="62">
        <f t="shared" si="120"/>
        <v>120000</v>
      </c>
      <c r="K153" s="62">
        <f t="shared" si="120"/>
        <v>120000</v>
      </c>
      <c r="L153" s="62">
        <f t="shared" si="120"/>
        <v>120000</v>
      </c>
      <c r="M153" s="62">
        <f t="shared" si="120"/>
        <v>120000</v>
      </c>
      <c r="N153" s="62">
        <f t="shared" si="120"/>
        <v>120000</v>
      </c>
      <c r="O153" s="62">
        <f t="shared" si="120"/>
        <v>120000</v>
      </c>
      <c r="P153" s="62">
        <f t="shared" si="120"/>
        <v>120000</v>
      </c>
      <c r="Q153" s="62">
        <f t="shared" si="120"/>
        <v>120000</v>
      </c>
      <c r="R153" s="62">
        <f t="shared" si="120"/>
        <v>120000</v>
      </c>
      <c r="S153" s="62">
        <f t="shared" si="120"/>
        <v>120000</v>
      </c>
      <c r="T153" s="62">
        <f t="shared" si="120"/>
        <v>120000</v>
      </c>
      <c r="U153" s="62">
        <f t="shared" si="120"/>
        <v>120000</v>
      </c>
      <c r="V153" s="62">
        <f t="shared" si="120"/>
        <v>120000</v>
      </c>
      <c r="W153" s="62">
        <f t="shared" si="120"/>
        <v>120000</v>
      </c>
      <c r="X153" s="62">
        <f t="shared" si="120"/>
        <v>120000</v>
      </c>
      <c r="Y153" s="62">
        <f t="shared" si="120"/>
        <v>120000</v>
      </c>
      <c r="Z153" s="62">
        <f t="shared" si="120"/>
        <v>120000</v>
      </c>
      <c r="AA153" s="62">
        <f t="shared" si="120"/>
        <v>120000</v>
      </c>
      <c r="AB153" s="62">
        <f t="shared" si="120"/>
        <v>120000</v>
      </c>
      <c r="AC153" s="62">
        <f t="shared" si="120"/>
        <v>120000</v>
      </c>
    </row>
    <row r="154" spans="1:29" ht="15.75" thickBot="1" x14ac:dyDescent="0.3">
      <c r="AC154" s="32"/>
    </row>
    <row r="155" spans="1:29" ht="15.75" thickBot="1" x14ac:dyDescent="0.3">
      <c r="A155" s="26" t="s">
        <v>208</v>
      </c>
      <c r="B155" s="27">
        <v>2023</v>
      </c>
      <c r="C155" s="27">
        <v>2024</v>
      </c>
      <c r="D155" s="27">
        <v>2025</v>
      </c>
      <c r="E155" s="27">
        <v>2026</v>
      </c>
      <c r="F155" s="27">
        <v>2027</v>
      </c>
      <c r="G155" s="27">
        <v>2028</v>
      </c>
      <c r="H155" s="27">
        <v>2029</v>
      </c>
      <c r="I155" s="27">
        <v>2030</v>
      </c>
      <c r="J155" s="27">
        <v>2031</v>
      </c>
      <c r="K155" s="27">
        <v>2032</v>
      </c>
      <c r="L155" s="27">
        <v>2033</v>
      </c>
      <c r="M155" s="27">
        <v>2034</v>
      </c>
      <c r="N155" s="27">
        <v>2035</v>
      </c>
      <c r="O155" s="27">
        <v>2036</v>
      </c>
      <c r="P155" s="27">
        <v>2037</v>
      </c>
      <c r="Q155" s="27">
        <v>2038</v>
      </c>
      <c r="R155" s="27">
        <v>2039</v>
      </c>
      <c r="S155" s="27">
        <v>2040</v>
      </c>
      <c r="T155" s="27">
        <v>2041</v>
      </c>
      <c r="U155" s="27">
        <v>2042</v>
      </c>
      <c r="V155" s="27">
        <v>2043</v>
      </c>
      <c r="W155" s="27">
        <v>2044</v>
      </c>
      <c r="X155" s="27">
        <v>2045</v>
      </c>
      <c r="Y155" s="27">
        <v>2046</v>
      </c>
      <c r="Z155" s="27">
        <v>2047</v>
      </c>
      <c r="AA155" s="27">
        <v>2048</v>
      </c>
      <c r="AB155" s="27">
        <v>2049</v>
      </c>
      <c r="AC155" s="28">
        <v>2050</v>
      </c>
    </row>
    <row r="156" spans="1:29" x14ac:dyDescent="0.25">
      <c r="A156" s="29" t="str">
        <f>A137</f>
        <v>Capex vehicle</v>
      </c>
      <c r="B156" s="63">
        <f>((1+B141)^B148)*B141/(((1+B141)^B148)-1)*(B137)</f>
        <v>2344739.8769242726</v>
      </c>
      <c r="C156" s="63">
        <f t="shared" ref="C156:AC156" si="121">((1+C141)^C148)*C141/(((1+C141)^C148)-1)*(C137)</f>
        <v>2343847.949386192</v>
      </c>
      <c r="D156" s="63">
        <f t="shared" si="121"/>
        <v>2342571.1749815131</v>
      </c>
      <c r="E156" s="63">
        <f t="shared" si="121"/>
        <v>2340744.6594088301</v>
      </c>
      <c r="F156" s="63">
        <f t="shared" si="121"/>
        <v>2338134.1656147949</v>
      </c>
      <c r="G156" s="63">
        <f t="shared" si="121"/>
        <v>2334408.426819603</v>
      </c>
      <c r="H156" s="63">
        <f t="shared" si="121"/>
        <v>2329102.0607514726</v>
      </c>
      <c r="I156" s="63">
        <f t="shared" si="121"/>
        <v>2321567.7816117923</v>
      </c>
      <c r="J156" s="63">
        <f t="shared" si="121"/>
        <v>2310918.8020458543</v>
      </c>
      <c r="K156" s="63">
        <f t="shared" si="121"/>
        <v>2295967.8268587827</v>
      </c>
      <c r="L156" s="63">
        <f t="shared" si="121"/>
        <v>2275180.5439766962</v>
      </c>
      <c r="M156" s="63">
        <f t="shared" si="121"/>
        <v>2246681.9567991556</v>
      </c>
      <c r="N156" s="63">
        <f t="shared" si="121"/>
        <v>2208382.9094176819</v>
      </c>
      <c r="O156" s="63">
        <f t="shared" si="121"/>
        <v>2158318.6556582791</v>
      </c>
      <c r="P156" s="63">
        <f t="shared" si="121"/>
        <v>2095271.1900055008</v>
      </c>
      <c r="Q156" s="63">
        <f t="shared" si="121"/>
        <v>2019616.0409999515</v>
      </c>
      <c r="R156" s="63">
        <f t="shared" si="121"/>
        <v>1934067.1917139916</v>
      </c>
      <c r="S156" s="63">
        <f t="shared" si="121"/>
        <v>1843753.6225209001</v>
      </c>
      <c r="T156" s="63">
        <f t="shared" si="121"/>
        <v>1755217.2554427353</v>
      </c>
      <c r="U156" s="63">
        <f t="shared" si="121"/>
        <v>1674620.7780983469</v>
      </c>
      <c r="V156" s="63">
        <f t="shared" si="121"/>
        <v>1606125.2495146997</v>
      </c>
      <c r="W156" s="63">
        <f t="shared" si="121"/>
        <v>1551272.5979733593</v>
      </c>
      <c r="X156" s="63">
        <f t="shared" si="121"/>
        <v>1509417.5903129096</v>
      </c>
      <c r="Y156" s="63">
        <f t="shared" si="121"/>
        <v>1478650.8029060119</v>
      </c>
      <c r="Z156" s="63">
        <f t="shared" si="121"/>
        <v>1456652.995002867</v>
      </c>
      <c r="AA156" s="63">
        <f t="shared" si="121"/>
        <v>1441235.7802913454</v>
      </c>
      <c r="AB156" s="63">
        <f t="shared" si="121"/>
        <v>1430581.5373096101</v>
      </c>
      <c r="AC156" s="63">
        <f t="shared" si="121"/>
        <v>1423290.3079159164</v>
      </c>
    </row>
    <row r="157" spans="1:29" x14ac:dyDescent="0.25">
      <c r="A157" s="30" t="str">
        <f>A138</f>
        <v>Residual value (vehicle)</v>
      </c>
      <c r="B157" s="62">
        <f>((1+B141)^B148)*B141/(((1+B141)^B148)-1)*(B138)</f>
        <v>-117391.61905450956</v>
      </c>
      <c r="C157" s="62">
        <f t="shared" ref="C157:AC157" si="122">((1+C141)^C148)*C141/(((1+C141)^C148)-1)*(C138)</f>
        <v>-117413.91724296159</v>
      </c>
      <c r="D157" s="62">
        <f t="shared" si="122"/>
        <v>-117445.83660307855</v>
      </c>
      <c r="E157" s="62">
        <f t="shared" si="122"/>
        <v>-117491.49949239564</v>
      </c>
      <c r="F157" s="62">
        <f t="shared" si="122"/>
        <v>-117556.76183724651</v>
      </c>
      <c r="G157" s="62">
        <f t="shared" si="122"/>
        <v>-117649.9053071263</v>
      </c>
      <c r="H157" s="62">
        <f t="shared" si="122"/>
        <v>-117782.56445882957</v>
      </c>
      <c r="I157" s="62">
        <f t="shared" si="122"/>
        <v>-117970.92143732157</v>
      </c>
      <c r="J157" s="62">
        <f t="shared" si="122"/>
        <v>-118237.14592647002</v>
      </c>
      <c r="K157" s="62">
        <f t="shared" si="122"/>
        <v>-118610.92030614681</v>
      </c>
      <c r="L157" s="62">
        <f t="shared" si="122"/>
        <v>-119130.60237819898</v>
      </c>
      <c r="M157" s="62">
        <f t="shared" si="122"/>
        <v>-119843.06705763748</v>
      </c>
      <c r="N157" s="62">
        <f t="shared" si="122"/>
        <v>-120800.54324217433</v>
      </c>
      <c r="O157" s="62">
        <f t="shared" si="122"/>
        <v>-122052.1495861594</v>
      </c>
      <c r="P157" s="62">
        <f t="shared" si="122"/>
        <v>-123628.33622747887</v>
      </c>
      <c r="Q157" s="62">
        <f t="shared" si="122"/>
        <v>-125519.71495261759</v>
      </c>
      <c r="R157" s="62">
        <f t="shared" si="122"/>
        <v>-127658.43618476659</v>
      </c>
      <c r="S157" s="62">
        <f t="shared" si="122"/>
        <v>-129916.27541459388</v>
      </c>
      <c r="T157" s="62">
        <f t="shared" si="122"/>
        <v>-132129.68459154799</v>
      </c>
      <c r="U157" s="62">
        <f t="shared" si="122"/>
        <v>-134144.59652515771</v>
      </c>
      <c r="V157" s="62">
        <f t="shared" si="122"/>
        <v>-135856.98473974891</v>
      </c>
      <c r="W157" s="62">
        <f t="shared" si="122"/>
        <v>-137228.30102828241</v>
      </c>
      <c r="X157" s="62">
        <f t="shared" si="122"/>
        <v>-138274.67621979365</v>
      </c>
      <c r="Y157" s="62">
        <f t="shared" si="122"/>
        <v>-139043.84590496609</v>
      </c>
      <c r="Z157" s="62">
        <f t="shared" si="122"/>
        <v>-139593.79110254472</v>
      </c>
      <c r="AA157" s="62">
        <f t="shared" si="122"/>
        <v>-139979.22147033276</v>
      </c>
      <c r="AB157" s="62">
        <f t="shared" si="122"/>
        <v>-140245.57754487614</v>
      </c>
      <c r="AC157" s="62">
        <f t="shared" si="122"/>
        <v>-140427.85827971846</v>
      </c>
    </row>
    <row r="158" spans="1:29" x14ac:dyDescent="0.25">
      <c r="A158" s="30" t="str">
        <f>A139</f>
        <v>Capex costumization</v>
      </c>
      <c r="B158" s="62">
        <f>((1+B141)^B149)*B141/(((1+B141)^B149)-1)*(B139)</f>
        <v>391133.59106136975</v>
      </c>
      <c r="C158" s="62">
        <f t="shared" ref="C158:AC158" si="123">((1+C141)^C149)*C141/(((1+C141)^C149)-1)*(C139)</f>
        <v>391133.59106136975</v>
      </c>
      <c r="D158" s="62">
        <f t="shared" si="123"/>
        <v>391133.59106136975</v>
      </c>
      <c r="E158" s="62">
        <f t="shared" si="123"/>
        <v>391133.59106136975</v>
      </c>
      <c r="F158" s="62">
        <f t="shared" si="123"/>
        <v>391133.59106136975</v>
      </c>
      <c r="G158" s="62">
        <f t="shared" si="123"/>
        <v>391133.59106136975</v>
      </c>
      <c r="H158" s="62">
        <f t="shared" si="123"/>
        <v>391133.59106136975</v>
      </c>
      <c r="I158" s="62">
        <f t="shared" si="123"/>
        <v>391133.59106136975</v>
      </c>
      <c r="J158" s="62">
        <f t="shared" si="123"/>
        <v>391133.59106136975</v>
      </c>
      <c r="K158" s="62">
        <f t="shared" si="123"/>
        <v>391133.59106136975</v>
      </c>
      <c r="L158" s="62">
        <f t="shared" si="123"/>
        <v>391133.59106136975</v>
      </c>
      <c r="M158" s="62">
        <f t="shared" si="123"/>
        <v>391133.59106136975</v>
      </c>
      <c r="N158" s="62">
        <f t="shared" si="123"/>
        <v>391133.59106136975</v>
      </c>
      <c r="O158" s="62">
        <f t="shared" si="123"/>
        <v>391133.59106136975</v>
      </c>
      <c r="P158" s="62">
        <f t="shared" si="123"/>
        <v>391133.59106136975</v>
      </c>
      <c r="Q158" s="62">
        <f t="shared" si="123"/>
        <v>391133.59106136975</v>
      </c>
      <c r="R158" s="62">
        <f t="shared" si="123"/>
        <v>391133.59106136975</v>
      </c>
      <c r="S158" s="62">
        <f t="shared" si="123"/>
        <v>391133.59106136975</v>
      </c>
      <c r="T158" s="62">
        <f t="shared" si="123"/>
        <v>391133.59106136975</v>
      </c>
      <c r="U158" s="62">
        <f t="shared" si="123"/>
        <v>391133.59106136975</v>
      </c>
      <c r="V158" s="62">
        <f t="shared" si="123"/>
        <v>391133.59106136975</v>
      </c>
      <c r="W158" s="62">
        <f t="shared" si="123"/>
        <v>391133.59106136975</v>
      </c>
      <c r="X158" s="62">
        <f t="shared" si="123"/>
        <v>391133.59106136975</v>
      </c>
      <c r="Y158" s="62">
        <f t="shared" si="123"/>
        <v>391133.59106136975</v>
      </c>
      <c r="Z158" s="62">
        <f t="shared" si="123"/>
        <v>391133.59106136975</v>
      </c>
      <c r="AA158" s="62">
        <f t="shared" si="123"/>
        <v>391133.59106136975</v>
      </c>
      <c r="AB158" s="62">
        <f t="shared" si="123"/>
        <v>391133.59106136975</v>
      </c>
      <c r="AC158" s="62">
        <f t="shared" si="123"/>
        <v>391133.59106136975</v>
      </c>
    </row>
    <row r="159" spans="1:29" x14ac:dyDescent="0.25">
      <c r="A159" s="30" t="str">
        <f>A140</f>
        <v>Residual value (costumization)</v>
      </c>
      <c r="B159" s="62">
        <f>((1+B141)^B149)*B141/(((1+B141)^B149)-1)*(B140)</f>
        <v>-39113.359106136973</v>
      </c>
      <c r="C159" s="62">
        <f t="shared" ref="C159:AC159" si="124">((1+C141)^C149)*C141/(((1+C141)^C149)-1)*(C140)</f>
        <v>-39113.359106136973</v>
      </c>
      <c r="D159" s="62">
        <f t="shared" si="124"/>
        <v>-39113.359106136973</v>
      </c>
      <c r="E159" s="62">
        <f t="shared" si="124"/>
        <v>-39113.359106136973</v>
      </c>
      <c r="F159" s="62">
        <f t="shared" si="124"/>
        <v>-39113.359106136973</v>
      </c>
      <c r="G159" s="62">
        <f t="shared" si="124"/>
        <v>-39113.359106136973</v>
      </c>
      <c r="H159" s="62">
        <f t="shared" si="124"/>
        <v>-39113.359106136973</v>
      </c>
      <c r="I159" s="62">
        <f t="shared" si="124"/>
        <v>-39113.359106136973</v>
      </c>
      <c r="J159" s="62">
        <f t="shared" si="124"/>
        <v>-39113.359106136973</v>
      </c>
      <c r="K159" s="62">
        <f t="shared" si="124"/>
        <v>-39113.359106136973</v>
      </c>
      <c r="L159" s="62">
        <f t="shared" si="124"/>
        <v>-39113.359106136973</v>
      </c>
      <c r="M159" s="62">
        <f t="shared" si="124"/>
        <v>-39113.359106136973</v>
      </c>
      <c r="N159" s="62">
        <f t="shared" si="124"/>
        <v>-39113.359106136973</v>
      </c>
      <c r="O159" s="62">
        <f t="shared" si="124"/>
        <v>-39113.359106136973</v>
      </c>
      <c r="P159" s="62">
        <f t="shared" si="124"/>
        <v>-39113.359106136973</v>
      </c>
      <c r="Q159" s="62">
        <f t="shared" si="124"/>
        <v>-39113.359106136973</v>
      </c>
      <c r="R159" s="62">
        <f t="shared" si="124"/>
        <v>-39113.359106136973</v>
      </c>
      <c r="S159" s="62">
        <f t="shared" si="124"/>
        <v>-39113.359106136973</v>
      </c>
      <c r="T159" s="62">
        <f t="shared" si="124"/>
        <v>-39113.359106136973</v>
      </c>
      <c r="U159" s="62">
        <f t="shared" si="124"/>
        <v>-39113.359106136973</v>
      </c>
      <c r="V159" s="62">
        <f t="shared" si="124"/>
        <v>-39113.359106136973</v>
      </c>
      <c r="W159" s="62">
        <f t="shared" si="124"/>
        <v>-39113.359106136973</v>
      </c>
      <c r="X159" s="62">
        <f t="shared" si="124"/>
        <v>-39113.359106136973</v>
      </c>
      <c r="Y159" s="62">
        <f t="shared" si="124"/>
        <v>-39113.359106136973</v>
      </c>
      <c r="Z159" s="62">
        <f t="shared" si="124"/>
        <v>-39113.359106136973</v>
      </c>
      <c r="AA159" s="62">
        <f t="shared" si="124"/>
        <v>-39113.359106136973</v>
      </c>
      <c r="AB159" s="62">
        <f t="shared" si="124"/>
        <v>-39113.359106136973</v>
      </c>
      <c r="AC159" s="62">
        <f t="shared" si="124"/>
        <v>-39113.359106136973</v>
      </c>
    </row>
    <row r="160" spans="1:29" x14ac:dyDescent="0.25">
      <c r="A160" s="30" t="str">
        <f t="shared" ref="A160:AC160" si="125">A142</f>
        <v>Opex fix (admin, crew, insurance)</v>
      </c>
      <c r="B160" s="62">
        <f t="shared" si="125"/>
        <v>1208235.294117647</v>
      </c>
      <c r="C160" s="62">
        <f t="shared" si="125"/>
        <v>1208235.294117647</v>
      </c>
      <c r="D160" s="62">
        <f t="shared" si="125"/>
        <v>1208235.294117647</v>
      </c>
      <c r="E160" s="62">
        <f t="shared" si="125"/>
        <v>1208235.294117647</v>
      </c>
      <c r="F160" s="62">
        <f t="shared" si="125"/>
        <v>1208235.294117647</v>
      </c>
      <c r="G160" s="62">
        <f t="shared" si="125"/>
        <v>1208235.294117647</v>
      </c>
      <c r="H160" s="62">
        <f t="shared" si="125"/>
        <v>1208235.294117647</v>
      </c>
      <c r="I160" s="62">
        <f t="shared" si="125"/>
        <v>1208235.294117647</v>
      </c>
      <c r="J160" s="62">
        <f t="shared" si="125"/>
        <v>1208235.294117647</v>
      </c>
      <c r="K160" s="62">
        <f t="shared" si="125"/>
        <v>1208235.294117647</v>
      </c>
      <c r="L160" s="62">
        <f t="shared" si="125"/>
        <v>1208235.294117647</v>
      </c>
      <c r="M160" s="62">
        <f t="shared" si="125"/>
        <v>1208235.294117647</v>
      </c>
      <c r="N160" s="62">
        <f t="shared" si="125"/>
        <v>1208235.294117647</v>
      </c>
      <c r="O160" s="62">
        <f t="shared" si="125"/>
        <v>1208235.294117647</v>
      </c>
      <c r="P160" s="62">
        <f t="shared" si="125"/>
        <v>1208235.294117647</v>
      </c>
      <c r="Q160" s="62">
        <f t="shared" si="125"/>
        <v>1208235.294117647</v>
      </c>
      <c r="R160" s="62">
        <f t="shared" si="125"/>
        <v>1208235.294117647</v>
      </c>
      <c r="S160" s="62">
        <f t="shared" si="125"/>
        <v>1208235.294117647</v>
      </c>
      <c r="T160" s="62">
        <f t="shared" si="125"/>
        <v>1208235.294117647</v>
      </c>
      <c r="U160" s="62">
        <f t="shared" si="125"/>
        <v>1208235.294117647</v>
      </c>
      <c r="V160" s="62">
        <f t="shared" si="125"/>
        <v>1208235.294117647</v>
      </c>
      <c r="W160" s="62">
        <f t="shared" si="125"/>
        <v>1208235.294117647</v>
      </c>
      <c r="X160" s="62">
        <f t="shared" si="125"/>
        <v>1208235.294117647</v>
      </c>
      <c r="Y160" s="62">
        <f t="shared" si="125"/>
        <v>1208235.294117647</v>
      </c>
      <c r="Z160" s="62">
        <f t="shared" si="125"/>
        <v>1208235.294117647</v>
      </c>
      <c r="AA160" s="62">
        <f t="shared" si="125"/>
        <v>1208235.294117647</v>
      </c>
      <c r="AB160" s="62">
        <f t="shared" si="125"/>
        <v>1208235.294117647</v>
      </c>
      <c r="AC160" s="62">
        <f t="shared" si="125"/>
        <v>1208235.294117647</v>
      </c>
    </row>
    <row r="161" spans="1:29" x14ac:dyDescent="0.25">
      <c r="A161" s="30" t="str">
        <f t="shared" ref="A161:AC161" si="126">A143</f>
        <v>Opex maintenance &amp; repair</v>
      </c>
      <c r="B161" s="62">
        <f t="shared" si="126"/>
        <v>338823.5294117647</v>
      </c>
      <c r="C161" s="62">
        <f t="shared" si="126"/>
        <v>338823.5294117647</v>
      </c>
      <c r="D161" s="62">
        <f t="shared" si="126"/>
        <v>338823.5294117647</v>
      </c>
      <c r="E161" s="62">
        <f t="shared" si="126"/>
        <v>338823.5294117647</v>
      </c>
      <c r="F161" s="62">
        <f t="shared" si="126"/>
        <v>338823.5294117647</v>
      </c>
      <c r="G161" s="62">
        <f t="shared" si="126"/>
        <v>338823.5294117647</v>
      </c>
      <c r="H161" s="62">
        <f t="shared" si="126"/>
        <v>338823.5294117647</v>
      </c>
      <c r="I161" s="62">
        <f t="shared" si="126"/>
        <v>338823.5294117647</v>
      </c>
      <c r="J161" s="62">
        <f t="shared" si="126"/>
        <v>338823.5294117647</v>
      </c>
      <c r="K161" s="62">
        <f t="shared" si="126"/>
        <v>338823.5294117647</v>
      </c>
      <c r="L161" s="62">
        <f t="shared" si="126"/>
        <v>338823.5294117647</v>
      </c>
      <c r="M161" s="62">
        <f t="shared" si="126"/>
        <v>338823.5294117647</v>
      </c>
      <c r="N161" s="62">
        <f t="shared" si="126"/>
        <v>338823.5294117647</v>
      </c>
      <c r="O161" s="62">
        <f t="shared" si="126"/>
        <v>338823.5294117647</v>
      </c>
      <c r="P161" s="62">
        <f t="shared" si="126"/>
        <v>338823.5294117647</v>
      </c>
      <c r="Q161" s="62">
        <f t="shared" si="126"/>
        <v>338823.5294117647</v>
      </c>
      <c r="R161" s="62">
        <f t="shared" si="126"/>
        <v>338823.5294117647</v>
      </c>
      <c r="S161" s="62">
        <f t="shared" si="126"/>
        <v>338823.5294117647</v>
      </c>
      <c r="T161" s="62">
        <f t="shared" si="126"/>
        <v>338823.5294117647</v>
      </c>
      <c r="U161" s="62">
        <f t="shared" si="126"/>
        <v>338823.5294117647</v>
      </c>
      <c r="V161" s="62">
        <f t="shared" si="126"/>
        <v>338823.5294117647</v>
      </c>
      <c r="W161" s="62">
        <f t="shared" si="126"/>
        <v>338823.5294117647</v>
      </c>
      <c r="X161" s="62">
        <f t="shared" si="126"/>
        <v>338823.5294117647</v>
      </c>
      <c r="Y161" s="62">
        <f t="shared" si="126"/>
        <v>338823.5294117647</v>
      </c>
      <c r="Z161" s="62">
        <f t="shared" si="126"/>
        <v>338823.5294117647</v>
      </c>
      <c r="AA161" s="62">
        <f t="shared" si="126"/>
        <v>338823.5294117647</v>
      </c>
      <c r="AB161" s="62">
        <f t="shared" si="126"/>
        <v>338823.5294117647</v>
      </c>
      <c r="AC161" s="62">
        <f t="shared" si="126"/>
        <v>338823.5294117647</v>
      </c>
    </row>
    <row r="162" spans="1:29" x14ac:dyDescent="0.25">
      <c r="A162" s="30" t="str">
        <f>A144</f>
        <v>Opex var (mode-fees)</v>
      </c>
      <c r="B162" s="62">
        <f>B144*B153</f>
        <v>202642.68757160378</v>
      </c>
      <c r="C162" s="62">
        <f t="shared" ref="C162:AC162" si="127">C144*C153</f>
        <v>202642.68757160378</v>
      </c>
      <c r="D162" s="62">
        <f t="shared" si="127"/>
        <v>202642.68757160378</v>
      </c>
      <c r="E162" s="62">
        <f t="shared" si="127"/>
        <v>202642.68757160378</v>
      </c>
      <c r="F162" s="62">
        <f t="shared" si="127"/>
        <v>202642.68757160378</v>
      </c>
      <c r="G162" s="62">
        <f t="shared" si="127"/>
        <v>202642.68757160378</v>
      </c>
      <c r="H162" s="62">
        <f t="shared" si="127"/>
        <v>202642.68757160378</v>
      </c>
      <c r="I162" s="62">
        <f t="shared" si="127"/>
        <v>202642.68757160378</v>
      </c>
      <c r="J162" s="62">
        <f t="shared" si="127"/>
        <v>202642.68757160378</v>
      </c>
      <c r="K162" s="62">
        <f t="shared" si="127"/>
        <v>202642.68757160378</v>
      </c>
      <c r="L162" s="62">
        <f t="shared" si="127"/>
        <v>202642.68757160378</v>
      </c>
      <c r="M162" s="62">
        <f t="shared" si="127"/>
        <v>202642.68757160378</v>
      </c>
      <c r="N162" s="62">
        <f t="shared" si="127"/>
        <v>202642.68757160378</v>
      </c>
      <c r="O162" s="62">
        <f t="shared" si="127"/>
        <v>202642.68757160378</v>
      </c>
      <c r="P162" s="62">
        <f t="shared" si="127"/>
        <v>202642.68757160378</v>
      </c>
      <c r="Q162" s="62">
        <f t="shared" si="127"/>
        <v>202642.68757160378</v>
      </c>
      <c r="R162" s="62">
        <f t="shared" si="127"/>
        <v>202642.68757160378</v>
      </c>
      <c r="S162" s="62">
        <f t="shared" si="127"/>
        <v>202642.68757160378</v>
      </c>
      <c r="T162" s="62">
        <f t="shared" si="127"/>
        <v>202642.68757160378</v>
      </c>
      <c r="U162" s="62">
        <f t="shared" si="127"/>
        <v>202642.68757160378</v>
      </c>
      <c r="V162" s="62">
        <f t="shared" si="127"/>
        <v>202642.68757160378</v>
      </c>
      <c r="W162" s="62">
        <f t="shared" si="127"/>
        <v>202642.68757160378</v>
      </c>
      <c r="X162" s="62">
        <f t="shared" si="127"/>
        <v>202642.68757160378</v>
      </c>
      <c r="Y162" s="62">
        <f t="shared" si="127"/>
        <v>202642.68757160378</v>
      </c>
      <c r="Z162" s="62">
        <f t="shared" si="127"/>
        <v>202642.68757160378</v>
      </c>
      <c r="AA162" s="62">
        <f t="shared" si="127"/>
        <v>202642.68757160378</v>
      </c>
      <c r="AB162" s="62">
        <f t="shared" si="127"/>
        <v>202642.68757160378</v>
      </c>
      <c r="AC162" s="62">
        <f t="shared" si="127"/>
        <v>202642.68757160378</v>
      </c>
    </row>
    <row r="163" spans="1:29" x14ac:dyDescent="0.25">
      <c r="A163" s="30" t="str">
        <f>A146</f>
        <v>Fuel Cost</v>
      </c>
      <c r="B163" s="62">
        <f>B145*B146*B153</f>
        <v>13370248.907515552</v>
      </c>
      <c r="C163" s="62">
        <f t="shared" ref="C163:AC163" si="128">C145*C146*C153</f>
        <v>13362791.68001635</v>
      </c>
      <c r="D163" s="62">
        <f t="shared" si="128"/>
        <v>13352119.163217604</v>
      </c>
      <c r="E163" s="62">
        <f t="shared" si="128"/>
        <v>13336856.164003521</v>
      </c>
      <c r="F163" s="62">
        <f t="shared" si="128"/>
        <v>13315051.751412267</v>
      </c>
      <c r="G163" s="62">
        <f t="shared" si="128"/>
        <v>13283952.077878125</v>
      </c>
      <c r="H163" s="62">
        <f t="shared" si="128"/>
        <v>13239698.98631132</v>
      </c>
      <c r="I163" s="62">
        <f t="shared" si="128"/>
        <v>13176947.637623208</v>
      </c>
      <c r="J163" s="62">
        <f t="shared" si="128"/>
        <v>13088418.15230225</v>
      </c>
      <c r="K163" s="62">
        <f t="shared" si="128"/>
        <v>12964447.565503804</v>
      </c>
      <c r="L163" s="62">
        <f t="shared" si="128"/>
        <v>12792710.799777355</v>
      </c>
      <c r="M163" s="62">
        <f t="shared" si="128"/>
        <v>12558452.232512649</v>
      </c>
      <c r="N163" s="62">
        <f t="shared" si="128"/>
        <v>12245794.197905904</v>
      </c>
      <c r="O163" s="62">
        <f t="shared" si="128"/>
        <v>11840825.517066352</v>
      </c>
      <c r="P163" s="62">
        <f t="shared" si="128"/>
        <v>11336858.12165937</v>
      </c>
      <c r="Q163" s="62">
        <f t="shared" si="128"/>
        <v>10740973.142555408</v>
      </c>
      <c r="R163" s="62">
        <f t="shared" si="128"/>
        <v>10078807.941610783</v>
      </c>
      <c r="S163" s="62">
        <f t="shared" si="128"/>
        <v>9393175.2611248717</v>
      </c>
      <c r="T163" s="62">
        <f t="shared" si="128"/>
        <v>8734406.3874728978</v>
      </c>
      <c r="U163" s="62">
        <f t="shared" si="128"/>
        <v>8146226.8289774125</v>
      </c>
      <c r="V163" s="62">
        <f t="shared" si="128"/>
        <v>7654981.7333783628</v>
      </c>
      <c r="W163" s="62">
        <f t="shared" si="128"/>
        <v>7267296.0041098306</v>
      </c>
      <c r="X163" s="62">
        <f t="shared" si="128"/>
        <v>6974892.7186668366</v>
      </c>
      <c r="Y163" s="62">
        <f t="shared" si="128"/>
        <v>6761839.6699709129</v>
      </c>
      <c r="Z163" s="62">
        <f t="shared" si="128"/>
        <v>6610489.9951052722</v>
      </c>
      <c r="AA163" s="62">
        <f t="shared" si="128"/>
        <v>6504903.3404722838</v>
      </c>
      <c r="AB163" s="62">
        <f t="shared" si="128"/>
        <v>6432171.0401332509</v>
      </c>
      <c r="AC163" s="62">
        <f t="shared" si="128"/>
        <v>6382507.1960070422</v>
      </c>
    </row>
    <row r="164" spans="1:29" ht="15.75" thickBot="1" x14ac:dyDescent="0.3">
      <c r="A164" s="59" t="str">
        <f>A127</f>
        <v>Emission Cost</v>
      </c>
      <c r="B164" s="62">
        <f>B147*B153</f>
        <v>0</v>
      </c>
      <c r="C164" s="62">
        <f t="shared" ref="C164:AC164" si="129">C147*C153</f>
        <v>0</v>
      </c>
      <c r="D164" s="62">
        <f t="shared" si="129"/>
        <v>0</v>
      </c>
      <c r="E164" s="62">
        <f t="shared" si="129"/>
        <v>0</v>
      </c>
      <c r="F164" s="62">
        <f t="shared" si="129"/>
        <v>0</v>
      </c>
      <c r="G164" s="62">
        <f t="shared" si="129"/>
        <v>0</v>
      </c>
      <c r="H164" s="62">
        <f t="shared" si="129"/>
        <v>0</v>
      </c>
      <c r="I164" s="62">
        <f t="shared" si="129"/>
        <v>0</v>
      </c>
      <c r="J164" s="62">
        <f t="shared" si="129"/>
        <v>0</v>
      </c>
      <c r="K164" s="62">
        <f t="shared" si="129"/>
        <v>0</v>
      </c>
      <c r="L164" s="62">
        <f t="shared" si="129"/>
        <v>0</v>
      </c>
      <c r="M164" s="62">
        <f t="shared" si="129"/>
        <v>0</v>
      </c>
      <c r="N164" s="62">
        <f t="shared" si="129"/>
        <v>0</v>
      </c>
      <c r="O164" s="62">
        <f t="shared" si="129"/>
        <v>0</v>
      </c>
      <c r="P164" s="62">
        <f t="shared" si="129"/>
        <v>0</v>
      </c>
      <c r="Q164" s="62">
        <f t="shared" si="129"/>
        <v>0</v>
      </c>
      <c r="R164" s="62">
        <f t="shared" si="129"/>
        <v>0</v>
      </c>
      <c r="S164" s="62">
        <f t="shared" si="129"/>
        <v>0</v>
      </c>
      <c r="T164" s="62">
        <f t="shared" si="129"/>
        <v>0</v>
      </c>
      <c r="U164" s="62">
        <f t="shared" si="129"/>
        <v>0</v>
      </c>
      <c r="V164" s="62">
        <f t="shared" si="129"/>
        <v>0</v>
      </c>
      <c r="W164" s="62">
        <f t="shared" si="129"/>
        <v>0</v>
      </c>
      <c r="X164" s="62">
        <f t="shared" si="129"/>
        <v>0</v>
      </c>
      <c r="Y164" s="62">
        <f t="shared" si="129"/>
        <v>0</v>
      </c>
      <c r="Z164" s="62">
        <f t="shared" si="129"/>
        <v>0</v>
      </c>
      <c r="AA164" s="62">
        <f t="shared" si="129"/>
        <v>0</v>
      </c>
      <c r="AB164" s="62">
        <f t="shared" si="129"/>
        <v>0</v>
      </c>
      <c r="AC164" s="62">
        <f t="shared" si="129"/>
        <v>0</v>
      </c>
    </row>
    <row r="165" spans="1:29" ht="15.75" thickBot="1" x14ac:dyDescent="0.3">
      <c r="A165" s="31" t="s">
        <v>209</v>
      </c>
      <c r="B165" s="64">
        <f>B156+B157+B158+B159+B160+B161+B162+B163+B164</f>
        <v>17699318.908441562</v>
      </c>
      <c r="C165" s="64">
        <f t="shared" ref="C165:AC165" si="130">C156+C157+C158+C159+C160+C161+C162+C163+C164</f>
        <v>17690947.455215827</v>
      </c>
      <c r="D165" s="64">
        <f t="shared" si="130"/>
        <v>17678966.244652286</v>
      </c>
      <c r="E165" s="64">
        <f t="shared" si="130"/>
        <v>17661831.066976205</v>
      </c>
      <c r="F165" s="64">
        <f t="shared" si="130"/>
        <v>17637350.898246065</v>
      </c>
      <c r="G165" s="64">
        <f t="shared" si="130"/>
        <v>17602432.342446849</v>
      </c>
      <c r="H165" s="64">
        <f t="shared" si="130"/>
        <v>17552740.225660212</v>
      </c>
      <c r="I165" s="64">
        <f t="shared" si="130"/>
        <v>17482266.240853928</v>
      </c>
      <c r="J165" s="64">
        <f t="shared" si="130"/>
        <v>17382821.551477883</v>
      </c>
      <c r="K165" s="64">
        <f t="shared" si="130"/>
        <v>17243526.215112686</v>
      </c>
      <c r="L165" s="64">
        <f t="shared" si="130"/>
        <v>17050482.484432101</v>
      </c>
      <c r="M165" s="64">
        <f t="shared" si="130"/>
        <v>16787012.865310416</v>
      </c>
      <c r="N165" s="64">
        <f t="shared" si="130"/>
        <v>16435098.307137661</v>
      </c>
      <c r="O165" s="64">
        <f t="shared" si="130"/>
        <v>15978813.76619472</v>
      </c>
      <c r="P165" s="64">
        <f t="shared" si="130"/>
        <v>15410222.71849364</v>
      </c>
      <c r="Q165" s="64">
        <f t="shared" si="130"/>
        <v>14736791.21165899</v>
      </c>
      <c r="R165" s="64">
        <f t="shared" si="130"/>
        <v>13986938.440196257</v>
      </c>
      <c r="S165" s="64">
        <f t="shared" si="130"/>
        <v>13208734.351287426</v>
      </c>
      <c r="T165" s="64">
        <f t="shared" si="130"/>
        <v>12459215.701380333</v>
      </c>
      <c r="U165" s="64">
        <f t="shared" si="130"/>
        <v>11788424.75360685</v>
      </c>
      <c r="V165" s="64">
        <f t="shared" si="130"/>
        <v>11226971.741209563</v>
      </c>
      <c r="W165" s="64">
        <f t="shared" si="130"/>
        <v>10783062.044111155</v>
      </c>
      <c r="X165" s="64">
        <f t="shared" si="130"/>
        <v>10447757.3758162</v>
      </c>
      <c r="Y165" s="64">
        <f t="shared" si="130"/>
        <v>10203168.370028207</v>
      </c>
      <c r="Z165" s="64">
        <f t="shared" si="130"/>
        <v>10029270.942061843</v>
      </c>
      <c r="AA165" s="64">
        <f t="shared" si="130"/>
        <v>9907881.6423495449</v>
      </c>
      <c r="AB165" s="64">
        <f t="shared" si="130"/>
        <v>9824228.7429542337</v>
      </c>
      <c r="AC165" s="64">
        <f t="shared" si="130"/>
        <v>9767091.3886994887</v>
      </c>
    </row>
    <row r="166" spans="1:29" ht="15.75" thickBot="1" x14ac:dyDescent="0.3">
      <c r="AC166" s="32"/>
    </row>
    <row r="167" spans="1:29" ht="15.75" thickBot="1" x14ac:dyDescent="0.3">
      <c r="A167" s="26" t="s">
        <v>208</v>
      </c>
      <c r="B167" s="27">
        <v>2023</v>
      </c>
      <c r="C167" s="27">
        <v>2024</v>
      </c>
      <c r="D167" s="27">
        <v>2025</v>
      </c>
      <c r="E167" s="27">
        <v>2026</v>
      </c>
      <c r="F167" s="27">
        <v>2027</v>
      </c>
      <c r="G167" s="27">
        <v>2028</v>
      </c>
      <c r="H167" s="27">
        <v>2029</v>
      </c>
      <c r="I167" s="27">
        <v>2030</v>
      </c>
      <c r="J167" s="27">
        <v>2031</v>
      </c>
      <c r="K167" s="27">
        <v>2032</v>
      </c>
      <c r="L167" s="27">
        <v>2033</v>
      </c>
      <c r="M167" s="27">
        <v>2034</v>
      </c>
      <c r="N167" s="27">
        <v>2035</v>
      </c>
      <c r="O167" s="27">
        <v>2036</v>
      </c>
      <c r="P167" s="27">
        <v>2037</v>
      </c>
      <c r="Q167" s="27">
        <v>2038</v>
      </c>
      <c r="R167" s="27">
        <v>2039</v>
      </c>
      <c r="S167" s="27">
        <v>2040</v>
      </c>
      <c r="T167" s="27">
        <v>2041</v>
      </c>
      <c r="U167" s="27">
        <v>2042</v>
      </c>
      <c r="V167" s="27">
        <v>2043</v>
      </c>
      <c r="W167" s="27">
        <v>2044</v>
      </c>
      <c r="X167" s="27">
        <v>2045</v>
      </c>
      <c r="Y167" s="27">
        <v>2046</v>
      </c>
      <c r="Z167" s="27">
        <v>2047</v>
      </c>
      <c r="AA167" s="27">
        <v>2048</v>
      </c>
      <c r="AB167" s="27">
        <v>2049</v>
      </c>
      <c r="AC167" s="28">
        <v>2050</v>
      </c>
    </row>
    <row r="168" spans="1:29" x14ac:dyDescent="0.25">
      <c r="A168" s="29" t="str">
        <f t="shared" ref="A168:A175" si="131">A156</f>
        <v>Capex vehicle</v>
      </c>
      <c r="B168" s="65">
        <f>((1+B141)^B148)*B141/(((1+B141)^B148)-1)*(B137)/B153</f>
        <v>19.539498974368939</v>
      </c>
      <c r="C168" s="65">
        <f t="shared" ref="C168:AC168" si="132">((1+C141)^C148)*C141/(((1+C141)^C148)-1)*(C137)/C153</f>
        <v>19.532066244884934</v>
      </c>
      <c r="D168" s="65">
        <f t="shared" si="132"/>
        <v>19.521426458179274</v>
      </c>
      <c r="E168" s="65">
        <f t="shared" si="132"/>
        <v>19.506205495073583</v>
      </c>
      <c r="F168" s="65">
        <f t="shared" si="132"/>
        <v>19.484451380123293</v>
      </c>
      <c r="G168" s="65">
        <f t="shared" si="132"/>
        <v>19.453403556830025</v>
      </c>
      <c r="H168" s="65">
        <f t="shared" si="132"/>
        <v>19.409183839595606</v>
      </c>
      <c r="I168" s="65">
        <f t="shared" si="132"/>
        <v>19.346398180098269</v>
      </c>
      <c r="J168" s="65">
        <f t="shared" si="132"/>
        <v>19.257656683715453</v>
      </c>
      <c r="K168" s="65">
        <f t="shared" si="132"/>
        <v>19.133065223823188</v>
      </c>
      <c r="L168" s="65">
        <f t="shared" si="132"/>
        <v>18.959837866472469</v>
      </c>
      <c r="M168" s="65">
        <f t="shared" si="132"/>
        <v>18.722349639992963</v>
      </c>
      <c r="N168" s="65">
        <f t="shared" si="132"/>
        <v>18.403190911814015</v>
      </c>
      <c r="O168" s="65">
        <f t="shared" si="132"/>
        <v>17.985988797152327</v>
      </c>
      <c r="P168" s="65">
        <f t="shared" si="132"/>
        <v>17.460593250045839</v>
      </c>
      <c r="Q168" s="65">
        <f t="shared" si="132"/>
        <v>16.830133674999598</v>
      </c>
      <c r="R168" s="65">
        <f t="shared" si="132"/>
        <v>16.117226597616597</v>
      </c>
      <c r="S168" s="65">
        <f t="shared" si="132"/>
        <v>15.364613521007501</v>
      </c>
      <c r="T168" s="65">
        <f t="shared" si="132"/>
        <v>14.626810462022794</v>
      </c>
      <c r="U168" s="65">
        <f t="shared" si="132"/>
        <v>13.955173150819558</v>
      </c>
      <c r="V168" s="65">
        <f t="shared" si="132"/>
        <v>13.384377079289164</v>
      </c>
      <c r="W168" s="65">
        <f t="shared" si="132"/>
        <v>12.927271649777994</v>
      </c>
      <c r="X168" s="65">
        <f t="shared" si="132"/>
        <v>12.578479919274246</v>
      </c>
      <c r="Y168" s="65">
        <f t="shared" si="132"/>
        <v>12.322090024216767</v>
      </c>
      <c r="Z168" s="65">
        <f t="shared" si="132"/>
        <v>12.138774958357224</v>
      </c>
      <c r="AA168" s="65">
        <f t="shared" si="132"/>
        <v>12.010298169094545</v>
      </c>
      <c r="AB168" s="65">
        <f t="shared" si="132"/>
        <v>11.921512810913416</v>
      </c>
      <c r="AC168" s="65">
        <f t="shared" si="132"/>
        <v>11.860752565965971</v>
      </c>
    </row>
    <row r="169" spans="1:29" x14ac:dyDescent="0.25">
      <c r="A169" s="30" t="str">
        <f t="shared" si="131"/>
        <v>Residual value (vehicle)</v>
      </c>
      <c r="B169" s="66">
        <f>((1+B141)^B148)*B141/(((1+B141)^B148)-1)*(B138)/B153</f>
        <v>-0.97826349212091301</v>
      </c>
      <c r="C169" s="66">
        <f t="shared" ref="C169:AC169" si="133">((1+C141)^C148)*C141/(((1+C141)^C148)-1)*(C138)/C153</f>
        <v>-0.97844931035801319</v>
      </c>
      <c r="D169" s="66">
        <f t="shared" si="133"/>
        <v>-0.97871530502565462</v>
      </c>
      <c r="E169" s="66">
        <f t="shared" si="133"/>
        <v>-0.97909582910329696</v>
      </c>
      <c r="F169" s="66">
        <f t="shared" si="133"/>
        <v>-0.9796396819770542</v>
      </c>
      <c r="G169" s="66">
        <f t="shared" si="133"/>
        <v>-0.98041587755938586</v>
      </c>
      <c r="H169" s="66">
        <f t="shared" si="133"/>
        <v>-0.98152137049024646</v>
      </c>
      <c r="I169" s="66">
        <f t="shared" si="133"/>
        <v>-0.98309101197767967</v>
      </c>
      <c r="J169" s="66">
        <f t="shared" si="133"/>
        <v>-0.98530954938725024</v>
      </c>
      <c r="K169" s="66">
        <f t="shared" si="133"/>
        <v>-0.9884243358845568</v>
      </c>
      <c r="L169" s="66">
        <f t="shared" si="133"/>
        <v>-0.99275501981832481</v>
      </c>
      <c r="M169" s="66">
        <f t="shared" si="133"/>
        <v>-0.99869222548031233</v>
      </c>
      <c r="N169" s="66">
        <f t="shared" si="133"/>
        <v>-1.0066711936847861</v>
      </c>
      <c r="O169" s="66">
        <f t="shared" si="133"/>
        <v>-1.0171012465513283</v>
      </c>
      <c r="P169" s="66">
        <f t="shared" si="133"/>
        <v>-1.0302361352289906</v>
      </c>
      <c r="Q169" s="66">
        <f t="shared" si="133"/>
        <v>-1.0459976246051466</v>
      </c>
      <c r="R169" s="66">
        <f t="shared" si="133"/>
        <v>-1.0638203015397216</v>
      </c>
      <c r="S169" s="66">
        <f t="shared" si="133"/>
        <v>-1.082635628454949</v>
      </c>
      <c r="T169" s="66">
        <f t="shared" si="133"/>
        <v>-1.1010807049295666</v>
      </c>
      <c r="U169" s="66">
        <f t="shared" si="133"/>
        <v>-1.1178716377096476</v>
      </c>
      <c r="V169" s="66">
        <f t="shared" si="133"/>
        <v>-1.1321415394979075</v>
      </c>
      <c r="W169" s="66">
        <f t="shared" si="133"/>
        <v>-1.1435691752356867</v>
      </c>
      <c r="X169" s="66">
        <f t="shared" si="133"/>
        <v>-1.1522889684982804</v>
      </c>
      <c r="Y169" s="66">
        <f t="shared" si="133"/>
        <v>-1.1586987158747175</v>
      </c>
      <c r="Z169" s="66">
        <f t="shared" si="133"/>
        <v>-1.1632815925212061</v>
      </c>
      <c r="AA169" s="66">
        <f t="shared" si="133"/>
        <v>-1.1664935122527731</v>
      </c>
      <c r="AB169" s="66">
        <f t="shared" si="133"/>
        <v>-1.1687131462073013</v>
      </c>
      <c r="AC169" s="66">
        <f t="shared" si="133"/>
        <v>-1.1702321523309871</v>
      </c>
    </row>
    <row r="170" spans="1:29" x14ac:dyDescent="0.25">
      <c r="A170" s="30" t="str">
        <f t="shared" si="131"/>
        <v>Capex costumization</v>
      </c>
      <c r="B170" s="66">
        <f>((1+B141)^B149)*B141/(((1+B141)^B149)-1)*(B139)/B153</f>
        <v>3.2594465921780813</v>
      </c>
      <c r="C170" s="66">
        <f t="shared" ref="C170:AC170" si="134">((1+C141)^C149)*C141/(((1+C141)^C149)-1)*(C139)/C153</f>
        <v>3.2594465921780813</v>
      </c>
      <c r="D170" s="66">
        <f t="shared" si="134"/>
        <v>3.2594465921780813</v>
      </c>
      <c r="E170" s="66">
        <f t="shared" si="134"/>
        <v>3.2594465921780813</v>
      </c>
      <c r="F170" s="66">
        <f t="shared" si="134"/>
        <v>3.2594465921780813</v>
      </c>
      <c r="G170" s="66">
        <f t="shared" si="134"/>
        <v>3.2594465921780813</v>
      </c>
      <c r="H170" s="66">
        <f t="shared" si="134"/>
        <v>3.2594465921780813</v>
      </c>
      <c r="I170" s="66">
        <f t="shared" si="134"/>
        <v>3.2594465921780813</v>
      </c>
      <c r="J170" s="66">
        <f t="shared" si="134"/>
        <v>3.2594465921780813</v>
      </c>
      <c r="K170" s="66">
        <f t="shared" si="134"/>
        <v>3.2594465921780813</v>
      </c>
      <c r="L170" s="66">
        <f t="shared" si="134"/>
        <v>3.2594465921780813</v>
      </c>
      <c r="M170" s="66">
        <f t="shared" si="134"/>
        <v>3.2594465921780813</v>
      </c>
      <c r="N170" s="66">
        <f t="shared" si="134"/>
        <v>3.2594465921780813</v>
      </c>
      <c r="O170" s="66">
        <f t="shared" si="134"/>
        <v>3.2594465921780813</v>
      </c>
      <c r="P170" s="66">
        <f t="shared" si="134"/>
        <v>3.2594465921780813</v>
      </c>
      <c r="Q170" s="66">
        <f t="shared" si="134"/>
        <v>3.2594465921780813</v>
      </c>
      <c r="R170" s="66">
        <f t="shared" si="134"/>
        <v>3.2594465921780813</v>
      </c>
      <c r="S170" s="66">
        <f t="shared" si="134"/>
        <v>3.2594465921780813</v>
      </c>
      <c r="T170" s="66">
        <f t="shared" si="134"/>
        <v>3.2594465921780813</v>
      </c>
      <c r="U170" s="66">
        <f t="shared" si="134"/>
        <v>3.2594465921780813</v>
      </c>
      <c r="V170" s="66">
        <f t="shared" si="134"/>
        <v>3.2594465921780813</v>
      </c>
      <c r="W170" s="66">
        <f t="shared" si="134"/>
        <v>3.2594465921780813</v>
      </c>
      <c r="X170" s="66">
        <f t="shared" si="134"/>
        <v>3.2594465921780813</v>
      </c>
      <c r="Y170" s="66">
        <f t="shared" si="134"/>
        <v>3.2594465921780813</v>
      </c>
      <c r="Z170" s="66">
        <f t="shared" si="134"/>
        <v>3.2594465921780813</v>
      </c>
      <c r="AA170" s="66">
        <f t="shared" si="134"/>
        <v>3.2594465921780813</v>
      </c>
      <c r="AB170" s="66">
        <f t="shared" si="134"/>
        <v>3.2594465921780813</v>
      </c>
      <c r="AC170" s="66">
        <f t="shared" si="134"/>
        <v>3.2594465921780813</v>
      </c>
    </row>
    <row r="171" spans="1:29" x14ac:dyDescent="0.25">
      <c r="A171" s="30" t="str">
        <f t="shared" si="131"/>
        <v>Residual value (costumization)</v>
      </c>
      <c r="B171" s="66">
        <f>((1+B141)^B149)*B141/(((1+B141)^B149)-1)*(B140)/B153</f>
        <v>-0.32594465921780813</v>
      </c>
      <c r="C171" s="66">
        <f t="shared" ref="C171:AC171" si="135">((1+C141)^C149)*C141/(((1+C141)^C149)-1)*(C140)/C153</f>
        <v>-0.32594465921780813</v>
      </c>
      <c r="D171" s="66">
        <f t="shared" si="135"/>
        <v>-0.32594465921780813</v>
      </c>
      <c r="E171" s="66">
        <f t="shared" si="135"/>
        <v>-0.32594465921780813</v>
      </c>
      <c r="F171" s="66">
        <f t="shared" si="135"/>
        <v>-0.32594465921780813</v>
      </c>
      <c r="G171" s="66">
        <f t="shared" si="135"/>
        <v>-0.32594465921780813</v>
      </c>
      <c r="H171" s="66">
        <f t="shared" si="135"/>
        <v>-0.32594465921780813</v>
      </c>
      <c r="I171" s="66">
        <f t="shared" si="135"/>
        <v>-0.32594465921780813</v>
      </c>
      <c r="J171" s="66">
        <f t="shared" si="135"/>
        <v>-0.32594465921780813</v>
      </c>
      <c r="K171" s="66">
        <f t="shared" si="135"/>
        <v>-0.32594465921780813</v>
      </c>
      <c r="L171" s="66">
        <f t="shared" si="135"/>
        <v>-0.32594465921780813</v>
      </c>
      <c r="M171" s="66">
        <f t="shared" si="135"/>
        <v>-0.32594465921780813</v>
      </c>
      <c r="N171" s="66">
        <f t="shared" si="135"/>
        <v>-0.32594465921780813</v>
      </c>
      <c r="O171" s="66">
        <f t="shared" si="135"/>
        <v>-0.32594465921780813</v>
      </c>
      <c r="P171" s="66">
        <f t="shared" si="135"/>
        <v>-0.32594465921780813</v>
      </c>
      <c r="Q171" s="66">
        <f t="shared" si="135"/>
        <v>-0.32594465921780813</v>
      </c>
      <c r="R171" s="66">
        <f t="shared" si="135"/>
        <v>-0.32594465921780813</v>
      </c>
      <c r="S171" s="66">
        <f t="shared" si="135"/>
        <v>-0.32594465921780813</v>
      </c>
      <c r="T171" s="66">
        <f t="shared" si="135"/>
        <v>-0.32594465921780813</v>
      </c>
      <c r="U171" s="66">
        <f t="shared" si="135"/>
        <v>-0.32594465921780813</v>
      </c>
      <c r="V171" s="66">
        <f t="shared" si="135"/>
        <v>-0.32594465921780813</v>
      </c>
      <c r="W171" s="66">
        <f t="shared" si="135"/>
        <v>-0.32594465921780813</v>
      </c>
      <c r="X171" s="66">
        <f t="shared" si="135"/>
        <v>-0.32594465921780813</v>
      </c>
      <c r="Y171" s="66">
        <f t="shared" si="135"/>
        <v>-0.32594465921780813</v>
      </c>
      <c r="Z171" s="66">
        <f t="shared" si="135"/>
        <v>-0.32594465921780813</v>
      </c>
      <c r="AA171" s="66">
        <f t="shared" si="135"/>
        <v>-0.32594465921780813</v>
      </c>
      <c r="AB171" s="66">
        <f t="shared" si="135"/>
        <v>-0.32594465921780813</v>
      </c>
      <c r="AC171" s="66">
        <f t="shared" si="135"/>
        <v>-0.32594465921780813</v>
      </c>
    </row>
    <row r="172" spans="1:29" x14ac:dyDescent="0.25">
      <c r="A172" s="30" t="str">
        <f t="shared" si="131"/>
        <v>Opex fix (admin, crew, insurance)</v>
      </c>
      <c r="B172" s="66">
        <f>B142/B153</f>
        <v>10.068627450980392</v>
      </c>
      <c r="C172" s="66">
        <f t="shared" ref="C172:AC172" si="136">C142/C153</f>
        <v>10.068627450980392</v>
      </c>
      <c r="D172" s="66">
        <f t="shared" si="136"/>
        <v>10.068627450980392</v>
      </c>
      <c r="E172" s="66">
        <f t="shared" si="136"/>
        <v>10.068627450980392</v>
      </c>
      <c r="F172" s="66">
        <f t="shared" si="136"/>
        <v>10.068627450980392</v>
      </c>
      <c r="G172" s="66">
        <f t="shared" si="136"/>
        <v>10.068627450980392</v>
      </c>
      <c r="H172" s="66">
        <f t="shared" si="136"/>
        <v>10.068627450980392</v>
      </c>
      <c r="I172" s="66">
        <f t="shared" si="136"/>
        <v>10.068627450980392</v>
      </c>
      <c r="J172" s="66">
        <f t="shared" si="136"/>
        <v>10.068627450980392</v>
      </c>
      <c r="K172" s="66">
        <f t="shared" si="136"/>
        <v>10.068627450980392</v>
      </c>
      <c r="L172" s="66">
        <f t="shared" si="136"/>
        <v>10.068627450980392</v>
      </c>
      <c r="M172" s="66">
        <f t="shared" si="136"/>
        <v>10.068627450980392</v>
      </c>
      <c r="N172" s="66">
        <f t="shared" si="136"/>
        <v>10.068627450980392</v>
      </c>
      <c r="O172" s="66">
        <f t="shared" si="136"/>
        <v>10.068627450980392</v>
      </c>
      <c r="P172" s="66">
        <f t="shared" si="136"/>
        <v>10.068627450980392</v>
      </c>
      <c r="Q172" s="66">
        <f t="shared" si="136"/>
        <v>10.068627450980392</v>
      </c>
      <c r="R172" s="66">
        <f t="shared" si="136"/>
        <v>10.068627450980392</v>
      </c>
      <c r="S172" s="66">
        <f t="shared" si="136"/>
        <v>10.068627450980392</v>
      </c>
      <c r="T172" s="66">
        <f t="shared" si="136"/>
        <v>10.068627450980392</v>
      </c>
      <c r="U172" s="66">
        <f t="shared" si="136"/>
        <v>10.068627450980392</v>
      </c>
      <c r="V172" s="66">
        <f t="shared" si="136"/>
        <v>10.068627450980392</v>
      </c>
      <c r="W172" s="66">
        <f t="shared" si="136"/>
        <v>10.068627450980392</v>
      </c>
      <c r="X172" s="66">
        <f t="shared" si="136"/>
        <v>10.068627450980392</v>
      </c>
      <c r="Y172" s="66">
        <f t="shared" si="136"/>
        <v>10.068627450980392</v>
      </c>
      <c r="Z172" s="66">
        <f t="shared" si="136"/>
        <v>10.068627450980392</v>
      </c>
      <c r="AA172" s="66">
        <f t="shared" si="136"/>
        <v>10.068627450980392</v>
      </c>
      <c r="AB172" s="66">
        <f t="shared" si="136"/>
        <v>10.068627450980392</v>
      </c>
      <c r="AC172" s="66">
        <f t="shared" si="136"/>
        <v>10.068627450980392</v>
      </c>
    </row>
    <row r="173" spans="1:29" x14ac:dyDescent="0.25">
      <c r="A173" s="30" t="str">
        <f t="shared" si="131"/>
        <v>Opex maintenance &amp; repair</v>
      </c>
      <c r="B173" s="66">
        <f>B143/B153</f>
        <v>2.8235294117647056</v>
      </c>
      <c r="C173" s="66">
        <f t="shared" ref="C173:AC173" si="137">C143/C153</f>
        <v>2.8235294117647056</v>
      </c>
      <c r="D173" s="66">
        <f t="shared" si="137"/>
        <v>2.8235294117647056</v>
      </c>
      <c r="E173" s="66">
        <f t="shared" si="137"/>
        <v>2.8235294117647056</v>
      </c>
      <c r="F173" s="66">
        <f t="shared" si="137"/>
        <v>2.8235294117647056</v>
      </c>
      <c r="G173" s="66">
        <f t="shared" si="137"/>
        <v>2.8235294117647056</v>
      </c>
      <c r="H173" s="66">
        <f t="shared" si="137"/>
        <v>2.8235294117647056</v>
      </c>
      <c r="I173" s="66">
        <f t="shared" si="137"/>
        <v>2.8235294117647056</v>
      </c>
      <c r="J173" s="66">
        <f t="shared" si="137"/>
        <v>2.8235294117647056</v>
      </c>
      <c r="K173" s="66">
        <f t="shared" si="137"/>
        <v>2.8235294117647056</v>
      </c>
      <c r="L173" s="66">
        <f t="shared" si="137"/>
        <v>2.8235294117647056</v>
      </c>
      <c r="M173" s="66">
        <f t="shared" si="137"/>
        <v>2.8235294117647056</v>
      </c>
      <c r="N173" s="66">
        <f t="shared" si="137"/>
        <v>2.8235294117647056</v>
      </c>
      <c r="O173" s="66">
        <f t="shared" si="137"/>
        <v>2.8235294117647056</v>
      </c>
      <c r="P173" s="66">
        <f t="shared" si="137"/>
        <v>2.8235294117647056</v>
      </c>
      <c r="Q173" s="66">
        <f t="shared" si="137"/>
        <v>2.8235294117647056</v>
      </c>
      <c r="R173" s="66">
        <f t="shared" si="137"/>
        <v>2.8235294117647056</v>
      </c>
      <c r="S173" s="66">
        <f t="shared" si="137"/>
        <v>2.8235294117647056</v>
      </c>
      <c r="T173" s="66">
        <f t="shared" si="137"/>
        <v>2.8235294117647056</v>
      </c>
      <c r="U173" s="66">
        <f t="shared" si="137"/>
        <v>2.8235294117647056</v>
      </c>
      <c r="V173" s="66">
        <f t="shared" si="137"/>
        <v>2.8235294117647056</v>
      </c>
      <c r="W173" s="66">
        <f t="shared" si="137"/>
        <v>2.8235294117647056</v>
      </c>
      <c r="X173" s="66">
        <f t="shared" si="137"/>
        <v>2.8235294117647056</v>
      </c>
      <c r="Y173" s="66">
        <f t="shared" si="137"/>
        <v>2.8235294117647056</v>
      </c>
      <c r="Z173" s="66">
        <f t="shared" si="137"/>
        <v>2.8235294117647056</v>
      </c>
      <c r="AA173" s="66">
        <f t="shared" si="137"/>
        <v>2.8235294117647056</v>
      </c>
      <c r="AB173" s="66">
        <f t="shared" si="137"/>
        <v>2.8235294117647056</v>
      </c>
      <c r="AC173" s="66">
        <f t="shared" si="137"/>
        <v>2.8235294117647056</v>
      </c>
    </row>
    <row r="174" spans="1:29" x14ac:dyDescent="0.25">
      <c r="A174" s="30" t="str">
        <f t="shared" si="131"/>
        <v>Opex var (mode-fees)</v>
      </c>
      <c r="B174" s="66">
        <f>B144*B153/B153</f>
        <v>1.6886890630966982</v>
      </c>
      <c r="C174" s="66">
        <f t="shared" ref="C174:AC174" si="138">C144*C153/C153</f>
        <v>1.6886890630966982</v>
      </c>
      <c r="D174" s="66">
        <f t="shared" si="138"/>
        <v>1.6886890630966982</v>
      </c>
      <c r="E174" s="66">
        <f t="shared" si="138"/>
        <v>1.6886890630966982</v>
      </c>
      <c r="F174" s="66">
        <f t="shared" si="138"/>
        <v>1.6886890630966982</v>
      </c>
      <c r="G174" s="66">
        <f t="shared" si="138"/>
        <v>1.6886890630966982</v>
      </c>
      <c r="H174" s="66">
        <f t="shared" si="138"/>
        <v>1.6886890630966982</v>
      </c>
      <c r="I174" s="66">
        <f t="shared" si="138"/>
        <v>1.6886890630966982</v>
      </c>
      <c r="J174" s="66">
        <f t="shared" si="138"/>
        <v>1.6886890630966982</v>
      </c>
      <c r="K174" s="66">
        <f t="shared" si="138"/>
        <v>1.6886890630966982</v>
      </c>
      <c r="L174" s="66">
        <f t="shared" si="138"/>
        <v>1.6886890630966982</v>
      </c>
      <c r="M174" s="66">
        <f t="shared" si="138"/>
        <v>1.6886890630966982</v>
      </c>
      <c r="N174" s="66">
        <f t="shared" si="138"/>
        <v>1.6886890630966982</v>
      </c>
      <c r="O174" s="66">
        <f t="shared" si="138"/>
        <v>1.6886890630966982</v>
      </c>
      <c r="P174" s="66">
        <f t="shared" si="138"/>
        <v>1.6886890630966982</v>
      </c>
      <c r="Q174" s="66">
        <f t="shared" si="138"/>
        <v>1.6886890630966982</v>
      </c>
      <c r="R174" s="66">
        <f t="shared" si="138"/>
        <v>1.6886890630966982</v>
      </c>
      <c r="S174" s="66">
        <f t="shared" si="138"/>
        <v>1.6886890630966982</v>
      </c>
      <c r="T174" s="66">
        <f t="shared" si="138"/>
        <v>1.6886890630966982</v>
      </c>
      <c r="U174" s="66">
        <f t="shared" si="138"/>
        <v>1.6886890630966982</v>
      </c>
      <c r="V174" s="66">
        <f t="shared" si="138"/>
        <v>1.6886890630966982</v>
      </c>
      <c r="W174" s="66">
        <f t="shared" si="138"/>
        <v>1.6886890630966982</v>
      </c>
      <c r="X174" s="66">
        <f t="shared" si="138"/>
        <v>1.6886890630966982</v>
      </c>
      <c r="Y174" s="66">
        <f t="shared" si="138"/>
        <v>1.6886890630966982</v>
      </c>
      <c r="Z174" s="66">
        <f t="shared" si="138"/>
        <v>1.6886890630966982</v>
      </c>
      <c r="AA174" s="66">
        <f t="shared" si="138"/>
        <v>1.6886890630966982</v>
      </c>
      <c r="AB174" s="66">
        <f t="shared" si="138"/>
        <v>1.6886890630966982</v>
      </c>
      <c r="AC174" s="66">
        <f t="shared" si="138"/>
        <v>1.6886890630966982</v>
      </c>
    </row>
    <row r="175" spans="1:29" x14ac:dyDescent="0.25">
      <c r="A175" s="30" t="str">
        <f t="shared" si="131"/>
        <v>Fuel Cost</v>
      </c>
      <c r="B175" s="66">
        <f>B145*B146*B153/B153</f>
        <v>111.41874089596293</v>
      </c>
      <c r="C175" s="66">
        <f t="shared" ref="C175:AC175" si="139">C145*C146*C153/C153</f>
        <v>111.35659733346958</v>
      </c>
      <c r="D175" s="66">
        <f t="shared" si="139"/>
        <v>111.26765969348004</v>
      </c>
      <c r="E175" s="66">
        <f t="shared" si="139"/>
        <v>111.14046803336268</v>
      </c>
      <c r="F175" s="66">
        <f t="shared" si="139"/>
        <v>110.95876459510222</v>
      </c>
      <c r="G175" s="66">
        <f t="shared" si="139"/>
        <v>110.69960064898437</v>
      </c>
      <c r="H175" s="66">
        <f t="shared" si="139"/>
        <v>110.33082488592767</v>
      </c>
      <c r="I175" s="66">
        <f t="shared" si="139"/>
        <v>109.80789698019339</v>
      </c>
      <c r="J175" s="66">
        <f t="shared" si="139"/>
        <v>109.07015126918542</v>
      </c>
      <c r="K175" s="66">
        <f t="shared" si="139"/>
        <v>108.03706304586504</v>
      </c>
      <c r="L175" s="66">
        <f t="shared" si="139"/>
        <v>106.60592333147795</v>
      </c>
      <c r="M175" s="66">
        <f t="shared" si="139"/>
        <v>104.65376860427207</v>
      </c>
      <c r="N175" s="66">
        <f t="shared" si="139"/>
        <v>102.04828498254919</v>
      </c>
      <c r="O175" s="66">
        <f t="shared" si="139"/>
        <v>98.67354597555294</v>
      </c>
      <c r="P175" s="66">
        <f t="shared" si="139"/>
        <v>94.473817680494747</v>
      </c>
      <c r="Q175" s="66">
        <f t="shared" si="139"/>
        <v>89.508109521295069</v>
      </c>
      <c r="R175" s="66">
        <f t="shared" si="139"/>
        <v>83.990066180089855</v>
      </c>
      <c r="S175" s="66">
        <f t="shared" si="139"/>
        <v>78.276460509373933</v>
      </c>
      <c r="T175" s="66">
        <f t="shared" si="139"/>
        <v>72.786719895607476</v>
      </c>
      <c r="U175" s="66">
        <f t="shared" si="139"/>
        <v>67.885223574811775</v>
      </c>
      <c r="V175" s="66">
        <f t="shared" si="139"/>
        <v>63.79151444481969</v>
      </c>
      <c r="W175" s="66">
        <f t="shared" si="139"/>
        <v>60.560800034248587</v>
      </c>
      <c r="X175" s="66">
        <f t="shared" si="139"/>
        <v>58.124105988890307</v>
      </c>
      <c r="Y175" s="66">
        <f t="shared" si="139"/>
        <v>56.348663916424272</v>
      </c>
      <c r="Z175" s="66">
        <f t="shared" si="139"/>
        <v>55.087416625877268</v>
      </c>
      <c r="AA175" s="66">
        <f t="shared" si="139"/>
        <v>54.207527837269033</v>
      </c>
      <c r="AB175" s="66">
        <f t="shared" si="139"/>
        <v>53.601425334443761</v>
      </c>
      <c r="AC175" s="66">
        <f t="shared" si="139"/>
        <v>53.187559966725352</v>
      </c>
    </row>
    <row r="176" spans="1:29" ht="15.75" thickBot="1" x14ac:dyDescent="0.3">
      <c r="A176" s="59" t="str">
        <f t="shared" ref="A176" si="140">A164</f>
        <v>Emission Cost</v>
      </c>
      <c r="B176" s="66">
        <f>B147</f>
        <v>0</v>
      </c>
      <c r="C176" s="66">
        <f t="shared" ref="C176:AC176" si="141">C147</f>
        <v>0</v>
      </c>
      <c r="D176" s="66">
        <f t="shared" si="141"/>
        <v>0</v>
      </c>
      <c r="E176" s="66">
        <f t="shared" si="141"/>
        <v>0</v>
      </c>
      <c r="F176" s="66">
        <f t="shared" si="141"/>
        <v>0</v>
      </c>
      <c r="G176" s="66">
        <f t="shared" si="141"/>
        <v>0</v>
      </c>
      <c r="H176" s="66">
        <f t="shared" si="141"/>
        <v>0</v>
      </c>
      <c r="I176" s="66">
        <f t="shared" si="141"/>
        <v>0</v>
      </c>
      <c r="J176" s="66">
        <f t="shared" si="141"/>
        <v>0</v>
      </c>
      <c r="K176" s="66">
        <f t="shared" si="141"/>
        <v>0</v>
      </c>
      <c r="L176" s="66">
        <f t="shared" si="141"/>
        <v>0</v>
      </c>
      <c r="M176" s="66">
        <f t="shared" si="141"/>
        <v>0</v>
      </c>
      <c r="N176" s="66">
        <f t="shared" si="141"/>
        <v>0</v>
      </c>
      <c r="O176" s="66">
        <f t="shared" si="141"/>
        <v>0</v>
      </c>
      <c r="P176" s="66">
        <f t="shared" si="141"/>
        <v>0</v>
      </c>
      <c r="Q176" s="66">
        <f t="shared" si="141"/>
        <v>0</v>
      </c>
      <c r="R176" s="66">
        <f t="shared" si="141"/>
        <v>0</v>
      </c>
      <c r="S176" s="66">
        <f t="shared" si="141"/>
        <v>0</v>
      </c>
      <c r="T176" s="66">
        <f t="shared" si="141"/>
        <v>0</v>
      </c>
      <c r="U176" s="66">
        <f t="shared" si="141"/>
        <v>0</v>
      </c>
      <c r="V176" s="66">
        <f t="shared" si="141"/>
        <v>0</v>
      </c>
      <c r="W176" s="66">
        <f t="shared" si="141"/>
        <v>0</v>
      </c>
      <c r="X176" s="66">
        <f t="shared" si="141"/>
        <v>0</v>
      </c>
      <c r="Y176" s="66">
        <f t="shared" si="141"/>
        <v>0</v>
      </c>
      <c r="Z176" s="66">
        <f t="shared" si="141"/>
        <v>0</v>
      </c>
      <c r="AA176" s="66">
        <f t="shared" si="141"/>
        <v>0</v>
      </c>
      <c r="AB176" s="66">
        <f t="shared" si="141"/>
        <v>0</v>
      </c>
      <c r="AC176" s="66">
        <f t="shared" si="141"/>
        <v>0</v>
      </c>
    </row>
    <row r="177" spans="1:29" ht="15.75" thickBot="1" x14ac:dyDescent="0.3">
      <c r="A177" s="31" t="s">
        <v>63</v>
      </c>
      <c r="B177" s="76">
        <f>B168+B169+B170-B171+B172+B173+B174+B175+B176</f>
        <v>148.14621355544864</v>
      </c>
      <c r="C177" s="76">
        <f t="shared" ref="C177:AC177" si="142">C168+C169+C170-C171+C172+C173+C174+C175+C176</f>
        <v>148.07645144523417</v>
      </c>
      <c r="D177" s="76">
        <f t="shared" si="142"/>
        <v>147.97660802387134</v>
      </c>
      <c r="E177" s="76">
        <f t="shared" si="142"/>
        <v>147.83381487657064</v>
      </c>
      <c r="F177" s="76">
        <f t="shared" si="142"/>
        <v>147.62981347048614</v>
      </c>
      <c r="G177" s="76">
        <f t="shared" si="142"/>
        <v>147.33882550549268</v>
      </c>
      <c r="H177" s="76">
        <f t="shared" si="142"/>
        <v>146.92472453227072</v>
      </c>
      <c r="I177" s="76">
        <f t="shared" si="142"/>
        <v>146.33744132555165</v>
      </c>
      <c r="J177" s="76">
        <f t="shared" si="142"/>
        <v>145.50873558075131</v>
      </c>
      <c r="K177" s="76">
        <f t="shared" si="142"/>
        <v>144.34794111104134</v>
      </c>
      <c r="L177" s="76">
        <f t="shared" si="142"/>
        <v>142.73924335536978</v>
      </c>
      <c r="M177" s="76">
        <f t="shared" si="142"/>
        <v>140.54366319602241</v>
      </c>
      <c r="N177" s="76">
        <f t="shared" si="142"/>
        <v>137.61104187791611</v>
      </c>
      <c r="O177" s="76">
        <f t="shared" si="142"/>
        <v>133.80867070339161</v>
      </c>
      <c r="P177" s="76">
        <f t="shared" si="142"/>
        <v>129.07041197254927</v>
      </c>
      <c r="Q177" s="76">
        <f t="shared" si="142"/>
        <v>123.4584827489272</v>
      </c>
      <c r="R177" s="76">
        <f t="shared" si="142"/>
        <v>117.20970965340442</v>
      </c>
      <c r="S177" s="76">
        <f t="shared" si="142"/>
        <v>110.72467557916417</v>
      </c>
      <c r="T177" s="76">
        <f t="shared" si="142"/>
        <v>104.4786868299384</v>
      </c>
      <c r="U177" s="76">
        <f t="shared" si="142"/>
        <v>98.888762265159372</v>
      </c>
      <c r="V177" s="76">
        <f t="shared" si="142"/>
        <v>94.20998716184863</v>
      </c>
      <c r="W177" s="76">
        <f t="shared" si="142"/>
        <v>90.510739686028586</v>
      </c>
      <c r="X177" s="76">
        <f t="shared" si="142"/>
        <v>87.716534116903958</v>
      </c>
      <c r="Y177" s="76">
        <f t="shared" si="142"/>
        <v>85.678292402004018</v>
      </c>
      <c r="Z177" s="76">
        <f t="shared" si="142"/>
        <v>84.229147168950973</v>
      </c>
      <c r="AA177" s="76">
        <f t="shared" si="142"/>
        <v>83.217569671348485</v>
      </c>
      <c r="AB177" s="76">
        <f t="shared" si="142"/>
        <v>82.520462176387554</v>
      </c>
      <c r="AC177" s="76">
        <f t="shared" si="142"/>
        <v>82.044317557598021</v>
      </c>
    </row>
    <row r="178" spans="1:29" ht="15.75" thickBot="1" x14ac:dyDescent="0.3"/>
    <row r="179" spans="1:29" ht="15.75" thickBot="1" x14ac:dyDescent="0.3">
      <c r="A179" s="26" t="s">
        <v>208</v>
      </c>
      <c r="B179" s="27">
        <v>2023</v>
      </c>
      <c r="C179" s="27">
        <v>2024</v>
      </c>
      <c r="D179" s="27">
        <v>2025</v>
      </c>
      <c r="E179" s="27">
        <v>2026</v>
      </c>
      <c r="F179" s="27">
        <v>2027</v>
      </c>
      <c r="G179" s="27">
        <v>2028</v>
      </c>
      <c r="H179" s="27">
        <v>2029</v>
      </c>
      <c r="I179" s="27">
        <v>2030</v>
      </c>
      <c r="J179" s="27">
        <v>2031</v>
      </c>
      <c r="K179" s="27">
        <v>2032</v>
      </c>
      <c r="L179" s="27">
        <v>2033</v>
      </c>
      <c r="M179" s="27">
        <v>2034</v>
      </c>
      <c r="N179" s="27">
        <v>2035</v>
      </c>
      <c r="O179" s="27">
        <v>2036</v>
      </c>
      <c r="P179" s="27">
        <v>2037</v>
      </c>
      <c r="Q179" s="27">
        <v>2038</v>
      </c>
      <c r="R179" s="27">
        <v>2039</v>
      </c>
      <c r="S179" s="27">
        <v>2040</v>
      </c>
      <c r="T179" s="27">
        <v>2041</v>
      </c>
      <c r="U179" s="27">
        <v>2042</v>
      </c>
      <c r="V179" s="27">
        <v>2043</v>
      </c>
      <c r="W179" s="27">
        <v>2044</v>
      </c>
      <c r="X179" s="27">
        <v>2045</v>
      </c>
      <c r="Y179" s="27">
        <v>2046</v>
      </c>
      <c r="Z179" s="27">
        <v>2047</v>
      </c>
      <c r="AA179" s="27">
        <v>2048</v>
      </c>
      <c r="AB179" s="27">
        <v>2049</v>
      </c>
      <c r="AC179" s="28">
        <v>2050</v>
      </c>
    </row>
    <row r="180" spans="1:29" x14ac:dyDescent="0.25">
      <c r="A180" s="29" t="str">
        <f t="shared" ref="A180:A187" si="143">A156</f>
        <v>Capex vehicle</v>
      </c>
      <c r="B180" s="65">
        <f>((1+B141)^B148)*B141/(((1+B141)^B148)-1)*(B137)/B153/(B150)</f>
        <v>2.0676718491395704E-3</v>
      </c>
      <c r="C180" s="65">
        <f t="shared" ref="C180:AC180" si="144">((1+C141)^C148)*C141/(((1+C141)^C148)-1)*(C137)/C153/(C150)</f>
        <v>2.0668853169190406E-3</v>
      </c>
      <c r="D180" s="65">
        <f t="shared" si="144"/>
        <v>2.0657594135639443E-3</v>
      </c>
      <c r="E180" s="65">
        <f t="shared" si="144"/>
        <v>2.064148729637416E-3</v>
      </c>
      <c r="F180" s="65">
        <f t="shared" si="144"/>
        <v>2.0618467068913536E-3</v>
      </c>
      <c r="G180" s="65">
        <f t="shared" si="144"/>
        <v>2.0585612229449763E-3</v>
      </c>
      <c r="H180" s="65">
        <f t="shared" si="144"/>
        <v>2.0538818877878949E-3</v>
      </c>
      <c r="I180" s="65">
        <f t="shared" si="144"/>
        <v>2.0472379026559013E-3</v>
      </c>
      <c r="J180" s="65">
        <f t="shared" si="144"/>
        <v>2.0378472681180375E-3</v>
      </c>
      <c r="K180" s="65">
        <f t="shared" si="144"/>
        <v>2.0246629866479565E-3</v>
      </c>
      <c r="L180" s="65">
        <f t="shared" si="144"/>
        <v>2.0063320493621663E-3</v>
      </c>
      <c r="M180" s="65">
        <f t="shared" si="144"/>
        <v>1.9812010201050753E-3</v>
      </c>
      <c r="N180" s="65">
        <f t="shared" si="144"/>
        <v>1.9474276097157688E-3</v>
      </c>
      <c r="O180" s="65">
        <f t="shared" si="144"/>
        <v>1.9032792377938971E-3</v>
      </c>
      <c r="P180" s="65">
        <f t="shared" si="144"/>
        <v>1.8476818254016762E-3</v>
      </c>
      <c r="Q180" s="65">
        <f t="shared" si="144"/>
        <v>1.7809665264549839E-3</v>
      </c>
      <c r="R180" s="65">
        <f t="shared" si="144"/>
        <v>1.7055266240864123E-3</v>
      </c>
      <c r="S180" s="65">
        <f t="shared" si="144"/>
        <v>1.6258850286780425E-3</v>
      </c>
      <c r="T180" s="65">
        <f t="shared" si="144"/>
        <v>1.547810630901883E-3</v>
      </c>
      <c r="U180" s="65">
        <f t="shared" si="144"/>
        <v>1.4767378995576251E-3</v>
      </c>
      <c r="V180" s="65">
        <f t="shared" si="144"/>
        <v>1.4163361988665782E-3</v>
      </c>
      <c r="W180" s="65">
        <f t="shared" si="144"/>
        <v>1.3679652539447613E-3</v>
      </c>
      <c r="X180" s="65">
        <f t="shared" si="144"/>
        <v>1.3310560761136767E-3</v>
      </c>
      <c r="Y180" s="65">
        <f t="shared" si="144"/>
        <v>1.3039248702874885E-3</v>
      </c>
      <c r="Z180" s="65">
        <f t="shared" si="144"/>
        <v>1.2845264506198121E-3</v>
      </c>
      <c r="AA180" s="65">
        <f t="shared" si="144"/>
        <v>1.270931023184608E-3</v>
      </c>
      <c r="AB180" s="65">
        <f t="shared" si="144"/>
        <v>1.2615357471866049E-3</v>
      </c>
      <c r="AC180" s="65">
        <f t="shared" si="144"/>
        <v>1.2551060916366106E-3</v>
      </c>
    </row>
    <row r="181" spans="1:29" x14ac:dyDescent="0.25">
      <c r="A181" s="30" t="str">
        <f t="shared" si="143"/>
        <v>Residual value (vehicle)</v>
      </c>
      <c r="B181" s="68">
        <f>((1+B141)^B148)*B141/(((1+B141)^B148)-1)*(B138)/B153/(B150)</f>
        <v>-1.0351994625618128E-4</v>
      </c>
      <c r="C181" s="68">
        <f t="shared" ref="C181:AC181" si="145">((1+C141)^C148)*C141/(((1+C141)^C148)-1)*(C138)/C153/(C150)</f>
        <v>-1.0353960956169452E-4</v>
      </c>
      <c r="D181" s="68">
        <f t="shared" si="145"/>
        <v>-1.0356775714557191E-4</v>
      </c>
      <c r="E181" s="68">
        <f t="shared" si="145"/>
        <v>-1.0360802424373513E-4</v>
      </c>
      <c r="F181" s="68">
        <f t="shared" si="145"/>
        <v>-1.0366557481238669E-4</v>
      </c>
      <c r="G181" s="68">
        <f t="shared" si="145"/>
        <v>-1.0374771191104613E-4</v>
      </c>
      <c r="H181" s="68">
        <f t="shared" si="145"/>
        <v>-1.0386469528997317E-4</v>
      </c>
      <c r="I181" s="68">
        <f t="shared" si="145"/>
        <v>-1.0403079491827298E-4</v>
      </c>
      <c r="J181" s="68">
        <f t="shared" si="145"/>
        <v>-1.042655607817196E-4</v>
      </c>
      <c r="K181" s="68">
        <f t="shared" si="145"/>
        <v>-1.0459516781847161E-4</v>
      </c>
      <c r="L181" s="68">
        <f t="shared" si="145"/>
        <v>-1.0505344125061638E-4</v>
      </c>
      <c r="M181" s="68">
        <f t="shared" si="145"/>
        <v>-1.0568171698204363E-4</v>
      </c>
      <c r="N181" s="68">
        <f t="shared" si="145"/>
        <v>-1.0652605224177631E-4</v>
      </c>
      <c r="O181" s="68">
        <f t="shared" si="145"/>
        <v>-1.076297615398231E-4</v>
      </c>
      <c r="P181" s="68">
        <f t="shared" si="145"/>
        <v>-1.0901969684962864E-4</v>
      </c>
      <c r="Q181" s="68">
        <f t="shared" si="145"/>
        <v>-1.1068757932329594E-4</v>
      </c>
      <c r="R181" s="68">
        <f t="shared" si="145"/>
        <v>-1.1257357688251022E-4</v>
      </c>
      <c r="S181" s="68">
        <f t="shared" si="145"/>
        <v>-1.1456461676771947E-4</v>
      </c>
      <c r="T181" s="68">
        <f t="shared" si="145"/>
        <v>-1.1651647671212345E-4</v>
      </c>
      <c r="U181" s="68">
        <f t="shared" si="145"/>
        <v>-1.182932949957299E-4</v>
      </c>
      <c r="V181" s="68">
        <f t="shared" si="145"/>
        <v>-1.1980333751300609E-4</v>
      </c>
      <c r="W181" s="68">
        <f t="shared" si="145"/>
        <v>-1.210126111360515E-4</v>
      </c>
      <c r="X181" s="68">
        <f t="shared" si="145"/>
        <v>-1.2193534058182861E-4</v>
      </c>
      <c r="Y181" s="68">
        <f t="shared" si="145"/>
        <v>-1.2261362072748334E-4</v>
      </c>
      <c r="Z181" s="68">
        <f t="shared" si="145"/>
        <v>-1.2309858121917525E-4</v>
      </c>
      <c r="AA181" s="68">
        <f t="shared" si="145"/>
        <v>-1.2343846690505536E-4</v>
      </c>
      <c r="AB181" s="68">
        <f t="shared" si="145"/>
        <v>-1.2367334880500542E-4</v>
      </c>
      <c r="AC181" s="68">
        <f t="shared" si="145"/>
        <v>-1.2383409019375524E-4</v>
      </c>
    </row>
    <row r="182" spans="1:29" x14ac:dyDescent="0.25">
      <c r="A182" s="30" t="str">
        <f t="shared" si="143"/>
        <v>Capex costumization</v>
      </c>
      <c r="B182" s="66">
        <f>((1+B141)^B149)*B141/(((1+B141)^B149)-1)*(B139)/B153/(B150)</f>
        <v>3.4491498329926784E-4</v>
      </c>
      <c r="C182" s="66">
        <f t="shared" ref="C182:AC182" si="146">((1+C141)^C149)*C141/(((1+C141)^C149)-1)*(C139)/C153/(C150)</f>
        <v>3.4491498329926784E-4</v>
      </c>
      <c r="D182" s="66">
        <f t="shared" si="146"/>
        <v>3.4491498329926784E-4</v>
      </c>
      <c r="E182" s="66">
        <f t="shared" si="146"/>
        <v>3.4491498329926784E-4</v>
      </c>
      <c r="F182" s="66">
        <f t="shared" si="146"/>
        <v>3.4491498329926784E-4</v>
      </c>
      <c r="G182" s="66">
        <f t="shared" si="146"/>
        <v>3.4491498329926784E-4</v>
      </c>
      <c r="H182" s="66">
        <f t="shared" si="146"/>
        <v>3.4491498329926784E-4</v>
      </c>
      <c r="I182" s="66">
        <f t="shared" si="146"/>
        <v>3.4491498329926784E-4</v>
      </c>
      <c r="J182" s="66">
        <f t="shared" si="146"/>
        <v>3.4491498329926784E-4</v>
      </c>
      <c r="K182" s="66">
        <f t="shared" si="146"/>
        <v>3.4491498329926784E-4</v>
      </c>
      <c r="L182" s="66">
        <f t="shared" si="146"/>
        <v>3.4491498329926784E-4</v>
      </c>
      <c r="M182" s="66">
        <f t="shared" si="146"/>
        <v>3.4491498329926784E-4</v>
      </c>
      <c r="N182" s="66">
        <f t="shared" si="146"/>
        <v>3.4491498329926784E-4</v>
      </c>
      <c r="O182" s="66">
        <f t="shared" si="146"/>
        <v>3.4491498329926784E-4</v>
      </c>
      <c r="P182" s="66">
        <f t="shared" si="146"/>
        <v>3.4491498329926784E-4</v>
      </c>
      <c r="Q182" s="66">
        <f t="shared" si="146"/>
        <v>3.4491498329926784E-4</v>
      </c>
      <c r="R182" s="66">
        <f t="shared" si="146"/>
        <v>3.4491498329926784E-4</v>
      </c>
      <c r="S182" s="66">
        <f t="shared" si="146"/>
        <v>3.4491498329926784E-4</v>
      </c>
      <c r="T182" s="66">
        <f t="shared" si="146"/>
        <v>3.4491498329926784E-4</v>
      </c>
      <c r="U182" s="66">
        <f t="shared" si="146"/>
        <v>3.4491498329926784E-4</v>
      </c>
      <c r="V182" s="66">
        <f t="shared" si="146"/>
        <v>3.4491498329926784E-4</v>
      </c>
      <c r="W182" s="66">
        <f t="shared" si="146"/>
        <v>3.4491498329926784E-4</v>
      </c>
      <c r="X182" s="66">
        <f t="shared" si="146"/>
        <v>3.4491498329926784E-4</v>
      </c>
      <c r="Y182" s="66">
        <f t="shared" si="146"/>
        <v>3.4491498329926784E-4</v>
      </c>
      <c r="Z182" s="66">
        <f t="shared" si="146"/>
        <v>3.4491498329926784E-4</v>
      </c>
      <c r="AA182" s="66">
        <f t="shared" si="146"/>
        <v>3.4491498329926784E-4</v>
      </c>
      <c r="AB182" s="66">
        <f t="shared" si="146"/>
        <v>3.4491498329926784E-4</v>
      </c>
      <c r="AC182" s="66">
        <f t="shared" si="146"/>
        <v>3.4491498329926784E-4</v>
      </c>
    </row>
    <row r="183" spans="1:29" x14ac:dyDescent="0.25">
      <c r="A183" s="30" t="str">
        <f t="shared" si="143"/>
        <v>Residual value (costumization)</v>
      </c>
      <c r="B183" s="69">
        <f>((1+B141)^B149)*B141/(((1+B141)^B149)-1)*(B140)/B153/(B150)</f>
        <v>-3.4491498329926788E-5</v>
      </c>
      <c r="C183" s="69">
        <f t="shared" ref="C183:AC183" si="147">((1+C141)^C149)*C141/(((1+C141)^C149)-1)*(C140)/C153/(C150)</f>
        <v>-3.4491498329926788E-5</v>
      </c>
      <c r="D183" s="69">
        <f t="shared" si="147"/>
        <v>-3.4491498329926788E-5</v>
      </c>
      <c r="E183" s="69">
        <f t="shared" si="147"/>
        <v>-3.4491498329926788E-5</v>
      </c>
      <c r="F183" s="69">
        <f t="shared" si="147"/>
        <v>-3.4491498329926788E-5</v>
      </c>
      <c r="G183" s="69">
        <f t="shared" si="147"/>
        <v>-3.4491498329926788E-5</v>
      </c>
      <c r="H183" s="69">
        <f t="shared" si="147"/>
        <v>-3.4491498329926788E-5</v>
      </c>
      <c r="I183" s="69">
        <f t="shared" si="147"/>
        <v>-3.4491498329926788E-5</v>
      </c>
      <c r="J183" s="69">
        <f t="shared" si="147"/>
        <v>-3.4491498329926788E-5</v>
      </c>
      <c r="K183" s="69">
        <f t="shared" si="147"/>
        <v>-3.4491498329926788E-5</v>
      </c>
      <c r="L183" s="69">
        <f t="shared" si="147"/>
        <v>-3.4491498329926788E-5</v>
      </c>
      <c r="M183" s="69">
        <f t="shared" si="147"/>
        <v>-3.4491498329926788E-5</v>
      </c>
      <c r="N183" s="69">
        <f t="shared" si="147"/>
        <v>-3.4491498329926788E-5</v>
      </c>
      <c r="O183" s="69">
        <f t="shared" si="147"/>
        <v>-3.4491498329926788E-5</v>
      </c>
      <c r="P183" s="69">
        <f t="shared" si="147"/>
        <v>-3.4491498329926788E-5</v>
      </c>
      <c r="Q183" s="69">
        <f t="shared" si="147"/>
        <v>-3.4491498329926788E-5</v>
      </c>
      <c r="R183" s="69">
        <f t="shared" si="147"/>
        <v>-3.4491498329926788E-5</v>
      </c>
      <c r="S183" s="69">
        <f t="shared" si="147"/>
        <v>-3.4491498329926788E-5</v>
      </c>
      <c r="T183" s="69">
        <f t="shared" si="147"/>
        <v>-3.4491498329926788E-5</v>
      </c>
      <c r="U183" s="69">
        <f t="shared" si="147"/>
        <v>-3.4491498329926788E-5</v>
      </c>
      <c r="V183" s="69">
        <f t="shared" si="147"/>
        <v>-3.4491498329926788E-5</v>
      </c>
      <c r="W183" s="69">
        <f t="shared" si="147"/>
        <v>-3.4491498329926788E-5</v>
      </c>
      <c r="X183" s="69">
        <f t="shared" si="147"/>
        <v>-3.4491498329926788E-5</v>
      </c>
      <c r="Y183" s="69">
        <f t="shared" si="147"/>
        <v>-3.4491498329926788E-5</v>
      </c>
      <c r="Z183" s="69">
        <f t="shared" si="147"/>
        <v>-3.4491498329926788E-5</v>
      </c>
      <c r="AA183" s="69">
        <f t="shared" si="147"/>
        <v>-3.4491498329926788E-5</v>
      </c>
      <c r="AB183" s="69">
        <f t="shared" si="147"/>
        <v>-3.4491498329926788E-5</v>
      </c>
      <c r="AC183" s="69">
        <f t="shared" si="147"/>
        <v>-3.4491498329926788E-5</v>
      </c>
    </row>
    <row r="184" spans="1:29" x14ac:dyDescent="0.25">
      <c r="A184" s="30" t="str">
        <f t="shared" si="143"/>
        <v>Opex fix (admin, crew, insurance)</v>
      </c>
      <c r="B184" s="66">
        <f>B142/B153/(B150)</f>
        <v>1.0654632223259673E-3</v>
      </c>
      <c r="C184" s="66">
        <f t="shared" ref="C184:AC184" si="148">C142/C153/(C150)</f>
        <v>1.0654632223259673E-3</v>
      </c>
      <c r="D184" s="66">
        <f t="shared" si="148"/>
        <v>1.0654632223259673E-3</v>
      </c>
      <c r="E184" s="66">
        <f t="shared" si="148"/>
        <v>1.0654632223259673E-3</v>
      </c>
      <c r="F184" s="66">
        <f t="shared" si="148"/>
        <v>1.0654632223259673E-3</v>
      </c>
      <c r="G184" s="66">
        <f t="shared" si="148"/>
        <v>1.0654632223259673E-3</v>
      </c>
      <c r="H184" s="66">
        <f t="shared" si="148"/>
        <v>1.0654632223259673E-3</v>
      </c>
      <c r="I184" s="66">
        <f t="shared" si="148"/>
        <v>1.0654632223259673E-3</v>
      </c>
      <c r="J184" s="66">
        <f t="shared" si="148"/>
        <v>1.0654632223259673E-3</v>
      </c>
      <c r="K184" s="66">
        <f t="shared" si="148"/>
        <v>1.0654632223259673E-3</v>
      </c>
      <c r="L184" s="66">
        <f t="shared" si="148"/>
        <v>1.0654632223259673E-3</v>
      </c>
      <c r="M184" s="66">
        <f t="shared" si="148"/>
        <v>1.0654632223259673E-3</v>
      </c>
      <c r="N184" s="66">
        <f t="shared" si="148"/>
        <v>1.0654632223259673E-3</v>
      </c>
      <c r="O184" s="66">
        <f t="shared" si="148"/>
        <v>1.0654632223259673E-3</v>
      </c>
      <c r="P184" s="66">
        <f t="shared" si="148"/>
        <v>1.0654632223259673E-3</v>
      </c>
      <c r="Q184" s="66">
        <f t="shared" si="148"/>
        <v>1.0654632223259673E-3</v>
      </c>
      <c r="R184" s="66">
        <f t="shared" si="148"/>
        <v>1.0654632223259673E-3</v>
      </c>
      <c r="S184" s="66">
        <f t="shared" si="148"/>
        <v>1.0654632223259673E-3</v>
      </c>
      <c r="T184" s="66">
        <f t="shared" si="148"/>
        <v>1.0654632223259673E-3</v>
      </c>
      <c r="U184" s="66">
        <f t="shared" si="148"/>
        <v>1.0654632223259673E-3</v>
      </c>
      <c r="V184" s="66">
        <f t="shared" si="148"/>
        <v>1.0654632223259673E-3</v>
      </c>
      <c r="W184" s="66">
        <f t="shared" si="148"/>
        <v>1.0654632223259673E-3</v>
      </c>
      <c r="X184" s="66">
        <f t="shared" si="148"/>
        <v>1.0654632223259673E-3</v>
      </c>
      <c r="Y184" s="66">
        <f t="shared" si="148"/>
        <v>1.0654632223259673E-3</v>
      </c>
      <c r="Z184" s="66">
        <f t="shared" si="148"/>
        <v>1.0654632223259673E-3</v>
      </c>
      <c r="AA184" s="66">
        <f t="shared" si="148"/>
        <v>1.0654632223259673E-3</v>
      </c>
      <c r="AB184" s="66">
        <f t="shared" si="148"/>
        <v>1.0654632223259673E-3</v>
      </c>
      <c r="AC184" s="66">
        <f t="shared" si="148"/>
        <v>1.0654632223259673E-3</v>
      </c>
    </row>
    <row r="185" spans="1:29" x14ac:dyDescent="0.25">
      <c r="A185" s="30" t="str">
        <f t="shared" si="143"/>
        <v>Opex maintenance &amp; repair</v>
      </c>
      <c r="B185" s="66">
        <f>B143/B153/(B150)</f>
        <v>2.9878618113912231E-4</v>
      </c>
      <c r="C185" s="66">
        <f t="shared" ref="C185:AC185" si="149">C143/C153/(C150)</f>
        <v>2.9878618113912231E-4</v>
      </c>
      <c r="D185" s="66">
        <f t="shared" si="149"/>
        <v>2.9878618113912231E-4</v>
      </c>
      <c r="E185" s="66">
        <f t="shared" si="149"/>
        <v>2.9878618113912231E-4</v>
      </c>
      <c r="F185" s="66">
        <f t="shared" si="149"/>
        <v>2.9878618113912231E-4</v>
      </c>
      <c r="G185" s="66">
        <f t="shared" si="149"/>
        <v>2.9878618113912231E-4</v>
      </c>
      <c r="H185" s="66">
        <f t="shared" si="149"/>
        <v>2.9878618113912231E-4</v>
      </c>
      <c r="I185" s="66">
        <f t="shared" si="149"/>
        <v>2.9878618113912231E-4</v>
      </c>
      <c r="J185" s="66">
        <f t="shared" si="149"/>
        <v>2.9878618113912231E-4</v>
      </c>
      <c r="K185" s="66">
        <f t="shared" si="149"/>
        <v>2.9878618113912231E-4</v>
      </c>
      <c r="L185" s="66">
        <f t="shared" si="149"/>
        <v>2.9878618113912231E-4</v>
      </c>
      <c r="M185" s="66">
        <f t="shared" si="149"/>
        <v>2.9878618113912231E-4</v>
      </c>
      <c r="N185" s="66">
        <f t="shared" si="149"/>
        <v>2.9878618113912231E-4</v>
      </c>
      <c r="O185" s="66">
        <f t="shared" si="149"/>
        <v>2.9878618113912231E-4</v>
      </c>
      <c r="P185" s="66">
        <f t="shared" si="149"/>
        <v>2.9878618113912231E-4</v>
      </c>
      <c r="Q185" s="66">
        <f t="shared" si="149"/>
        <v>2.9878618113912231E-4</v>
      </c>
      <c r="R185" s="66">
        <f t="shared" si="149"/>
        <v>2.9878618113912231E-4</v>
      </c>
      <c r="S185" s="66">
        <f t="shared" si="149"/>
        <v>2.9878618113912231E-4</v>
      </c>
      <c r="T185" s="66">
        <f t="shared" si="149"/>
        <v>2.9878618113912231E-4</v>
      </c>
      <c r="U185" s="66">
        <f t="shared" si="149"/>
        <v>2.9878618113912231E-4</v>
      </c>
      <c r="V185" s="66">
        <f t="shared" si="149"/>
        <v>2.9878618113912231E-4</v>
      </c>
      <c r="W185" s="66">
        <f t="shared" si="149"/>
        <v>2.9878618113912231E-4</v>
      </c>
      <c r="X185" s="66">
        <f t="shared" si="149"/>
        <v>2.9878618113912231E-4</v>
      </c>
      <c r="Y185" s="66">
        <f t="shared" si="149"/>
        <v>2.9878618113912231E-4</v>
      </c>
      <c r="Z185" s="66">
        <f t="shared" si="149"/>
        <v>2.9878618113912231E-4</v>
      </c>
      <c r="AA185" s="66">
        <f t="shared" si="149"/>
        <v>2.9878618113912231E-4</v>
      </c>
      <c r="AB185" s="66">
        <f t="shared" si="149"/>
        <v>2.9878618113912231E-4</v>
      </c>
      <c r="AC185" s="66">
        <f t="shared" si="149"/>
        <v>2.9878618113912231E-4</v>
      </c>
    </row>
    <row r="186" spans="1:29" x14ac:dyDescent="0.25">
      <c r="A186" s="30" t="str">
        <f t="shared" si="143"/>
        <v>Opex var (mode-fees)</v>
      </c>
      <c r="B186" s="66">
        <f>B144*B153/B153/(B150)</f>
        <v>1.7869725535414797E-4</v>
      </c>
      <c r="C186" s="66">
        <f t="shared" ref="C186:AC186" si="150">C144*C153/C153/(C150)</f>
        <v>1.7869725535414797E-4</v>
      </c>
      <c r="D186" s="66">
        <f t="shared" si="150"/>
        <v>1.7869725535414797E-4</v>
      </c>
      <c r="E186" s="66">
        <f t="shared" si="150"/>
        <v>1.7869725535414797E-4</v>
      </c>
      <c r="F186" s="66">
        <f t="shared" si="150"/>
        <v>1.7869725535414797E-4</v>
      </c>
      <c r="G186" s="66">
        <f t="shared" si="150"/>
        <v>1.7869725535414797E-4</v>
      </c>
      <c r="H186" s="66">
        <f t="shared" si="150"/>
        <v>1.7869725535414797E-4</v>
      </c>
      <c r="I186" s="66">
        <f t="shared" si="150"/>
        <v>1.7869725535414797E-4</v>
      </c>
      <c r="J186" s="66">
        <f t="shared" si="150"/>
        <v>1.7869725535414797E-4</v>
      </c>
      <c r="K186" s="66">
        <f t="shared" si="150"/>
        <v>1.7869725535414797E-4</v>
      </c>
      <c r="L186" s="66">
        <f t="shared" si="150"/>
        <v>1.7869725535414797E-4</v>
      </c>
      <c r="M186" s="66">
        <f t="shared" si="150"/>
        <v>1.7869725535414797E-4</v>
      </c>
      <c r="N186" s="66">
        <f t="shared" si="150"/>
        <v>1.7869725535414797E-4</v>
      </c>
      <c r="O186" s="66">
        <f t="shared" si="150"/>
        <v>1.7869725535414797E-4</v>
      </c>
      <c r="P186" s="66">
        <f t="shared" si="150"/>
        <v>1.7869725535414797E-4</v>
      </c>
      <c r="Q186" s="66">
        <f t="shared" si="150"/>
        <v>1.7869725535414797E-4</v>
      </c>
      <c r="R186" s="66">
        <f t="shared" si="150"/>
        <v>1.7869725535414797E-4</v>
      </c>
      <c r="S186" s="66">
        <f t="shared" si="150"/>
        <v>1.7869725535414797E-4</v>
      </c>
      <c r="T186" s="66">
        <f t="shared" si="150"/>
        <v>1.7869725535414797E-4</v>
      </c>
      <c r="U186" s="66">
        <f t="shared" si="150"/>
        <v>1.7869725535414797E-4</v>
      </c>
      <c r="V186" s="66">
        <f t="shared" si="150"/>
        <v>1.7869725535414797E-4</v>
      </c>
      <c r="W186" s="66">
        <f t="shared" si="150"/>
        <v>1.7869725535414797E-4</v>
      </c>
      <c r="X186" s="66">
        <f t="shared" si="150"/>
        <v>1.7869725535414797E-4</v>
      </c>
      <c r="Y186" s="66">
        <f t="shared" si="150"/>
        <v>1.7869725535414797E-4</v>
      </c>
      <c r="Z186" s="66">
        <f t="shared" si="150"/>
        <v>1.7869725535414797E-4</v>
      </c>
      <c r="AA186" s="66">
        <f t="shared" si="150"/>
        <v>1.7869725535414797E-4</v>
      </c>
      <c r="AB186" s="66">
        <f t="shared" si="150"/>
        <v>1.7869725535414797E-4</v>
      </c>
      <c r="AC186" s="66">
        <f t="shared" si="150"/>
        <v>1.7869725535414797E-4</v>
      </c>
    </row>
    <row r="187" spans="1:29" x14ac:dyDescent="0.25">
      <c r="A187" s="30" t="str">
        <f t="shared" si="143"/>
        <v>Fuel Cost</v>
      </c>
      <c r="B187" s="66">
        <f>B145*B146*B153/B153/(B150)</f>
        <v>1.1790342951953749E-2</v>
      </c>
      <c r="C187" s="66">
        <f t="shared" ref="C187:AC187" si="151">C145*C146*C153/C153/(C150)</f>
        <v>1.1783766913594665E-2</v>
      </c>
      <c r="D187" s="66">
        <f t="shared" si="151"/>
        <v>1.1774355523119581E-2</v>
      </c>
      <c r="E187" s="66">
        <f t="shared" si="151"/>
        <v>1.1760896088186527E-2</v>
      </c>
      <c r="F187" s="66">
        <f t="shared" si="151"/>
        <v>1.1741668211121929E-2</v>
      </c>
      <c r="G187" s="66">
        <f t="shared" si="151"/>
        <v>1.1714243454918982E-2</v>
      </c>
      <c r="H187" s="66">
        <f t="shared" si="151"/>
        <v>1.1675219564648431E-2</v>
      </c>
      <c r="I187" s="66">
        <f t="shared" si="151"/>
        <v>1.1619883278327343E-2</v>
      </c>
      <c r="J187" s="66">
        <f t="shared" si="151"/>
        <v>1.154181494912015E-2</v>
      </c>
      <c r="K187" s="66">
        <f t="shared" si="151"/>
        <v>1.1432493444006882E-2</v>
      </c>
      <c r="L187" s="66">
        <f t="shared" si="151"/>
        <v>1.1281050087987085E-2</v>
      </c>
      <c r="M187" s="66">
        <f t="shared" si="151"/>
        <v>1.1074472868176938E-2</v>
      </c>
      <c r="N187" s="66">
        <f t="shared" si="151"/>
        <v>1.0798760315613672E-2</v>
      </c>
      <c r="O187" s="66">
        <f t="shared" si="151"/>
        <v>1.0441645076778088E-2</v>
      </c>
      <c r="P187" s="66">
        <f t="shared" si="151"/>
        <v>9.9972293841793375E-3</v>
      </c>
      <c r="Q187" s="66">
        <f t="shared" si="151"/>
        <v>9.4717576213010652E-3</v>
      </c>
      <c r="R187" s="66">
        <f t="shared" si="151"/>
        <v>8.8878376910148001E-3</v>
      </c>
      <c r="S187" s="66">
        <f t="shared" si="151"/>
        <v>8.2832233343252838E-3</v>
      </c>
      <c r="T187" s="66">
        <f t="shared" si="151"/>
        <v>7.702298401651585E-3</v>
      </c>
      <c r="U187" s="66">
        <f t="shared" si="151"/>
        <v>7.183621542308124E-3</v>
      </c>
      <c r="V187" s="66">
        <f t="shared" si="151"/>
        <v>6.7504248089756283E-3</v>
      </c>
      <c r="W187" s="66">
        <f t="shared" si="151"/>
        <v>6.4085502681744538E-3</v>
      </c>
      <c r="X187" s="66">
        <f t="shared" si="151"/>
        <v>6.1506990464434185E-3</v>
      </c>
      <c r="Y187" s="66">
        <f t="shared" si="151"/>
        <v>5.9628215784575953E-3</v>
      </c>
      <c r="Z187" s="66">
        <f t="shared" si="151"/>
        <v>5.8293562567065891E-3</v>
      </c>
      <c r="AA187" s="66">
        <f t="shared" si="151"/>
        <v>5.7362463319861412E-3</v>
      </c>
      <c r="AB187" s="66">
        <f t="shared" si="151"/>
        <v>5.6721085009993396E-3</v>
      </c>
      <c r="AC187" s="66">
        <f t="shared" si="151"/>
        <v>5.6283132239921011E-3</v>
      </c>
    </row>
    <row r="188" spans="1:29" x14ac:dyDescent="0.25">
      <c r="A188" s="59" t="str">
        <f>A151</f>
        <v>Market failure (av. utilization)</v>
      </c>
      <c r="B188" s="66">
        <f t="shared" ref="B188:AC188" si="152">B177/B151-B177/B150</f>
        <v>2.0780938040262265E-2</v>
      </c>
      <c r="C188" s="66">
        <f t="shared" si="152"/>
        <v>2.0771152288368028E-2</v>
      </c>
      <c r="D188" s="66">
        <f t="shared" si="152"/>
        <v>2.0757146935795907E-2</v>
      </c>
      <c r="E188" s="66">
        <f t="shared" si="152"/>
        <v>2.0737116889293774E-2</v>
      </c>
      <c r="F188" s="66">
        <f t="shared" si="152"/>
        <v>2.0708500966697945E-2</v>
      </c>
      <c r="G188" s="66">
        <f t="shared" si="152"/>
        <v>2.0667683164299455E-2</v>
      </c>
      <c r="H188" s="66">
        <f t="shared" si="152"/>
        <v>2.060959591076518E-2</v>
      </c>
      <c r="I188" s="66">
        <f t="shared" si="152"/>
        <v>2.0527215837471254E-2</v>
      </c>
      <c r="J188" s="66">
        <f t="shared" si="152"/>
        <v>2.0410970661013474E-2</v>
      </c>
      <c r="K188" s="66">
        <f t="shared" si="152"/>
        <v>2.0248142348540318E-2</v>
      </c>
      <c r="L188" s="66">
        <f t="shared" si="152"/>
        <v>2.00224852251903E-2</v>
      </c>
      <c r="M188" s="66">
        <f t="shared" si="152"/>
        <v>1.9714504250457187E-2</v>
      </c>
      <c r="N188" s="66">
        <f t="shared" si="152"/>
        <v>1.9303136180733895E-2</v>
      </c>
      <c r="O188" s="66">
        <f t="shared" si="152"/>
        <v>1.8769765547171951E-2</v>
      </c>
      <c r="P188" s="66">
        <f t="shared" si="152"/>
        <v>1.8105115005377898E-2</v>
      </c>
      <c r="Q188" s="66">
        <f t="shared" si="152"/>
        <v>1.7317911939679711E-2</v>
      </c>
      <c r="R188" s="66">
        <f t="shared" si="152"/>
        <v>1.6441376769395968E-2</v>
      </c>
      <c r="S188" s="66">
        <f t="shared" si="152"/>
        <v>1.5531700524209074E-2</v>
      </c>
      <c r="T188" s="66">
        <f t="shared" si="152"/>
        <v>1.4655555922988776E-2</v>
      </c>
      <c r="U188" s="66">
        <f t="shared" si="152"/>
        <v>1.3871439520398876E-2</v>
      </c>
      <c r="V188" s="66">
        <f t="shared" si="152"/>
        <v>1.3215132935216862E-2</v>
      </c>
      <c r="W188" s="66">
        <f t="shared" si="152"/>
        <v>1.2696227789107001E-2</v>
      </c>
      <c r="X188" s="66">
        <f t="shared" si="152"/>
        <v>1.23042757343756E-2</v>
      </c>
      <c r="Y188" s="66">
        <f t="shared" si="152"/>
        <v>1.2018365120989858E-2</v>
      </c>
      <c r="Z188" s="66">
        <f t="shared" si="152"/>
        <v>1.1815088934736569E-2</v>
      </c>
      <c r="AA188" s="66">
        <f t="shared" si="152"/>
        <v>1.1673191758993142E-2</v>
      </c>
      <c r="AB188" s="66">
        <f t="shared" si="152"/>
        <v>1.1575406285355213E-2</v>
      </c>
      <c r="AC188" s="66">
        <f t="shared" si="152"/>
        <v>1.1508615973380305E-2</v>
      </c>
    </row>
    <row r="189" spans="1:29" x14ac:dyDescent="0.25">
      <c r="A189" s="59" t="str">
        <f>A152</f>
        <v>Payload loss (fuel)</v>
      </c>
      <c r="B189" s="66">
        <f>B177/(B150-B152)-B177/B150</f>
        <v>6.2084035145874572E-2</v>
      </c>
      <c r="C189" s="66">
        <f t="shared" ref="C189:AC189" si="153">C177/(C150-C152)-C177/C150</f>
        <v>6.1788308149299573E-2</v>
      </c>
      <c r="D189" s="66">
        <f t="shared" si="153"/>
        <v>6.1368589224578912E-2</v>
      </c>
      <c r="E189" s="66">
        <f t="shared" si="153"/>
        <v>6.0775424802688216E-2</v>
      </c>
      <c r="F189" s="66">
        <f t="shared" si="153"/>
        <v>5.9942204502248769E-2</v>
      </c>
      <c r="G189" s="66">
        <f t="shared" si="153"/>
        <v>5.8781760561498482E-2</v>
      </c>
      <c r="H189" s="66">
        <f t="shared" si="153"/>
        <v>5.7184882227200425E-2</v>
      </c>
      <c r="I189" s="66">
        <f t="shared" si="153"/>
        <v>5.5023717597200317E-2</v>
      </c>
      <c r="J189" s="66">
        <f t="shared" si="153"/>
        <v>5.216457949411623E-2</v>
      </c>
      <c r="K189" s="66">
        <f t="shared" si="153"/>
        <v>4.8495165355499303E-2</v>
      </c>
      <c r="L189" s="66">
        <f t="shared" si="153"/>
        <v>4.3968044863277697E-2</v>
      </c>
      <c r="M189" s="66">
        <f t="shared" si="153"/>
        <v>3.8652559667550504E-2</v>
      </c>
      <c r="N189" s="66">
        <f t="shared" si="153"/>
        <v>3.2772299136500538E-2</v>
      </c>
      <c r="O189" s="66">
        <f t="shared" si="153"/>
        <v>2.6696351462732266E-2</v>
      </c>
      <c r="P189" s="66">
        <f t="shared" si="153"/>
        <v>2.0866829517275365E-2</v>
      </c>
      <c r="Q189" s="66">
        <f t="shared" si="153"/>
        <v>1.5684116203627328E-2</v>
      </c>
      <c r="R189" s="66">
        <f t="shared" si="153"/>
        <v>1.1404892417009246E-2</v>
      </c>
      <c r="S189" s="66">
        <f t="shared" si="153"/>
        <v>8.1020309275542171E-3</v>
      </c>
      <c r="T189" s="66">
        <f t="shared" si="153"/>
        <v>5.6942692699474169E-3</v>
      </c>
      <c r="U189" s="66">
        <f t="shared" si="153"/>
        <v>4.0147134856627405E-3</v>
      </c>
      <c r="V189" s="66">
        <f t="shared" si="153"/>
        <v>2.8779046255152357E-3</v>
      </c>
      <c r="W189" s="66">
        <f t="shared" si="153"/>
        <v>2.121769132583046E-3</v>
      </c>
      <c r="X189" s="66">
        <f t="shared" si="153"/>
        <v>1.6226979822315055E-3</v>
      </c>
      <c r="Y189" s="66">
        <f t="shared" si="153"/>
        <v>1.2937790998590742E-3</v>
      </c>
      <c r="Z189" s="66">
        <f t="shared" si="153"/>
        <v>1.0766186791009852E-3</v>
      </c>
      <c r="AA189" s="66">
        <f t="shared" si="153"/>
        <v>9.3282254366011674E-4</v>
      </c>
      <c r="AB189" s="66">
        <f t="shared" si="153"/>
        <v>8.3732194363362808E-4</v>
      </c>
      <c r="AC189" s="66">
        <f t="shared" si="153"/>
        <v>7.7373545232918041E-4</v>
      </c>
    </row>
    <row r="190" spans="1:29" ht="15.75" thickBot="1" x14ac:dyDescent="0.3">
      <c r="A190" s="59" t="str">
        <f>A127</f>
        <v>Emission Cost</v>
      </c>
      <c r="B190" s="68">
        <f>B147*B153/B153/(B150)</f>
        <v>0</v>
      </c>
      <c r="C190" s="68">
        <f t="shared" ref="C190:AC190" si="154">C147*C153/C153/(C150)</f>
        <v>0</v>
      </c>
      <c r="D190" s="68">
        <f t="shared" si="154"/>
        <v>0</v>
      </c>
      <c r="E190" s="68">
        <f t="shared" si="154"/>
        <v>0</v>
      </c>
      <c r="F190" s="68">
        <f t="shared" si="154"/>
        <v>0</v>
      </c>
      <c r="G190" s="68">
        <f t="shared" si="154"/>
        <v>0</v>
      </c>
      <c r="H190" s="68">
        <f t="shared" si="154"/>
        <v>0</v>
      </c>
      <c r="I190" s="68">
        <f t="shared" si="154"/>
        <v>0</v>
      </c>
      <c r="J190" s="68">
        <f t="shared" si="154"/>
        <v>0</v>
      </c>
      <c r="K190" s="68">
        <f t="shared" si="154"/>
        <v>0</v>
      </c>
      <c r="L190" s="68">
        <f t="shared" si="154"/>
        <v>0</v>
      </c>
      <c r="M190" s="68">
        <f t="shared" si="154"/>
        <v>0</v>
      </c>
      <c r="N190" s="68">
        <f t="shared" si="154"/>
        <v>0</v>
      </c>
      <c r="O190" s="68">
        <f t="shared" si="154"/>
        <v>0</v>
      </c>
      <c r="P190" s="68">
        <f t="shared" si="154"/>
        <v>0</v>
      </c>
      <c r="Q190" s="68">
        <f t="shared" si="154"/>
        <v>0</v>
      </c>
      <c r="R190" s="68">
        <f t="shared" si="154"/>
        <v>0</v>
      </c>
      <c r="S190" s="68">
        <f t="shared" si="154"/>
        <v>0</v>
      </c>
      <c r="T190" s="68">
        <f t="shared" si="154"/>
        <v>0</v>
      </c>
      <c r="U190" s="68">
        <f t="shared" si="154"/>
        <v>0</v>
      </c>
      <c r="V190" s="68">
        <f t="shared" si="154"/>
        <v>0</v>
      </c>
      <c r="W190" s="68">
        <f t="shared" si="154"/>
        <v>0</v>
      </c>
      <c r="X190" s="68">
        <f t="shared" si="154"/>
        <v>0</v>
      </c>
      <c r="Y190" s="68">
        <f t="shared" si="154"/>
        <v>0</v>
      </c>
      <c r="Z190" s="68">
        <f t="shared" si="154"/>
        <v>0</v>
      </c>
      <c r="AA190" s="68">
        <f t="shared" si="154"/>
        <v>0</v>
      </c>
      <c r="AB190" s="68">
        <f t="shared" si="154"/>
        <v>0</v>
      </c>
      <c r="AC190" s="68">
        <f t="shared" si="154"/>
        <v>0</v>
      </c>
    </row>
    <row r="191" spans="1:29" ht="15.75" thickBot="1" x14ac:dyDescent="0.3">
      <c r="A191" s="31" t="s">
        <v>210</v>
      </c>
      <c r="B191" s="67">
        <f>B180+B181+B182+B183+B184+B185+B186+B187+B188+B189+B190</f>
        <v>9.8472838184762546E-2</v>
      </c>
      <c r="C191" s="67">
        <f t="shared" ref="C191:AC191" si="155">C180+C181+C182+C183+C184+C185+C186+C187+C188+C189+C190</f>
        <v>9.8159943202408187E-2</v>
      </c>
      <c r="D191" s="67">
        <f t="shared" si="155"/>
        <v>9.7715653483701342E-2</v>
      </c>
      <c r="E191" s="67">
        <f t="shared" si="155"/>
        <v>9.7087348629350784E-2</v>
      </c>
      <c r="F191" s="67">
        <f t="shared" si="155"/>
        <v>9.6203924955936188E-2</v>
      </c>
      <c r="G191" s="67">
        <f t="shared" si="155"/>
        <v>9.4971870835539429E-2</v>
      </c>
      <c r="H191" s="67">
        <f t="shared" si="155"/>
        <v>9.3273085038900527E-2</v>
      </c>
      <c r="I191" s="67">
        <f t="shared" si="155"/>
        <v>9.096739396452512E-2</v>
      </c>
      <c r="J191" s="67">
        <f t="shared" si="155"/>
        <v>8.7904316955374748E-2</v>
      </c>
      <c r="K191" s="67">
        <f t="shared" si="155"/>
        <v>8.394923911066457E-2</v>
      </c>
      <c r="L191" s="67">
        <f t="shared" si="155"/>
        <v>7.9026228928355202E-2</v>
      </c>
      <c r="M191" s="67">
        <f t="shared" si="155"/>
        <v>7.3170426233096247E-2</v>
      </c>
      <c r="N191" s="67">
        <f t="shared" si="155"/>
        <v>6.6568467334110676E-2</v>
      </c>
      <c r="O191" s="67">
        <f t="shared" si="155"/>
        <v>5.9556781706724959E-2</v>
      </c>
      <c r="P191" s="67">
        <f t="shared" si="155"/>
        <v>5.2561206179173224E-2</v>
      </c>
      <c r="Q191" s="67">
        <f t="shared" si="155"/>
        <v>4.5997434855528374E-2</v>
      </c>
      <c r="R191" s="67">
        <f t="shared" si="155"/>
        <v>4.0180430068412494E-2</v>
      </c>
      <c r="S191" s="67">
        <f t="shared" si="155"/>
        <v>3.5281645341787474E-2</v>
      </c>
      <c r="T191" s="67">
        <f t="shared" si="155"/>
        <v>3.1336787892566116E-2</v>
      </c>
      <c r="U191" s="67">
        <f t="shared" si="155"/>
        <v>2.8281589296720214E-2</v>
      </c>
      <c r="V191" s="67">
        <f t="shared" si="155"/>
        <v>2.5993365374849878E-2</v>
      </c>
      <c r="W191" s="67">
        <f t="shared" si="155"/>
        <v>2.4326869976461787E-2</v>
      </c>
      <c r="X191" s="67">
        <f t="shared" si="155"/>
        <v>2.3140163642370946E-2</v>
      </c>
      <c r="Y191" s="67">
        <f t="shared" si="155"/>
        <v>2.2309647192655109E-2</v>
      </c>
      <c r="Z191" s="67">
        <f t="shared" si="155"/>
        <v>2.1735861883733359E-2</v>
      </c>
      <c r="AA191" s="67">
        <f t="shared" si="155"/>
        <v>2.1343123334707531E-2</v>
      </c>
      <c r="AB191" s="67">
        <f t="shared" si="155"/>
        <v>2.1076069272158358E-2</v>
      </c>
      <c r="AC191" s="67">
        <f t="shared" si="155"/>
        <v>2.0895306794933018E-2</v>
      </c>
    </row>
    <row r="193" spans="2:2" x14ac:dyDescent="0.25">
      <c r="B193" s="40"/>
    </row>
    <row r="215" spans="1:44" s="3" customFormat="1" ht="21" x14ac:dyDescent="0.35">
      <c r="A215" s="2" t="str">
        <f>'Parameter Input'!A165</f>
        <v>Short-sea: Break bulk</v>
      </c>
    </row>
    <row r="216" spans="1:44" s="3" customFormat="1" ht="21" x14ac:dyDescent="0.35">
      <c r="A216" s="2" t="s">
        <v>186</v>
      </c>
    </row>
    <row r="217" spans="1:44" x14ac:dyDescent="0.25">
      <c r="A217" s="33" t="s">
        <v>195</v>
      </c>
    </row>
    <row r="218" spans="1:44" x14ac:dyDescent="0.25">
      <c r="A218" s="33" t="s">
        <v>196</v>
      </c>
    </row>
    <row r="219" spans="1:44" ht="15.75" thickBot="1" x14ac:dyDescent="0.3">
      <c r="A219" s="34" t="s">
        <v>197</v>
      </c>
      <c r="B219" s="34"/>
    </row>
    <row r="220" spans="1:44" ht="15.75" thickBot="1" x14ac:dyDescent="0.3">
      <c r="A220" s="39" t="s">
        <v>198</v>
      </c>
      <c r="B220" s="35"/>
    </row>
    <row r="221" spans="1:44" ht="15.75" thickBot="1" x14ac:dyDescent="0.3">
      <c r="A221" s="38" t="s">
        <v>199</v>
      </c>
      <c r="B221" s="36"/>
    </row>
    <row r="222" spans="1:44" ht="15.75" thickBot="1" x14ac:dyDescent="0.3"/>
    <row r="223" spans="1:44" x14ac:dyDescent="0.25">
      <c r="A223" s="5" t="s">
        <v>200</v>
      </c>
      <c r="B223" s="6">
        <v>2023</v>
      </c>
      <c r="C223" s="6">
        <v>2050</v>
      </c>
      <c r="D223" s="7"/>
      <c r="E223" s="5" t="s">
        <v>201</v>
      </c>
      <c r="F223" s="8"/>
      <c r="G223" s="8"/>
      <c r="H223" s="8"/>
      <c r="I223" s="8"/>
      <c r="J223" s="8"/>
      <c r="K223" s="9"/>
      <c r="L223" s="10" t="s">
        <v>2</v>
      </c>
      <c r="M223" s="11"/>
      <c r="N223" s="11"/>
      <c r="O223" s="11"/>
      <c r="P223" s="12"/>
      <c r="Q223" s="13">
        <v>0</v>
      </c>
      <c r="R223" s="13">
        <v>1</v>
      </c>
      <c r="S223" s="13">
        <v>2</v>
      </c>
      <c r="T223" s="13">
        <v>3</v>
      </c>
      <c r="U223" s="13">
        <v>4</v>
      </c>
      <c r="V223" s="13">
        <v>5</v>
      </c>
      <c r="W223" s="13">
        <v>6</v>
      </c>
      <c r="X223" s="13">
        <v>7</v>
      </c>
      <c r="Y223" s="13">
        <v>8</v>
      </c>
      <c r="Z223" s="13">
        <v>9</v>
      </c>
      <c r="AA223" s="13">
        <v>10</v>
      </c>
      <c r="AB223" s="13">
        <v>11</v>
      </c>
      <c r="AC223" s="13">
        <v>12</v>
      </c>
      <c r="AD223" s="13">
        <v>13</v>
      </c>
      <c r="AE223" s="13">
        <v>14</v>
      </c>
      <c r="AF223" s="13">
        <v>15</v>
      </c>
      <c r="AG223" s="13">
        <v>16</v>
      </c>
      <c r="AH223" s="13">
        <v>17</v>
      </c>
      <c r="AI223" s="13">
        <v>18</v>
      </c>
      <c r="AJ223" s="13">
        <v>19</v>
      </c>
      <c r="AK223" s="13">
        <v>20</v>
      </c>
      <c r="AL223" s="13">
        <v>21</v>
      </c>
      <c r="AM223" s="13">
        <v>22</v>
      </c>
      <c r="AN223" s="13">
        <v>23</v>
      </c>
      <c r="AO223" s="13">
        <v>24</v>
      </c>
      <c r="AP223" s="13">
        <v>25</v>
      </c>
      <c r="AQ223" s="13">
        <v>26</v>
      </c>
      <c r="AR223" s="14">
        <v>27</v>
      </c>
    </row>
    <row r="224" spans="1:44" ht="15.75" thickBot="1" x14ac:dyDescent="0.3">
      <c r="A224" s="15"/>
      <c r="B224" s="3" t="s">
        <v>202</v>
      </c>
      <c r="C224" s="3" t="s">
        <v>203</v>
      </c>
      <c r="D224" s="16" t="s">
        <v>5</v>
      </c>
      <c r="E224" s="17"/>
      <c r="F224" s="18"/>
      <c r="G224" s="18"/>
      <c r="H224" s="18"/>
      <c r="I224" s="18"/>
      <c r="J224" s="18"/>
      <c r="K224" s="19"/>
      <c r="L224" s="20" t="s">
        <v>8</v>
      </c>
      <c r="M224" s="20" t="s">
        <v>204</v>
      </c>
      <c r="N224" s="20" t="s">
        <v>205</v>
      </c>
      <c r="O224" s="20" t="s">
        <v>9</v>
      </c>
      <c r="P224" s="21" t="s">
        <v>10</v>
      </c>
      <c r="Q224" s="22">
        <v>2023</v>
      </c>
      <c r="R224" s="22">
        <v>2024</v>
      </c>
      <c r="S224" s="22">
        <v>2025</v>
      </c>
      <c r="T224" s="22">
        <v>2026</v>
      </c>
      <c r="U224" s="22">
        <v>2027</v>
      </c>
      <c r="V224" s="22">
        <v>2028</v>
      </c>
      <c r="W224" s="22">
        <v>2029</v>
      </c>
      <c r="X224" s="22">
        <v>2030</v>
      </c>
      <c r="Y224" s="22">
        <v>2031</v>
      </c>
      <c r="Z224" s="22">
        <v>2032</v>
      </c>
      <c r="AA224" s="22">
        <v>2033</v>
      </c>
      <c r="AB224" s="22">
        <v>2034</v>
      </c>
      <c r="AC224" s="22">
        <v>2035</v>
      </c>
      <c r="AD224" s="22">
        <v>2036</v>
      </c>
      <c r="AE224" s="22">
        <v>2037</v>
      </c>
      <c r="AF224" s="22">
        <v>2038</v>
      </c>
      <c r="AG224" s="22">
        <v>2039</v>
      </c>
      <c r="AH224" s="22">
        <v>2040</v>
      </c>
      <c r="AI224" s="22">
        <v>2041</v>
      </c>
      <c r="AJ224" s="22">
        <v>2042</v>
      </c>
      <c r="AK224" s="22">
        <v>2043</v>
      </c>
      <c r="AL224" s="22">
        <v>2044</v>
      </c>
      <c r="AM224" s="22">
        <v>2045</v>
      </c>
      <c r="AN224" s="22">
        <v>2046</v>
      </c>
      <c r="AO224" s="22">
        <v>2047</v>
      </c>
      <c r="AP224" s="22">
        <v>2048</v>
      </c>
      <c r="AQ224" s="22">
        <v>2049</v>
      </c>
      <c r="AR224" s="23">
        <v>2050</v>
      </c>
    </row>
    <row r="225" spans="1:44" x14ac:dyDescent="0.25">
      <c r="A225" s="24" t="s">
        <v>18</v>
      </c>
      <c r="B225" s="41">
        <f>'Parameter Input'!$L$179</f>
        <v>30000000</v>
      </c>
      <c r="C225" s="42">
        <f>'Parameter Input'!$M$179</f>
        <v>18000000</v>
      </c>
      <c r="D225" s="1" t="s">
        <v>15</v>
      </c>
      <c r="L225" s="51">
        <f>'Parameter Input'!$O$179</f>
        <v>17</v>
      </c>
      <c r="M225" s="52">
        <v>0</v>
      </c>
      <c r="N225" s="52">
        <v>1</v>
      </c>
      <c r="O225" s="52">
        <f>'Parameter Input'!$P$179</f>
        <v>0.9</v>
      </c>
      <c r="P225" s="53">
        <f>'Parameter Input'!$Q$179</f>
        <v>0.4</v>
      </c>
      <c r="Q225" s="4">
        <f t="shared" ref="Q225:AR234" si="156">$N225+($M225-$N225)*((1/(1+EXP(-$P225*(Q$9-$L225)))^$O225))</f>
        <v>0.99780374543478534</v>
      </c>
      <c r="R225" s="4">
        <f t="shared" si="156"/>
        <v>0.99685359315256394</v>
      </c>
      <c r="S225" s="4">
        <f t="shared" si="156"/>
        <v>0.99549347132349975</v>
      </c>
      <c r="T225" s="4">
        <f t="shared" si="156"/>
        <v>0.99354772139898062</v>
      </c>
      <c r="U225" s="4">
        <f t="shared" si="156"/>
        <v>0.99076681540580536</v>
      </c>
      <c r="V225" s="4">
        <f t="shared" si="156"/>
        <v>0.9867978615748374</v>
      </c>
      <c r="W225" s="4">
        <f t="shared" si="156"/>
        <v>0.98114509762858249</v>
      </c>
      <c r="X225" s="4">
        <f t="shared" si="156"/>
        <v>0.97311898315872036</v>
      </c>
      <c r="Y225" s="4">
        <f t="shared" si="156"/>
        <v>0.96177484161592774</v>
      </c>
      <c r="Z225" s="4">
        <f t="shared" si="156"/>
        <v>0.94584787155511363</v>
      </c>
      <c r="AA225" s="4">
        <f t="shared" si="156"/>
        <v>0.92370360150141495</v>
      </c>
      <c r="AB225" s="4">
        <f t="shared" si="156"/>
        <v>0.89334463567658451</v>
      </c>
      <c r="AC225" s="4">
        <f t="shared" si="156"/>
        <v>0.85254543874327005</v>
      </c>
      <c r="AD225" s="4">
        <f t="shared" si="156"/>
        <v>0.79921300652623883</v>
      </c>
      <c r="AE225" s="4">
        <f t="shared" si="156"/>
        <v>0.73204982249993378</v>
      </c>
      <c r="AF225" s="4">
        <f t="shared" si="156"/>
        <v>0.65145592958786691</v>
      </c>
      <c r="AG225" s="4">
        <f t="shared" si="156"/>
        <v>0.56032247880849573</v>
      </c>
      <c r="AH225" s="4">
        <f t="shared" si="156"/>
        <v>0.46411326873185343</v>
      </c>
      <c r="AI225" s="4">
        <f t="shared" si="156"/>
        <v>0.36979727595523937</v>
      </c>
      <c r="AJ225" s="4">
        <f t="shared" si="156"/>
        <v>0.28393948637231203</v>
      </c>
      <c r="AK225" s="4">
        <f t="shared" si="156"/>
        <v>0.21097259161117732</v>
      </c>
      <c r="AL225" s="4">
        <f t="shared" si="156"/>
        <v>0.15253917653798199</v>
      </c>
      <c r="AM225" s="4">
        <f t="shared" si="156"/>
        <v>0.10795188737709993</v>
      </c>
      <c r="AN225" s="4">
        <f t="shared" si="156"/>
        <v>7.5176653938091809E-2</v>
      </c>
      <c r="AO225" s="4">
        <f t="shared" si="156"/>
        <v>5.1742836177502194E-2</v>
      </c>
      <c r="AP225" s="4">
        <f t="shared" si="156"/>
        <v>3.5319190625345942E-2</v>
      </c>
      <c r="AQ225" s="4">
        <f t="shared" si="156"/>
        <v>2.3969442072658165E-2</v>
      </c>
      <c r="AR225" s="4">
        <f t="shared" si="156"/>
        <v>1.6202243558389728E-2</v>
      </c>
    </row>
    <row r="226" spans="1:44" x14ac:dyDescent="0.25">
      <c r="A226" s="24" t="s">
        <v>28</v>
      </c>
      <c r="B226" s="60">
        <f>'Parameter Input'!$L$180</f>
        <v>-1500000</v>
      </c>
      <c r="C226" s="61">
        <f>'Parameter Input'!$M$180</f>
        <v>-1800000</v>
      </c>
      <c r="D226" s="1" t="s">
        <v>15</v>
      </c>
      <c r="L226" s="54">
        <f>'Parameter Input'!$O$180</f>
        <v>17</v>
      </c>
      <c r="M226" s="37">
        <v>0</v>
      </c>
      <c r="N226" s="37">
        <v>1</v>
      </c>
      <c r="O226" s="37">
        <f>'Parameter Input'!$P$180</f>
        <v>0.9</v>
      </c>
      <c r="P226" s="55">
        <f>'Parameter Input'!$Q$180</f>
        <v>0.4</v>
      </c>
      <c r="Q226" s="4">
        <f t="shared" si="156"/>
        <v>0.99780374543478534</v>
      </c>
      <c r="R226" s="4">
        <f t="shared" si="156"/>
        <v>0.99685359315256394</v>
      </c>
      <c r="S226" s="4">
        <f t="shared" si="156"/>
        <v>0.99549347132349975</v>
      </c>
      <c r="T226" s="4">
        <f t="shared" si="156"/>
        <v>0.99354772139898062</v>
      </c>
      <c r="U226" s="4">
        <f t="shared" si="156"/>
        <v>0.99076681540580536</v>
      </c>
      <c r="V226" s="4">
        <f t="shared" si="156"/>
        <v>0.9867978615748374</v>
      </c>
      <c r="W226" s="4">
        <f t="shared" si="156"/>
        <v>0.98114509762858249</v>
      </c>
      <c r="X226" s="4">
        <f t="shared" si="156"/>
        <v>0.97311898315872036</v>
      </c>
      <c r="Y226" s="4">
        <f t="shared" si="156"/>
        <v>0.96177484161592774</v>
      </c>
      <c r="Z226" s="4">
        <f t="shared" si="156"/>
        <v>0.94584787155511363</v>
      </c>
      <c r="AA226" s="4">
        <f t="shared" si="156"/>
        <v>0.92370360150141495</v>
      </c>
      <c r="AB226" s="4">
        <f t="shared" si="156"/>
        <v>0.89334463567658451</v>
      </c>
      <c r="AC226" s="4">
        <f t="shared" si="156"/>
        <v>0.85254543874327005</v>
      </c>
      <c r="AD226" s="4">
        <f t="shared" si="156"/>
        <v>0.79921300652623883</v>
      </c>
      <c r="AE226" s="4">
        <f t="shared" si="156"/>
        <v>0.73204982249993378</v>
      </c>
      <c r="AF226" s="4">
        <f t="shared" si="156"/>
        <v>0.65145592958786691</v>
      </c>
      <c r="AG226" s="4">
        <f t="shared" si="156"/>
        <v>0.56032247880849573</v>
      </c>
      <c r="AH226" s="4">
        <f t="shared" si="156"/>
        <v>0.46411326873185343</v>
      </c>
      <c r="AI226" s="4">
        <f t="shared" si="156"/>
        <v>0.36979727595523937</v>
      </c>
      <c r="AJ226" s="4">
        <f t="shared" si="156"/>
        <v>0.28393948637231203</v>
      </c>
      <c r="AK226" s="4">
        <f t="shared" si="156"/>
        <v>0.21097259161117732</v>
      </c>
      <c r="AL226" s="4">
        <f t="shared" si="156"/>
        <v>0.15253917653798199</v>
      </c>
      <c r="AM226" s="4">
        <f t="shared" si="156"/>
        <v>0.10795188737709993</v>
      </c>
      <c r="AN226" s="4">
        <f t="shared" si="156"/>
        <v>7.5176653938091809E-2</v>
      </c>
      <c r="AO226" s="4">
        <f t="shared" si="156"/>
        <v>5.1742836177502194E-2</v>
      </c>
      <c r="AP226" s="4">
        <f t="shared" si="156"/>
        <v>3.5319190625345942E-2</v>
      </c>
      <c r="AQ226" s="4">
        <f t="shared" si="156"/>
        <v>2.3969442072658165E-2</v>
      </c>
      <c r="AR226" s="4">
        <f t="shared" si="156"/>
        <v>1.6202243558389728E-2</v>
      </c>
    </row>
    <row r="227" spans="1:44" x14ac:dyDescent="0.25">
      <c r="A227" s="24" t="s">
        <v>14</v>
      </c>
      <c r="B227" s="60">
        <f>'Parameter Input'!B166</f>
        <v>1000000</v>
      </c>
      <c r="C227" s="61">
        <f>'Parameter Input'!C166</f>
        <v>1000000</v>
      </c>
      <c r="D227" s="1" t="s">
        <v>15</v>
      </c>
      <c r="L227" s="54">
        <f>'Parameter Input'!E166</f>
        <v>17</v>
      </c>
      <c r="M227" s="37">
        <v>0</v>
      </c>
      <c r="N227" s="37">
        <v>1</v>
      </c>
      <c r="O227" s="37">
        <f>'Parameter Input'!F166</f>
        <v>0.9</v>
      </c>
      <c r="P227" s="55">
        <f>'Parameter Input'!G166</f>
        <v>0.4</v>
      </c>
      <c r="Q227" s="4">
        <f t="shared" si="156"/>
        <v>0.99780374543478534</v>
      </c>
      <c r="R227" s="4">
        <f t="shared" si="156"/>
        <v>0.99685359315256394</v>
      </c>
      <c r="S227" s="4">
        <f t="shared" si="156"/>
        <v>0.99549347132349975</v>
      </c>
      <c r="T227" s="4">
        <f t="shared" si="156"/>
        <v>0.99354772139898062</v>
      </c>
      <c r="U227" s="4">
        <f t="shared" si="156"/>
        <v>0.99076681540580536</v>
      </c>
      <c r="V227" s="4">
        <f t="shared" si="156"/>
        <v>0.9867978615748374</v>
      </c>
      <c r="W227" s="4">
        <f t="shared" si="156"/>
        <v>0.98114509762858249</v>
      </c>
      <c r="X227" s="4">
        <f t="shared" si="156"/>
        <v>0.97311898315872036</v>
      </c>
      <c r="Y227" s="4">
        <f t="shared" si="156"/>
        <v>0.96177484161592774</v>
      </c>
      <c r="Z227" s="4">
        <f t="shared" si="156"/>
        <v>0.94584787155511363</v>
      </c>
      <c r="AA227" s="4">
        <f t="shared" si="156"/>
        <v>0.92370360150141495</v>
      </c>
      <c r="AB227" s="4">
        <f t="shared" si="156"/>
        <v>0.89334463567658451</v>
      </c>
      <c r="AC227" s="4">
        <f t="shared" si="156"/>
        <v>0.85254543874327005</v>
      </c>
      <c r="AD227" s="4">
        <f t="shared" si="156"/>
        <v>0.79921300652623883</v>
      </c>
      <c r="AE227" s="4">
        <f t="shared" si="156"/>
        <v>0.73204982249993378</v>
      </c>
      <c r="AF227" s="4">
        <f t="shared" si="156"/>
        <v>0.65145592958786691</v>
      </c>
      <c r="AG227" s="4">
        <f t="shared" si="156"/>
        <v>0.56032247880849573</v>
      </c>
      <c r="AH227" s="4">
        <f t="shared" si="156"/>
        <v>0.46411326873185343</v>
      </c>
      <c r="AI227" s="4">
        <f t="shared" si="156"/>
        <v>0.36979727595523937</v>
      </c>
      <c r="AJ227" s="4">
        <f t="shared" si="156"/>
        <v>0.28393948637231203</v>
      </c>
      <c r="AK227" s="4">
        <f t="shared" si="156"/>
        <v>0.21097259161117732</v>
      </c>
      <c r="AL227" s="4">
        <f t="shared" si="156"/>
        <v>0.15253917653798199</v>
      </c>
      <c r="AM227" s="4">
        <f t="shared" si="156"/>
        <v>0.10795188737709993</v>
      </c>
      <c r="AN227" s="4">
        <f t="shared" si="156"/>
        <v>7.5176653938091809E-2</v>
      </c>
      <c r="AO227" s="4">
        <f t="shared" si="156"/>
        <v>5.1742836177502194E-2</v>
      </c>
      <c r="AP227" s="4">
        <f t="shared" si="156"/>
        <v>3.5319190625345942E-2</v>
      </c>
      <c r="AQ227" s="4">
        <f t="shared" si="156"/>
        <v>2.3969442072658165E-2</v>
      </c>
      <c r="AR227" s="4">
        <f t="shared" si="156"/>
        <v>1.6202243558389728E-2</v>
      </c>
    </row>
    <row r="228" spans="1:44" x14ac:dyDescent="0.25">
      <c r="A228" s="24" t="s">
        <v>25</v>
      </c>
      <c r="B228" s="60">
        <f>'Parameter Input'!B167</f>
        <v>-100000</v>
      </c>
      <c r="C228" s="61">
        <f>'Parameter Input'!C167</f>
        <v>-100000</v>
      </c>
      <c r="D228" s="1" t="s">
        <v>15</v>
      </c>
      <c r="L228" s="54">
        <f>'Parameter Input'!E167</f>
        <v>17</v>
      </c>
      <c r="M228" s="37">
        <v>0</v>
      </c>
      <c r="N228" s="37">
        <v>1</v>
      </c>
      <c r="O228" s="37">
        <f>'Parameter Input'!F167</f>
        <v>0.9</v>
      </c>
      <c r="P228" s="55">
        <f>'Parameter Input'!G167</f>
        <v>0.4</v>
      </c>
      <c r="Q228" s="4">
        <f t="shared" si="156"/>
        <v>0.99780374543478534</v>
      </c>
      <c r="R228" s="4">
        <f t="shared" si="156"/>
        <v>0.99685359315256394</v>
      </c>
      <c r="S228" s="4">
        <f t="shared" si="156"/>
        <v>0.99549347132349975</v>
      </c>
      <c r="T228" s="4">
        <f t="shared" si="156"/>
        <v>0.99354772139898062</v>
      </c>
      <c r="U228" s="4">
        <f t="shared" si="156"/>
        <v>0.99076681540580536</v>
      </c>
      <c r="V228" s="4">
        <f t="shared" si="156"/>
        <v>0.9867978615748374</v>
      </c>
      <c r="W228" s="4">
        <f t="shared" si="156"/>
        <v>0.98114509762858249</v>
      </c>
      <c r="X228" s="4">
        <f t="shared" si="156"/>
        <v>0.97311898315872036</v>
      </c>
      <c r="Y228" s="4">
        <f t="shared" si="156"/>
        <v>0.96177484161592774</v>
      </c>
      <c r="Z228" s="4">
        <f t="shared" si="156"/>
        <v>0.94584787155511363</v>
      </c>
      <c r="AA228" s="4">
        <f t="shared" si="156"/>
        <v>0.92370360150141495</v>
      </c>
      <c r="AB228" s="4">
        <f t="shared" si="156"/>
        <v>0.89334463567658451</v>
      </c>
      <c r="AC228" s="4">
        <f t="shared" si="156"/>
        <v>0.85254543874327005</v>
      </c>
      <c r="AD228" s="4">
        <f t="shared" si="156"/>
        <v>0.79921300652623883</v>
      </c>
      <c r="AE228" s="4">
        <f t="shared" si="156"/>
        <v>0.73204982249993378</v>
      </c>
      <c r="AF228" s="4">
        <f t="shared" si="156"/>
        <v>0.65145592958786691</v>
      </c>
      <c r="AG228" s="4">
        <f t="shared" si="156"/>
        <v>0.56032247880849573</v>
      </c>
      <c r="AH228" s="4">
        <f t="shared" si="156"/>
        <v>0.46411326873185343</v>
      </c>
      <c r="AI228" s="4">
        <f t="shared" si="156"/>
        <v>0.36979727595523937</v>
      </c>
      <c r="AJ228" s="4">
        <f t="shared" si="156"/>
        <v>0.28393948637231203</v>
      </c>
      <c r="AK228" s="4">
        <f t="shared" si="156"/>
        <v>0.21097259161117732</v>
      </c>
      <c r="AL228" s="4">
        <f t="shared" si="156"/>
        <v>0.15253917653798199</v>
      </c>
      <c r="AM228" s="4">
        <f t="shared" si="156"/>
        <v>0.10795188737709993</v>
      </c>
      <c r="AN228" s="4">
        <f t="shared" si="156"/>
        <v>7.5176653938091809E-2</v>
      </c>
      <c r="AO228" s="4">
        <f t="shared" si="156"/>
        <v>5.1742836177502194E-2</v>
      </c>
      <c r="AP228" s="4">
        <f t="shared" si="156"/>
        <v>3.5319190625345942E-2</v>
      </c>
      <c r="AQ228" s="4">
        <f t="shared" si="156"/>
        <v>2.3969442072658165E-2</v>
      </c>
      <c r="AR228" s="4">
        <f t="shared" si="156"/>
        <v>1.6202243558389728E-2</v>
      </c>
    </row>
    <row r="229" spans="1:44" x14ac:dyDescent="0.25">
      <c r="A229" s="24" t="s">
        <v>79</v>
      </c>
      <c r="B229" s="92">
        <f>'Parameter Input'!$L$186</f>
        <v>0.06</v>
      </c>
      <c r="C229" s="91">
        <f>'Parameter Input'!$M$186</f>
        <v>0.06</v>
      </c>
      <c r="D229" s="1" t="s">
        <v>57</v>
      </c>
      <c r="L229" s="54">
        <f>'Parameter Input'!$O$186</f>
        <v>17</v>
      </c>
      <c r="M229" s="37">
        <v>0</v>
      </c>
      <c r="N229" s="37">
        <v>1</v>
      </c>
      <c r="O229" s="37">
        <f>'Parameter Input'!$P$186</f>
        <v>0.9</v>
      </c>
      <c r="P229" s="55">
        <f>'Parameter Input'!$Q$186</f>
        <v>0.4</v>
      </c>
      <c r="Q229" s="4">
        <f t="shared" si="156"/>
        <v>0.99780374543478534</v>
      </c>
      <c r="R229" s="4">
        <f t="shared" si="156"/>
        <v>0.99685359315256394</v>
      </c>
      <c r="S229" s="4">
        <f t="shared" si="156"/>
        <v>0.99549347132349975</v>
      </c>
      <c r="T229" s="4">
        <f t="shared" si="156"/>
        <v>0.99354772139898062</v>
      </c>
      <c r="U229" s="4">
        <f t="shared" si="156"/>
        <v>0.99076681540580536</v>
      </c>
      <c r="V229" s="4">
        <f t="shared" si="156"/>
        <v>0.9867978615748374</v>
      </c>
      <c r="W229" s="4">
        <f t="shared" si="156"/>
        <v>0.98114509762858249</v>
      </c>
      <c r="X229" s="4">
        <f t="shared" si="156"/>
        <v>0.97311898315872036</v>
      </c>
      <c r="Y229" s="4">
        <f t="shared" si="156"/>
        <v>0.96177484161592774</v>
      </c>
      <c r="Z229" s="4">
        <f t="shared" si="156"/>
        <v>0.94584787155511363</v>
      </c>
      <c r="AA229" s="4">
        <f t="shared" si="156"/>
        <v>0.92370360150141495</v>
      </c>
      <c r="AB229" s="4">
        <f t="shared" si="156"/>
        <v>0.89334463567658451</v>
      </c>
      <c r="AC229" s="4">
        <f t="shared" si="156"/>
        <v>0.85254543874327005</v>
      </c>
      <c r="AD229" s="4">
        <f t="shared" si="156"/>
        <v>0.79921300652623883</v>
      </c>
      <c r="AE229" s="4">
        <f t="shared" si="156"/>
        <v>0.73204982249993378</v>
      </c>
      <c r="AF229" s="4">
        <f t="shared" si="156"/>
        <v>0.65145592958786691</v>
      </c>
      <c r="AG229" s="4">
        <f t="shared" si="156"/>
        <v>0.56032247880849573</v>
      </c>
      <c r="AH229" s="4">
        <f t="shared" si="156"/>
        <v>0.46411326873185343</v>
      </c>
      <c r="AI229" s="4">
        <f t="shared" si="156"/>
        <v>0.36979727595523937</v>
      </c>
      <c r="AJ229" s="4">
        <f t="shared" si="156"/>
        <v>0.28393948637231203</v>
      </c>
      <c r="AK229" s="4">
        <f t="shared" si="156"/>
        <v>0.21097259161117732</v>
      </c>
      <c r="AL229" s="4">
        <f t="shared" si="156"/>
        <v>0.15253917653798199</v>
      </c>
      <c r="AM229" s="4">
        <f t="shared" si="156"/>
        <v>0.10795188737709993</v>
      </c>
      <c r="AN229" s="4">
        <f t="shared" si="156"/>
        <v>7.5176653938091809E-2</v>
      </c>
      <c r="AO229" s="4">
        <f t="shared" si="156"/>
        <v>5.1742836177502194E-2</v>
      </c>
      <c r="AP229" s="4">
        <f t="shared" si="156"/>
        <v>3.5319190625345942E-2</v>
      </c>
      <c r="AQ229" s="4">
        <f t="shared" si="156"/>
        <v>2.3969442072658165E-2</v>
      </c>
      <c r="AR229" s="4">
        <f t="shared" si="156"/>
        <v>1.6202243558389728E-2</v>
      </c>
    </row>
    <row r="230" spans="1:44" x14ac:dyDescent="0.25">
      <c r="A230" s="24" t="s">
        <v>37</v>
      </c>
      <c r="B230" s="60">
        <f>'Parameter Input'!B168</f>
        <v>1208235.294117647</v>
      </c>
      <c r="C230" s="61">
        <f>'Parameter Input'!C168</f>
        <v>1208235.294117647</v>
      </c>
      <c r="D230" s="1" t="s">
        <v>38</v>
      </c>
      <c r="L230" s="54">
        <f>'Parameter Input'!E168</f>
        <v>17</v>
      </c>
      <c r="M230" s="37">
        <v>0</v>
      </c>
      <c r="N230" s="37">
        <v>1</v>
      </c>
      <c r="O230" s="37">
        <f>'Parameter Input'!F168</f>
        <v>0.9</v>
      </c>
      <c r="P230" s="55">
        <f>'Parameter Input'!G168</f>
        <v>0.4</v>
      </c>
      <c r="Q230" s="4">
        <f t="shared" si="156"/>
        <v>0.99780374543478534</v>
      </c>
      <c r="R230" s="4">
        <f t="shared" si="156"/>
        <v>0.99685359315256394</v>
      </c>
      <c r="S230" s="4">
        <f t="shared" si="156"/>
        <v>0.99549347132349975</v>
      </c>
      <c r="T230" s="4">
        <f t="shared" si="156"/>
        <v>0.99354772139898062</v>
      </c>
      <c r="U230" s="4">
        <f t="shared" si="156"/>
        <v>0.99076681540580536</v>
      </c>
      <c r="V230" s="4">
        <f t="shared" si="156"/>
        <v>0.9867978615748374</v>
      </c>
      <c r="W230" s="4">
        <f t="shared" si="156"/>
        <v>0.98114509762858249</v>
      </c>
      <c r="X230" s="4">
        <f t="shared" si="156"/>
        <v>0.97311898315872036</v>
      </c>
      <c r="Y230" s="4">
        <f t="shared" si="156"/>
        <v>0.96177484161592774</v>
      </c>
      <c r="Z230" s="4">
        <f t="shared" si="156"/>
        <v>0.94584787155511363</v>
      </c>
      <c r="AA230" s="4">
        <f t="shared" si="156"/>
        <v>0.92370360150141495</v>
      </c>
      <c r="AB230" s="4">
        <f t="shared" si="156"/>
        <v>0.89334463567658451</v>
      </c>
      <c r="AC230" s="4">
        <f t="shared" si="156"/>
        <v>0.85254543874327005</v>
      </c>
      <c r="AD230" s="4">
        <f t="shared" si="156"/>
        <v>0.79921300652623883</v>
      </c>
      <c r="AE230" s="4">
        <f t="shared" si="156"/>
        <v>0.73204982249993378</v>
      </c>
      <c r="AF230" s="4">
        <f t="shared" si="156"/>
        <v>0.65145592958786691</v>
      </c>
      <c r="AG230" s="4">
        <f t="shared" si="156"/>
        <v>0.56032247880849573</v>
      </c>
      <c r="AH230" s="4">
        <f t="shared" si="156"/>
        <v>0.46411326873185343</v>
      </c>
      <c r="AI230" s="4">
        <f t="shared" si="156"/>
        <v>0.36979727595523937</v>
      </c>
      <c r="AJ230" s="4">
        <f t="shared" si="156"/>
        <v>0.28393948637231203</v>
      </c>
      <c r="AK230" s="4">
        <f t="shared" si="156"/>
        <v>0.21097259161117732</v>
      </c>
      <c r="AL230" s="4">
        <f t="shared" si="156"/>
        <v>0.15253917653798199</v>
      </c>
      <c r="AM230" s="4">
        <f t="shared" si="156"/>
        <v>0.10795188737709993</v>
      </c>
      <c r="AN230" s="4">
        <f t="shared" si="156"/>
        <v>7.5176653938091809E-2</v>
      </c>
      <c r="AO230" s="4">
        <f t="shared" si="156"/>
        <v>5.1742836177502194E-2</v>
      </c>
      <c r="AP230" s="4">
        <f t="shared" si="156"/>
        <v>3.5319190625345942E-2</v>
      </c>
      <c r="AQ230" s="4">
        <f t="shared" si="156"/>
        <v>2.3969442072658165E-2</v>
      </c>
      <c r="AR230" s="4">
        <f t="shared" si="156"/>
        <v>1.6202243558389728E-2</v>
      </c>
    </row>
    <row r="231" spans="1:44" x14ac:dyDescent="0.25">
      <c r="A231" s="24" t="s">
        <v>52</v>
      </c>
      <c r="B231" s="60">
        <f>'Parameter Input'!$L$182</f>
        <v>338823.5294117647</v>
      </c>
      <c r="C231" s="61">
        <f>'Parameter Input'!$M$182</f>
        <v>338823.5294117647</v>
      </c>
      <c r="D231" s="1" t="s">
        <v>38</v>
      </c>
      <c r="L231" s="54">
        <f>'Parameter Input'!$O$182</f>
        <v>17</v>
      </c>
      <c r="M231" s="37">
        <v>0</v>
      </c>
      <c r="N231" s="37">
        <v>1</v>
      </c>
      <c r="O231" s="37">
        <f>'Parameter Input'!$P$182</f>
        <v>0.9</v>
      </c>
      <c r="P231" s="55">
        <f>'Parameter Input'!$Q$182</f>
        <v>0.4</v>
      </c>
      <c r="Q231" s="4">
        <f t="shared" si="156"/>
        <v>0.99780374543478534</v>
      </c>
      <c r="R231" s="4">
        <f t="shared" si="156"/>
        <v>0.99685359315256394</v>
      </c>
      <c r="S231" s="4">
        <f t="shared" si="156"/>
        <v>0.99549347132349975</v>
      </c>
      <c r="T231" s="4">
        <f t="shared" si="156"/>
        <v>0.99354772139898062</v>
      </c>
      <c r="U231" s="4">
        <f t="shared" si="156"/>
        <v>0.99076681540580536</v>
      </c>
      <c r="V231" s="4">
        <f t="shared" si="156"/>
        <v>0.9867978615748374</v>
      </c>
      <c r="W231" s="4">
        <f t="shared" si="156"/>
        <v>0.98114509762858249</v>
      </c>
      <c r="X231" s="4">
        <f t="shared" si="156"/>
        <v>0.97311898315872036</v>
      </c>
      <c r="Y231" s="4">
        <f t="shared" si="156"/>
        <v>0.96177484161592774</v>
      </c>
      <c r="Z231" s="4">
        <f t="shared" si="156"/>
        <v>0.94584787155511363</v>
      </c>
      <c r="AA231" s="4">
        <f t="shared" si="156"/>
        <v>0.92370360150141495</v>
      </c>
      <c r="AB231" s="4">
        <f t="shared" si="156"/>
        <v>0.89334463567658451</v>
      </c>
      <c r="AC231" s="4">
        <f t="shared" si="156"/>
        <v>0.85254543874327005</v>
      </c>
      <c r="AD231" s="4">
        <f t="shared" si="156"/>
        <v>0.79921300652623883</v>
      </c>
      <c r="AE231" s="4">
        <f t="shared" si="156"/>
        <v>0.73204982249993378</v>
      </c>
      <c r="AF231" s="4">
        <f t="shared" si="156"/>
        <v>0.65145592958786691</v>
      </c>
      <c r="AG231" s="4">
        <f t="shared" si="156"/>
        <v>0.56032247880849573</v>
      </c>
      <c r="AH231" s="4">
        <f t="shared" si="156"/>
        <v>0.46411326873185343</v>
      </c>
      <c r="AI231" s="4">
        <f t="shared" si="156"/>
        <v>0.36979727595523937</v>
      </c>
      <c r="AJ231" s="4">
        <f t="shared" si="156"/>
        <v>0.28393948637231203</v>
      </c>
      <c r="AK231" s="4">
        <f t="shared" si="156"/>
        <v>0.21097259161117732</v>
      </c>
      <c r="AL231" s="4">
        <f t="shared" si="156"/>
        <v>0.15253917653798199</v>
      </c>
      <c r="AM231" s="4">
        <f t="shared" si="156"/>
        <v>0.10795188737709993</v>
      </c>
      <c r="AN231" s="4">
        <f t="shared" si="156"/>
        <v>7.5176653938091809E-2</v>
      </c>
      <c r="AO231" s="4">
        <f t="shared" si="156"/>
        <v>5.1742836177502194E-2</v>
      </c>
      <c r="AP231" s="4">
        <f t="shared" si="156"/>
        <v>3.5319190625345942E-2</v>
      </c>
      <c r="AQ231" s="4">
        <f t="shared" si="156"/>
        <v>2.3969442072658165E-2</v>
      </c>
      <c r="AR231" s="4">
        <f t="shared" si="156"/>
        <v>1.6202243558389728E-2</v>
      </c>
    </row>
    <row r="232" spans="1:44" x14ac:dyDescent="0.25">
      <c r="A232" s="24" t="s">
        <v>273</v>
      </c>
      <c r="B232" s="92">
        <f>'Parameter Input'!B173</f>
        <v>0.81280569096848254</v>
      </c>
      <c r="C232" s="61">
        <f>'Parameter Input'!C173</f>
        <v>0.81280569096848254</v>
      </c>
      <c r="D232" s="1" t="s">
        <v>76</v>
      </c>
      <c r="L232" s="54">
        <f>'Parameter Input'!E173</f>
        <v>17</v>
      </c>
      <c r="M232" s="37">
        <v>0</v>
      </c>
      <c r="N232" s="37">
        <v>1</v>
      </c>
      <c r="O232" s="37">
        <f>'Parameter Input'!F173</f>
        <v>0.9</v>
      </c>
      <c r="P232" s="55">
        <f>'Parameter Input'!G173</f>
        <v>0.4</v>
      </c>
      <c r="Q232" s="4">
        <f t="shared" si="156"/>
        <v>0.99780374543478534</v>
      </c>
      <c r="R232" s="4">
        <f t="shared" si="156"/>
        <v>0.99685359315256394</v>
      </c>
      <c r="S232" s="4">
        <f t="shared" si="156"/>
        <v>0.99549347132349975</v>
      </c>
      <c r="T232" s="4">
        <f t="shared" si="156"/>
        <v>0.99354772139898062</v>
      </c>
      <c r="U232" s="4">
        <f t="shared" si="156"/>
        <v>0.99076681540580536</v>
      </c>
      <c r="V232" s="4">
        <f t="shared" si="156"/>
        <v>0.9867978615748374</v>
      </c>
      <c r="W232" s="4">
        <f t="shared" si="156"/>
        <v>0.98114509762858249</v>
      </c>
      <c r="X232" s="4">
        <f t="shared" si="156"/>
        <v>0.97311898315872036</v>
      </c>
      <c r="Y232" s="4">
        <f t="shared" si="156"/>
        <v>0.96177484161592774</v>
      </c>
      <c r="Z232" s="4">
        <f t="shared" si="156"/>
        <v>0.94584787155511363</v>
      </c>
      <c r="AA232" s="4">
        <f t="shared" si="156"/>
        <v>0.92370360150141495</v>
      </c>
      <c r="AB232" s="4">
        <f t="shared" si="156"/>
        <v>0.89334463567658451</v>
      </c>
      <c r="AC232" s="4">
        <f t="shared" si="156"/>
        <v>0.85254543874327005</v>
      </c>
      <c r="AD232" s="4">
        <f t="shared" si="156"/>
        <v>0.79921300652623883</v>
      </c>
      <c r="AE232" s="4">
        <f t="shared" si="156"/>
        <v>0.73204982249993378</v>
      </c>
      <c r="AF232" s="4">
        <f t="shared" si="156"/>
        <v>0.65145592958786691</v>
      </c>
      <c r="AG232" s="4">
        <f t="shared" si="156"/>
        <v>0.56032247880849573</v>
      </c>
      <c r="AH232" s="4">
        <f t="shared" si="156"/>
        <v>0.46411326873185343</v>
      </c>
      <c r="AI232" s="4">
        <f t="shared" si="156"/>
        <v>0.36979727595523937</v>
      </c>
      <c r="AJ232" s="4">
        <f t="shared" si="156"/>
        <v>0.28393948637231203</v>
      </c>
      <c r="AK232" s="4">
        <f t="shared" si="156"/>
        <v>0.21097259161117732</v>
      </c>
      <c r="AL232" s="4">
        <f t="shared" si="156"/>
        <v>0.15253917653798199</v>
      </c>
      <c r="AM232" s="4">
        <f t="shared" si="156"/>
        <v>0.10795188737709993</v>
      </c>
      <c r="AN232" s="4">
        <f t="shared" si="156"/>
        <v>7.5176653938091809E-2</v>
      </c>
      <c r="AO232" s="4">
        <f t="shared" si="156"/>
        <v>5.1742836177502194E-2</v>
      </c>
      <c r="AP232" s="4">
        <f t="shared" si="156"/>
        <v>3.5319190625345942E-2</v>
      </c>
      <c r="AQ232" s="4">
        <f t="shared" si="156"/>
        <v>2.3969442072658165E-2</v>
      </c>
      <c r="AR232" s="4">
        <f t="shared" si="156"/>
        <v>1.6202243558389728E-2</v>
      </c>
    </row>
    <row r="233" spans="1:44" x14ac:dyDescent="0.25">
      <c r="A233" s="24" t="s">
        <v>59</v>
      </c>
      <c r="B233" s="60">
        <f>'Parameter Input'!$L$183</f>
        <v>589</v>
      </c>
      <c r="C233" s="61">
        <f>'Parameter Input'!$M$183</f>
        <v>519</v>
      </c>
      <c r="D233" s="1" t="s">
        <v>60</v>
      </c>
      <c r="L233" s="54">
        <f>'Parameter Input'!$O$183</f>
        <v>17</v>
      </c>
      <c r="M233" s="37">
        <v>0</v>
      </c>
      <c r="N233" s="37">
        <v>1</v>
      </c>
      <c r="O233" s="37">
        <f>'Parameter Input'!$P$183</f>
        <v>0.9</v>
      </c>
      <c r="P233" s="55">
        <f>'Parameter Input'!$Q$183</f>
        <v>0.4</v>
      </c>
      <c r="Q233" s="4">
        <f t="shared" si="156"/>
        <v>0.99780374543478534</v>
      </c>
      <c r="R233" s="4">
        <f t="shared" si="156"/>
        <v>0.99685359315256394</v>
      </c>
      <c r="S233" s="4">
        <f t="shared" si="156"/>
        <v>0.99549347132349975</v>
      </c>
      <c r="T233" s="4">
        <f t="shared" si="156"/>
        <v>0.99354772139898062</v>
      </c>
      <c r="U233" s="4">
        <f t="shared" si="156"/>
        <v>0.99076681540580536</v>
      </c>
      <c r="V233" s="4">
        <f t="shared" si="156"/>
        <v>0.9867978615748374</v>
      </c>
      <c r="W233" s="4">
        <f t="shared" si="156"/>
        <v>0.98114509762858249</v>
      </c>
      <c r="X233" s="4">
        <f t="shared" si="156"/>
        <v>0.97311898315872036</v>
      </c>
      <c r="Y233" s="4">
        <f t="shared" si="156"/>
        <v>0.96177484161592774</v>
      </c>
      <c r="Z233" s="4">
        <f t="shared" si="156"/>
        <v>0.94584787155511363</v>
      </c>
      <c r="AA233" s="4">
        <f t="shared" si="156"/>
        <v>0.92370360150141495</v>
      </c>
      <c r="AB233" s="4">
        <f t="shared" si="156"/>
        <v>0.89334463567658451</v>
      </c>
      <c r="AC233" s="4">
        <f t="shared" si="156"/>
        <v>0.85254543874327005</v>
      </c>
      <c r="AD233" s="4">
        <f t="shared" si="156"/>
        <v>0.79921300652623883</v>
      </c>
      <c r="AE233" s="4">
        <f t="shared" si="156"/>
        <v>0.73204982249993378</v>
      </c>
      <c r="AF233" s="4">
        <f t="shared" si="156"/>
        <v>0.65145592958786691</v>
      </c>
      <c r="AG233" s="4">
        <f t="shared" si="156"/>
        <v>0.56032247880849573</v>
      </c>
      <c r="AH233" s="4">
        <f t="shared" si="156"/>
        <v>0.46411326873185343</v>
      </c>
      <c r="AI233" s="4">
        <f t="shared" si="156"/>
        <v>0.36979727595523937</v>
      </c>
      <c r="AJ233" s="4">
        <f t="shared" si="156"/>
        <v>0.28393948637231203</v>
      </c>
      <c r="AK233" s="4">
        <f t="shared" si="156"/>
        <v>0.21097259161117732</v>
      </c>
      <c r="AL233" s="4">
        <f t="shared" si="156"/>
        <v>0.15253917653798199</v>
      </c>
      <c r="AM233" s="4">
        <f t="shared" si="156"/>
        <v>0.10795188737709993</v>
      </c>
      <c r="AN233" s="4">
        <f t="shared" si="156"/>
        <v>7.5176653938091809E-2</v>
      </c>
      <c r="AO233" s="4">
        <f t="shared" si="156"/>
        <v>5.1742836177502194E-2</v>
      </c>
      <c r="AP233" s="4">
        <f t="shared" si="156"/>
        <v>3.5319190625345942E-2</v>
      </c>
      <c r="AQ233" s="4">
        <f t="shared" si="156"/>
        <v>2.3969442072658165E-2</v>
      </c>
      <c r="AR233" s="4">
        <f t="shared" si="156"/>
        <v>1.6202243558389728E-2</v>
      </c>
    </row>
    <row r="234" spans="1:44" x14ac:dyDescent="0.25">
      <c r="A234" s="24" t="s">
        <v>67</v>
      </c>
      <c r="B234" s="78">
        <f>'Parameter Input'!$L$184</f>
        <v>0.189409893251579</v>
      </c>
      <c r="C234" s="61">
        <f>'Parameter Input'!$M$184</f>
        <v>0.100822065784204</v>
      </c>
      <c r="D234" s="1" t="s">
        <v>68</v>
      </c>
      <c r="L234" s="54">
        <f>'Parameter Input'!$O$184</f>
        <v>17</v>
      </c>
      <c r="M234" s="37">
        <v>0</v>
      </c>
      <c r="N234" s="37">
        <v>1</v>
      </c>
      <c r="O234" s="37">
        <f>'Parameter Input'!$P$184</f>
        <v>0.9</v>
      </c>
      <c r="P234" s="55">
        <f>'Parameter Input'!$Q$184</f>
        <v>0.4</v>
      </c>
      <c r="Q234" s="4">
        <f t="shared" si="156"/>
        <v>0.99780374543478534</v>
      </c>
      <c r="R234" s="4">
        <f t="shared" si="156"/>
        <v>0.99685359315256394</v>
      </c>
      <c r="S234" s="4">
        <f t="shared" si="156"/>
        <v>0.99549347132349975</v>
      </c>
      <c r="T234" s="4">
        <f t="shared" ref="T234:AI241" si="157">$N234+($M234-$N234)*((1/(1+EXP(-$P234*(T$9-$L234)))^$O234))</f>
        <v>0.99354772139898062</v>
      </c>
      <c r="U234" s="4">
        <f t="shared" si="157"/>
        <v>0.99076681540580536</v>
      </c>
      <c r="V234" s="4">
        <f t="shared" si="157"/>
        <v>0.9867978615748374</v>
      </c>
      <c r="W234" s="4">
        <f t="shared" si="157"/>
        <v>0.98114509762858249</v>
      </c>
      <c r="X234" s="4">
        <f t="shared" si="157"/>
        <v>0.97311898315872036</v>
      </c>
      <c r="Y234" s="4">
        <f t="shared" si="157"/>
        <v>0.96177484161592774</v>
      </c>
      <c r="Z234" s="4">
        <f t="shared" si="157"/>
        <v>0.94584787155511363</v>
      </c>
      <c r="AA234" s="4">
        <f t="shared" si="157"/>
        <v>0.92370360150141495</v>
      </c>
      <c r="AB234" s="4">
        <f t="shared" si="157"/>
        <v>0.89334463567658451</v>
      </c>
      <c r="AC234" s="4">
        <f t="shared" si="157"/>
        <v>0.85254543874327005</v>
      </c>
      <c r="AD234" s="4">
        <f t="shared" si="157"/>
        <v>0.79921300652623883</v>
      </c>
      <c r="AE234" s="4">
        <f t="shared" si="157"/>
        <v>0.73204982249993378</v>
      </c>
      <c r="AF234" s="4">
        <f t="shared" si="157"/>
        <v>0.65145592958786691</v>
      </c>
      <c r="AG234" s="4">
        <f t="shared" si="157"/>
        <v>0.56032247880849573</v>
      </c>
      <c r="AH234" s="4">
        <f t="shared" si="157"/>
        <v>0.46411326873185343</v>
      </c>
      <c r="AI234" s="4">
        <f t="shared" si="157"/>
        <v>0.36979727595523937</v>
      </c>
      <c r="AJ234" s="4">
        <f t="shared" ref="AJ234:AR241" si="158">$N234+($M234-$N234)*((1/(1+EXP(-$P234*(AJ$9-$L234)))^$O234))</f>
        <v>0.28393948637231203</v>
      </c>
      <c r="AK234" s="4">
        <f t="shared" si="158"/>
        <v>0.21097259161117732</v>
      </c>
      <c r="AL234" s="4">
        <f t="shared" si="158"/>
        <v>0.15253917653798199</v>
      </c>
      <c r="AM234" s="4">
        <f t="shared" si="158"/>
        <v>0.10795188737709993</v>
      </c>
      <c r="AN234" s="4">
        <f t="shared" si="158"/>
        <v>7.5176653938091809E-2</v>
      </c>
      <c r="AO234" s="4">
        <f t="shared" si="158"/>
        <v>5.1742836177502194E-2</v>
      </c>
      <c r="AP234" s="4">
        <f t="shared" si="158"/>
        <v>3.5319190625345942E-2</v>
      </c>
      <c r="AQ234" s="4">
        <f t="shared" si="158"/>
        <v>2.3969442072658165E-2</v>
      </c>
      <c r="AR234" s="4">
        <f t="shared" si="158"/>
        <v>1.6202243558389728E-2</v>
      </c>
    </row>
    <row r="235" spans="1:44" x14ac:dyDescent="0.25">
      <c r="A235" s="24" t="s">
        <v>206</v>
      </c>
      <c r="B235" s="115">
        <f>'Parameter Input'!$L$187</f>
        <v>0</v>
      </c>
      <c r="C235" s="116">
        <f>'Parameter Input'!$M$187</f>
        <v>0</v>
      </c>
      <c r="D235" s="1" t="s">
        <v>76</v>
      </c>
      <c r="L235" s="54">
        <f>'Parameter Input'!$O$187</f>
        <v>17</v>
      </c>
      <c r="M235" s="37">
        <v>0</v>
      </c>
      <c r="N235" s="37">
        <v>1</v>
      </c>
      <c r="O235" s="37">
        <f>'Parameter Input'!$P$187</f>
        <v>0.9</v>
      </c>
      <c r="P235" s="55">
        <f>'Parameter Input'!$Q$187</f>
        <v>0.4</v>
      </c>
      <c r="Q235" s="4">
        <f t="shared" ref="Q235:AR235" si="159">$N235+($M235-$N235)*((1/(1+EXP(-$P235*(Q$9-$L235)))^$O235))</f>
        <v>0.99780374543478534</v>
      </c>
      <c r="R235" s="4">
        <f t="shared" si="159"/>
        <v>0.99685359315256394</v>
      </c>
      <c r="S235" s="4">
        <f t="shared" si="159"/>
        <v>0.99549347132349975</v>
      </c>
      <c r="T235" s="4">
        <f t="shared" si="159"/>
        <v>0.99354772139898062</v>
      </c>
      <c r="U235" s="4">
        <f t="shared" si="159"/>
        <v>0.99076681540580536</v>
      </c>
      <c r="V235" s="4">
        <f t="shared" si="159"/>
        <v>0.9867978615748374</v>
      </c>
      <c r="W235" s="4">
        <f t="shared" si="159"/>
        <v>0.98114509762858249</v>
      </c>
      <c r="X235" s="4">
        <f t="shared" si="159"/>
        <v>0.97311898315872036</v>
      </c>
      <c r="Y235" s="4">
        <f t="shared" si="159"/>
        <v>0.96177484161592774</v>
      </c>
      <c r="Z235" s="4">
        <f t="shared" si="159"/>
        <v>0.94584787155511363</v>
      </c>
      <c r="AA235" s="4">
        <f t="shared" si="159"/>
        <v>0.92370360150141495</v>
      </c>
      <c r="AB235" s="4">
        <f t="shared" si="159"/>
        <v>0.89334463567658451</v>
      </c>
      <c r="AC235" s="4">
        <f t="shared" si="159"/>
        <v>0.85254543874327005</v>
      </c>
      <c r="AD235" s="4">
        <f t="shared" si="159"/>
        <v>0.79921300652623883</v>
      </c>
      <c r="AE235" s="4">
        <f t="shared" si="159"/>
        <v>0.73204982249993378</v>
      </c>
      <c r="AF235" s="4">
        <f t="shared" si="159"/>
        <v>0.65145592958786691</v>
      </c>
      <c r="AG235" s="4">
        <f t="shared" si="159"/>
        <v>0.56032247880849573</v>
      </c>
      <c r="AH235" s="4">
        <f t="shared" si="159"/>
        <v>0.46411326873185343</v>
      </c>
      <c r="AI235" s="4">
        <f t="shared" si="159"/>
        <v>0.36979727595523937</v>
      </c>
      <c r="AJ235" s="4">
        <f t="shared" si="159"/>
        <v>0.28393948637231203</v>
      </c>
      <c r="AK235" s="4">
        <f t="shared" si="159"/>
        <v>0.21097259161117732</v>
      </c>
      <c r="AL235" s="4">
        <f t="shared" si="159"/>
        <v>0.15253917653798199</v>
      </c>
      <c r="AM235" s="4">
        <f t="shared" si="159"/>
        <v>0.10795188737709993</v>
      </c>
      <c r="AN235" s="4">
        <f t="shared" si="159"/>
        <v>7.5176653938091809E-2</v>
      </c>
      <c r="AO235" s="4">
        <f t="shared" si="159"/>
        <v>5.1742836177502194E-2</v>
      </c>
      <c r="AP235" s="4">
        <f t="shared" si="159"/>
        <v>3.5319190625345942E-2</v>
      </c>
      <c r="AQ235" s="4">
        <f t="shared" si="159"/>
        <v>2.3969442072658165E-2</v>
      </c>
      <c r="AR235" s="4">
        <f t="shared" si="159"/>
        <v>1.6202243558389728E-2</v>
      </c>
    </row>
    <row r="236" spans="1:44" x14ac:dyDescent="0.25">
      <c r="A236" s="24" t="s">
        <v>41</v>
      </c>
      <c r="B236" s="60">
        <f>'Parameter Input'!$L$181</f>
        <v>25</v>
      </c>
      <c r="C236" s="61">
        <f>'Parameter Input'!$M$181</f>
        <v>25</v>
      </c>
      <c r="D236" s="1" t="s">
        <v>42</v>
      </c>
      <c r="L236" s="54">
        <f>'Parameter Input'!$O$181</f>
        <v>17</v>
      </c>
      <c r="M236" s="37">
        <v>0</v>
      </c>
      <c r="N236" s="37">
        <v>1</v>
      </c>
      <c r="O236" s="37">
        <f>'Parameter Input'!$P$181</f>
        <v>0.9</v>
      </c>
      <c r="P236" s="55">
        <f>'Parameter Input'!$Q$181</f>
        <v>0.4</v>
      </c>
      <c r="Q236" s="4">
        <f t="shared" ref="Q236:AF241" si="160">$N236+($M236-$N236)*((1/(1+EXP(-$P236*(Q$9-$L236)))^$O236))</f>
        <v>0.99780374543478534</v>
      </c>
      <c r="R236" s="4">
        <f t="shared" si="160"/>
        <v>0.99685359315256394</v>
      </c>
      <c r="S236" s="4">
        <f t="shared" si="160"/>
        <v>0.99549347132349975</v>
      </c>
      <c r="T236" s="4">
        <f t="shared" si="160"/>
        <v>0.99354772139898062</v>
      </c>
      <c r="U236" s="4">
        <f t="shared" si="160"/>
        <v>0.99076681540580536</v>
      </c>
      <c r="V236" s="4">
        <f t="shared" si="160"/>
        <v>0.9867978615748374</v>
      </c>
      <c r="W236" s="4">
        <f t="shared" si="160"/>
        <v>0.98114509762858249</v>
      </c>
      <c r="X236" s="4">
        <f t="shared" si="160"/>
        <v>0.97311898315872036</v>
      </c>
      <c r="Y236" s="4">
        <f t="shared" si="160"/>
        <v>0.96177484161592774</v>
      </c>
      <c r="Z236" s="4">
        <f t="shared" si="160"/>
        <v>0.94584787155511363</v>
      </c>
      <c r="AA236" s="4">
        <f t="shared" si="160"/>
        <v>0.92370360150141495</v>
      </c>
      <c r="AB236" s="4">
        <f t="shared" si="160"/>
        <v>0.89334463567658451</v>
      </c>
      <c r="AC236" s="4">
        <f t="shared" si="160"/>
        <v>0.85254543874327005</v>
      </c>
      <c r="AD236" s="4">
        <f t="shared" si="160"/>
        <v>0.79921300652623883</v>
      </c>
      <c r="AE236" s="4">
        <f t="shared" si="160"/>
        <v>0.73204982249993378</v>
      </c>
      <c r="AF236" s="4">
        <f t="shared" si="160"/>
        <v>0.65145592958786691</v>
      </c>
      <c r="AG236" s="4">
        <f t="shared" si="157"/>
        <v>0.56032247880849573</v>
      </c>
      <c r="AH236" s="4">
        <f t="shared" si="157"/>
        <v>0.46411326873185343</v>
      </c>
      <c r="AI236" s="4">
        <f t="shared" si="157"/>
        <v>0.36979727595523937</v>
      </c>
      <c r="AJ236" s="4">
        <f t="shared" si="158"/>
        <v>0.28393948637231203</v>
      </c>
      <c r="AK236" s="4">
        <f t="shared" si="158"/>
        <v>0.21097259161117732</v>
      </c>
      <c r="AL236" s="4">
        <f t="shared" si="158"/>
        <v>0.15253917653798199</v>
      </c>
      <c r="AM236" s="4">
        <f t="shared" si="158"/>
        <v>0.10795188737709993</v>
      </c>
      <c r="AN236" s="4">
        <f t="shared" si="158"/>
        <v>7.5176653938091809E-2</v>
      </c>
      <c r="AO236" s="4">
        <f t="shared" si="158"/>
        <v>5.1742836177502194E-2</v>
      </c>
      <c r="AP236" s="4">
        <f t="shared" si="158"/>
        <v>3.5319190625345942E-2</v>
      </c>
      <c r="AQ236" s="4">
        <f t="shared" si="158"/>
        <v>2.3969442072658165E-2</v>
      </c>
      <c r="AR236" s="4">
        <f t="shared" si="158"/>
        <v>1.6202243558389728E-2</v>
      </c>
    </row>
    <row r="237" spans="1:44" x14ac:dyDescent="0.25">
      <c r="A237" s="24" t="s">
        <v>70</v>
      </c>
      <c r="B237" s="60">
        <f>'Parameter Input'!B172</f>
        <v>25</v>
      </c>
      <c r="C237" s="61">
        <f>'Parameter Input'!C172</f>
        <v>25</v>
      </c>
      <c r="D237" s="1" t="s">
        <v>42</v>
      </c>
      <c r="L237" s="54">
        <f>'Parameter Input'!E172</f>
        <v>17</v>
      </c>
      <c r="M237" s="37">
        <v>0</v>
      </c>
      <c r="N237" s="37">
        <v>1</v>
      </c>
      <c r="O237" s="37">
        <f>'Parameter Input'!F172</f>
        <v>0.9</v>
      </c>
      <c r="P237" s="55">
        <f>'Parameter Input'!G172</f>
        <v>0.4</v>
      </c>
      <c r="Q237" s="4">
        <f t="shared" si="160"/>
        <v>0.99780374543478534</v>
      </c>
      <c r="R237" s="4">
        <f t="shared" si="160"/>
        <v>0.99685359315256394</v>
      </c>
      <c r="S237" s="4">
        <f t="shared" si="160"/>
        <v>0.99549347132349975</v>
      </c>
      <c r="T237" s="4">
        <f t="shared" si="160"/>
        <v>0.99354772139898062</v>
      </c>
      <c r="U237" s="4">
        <f t="shared" si="160"/>
        <v>0.99076681540580536</v>
      </c>
      <c r="V237" s="4">
        <f t="shared" si="160"/>
        <v>0.9867978615748374</v>
      </c>
      <c r="W237" s="4">
        <f t="shared" si="160"/>
        <v>0.98114509762858249</v>
      </c>
      <c r="X237" s="4">
        <f t="shared" si="160"/>
        <v>0.97311898315872036</v>
      </c>
      <c r="Y237" s="4">
        <f t="shared" si="160"/>
        <v>0.96177484161592774</v>
      </c>
      <c r="Z237" s="4">
        <f t="shared" si="160"/>
        <v>0.94584787155511363</v>
      </c>
      <c r="AA237" s="4">
        <f t="shared" si="160"/>
        <v>0.92370360150141495</v>
      </c>
      <c r="AB237" s="4">
        <f t="shared" si="160"/>
        <v>0.89334463567658451</v>
      </c>
      <c r="AC237" s="4">
        <f t="shared" si="160"/>
        <v>0.85254543874327005</v>
      </c>
      <c r="AD237" s="4">
        <f t="shared" si="160"/>
        <v>0.79921300652623883</v>
      </c>
      <c r="AE237" s="4">
        <f t="shared" si="160"/>
        <v>0.73204982249993378</v>
      </c>
      <c r="AF237" s="4">
        <f t="shared" si="160"/>
        <v>0.65145592958786691</v>
      </c>
      <c r="AG237" s="4">
        <f t="shared" si="157"/>
        <v>0.56032247880849573</v>
      </c>
      <c r="AH237" s="4">
        <f t="shared" si="157"/>
        <v>0.46411326873185343</v>
      </c>
      <c r="AI237" s="4">
        <f t="shared" si="157"/>
        <v>0.36979727595523937</v>
      </c>
      <c r="AJ237" s="4">
        <f t="shared" si="158"/>
        <v>0.28393948637231203</v>
      </c>
      <c r="AK237" s="4">
        <f t="shared" si="158"/>
        <v>0.21097259161117732</v>
      </c>
      <c r="AL237" s="4">
        <f t="shared" si="158"/>
        <v>0.15253917653798199</v>
      </c>
      <c r="AM237" s="4">
        <f t="shared" si="158"/>
        <v>0.10795188737709993</v>
      </c>
      <c r="AN237" s="4">
        <f t="shared" si="158"/>
        <v>7.5176653938091809E-2</v>
      </c>
      <c r="AO237" s="4">
        <f t="shared" si="158"/>
        <v>5.1742836177502194E-2</v>
      </c>
      <c r="AP237" s="4">
        <f t="shared" si="158"/>
        <v>3.5319190625345942E-2</v>
      </c>
      <c r="AQ237" s="4">
        <f t="shared" si="158"/>
        <v>2.3969442072658165E-2</v>
      </c>
      <c r="AR237" s="4">
        <f t="shared" si="158"/>
        <v>1.6202243558389728E-2</v>
      </c>
    </row>
    <row r="238" spans="1:44" x14ac:dyDescent="0.25">
      <c r="A238" s="24" t="s">
        <v>207</v>
      </c>
      <c r="B238" s="43">
        <f>'Parameter Input'!B169</f>
        <v>9450</v>
      </c>
      <c r="C238" s="44">
        <f>'Parameter Input'!C169</f>
        <v>9450</v>
      </c>
      <c r="D238" s="1" t="s">
        <v>49</v>
      </c>
      <c r="L238" s="54">
        <f>'Parameter Input'!E169</f>
        <v>17</v>
      </c>
      <c r="M238" s="37">
        <v>0</v>
      </c>
      <c r="N238" s="37">
        <v>1</v>
      </c>
      <c r="O238" s="37">
        <f>'Parameter Input'!F169</f>
        <v>0.9</v>
      </c>
      <c r="P238" s="55">
        <f>'Parameter Input'!G169</f>
        <v>0.4</v>
      </c>
      <c r="Q238" s="4">
        <f t="shared" si="160"/>
        <v>0.99780374543478534</v>
      </c>
      <c r="R238" s="4">
        <f t="shared" si="160"/>
        <v>0.99685359315256394</v>
      </c>
      <c r="S238" s="4">
        <f t="shared" si="160"/>
        <v>0.99549347132349975</v>
      </c>
      <c r="T238" s="4">
        <f t="shared" si="160"/>
        <v>0.99354772139898062</v>
      </c>
      <c r="U238" s="4">
        <f t="shared" si="160"/>
        <v>0.99076681540580536</v>
      </c>
      <c r="V238" s="4">
        <f t="shared" si="160"/>
        <v>0.9867978615748374</v>
      </c>
      <c r="W238" s="4">
        <f t="shared" si="160"/>
        <v>0.98114509762858249</v>
      </c>
      <c r="X238" s="4">
        <f t="shared" si="160"/>
        <v>0.97311898315872036</v>
      </c>
      <c r="Y238" s="4">
        <f t="shared" si="160"/>
        <v>0.96177484161592774</v>
      </c>
      <c r="Z238" s="4">
        <f t="shared" si="160"/>
        <v>0.94584787155511363</v>
      </c>
      <c r="AA238" s="4">
        <f t="shared" si="160"/>
        <v>0.92370360150141495</v>
      </c>
      <c r="AB238" s="4">
        <f t="shared" si="160"/>
        <v>0.89334463567658451</v>
      </c>
      <c r="AC238" s="4">
        <f t="shared" si="160"/>
        <v>0.85254543874327005</v>
      </c>
      <c r="AD238" s="4">
        <f t="shared" si="160"/>
        <v>0.79921300652623883</v>
      </c>
      <c r="AE238" s="4">
        <f t="shared" si="160"/>
        <v>0.73204982249993378</v>
      </c>
      <c r="AF238" s="4">
        <f t="shared" si="160"/>
        <v>0.65145592958786691</v>
      </c>
      <c r="AG238" s="4">
        <f t="shared" si="157"/>
        <v>0.56032247880849573</v>
      </c>
      <c r="AH238" s="4">
        <f t="shared" si="157"/>
        <v>0.46411326873185343</v>
      </c>
      <c r="AI238" s="4">
        <f t="shared" si="157"/>
        <v>0.36979727595523937</v>
      </c>
      <c r="AJ238" s="4">
        <f t="shared" si="158"/>
        <v>0.28393948637231203</v>
      </c>
      <c r="AK238" s="4">
        <f t="shared" si="158"/>
        <v>0.21097259161117732</v>
      </c>
      <c r="AL238" s="4">
        <f t="shared" si="158"/>
        <v>0.15253917653798199</v>
      </c>
      <c r="AM238" s="4">
        <f t="shared" si="158"/>
        <v>0.10795188737709993</v>
      </c>
      <c r="AN238" s="4">
        <f t="shared" si="158"/>
        <v>7.5176653938091809E-2</v>
      </c>
      <c r="AO238" s="4">
        <f t="shared" si="158"/>
        <v>5.1742836177502194E-2</v>
      </c>
      <c r="AP238" s="4">
        <f t="shared" si="158"/>
        <v>3.5319190625345942E-2</v>
      </c>
      <c r="AQ238" s="4">
        <f t="shared" si="158"/>
        <v>2.3969442072658165E-2</v>
      </c>
      <c r="AR238" s="4">
        <f t="shared" si="158"/>
        <v>1.6202243558389728E-2</v>
      </c>
    </row>
    <row r="239" spans="1:44" x14ac:dyDescent="0.25">
      <c r="A239" s="24" t="s">
        <v>56</v>
      </c>
      <c r="B239" s="45">
        <f>'Parameter Input'!B170</f>
        <v>0.39</v>
      </c>
      <c r="C239" s="46">
        <f>'Parameter Input'!C170</f>
        <v>0.39</v>
      </c>
      <c r="D239" s="1" t="s">
        <v>57</v>
      </c>
      <c r="L239" s="54">
        <f>'Parameter Input'!E170</f>
        <v>17</v>
      </c>
      <c r="M239" s="37">
        <v>0</v>
      </c>
      <c r="N239" s="37">
        <v>1</v>
      </c>
      <c r="O239" s="37">
        <f>'Parameter Input'!F170</f>
        <v>0.9</v>
      </c>
      <c r="P239" s="55">
        <f>'Parameter Input'!G170</f>
        <v>0.4</v>
      </c>
      <c r="Q239" s="4">
        <f t="shared" si="160"/>
        <v>0.99780374543478534</v>
      </c>
      <c r="R239" s="4">
        <f t="shared" si="160"/>
        <v>0.99685359315256394</v>
      </c>
      <c r="S239" s="4">
        <f t="shared" si="160"/>
        <v>0.99549347132349975</v>
      </c>
      <c r="T239" s="4">
        <f t="shared" si="160"/>
        <v>0.99354772139898062</v>
      </c>
      <c r="U239" s="4">
        <f t="shared" si="160"/>
        <v>0.99076681540580536</v>
      </c>
      <c r="V239" s="4">
        <f t="shared" si="160"/>
        <v>0.9867978615748374</v>
      </c>
      <c r="W239" s="4">
        <f t="shared" si="160"/>
        <v>0.98114509762858249</v>
      </c>
      <c r="X239" s="4">
        <f t="shared" si="160"/>
        <v>0.97311898315872036</v>
      </c>
      <c r="Y239" s="4">
        <f t="shared" si="160"/>
        <v>0.96177484161592774</v>
      </c>
      <c r="Z239" s="4">
        <f t="shared" si="160"/>
        <v>0.94584787155511363</v>
      </c>
      <c r="AA239" s="4">
        <f t="shared" si="160"/>
        <v>0.92370360150141495</v>
      </c>
      <c r="AB239" s="4">
        <f t="shared" si="160"/>
        <v>0.89334463567658451</v>
      </c>
      <c r="AC239" s="4">
        <f t="shared" si="160"/>
        <v>0.85254543874327005</v>
      </c>
      <c r="AD239" s="4">
        <f t="shared" si="160"/>
        <v>0.79921300652623883</v>
      </c>
      <c r="AE239" s="4">
        <f t="shared" si="160"/>
        <v>0.73204982249993378</v>
      </c>
      <c r="AF239" s="4">
        <f t="shared" si="160"/>
        <v>0.65145592958786691</v>
      </c>
      <c r="AG239" s="4">
        <f t="shared" si="157"/>
        <v>0.56032247880849573</v>
      </c>
      <c r="AH239" s="4">
        <f t="shared" si="157"/>
        <v>0.46411326873185343</v>
      </c>
      <c r="AI239" s="4">
        <f t="shared" si="157"/>
        <v>0.36979727595523937</v>
      </c>
      <c r="AJ239" s="4">
        <f t="shared" si="158"/>
        <v>0.28393948637231203</v>
      </c>
      <c r="AK239" s="4">
        <f t="shared" si="158"/>
        <v>0.21097259161117732</v>
      </c>
      <c r="AL239" s="4">
        <f t="shared" si="158"/>
        <v>0.15253917653798199</v>
      </c>
      <c r="AM239" s="4">
        <f t="shared" si="158"/>
        <v>0.10795188737709993</v>
      </c>
      <c r="AN239" s="4">
        <f t="shared" si="158"/>
        <v>7.5176653938091809E-2</v>
      </c>
      <c r="AO239" s="4">
        <f t="shared" si="158"/>
        <v>5.1742836177502194E-2</v>
      </c>
      <c r="AP239" s="4">
        <f t="shared" si="158"/>
        <v>3.5319190625345942E-2</v>
      </c>
      <c r="AQ239" s="4">
        <f t="shared" si="158"/>
        <v>2.3969442072658165E-2</v>
      </c>
      <c r="AR239" s="4">
        <f t="shared" si="158"/>
        <v>1.6202243558389728E-2</v>
      </c>
    </row>
    <row r="240" spans="1:44" x14ac:dyDescent="0.25">
      <c r="A240" s="24" t="s">
        <v>73</v>
      </c>
      <c r="B240" s="45">
        <f>'Parameter Input'!$L$185</f>
        <v>0.8</v>
      </c>
      <c r="C240" s="46">
        <f>'Parameter Input'!$M$185</f>
        <v>7.0000000000000007E-2</v>
      </c>
      <c r="D240" s="1" t="s">
        <v>57</v>
      </c>
      <c r="L240" s="54">
        <f>'Parameter Input'!$O$185</f>
        <v>17</v>
      </c>
      <c r="M240" s="37">
        <v>0</v>
      </c>
      <c r="N240" s="37">
        <v>1</v>
      </c>
      <c r="O240" s="37">
        <f>'Parameter Input'!$P$185</f>
        <v>0.9</v>
      </c>
      <c r="P240" s="55">
        <f>'Parameter Input'!$Q$185</f>
        <v>0.4</v>
      </c>
      <c r="Q240" s="4">
        <f t="shared" si="160"/>
        <v>0.99780374543478534</v>
      </c>
      <c r="R240" s="4">
        <f t="shared" si="160"/>
        <v>0.99685359315256394</v>
      </c>
      <c r="S240" s="4">
        <f t="shared" si="160"/>
        <v>0.99549347132349975</v>
      </c>
      <c r="T240" s="4">
        <f t="shared" si="160"/>
        <v>0.99354772139898062</v>
      </c>
      <c r="U240" s="4">
        <f t="shared" si="160"/>
        <v>0.99076681540580536</v>
      </c>
      <c r="V240" s="4">
        <f t="shared" si="160"/>
        <v>0.9867978615748374</v>
      </c>
      <c r="W240" s="4">
        <f t="shared" si="160"/>
        <v>0.98114509762858249</v>
      </c>
      <c r="X240" s="4">
        <f t="shared" si="160"/>
        <v>0.97311898315872036</v>
      </c>
      <c r="Y240" s="4">
        <f t="shared" si="160"/>
        <v>0.96177484161592774</v>
      </c>
      <c r="Z240" s="4">
        <f t="shared" si="160"/>
        <v>0.94584787155511363</v>
      </c>
      <c r="AA240" s="4">
        <f t="shared" si="160"/>
        <v>0.92370360150141495</v>
      </c>
      <c r="AB240" s="4">
        <f t="shared" si="160"/>
        <v>0.89334463567658451</v>
      </c>
      <c r="AC240" s="4">
        <f t="shared" si="160"/>
        <v>0.85254543874327005</v>
      </c>
      <c r="AD240" s="4">
        <f t="shared" si="160"/>
        <v>0.79921300652623883</v>
      </c>
      <c r="AE240" s="4">
        <f t="shared" si="160"/>
        <v>0.73204982249993378</v>
      </c>
      <c r="AF240" s="4">
        <f t="shared" si="160"/>
        <v>0.65145592958786691</v>
      </c>
      <c r="AG240" s="4">
        <f t="shared" si="157"/>
        <v>0.56032247880849573</v>
      </c>
      <c r="AH240" s="4">
        <f t="shared" si="157"/>
        <v>0.46411326873185343</v>
      </c>
      <c r="AI240" s="4">
        <f t="shared" si="157"/>
        <v>0.36979727595523937</v>
      </c>
      <c r="AJ240" s="4">
        <f t="shared" si="158"/>
        <v>0.28393948637231203</v>
      </c>
      <c r="AK240" s="4">
        <f t="shared" si="158"/>
        <v>0.21097259161117732</v>
      </c>
      <c r="AL240" s="4">
        <f t="shared" si="158"/>
        <v>0.15253917653798199</v>
      </c>
      <c r="AM240" s="4">
        <f t="shared" si="158"/>
        <v>0.10795188737709993</v>
      </c>
      <c r="AN240" s="4">
        <f t="shared" si="158"/>
        <v>7.5176653938091809E-2</v>
      </c>
      <c r="AO240" s="4">
        <f t="shared" si="158"/>
        <v>5.1742836177502194E-2</v>
      </c>
      <c r="AP240" s="4">
        <f t="shared" si="158"/>
        <v>3.5319190625345942E-2</v>
      </c>
      <c r="AQ240" s="4">
        <f t="shared" si="158"/>
        <v>2.3969442072658165E-2</v>
      </c>
      <c r="AR240" s="4">
        <f t="shared" si="158"/>
        <v>1.6202243558389728E-2</v>
      </c>
    </row>
    <row r="241" spans="1:44" ht="15.75" thickBot="1" x14ac:dyDescent="0.3">
      <c r="A241" s="24" t="s">
        <v>64</v>
      </c>
      <c r="B241" s="49">
        <f>'Parameter Input'!B171</f>
        <v>120000</v>
      </c>
      <c r="C241" s="50">
        <f>'Parameter Input'!C171</f>
        <v>120000</v>
      </c>
      <c r="D241" s="1" t="s">
        <v>65</v>
      </c>
      <c r="L241" s="56">
        <f>'Parameter Input'!E171</f>
        <v>17</v>
      </c>
      <c r="M241" s="57">
        <v>0</v>
      </c>
      <c r="N241" s="57">
        <v>1</v>
      </c>
      <c r="O241" s="57">
        <f>'Parameter Input'!F171</f>
        <v>0.9</v>
      </c>
      <c r="P241" s="58">
        <f>'Parameter Input'!G171</f>
        <v>0.4</v>
      </c>
      <c r="Q241" s="4">
        <f t="shared" si="160"/>
        <v>0.99780374543478534</v>
      </c>
      <c r="R241" s="4">
        <f t="shared" si="160"/>
        <v>0.99685359315256394</v>
      </c>
      <c r="S241" s="4">
        <f t="shared" si="160"/>
        <v>0.99549347132349975</v>
      </c>
      <c r="T241" s="4">
        <f t="shared" si="160"/>
        <v>0.99354772139898062</v>
      </c>
      <c r="U241" s="4">
        <f t="shared" si="160"/>
        <v>0.99076681540580536</v>
      </c>
      <c r="V241" s="4">
        <f t="shared" si="160"/>
        <v>0.9867978615748374</v>
      </c>
      <c r="W241" s="4">
        <f t="shared" si="160"/>
        <v>0.98114509762858249</v>
      </c>
      <c r="X241" s="4">
        <f t="shared" si="160"/>
        <v>0.97311898315872036</v>
      </c>
      <c r="Y241" s="4">
        <f t="shared" si="160"/>
        <v>0.96177484161592774</v>
      </c>
      <c r="Z241" s="4">
        <f t="shared" si="160"/>
        <v>0.94584787155511363</v>
      </c>
      <c r="AA241" s="4">
        <f t="shared" si="160"/>
        <v>0.92370360150141495</v>
      </c>
      <c r="AB241" s="4">
        <f t="shared" si="160"/>
        <v>0.89334463567658451</v>
      </c>
      <c r="AC241" s="4">
        <f t="shared" si="160"/>
        <v>0.85254543874327005</v>
      </c>
      <c r="AD241" s="4">
        <f t="shared" si="160"/>
        <v>0.79921300652623883</v>
      </c>
      <c r="AE241" s="4">
        <f t="shared" si="160"/>
        <v>0.73204982249993378</v>
      </c>
      <c r="AF241" s="4">
        <f t="shared" si="160"/>
        <v>0.65145592958786691</v>
      </c>
      <c r="AG241" s="4">
        <f t="shared" si="157"/>
        <v>0.56032247880849573</v>
      </c>
      <c r="AH241" s="4">
        <f t="shared" si="157"/>
        <v>0.46411326873185343</v>
      </c>
      <c r="AI241" s="4">
        <f t="shared" si="157"/>
        <v>0.36979727595523937</v>
      </c>
      <c r="AJ241" s="4">
        <f t="shared" si="158"/>
        <v>0.28393948637231203</v>
      </c>
      <c r="AK241" s="4">
        <f t="shared" si="158"/>
        <v>0.21097259161117732</v>
      </c>
      <c r="AL241" s="4">
        <f t="shared" si="158"/>
        <v>0.15253917653798199</v>
      </c>
      <c r="AM241" s="4">
        <f t="shared" si="158"/>
        <v>0.10795188737709993</v>
      </c>
      <c r="AN241" s="4">
        <f t="shared" si="158"/>
        <v>7.5176653938091809E-2</v>
      </c>
      <c r="AO241" s="4">
        <f t="shared" si="158"/>
        <v>5.1742836177502194E-2</v>
      </c>
      <c r="AP241" s="4">
        <f t="shared" si="158"/>
        <v>3.5319190625345942E-2</v>
      </c>
      <c r="AQ241" s="4">
        <f t="shared" si="158"/>
        <v>2.3969442072658165E-2</v>
      </c>
      <c r="AR241" s="4">
        <f t="shared" si="158"/>
        <v>1.6202243558389728E-2</v>
      </c>
    </row>
    <row r="242" spans="1:44" x14ac:dyDescent="0.25">
      <c r="A242" s="25"/>
      <c r="B242" s="40"/>
    </row>
    <row r="243" spans="1:44" ht="15.75" thickBot="1" x14ac:dyDescent="0.3"/>
    <row r="244" spans="1:44" ht="15.75" thickBot="1" x14ac:dyDescent="0.3">
      <c r="A244" s="26" t="s">
        <v>208</v>
      </c>
      <c r="B244" s="27">
        <v>2023</v>
      </c>
      <c r="C244" s="27">
        <v>2024</v>
      </c>
      <c r="D244" s="27">
        <v>2025</v>
      </c>
      <c r="E244" s="27">
        <v>2026</v>
      </c>
      <c r="F244" s="27">
        <v>2027</v>
      </c>
      <c r="G244" s="27">
        <v>2028</v>
      </c>
      <c r="H244" s="27">
        <v>2029</v>
      </c>
      <c r="I244" s="27">
        <v>2030</v>
      </c>
      <c r="J244" s="27">
        <v>2031</v>
      </c>
      <c r="K244" s="27">
        <v>2032</v>
      </c>
      <c r="L244" s="27">
        <v>2033</v>
      </c>
      <c r="M244" s="27">
        <v>2034</v>
      </c>
      <c r="N244" s="27">
        <v>2035</v>
      </c>
      <c r="O244" s="27">
        <v>2036</v>
      </c>
      <c r="P244" s="27">
        <v>2037</v>
      </c>
      <c r="Q244" s="27">
        <v>2038</v>
      </c>
      <c r="R244" s="27">
        <v>2039</v>
      </c>
      <c r="S244" s="27">
        <v>2040</v>
      </c>
      <c r="T244" s="27">
        <v>2041</v>
      </c>
      <c r="U244" s="27">
        <v>2042</v>
      </c>
      <c r="V244" s="27">
        <v>2043</v>
      </c>
      <c r="W244" s="27">
        <v>2044</v>
      </c>
      <c r="X244" s="27">
        <v>2045</v>
      </c>
      <c r="Y244" s="27">
        <v>2046</v>
      </c>
      <c r="Z244" s="27">
        <v>2047</v>
      </c>
      <c r="AA244" s="27">
        <v>2048</v>
      </c>
      <c r="AB244" s="27">
        <v>2049</v>
      </c>
      <c r="AC244" s="28">
        <v>2050</v>
      </c>
    </row>
    <row r="245" spans="1:44" x14ac:dyDescent="0.25">
      <c r="A245" s="29" t="str">
        <f t="shared" ref="A245:A254" si="161">A225</f>
        <v>Capex vehicle</v>
      </c>
      <c r="B245" s="62">
        <f t="shared" ref="B245:B254" si="162">$B225+($C225-$B225)*(1-Q225)</f>
        <v>29973644.945217423</v>
      </c>
      <c r="C245" s="62">
        <f t="shared" ref="C245:C254" si="163">$B225+($C225-$B225)*(1-R225)</f>
        <v>29962243.117830768</v>
      </c>
      <c r="D245" s="62">
        <f t="shared" ref="D245:D254" si="164">$B225+($C225-$B225)*(1-S225)</f>
        <v>29945921.655881997</v>
      </c>
      <c r="E245" s="62">
        <f t="shared" ref="E245:E254" si="165">$B225+($C225-$B225)*(1-T225)</f>
        <v>29922572.656787768</v>
      </c>
      <c r="F245" s="62">
        <f t="shared" ref="F245:F254" si="166">$B225+($C225-$B225)*(1-U225)</f>
        <v>29889201.784869663</v>
      </c>
      <c r="G245" s="62">
        <f t="shared" ref="G245:G254" si="167">$B225+($C225-$B225)*(1-V225)</f>
        <v>29841574.338898048</v>
      </c>
      <c r="H245" s="62">
        <f t="shared" ref="H245:H254" si="168">$B225+($C225-$B225)*(1-W225)</f>
        <v>29773741.171542991</v>
      </c>
      <c r="I245" s="62">
        <f t="shared" ref="I245:I254" si="169">$B225+($C225-$B225)*(1-X225)</f>
        <v>29677427.797904644</v>
      </c>
      <c r="J245" s="62">
        <f t="shared" ref="J245:J254" si="170">$B225+($C225-$B225)*(1-Y225)</f>
        <v>29541298.099391133</v>
      </c>
      <c r="K245" s="62">
        <f t="shared" ref="K245:K254" si="171">$B225+($C225-$B225)*(1-Z225)</f>
        <v>29350174.458661363</v>
      </c>
      <c r="L245" s="62">
        <f t="shared" ref="L245:L254" si="172">$B225+($C225-$B225)*(1-AA225)</f>
        <v>29084443.218016978</v>
      </c>
      <c r="M245" s="62">
        <f t="shared" ref="M245:M254" si="173">$B225+($C225-$B225)*(1-AB225)</f>
        <v>28720135.628119014</v>
      </c>
      <c r="N245" s="62">
        <f t="shared" ref="N245:N254" si="174">$B225+($C225-$B225)*(1-AC225)</f>
        <v>28230545.26491924</v>
      </c>
      <c r="O245" s="62">
        <f t="shared" ref="O245:O254" si="175">$B225+($C225-$B225)*(1-AD225)</f>
        <v>27590556.078314867</v>
      </c>
      <c r="P245" s="62">
        <f t="shared" ref="P245:P254" si="176">$B225+($C225-$B225)*(1-AE225)</f>
        <v>26784597.869999204</v>
      </c>
      <c r="Q245" s="62">
        <f t="shared" ref="Q245:Q254" si="177">$B225+($C225-$B225)*(1-AF225)</f>
        <v>25817471.155054402</v>
      </c>
      <c r="R245" s="62">
        <f t="shared" ref="R245:R254" si="178">$B225+($C225-$B225)*(1-AG225)</f>
        <v>24723869.74570195</v>
      </c>
      <c r="S245" s="62">
        <f t="shared" ref="S245:S254" si="179">$B225+($C225-$B225)*(1-AH225)</f>
        <v>23569359.224782243</v>
      </c>
      <c r="T245" s="62">
        <f t="shared" ref="T245:T254" si="180">$B225+($C225-$B225)*(1-AI225)</f>
        <v>22437567.311462872</v>
      </c>
      <c r="U245" s="62">
        <f t="shared" ref="U245:U254" si="181">$B225+($C225-$B225)*(1-AJ225)</f>
        <v>21407273.836467743</v>
      </c>
      <c r="V245" s="62">
        <f t="shared" ref="V245:V254" si="182">$B225+($C225-$B225)*(1-AK225)</f>
        <v>20531671.099334128</v>
      </c>
      <c r="W245" s="62">
        <f t="shared" ref="W245:W254" si="183">$B225+($C225-$B225)*(1-AL225)</f>
        <v>19830470.118455783</v>
      </c>
      <c r="X245" s="62">
        <f t="shared" ref="X245:X254" si="184">$B225+($C225-$B225)*(1-AM225)</f>
        <v>19295422.648525201</v>
      </c>
      <c r="Y245" s="62">
        <f t="shared" ref="Y245:Y254" si="185">$B225+($C225-$B225)*(1-AN225)</f>
        <v>18902119.8472571</v>
      </c>
      <c r="Z245" s="62">
        <f t="shared" ref="Z245:Z254" si="186">$B225+($C225-$B225)*(1-AO225)</f>
        <v>18620914.034130026</v>
      </c>
      <c r="AA245" s="62">
        <f t="shared" ref="AA245:AA254" si="187">$B225+($C225-$B225)*(1-AP225)</f>
        <v>18423830.287504151</v>
      </c>
      <c r="AB245" s="62">
        <f t="shared" ref="AB245:AB254" si="188">$B225+($C225-$B225)*(1-AQ225)</f>
        <v>18287633.304871898</v>
      </c>
      <c r="AC245" s="62">
        <f t="shared" ref="AC245:AC254" si="189">$B225+($C225-$B225)*(1-AR225)</f>
        <v>18194426.922700677</v>
      </c>
    </row>
    <row r="246" spans="1:44" x14ac:dyDescent="0.25">
      <c r="A246" s="30" t="str">
        <f t="shared" si="161"/>
        <v>Residual value (vehicle)</v>
      </c>
      <c r="B246" s="62">
        <f t="shared" si="162"/>
        <v>-1500658.8763695643</v>
      </c>
      <c r="C246" s="62">
        <f t="shared" si="163"/>
        <v>-1500943.9220542307</v>
      </c>
      <c r="D246" s="62">
        <f t="shared" si="164"/>
        <v>-1501351.95860295</v>
      </c>
      <c r="E246" s="62">
        <f t="shared" si="165"/>
        <v>-1501935.6835803059</v>
      </c>
      <c r="F246" s="62">
        <f t="shared" si="166"/>
        <v>-1502769.9553782584</v>
      </c>
      <c r="G246" s="62">
        <f t="shared" si="167"/>
        <v>-1503960.6415275487</v>
      </c>
      <c r="H246" s="62">
        <f t="shared" si="168"/>
        <v>-1505656.4707114252</v>
      </c>
      <c r="I246" s="62">
        <f t="shared" si="169"/>
        <v>-1508064.3050523838</v>
      </c>
      <c r="J246" s="62">
        <f t="shared" si="170"/>
        <v>-1511467.5475152216</v>
      </c>
      <c r="K246" s="62">
        <f t="shared" si="171"/>
        <v>-1516245.6385334658</v>
      </c>
      <c r="L246" s="62">
        <f t="shared" si="172"/>
        <v>-1522888.9195495755</v>
      </c>
      <c r="M246" s="62">
        <f t="shared" si="173"/>
        <v>-1531996.6092970246</v>
      </c>
      <c r="N246" s="62">
        <f t="shared" si="174"/>
        <v>-1544236.368377019</v>
      </c>
      <c r="O246" s="62">
        <f t="shared" si="175"/>
        <v>-1560236.0980421284</v>
      </c>
      <c r="P246" s="62">
        <f t="shared" si="176"/>
        <v>-1580385.0532500199</v>
      </c>
      <c r="Q246" s="62">
        <f t="shared" si="177"/>
        <v>-1604563.22112364</v>
      </c>
      <c r="R246" s="62">
        <f t="shared" si="178"/>
        <v>-1631903.2563574512</v>
      </c>
      <c r="S246" s="62">
        <f t="shared" si="179"/>
        <v>-1660766.019380444</v>
      </c>
      <c r="T246" s="62">
        <f t="shared" si="180"/>
        <v>-1689060.8172134282</v>
      </c>
      <c r="U246" s="62">
        <f t="shared" si="181"/>
        <v>-1714818.1540883065</v>
      </c>
      <c r="V246" s="62">
        <f t="shared" si="182"/>
        <v>-1736708.2225166468</v>
      </c>
      <c r="W246" s="62">
        <f t="shared" si="183"/>
        <v>-1754238.2470386054</v>
      </c>
      <c r="X246" s="62">
        <f t="shared" si="184"/>
        <v>-1767614.43378687</v>
      </c>
      <c r="Y246" s="62">
        <f t="shared" si="185"/>
        <v>-1777447.0038185725</v>
      </c>
      <c r="Z246" s="62">
        <f t="shared" si="186"/>
        <v>-1784477.1491467494</v>
      </c>
      <c r="AA246" s="62">
        <f t="shared" si="187"/>
        <v>-1789404.2428123963</v>
      </c>
      <c r="AB246" s="62">
        <f t="shared" si="188"/>
        <v>-1792809.1673782025</v>
      </c>
      <c r="AC246" s="62">
        <f t="shared" si="189"/>
        <v>-1795139.3269324831</v>
      </c>
    </row>
    <row r="247" spans="1:44" x14ac:dyDescent="0.25">
      <c r="A247" s="30" t="str">
        <f t="shared" si="161"/>
        <v>Capex costumization</v>
      </c>
      <c r="B247" s="62">
        <f t="shared" si="162"/>
        <v>1000000</v>
      </c>
      <c r="C247" s="62">
        <f t="shared" si="163"/>
        <v>1000000</v>
      </c>
      <c r="D247" s="62">
        <f t="shared" si="164"/>
        <v>1000000</v>
      </c>
      <c r="E247" s="62">
        <f t="shared" si="165"/>
        <v>1000000</v>
      </c>
      <c r="F247" s="62">
        <f t="shared" si="166"/>
        <v>1000000</v>
      </c>
      <c r="G247" s="62">
        <f t="shared" si="167"/>
        <v>1000000</v>
      </c>
      <c r="H247" s="62">
        <f t="shared" si="168"/>
        <v>1000000</v>
      </c>
      <c r="I247" s="62">
        <f t="shared" si="169"/>
        <v>1000000</v>
      </c>
      <c r="J247" s="62">
        <f t="shared" si="170"/>
        <v>1000000</v>
      </c>
      <c r="K247" s="62">
        <f t="shared" si="171"/>
        <v>1000000</v>
      </c>
      <c r="L247" s="62">
        <f t="shared" si="172"/>
        <v>1000000</v>
      </c>
      <c r="M247" s="62">
        <f t="shared" si="173"/>
        <v>1000000</v>
      </c>
      <c r="N247" s="62">
        <f t="shared" si="174"/>
        <v>1000000</v>
      </c>
      <c r="O247" s="62">
        <f t="shared" si="175"/>
        <v>1000000</v>
      </c>
      <c r="P247" s="62">
        <f t="shared" si="176"/>
        <v>1000000</v>
      </c>
      <c r="Q247" s="62">
        <f t="shared" si="177"/>
        <v>1000000</v>
      </c>
      <c r="R247" s="62">
        <f t="shared" si="178"/>
        <v>1000000</v>
      </c>
      <c r="S247" s="62">
        <f t="shared" si="179"/>
        <v>1000000</v>
      </c>
      <c r="T247" s="62">
        <f t="shared" si="180"/>
        <v>1000000</v>
      </c>
      <c r="U247" s="62">
        <f t="shared" si="181"/>
        <v>1000000</v>
      </c>
      <c r="V247" s="62">
        <f t="shared" si="182"/>
        <v>1000000</v>
      </c>
      <c r="W247" s="62">
        <f t="shared" si="183"/>
        <v>1000000</v>
      </c>
      <c r="X247" s="62">
        <f t="shared" si="184"/>
        <v>1000000</v>
      </c>
      <c r="Y247" s="62">
        <f t="shared" si="185"/>
        <v>1000000</v>
      </c>
      <c r="Z247" s="62">
        <f t="shared" si="186"/>
        <v>1000000</v>
      </c>
      <c r="AA247" s="62">
        <f t="shared" si="187"/>
        <v>1000000</v>
      </c>
      <c r="AB247" s="62">
        <f t="shared" si="188"/>
        <v>1000000</v>
      </c>
      <c r="AC247" s="62">
        <f t="shared" si="189"/>
        <v>1000000</v>
      </c>
    </row>
    <row r="248" spans="1:44" x14ac:dyDescent="0.25">
      <c r="A248" s="30" t="str">
        <f t="shared" si="161"/>
        <v>Residual value (costumization)</v>
      </c>
      <c r="B248" s="62">
        <f t="shared" si="162"/>
        <v>-100000</v>
      </c>
      <c r="C248" s="62">
        <f t="shared" si="163"/>
        <v>-100000</v>
      </c>
      <c r="D248" s="62">
        <f t="shared" si="164"/>
        <v>-100000</v>
      </c>
      <c r="E248" s="62">
        <f t="shared" si="165"/>
        <v>-100000</v>
      </c>
      <c r="F248" s="62">
        <f t="shared" si="166"/>
        <v>-100000</v>
      </c>
      <c r="G248" s="62">
        <f t="shared" si="167"/>
        <v>-100000</v>
      </c>
      <c r="H248" s="62">
        <f t="shared" si="168"/>
        <v>-100000</v>
      </c>
      <c r="I248" s="62">
        <f t="shared" si="169"/>
        <v>-100000</v>
      </c>
      <c r="J248" s="62">
        <f t="shared" si="170"/>
        <v>-100000</v>
      </c>
      <c r="K248" s="62">
        <f t="shared" si="171"/>
        <v>-100000</v>
      </c>
      <c r="L248" s="62">
        <f t="shared" si="172"/>
        <v>-100000</v>
      </c>
      <c r="M248" s="62">
        <f t="shared" si="173"/>
        <v>-100000</v>
      </c>
      <c r="N248" s="62">
        <f t="shared" si="174"/>
        <v>-100000</v>
      </c>
      <c r="O248" s="62">
        <f t="shared" si="175"/>
        <v>-100000</v>
      </c>
      <c r="P248" s="62">
        <f t="shared" si="176"/>
        <v>-100000</v>
      </c>
      <c r="Q248" s="62">
        <f t="shared" si="177"/>
        <v>-100000</v>
      </c>
      <c r="R248" s="62">
        <f t="shared" si="178"/>
        <v>-100000</v>
      </c>
      <c r="S248" s="62">
        <f t="shared" si="179"/>
        <v>-100000</v>
      </c>
      <c r="T248" s="62">
        <f t="shared" si="180"/>
        <v>-100000</v>
      </c>
      <c r="U248" s="62">
        <f t="shared" si="181"/>
        <v>-100000</v>
      </c>
      <c r="V248" s="62">
        <f t="shared" si="182"/>
        <v>-100000</v>
      </c>
      <c r="W248" s="62">
        <f t="shared" si="183"/>
        <v>-100000</v>
      </c>
      <c r="X248" s="62">
        <f t="shared" si="184"/>
        <v>-100000</v>
      </c>
      <c r="Y248" s="62">
        <f t="shared" si="185"/>
        <v>-100000</v>
      </c>
      <c r="Z248" s="62">
        <f t="shared" si="186"/>
        <v>-100000</v>
      </c>
      <c r="AA248" s="62">
        <f t="shared" si="187"/>
        <v>-100000</v>
      </c>
      <c r="AB248" s="62">
        <f t="shared" si="188"/>
        <v>-100000</v>
      </c>
      <c r="AC248" s="62">
        <f t="shared" si="189"/>
        <v>-100000</v>
      </c>
    </row>
    <row r="249" spans="1:44" x14ac:dyDescent="0.25">
      <c r="A249" s="30" t="str">
        <f t="shared" si="161"/>
        <v>WACC</v>
      </c>
      <c r="B249" s="62">
        <f t="shared" si="162"/>
        <v>0.06</v>
      </c>
      <c r="C249" s="62">
        <f t="shared" si="163"/>
        <v>0.06</v>
      </c>
      <c r="D249" s="62">
        <f t="shared" si="164"/>
        <v>0.06</v>
      </c>
      <c r="E249" s="62">
        <f t="shared" si="165"/>
        <v>0.06</v>
      </c>
      <c r="F249" s="62">
        <f t="shared" si="166"/>
        <v>0.06</v>
      </c>
      <c r="G249" s="62">
        <f t="shared" si="167"/>
        <v>0.06</v>
      </c>
      <c r="H249" s="62">
        <f t="shared" si="168"/>
        <v>0.06</v>
      </c>
      <c r="I249" s="62">
        <f t="shared" si="169"/>
        <v>0.06</v>
      </c>
      <c r="J249" s="62">
        <f t="shared" si="170"/>
        <v>0.06</v>
      </c>
      <c r="K249" s="62">
        <f t="shared" si="171"/>
        <v>0.06</v>
      </c>
      <c r="L249" s="62">
        <f t="shared" si="172"/>
        <v>0.06</v>
      </c>
      <c r="M249" s="62">
        <f t="shared" si="173"/>
        <v>0.06</v>
      </c>
      <c r="N249" s="62">
        <f t="shared" si="174"/>
        <v>0.06</v>
      </c>
      <c r="O249" s="62">
        <f t="shared" si="175"/>
        <v>0.06</v>
      </c>
      <c r="P249" s="62">
        <f t="shared" si="176"/>
        <v>0.06</v>
      </c>
      <c r="Q249" s="62">
        <f t="shared" si="177"/>
        <v>0.06</v>
      </c>
      <c r="R249" s="62">
        <f t="shared" si="178"/>
        <v>0.06</v>
      </c>
      <c r="S249" s="62">
        <f t="shared" si="179"/>
        <v>0.06</v>
      </c>
      <c r="T249" s="62">
        <f t="shared" si="180"/>
        <v>0.06</v>
      </c>
      <c r="U249" s="62">
        <f t="shared" si="181"/>
        <v>0.06</v>
      </c>
      <c r="V249" s="62">
        <f t="shared" si="182"/>
        <v>0.06</v>
      </c>
      <c r="W249" s="62">
        <f t="shared" si="183"/>
        <v>0.06</v>
      </c>
      <c r="X249" s="62">
        <f t="shared" si="184"/>
        <v>0.06</v>
      </c>
      <c r="Y249" s="62">
        <f t="shared" si="185"/>
        <v>0.06</v>
      </c>
      <c r="Z249" s="62">
        <f t="shared" si="186"/>
        <v>0.06</v>
      </c>
      <c r="AA249" s="62">
        <f t="shared" si="187"/>
        <v>0.06</v>
      </c>
      <c r="AB249" s="62">
        <f t="shared" si="188"/>
        <v>0.06</v>
      </c>
      <c r="AC249" s="62">
        <f t="shared" si="189"/>
        <v>0.06</v>
      </c>
    </row>
    <row r="250" spans="1:44" x14ac:dyDescent="0.25">
      <c r="A250" s="30" t="str">
        <f t="shared" si="161"/>
        <v>Opex fix (admin, crew, insurance)</v>
      </c>
      <c r="B250" s="62">
        <f t="shared" si="162"/>
        <v>1208235.294117647</v>
      </c>
      <c r="C250" s="62">
        <f t="shared" si="163"/>
        <v>1208235.294117647</v>
      </c>
      <c r="D250" s="62">
        <f t="shared" si="164"/>
        <v>1208235.294117647</v>
      </c>
      <c r="E250" s="62">
        <f t="shared" si="165"/>
        <v>1208235.294117647</v>
      </c>
      <c r="F250" s="62">
        <f t="shared" si="166"/>
        <v>1208235.294117647</v>
      </c>
      <c r="G250" s="62">
        <f t="shared" si="167"/>
        <v>1208235.294117647</v>
      </c>
      <c r="H250" s="62">
        <f t="shared" si="168"/>
        <v>1208235.294117647</v>
      </c>
      <c r="I250" s="62">
        <f t="shared" si="169"/>
        <v>1208235.294117647</v>
      </c>
      <c r="J250" s="62">
        <f t="shared" si="170"/>
        <v>1208235.294117647</v>
      </c>
      <c r="K250" s="62">
        <f t="shared" si="171"/>
        <v>1208235.294117647</v>
      </c>
      <c r="L250" s="62">
        <f t="shared" si="172"/>
        <v>1208235.294117647</v>
      </c>
      <c r="M250" s="62">
        <f t="shared" si="173"/>
        <v>1208235.294117647</v>
      </c>
      <c r="N250" s="62">
        <f t="shared" si="174"/>
        <v>1208235.294117647</v>
      </c>
      <c r="O250" s="62">
        <f t="shared" si="175"/>
        <v>1208235.294117647</v>
      </c>
      <c r="P250" s="62">
        <f t="shared" si="176"/>
        <v>1208235.294117647</v>
      </c>
      <c r="Q250" s="62">
        <f t="shared" si="177"/>
        <v>1208235.294117647</v>
      </c>
      <c r="R250" s="62">
        <f t="shared" si="178"/>
        <v>1208235.294117647</v>
      </c>
      <c r="S250" s="62">
        <f t="shared" si="179"/>
        <v>1208235.294117647</v>
      </c>
      <c r="T250" s="62">
        <f t="shared" si="180"/>
        <v>1208235.294117647</v>
      </c>
      <c r="U250" s="62">
        <f t="shared" si="181"/>
        <v>1208235.294117647</v>
      </c>
      <c r="V250" s="62">
        <f t="shared" si="182"/>
        <v>1208235.294117647</v>
      </c>
      <c r="W250" s="62">
        <f t="shared" si="183"/>
        <v>1208235.294117647</v>
      </c>
      <c r="X250" s="62">
        <f t="shared" si="184"/>
        <v>1208235.294117647</v>
      </c>
      <c r="Y250" s="62">
        <f t="shared" si="185"/>
        <v>1208235.294117647</v>
      </c>
      <c r="Z250" s="62">
        <f t="shared" si="186"/>
        <v>1208235.294117647</v>
      </c>
      <c r="AA250" s="62">
        <f t="shared" si="187"/>
        <v>1208235.294117647</v>
      </c>
      <c r="AB250" s="62">
        <f t="shared" si="188"/>
        <v>1208235.294117647</v>
      </c>
      <c r="AC250" s="62">
        <f t="shared" si="189"/>
        <v>1208235.294117647</v>
      </c>
    </row>
    <row r="251" spans="1:44" x14ac:dyDescent="0.25">
      <c r="A251" s="30" t="str">
        <f t="shared" si="161"/>
        <v>Opex maintenance &amp; repair</v>
      </c>
      <c r="B251" s="62">
        <f t="shared" si="162"/>
        <v>338823.5294117647</v>
      </c>
      <c r="C251" s="62">
        <f t="shared" si="163"/>
        <v>338823.5294117647</v>
      </c>
      <c r="D251" s="62">
        <f t="shared" si="164"/>
        <v>338823.5294117647</v>
      </c>
      <c r="E251" s="62">
        <f t="shared" si="165"/>
        <v>338823.5294117647</v>
      </c>
      <c r="F251" s="62">
        <f t="shared" si="166"/>
        <v>338823.5294117647</v>
      </c>
      <c r="G251" s="62">
        <f t="shared" si="167"/>
        <v>338823.5294117647</v>
      </c>
      <c r="H251" s="62">
        <f t="shared" si="168"/>
        <v>338823.5294117647</v>
      </c>
      <c r="I251" s="62">
        <f t="shared" si="169"/>
        <v>338823.5294117647</v>
      </c>
      <c r="J251" s="62">
        <f t="shared" si="170"/>
        <v>338823.5294117647</v>
      </c>
      <c r="K251" s="62">
        <f t="shared" si="171"/>
        <v>338823.5294117647</v>
      </c>
      <c r="L251" s="62">
        <f t="shared" si="172"/>
        <v>338823.5294117647</v>
      </c>
      <c r="M251" s="62">
        <f t="shared" si="173"/>
        <v>338823.5294117647</v>
      </c>
      <c r="N251" s="62">
        <f t="shared" si="174"/>
        <v>338823.5294117647</v>
      </c>
      <c r="O251" s="62">
        <f t="shared" si="175"/>
        <v>338823.5294117647</v>
      </c>
      <c r="P251" s="62">
        <f t="shared" si="176"/>
        <v>338823.5294117647</v>
      </c>
      <c r="Q251" s="62">
        <f t="shared" si="177"/>
        <v>338823.5294117647</v>
      </c>
      <c r="R251" s="62">
        <f t="shared" si="178"/>
        <v>338823.5294117647</v>
      </c>
      <c r="S251" s="62">
        <f t="shared" si="179"/>
        <v>338823.5294117647</v>
      </c>
      <c r="T251" s="62">
        <f t="shared" si="180"/>
        <v>338823.5294117647</v>
      </c>
      <c r="U251" s="62">
        <f t="shared" si="181"/>
        <v>338823.5294117647</v>
      </c>
      <c r="V251" s="62">
        <f t="shared" si="182"/>
        <v>338823.5294117647</v>
      </c>
      <c r="W251" s="62">
        <f t="shared" si="183"/>
        <v>338823.5294117647</v>
      </c>
      <c r="X251" s="62">
        <f t="shared" si="184"/>
        <v>338823.5294117647</v>
      </c>
      <c r="Y251" s="62">
        <f t="shared" si="185"/>
        <v>338823.5294117647</v>
      </c>
      <c r="Z251" s="62">
        <f t="shared" si="186"/>
        <v>338823.5294117647</v>
      </c>
      <c r="AA251" s="62">
        <f t="shared" si="187"/>
        <v>338823.5294117647</v>
      </c>
      <c r="AB251" s="62">
        <f t="shared" si="188"/>
        <v>338823.5294117647</v>
      </c>
      <c r="AC251" s="62">
        <f t="shared" si="189"/>
        <v>338823.5294117647</v>
      </c>
    </row>
    <row r="252" spans="1:44" x14ac:dyDescent="0.25">
      <c r="A252" s="30" t="str">
        <f t="shared" si="161"/>
        <v>Opex var (mode-fees)</v>
      </c>
      <c r="B252" s="62">
        <f t="shared" si="162"/>
        <v>0.81280569096848254</v>
      </c>
      <c r="C252" s="62">
        <f t="shared" si="163"/>
        <v>0.81280569096848254</v>
      </c>
      <c r="D252" s="62">
        <f t="shared" si="164"/>
        <v>0.81280569096848254</v>
      </c>
      <c r="E252" s="62">
        <f t="shared" si="165"/>
        <v>0.81280569096848254</v>
      </c>
      <c r="F252" s="62">
        <f t="shared" si="166"/>
        <v>0.81280569096848254</v>
      </c>
      <c r="G252" s="62">
        <f t="shared" si="167"/>
        <v>0.81280569096848254</v>
      </c>
      <c r="H252" s="62">
        <f t="shared" si="168"/>
        <v>0.81280569096848254</v>
      </c>
      <c r="I252" s="62">
        <f t="shared" si="169"/>
        <v>0.81280569096848254</v>
      </c>
      <c r="J252" s="62">
        <f t="shared" si="170"/>
        <v>0.81280569096848254</v>
      </c>
      <c r="K252" s="62">
        <f t="shared" si="171"/>
        <v>0.81280569096848254</v>
      </c>
      <c r="L252" s="62">
        <f t="shared" si="172"/>
        <v>0.81280569096848254</v>
      </c>
      <c r="M252" s="62">
        <f t="shared" si="173"/>
        <v>0.81280569096848254</v>
      </c>
      <c r="N252" s="62">
        <f t="shared" si="174"/>
        <v>0.81280569096848254</v>
      </c>
      <c r="O252" s="62">
        <f t="shared" si="175"/>
        <v>0.81280569096848254</v>
      </c>
      <c r="P252" s="62">
        <f t="shared" si="176"/>
        <v>0.81280569096848254</v>
      </c>
      <c r="Q252" s="62">
        <f t="shared" si="177"/>
        <v>0.81280569096848254</v>
      </c>
      <c r="R252" s="62">
        <f t="shared" si="178"/>
        <v>0.81280569096848254</v>
      </c>
      <c r="S252" s="62">
        <f t="shared" si="179"/>
        <v>0.81280569096848254</v>
      </c>
      <c r="T252" s="62">
        <f t="shared" si="180"/>
        <v>0.81280569096848254</v>
      </c>
      <c r="U252" s="62">
        <f t="shared" si="181"/>
        <v>0.81280569096848254</v>
      </c>
      <c r="V252" s="62">
        <f t="shared" si="182"/>
        <v>0.81280569096848254</v>
      </c>
      <c r="W252" s="62">
        <f t="shared" si="183"/>
        <v>0.81280569096848254</v>
      </c>
      <c r="X252" s="62">
        <f t="shared" si="184"/>
        <v>0.81280569096848254</v>
      </c>
      <c r="Y252" s="62">
        <f t="shared" si="185"/>
        <v>0.81280569096848254</v>
      </c>
      <c r="Z252" s="62">
        <f t="shared" si="186"/>
        <v>0.81280569096848254</v>
      </c>
      <c r="AA252" s="62">
        <f t="shared" si="187"/>
        <v>0.81280569096848254</v>
      </c>
      <c r="AB252" s="62">
        <f t="shared" si="188"/>
        <v>0.81280569096848254</v>
      </c>
      <c r="AC252" s="62">
        <f t="shared" si="189"/>
        <v>0.81280569096848254</v>
      </c>
    </row>
    <row r="253" spans="1:44" x14ac:dyDescent="0.25">
      <c r="A253" s="30" t="str">
        <f t="shared" si="161"/>
        <v>Fuel Economy</v>
      </c>
      <c r="B253" s="62">
        <f t="shared" si="162"/>
        <v>588.84626218043502</v>
      </c>
      <c r="C253" s="62">
        <f t="shared" si="163"/>
        <v>588.7797515206795</v>
      </c>
      <c r="D253" s="62">
        <f t="shared" si="164"/>
        <v>588.68454299264499</v>
      </c>
      <c r="E253" s="62">
        <f t="shared" si="165"/>
        <v>588.54834049792862</v>
      </c>
      <c r="F253" s="62">
        <f t="shared" si="166"/>
        <v>588.35367707840635</v>
      </c>
      <c r="G253" s="62">
        <f t="shared" si="167"/>
        <v>588.07585031023859</v>
      </c>
      <c r="H253" s="62">
        <f t="shared" si="168"/>
        <v>587.68015683400074</v>
      </c>
      <c r="I253" s="62">
        <f t="shared" si="169"/>
        <v>587.11832882111048</v>
      </c>
      <c r="J253" s="62">
        <f t="shared" si="170"/>
        <v>586.32423891311498</v>
      </c>
      <c r="K253" s="62">
        <f t="shared" si="171"/>
        <v>585.20935100885799</v>
      </c>
      <c r="L253" s="62">
        <f t="shared" si="172"/>
        <v>583.65925210509909</v>
      </c>
      <c r="M253" s="62">
        <f t="shared" si="173"/>
        <v>581.53412449736095</v>
      </c>
      <c r="N253" s="62">
        <f t="shared" si="174"/>
        <v>578.67818071202885</v>
      </c>
      <c r="O253" s="62">
        <f t="shared" si="175"/>
        <v>574.94491045683674</v>
      </c>
      <c r="P253" s="62">
        <f t="shared" si="176"/>
        <v>570.24348757499536</v>
      </c>
      <c r="Q253" s="62">
        <f t="shared" si="177"/>
        <v>564.60191507115064</v>
      </c>
      <c r="R253" s="62">
        <f t="shared" si="178"/>
        <v>558.22257351659471</v>
      </c>
      <c r="S253" s="62">
        <f t="shared" si="179"/>
        <v>551.48792881122972</v>
      </c>
      <c r="T253" s="62">
        <f t="shared" si="180"/>
        <v>544.8858093168667</v>
      </c>
      <c r="U253" s="62">
        <f t="shared" si="181"/>
        <v>538.87576404606182</v>
      </c>
      <c r="V253" s="62">
        <f t="shared" si="182"/>
        <v>533.76808141278241</v>
      </c>
      <c r="W253" s="62">
        <f t="shared" si="183"/>
        <v>529.67774235765876</v>
      </c>
      <c r="X253" s="62">
        <f t="shared" si="184"/>
        <v>526.55663211639694</v>
      </c>
      <c r="Y253" s="62">
        <f t="shared" si="185"/>
        <v>524.26236577566647</v>
      </c>
      <c r="Z253" s="62">
        <f t="shared" si="186"/>
        <v>522.6219985324251</v>
      </c>
      <c r="AA253" s="62">
        <f t="shared" si="187"/>
        <v>521.47234334377424</v>
      </c>
      <c r="AB253" s="62">
        <f t="shared" si="188"/>
        <v>520.67786094508608</v>
      </c>
      <c r="AC253" s="62">
        <f t="shared" si="189"/>
        <v>520.13415704908732</v>
      </c>
    </row>
    <row r="254" spans="1:44" x14ac:dyDescent="0.25">
      <c r="A254" s="30" t="str">
        <f t="shared" si="161"/>
        <v>Fuel Cost</v>
      </c>
      <c r="B254" s="62">
        <f t="shared" si="162"/>
        <v>0.18921533183108133</v>
      </c>
      <c r="C254" s="62">
        <f t="shared" si="163"/>
        <v>0.18913115990463616</v>
      </c>
      <c r="D254" s="62">
        <f t="shared" si="164"/>
        <v>0.18901066966670843</v>
      </c>
      <c r="E254" s="62">
        <f t="shared" si="165"/>
        <v>0.18883829990810047</v>
      </c>
      <c r="F254" s="62">
        <f t="shared" si="166"/>
        <v>0.18859194548777405</v>
      </c>
      <c r="G254" s="62">
        <f t="shared" si="167"/>
        <v>0.18824034449057031</v>
      </c>
      <c r="H254" s="62">
        <f t="shared" si="168"/>
        <v>0.18773957841338568</v>
      </c>
      <c r="I254" s="62">
        <f t="shared" si="169"/>
        <v>0.18702856236949611</v>
      </c>
      <c r="J254" s="62">
        <f t="shared" si="170"/>
        <v>0.18602360951573774</v>
      </c>
      <c r="K254" s="62">
        <f t="shared" si="171"/>
        <v>0.18461267383991228</v>
      </c>
      <c r="L254" s="62">
        <f t="shared" si="172"/>
        <v>0.18265096106500425</v>
      </c>
      <c r="M254" s="62">
        <f t="shared" si="173"/>
        <v>0.17996152623842626</v>
      </c>
      <c r="N254" s="62">
        <f t="shared" si="174"/>
        <v>0.17634721401969033</v>
      </c>
      <c r="O254" s="62">
        <f t="shared" si="175"/>
        <v>0.17162260971603249</v>
      </c>
      <c r="P254" s="62">
        <f t="shared" si="176"/>
        <v>0.16567276915735063</v>
      </c>
      <c r="Q254" s="62">
        <f t="shared" si="177"/>
        <v>0.15853313127713237</v>
      </c>
      <c r="R254" s="62">
        <f t="shared" si="178"/>
        <v>0.1504598168629829</v>
      </c>
      <c r="S254" s="62">
        <f t="shared" si="179"/>
        <v>0.14193685195994088</v>
      </c>
      <c r="T254" s="62">
        <f t="shared" si="180"/>
        <v>0.13358160306443201</v>
      </c>
      <c r="U254" s="62">
        <f t="shared" si="181"/>
        <v>0.12597564801412947</v>
      </c>
      <c r="V254" s="62">
        <f t="shared" si="182"/>
        <v>0.11951166933019994</v>
      </c>
      <c r="W254" s="62">
        <f t="shared" si="183"/>
        <v>0.1143351800373662</v>
      </c>
      <c r="X254" s="62">
        <f t="shared" si="184"/>
        <v>0.11038528895794403</v>
      </c>
      <c r="Y254" s="62">
        <f t="shared" si="185"/>
        <v>0.10748180223284623</v>
      </c>
      <c r="Z254" s="62">
        <f t="shared" si="186"/>
        <v>0.10540585122816921</v>
      </c>
      <c r="AA254" s="62">
        <f t="shared" si="187"/>
        <v>0.10395091614960947</v>
      </c>
      <c r="AB254" s="62">
        <f t="shared" si="188"/>
        <v>0.10294546658302588</v>
      </c>
      <c r="AC254" s="62">
        <f t="shared" si="189"/>
        <v>0.10225738734113901</v>
      </c>
    </row>
    <row r="255" spans="1:44" x14ac:dyDescent="0.25">
      <c r="A255" s="30" t="str">
        <f t="shared" ref="A255" si="190">A235</f>
        <v>Emission Cost</v>
      </c>
      <c r="B255" s="66">
        <f>$B235+($C235-$B235)*(1-Q235)</f>
        <v>0</v>
      </c>
      <c r="C255" s="66">
        <f t="shared" ref="C255:AC255" si="191">$B235+($C235-$B235)*(1-R235)</f>
        <v>0</v>
      </c>
      <c r="D255" s="66">
        <f t="shared" si="191"/>
        <v>0</v>
      </c>
      <c r="E255" s="66">
        <f t="shared" si="191"/>
        <v>0</v>
      </c>
      <c r="F255" s="66">
        <f t="shared" si="191"/>
        <v>0</v>
      </c>
      <c r="G255" s="66">
        <f t="shared" si="191"/>
        <v>0</v>
      </c>
      <c r="H255" s="66">
        <f t="shared" si="191"/>
        <v>0</v>
      </c>
      <c r="I255" s="66">
        <f t="shared" si="191"/>
        <v>0</v>
      </c>
      <c r="J255" s="66">
        <f t="shared" si="191"/>
        <v>0</v>
      </c>
      <c r="K255" s="66">
        <f t="shared" si="191"/>
        <v>0</v>
      </c>
      <c r="L255" s="66">
        <f t="shared" si="191"/>
        <v>0</v>
      </c>
      <c r="M255" s="66">
        <f t="shared" si="191"/>
        <v>0</v>
      </c>
      <c r="N255" s="66">
        <f t="shared" si="191"/>
        <v>0</v>
      </c>
      <c r="O255" s="66">
        <f t="shared" si="191"/>
        <v>0</v>
      </c>
      <c r="P255" s="66">
        <f t="shared" si="191"/>
        <v>0</v>
      </c>
      <c r="Q255" s="66">
        <f t="shared" si="191"/>
        <v>0</v>
      </c>
      <c r="R255" s="66">
        <f t="shared" si="191"/>
        <v>0</v>
      </c>
      <c r="S255" s="66">
        <f t="shared" si="191"/>
        <v>0</v>
      </c>
      <c r="T255" s="66">
        <f t="shared" si="191"/>
        <v>0</v>
      </c>
      <c r="U255" s="66">
        <f t="shared" si="191"/>
        <v>0</v>
      </c>
      <c r="V255" s="66">
        <f t="shared" si="191"/>
        <v>0</v>
      </c>
      <c r="W255" s="66">
        <f t="shared" si="191"/>
        <v>0</v>
      </c>
      <c r="X255" s="66">
        <f t="shared" si="191"/>
        <v>0</v>
      </c>
      <c r="Y255" s="66">
        <f t="shared" si="191"/>
        <v>0</v>
      </c>
      <c r="Z255" s="66">
        <f t="shared" si="191"/>
        <v>0</v>
      </c>
      <c r="AA255" s="66">
        <f t="shared" si="191"/>
        <v>0</v>
      </c>
      <c r="AB255" s="66">
        <f t="shared" si="191"/>
        <v>0</v>
      </c>
      <c r="AC255" s="66">
        <f t="shared" si="191"/>
        <v>0</v>
      </c>
    </row>
    <row r="256" spans="1:44" x14ac:dyDescent="0.25">
      <c r="A256" s="30" t="str">
        <f>A236</f>
        <v>Lifetime vehicle</v>
      </c>
      <c r="B256" s="62">
        <f>$B236+($C236-$B236)*(1-Q236)</f>
        <v>25</v>
      </c>
      <c r="C256" s="62">
        <f t="shared" ref="C256:L258" si="192">$B236+($C236-$B236)*(1-R236)</f>
        <v>25</v>
      </c>
      <c r="D256" s="62">
        <f t="shared" si="192"/>
        <v>25</v>
      </c>
      <c r="E256" s="62">
        <f t="shared" si="192"/>
        <v>25</v>
      </c>
      <c r="F256" s="62">
        <f t="shared" si="192"/>
        <v>25</v>
      </c>
      <c r="G256" s="62">
        <f t="shared" si="192"/>
        <v>25</v>
      </c>
      <c r="H256" s="62">
        <f t="shared" si="192"/>
        <v>25</v>
      </c>
      <c r="I256" s="62">
        <f t="shared" si="192"/>
        <v>25</v>
      </c>
      <c r="J256" s="62">
        <f t="shared" si="192"/>
        <v>25</v>
      </c>
      <c r="K256" s="62">
        <f t="shared" si="192"/>
        <v>25</v>
      </c>
      <c r="L256" s="62">
        <f t="shared" si="192"/>
        <v>25</v>
      </c>
      <c r="M256" s="62">
        <f t="shared" ref="M256:V258" si="193">$B236+($C236-$B236)*(1-AB236)</f>
        <v>25</v>
      </c>
      <c r="N256" s="62">
        <f t="shared" si="193"/>
        <v>25</v>
      </c>
      <c r="O256" s="62">
        <f t="shared" si="193"/>
        <v>25</v>
      </c>
      <c r="P256" s="62">
        <f t="shared" si="193"/>
        <v>25</v>
      </c>
      <c r="Q256" s="62">
        <f t="shared" si="193"/>
        <v>25</v>
      </c>
      <c r="R256" s="62">
        <f t="shared" si="193"/>
        <v>25</v>
      </c>
      <c r="S256" s="62">
        <f t="shared" si="193"/>
        <v>25</v>
      </c>
      <c r="T256" s="62">
        <f t="shared" si="193"/>
        <v>25</v>
      </c>
      <c r="U256" s="62">
        <f t="shared" si="193"/>
        <v>25</v>
      </c>
      <c r="V256" s="62">
        <f t="shared" si="193"/>
        <v>25</v>
      </c>
      <c r="W256" s="62">
        <f t="shared" ref="W256:AC258" si="194">$B236+($C236-$B236)*(1-AL236)</f>
        <v>25</v>
      </c>
      <c r="X256" s="62">
        <f t="shared" si="194"/>
        <v>25</v>
      </c>
      <c r="Y256" s="62">
        <f t="shared" si="194"/>
        <v>25</v>
      </c>
      <c r="Z256" s="62">
        <f t="shared" si="194"/>
        <v>25</v>
      </c>
      <c r="AA256" s="62">
        <f t="shared" si="194"/>
        <v>25</v>
      </c>
      <c r="AB256" s="62">
        <f t="shared" si="194"/>
        <v>25</v>
      </c>
      <c r="AC256" s="62">
        <f t="shared" si="194"/>
        <v>25</v>
      </c>
    </row>
    <row r="257" spans="1:29" x14ac:dyDescent="0.25">
      <c r="A257" s="30" t="str">
        <f>A237</f>
        <v>Lifetime costumization</v>
      </c>
      <c r="B257" s="62">
        <f>$B237+($C237-$B237)*(1-Q237)</f>
        <v>25</v>
      </c>
      <c r="C257" s="62">
        <f t="shared" si="192"/>
        <v>25</v>
      </c>
      <c r="D257" s="62">
        <f t="shared" si="192"/>
        <v>25</v>
      </c>
      <c r="E257" s="62">
        <f t="shared" si="192"/>
        <v>25</v>
      </c>
      <c r="F257" s="62">
        <f t="shared" si="192"/>
        <v>25</v>
      </c>
      <c r="G257" s="62">
        <f t="shared" si="192"/>
        <v>25</v>
      </c>
      <c r="H257" s="62">
        <f t="shared" si="192"/>
        <v>25</v>
      </c>
      <c r="I257" s="62">
        <f t="shared" si="192"/>
        <v>25</v>
      </c>
      <c r="J257" s="62">
        <f t="shared" si="192"/>
        <v>25</v>
      </c>
      <c r="K257" s="62">
        <f t="shared" si="192"/>
        <v>25</v>
      </c>
      <c r="L257" s="62">
        <f t="shared" si="192"/>
        <v>25</v>
      </c>
      <c r="M257" s="62">
        <f t="shared" si="193"/>
        <v>25</v>
      </c>
      <c r="N257" s="62">
        <f t="shared" si="193"/>
        <v>25</v>
      </c>
      <c r="O257" s="62">
        <f t="shared" si="193"/>
        <v>25</v>
      </c>
      <c r="P257" s="62">
        <f t="shared" si="193"/>
        <v>25</v>
      </c>
      <c r="Q257" s="62">
        <f t="shared" si="193"/>
        <v>25</v>
      </c>
      <c r="R257" s="62">
        <f t="shared" si="193"/>
        <v>25</v>
      </c>
      <c r="S257" s="62">
        <f t="shared" si="193"/>
        <v>25</v>
      </c>
      <c r="T257" s="62">
        <f t="shared" si="193"/>
        <v>25</v>
      </c>
      <c r="U257" s="62">
        <f t="shared" si="193"/>
        <v>25</v>
      </c>
      <c r="V257" s="62">
        <f t="shared" si="193"/>
        <v>25</v>
      </c>
      <c r="W257" s="62">
        <f t="shared" si="194"/>
        <v>25</v>
      </c>
      <c r="X257" s="62">
        <f t="shared" si="194"/>
        <v>25</v>
      </c>
      <c r="Y257" s="62">
        <f t="shared" si="194"/>
        <v>25</v>
      </c>
      <c r="Z257" s="62">
        <f t="shared" si="194"/>
        <v>25</v>
      </c>
      <c r="AA257" s="62">
        <f t="shared" si="194"/>
        <v>25</v>
      </c>
      <c r="AB257" s="62">
        <f t="shared" si="194"/>
        <v>25</v>
      </c>
      <c r="AC257" s="62">
        <f t="shared" si="194"/>
        <v>25</v>
      </c>
    </row>
    <row r="258" spans="1:29" x14ac:dyDescent="0.25">
      <c r="A258" s="30" t="str">
        <f>A238</f>
        <v>Tonnage .</v>
      </c>
      <c r="B258" s="62">
        <f>$B238+($C238-$B238)*(1-Q238)</f>
        <v>9450</v>
      </c>
      <c r="C258" s="62">
        <f t="shared" si="192"/>
        <v>9450</v>
      </c>
      <c r="D258" s="62">
        <f t="shared" si="192"/>
        <v>9450</v>
      </c>
      <c r="E258" s="62">
        <f t="shared" si="192"/>
        <v>9450</v>
      </c>
      <c r="F258" s="62">
        <f t="shared" si="192"/>
        <v>9450</v>
      </c>
      <c r="G258" s="62">
        <f t="shared" si="192"/>
        <v>9450</v>
      </c>
      <c r="H258" s="62">
        <f t="shared" si="192"/>
        <v>9450</v>
      </c>
      <c r="I258" s="62">
        <f t="shared" si="192"/>
        <v>9450</v>
      </c>
      <c r="J258" s="62">
        <f t="shared" si="192"/>
        <v>9450</v>
      </c>
      <c r="K258" s="62">
        <f t="shared" si="192"/>
        <v>9450</v>
      </c>
      <c r="L258" s="62">
        <f t="shared" si="192"/>
        <v>9450</v>
      </c>
      <c r="M258" s="62">
        <f t="shared" si="193"/>
        <v>9450</v>
      </c>
      <c r="N258" s="62">
        <f t="shared" si="193"/>
        <v>9450</v>
      </c>
      <c r="O258" s="62">
        <f t="shared" si="193"/>
        <v>9450</v>
      </c>
      <c r="P258" s="62">
        <f t="shared" si="193"/>
        <v>9450</v>
      </c>
      <c r="Q258" s="62">
        <f t="shared" si="193"/>
        <v>9450</v>
      </c>
      <c r="R258" s="62">
        <f t="shared" si="193"/>
        <v>9450</v>
      </c>
      <c r="S258" s="62">
        <f t="shared" si="193"/>
        <v>9450</v>
      </c>
      <c r="T258" s="62">
        <f t="shared" si="193"/>
        <v>9450</v>
      </c>
      <c r="U258" s="62">
        <f t="shared" si="193"/>
        <v>9450</v>
      </c>
      <c r="V258" s="62">
        <f t="shared" si="193"/>
        <v>9450</v>
      </c>
      <c r="W258" s="62">
        <f t="shared" si="194"/>
        <v>9450</v>
      </c>
      <c r="X258" s="62">
        <f t="shared" si="194"/>
        <v>9450</v>
      </c>
      <c r="Y258" s="62">
        <f t="shared" si="194"/>
        <v>9450</v>
      </c>
      <c r="Z258" s="62">
        <f t="shared" si="194"/>
        <v>9450</v>
      </c>
      <c r="AA258" s="62">
        <f t="shared" si="194"/>
        <v>9450</v>
      </c>
      <c r="AB258" s="62">
        <f t="shared" si="194"/>
        <v>9450</v>
      </c>
      <c r="AC258" s="62">
        <f t="shared" si="194"/>
        <v>9450</v>
      </c>
    </row>
    <row r="259" spans="1:29" x14ac:dyDescent="0.25">
      <c r="A259" s="30" t="str">
        <f>A239</f>
        <v>Market failure (av. utilization)</v>
      </c>
      <c r="B259" s="62">
        <f t="shared" ref="B259:K260" si="195">($B239+($C239-$B239)*(1-Q239))*B$44</f>
        <v>3685.5</v>
      </c>
      <c r="C259" s="62">
        <f t="shared" si="195"/>
        <v>3685.5</v>
      </c>
      <c r="D259" s="62">
        <f t="shared" si="195"/>
        <v>3685.5</v>
      </c>
      <c r="E259" s="62">
        <f t="shared" si="195"/>
        <v>3685.5</v>
      </c>
      <c r="F259" s="62">
        <f t="shared" si="195"/>
        <v>3685.5</v>
      </c>
      <c r="G259" s="62">
        <f t="shared" si="195"/>
        <v>3685.5</v>
      </c>
      <c r="H259" s="62">
        <f t="shared" si="195"/>
        <v>3685.5</v>
      </c>
      <c r="I259" s="62">
        <f t="shared" si="195"/>
        <v>3685.5</v>
      </c>
      <c r="J259" s="62">
        <f t="shared" si="195"/>
        <v>3685.5</v>
      </c>
      <c r="K259" s="62">
        <f t="shared" si="195"/>
        <v>3685.5</v>
      </c>
      <c r="L259" s="62">
        <f t="shared" ref="L259:U260" si="196">($B239+($C239-$B239)*(1-AA239))*L$44</f>
        <v>3685.5</v>
      </c>
      <c r="M259" s="62">
        <f t="shared" si="196"/>
        <v>3685.5</v>
      </c>
      <c r="N259" s="62">
        <f t="shared" si="196"/>
        <v>3685.5</v>
      </c>
      <c r="O259" s="62">
        <f t="shared" si="196"/>
        <v>3685.5</v>
      </c>
      <c r="P259" s="62">
        <f t="shared" si="196"/>
        <v>3685.5</v>
      </c>
      <c r="Q259" s="62">
        <f t="shared" si="196"/>
        <v>3685.5</v>
      </c>
      <c r="R259" s="62">
        <f t="shared" si="196"/>
        <v>3685.5</v>
      </c>
      <c r="S259" s="62">
        <f t="shared" si="196"/>
        <v>3685.5</v>
      </c>
      <c r="T259" s="62">
        <f t="shared" si="196"/>
        <v>3685.5</v>
      </c>
      <c r="U259" s="62">
        <f t="shared" si="196"/>
        <v>3685.5</v>
      </c>
      <c r="V259" s="62">
        <f t="shared" ref="V259:AC260" si="197">($B239+($C239-$B239)*(1-AK239))*V$44</f>
        <v>3685.5</v>
      </c>
      <c r="W259" s="62">
        <f t="shared" si="197"/>
        <v>3685.5</v>
      </c>
      <c r="X259" s="62">
        <f t="shared" si="197"/>
        <v>3685.5</v>
      </c>
      <c r="Y259" s="62">
        <f t="shared" si="197"/>
        <v>3685.5</v>
      </c>
      <c r="Z259" s="62">
        <f t="shared" si="197"/>
        <v>3685.5</v>
      </c>
      <c r="AA259" s="62">
        <f t="shared" si="197"/>
        <v>3685.5</v>
      </c>
      <c r="AB259" s="62">
        <f t="shared" si="197"/>
        <v>3685.5</v>
      </c>
      <c r="AC259" s="62">
        <f t="shared" si="197"/>
        <v>3685.5</v>
      </c>
    </row>
    <row r="260" spans="1:29" x14ac:dyDescent="0.25">
      <c r="A260" s="30" t="s">
        <v>73</v>
      </c>
      <c r="B260" s="62">
        <f t="shared" si="195"/>
        <v>7544.8491378818671</v>
      </c>
      <c r="C260" s="62">
        <f t="shared" si="195"/>
        <v>7538.2945123629625</v>
      </c>
      <c r="D260" s="62">
        <f t="shared" si="195"/>
        <v>7528.9117119251632</v>
      </c>
      <c r="E260" s="62">
        <f t="shared" si="195"/>
        <v>7515.488956070868</v>
      </c>
      <c r="F260" s="62">
        <f t="shared" si="195"/>
        <v>7496.3048760769479</v>
      </c>
      <c r="G260" s="62">
        <f t="shared" si="195"/>
        <v>7468.9250480740156</v>
      </c>
      <c r="H260" s="62">
        <f t="shared" si="195"/>
        <v>7429.9294559907767</v>
      </c>
      <c r="I260" s="62">
        <f t="shared" si="195"/>
        <v>7374.5613053204333</v>
      </c>
      <c r="J260" s="62">
        <f t="shared" si="195"/>
        <v>7296.3037448874775</v>
      </c>
      <c r="K260" s="62">
        <f t="shared" si="195"/>
        <v>7186.4315419229515</v>
      </c>
      <c r="L260" s="62">
        <f t="shared" si="196"/>
        <v>7033.6692949575117</v>
      </c>
      <c r="M260" s="62">
        <f t="shared" si="196"/>
        <v>6824.2379692149188</v>
      </c>
      <c r="N260" s="62">
        <f t="shared" si="196"/>
        <v>6542.7847091704489</v>
      </c>
      <c r="O260" s="62">
        <f t="shared" si="196"/>
        <v>6174.8709255212598</v>
      </c>
      <c r="P260" s="62">
        <f t="shared" si="196"/>
        <v>5711.5457005157941</v>
      </c>
      <c r="Q260" s="62">
        <f t="shared" si="196"/>
        <v>5155.5687302619008</v>
      </c>
      <c r="R260" s="62">
        <f t="shared" si="196"/>
        <v>4526.8846200604085</v>
      </c>
      <c r="S260" s="62">
        <f t="shared" si="196"/>
        <v>3863.1853843466915</v>
      </c>
      <c r="T260" s="62">
        <f t="shared" si="196"/>
        <v>3212.546508177219</v>
      </c>
      <c r="U260" s="62">
        <f t="shared" si="196"/>
        <v>2620.2565467393952</v>
      </c>
      <c r="V260" s="62">
        <f t="shared" si="197"/>
        <v>2116.8944232297076</v>
      </c>
      <c r="W260" s="62">
        <f t="shared" si="197"/>
        <v>1713.7915093472698</v>
      </c>
      <c r="X260" s="62">
        <f t="shared" si="197"/>
        <v>1406.2060950709249</v>
      </c>
      <c r="Y260" s="62">
        <f t="shared" si="197"/>
        <v>1180.1061471919265</v>
      </c>
      <c r="Z260" s="62">
        <f t="shared" si="197"/>
        <v>1018.4479553704999</v>
      </c>
      <c r="AA260" s="62">
        <f t="shared" si="197"/>
        <v>905.14943652894976</v>
      </c>
      <c r="AB260" s="62">
        <f t="shared" si="197"/>
        <v>826.85319613823299</v>
      </c>
      <c r="AC260" s="62">
        <f t="shared" si="197"/>
        <v>773.27117718755233</v>
      </c>
    </row>
    <row r="261" spans="1:29" x14ac:dyDescent="0.25">
      <c r="A261" s="30" t="str">
        <f>A241</f>
        <v>Annual Mileage</v>
      </c>
      <c r="B261" s="62">
        <f t="shared" ref="B261:AC261" si="198">$B241+($C241-$B241)*(1-Q241)</f>
        <v>120000</v>
      </c>
      <c r="C261" s="62">
        <f t="shared" si="198"/>
        <v>120000</v>
      </c>
      <c r="D261" s="62">
        <f t="shared" si="198"/>
        <v>120000</v>
      </c>
      <c r="E261" s="62">
        <f t="shared" si="198"/>
        <v>120000</v>
      </c>
      <c r="F261" s="62">
        <f t="shared" si="198"/>
        <v>120000</v>
      </c>
      <c r="G261" s="62">
        <f t="shared" si="198"/>
        <v>120000</v>
      </c>
      <c r="H261" s="62">
        <f t="shared" si="198"/>
        <v>120000</v>
      </c>
      <c r="I261" s="62">
        <f t="shared" si="198"/>
        <v>120000</v>
      </c>
      <c r="J261" s="62">
        <f t="shared" si="198"/>
        <v>120000</v>
      </c>
      <c r="K261" s="62">
        <f t="shared" si="198"/>
        <v>120000</v>
      </c>
      <c r="L261" s="62">
        <f t="shared" si="198"/>
        <v>120000</v>
      </c>
      <c r="M261" s="62">
        <f t="shared" si="198"/>
        <v>120000</v>
      </c>
      <c r="N261" s="62">
        <f t="shared" si="198"/>
        <v>120000</v>
      </c>
      <c r="O261" s="62">
        <f t="shared" si="198"/>
        <v>120000</v>
      </c>
      <c r="P261" s="62">
        <f t="shared" si="198"/>
        <v>120000</v>
      </c>
      <c r="Q261" s="62">
        <f t="shared" si="198"/>
        <v>120000</v>
      </c>
      <c r="R261" s="62">
        <f t="shared" si="198"/>
        <v>120000</v>
      </c>
      <c r="S261" s="62">
        <f t="shared" si="198"/>
        <v>120000</v>
      </c>
      <c r="T261" s="62">
        <f t="shared" si="198"/>
        <v>120000</v>
      </c>
      <c r="U261" s="62">
        <f t="shared" si="198"/>
        <v>120000</v>
      </c>
      <c r="V261" s="62">
        <f t="shared" si="198"/>
        <v>120000</v>
      </c>
      <c r="W261" s="62">
        <f t="shared" si="198"/>
        <v>120000</v>
      </c>
      <c r="X261" s="62">
        <f t="shared" si="198"/>
        <v>120000</v>
      </c>
      <c r="Y261" s="62">
        <f t="shared" si="198"/>
        <v>120000</v>
      </c>
      <c r="Z261" s="62">
        <f t="shared" si="198"/>
        <v>120000</v>
      </c>
      <c r="AA261" s="62">
        <f t="shared" si="198"/>
        <v>120000</v>
      </c>
      <c r="AB261" s="62">
        <f t="shared" si="198"/>
        <v>120000</v>
      </c>
      <c r="AC261" s="62">
        <f t="shared" si="198"/>
        <v>120000</v>
      </c>
    </row>
    <row r="262" spans="1:29" ht="15.75" thickBot="1" x14ac:dyDescent="0.3">
      <c r="AC262" s="32"/>
    </row>
    <row r="263" spans="1:29" ht="15.75" thickBot="1" x14ac:dyDescent="0.3">
      <c r="A263" s="26" t="s">
        <v>208</v>
      </c>
      <c r="B263" s="27">
        <v>2023</v>
      </c>
      <c r="C263" s="27">
        <v>2024</v>
      </c>
      <c r="D263" s="27">
        <v>2025</v>
      </c>
      <c r="E263" s="27">
        <v>2026</v>
      </c>
      <c r="F263" s="27">
        <v>2027</v>
      </c>
      <c r="G263" s="27">
        <v>2028</v>
      </c>
      <c r="H263" s="27">
        <v>2029</v>
      </c>
      <c r="I263" s="27">
        <v>2030</v>
      </c>
      <c r="J263" s="27">
        <v>2031</v>
      </c>
      <c r="K263" s="27">
        <v>2032</v>
      </c>
      <c r="L263" s="27">
        <v>2033</v>
      </c>
      <c r="M263" s="27">
        <v>2034</v>
      </c>
      <c r="N263" s="27">
        <v>2035</v>
      </c>
      <c r="O263" s="27">
        <v>2036</v>
      </c>
      <c r="P263" s="27">
        <v>2037</v>
      </c>
      <c r="Q263" s="27">
        <v>2038</v>
      </c>
      <c r="R263" s="27">
        <v>2039</v>
      </c>
      <c r="S263" s="27">
        <v>2040</v>
      </c>
      <c r="T263" s="27">
        <v>2041</v>
      </c>
      <c r="U263" s="27">
        <v>2042</v>
      </c>
      <c r="V263" s="27">
        <v>2043</v>
      </c>
      <c r="W263" s="27">
        <v>2044</v>
      </c>
      <c r="X263" s="27">
        <v>2045</v>
      </c>
      <c r="Y263" s="27">
        <v>2046</v>
      </c>
      <c r="Z263" s="27">
        <v>2047</v>
      </c>
      <c r="AA263" s="27">
        <v>2048</v>
      </c>
      <c r="AB263" s="27">
        <v>2049</v>
      </c>
      <c r="AC263" s="28">
        <v>2050</v>
      </c>
    </row>
    <row r="264" spans="1:29" x14ac:dyDescent="0.25">
      <c r="A264" s="29" t="str">
        <f>A245</f>
        <v>Capex vehicle</v>
      </c>
      <c r="B264" s="63">
        <f>((1+B249)^B256)*B249/(((1+B249)^B256)-1)*(B245)</f>
        <v>2344739.8769242726</v>
      </c>
      <c r="C264" s="63">
        <f t="shared" ref="C264:AC264" si="199">((1+C249)^C256)*C249/(((1+C249)^C256)-1)*(C245)</f>
        <v>2343847.949386192</v>
      </c>
      <c r="D264" s="63">
        <f t="shared" si="199"/>
        <v>2342571.1749815131</v>
      </c>
      <c r="E264" s="63">
        <f t="shared" si="199"/>
        <v>2340744.6594088301</v>
      </c>
      <c r="F264" s="63">
        <f t="shared" si="199"/>
        <v>2338134.1656147949</v>
      </c>
      <c r="G264" s="63">
        <f t="shared" si="199"/>
        <v>2334408.426819603</v>
      </c>
      <c r="H264" s="63">
        <f t="shared" si="199"/>
        <v>2329102.0607514726</v>
      </c>
      <c r="I264" s="63">
        <f t="shared" si="199"/>
        <v>2321567.7816117923</v>
      </c>
      <c r="J264" s="63">
        <f t="shared" si="199"/>
        <v>2310918.8020458543</v>
      </c>
      <c r="K264" s="63">
        <f t="shared" si="199"/>
        <v>2295967.8268587827</v>
      </c>
      <c r="L264" s="63">
        <f t="shared" si="199"/>
        <v>2275180.5439766962</v>
      </c>
      <c r="M264" s="63">
        <f t="shared" si="199"/>
        <v>2246681.9567991556</v>
      </c>
      <c r="N264" s="63">
        <f t="shared" si="199"/>
        <v>2208382.9094176819</v>
      </c>
      <c r="O264" s="63">
        <f t="shared" si="199"/>
        <v>2158318.6556582791</v>
      </c>
      <c r="P264" s="63">
        <f t="shared" si="199"/>
        <v>2095271.1900055008</v>
      </c>
      <c r="Q264" s="63">
        <f t="shared" si="199"/>
        <v>2019616.0409999515</v>
      </c>
      <c r="R264" s="63">
        <f t="shared" si="199"/>
        <v>1934067.1917139916</v>
      </c>
      <c r="S264" s="63">
        <f t="shared" si="199"/>
        <v>1843753.6225209001</v>
      </c>
      <c r="T264" s="63">
        <f t="shared" si="199"/>
        <v>1755217.2554427353</v>
      </c>
      <c r="U264" s="63">
        <f t="shared" si="199"/>
        <v>1674620.7780983469</v>
      </c>
      <c r="V264" s="63">
        <f t="shared" si="199"/>
        <v>1606125.2495146997</v>
      </c>
      <c r="W264" s="63">
        <f t="shared" si="199"/>
        <v>1551272.5979733593</v>
      </c>
      <c r="X264" s="63">
        <f t="shared" si="199"/>
        <v>1509417.5903129096</v>
      </c>
      <c r="Y264" s="63">
        <f t="shared" si="199"/>
        <v>1478650.8029060119</v>
      </c>
      <c r="Z264" s="63">
        <f t="shared" si="199"/>
        <v>1456652.995002867</v>
      </c>
      <c r="AA264" s="63">
        <f t="shared" si="199"/>
        <v>1441235.7802913454</v>
      </c>
      <c r="AB264" s="63">
        <f t="shared" si="199"/>
        <v>1430581.5373096101</v>
      </c>
      <c r="AC264" s="63">
        <f t="shared" si="199"/>
        <v>1423290.3079159164</v>
      </c>
    </row>
    <row r="265" spans="1:29" x14ac:dyDescent="0.25">
      <c r="A265" s="30" t="str">
        <f>A246</f>
        <v>Residual value (vehicle)</v>
      </c>
      <c r="B265" s="62">
        <f>((1+B249)^B256)*B249/(((1+B249)^B256)-1)*(B246)</f>
        <v>-117391.61905450956</v>
      </c>
      <c r="C265" s="62">
        <f t="shared" ref="C265:AC265" si="200">((1+C249)^C256)*C249/(((1+C249)^C256)-1)*(C246)</f>
        <v>-117413.91724296159</v>
      </c>
      <c r="D265" s="62">
        <f t="shared" si="200"/>
        <v>-117445.83660307855</v>
      </c>
      <c r="E265" s="62">
        <f t="shared" si="200"/>
        <v>-117491.49949239564</v>
      </c>
      <c r="F265" s="62">
        <f t="shared" si="200"/>
        <v>-117556.76183724651</v>
      </c>
      <c r="G265" s="62">
        <f t="shared" si="200"/>
        <v>-117649.9053071263</v>
      </c>
      <c r="H265" s="62">
        <f t="shared" si="200"/>
        <v>-117782.56445882957</v>
      </c>
      <c r="I265" s="62">
        <f t="shared" si="200"/>
        <v>-117970.92143732157</v>
      </c>
      <c r="J265" s="62">
        <f t="shared" si="200"/>
        <v>-118237.14592647002</v>
      </c>
      <c r="K265" s="62">
        <f t="shared" si="200"/>
        <v>-118610.92030614681</v>
      </c>
      <c r="L265" s="62">
        <f t="shared" si="200"/>
        <v>-119130.60237819898</v>
      </c>
      <c r="M265" s="62">
        <f t="shared" si="200"/>
        <v>-119843.06705763748</v>
      </c>
      <c r="N265" s="62">
        <f t="shared" si="200"/>
        <v>-120800.54324217433</v>
      </c>
      <c r="O265" s="62">
        <f t="shared" si="200"/>
        <v>-122052.1495861594</v>
      </c>
      <c r="P265" s="62">
        <f t="shared" si="200"/>
        <v>-123628.33622747887</v>
      </c>
      <c r="Q265" s="62">
        <f t="shared" si="200"/>
        <v>-125519.71495261759</v>
      </c>
      <c r="R265" s="62">
        <f t="shared" si="200"/>
        <v>-127658.43618476659</v>
      </c>
      <c r="S265" s="62">
        <f t="shared" si="200"/>
        <v>-129916.27541459388</v>
      </c>
      <c r="T265" s="62">
        <f t="shared" si="200"/>
        <v>-132129.68459154799</v>
      </c>
      <c r="U265" s="62">
        <f t="shared" si="200"/>
        <v>-134144.59652515771</v>
      </c>
      <c r="V265" s="62">
        <f t="shared" si="200"/>
        <v>-135856.98473974891</v>
      </c>
      <c r="W265" s="62">
        <f t="shared" si="200"/>
        <v>-137228.30102828241</v>
      </c>
      <c r="X265" s="62">
        <f t="shared" si="200"/>
        <v>-138274.67621979365</v>
      </c>
      <c r="Y265" s="62">
        <f t="shared" si="200"/>
        <v>-139043.84590496609</v>
      </c>
      <c r="Z265" s="62">
        <f t="shared" si="200"/>
        <v>-139593.79110254472</v>
      </c>
      <c r="AA265" s="62">
        <f t="shared" si="200"/>
        <v>-139979.22147033276</v>
      </c>
      <c r="AB265" s="62">
        <f t="shared" si="200"/>
        <v>-140245.57754487614</v>
      </c>
      <c r="AC265" s="62">
        <f t="shared" si="200"/>
        <v>-140427.85827971846</v>
      </c>
    </row>
    <row r="266" spans="1:29" x14ac:dyDescent="0.25">
      <c r="A266" s="30" t="str">
        <f>A247</f>
        <v>Capex costumization</v>
      </c>
      <c r="B266" s="62">
        <f>((1+B249)^B257)*B249/(((1+B249)^B257)-1)*(B247)</f>
        <v>78226.718212273947</v>
      </c>
      <c r="C266" s="62">
        <f t="shared" ref="C266:AC266" si="201">((1+C249)^C257)*C249/(((1+C249)^C257)-1)*(C247)</f>
        <v>78226.718212273947</v>
      </c>
      <c r="D266" s="62">
        <f t="shared" si="201"/>
        <v>78226.718212273947</v>
      </c>
      <c r="E266" s="62">
        <f t="shared" si="201"/>
        <v>78226.718212273947</v>
      </c>
      <c r="F266" s="62">
        <f t="shared" si="201"/>
        <v>78226.718212273947</v>
      </c>
      <c r="G266" s="62">
        <f t="shared" si="201"/>
        <v>78226.718212273947</v>
      </c>
      <c r="H266" s="62">
        <f t="shared" si="201"/>
        <v>78226.718212273947</v>
      </c>
      <c r="I266" s="62">
        <f t="shared" si="201"/>
        <v>78226.718212273947</v>
      </c>
      <c r="J266" s="62">
        <f t="shared" si="201"/>
        <v>78226.718212273947</v>
      </c>
      <c r="K266" s="62">
        <f t="shared" si="201"/>
        <v>78226.718212273947</v>
      </c>
      <c r="L266" s="62">
        <f t="shared" si="201"/>
        <v>78226.718212273947</v>
      </c>
      <c r="M266" s="62">
        <f t="shared" si="201"/>
        <v>78226.718212273947</v>
      </c>
      <c r="N266" s="62">
        <f t="shared" si="201"/>
        <v>78226.718212273947</v>
      </c>
      <c r="O266" s="62">
        <f t="shared" si="201"/>
        <v>78226.718212273947</v>
      </c>
      <c r="P266" s="62">
        <f t="shared" si="201"/>
        <v>78226.718212273947</v>
      </c>
      <c r="Q266" s="62">
        <f t="shared" si="201"/>
        <v>78226.718212273947</v>
      </c>
      <c r="R266" s="62">
        <f t="shared" si="201"/>
        <v>78226.718212273947</v>
      </c>
      <c r="S266" s="62">
        <f t="shared" si="201"/>
        <v>78226.718212273947</v>
      </c>
      <c r="T266" s="62">
        <f t="shared" si="201"/>
        <v>78226.718212273947</v>
      </c>
      <c r="U266" s="62">
        <f t="shared" si="201"/>
        <v>78226.718212273947</v>
      </c>
      <c r="V266" s="62">
        <f t="shared" si="201"/>
        <v>78226.718212273947</v>
      </c>
      <c r="W266" s="62">
        <f t="shared" si="201"/>
        <v>78226.718212273947</v>
      </c>
      <c r="X266" s="62">
        <f t="shared" si="201"/>
        <v>78226.718212273947</v>
      </c>
      <c r="Y266" s="62">
        <f t="shared" si="201"/>
        <v>78226.718212273947</v>
      </c>
      <c r="Z266" s="62">
        <f t="shared" si="201"/>
        <v>78226.718212273947</v>
      </c>
      <c r="AA266" s="62">
        <f t="shared" si="201"/>
        <v>78226.718212273947</v>
      </c>
      <c r="AB266" s="62">
        <f t="shared" si="201"/>
        <v>78226.718212273947</v>
      </c>
      <c r="AC266" s="62">
        <f t="shared" si="201"/>
        <v>78226.718212273947</v>
      </c>
    </row>
    <row r="267" spans="1:29" x14ac:dyDescent="0.25">
      <c r="A267" s="30" t="str">
        <f>A248</f>
        <v>Residual value (costumization)</v>
      </c>
      <c r="B267" s="62">
        <f>((1+B249)^B257)*B249/(((1+B249)^B257)-1)*(B248)</f>
        <v>-7822.6718212273945</v>
      </c>
      <c r="C267" s="62">
        <f t="shared" ref="C267:AC267" si="202">((1+C249)^C257)*C249/(((1+C249)^C257)-1)*(C248)</f>
        <v>-7822.6718212273945</v>
      </c>
      <c r="D267" s="62">
        <f t="shared" si="202"/>
        <v>-7822.6718212273945</v>
      </c>
      <c r="E267" s="62">
        <f t="shared" si="202"/>
        <v>-7822.6718212273945</v>
      </c>
      <c r="F267" s="62">
        <f t="shared" si="202"/>
        <v>-7822.6718212273945</v>
      </c>
      <c r="G267" s="62">
        <f t="shared" si="202"/>
        <v>-7822.6718212273945</v>
      </c>
      <c r="H267" s="62">
        <f t="shared" si="202"/>
        <v>-7822.6718212273945</v>
      </c>
      <c r="I267" s="62">
        <f t="shared" si="202"/>
        <v>-7822.6718212273945</v>
      </c>
      <c r="J267" s="62">
        <f t="shared" si="202"/>
        <v>-7822.6718212273945</v>
      </c>
      <c r="K267" s="62">
        <f t="shared" si="202"/>
        <v>-7822.6718212273945</v>
      </c>
      <c r="L267" s="62">
        <f t="shared" si="202"/>
        <v>-7822.6718212273945</v>
      </c>
      <c r="M267" s="62">
        <f t="shared" si="202"/>
        <v>-7822.6718212273945</v>
      </c>
      <c r="N267" s="62">
        <f t="shared" si="202"/>
        <v>-7822.6718212273945</v>
      </c>
      <c r="O267" s="62">
        <f t="shared" si="202"/>
        <v>-7822.6718212273945</v>
      </c>
      <c r="P267" s="62">
        <f t="shared" si="202"/>
        <v>-7822.6718212273945</v>
      </c>
      <c r="Q267" s="62">
        <f t="shared" si="202"/>
        <v>-7822.6718212273945</v>
      </c>
      <c r="R267" s="62">
        <f t="shared" si="202"/>
        <v>-7822.6718212273945</v>
      </c>
      <c r="S267" s="62">
        <f t="shared" si="202"/>
        <v>-7822.6718212273945</v>
      </c>
      <c r="T267" s="62">
        <f t="shared" si="202"/>
        <v>-7822.6718212273945</v>
      </c>
      <c r="U267" s="62">
        <f t="shared" si="202"/>
        <v>-7822.6718212273945</v>
      </c>
      <c r="V267" s="62">
        <f t="shared" si="202"/>
        <v>-7822.6718212273945</v>
      </c>
      <c r="W267" s="62">
        <f t="shared" si="202"/>
        <v>-7822.6718212273945</v>
      </c>
      <c r="X267" s="62">
        <f t="shared" si="202"/>
        <v>-7822.6718212273945</v>
      </c>
      <c r="Y267" s="62">
        <f t="shared" si="202"/>
        <v>-7822.6718212273945</v>
      </c>
      <c r="Z267" s="62">
        <f t="shared" si="202"/>
        <v>-7822.6718212273945</v>
      </c>
      <c r="AA267" s="62">
        <f t="shared" si="202"/>
        <v>-7822.6718212273945</v>
      </c>
      <c r="AB267" s="62">
        <f t="shared" si="202"/>
        <v>-7822.6718212273945</v>
      </c>
      <c r="AC267" s="62">
        <f t="shared" si="202"/>
        <v>-7822.6718212273945</v>
      </c>
    </row>
    <row r="268" spans="1:29" x14ac:dyDescent="0.25">
      <c r="A268" s="30" t="str">
        <f t="shared" ref="A268:AC268" si="203">A250</f>
        <v>Opex fix (admin, crew, insurance)</v>
      </c>
      <c r="B268" s="62">
        <f t="shared" si="203"/>
        <v>1208235.294117647</v>
      </c>
      <c r="C268" s="62">
        <f t="shared" si="203"/>
        <v>1208235.294117647</v>
      </c>
      <c r="D268" s="62">
        <f t="shared" si="203"/>
        <v>1208235.294117647</v>
      </c>
      <c r="E268" s="62">
        <f t="shared" si="203"/>
        <v>1208235.294117647</v>
      </c>
      <c r="F268" s="62">
        <f t="shared" si="203"/>
        <v>1208235.294117647</v>
      </c>
      <c r="G268" s="62">
        <f t="shared" si="203"/>
        <v>1208235.294117647</v>
      </c>
      <c r="H268" s="62">
        <f t="shared" si="203"/>
        <v>1208235.294117647</v>
      </c>
      <c r="I268" s="62">
        <f t="shared" si="203"/>
        <v>1208235.294117647</v>
      </c>
      <c r="J268" s="62">
        <f t="shared" si="203"/>
        <v>1208235.294117647</v>
      </c>
      <c r="K268" s="62">
        <f t="shared" si="203"/>
        <v>1208235.294117647</v>
      </c>
      <c r="L268" s="62">
        <f t="shared" si="203"/>
        <v>1208235.294117647</v>
      </c>
      <c r="M268" s="62">
        <f t="shared" si="203"/>
        <v>1208235.294117647</v>
      </c>
      <c r="N268" s="62">
        <f t="shared" si="203"/>
        <v>1208235.294117647</v>
      </c>
      <c r="O268" s="62">
        <f t="shared" si="203"/>
        <v>1208235.294117647</v>
      </c>
      <c r="P268" s="62">
        <f t="shared" si="203"/>
        <v>1208235.294117647</v>
      </c>
      <c r="Q268" s="62">
        <f t="shared" si="203"/>
        <v>1208235.294117647</v>
      </c>
      <c r="R268" s="62">
        <f t="shared" si="203"/>
        <v>1208235.294117647</v>
      </c>
      <c r="S268" s="62">
        <f t="shared" si="203"/>
        <v>1208235.294117647</v>
      </c>
      <c r="T268" s="62">
        <f t="shared" si="203"/>
        <v>1208235.294117647</v>
      </c>
      <c r="U268" s="62">
        <f t="shared" si="203"/>
        <v>1208235.294117647</v>
      </c>
      <c r="V268" s="62">
        <f t="shared" si="203"/>
        <v>1208235.294117647</v>
      </c>
      <c r="W268" s="62">
        <f t="shared" si="203"/>
        <v>1208235.294117647</v>
      </c>
      <c r="X268" s="62">
        <f t="shared" si="203"/>
        <v>1208235.294117647</v>
      </c>
      <c r="Y268" s="62">
        <f t="shared" si="203"/>
        <v>1208235.294117647</v>
      </c>
      <c r="Z268" s="62">
        <f t="shared" si="203"/>
        <v>1208235.294117647</v>
      </c>
      <c r="AA268" s="62">
        <f t="shared" si="203"/>
        <v>1208235.294117647</v>
      </c>
      <c r="AB268" s="62">
        <f t="shared" si="203"/>
        <v>1208235.294117647</v>
      </c>
      <c r="AC268" s="62">
        <f t="shared" si="203"/>
        <v>1208235.294117647</v>
      </c>
    </row>
    <row r="269" spans="1:29" x14ac:dyDescent="0.25">
      <c r="A269" s="30" t="str">
        <f t="shared" ref="A269:AC269" si="204">A251</f>
        <v>Opex maintenance &amp; repair</v>
      </c>
      <c r="B269" s="62">
        <f t="shared" si="204"/>
        <v>338823.5294117647</v>
      </c>
      <c r="C269" s="62">
        <f t="shared" si="204"/>
        <v>338823.5294117647</v>
      </c>
      <c r="D269" s="62">
        <f t="shared" si="204"/>
        <v>338823.5294117647</v>
      </c>
      <c r="E269" s="62">
        <f t="shared" si="204"/>
        <v>338823.5294117647</v>
      </c>
      <c r="F269" s="62">
        <f t="shared" si="204"/>
        <v>338823.5294117647</v>
      </c>
      <c r="G269" s="62">
        <f t="shared" si="204"/>
        <v>338823.5294117647</v>
      </c>
      <c r="H269" s="62">
        <f t="shared" si="204"/>
        <v>338823.5294117647</v>
      </c>
      <c r="I269" s="62">
        <f t="shared" si="204"/>
        <v>338823.5294117647</v>
      </c>
      <c r="J269" s="62">
        <f t="shared" si="204"/>
        <v>338823.5294117647</v>
      </c>
      <c r="K269" s="62">
        <f t="shared" si="204"/>
        <v>338823.5294117647</v>
      </c>
      <c r="L269" s="62">
        <f t="shared" si="204"/>
        <v>338823.5294117647</v>
      </c>
      <c r="M269" s="62">
        <f t="shared" si="204"/>
        <v>338823.5294117647</v>
      </c>
      <c r="N269" s="62">
        <f t="shared" si="204"/>
        <v>338823.5294117647</v>
      </c>
      <c r="O269" s="62">
        <f t="shared" si="204"/>
        <v>338823.5294117647</v>
      </c>
      <c r="P269" s="62">
        <f t="shared" si="204"/>
        <v>338823.5294117647</v>
      </c>
      <c r="Q269" s="62">
        <f t="shared" si="204"/>
        <v>338823.5294117647</v>
      </c>
      <c r="R269" s="62">
        <f t="shared" si="204"/>
        <v>338823.5294117647</v>
      </c>
      <c r="S269" s="62">
        <f t="shared" si="204"/>
        <v>338823.5294117647</v>
      </c>
      <c r="T269" s="62">
        <f t="shared" si="204"/>
        <v>338823.5294117647</v>
      </c>
      <c r="U269" s="62">
        <f t="shared" si="204"/>
        <v>338823.5294117647</v>
      </c>
      <c r="V269" s="62">
        <f t="shared" si="204"/>
        <v>338823.5294117647</v>
      </c>
      <c r="W269" s="62">
        <f t="shared" si="204"/>
        <v>338823.5294117647</v>
      </c>
      <c r="X269" s="62">
        <f t="shared" si="204"/>
        <v>338823.5294117647</v>
      </c>
      <c r="Y269" s="62">
        <f t="shared" si="204"/>
        <v>338823.5294117647</v>
      </c>
      <c r="Z269" s="62">
        <f t="shared" si="204"/>
        <v>338823.5294117647</v>
      </c>
      <c r="AA269" s="62">
        <f t="shared" si="204"/>
        <v>338823.5294117647</v>
      </c>
      <c r="AB269" s="62">
        <f t="shared" si="204"/>
        <v>338823.5294117647</v>
      </c>
      <c r="AC269" s="62">
        <f t="shared" si="204"/>
        <v>338823.5294117647</v>
      </c>
    </row>
    <row r="270" spans="1:29" x14ac:dyDescent="0.25">
      <c r="A270" s="30" t="str">
        <f>A252</f>
        <v>Opex var (mode-fees)</v>
      </c>
      <c r="B270" s="62">
        <f>B252*B261</f>
        <v>97536.682916217906</v>
      </c>
      <c r="C270" s="62">
        <f t="shared" ref="C270:AC270" si="205">C252*C261</f>
        <v>97536.682916217906</v>
      </c>
      <c r="D270" s="62">
        <f t="shared" si="205"/>
        <v>97536.682916217906</v>
      </c>
      <c r="E270" s="62">
        <f t="shared" si="205"/>
        <v>97536.682916217906</v>
      </c>
      <c r="F270" s="62">
        <f t="shared" si="205"/>
        <v>97536.682916217906</v>
      </c>
      <c r="G270" s="62">
        <f t="shared" si="205"/>
        <v>97536.682916217906</v>
      </c>
      <c r="H270" s="62">
        <f t="shared" si="205"/>
        <v>97536.682916217906</v>
      </c>
      <c r="I270" s="62">
        <f t="shared" si="205"/>
        <v>97536.682916217906</v>
      </c>
      <c r="J270" s="62">
        <f t="shared" si="205"/>
        <v>97536.682916217906</v>
      </c>
      <c r="K270" s="62">
        <f t="shared" si="205"/>
        <v>97536.682916217906</v>
      </c>
      <c r="L270" s="62">
        <f t="shared" si="205"/>
        <v>97536.682916217906</v>
      </c>
      <c r="M270" s="62">
        <f t="shared" si="205"/>
        <v>97536.682916217906</v>
      </c>
      <c r="N270" s="62">
        <f t="shared" si="205"/>
        <v>97536.682916217906</v>
      </c>
      <c r="O270" s="62">
        <f t="shared" si="205"/>
        <v>97536.682916217906</v>
      </c>
      <c r="P270" s="62">
        <f t="shared" si="205"/>
        <v>97536.682916217906</v>
      </c>
      <c r="Q270" s="62">
        <f t="shared" si="205"/>
        <v>97536.682916217906</v>
      </c>
      <c r="R270" s="62">
        <f t="shared" si="205"/>
        <v>97536.682916217906</v>
      </c>
      <c r="S270" s="62">
        <f t="shared" si="205"/>
        <v>97536.682916217906</v>
      </c>
      <c r="T270" s="62">
        <f t="shared" si="205"/>
        <v>97536.682916217906</v>
      </c>
      <c r="U270" s="62">
        <f t="shared" si="205"/>
        <v>97536.682916217906</v>
      </c>
      <c r="V270" s="62">
        <f t="shared" si="205"/>
        <v>97536.682916217906</v>
      </c>
      <c r="W270" s="62">
        <f t="shared" si="205"/>
        <v>97536.682916217906</v>
      </c>
      <c r="X270" s="62">
        <f t="shared" si="205"/>
        <v>97536.682916217906</v>
      </c>
      <c r="Y270" s="62">
        <f t="shared" si="205"/>
        <v>97536.682916217906</v>
      </c>
      <c r="Z270" s="62">
        <f t="shared" si="205"/>
        <v>97536.682916217906</v>
      </c>
      <c r="AA270" s="62">
        <f t="shared" si="205"/>
        <v>97536.682916217906</v>
      </c>
      <c r="AB270" s="62">
        <f t="shared" si="205"/>
        <v>97536.682916217906</v>
      </c>
      <c r="AC270" s="62">
        <f t="shared" si="205"/>
        <v>97536.682916217906</v>
      </c>
    </row>
    <row r="271" spans="1:29" x14ac:dyDescent="0.25">
      <c r="A271" s="30" t="str">
        <f>A254</f>
        <v>Fuel Cost</v>
      </c>
      <c r="B271" s="62">
        <f>B253*B254*B261</f>
        <v>13370248.907515552</v>
      </c>
      <c r="C271" s="62">
        <f t="shared" ref="C271:AC271" si="206">C253*C254*C261</f>
        <v>13362791.68001635</v>
      </c>
      <c r="D271" s="62">
        <f t="shared" si="206"/>
        <v>13352119.163217604</v>
      </c>
      <c r="E271" s="62">
        <f t="shared" si="206"/>
        <v>13336856.164003521</v>
      </c>
      <c r="F271" s="62">
        <f t="shared" si="206"/>
        <v>13315051.751412267</v>
      </c>
      <c r="G271" s="62">
        <f t="shared" si="206"/>
        <v>13283952.077878125</v>
      </c>
      <c r="H271" s="62">
        <f t="shared" si="206"/>
        <v>13239698.98631132</v>
      </c>
      <c r="I271" s="62">
        <f t="shared" si="206"/>
        <v>13176947.637623208</v>
      </c>
      <c r="J271" s="62">
        <f t="shared" si="206"/>
        <v>13088418.15230225</v>
      </c>
      <c r="K271" s="62">
        <f t="shared" si="206"/>
        <v>12964447.565503804</v>
      </c>
      <c r="L271" s="62">
        <f t="shared" si="206"/>
        <v>12792710.799777355</v>
      </c>
      <c r="M271" s="62">
        <f t="shared" si="206"/>
        <v>12558452.232512649</v>
      </c>
      <c r="N271" s="62">
        <f t="shared" si="206"/>
        <v>12245794.197905904</v>
      </c>
      <c r="O271" s="62">
        <f t="shared" si="206"/>
        <v>11840825.517066352</v>
      </c>
      <c r="P271" s="62">
        <f t="shared" si="206"/>
        <v>11336858.12165937</v>
      </c>
      <c r="Q271" s="62">
        <f t="shared" si="206"/>
        <v>10740973.142555408</v>
      </c>
      <c r="R271" s="62">
        <f t="shared" si="206"/>
        <v>10078807.941610783</v>
      </c>
      <c r="S271" s="62">
        <f t="shared" si="206"/>
        <v>9393175.2611248717</v>
      </c>
      <c r="T271" s="62">
        <f t="shared" si="206"/>
        <v>8734406.3874728978</v>
      </c>
      <c r="U271" s="62">
        <f t="shared" si="206"/>
        <v>8146226.8289774125</v>
      </c>
      <c r="V271" s="62">
        <f t="shared" si="206"/>
        <v>7654981.7333783628</v>
      </c>
      <c r="W271" s="62">
        <f t="shared" si="206"/>
        <v>7267296.0041098306</v>
      </c>
      <c r="X271" s="62">
        <f t="shared" si="206"/>
        <v>6974892.7186668366</v>
      </c>
      <c r="Y271" s="62">
        <f t="shared" si="206"/>
        <v>6761839.6699709129</v>
      </c>
      <c r="Z271" s="62">
        <f t="shared" si="206"/>
        <v>6610489.9951052722</v>
      </c>
      <c r="AA271" s="62">
        <f t="shared" si="206"/>
        <v>6504903.3404722838</v>
      </c>
      <c r="AB271" s="62">
        <f t="shared" si="206"/>
        <v>6432171.0401332509</v>
      </c>
      <c r="AC271" s="62">
        <f t="shared" si="206"/>
        <v>6382507.1960070422</v>
      </c>
    </row>
    <row r="272" spans="1:29" ht="15.75" thickBot="1" x14ac:dyDescent="0.3">
      <c r="A272" s="59" t="str">
        <f>A235</f>
        <v>Emission Cost</v>
      </c>
      <c r="B272" s="62">
        <f>B255*B261</f>
        <v>0</v>
      </c>
      <c r="C272" s="62">
        <f t="shared" ref="C272:AC272" si="207">C255*C261</f>
        <v>0</v>
      </c>
      <c r="D272" s="62">
        <f t="shared" si="207"/>
        <v>0</v>
      </c>
      <c r="E272" s="62">
        <f t="shared" si="207"/>
        <v>0</v>
      </c>
      <c r="F272" s="62">
        <f t="shared" si="207"/>
        <v>0</v>
      </c>
      <c r="G272" s="62">
        <f t="shared" si="207"/>
        <v>0</v>
      </c>
      <c r="H272" s="62">
        <f t="shared" si="207"/>
        <v>0</v>
      </c>
      <c r="I272" s="62">
        <f t="shared" si="207"/>
        <v>0</v>
      </c>
      <c r="J272" s="62">
        <f t="shared" si="207"/>
        <v>0</v>
      </c>
      <c r="K272" s="62">
        <f t="shared" si="207"/>
        <v>0</v>
      </c>
      <c r="L272" s="62">
        <f t="shared" si="207"/>
        <v>0</v>
      </c>
      <c r="M272" s="62">
        <f t="shared" si="207"/>
        <v>0</v>
      </c>
      <c r="N272" s="62">
        <f t="shared" si="207"/>
        <v>0</v>
      </c>
      <c r="O272" s="62">
        <f t="shared" si="207"/>
        <v>0</v>
      </c>
      <c r="P272" s="62">
        <f t="shared" si="207"/>
        <v>0</v>
      </c>
      <c r="Q272" s="62">
        <f t="shared" si="207"/>
        <v>0</v>
      </c>
      <c r="R272" s="62">
        <f t="shared" si="207"/>
        <v>0</v>
      </c>
      <c r="S272" s="62">
        <f t="shared" si="207"/>
        <v>0</v>
      </c>
      <c r="T272" s="62">
        <f t="shared" si="207"/>
        <v>0</v>
      </c>
      <c r="U272" s="62">
        <f t="shared" si="207"/>
        <v>0</v>
      </c>
      <c r="V272" s="62">
        <f t="shared" si="207"/>
        <v>0</v>
      </c>
      <c r="W272" s="62">
        <f t="shared" si="207"/>
        <v>0</v>
      </c>
      <c r="X272" s="62">
        <f t="shared" si="207"/>
        <v>0</v>
      </c>
      <c r="Y272" s="62">
        <f t="shared" si="207"/>
        <v>0</v>
      </c>
      <c r="Z272" s="62">
        <f t="shared" si="207"/>
        <v>0</v>
      </c>
      <c r="AA272" s="62">
        <f t="shared" si="207"/>
        <v>0</v>
      </c>
      <c r="AB272" s="62">
        <f t="shared" si="207"/>
        <v>0</v>
      </c>
      <c r="AC272" s="62">
        <f t="shared" si="207"/>
        <v>0</v>
      </c>
    </row>
    <row r="273" spans="1:29" ht="15.75" thickBot="1" x14ac:dyDescent="0.3">
      <c r="A273" s="31" t="s">
        <v>209</v>
      </c>
      <c r="B273" s="64">
        <f>B264+B265+B266+B267+B268+B269+B270+B271+B272</f>
        <v>17312596.718221992</v>
      </c>
      <c r="C273" s="64">
        <f t="shared" ref="C273:AC273" si="208">C264+C265+C266+C267+C268+C269+C270+C271+C272</f>
        <v>17304225.264996257</v>
      </c>
      <c r="D273" s="64">
        <f t="shared" si="208"/>
        <v>17292244.054432716</v>
      </c>
      <c r="E273" s="64">
        <f t="shared" si="208"/>
        <v>17275108.876756631</v>
      </c>
      <c r="F273" s="64">
        <f t="shared" si="208"/>
        <v>17250628.708026491</v>
      </c>
      <c r="G273" s="64">
        <f t="shared" si="208"/>
        <v>17215710.152227279</v>
      </c>
      <c r="H273" s="64">
        <f t="shared" si="208"/>
        <v>17166018.035440639</v>
      </c>
      <c r="I273" s="64">
        <f t="shared" si="208"/>
        <v>17095544.050634354</v>
      </c>
      <c r="J273" s="64">
        <f t="shared" si="208"/>
        <v>16996099.361258309</v>
      </c>
      <c r="K273" s="64">
        <f t="shared" si="208"/>
        <v>16856804.024893116</v>
      </c>
      <c r="L273" s="64">
        <f t="shared" si="208"/>
        <v>16663760.294212529</v>
      </c>
      <c r="M273" s="64">
        <f t="shared" si="208"/>
        <v>16400290.675090844</v>
      </c>
      <c r="N273" s="64">
        <f t="shared" si="208"/>
        <v>16048376.116918087</v>
      </c>
      <c r="O273" s="64">
        <f t="shared" si="208"/>
        <v>15592091.575975148</v>
      </c>
      <c r="P273" s="64">
        <f t="shared" si="208"/>
        <v>15023500.528274069</v>
      </c>
      <c r="Q273" s="64">
        <f t="shared" si="208"/>
        <v>14350069.021439418</v>
      </c>
      <c r="R273" s="64">
        <f t="shared" si="208"/>
        <v>13600216.249976685</v>
      </c>
      <c r="S273" s="64">
        <f t="shared" si="208"/>
        <v>12822012.161067855</v>
      </c>
      <c r="T273" s="64">
        <f t="shared" si="208"/>
        <v>12072493.511160761</v>
      </c>
      <c r="U273" s="64">
        <f t="shared" si="208"/>
        <v>11401702.563387278</v>
      </c>
      <c r="V273" s="64">
        <f t="shared" si="208"/>
        <v>10840249.550989989</v>
      </c>
      <c r="W273" s="64">
        <f t="shared" si="208"/>
        <v>10396339.853891583</v>
      </c>
      <c r="X273" s="64">
        <f t="shared" si="208"/>
        <v>10061035.185596628</v>
      </c>
      <c r="Y273" s="64">
        <f t="shared" si="208"/>
        <v>9816446.1798086353</v>
      </c>
      <c r="Z273" s="64">
        <f t="shared" si="208"/>
        <v>9642548.7518422715</v>
      </c>
      <c r="AA273" s="64">
        <f t="shared" si="208"/>
        <v>9521159.4521299731</v>
      </c>
      <c r="AB273" s="64">
        <f t="shared" si="208"/>
        <v>9437506.5527346618</v>
      </c>
      <c r="AC273" s="64">
        <f t="shared" si="208"/>
        <v>9380369.1984799169</v>
      </c>
    </row>
    <row r="274" spans="1:29" ht="15.75" thickBot="1" x14ac:dyDescent="0.3">
      <c r="AC274" s="32"/>
    </row>
    <row r="275" spans="1:29" ht="15.75" thickBot="1" x14ac:dyDescent="0.3">
      <c r="A275" s="26" t="s">
        <v>208</v>
      </c>
      <c r="B275" s="27">
        <v>2023</v>
      </c>
      <c r="C275" s="27">
        <v>2024</v>
      </c>
      <c r="D275" s="27">
        <v>2025</v>
      </c>
      <c r="E275" s="27">
        <v>2026</v>
      </c>
      <c r="F275" s="27">
        <v>2027</v>
      </c>
      <c r="G275" s="27">
        <v>2028</v>
      </c>
      <c r="H275" s="27">
        <v>2029</v>
      </c>
      <c r="I275" s="27">
        <v>2030</v>
      </c>
      <c r="J275" s="27">
        <v>2031</v>
      </c>
      <c r="K275" s="27">
        <v>2032</v>
      </c>
      <c r="L275" s="27">
        <v>2033</v>
      </c>
      <c r="M275" s="27">
        <v>2034</v>
      </c>
      <c r="N275" s="27">
        <v>2035</v>
      </c>
      <c r="O275" s="27">
        <v>2036</v>
      </c>
      <c r="P275" s="27">
        <v>2037</v>
      </c>
      <c r="Q275" s="27">
        <v>2038</v>
      </c>
      <c r="R275" s="27">
        <v>2039</v>
      </c>
      <c r="S275" s="27">
        <v>2040</v>
      </c>
      <c r="T275" s="27">
        <v>2041</v>
      </c>
      <c r="U275" s="27">
        <v>2042</v>
      </c>
      <c r="V275" s="27">
        <v>2043</v>
      </c>
      <c r="W275" s="27">
        <v>2044</v>
      </c>
      <c r="X275" s="27">
        <v>2045</v>
      </c>
      <c r="Y275" s="27">
        <v>2046</v>
      </c>
      <c r="Z275" s="27">
        <v>2047</v>
      </c>
      <c r="AA275" s="27">
        <v>2048</v>
      </c>
      <c r="AB275" s="27">
        <v>2049</v>
      </c>
      <c r="AC275" s="28">
        <v>2050</v>
      </c>
    </row>
    <row r="276" spans="1:29" x14ac:dyDescent="0.25">
      <c r="A276" s="29" t="str">
        <f t="shared" ref="A276:A283" si="209">A264</f>
        <v>Capex vehicle</v>
      </c>
      <c r="B276" s="65">
        <f>((1+B249)^B256)*B249/(((1+B249)^B256)-1)*(B245)/B261</f>
        <v>19.539498974368939</v>
      </c>
      <c r="C276" s="65">
        <f t="shared" ref="C276:AC276" si="210">((1+C249)^C256)*C249/(((1+C249)^C256)-1)*(C245)/C261</f>
        <v>19.532066244884934</v>
      </c>
      <c r="D276" s="65">
        <f t="shared" si="210"/>
        <v>19.521426458179274</v>
      </c>
      <c r="E276" s="65">
        <f t="shared" si="210"/>
        <v>19.506205495073583</v>
      </c>
      <c r="F276" s="65">
        <f t="shared" si="210"/>
        <v>19.484451380123293</v>
      </c>
      <c r="G276" s="65">
        <f t="shared" si="210"/>
        <v>19.453403556830025</v>
      </c>
      <c r="H276" s="65">
        <f t="shared" si="210"/>
        <v>19.409183839595606</v>
      </c>
      <c r="I276" s="65">
        <f t="shared" si="210"/>
        <v>19.346398180098269</v>
      </c>
      <c r="J276" s="65">
        <f t="shared" si="210"/>
        <v>19.257656683715453</v>
      </c>
      <c r="K276" s="65">
        <f t="shared" si="210"/>
        <v>19.133065223823188</v>
      </c>
      <c r="L276" s="65">
        <f t="shared" si="210"/>
        <v>18.959837866472469</v>
      </c>
      <c r="M276" s="65">
        <f t="shared" si="210"/>
        <v>18.722349639992963</v>
      </c>
      <c r="N276" s="65">
        <f t="shared" si="210"/>
        <v>18.403190911814015</v>
      </c>
      <c r="O276" s="65">
        <f t="shared" si="210"/>
        <v>17.985988797152327</v>
      </c>
      <c r="P276" s="65">
        <f t="shared" si="210"/>
        <v>17.460593250045839</v>
      </c>
      <c r="Q276" s="65">
        <f t="shared" si="210"/>
        <v>16.830133674999598</v>
      </c>
      <c r="R276" s="65">
        <f t="shared" si="210"/>
        <v>16.117226597616597</v>
      </c>
      <c r="S276" s="65">
        <f t="shared" si="210"/>
        <v>15.364613521007501</v>
      </c>
      <c r="T276" s="65">
        <f t="shared" si="210"/>
        <v>14.626810462022794</v>
      </c>
      <c r="U276" s="65">
        <f t="shared" si="210"/>
        <v>13.955173150819558</v>
      </c>
      <c r="V276" s="65">
        <f t="shared" si="210"/>
        <v>13.384377079289164</v>
      </c>
      <c r="W276" s="65">
        <f t="shared" si="210"/>
        <v>12.927271649777994</v>
      </c>
      <c r="X276" s="65">
        <f t="shared" si="210"/>
        <v>12.578479919274246</v>
      </c>
      <c r="Y276" s="65">
        <f t="shared" si="210"/>
        <v>12.322090024216767</v>
      </c>
      <c r="Z276" s="65">
        <f t="shared" si="210"/>
        <v>12.138774958357224</v>
      </c>
      <c r="AA276" s="65">
        <f t="shared" si="210"/>
        <v>12.010298169094545</v>
      </c>
      <c r="AB276" s="65">
        <f t="shared" si="210"/>
        <v>11.921512810913416</v>
      </c>
      <c r="AC276" s="65">
        <f t="shared" si="210"/>
        <v>11.860752565965971</v>
      </c>
    </row>
    <row r="277" spans="1:29" x14ac:dyDescent="0.25">
      <c r="A277" s="30" t="str">
        <f t="shared" si="209"/>
        <v>Residual value (vehicle)</v>
      </c>
      <c r="B277" s="66">
        <f>((1+B249)^B256)*B249/(((1+B249)^B256)-1)*(B246)/B261</f>
        <v>-0.97826349212091301</v>
      </c>
      <c r="C277" s="66">
        <f t="shared" ref="C277:AC277" si="211">((1+C249)^C256)*C249/(((1+C249)^C256)-1)*(C246)/C261</f>
        <v>-0.97844931035801319</v>
      </c>
      <c r="D277" s="66">
        <f t="shared" si="211"/>
        <v>-0.97871530502565462</v>
      </c>
      <c r="E277" s="66">
        <f t="shared" si="211"/>
        <v>-0.97909582910329696</v>
      </c>
      <c r="F277" s="66">
        <f t="shared" si="211"/>
        <v>-0.9796396819770542</v>
      </c>
      <c r="G277" s="66">
        <f t="shared" si="211"/>
        <v>-0.98041587755938586</v>
      </c>
      <c r="H277" s="66">
        <f t="shared" si="211"/>
        <v>-0.98152137049024646</v>
      </c>
      <c r="I277" s="66">
        <f t="shared" si="211"/>
        <v>-0.98309101197767967</v>
      </c>
      <c r="J277" s="66">
        <f t="shared" si="211"/>
        <v>-0.98530954938725024</v>
      </c>
      <c r="K277" s="66">
        <f t="shared" si="211"/>
        <v>-0.9884243358845568</v>
      </c>
      <c r="L277" s="66">
        <f t="shared" si="211"/>
        <v>-0.99275501981832481</v>
      </c>
      <c r="M277" s="66">
        <f t="shared" si="211"/>
        <v>-0.99869222548031233</v>
      </c>
      <c r="N277" s="66">
        <f t="shared" si="211"/>
        <v>-1.0066711936847861</v>
      </c>
      <c r="O277" s="66">
        <f t="shared" si="211"/>
        <v>-1.0171012465513283</v>
      </c>
      <c r="P277" s="66">
        <f t="shared" si="211"/>
        <v>-1.0302361352289906</v>
      </c>
      <c r="Q277" s="66">
        <f t="shared" si="211"/>
        <v>-1.0459976246051466</v>
      </c>
      <c r="R277" s="66">
        <f t="shared" si="211"/>
        <v>-1.0638203015397216</v>
      </c>
      <c r="S277" s="66">
        <f t="shared" si="211"/>
        <v>-1.082635628454949</v>
      </c>
      <c r="T277" s="66">
        <f t="shared" si="211"/>
        <v>-1.1010807049295666</v>
      </c>
      <c r="U277" s="66">
        <f t="shared" si="211"/>
        <v>-1.1178716377096476</v>
      </c>
      <c r="V277" s="66">
        <f t="shared" si="211"/>
        <v>-1.1321415394979075</v>
      </c>
      <c r="W277" s="66">
        <f t="shared" si="211"/>
        <v>-1.1435691752356867</v>
      </c>
      <c r="X277" s="66">
        <f t="shared" si="211"/>
        <v>-1.1522889684982804</v>
      </c>
      <c r="Y277" s="66">
        <f t="shared" si="211"/>
        <v>-1.1586987158747175</v>
      </c>
      <c r="Z277" s="66">
        <f t="shared" si="211"/>
        <v>-1.1632815925212061</v>
      </c>
      <c r="AA277" s="66">
        <f t="shared" si="211"/>
        <v>-1.1664935122527731</v>
      </c>
      <c r="AB277" s="66">
        <f t="shared" si="211"/>
        <v>-1.1687131462073013</v>
      </c>
      <c r="AC277" s="66">
        <f t="shared" si="211"/>
        <v>-1.1702321523309871</v>
      </c>
    </row>
    <row r="278" spans="1:29" x14ac:dyDescent="0.25">
      <c r="A278" s="30" t="str">
        <f t="shared" si="209"/>
        <v>Capex costumization</v>
      </c>
      <c r="B278" s="66">
        <f>((1+B249)^B257)*B249/(((1+B249)^B257)-1)*(B247)/B261</f>
        <v>0.65188931843561626</v>
      </c>
      <c r="C278" s="66">
        <f t="shared" ref="C278:AC278" si="212">((1+C249)^C257)*C249/(((1+C249)^C257)-1)*(C247)/C261</f>
        <v>0.65188931843561626</v>
      </c>
      <c r="D278" s="66">
        <f t="shared" si="212"/>
        <v>0.65188931843561626</v>
      </c>
      <c r="E278" s="66">
        <f t="shared" si="212"/>
        <v>0.65188931843561626</v>
      </c>
      <c r="F278" s="66">
        <f t="shared" si="212"/>
        <v>0.65188931843561626</v>
      </c>
      <c r="G278" s="66">
        <f t="shared" si="212"/>
        <v>0.65188931843561626</v>
      </c>
      <c r="H278" s="66">
        <f t="shared" si="212"/>
        <v>0.65188931843561626</v>
      </c>
      <c r="I278" s="66">
        <f t="shared" si="212"/>
        <v>0.65188931843561626</v>
      </c>
      <c r="J278" s="66">
        <f t="shared" si="212"/>
        <v>0.65188931843561626</v>
      </c>
      <c r="K278" s="66">
        <f t="shared" si="212"/>
        <v>0.65188931843561626</v>
      </c>
      <c r="L278" s="66">
        <f t="shared" si="212"/>
        <v>0.65188931843561626</v>
      </c>
      <c r="M278" s="66">
        <f t="shared" si="212"/>
        <v>0.65188931843561626</v>
      </c>
      <c r="N278" s="66">
        <f t="shared" si="212"/>
        <v>0.65188931843561626</v>
      </c>
      <c r="O278" s="66">
        <f t="shared" si="212"/>
        <v>0.65188931843561626</v>
      </c>
      <c r="P278" s="66">
        <f t="shared" si="212"/>
        <v>0.65188931843561626</v>
      </c>
      <c r="Q278" s="66">
        <f t="shared" si="212"/>
        <v>0.65188931843561626</v>
      </c>
      <c r="R278" s="66">
        <f t="shared" si="212"/>
        <v>0.65188931843561626</v>
      </c>
      <c r="S278" s="66">
        <f t="shared" si="212"/>
        <v>0.65188931843561626</v>
      </c>
      <c r="T278" s="66">
        <f t="shared" si="212"/>
        <v>0.65188931843561626</v>
      </c>
      <c r="U278" s="66">
        <f t="shared" si="212"/>
        <v>0.65188931843561626</v>
      </c>
      <c r="V278" s="66">
        <f t="shared" si="212"/>
        <v>0.65188931843561626</v>
      </c>
      <c r="W278" s="66">
        <f t="shared" si="212"/>
        <v>0.65188931843561626</v>
      </c>
      <c r="X278" s="66">
        <f t="shared" si="212"/>
        <v>0.65188931843561626</v>
      </c>
      <c r="Y278" s="66">
        <f t="shared" si="212"/>
        <v>0.65188931843561626</v>
      </c>
      <c r="Z278" s="66">
        <f t="shared" si="212"/>
        <v>0.65188931843561626</v>
      </c>
      <c r="AA278" s="66">
        <f t="shared" si="212"/>
        <v>0.65188931843561626</v>
      </c>
      <c r="AB278" s="66">
        <f t="shared" si="212"/>
        <v>0.65188931843561626</v>
      </c>
      <c r="AC278" s="66">
        <f t="shared" si="212"/>
        <v>0.65188931843561626</v>
      </c>
    </row>
    <row r="279" spans="1:29" x14ac:dyDescent="0.25">
      <c r="A279" s="30" t="str">
        <f t="shared" si="209"/>
        <v>Residual value (costumization)</v>
      </c>
      <c r="B279" s="66">
        <f>((1+B249)^B257)*B249/(((1+B249)^B257)-1)*(B248)/B261</f>
        <v>-6.5188931843561615E-2</v>
      </c>
      <c r="C279" s="66">
        <f t="shared" ref="C279:AC279" si="213">((1+C249)^C257)*C249/(((1+C249)^C257)-1)*(C248)/C261</f>
        <v>-6.5188931843561615E-2</v>
      </c>
      <c r="D279" s="66">
        <f t="shared" si="213"/>
        <v>-6.5188931843561615E-2</v>
      </c>
      <c r="E279" s="66">
        <f t="shared" si="213"/>
        <v>-6.5188931843561615E-2</v>
      </c>
      <c r="F279" s="66">
        <f t="shared" si="213"/>
        <v>-6.5188931843561615E-2</v>
      </c>
      <c r="G279" s="66">
        <f t="shared" si="213"/>
        <v>-6.5188931843561615E-2</v>
      </c>
      <c r="H279" s="66">
        <f t="shared" si="213"/>
        <v>-6.5188931843561615E-2</v>
      </c>
      <c r="I279" s="66">
        <f t="shared" si="213"/>
        <v>-6.5188931843561615E-2</v>
      </c>
      <c r="J279" s="66">
        <f t="shared" si="213"/>
        <v>-6.5188931843561615E-2</v>
      </c>
      <c r="K279" s="66">
        <f t="shared" si="213"/>
        <v>-6.5188931843561615E-2</v>
      </c>
      <c r="L279" s="66">
        <f t="shared" si="213"/>
        <v>-6.5188931843561615E-2</v>
      </c>
      <c r="M279" s="66">
        <f t="shared" si="213"/>
        <v>-6.5188931843561615E-2</v>
      </c>
      <c r="N279" s="66">
        <f t="shared" si="213"/>
        <v>-6.5188931843561615E-2</v>
      </c>
      <c r="O279" s="66">
        <f t="shared" si="213"/>
        <v>-6.5188931843561615E-2</v>
      </c>
      <c r="P279" s="66">
        <f t="shared" si="213"/>
        <v>-6.5188931843561615E-2</v>
      </c>
      <c r="Q279" s="66">
        <f t="shared" si="213"/>
        <v>-6.5188931843561615E-2</v>
      </c>
      <c r="R279" s="66">
        <f t="shared" si="213"/>
        <v>-6.5188931843561615E-2</v>
      </c>
      <c r="S279" s="66">
        <f t="shared" si="213"/>
        <v>-6.5188931843561615E-2</v>
      </c>
      <c r="T279" s="66">
        <f t="shared" si="213"/>
        <v>-6.5188931843561615E-2</v>
      </c>
      <c r="U279" s="66">
        <f t="shared" si="213"/>
        <v>-6.5188931843561615E-2</v>
      </c>
      <c r="V279" s="66">
        <f t="shared" si="213"/>
        <v>-6.5188931843561615E-2</v>
      </c>
      <c r="W279" s="66">
        <f t="shared" si="213"/>
        <v>-6.5188931843561615E-2</v>
      </c>
      <c r="X279" s="66">
        <f t="shared" si="213"/>
        <v>-6.5188931843561615E-2</v>
      </c>
      <c r="Y279" s="66">
        <f t="shared" si="213"/>
        <v>-6.5188931843561615E-2</v>
      </c>
      <c r="Z279" s="66">
        <f t="shared" si="213"/>
        <v>-6.5188931843561615E-2</v>
      </c>
      <c r="AA279" s="66">
        <f t="shared" si="213"/>
        <v>-6.5188931843561615E-2</v>
      </c>
      <c r="AB279" s="66">
        <f t="shared" si="213"/>
        <v>-6.5188931843561615E-2</v>
      </c>
      <c r="AC279" s="66">
        <f t="shared" si="213"/>
        <v>-6.5188931843561615E-2</v>
      </c>
    </row>
    <row r="280" spans="1:29" x14ac:dyDescent="0.25">
      <c r="A280" s="30" t="str">
        <f t="shared" si="209"/>
        <v>Opex fix (admin, crew, insurance)</v>
      </c>
      <c r="B280" s="66">
        <f>B250/B261</f>
        <v>10.068627450980392</v>
      </c>
      <c r="C280" s="66">
        <f t="shared" ref="C280:AC280" si="214">C250/C261</f>
        <v>10.068627450980392</v>
      </c>
      <c r="D280" s="66">
        <f t="shared" si="214"/>
        <v>10.068627450980392</v>
      </c>
      <c r="E280" s="66">
        <f t="shared" si="214"/>
        <v>10.068627450980392</v>
      </c>
      <c r="F280" s="66">
        <f t="shared" si="214"/>
        <v>10.068627450980392</v>
      </c>
      <c r="G280" s="66">
        <f t="shared" si="214"/>
        <v>10.068627450980392</v>
      </c>
      <c r="H280" s="66">
        <f t="shared" si="214"/>
        <v>10.068627450980392</v>
      </c>
      <c r="I280" s="66">
        <f t="shared" si="214"/>
        <v>10.068627450980392</v>
      </c>
      <c r="J280" s="66">
        <f t="shared" si="214"/>
        <v>10.068627450980392</v>
      </c>
      <c r="K280" s="66">
        <f t="shared" si="214"/>
        <v>10.068627450980392</v>
      </c>
      <c r="L280" s="66">
        <f t="shared" si="214"/>
        <v>10.068627450980392</v>
      </c>
      <c r="M280" s="66">
        <f t="shared" si="214"/>
        <v>10.068627450980392</v>
      </c>
      <c r="N280" s="66">
        <f t="shared" si="214"/>
        <v>10.068627450980392</v>
      </c>
      <c r="O280" s="66">
        <f t="shared" si="214"/>
        <v>10.068627450980392</v>
      </c>
      <c r="P280" s="66">
        <f t="shared" si="214"/>
        <v>10.068627450980392</v>
      </c>
      <c r="Q280" s="66">
        <f t="shared" si="214"/>
        <v>10.068627450980392</v>
      </c>
      <c r="R280" s="66">
        <f t="shared" si="214"/>
        <v>10.068627450980392</v>
      </c>
      <c r="S280" s="66">
        <f t="shared" si="214"/>
        <v>10.068627450980392</v>
      </c>
      <c r="T280" s="66">
        <f t="shared" si="214"/>
        <v>10.068627450980392</v>
      </c>
      <c r="U280" s="66">
        <f t="shared" si="214"/>
        <v>10.068627450980392</v>
      </c>
      <c r="V280" s="66">
        <f t="shared" si="214"/>
        <v>10.068627450980392</v>
      </c>
      <c r="W280" s="66">
        <f t="shared" si="214"/>
        <v>10.068627450980392</v>
      </c>
      <c r="X280" s="66">
        <f t="shared" si="214"/>
        <v>10.068627450980392</v>
      </c>
      <c r="Y280" s="66">
        <f t="shared" si="214"/>
        <v>10.068627450980392</v>
      </c>
      <c r="Z280" s="66">
        <f t="shared" si="214"/>
        <v>10.068627450980392</v>
      </c>
      <c r="AA280" s="66">
        <f t="shared" si="214"/>
        <v>10.068627450980392</v>
      </c>
      <c r="AB280" s="66">
        <f t="shared" si="214"/>
        <v>10.068627450980392</v>
      </c>
      <c r="AC280" s="66">
        <f t="shared" si="214"/>
        <v>10.068627450980392</v>
      </c>
    </row>
    <row r="281" spans="1:29" x14ac:dyDescent="0.25">
      <c r="A281" s="30" t="str">
        <f t="shared" si="209"/>
        <v>Opex maintenance &amp; repair</v>
      </c>
      <c r="B281" s="66">
        <f>B251/B261</f>
        <v>2.8235294117647056</v>
      </c>
      <c r="C281" s="66">
        <f t="shared" ref="C281:AC281" si="215">C251/C261</f>
        <v>2.8235294117647056</v>
      </c>
      <c r="D281" s="66">
        <f t="shared" si="215"/>
        <v>2.8235294117647056</v>
      </c>
      <c r="E281" s="66">
        <f t="shared" si="215"/>
        <v>2.8235294117647056</v>
      </c>
      <c r="F281" s="66">
        <f t="shared" si="215"/>
        <v>2.8235294117647056</v>
      </c>
      <c r="G281" s="66">
        <f t="shared" si="215"/>
        <v>2.8235294117647056</v>
      </c>
      <c r="H281" s="66">
        <f t="shared" si="215"/>
        <v>2.8235294117647056</v>
      </c>
      <c r="I281" s="66">
        <f t="shared" si="215"/>
        <v>2.8235294117647056</v>
      </c>
      <c r="J281" s="66">
        <f t="shared" si="215"/>
        <v>2.8235294117647056</v>
      </c>
      <c r="K281" s="66">
        <f t="shared" si="215"/>
        <v>2.8235294117647056</v>
      </c>
      <c r="L281" s="66">
        <f t="shared" si="215"/>
        <v>2.8235294117647056</v>
      </c>
      <c r="M281" s="66">
        <f t="shared" si="215"/>
        <v>2.8235294117647056</v>
      </c>
      <c r="N281" s="66">
        <f t="shared" si="215"/>
        <v>2.8235294117647056</v>
      </c>
      <c r="O281" s="66">
        <f t="shared" si="215"/>
        <v>2.8235294117647056</v>
      </c>
      <c r="P281" s="66">
        <f t="shared" si="215"/>
        <v>2.8235294117647056</v>
      </c>
      <c r="Q281" s="66">
        <f t="shared" si="215"/>
        <v>2.8235294117647056</v>
      </c>
      <c r="R281" s="66">
        <f t="shared" si="215"/>
        <v>2.8235294117647056</v>
      </c>
      <c r="S281" s="66">
        <f t="shared" si="215"/>
        <v>2.8235294117647056</v>
      </c>
      <c r="T281" s="66">
        <f t="shared" si="215"/>
        <v>2.8235294117647056</v>
      </c>
      <c r="U281" s="66">
        <f t="shared" si="215"/>
        <v>2.8235294117647056</v>
      </c>
      <c r="V281" s="66">
        <f t="shared" si="215"/>
        <v>2.8235294117647056</v>
      </c>
      <c r="W281" s="66">
        <f t="shared" si="215"/>
        <v>2.8235294117647056</v>
      </c>
      <c r="X281" s="66">
        <f t="shared" si="215"/>
        <v>2.8235294117647056</v>
      </c>
      <c r="Y281" s="66">
        <f t="shared" si="215"/>
        <v>2.8235294117647056</v>
      </c>
      <c r="Z281" s="66">
        <f t="shared" si="215"/>
        <v>2.8235294117647056</v>
      </c>
      <c r="AA281" s="66">
        <f t="shared" si="215"/>
        <v>2.8235294117647056</v>
      </c>
      <c r="AB281" s="66">
        <f t="shared" si="215"/>
        <v>2.8235294117647056</v>
      </c>
      <c r="AC281" s="66">
        <f t="shared" si="215"/>
        <v>2.8235294117647056</v>
      </c>
    </row>
    <row r="282" spans="1:29" x14ac:dyDescent="0.25">
      <c r="A282" s="30" t="str">
        <f t="shared" si="209"/>
        <v>Opex var (mode-fees)</v>
      </c>
      <c r="B282" s="66">
        <f>B252*B261/B261</f>
        <v>0.81280569096848254</v>
      </c>
      <c r="C282" s="66">
        <f t="shared" ref="C282:AC282" si="216">C252*C261/C261</f>
        <v>0.81280569096848254</v>
      </c>
      <c r="D282" s="66">
        <f t="shared" si="216"/>
        <v>0.81280569096848254</v>
      </c>
      <c r="E282" s="66">
        <f t="shared" si="216"/>
        <v>0.81280569096848254</v>
      </c>
      <c r="F282" s="66">
        <f t="shared" si="216"/>
        <v>0.81280569096848254</v>
      </c>
      <c r="G282" s="66">
        <f t="shared" si="216"/>
        <v>0.81280569096848254</v>
      </c>
      <c r="H282" s="66">
        <f t="shared" si="216"/>
        <v>0.81280569096848254</v>
      </c>
      <c r="I282" s="66">
        <f t="shared" si="216"/>
        <v>0.81280569096848254</v>
      </c>
      <c r="J282" s="66">
        <f t="shared" si="216"/>
        <v>0.81280569096848254</v>
      </c>
      <c r="K282" s="66">
        <f t="shared" si="216"/>
        <v>0.81280569096848254</v>
      </c>
      <c r="L282" s="66">
        <f t="shared" si="216"/>
        <v>0.81280569096848254</v>
      </c>
      <c r="M282" s="66">
        <f t="shared" si="216"/>
        <v>0.81280569096848254</v>
      </c>
      <c r="N282" s="66">
        <f t="shared" si="216"/>
        <v>0.81280569096848254</v>
      </c>
      <c r="O282" s="66">
        <f t="shared" si="216"/>
        <v>0.81280569096848254</v>
      </c>
      <c r="P282" s="66">
        <f t="shared" si="216"/>
        <v>0.81280569096848254</v>
      </c>
      <c r="Q282" s="66">
        <f t="shared" si="216"/>
        <v>0.81280569096848254</v>
      </c>
      <c r="R282" s="66">
        <f t="shared" si="216"/>
        <v>0.81280569096848254</v>
      </c>
      <c r="S282" s="66">
        <f t="shared" si="216"/>
        <v>0.81280569096848254</v>
      </c>
      <c r="T282" s="66">
        <f t="shared" si="216"/>
        <v>0.81280569096848254</v>
      </c>
      <c r="U282" s="66">
        <f t="shared" si="216"/>
        <v>0.81280569096848254</v>
      </c>
      <c r="V282" s="66">
        <f t="shared" si="216"/>
        <v>0.81280569096848254</v>
      </c>
      <c r="W282" s="66">
        <f t="shared" si="216"/>
        <v>0.81280569096848254</v>
      </c>
      <c r="X282" s="66">
        <f t="shared" si="216"/>
        <v>0.81280569096848254</v>
      </c>
      <c r="Y282" s="66">
        <f t="shared" si="216"/>
        <v>0.81280569096848254</v>
      </c>
      <c r="Z282" s="66">
        <f t="shared" si="216"/>
        <v>0.81280569096848254</v>
      </c>
      <c r="AA282" s="66">
        <f t="shared" si="216"/>
        <v>0.81280569096848254</v>
      </c>
      <c r="AB282" s="66">
        <f t="shared" si="216"/>
        <v>0.81280569096848254</v>
      </c>
      <c r="AC282" s="66">
        <f t="shared" si="216"/>
        <v>0.81280569096848254</v>
      </c>
    </row>
    <row r="283" spans="1:29" x14ac:dyDescent="0.25">
      <c r="A283" s="30" t="str">
        <f t="shared" si="209"/>
        <v>Fuel Cost</v>
      </c>
      <c r="B283" s="66">
        <f>B253*B254*B261/B261</f>
        <v>111.41874089596293</v>
      </c>
      <c r="C283" s="66">
        <f t="shared" ref="C283:AC283" si="217">C253*C254*C261/C261</f>
        <v>111.35659733346958</v>
      </c>
      <c r="D283" s="66">
        <f t="shared" si="217"/>
        <v>111.26765969348004</v>
      </c>
      <c r="E283" s="66">
        <f t="shared" si="217"/>
        <v>111.14046803336268</v>
      </c>
      <c r="F283" s="66">
        <f t="shared" si="217"/>
        <v>110.95876459510222</v>
      </c>
      <c r="G283" s="66">
        <f t="shared" si="217"/>
        <v>110.69960064898437</v>
      </c>
      <c r="H283" s="66">
        <f t="shared" si="217"/>
        <v>110.33082488592767</v>
      </c>
      <c r="I283" s="66">
        <f t="shared" si="217"/>
        <v>109.80789698019339</v>
      </c>
      <c r="J283" s="66">
        <f t="shared" si="217"/>
        <v>109.07015126918542</v>
      </c>
      <c r="K283" s="66">
        <f t="shared" si="217"/>
        <v>108.03706304586504</v>
      </c>
      <c r="L283" s="66">
        <f t="shared" si="217"/>
        <v>106.60592333147795</v>
      </c>
      <c r="M283" s="66">
        <f t="shared" si="217"/>
        <v>104.65376860427207</v>
      </c>
      <c r="N283" s="66">
        <f t="shared" si="217"/>
        <v>102.04828498254919</v>
      </c>
      <c r="O283" s="66">
        <f t="shared" si="217"/>
        <v>98.67354597555294</v>
      </c>
      <c r="P283" s="66">
        <f t="shared" si="217"/>
        <v>94.473817680494747</v>
      </c>
      <c r="Q283" s="66">
        <f t="shared" si="217"/>
        <v>89.508109521295069</v>
      </c>
      <c r="R283" s="66">
        <f t="shared" si="217"/>
        <v>83.990066180089855</v>
      </c>
      <c r="S283" s="66">
        <f t="shared" si="217"/>
        <v>78.276460509373933</v>
      </c>
      <c r="T283" s="66">
        <f t="shared" si="217"/>
        <v>72.786719895607476</v>
      </c>
      <c r="U283" s="66">
        <f t="shared" si="217"/>
        <v>67.885223574811775</v>
      </c>
      <c r="V283" s="66">
        <f t="shared" si="217"/>
        <v>63.79151444481969</v>
      </c>
      <c r="W283" s="66">
        <f t="shared" si="217"/>
        <v>60.560800034248587</v>
      </c>
      <c r="X283" s="66">
        <f t="shared" si="217"/>
        <v>58.124105988890307</v>
      </c>
      <c r="Y283" s="66">
        <f t="shared" si="217"/>
        <v>56.348663916424272</v>
      </c>
      <c r="Z283" s="66">
        <f t="shared" si="217"/>
        <v>55.087416625877268</v>
      </c>
      <c r="AA283" s="66">
        <f t="shared" si="217"/>
        <v>54.207527837269033</v>
      </c>
      <c r="AB283" s="66">
        <f t="shared" si="217"/>
        <v>53.601425334443761</v>
      </c>
      <c r="AC283" s="66">
        <f t="shared" si="217"/>
        <v>53.187559966725352</v>
      </c>
    </row>
    <row r="284" spans="1:29" ht="15.75" thickBot="1" x14ac:dyDescent="0.3">
      <c r="A284" s="59" t="str">
        <f t="shared" ref="A284" si="218">A272</f>
        <v>Emission Cost</v>
      </c>
      <c r="B284" s="66">
        <f>B255</f>
        <v>0</v>
      </c>
      <c r="C284" s="66">
        <f t="shared" ref="C284:AC284" si="219">C255</f>
        <v>0</v>
      </c>
      <c r="D284" s="66">
        <f t="shared" si="219"/>
        <v>0</v>
      </c>
      <c r="E284" s="66">
        <f t="shared" si="219"/>
        <v>0</v>
      </c>
      <c r="F284" s="66">
        <f t="shared" si="219"/>
        <v>0</v>
      </c>
      <c r="G284" s="66">
        <f t="shared" si="219"/>
        <v>0</v>
      </c>
      <c r="H284" s="66">
        <f t="shared" si="219"/>
        <v>0</v>
      </c>
      <c r="I284" s="66">
        <f t="shared" si="219"/>
        <v>0</v>
      </c>
      <c r="J284" s="66">
        <f t="shared" si="219"/>
        <v>0</v>
      </c>
      <c r="K284" s="66">
        <f t="shared" si="219"/>
        <v>0</v>
      </c>
      <c r="L284" s="66">
        <f t="shared" si="219"/>
        <v>0</v>
      </c>
      <c r="M284" s="66">
        <f t="shared" si="219"/>
        <v>0</v>
      </c>
      <c r="N284" s="66">
        <f t="shared" si="219"/>
        <v>0</v>
      </c>
      <c r="O284" s="66">
        <f t="shared" si="219"/>
        <v>0</v>
      </c>
      <c r="P284" s="66">
        <f t="shared" si="219"/>
        <v>0</v>
      </c>
      <c r="Q284" s="66">
        <f t="shared" si="219"/>
        <v>0</v>
      </c>
      <c r="R284" s="66">
        <f t="shared" si="219"/>
        <v>0</v>
      </c>
      <c r="S284" s="66">
        <f t="shared" si="219"/>
        <v>0</v>
      </c>
      <c r="T284" s="66">
        <f t="shared" si="219"/>
        <v>0</v>
      </c>
      <c r="U284" s="66">
        <f t="shared" si="219"/>
        <v>0</v>
      </c>
      <c r="V284" s="66">
        <f t="shared" si="219"/>
        <v>0</v>
      </c>
      <c r="W284" s="66">
        <f t="shared" si="219"/>
        <v>0</v>
      </c>
      <c r="X284" s="66">
        <f t="shared" si="219"/>
        <v>0</v>
      </c>
      <c r="Y284" s="66">
        <f t="shared" si="219"/>
        <v>0</v>
      </c>
      <c r="Z284" s="66">
        <f t="shared" si="219"/>
        <v>0</v>
      </c>
      <c r="AA284" s="66">
        <f t="shared" si="219"/>
        <v>0</v>
      </c>
      <c r="AB284" s="66">
        <f t="shared" si="219"/>
        <v>0</v>
      </c>
      <c r="AC284" s="66">
        <f t="shared" si="219"/>
        <v>0</v>
      </c>
    </row>
    <row r="285" spans="1:29" ht="15.75" thickBot="1" x14ac:dyDescent="0.3">
      <c r="A285" s="31" t="s">
        <v>63</v>
      </c>
      <c r="B285" s="76">
        <f>B276+B277+B278-B279+B280+B281+B282+B283+B284</f>
        <v>144.40201718220371</v>
      </c>
      <c r="C285" s="76">
        <f t="shared" ref="C285:AC285" si="220">C276+C277+C278-C279+C280+C281+C282+C283+C284</f>
        <v>144.33225507198927</v>
      </c>
      <c r="D285" s="76">
        <f t="shared" si="220"/>
        <v>144.2324116506264</v>
      </c>
      <c r="E285" s="76">
        <f t="shared" si="220"/>
        <v>144.08961850332571</v>
      </c>
      <c r="F285" s="76">
        <f t="shared" si="220"/>
        <v>143.88561709724121</v>
      </c>
      <c r="G285" s="76">
        <f t="shared" si="220"/>
        <v>143.59462913224775</v>
      </c>
      <c r="H285" s="76">
        <f t="shared" si="220"/>
        <v>143.18052815902578</v>
      </c>
      <c r="I285" s="76">
        <f t="shared" si="220"/>
        <v>142.59324495230675</v>
      </c>
      <c r="J285" s="76">
        <f t="shared" si="220"/>
        <v>141.76453920750637</v>
      </c>
      <c r="K285" s="76">
        <f t="shared" si="220"/>
        <v>140.60374473779643</v>
      </c>
      <c r="L285" s="76">
        <f t="shared" si="220"/>
        <v>138.99504698212485</v>
      </c>
      <c r="M285" s="76">
        <f t="shared" si="220"/>
        <v>136.79946682277748</v>
      </c>
      <c r="N285" s="76">
        <f t="shared" si="220"/>
        <v>133.86684550467118</v>
      </c>
      <c r="O285" s="76">
        <f t="shared" si="220"/>
        <v>130.06447433014671</v>
      </c>
      <c r="P285" s="76">
        <f t="shared" si="220"/>
        <v>125.32621559930435</v>
      </c>
      <c r="Q285" s="76">
        <f t="shared" si="220"/>
        <v>119.71428637568228</v>
      </c>
      <c r="R285" s="76">
        <f t="shared" si="220"/>
        <v>113.46551328015948</v>
      </c>
      <c r="S285" s="76">
        <f t="shared" si="220"/>
        <v>106.98047920591924</v>
      </c>
      <c r="T285" s="76">
        <f t="shared" si="220"/>
        <v>100.73449045669346</v>
      </c>
      <c r="U285" s="76">
        <f t="shared" si="220"/>
        <v>95.144565891914439</v>
      </c>
      <c r="V285" s="76">
        <f t="shared" si="220"/>
        <v>90.465790788603698</v>
      </c>
      <c r="W285" s="76">
        <f t="shared" si="220"/>
        <v>86.766543312783654</v>
      </c>
      <c r="X285" s="76">
        <f t="shared" si="220"/>
        <v>83.972337743659025</v>
      </c>
      <c r="Y285" s="76">
        <f t="shared" si="220"/>
        <v>81.934096028759086</v>
      </c>
      <c r="Z285" s="76">
        <f t="shared" si="220"/>
        <v>80.484950795706041</v>
      </c>
      <c r="AA285" s="76">
        <f t="shared" si="220"/>
        <v>79.473373298103567</v>
      </c>
      <c r="AB285" s="76">
        <f t="shared" si="220"/>
        <v>78.776265803142635</v>
      </c>
      <c r="AC285" s="76">
        <f t="shared" si="220"/>
        <v>78.300121184353088</v>
      </c>
    </row>
    <row r="286" spans="1:29" ht="15.75" thickBot="1" x14ac:dyDescent="0.3"/>
    <row r="287" spans="1:29" ht="15.75" thickBot="1" x14ac:dyDescent="0.3">
      <c r="A287" s="26" t="s">
        <v>208</v>
      </c>
      <c r="B287" s="27">
        <v>2023</v>
      </c>
      <c r="C287" s="27">
        <v>2024</v>
      </c>
      <c r="D287" s="27">
        <v>2025</v>
      </c>
      <c r="E287" s="27">
        <v>2026</v>
      </c>
      <c r="F287" s="27">
        <v>2027</v>
      </c>
      <c r="G287" s="27">
        <v>2028</v>
      </c>
      <c r="H287" s="27">
        <v>2029</v>
      </c>
      <c r="I287" s="27">
        <v>2030</v>
      </c>
      <c r="J287" s="27">
        <v>2031</v>
      </c>
      <c r="K287" s="27">
        <v>2032</v>
      </c>
      <c r="L287" s="27">
        <v>2033</v>
      </c>
      <c r="M287" s="27">
        <v>2034</v>
      </c>
      <c r="N287" s="27">
        <v>2035</v>
      </c>
      <c r="O287" s="27">
        <v>2036</v>
      </c>
      <c r="P287" s="27">
        <v>2037</v>
      </c>
      <c r="Q287" s="27">
        <v>2038</v>
      </c>
      <c r="R287" s="27">
        <v>2039</v>
      </c>
      <c r="S287" s="27">
        <v>2040</v>
      </c>
      <c r="T287" s="27">
        <v>2041</v>
      </c>
      <c r="U287" s="27">
        <v>2042</v>
      </c>
      <c r="V287" s="27">
        <v>2043</v>
      </c>
      <c r="W287" s="27">
        <v>2044</v>
      </c>
      <c r="X287" s="27">
        <v>2045</v>
      </c>
      <c r="Y287" s="27">
        <v>2046</v>
      </c>
      <c r="Z287" s="27">
        <v>2047</v>
      </c>
      <c r="AA287" s="27">
        <v>2048</v>
      </c>
      <c r="AB287" s="27">
        <v>2049</v>
      </c>
      <c r="AC287" s="28">
        <v>2050</v>
      </c>
    </row>
    <row r="288" spans="1:29" x14ac:dyDescent="0.25">
      <c r="A288" s="29" t="str">
        <f t="shared" ref="A288:A295" si="221">A264</f>
        <v>Capex vehicle</v>
      </c>
      <c r="B288" s="65">
        <f>((1+B249)^B256)*B249/(((1+B249)^B256)-1)*(B245)/B261/(B258)</f>
        <v>2.0676718491395704E-3</v>
      </c>
      <c r="C288" s="65">
        <f t="shared" ref="C288:AC288" si="222">((1+C249)^C256)*C249/(((1+C249)^C256)-1)*(C245)/C261/(C258)</f>
        <v>2.0668853169190406E-3</v>
      </c>
      <c r="D288" s="65">
        <f t="shared" si="222"/>
        <v>2.0657594135639443E-3</v>
      </c>
      <c r="E288" s="65">
        <f t="shared" si="222"/>
        <v>2.064148729637416E-3</v>
      </c>
      <c r="F288" s="65">
        <f t="shared" si="222"/>
        <v>2.0618467068913536E-3</v>
      </c>
      <c r="G288" s="65">
        <f t="shared" si="222"/>
        <v>2.0585612229449763E-3</v>
      </c>
      <c r="H288" s="65">
        <f t="shared" si="222"/>
        <v>2.0538818877878949E-3</v>
      </c>
      <c r="I288" s="65">
        <f t="shared" si="222"/>
        <v>2.0472379026559013E-3</v>
      </c>
      <c r="J288" s="65">
        <f t="shared" si="222"/>
        <v>2.0378472681180375E-3</v>
      </c>
      <c r="K288" s="65">
        <f t="shared" si="222"/>
        <v>2.0246629866479565E-3</v>
      </c>
      <c r="L288" s="65">
        <f t="shared" si="222"/>
        <v>2.0063320493621663E-3</v>
      </c>
      <c r="M288" s="65">
        <f t="shared" si="222"/>
        <v>1.9812010201050753E-3</v>
      </c>
      <c r="N288" s="65">
        <f t="shared" si="222"/>
        <v>1.9474276097157688E-3</v>
      </c>
      <c r="O288" s="65">
        <f t="shared" si="222"/>
        <v>1.9032792377938971E-3</v>
      </c>
      <c r="P288" s="65">
        <f t="shared" si="222"/>
        <v>1.8476818254016762E-3</v>
      </c>
      <c r="Q288" s="65">
        <f t="shared" si="222"/>
        <v>1.7809665264549839E-3</v>
      </c>
      <c r="R288" s="65">
        <f t="shared" si="222"/>
        <v>1.7055266240864123E-3</v>
      </c>
      <c r="S288" s="65">
        <f t="shared" si="222"/>
        <v>1.6258850286780425E-3</v>
      </c>
      <c r="T288" s="65">
        <f t="shared" si="222"/>
        <v>1.547810630901883E-3</v>
      </c>
      <c r="U288" s="65">
        <f t="shared" si="222"/>
        <v>1.4767378995576251E-3</v>
      </c>
      <c r="V288" s="65">
        <f t="shared" si="222"/>
        <v>1.4163361988665782E-3</v>
      </c>
      <c r="W288" s="65">
        <f t="shared" si="222"/>
        <v>1.3679652539447613E-3</v>
      </c>
      <c r="X288" s="65">
        <f t="shared" si="222"/>
        <v>1.3310560761136767E-3</v>
      </c>
      <c r="Y288" s="65">
        <f t="shared" si="222"/>
        <v>1.3039248702874885E-3</v>
      </c>
      <c r="Z288" s="65">
        <f t="shared" si="222"/>
        <v>1.2845264506198121E-3</v>
      </c>
      <c r="AA288" s="65">
        <f t="shared" si="222"/>
        <v>1.270931023184608E-3</v>
      </c>
      <c r="AB288" s="65">
        <f t="shared" si="222"/>
        <v>1.2615357471866049E-3</v>
      </c>
      <c r="AC288" s="65">
        <f t="shared" si="222"/>
        <v>1.2551060916366106E-3</v>
      </c>
    </row>
    <row r="289" spans="1:29" x14ac:dyDescent="0.25">
      <c r="A289" s="30" t="str">
        <f t="shared" si="221"/>
        <v>Residual value (vehicle)</v>
      </c>
      <c r="B289" s="68">
        <f>((1+B249)^B256)*B249/(((1+B249)^B256)-1)*(B246)/B261/(B258)</f>
        <v>-1.0351994625618128E-4</v>
      </c>
      <c r="C289" s="68">
        <f t="shared" ref="C289:AC289" si="223">((1+C249)^C256)*C249/(((1+C249)^C256)-1)*(C246)/C261/(C258)</f>
        <v>-1.0353960956169452E-4</v>
      </c>
      <c r="D289" s="68">
        <f t="shared" si="223"/>
        <v>-1.0356775714557191E-4</v>
      </c>
      <c r="E289" s="68">
        <f t="shared" si="223"/>
        <v>-1.0360802424373513E-4</v>
      </c>
      <c r="F289" s="68">
        <f t="shared" si="223"/>
        <v>-1.0366557481238669E-4</v>
      </c>
      <c r="G289" s="68">
        <f t="shared" si="223"/>
        <v>-1.0374771191104613E-4</v>
      </c>
      <c r="H289" s="68">
        <f t="shared" si="223"/>
        <v>-1.0386469528997317E-4</v>
      </c>
      <c r="I289" s="68">
        <f t="shared" si="223"/>
        <v>-1.0403079491827298E-4</v>
      </c>
      <c r="J289" s="68">
        <f t="shared" si="223"/>
        <v>-1.042655607817196E-4</v>
      </c>
      <c r="K289" s="68">
        <f t="shared" si="223"/>
        <v>-1.0459516781847161E-4</v>
      </c>
      <c r="L289" s="68">
        <f t="shared" si="223"/>
        <v>-1.0505344125061638E-4</v>
      </c>
      <c r="M289" s="68">
        <f t="shared" si="223"/>
        <v>-1.0568171698204363E-4</v>
      </c>
      <c r="N289" s="68">
        <f t="shared" si="223"/>
        <v>-1.0652605224177631E-4</v>
      </c>
      <c r="O289" s="68">
        <f t="shared" si="223"/>
        <v>-1.076297615398231E-4</v>
      </c>
      <c r="P289" s="68">
        <f t="shared" si="223"/>
        <v>-1.0901969684962864E-4</v>
      </c>
      <c r="Q289" s="68">
        <f t="shared" si="223"/>
        <v>-1.1068757932329594E-4</v>
      </c>
      <c r="R289" s="68">
        <f t="shared" si="223"/>
        <v>-1.1257357688251022E-4</v>
      </c>
      <c r="S289" s="68">
        <f t="shared" si="223"/>
        <v>-1.1456461676771947E-4</v>
      </c>
      <c r="T289" s="68">
        <f t="shared" si="223"/>
        <v>-1.1651647671212345E-4</v>
      </c>
      <c r="U289" s="68">
        <f t="shared" si="223"/>
        <v>-1.182932949957299E-4</v>
      </c>
      <c r="V289" s="68">
        <f t="shared" si="223"/>
        <v>-1.1980333751300609E-4</v>
      </c>
      <c r="W289" s="68">
        <f t="shared" si="223"/>
        <v>-1.210126111360515E-4</v>
      </c>
      <c r="X289" s="68">
        <f t="shared" si="223"/>
        <v>-1.2193534058182861E-4</v>
      </c>
      <c r="Y289" s="68">
        <f t="shared" si="223"/>
        <v>-1.2261362072748334E-4</v>
      </c>
      <c r="Z289" s="68">
        <f t="shared" si="223"/>
        <v>-1.2309858121917525E-4</v>
      </c>
      <c r="AA289" s="68">
        <f t="shared" si="223"/>
        <v>-1.2343846690505536E-4</v>
      </c>
      <c r="AB289" s="68">
        <f t="shared" si="223"/>
        <v>-1.2367334880500542E-4</v>
      </c>
      <c r="AC289" s="68">
        <f t="shared" si="223"/>
        <v>-1.2383409019375524E-4</v>
      </c>
    </row>
    <row r="290" spans="1:29" x14ac:dyDescent="0.25">
      <c r="A290" s="30" t="str">
        <f t="shared" si="221"/>
        <v>Capex costumization</v>
      </c>
      <c r="B290" s="66">
        <f>((1+B249)^B257)*B249/(((1+B249)^B257)-1)*(B247)/B261/(B258)</f>
        <v>6.8982996659853576E-5</v>
      </c>
      <c r="C290" s="66">
        <f t="shared" ref="C290:AC290" si="224">((1+C249)^C257)*C249/(((1+C249)^C257)-1)*(C247)/C261/(C258)</f>
        <v>6.8982996659853576E-5</v>
      </c>
      <c r="D290" s="66">
        <f t="shared" si="224"/>
        <v>6.8982996659853576E-5</v>
      </c>
      <c r="E290" s="66">
        <f t="shared" si="224"/>
        <v>6.8982996659853576E-5</v>
      </c>
      <c r="F290" s="66">
        <f t="shared" si="224"/>
        <v>6.8982996659853576E-5</v>
      </c>
      <c r="G290" s="66">
        <f t="shared" si="224"/>
        <v>6.8982996659853576E-5</v>
      </c>
      <c r="H290" s="66">
        <f t="shared" si="224"/>
        <v>6.8982996659853576E-5</v>
      </c>
      <c r="I290" s="66">
        <f t="shared" si="224"/>
        <v>6.8982996659853576E-5</v>
      </c>
      <c r="J290" s="66">
        <f t="shared" si="224"/>
        <v>6.8982996659853576E-5</v>
      </c>
      <c r="K290" s="66">
        <f t="shared" si="224"/>
        <v>6.8982996659853576E-5</v>
      </c>
      <c r="L290" s="66">
        <f t="shared" si="224"/>
        <v>6.8982996659853576E-5</v>
      </c>
      <c r="M290" s="66">
        <f t="shared" si="224"/>
        <v>6.8982996659853576E-5</v>
      </c>
      <c r="N290" s="66">
        <f t="shared" si="224"/>
        <v>6.8982996659853576E-5</v>
      </c>
      <c r="O290" s="66">
        <f t="shared" si="224"/>
        <v>6.8982996659853576E-5</v>
      </c>
      <c r="P290" s="66">
        <f t="shared" si="224"/>
        <v>6.8982996659853576E-5</v>
      </c>
      <c r="Q290" s="66">
        <f t="shared" si="224"/>
        <v>6.8982996659853576E-5</v>
      </c>
      <c r="R290" s="66">
        <f t="shared" si="224"/>
        <v>6.8982996659853576E-5</v>
      </c>
      <c r="S290" s="66">
        <f t="shared" si="224"/>
        <v>6.8982996659853576E-5</v>
      </c>
      <c r="T290" s="66">
        <f t="shared" si="224"/>
        <v>6.8982996659853576E-5</v>
      </c>
      <c r="U290" s="66">
        <f t="shared" si="224"/>
        <v>6.8982996659853576E-5</v>
      </c>
      <c r="V290" s="66">
        <f t="shared" si="224"/>
        <v>6.8982996659853576E-5</v>
      </c>
      <c r="W290" s="66">
        <f t="shared" si="224"/>
        <v>6.8982996659853576E-5</v>
      </c>
      <c r="X290" s="66">
        <f t="shared" si="224"/>
        <v>6.8982996659853576E-5</v>
      </c>
      <c r="Y290" s="66">
        <f t="shared" si="224"/>
        <v>6.8982996659853576E-5</v>
      </c>
      <c r="Z290" s="66">
        <f t="shared" si="224"/>
        <v>6.8982996659853576E-5</v>
      </c>
      <c r="AA290" s="66">
        <f t="shared" si="224"/>
        <v>6.8982996659853576E-5</v>
      </c>
      <c r="AB290" s="66">
        <f t="shared" si="224"/>
        <v>6.8982996659853576E-5</v>
      </c>
      <c r="AC290" s="66">
        <f t="shared" si="224"/>
        <v>6.8982996659853576E-5</v>
      </c>
    </row>
    <row r="291" spans="1:29" x14ac:dyDescent="0.25">
      <c r="A291" s="30" t="str">
        <f t="shared" si="221"/>
        <v>Residual value (costumization)</v>
      </c>
      <c r="B291" s="69">
        <f>((1+B249)^B257)*B249/(((1+B249)^B257)-1)*(B248)/B261/(B258)</f>
        <v>-6.8982996659853564E-6</v>
      </c>
      <c r="C291" s="69">
        <f t="shared" ref="C291:AC291" si="225">((1+C249)^C257)*C249/(((1+C249)^C257)-1)*(C248)/C261/(C258)</f>
        <v>-6.8982996659853564E-6</v>
      </c>
      <c r="D291" s="69">
        <f t="shared" si="225"/>
        <v>-6.8982996659853564E-6</v>
      </c>
      <c r="E291" s="69">
        <f t="shared" si="225"/>
        <v>-6.8982996659853564E-6</v>
      </c>
      <c r="F291" s="69">
        <f t="shared" si="225"/>
        <v>-6.8982996659853564E-6</v>
      </c>
      <c r="G291" s="69">
        <f t="shared" si="225"/>
        <v>-6.8982996659853564E-6</v>
      </c>
      <c r="H291" s="69">
        <f t="shared" si="225"/>
        <v>-6.8982996659853564E-6</v>
      </c>
      <c r="I291" s="69">
        <f t="shared" si="225"/>
        <v>-6.8982996659853564E-6</v>
      </c>
      <c r="J291" s="69">
        <f t="shared" si="225"/>
        <v>-6.8982996659853564E-6</v>
      </c>
      <c r="K291" s="69">
        <f t="shared" si="225"/>
        <v>-6.8982996659853564E-6</v>
      </c>
      <c r="L291" s="69">
        <f t="shared" si="225"/>
        <v>-6.8982996659853564E-6</v>
      </c>
      <c r="M291" s="69">
        <f t="shared" si="225"/>
        <v>-6.8982996659853564E-6</v>
      </c>
      <c r="N291" s="69">
        <f t="shared" si="225"/>
        <v>-6.8982996659853564E-6</v>
      </c>
      <c r="O291" s="69">
        <f t="shared" si="225"/>
        <v>-6.8982996659853564E-6</v>
      </c>
      <c r="P291" s="69">
        <f t="shared" si="225"/>
        <v>-6.8982996659853564E-6</v>
      </c>
      <c r="Q291" s="69">
        <f t="shared" si="225"/>
        <v>-6.8982996659853564E-6</v>
      </c>
      <c r="R291" s="69">
        <f t="shared" si="225"/>
        <v>-6.8982996659853564E-6</v>
      </c>
      <c r="S291" s="69">
        <f t="shared" si="225"/>
        <v>-6.8982996659853564E-6</v>
      </c>
      <c r="T291" s="69">
        <f t="shared" si="225"/>
        <v>-6.8982996659853564E-6</v>
      </c>
      <c r="U291" s="69">
        <f t="shared" si="225"/>
        <v>-6.8982996659853564E-6</v>
      </c>
      <c r="V291" s="69">
        <f t="shared" si="225"/>
        <v>-6.8982996659853564E-6</v>
      </c>
      <c r="W291" s="69">
        <f t="shared" si="225"/>
        <v>-6.8982996659853564E-6</v>
      </c>
      <c r="X291" s="69">
        <f t="shared" si="225"/>
        <v>-6.8982996659853564E-6</v>
      </c>
      <c r="Y291" s="69">
        <f t="shared" si="225"/>
        <v>-6.8982996659853564E-6</v>
      </c>
      <c r="Z291" s="69">
        <f t="shared" si="225"/>
        <v>-6.8982996659853564E-6</v>
      </c>
      <c r="AA291" s="69">
        <f t="shared" si="225"/>
        <v>-6.8982996659853564E-6</v>
      </c>
      <c r="AB291" s="69">
        <f t="shared" si="225"/>
        <v>-6.8982996659853564E-6</v>
      </c>
      <c r="AC291" s="69">
        <f t="shared" si="225"/>
        <v>-6.8982996659853564E-6</v>
      </c>
    </row>
    <row r="292" spans="1:29" x14ac:dyDescent="0.25">
      <c r="A292" s="30" t="str">
        <f t="shared" si="221"/>
        <v>Opex fix (admin, crew, insurance)</v>
      </c>
      <c r="B292" s="66">
        <f>B250/B261/(B258)</f>
        <v>1.0654632223259673E-3</v>
      </c>
      <c r="C292" s="66">
        <f t="shared" ref="C292:AC292" si="226">C250/C261/(C258)</f>
        <v>1.0654632223259673E-3</v>
      </c>
      <c r="D292" s="66">
        <f t="shared" si="226"/>
        <v>1.0654632223259673E-3</v>
      </c>
      <c r="E292" s="66">
        <f t="shared" si="226"/>
        <v>1.0654632223259673E-3</v>
      </c>
      <c r="F292" s="66">
        <f t="shared" si="226"/>
        <v>1.0654632223259673E-3</v>
      </c>
      <c r="G292" s="66">
        <f t="shared" si="226"/>
        <v>1.0654632223259673E-3</v>
      </c>
      <c r="H292" s="66">
        <f t="shared" si="226"/>
        <v>1.0654632223259673E-3</v>
      </c>
      <c r="I292" s="66">
        <f t="shared" si="226"/>
        <v>1.0654632223259673E-3</v>
      </c>
      <c r="J292" s="66">
        <f t="shared" si="226"/>
        <v>1.0654632223259673E-3</v>
      </c>
      <c r="K292" s="66">
        <f t="shared" si="226"/>
        <v>1.0654632223259673E-3</v>
      </c>
      <c r="L292" s="66">
        <f t="shared" si="226"/>
        <v>1.0654632223259673E-3</v>
      </c>
      <c r="M292" s="66">
        <f t="shared" si="226"/>
        <v>1.0654632223259673E-3</v>
      </c>
      <c r="N292" s="66">
        <f t="shared" si="226"/>
        <v>1.0654632223259673E-3</v>
      </c>
      <c r="O292" s="66">
        <f t="shared" si="226"/>
        <v>1.0654632223259673E-3</v>
      </c>
      <c r="P292" s="66">
        <f t="shared" si="226"/>
        <v>1.0654632223259673E-3</v>
      </c>
      <c r="Q292" s="66">
        <f t="shared" si="226"/>
        <v>1.0654632223259673E-3</v>
      </c>
      <c r="R292" s="66">
        <f t="shared" si="226"/>
        <v>1.0654632223259673E-3</v>
      </c>
      <c r="S292" s="66">
        <f t="shared" si="226"/>
        <v>1.0654632223259673E-3</v>
      </c>
      <c r="T292" s="66">
        <f t="shared" si="226"/>
        <v>1.0654632223259673E-3</v>
      </c>
      <c r="U292" s="66">
        <f t="shared" si="226"/>
        <v>1.0654632223259673E-3</v>
      </c>
      <c r="V292" s="66">
        <f t="shared" si="226"/>
        <v>1.0654632223259673E-3</v>
      </c>
      <c r="W292" s="66">
        <f t="shared" si="226"/>
        <v>1.0654632223259673E-3</v>
      </c>
      <c r="X292" s="66">
        <f t="shared" si="226"/>
        <v>1.0654632223259673E-3</v>
      </c>
      <c r="Y292" s="66">
        <f t="shared" si="226"/>
        <v>1.0654632223259673E-3</v>
      </c>
      <c r="Z292" s="66">
        <f t="shared" si="226"/>
        <v>1.0654632223259673E-3</v>
      </c>
      <c r="AA292" s="66">
        <f t="shared" si="226"/>
        <v>1.0654632223259673E-3</v>
      </c>
      <c r="AB292" s="66">
        <f t="shared" si="226"/>
        <v>1.0654632223259673E-3</v>
      </c>
      <c r="AC292" s="66">
        <f t="shared" si="226"/>
        <v>1.0654632223259673E-3</v>
      </c>
    </row>
    <row r="293" spans="1:29" x14ac:dyDescent="0.25">
      <c r="A293" s="30" t="str">
        <f t="shared" si="221"/>
        <v>Opex maintenance &amp; repair</v>
      </c>
      <c r="B293" s="66">
        <f>B251/B261/(B258)</f>
        <v>2.9878618113912231E-4</v>
      </c>
      <c r="C293" s="66">
        <f t="shared" ref="C293:AC293" si="227">C251/C261/(C258)</f>
        <v>2.9878618113912231E-4</v>
      </c>
      <c r="D293" s="66">
        <f t="shared" si="227"/>
        <v>2.9878618113912231E-4</v>
      </c>
      <c r="E293" s="66">
        <f t="shared" si="227"/>
        <v>2.9878618113912231E-4</v>
      </c>
      <c r="F293" s="66">
        <f t="shared" si="227"/>
        <v>2.9878618113912231E-4</v>
      </c>
      <c r="G293" s="66">
        <f t="shared" si="227"/>
        <v>2.9878618113912231E-4</v>
      </c>
      <c r="H293" s="66">
        <f t="shared" si="227"/>
        <v>2.9878618113912231E-4</v>
      </c>
      <c r="I293" s="66">
        <f t="shared" si="227"/>
        <v>2.9878618113912231E-4</v>
      </c>
      <c r="J293" s="66">
        <f t="shared" si="227"/>
        <v>2.9878618113912231E-4</v>
      </c>
      <c r="K293" s="66">
        <f t="shared" si="227"/>
        <v>2.9878618113912231E-4</v>
      </c>
      <c r="L293" s="66">
        <f t="shared" si="227"/>
        <v>2.9878618113912231E-4</v>
      </c>
      <c r="M293" s="66">
        <f t="shared" si="227"/>
        <v>2.9878618113912231E-4</v>
      </c>
      <c r="N293" s="66">
        <f t="shared" si="227"/>
        <v>2.9878618113912231E-4</v>
      </c>
      <c r="O293" s="66">
        <f t="shared" si="227"/>
        <v>2.9878618113912231E-4</v>
      </c>
      <c r="P293" s="66">
        <f t="shared" si="227"/>
        <v>2.9878618113912231E-4</v>
      </c>
      <c r="Q293" s="66">
        <f t="shared" si="227"/>
        <v>2.9878618113912231E-4</v>
      </c>
      <c r="R293" s="66">
        <f t="shared" si="227"/>
        <v>2.9878618113912231E-4</v>
      </c>
      <c r="S293" s="66">
        <f t="shared" si="227"/>
        <v>2.9878618113912231E-4</v>
      </c>
      <c r="T293" s="66">
        <f t="shared" si="227"/>
        <v>2.9878618113912231E-4</v>
      </c>
      <c r="U293" s="66">
        <f t="shared" si="227"/>
        <v>2.9878618113912231E-4</v>
      </c>
      <c r="V293" s="66">
        <f t="shared" si="227"/>
        <v>2.9878618113912231E-4</v>
      </c>
      <c r="W293" s="66">
        <f t="shared" si="227"/>
        <v>2.9878618113912231E-4</v>
      </c>
      <c r="X293" s="66">
        <f t="shared" si="227"/>
        <v>2.9878618113912231E-4</v>
      </c>
      <c r="Y293" s="66">
        <f t="shared" si="227"/>
        <v>2.9878618113912231E-4</v>
      </c>
      <c r="Z293" s="66">
        <f t="shared" si="227"/>
        <v>2.9878618113912231E-4</v>
      </c>
      <c r="AA293" s="66">
        <f t="shared" si="227"/>
        <v>2.9878618113912231E-4</v>
      </c>
      <c r="AB293" s="66">
        <f t="shared" si="227"/>
        <v>2.9878618113912231E-4</v>
      </c>
      <c r="AC293" s="66">
        <f t="shared" si="227"/>
        <v>2.9878618113912231E-4</v>
      </c>
    </row>
    <row r="294" spans="1:29" x14ac:dyDescent="0.25">
      <c r="A294" s="30" t="str">
        <f t="shared" si="221"/>
        <v>Opex var (mode-fees)</v>
      </c>
      <c r="B294" s="66">
        <f>B252*B261/B261/(B258)</f>
        <v>8.6011184229469056E-5</v>
      </c>
      <c r="C294" s="66">
        <f t="shared" ref="C294:AC294" si="228">C252*C261/C261/(C258)</f>
        <v>8.6011184229469056E-5</v>
      </c>
      <c r="D294" s="66">
        <f t="shared" si="228"/>
        <v>8.6011184229469056E-5</v>
      </c>
      <c r="E294" s="66">
        <f t="shared" si="228"/>
        <v>8.6011184229469056E-5</v>
      </c>
      <c r="F294" s="66">
        <f t="shared" si="228"/>
        <v>8.6011184229469056E-5</v>
      </c>
      <c r="G294" s="66">
        <f t="shared" si="228"/>
        <v>8.6011184229469056E-5</v>
      </c>
      <c r="H294" s="66">
        <f t="shared" si="228"/>
        <v>8.6011184229469056E-5</v>
      </c>
      <c r="I294" s="66">
        <f t="shared" si="228"/>
        <v>8.6011184229469056E-5</v>
      </c>
      <c r="J294" s="66">
        <f t="shared" si="228"/>
        <v>8.6011184229469056E-5</v>
      </c>
      <c r="K294" s="66">
        <f t="shared" si="228"/>
        <v>8.6011184229469056E-5</v>
      </c>
      <c r="L294" s="66">
        <f t="shared" si="228"/>
        <v>8.6011184229469056E-5</v>
      </c>
      <c r="M294" s="66">
        <f t="shared" si="228"/>
        <v>8.6011184229469056E-5</v>
      </c>
      <c r="N294" s="66">
        <f t="shared" si="228"/>
        <v>8.6011184229469056E-5</v>
      </c>
      <c r="O294" s="66">
        <f t="shared" si="228"/>
        <v>8.6011184229469056E-5</v>
      </c>
      <c r="P294" s="66">
        <f t="shared" si="228"/>
        <v>8.6011184229469056E-5</v>
      </c>
      <c r="Q294" s="66">
        <f t="shared" si="228"/>
        <v>8.6011184229469056E-5</v>
      </c>
      <c r="R294" s="66">
        <f t="shared" si="228"/>
        <v>8.6011184229469056E-5</v>
      </c>
      <c r="S294" s="66">
        <f t="shared" si="228"/>
        <v>8.6011184229469056E-5</v>
      </c>
      <c r="T294" s="66">
        <f t="shared" si="228"/>
        <v>8.6011184229469056E-5</v>
      </c>
      <c r="U294" s="66">
        <f t="shared" si="228"/>
        <v>8.6011184229469056E-5</v>
      </c>
      <c r="V294" s="66">
        <f t="shared" si="228"/>
        <v>8.6011184229469056E-5</v>
      </c>
      <c r="W294" s="66">
        <f t="shared" si="228"/>
        <v>8.6011184229469056E-5</v>
      </c>
      <c r="X294" s="66">
        <f t="shared" si="228"/>
        <v>8.6011184229469056E-5</v>
      </c>
      <c r="Y294" s="66">
        <f t="shared" si="228"/>
        <v>8.6011184229469056E-5</v>
      </c>
      <c r="Z294" s="66">
        <f t="shared" si="228"/>
        <v>8.6011184229469056E-5</v>
      </c>
      <c r="AA294" s="66">
        <f t="shared" si="228"/>
        <v>8.6011184229469056E-5</v>
      </c>
      <c r="AB294" s="66">
        <f t="shared" si="228"/>
        <v>8.6011184229469056E-5</v>
      </c>
      <c r="AC294" s="66">
        <f t="shared" si="228"/>
        <v>8.6011184229469056E-5</v>
      </c>
    </row>
    <row r="295" spans="1:29" x14ac:dyDescent="0.25">
      <c r="A295" s="30" t="str">
        <f t="shared" si="221"/>
        <v>Fuel Cost</v>
      </c>
      <c r="B295" s="66">
        <f>B253*B254*B261/B261/(B258)</f>
        <v>1.1790342951953749E-2</v>
      </c>
      <c r="C295" s="66">
        <f t="shared" ref="C295:AC295" si="229">C253*C254*C261/C261/(C258)</f>
        <v>1.1783766913594665E-2</v>
      </c>
      <c r="D295" s="66">
        <f t="shared" si="229"/>
        <v>1.1774355523119581E-2</v>
      </c>
      <c r="E295" s="66">
        <f t="shared" si="229"/>
        <v>1.1760896088186527E-2</v>
      </c>
      <c r="F295" s="66">
        <f t="shared" si="229"/>
        <v>1.1741668211121929E-2</v>
      </c>
      <c r="G295" s="66">
        <f t="shared" si="229"/>
        <v>1.1714243454918982E-2</v>
      </c>
      <c r="H295" s="66">
        <f t="shared" si="229"/>
        <v>1.1675219564648431E-2</v>
      </c>
      <c r="I295" s="66">
        <f t="shared" si="229"/>
        <v>1.1619883278327343E-2</v>
      </c>
      <c r="J295" s="66">
        <f t="shared" si="229"/>
        <v>1.154181494912015E-2</v>
      </c>
      <c r="K295" s="66">
        <f t="shared" si="229"/>
        <v>1.1432493444006882E-2</v>
      </c>
      <c r="L295" s="66">
        <f t="shared" si="229"/>
        <v>1.1281050087987085E-2</v>
      </c>
      <c r="M295" s="66">
        <f t="shared" si="229"/>
        <v>1.1074472868176938E-2</v>
      </c>
      <c r="N295" s="66">
        <f t="shared" si="229"/>
        <v>1.0798760315613672E-2</v>
      </c>
      <c r="O295" s="66">
        <f t="shared" si="229"/>
        <v>1.0441645076778088E-2</v>
      </c>
      <c r="P295" s="66">
        <f t="shared" si="229"/>
        <v>9.9972293841793375E-3</v>
      </c>
      <c r="Q295" s="66">
        <f t="shared" si="229"/>
        <v>9.4717576213010652E-3</v>
      </c>
      <c r="R295" s="66">
        <f t="shared" si="229"/>
        <v>8.8878376910148001E-3</v>
      </c>
      <c r="S295" s="66">
        <f t="shared" si="229"/>
        <v>8.2832233343252838E-3</v>
      </c>
      <c r="T295" s="66">
        <f t="shared" si="229"/>
        <v>7.702298401651585E-3</v>
      </c>
      <c r="U295" s="66">
        <f t="shared" si="229"/>
        <v>7.183621542308124E-3</v>
      </c>
      <c r="V295" s="66">
        <f t="shared" si="229"/>
        <v>6.7504248089756283E-3</v>
      </c>
      <c r="W295" s="66">
        <f t="shared" si="229"/>
        <v>6.4085502681744538E-3</v>
      </c>
      <c r="X295" s="66">
        <f t="shared" si="229"/>
        <v>6.1506990464434185E-3</v>
      </c>
      <c r="Y295" s="66">
        <f t="shared" si="229"/>
        <v>5.9628215784575953E-3</v>
      </c>
      <c r="Z295" s="66">
        <f t="shared" si="229"/>
        <v>5.8293562567065891E-3</v>
      </c>
      <c r="AA295" s="66">
        <f t="shared" si="229"/>
        <v>5.7362463319861412E-3</v>
      </c>
      <c r="AB295" s="66">
        <f t="shared" si="229"/>
        <v>5.6721085009993396E-3</v>
      </c>
      <c r="AC295" s="66">
        <f t="shared" si="229"/>
        <v>5.6283132239921011E-3</v>
      </c>
    </row>
    <row r="296" spans="1:29" x14ac:dyDescent="0.25">
      <c r="A296" s="59" t="str">
        <f>A259</f>
        <v>Market failure (av. utilization)</v>
      </c>
      <c r="B296" s="66">
        <f t="shared" ref="B296:AC296" si="230">B285/B259-B285/B258</f>
        <v>2.3900483104366915E-2</v>
      </c>
      <c r="C296" s="66">
        <f t="shared" si="230"/>
        <v>2.3888936533418378E-2</v>
      </c>
      <c r="D296" s="66">
        <f t="shared" si="230"/>
        <v>2.3872411099411781E-2</v>
      </c>
      <c r="E296" s="66">
        <f t="shared" si="230"/>
        <v>2.3848776905990687E-2</v>
      </c>
      <c r="F296" s="66">
        <f t="shared" si="230"/>
        <v>2.3815011919499973E-2</v>
      </c>
      <c r="G296" s="66">
        <f t="shared" si="230"/>
        <v>2.376684948329158E-2</v>
      </c>
      <c r="H296" s="66">
        <f t="shared" si="230"/>
        <v>2.3698310182337735E-2</v>
      </c>
      <c r="I296" s="66">
        <f t="shared" si="230"/>
        <v>2.3601106883979678E-2</v>
      </c>
      <c r="J296" s="66">
        <f t="shared" si="230"/>
        <v>2.3463944896643302E-2</v>
      </c>
      <c r="K296" s="66">
        <f t="shared" si="230"/>
        <v>2.327181774251956E-2</v>
      </c>
      <c r="L296" s="66">
        <f t="shared" si="230"/>
        <v>2.3005556548391308E-2</v>
      </c>
      <c r="M296" s="66">
        <f t="shared" si="230"/>
        <v>2.2642158394219035E-2</v>
      </c>
      <c r="N296" s="66">
        <f t="shared" si="230"/>
        <v>2.2156769979066453E-2</v>
      </c>
      <c r="O296" s="66">
        <f t="shared" si="230"/>
        <v>2.1527426222056573E-2</v>
      </c>
      <c r="P296" s="66">
        <f t="shared" si="230"/>
        <v>2.0743180441073303E-2</v>
      </c>
      <c r="Q296" s="66">
        <f t="shared" si="230"/>
        <v>1.9814330399990823E-2</v>
      </c>
      <c r="R296" s="66">
        <f t="shared" si="230"/>
        <v>1.8780074101450897E-2</v>
      </c>
      <c r="S296" s="66">
        <f t="shared" si="230"/>
        <v>1.7706713421682469E-2</v>
      </c>
      <c r="T296" s="66">
        <f t="shared" si="230"/>
        <v>1.6672917970040162E-2</v>
      </c>
      <c r="U296" s="66">
        <f t="shared" si="230"/>
        <v>1.5747709997033729E-2</v>
      </c>
      <c r="V296" s="66">
        <f t="shared" si="230"/>
        <v>1.4973309559367319E-2</v>
      </c>
      <c r="W296" s="66">
        <f t="shared" si="230"/>
        <v>1.4361034166544032E-2</v>
      </c>
      <c r="X296" s="66">
        <f t="shared" si="230"/>
        <v>1.3898555426300909E-2</v>
      </c>
      <c r="Y296" s="66">
        <f t="shared" si="230"/>
        <v>1.3561198908572254E-2</v>
      </c>
      <c r="Z296" s="66">
        <f t="shared" si="230"/>
        <v>1.3321345810712435E-2</v>
      </c>
      <c r="AA296" s="66">
        <f t="shared" si="230"/>
        <v>1.3153916079729528E-2</v>
      </c>
      <c r="AB296" s="66">
        <f t="shared" si="230"/>
        <v>1.3038535379166195E-2</v>
      </c>
      <c r="AC296" s="66">
        <f t="shared" si="230"/>
        <v>1.2959727017353246E-2</v>
      </c>
    </row>
    <row r="297" spans="1:29" x14ac:dyDescent="0.25">
      <c r="A297" s="59" t="str">
        <f>A260</f>
        <v>Payload loss (fuel)</v>
      </c>
      <c r="B297" s="66">
        <f>B285/(B258-B260)-B285/B258</f>
        <v>6.0514944626105141E-2</v>
      </c>
      <c r="C297" s="66">
        <f t="shared" ref="C297:AC297" si="231">C285/(C258-C260)-C285/C258</f>
        <v>6.0225956019547805E-2</v>
      </c>
      <c r="D297" s="66">
        <f t="shared" si="231"/>
        <v>5.981580292764771E-2</v>
      </c>
      <c r="E297" s="66">
        <f t="shared" si="231"/>
        <v>5.9236161777387573E-2</v>
      </c>
      <c r="F297" s="66">
        <f t="shared" si="231"/>
        <v>5.8421946639520425E-2</v>
      </c>
      <c r="G297" s="66">
        <f t="shared" si="231"/>
        <v>5.7287989629415753E-2</v>
      </c>
      <c r="H297" s="66">
        <f t="shared" si="231"/>
        <v>5.5727595651907269E-2</v>
      </c>
      <c r="I297" s="66">
        <f t="shared" si="231"/>
        <v>5.3615878277312491E-2</v>
      </c>
      <c r="J297" s="66">
        <f t="shared" si="231"/>
        <v>5.0822292870744912E-2</v>
      </c>
      <c r="K297" s="66">
        <f t="shared" si="231"/>
        <v>4.7237264336292578E-2</v>
      </c>
      <c r="L297" s="66">
        <f t="shared" si="231"/>
        <v>4.2814718067885504E-2</v>
      </c>
      <c r="M297" s="66">
        <f t="shared" si="231"/>
        <v>3.7622824349480527E-2</v>
      </c>
      <c r="N297" s="66">
        <f t="shared" si="231"/>
        <v>3.1880612525489752E-2</v>
      </c>
      <c r="O297" s="66">
        <f t="shared" si="231"/>
        <v>2.5949341707682812E-2</v>
      </c>
      <c r="P297" s="66">
        <f t="shared" si="231"/>
        <v>2.02615048250731E-2</v>
      </c>
      <c r="Q297" s="66">
        <f t="shared" si="231"/>
        <v>1.5208454995911056E-2</v>
      </c>
      <c r="R297" s="66">
        <f t="shared" si="231"/>
        <v>1.1040569726071037E-2</v>
      </c>
      <c r="S297" s="66">
        <f t="shared" si="231"/>
        <v>7.8280577173714706E-3</v>
      </c>
      <c r="T297" s="66">
        <f t="shared" si="231"/>
        <v>5.4902040869352995E-3</v>
      </c>
      <c r="U297" s="66">
        <f t="shared" si="231"/>
        <v>3.8627055595009223E-3</v>
      </c>
      <c r="V297" s="66">
        <f t="shared" si="231"/>
        <v>2.7635277915296075E-3</v>
      </c>
      <c r="W297" s="66">
        <f t="shared" si="231"/>
        <v>2.0339970038982247E-3</v>
      </c>
      <c r="X297" s="66">
        <f t="shared" si="231"/>
        <v>1.5534328207529903E-3</v>
      </c>
      <c r="Y297" s="66">
        <f t="shared" si="231"/>
        <v>1.2372401227428702E-3</v>
      </c>
      <c r="Z297" s="66">
        <f t="shared" si="231"/>
        <v>1.0287602846004214E-3</v>
      </c>
      <c r="AA297" s="66">
        <f t="shared" si="231"/>
        <v>8.9085219054061554E-4</v>
      </c>
      <c r="AB297" s="66">
        <f t="shared" si="231"/>
        <v>7.9933018132514501E-4</v>
      </c>
      <c r="AC297" s="66">
        <f t="shared" si="231"/>
        <v>7.3842505472086241E-4</v>
      </c>
    </row>
    <row r="298" spans="1:29" ht="15.75" thickBot="1" x14ac:dyDescent="0.3">
      <c r="A298" s="59" t="str">
        <f>A235</f>
        <v>Emission Cost</v>
      </c>
      <c r="B298" s="68">
        <f>B255*B261/B261/(B258)</f>
        <v>0</v>
      </c>
      <c r="C298" s="68">
        <f t="shared" ref="C298:AC298" si="232">C255*C261/C261/(C258)</f>
        <v>0</v>
      </c>
      <c r="D298" s="68">
        <f t="shared" si="232"/>
        <v>0</v>
      </c>
      <c r="E298" s="68">
        <f t="shared" si="232"/>
        <v>0</v>
      </c>
      <c r="F298" s="68">
        <f t="shared" si="232"/>
        <v>0</v>
      </c>
      <c r="G298" s="68">
        <f t="shared" si="232"/>
        <v>0</v>
      </c>
      <c r="H298" s="68">
        <f t="shared" si="232"/>
        <v>0</v>
      </c>
      <c r="I298" s="68">
        <f t="shared" si="232"/>
        <v>0</v>
      </c>
      <c r="J298" s="68">
        <f t="shared" si="232"/>
        <v>0</v>
      </c>
      <c r="K298" s="68">
        <f t="shared" si="232"/>
        <v>0</v>
      </c>
      <c r="L298" s="68">
        <f t="shared" si="232"/>
        <v>0</v>
      </c>
      <c r="M298" s="68">
        <f t="shared" si="232"/>
        <v>0</v>
      </c>
      <c r="N298" s="68">
        <f t="shared" si="232"/>
        <v>0</v>
      </c>
      <c r="O298" s="68">
        <f t="shared" si="232"/>
        <v>0</v>
      </c>
      <c r="P298" s="68">
        <f t="shared" si="232"/>
        <v>0</v>
      </c>
      <c r="Q298" s="68">
        <f t="shared" si="232"/>
        <v>0</v>
      </c>
      <c r="R298" s="68">
        <f t="shared" si="232"/>
        <v>0</v>
      </c>
      <c r="S298" s="68">
        <f t="shared" si="232"/>
        <v>0</v>
      </c>
      <c r="T298" s="68">
        <f t="shared" si="232"/>
        <v>0</v>
      </c>
      <c r="U298" s="68">
        <f t="shared" si="232"/>
        <v>0</v>
      </c>
      <c r="V298" s="68">
        <f t="shared" si="232"/>
        <v>0</v>
      </c>
      <c r="W298" s="68">
        <f t="shared" si="232"/>
        <v>0</v>
      </c>
      <c r="X298" s="68">
        <f t="shared" si="232"/>
        <v>0</v>
      </c>
      <c r="Y298" s="68">
        <f t="shared" si="232"/>
        <v>0</v>
      </c>
      <c r="Z298" s="68">
        <f t="shared" si="232"/>
        <v>0</v>
      </c>
      <c r="AA298" s="68">
        <f t="shared" si="232"/>
        <v>0</v>
      </c>
      <c r="AB298" s="68">
        <f t="shared" si="232"/>
        <v>0</v>
      </c>
      <c r="AC298" s="68">
        <f t="shared" si="232"/>
        <v>0</v>
      </c>
    </row>
    <row r="299" spans="1:29" ht="15.75" thickBot="1" x14ac:dyDescent="0.3">
      <c r="A299" s="31" t="s">
        <v>210</v>
      </c>
      <c r="B299" s="67">
        <f>B288+B289+B290+B291+B292+B293+B294+B295+B296+B297+B298</f>
        <v>9.9682267869997621E-2</v>
      </c>
      <c r="C299" s="67">
        <f t="shared" ref="C299:AC299" si="233">C288+C289+C290+C291+C292+C293+C294+C295+C296+C297+C298</f>
        <v>9.9374350458606625E-2</v>
      </c>
      <c r="D299" s="67">
        <f t="shared" si="233"/>
        <v>9.893710649128587E-2</v>
      </c>
      <c r="E299" s="67">
        <f t="shared" si="233"/>
        <v>9.8318720761646897E-2</v>
      </c>
      <c r="F299" s="67">
        <f t="shared" si="233"/>
        <v>9.7449153186909721E-2</v>
      </c>
      <c r="G299" s="67">
        <f t="shared" si="233"/>
        <v>9.6236241363348671E-2</v>
      </c>
      <c r="H299" s="67">
        <f t="shared" si="233"/>
        <v>9.456348787607978E-2</v>
      </c>
      <c r="I299" s="67">
        <f t="shared" si="233"/>
        <v>9.2292420832045557E-2</v>
      </c>
      <c r="J299" s="67">
        <f t="shared" si="233"/>
        <v>8.927397970853311E-2</v>
      </c>
      <c r="K299" s="67">
        <f t="shared" si="233"/>
        <v>8.5373988626336939E-2</v>
      </c>
      <c r="L299" s="67">
        <f t="shared" si="233"/>
        <v>8.0514948597063873E-2</v>
      </c>
      <c r="M299" s="67">
        <f t="shared" si="233"/>
        <v>7.472732019968796E-2</v>
      </c>
      <c r="N299" s="67">
        <f t="shared" si="233"/>
        <v>6.8189389662332289E-2</v>
      </c>
      <c r="O299" s="67">
        <f t="shared" si="233"/>
        <v>6.1226407767459981E-2</v>
      </c>
      <c r="P299" s="67">
        <f t="shared" si="233"/>
        <v>5.425292206356621E-2</v>
      </c>
      <c r="Q299" s="67">
        <f t="shared" si="233"/>
        <v>4.7677167249023059E-2</v>
      </c>
      <c r="R299" s="67">
        <f t="shared" si="233"/>
        <v>4.1813779850429063E-2</v>
      </c>
      <c r="S299" s="67">
        <f t="shared" si="233"/>
        <v>3.6841660169977974E-2</v>
      </c>
      <c r="T299" s="67">
        <f t="shared" si="233"/>
        <v>3.2809059897505231E-2</v>
      </c>
      <c r="U299" s="67">
        <f t="shared" si="233"/>
        <v>2.9664826988093095E-2</v>
      </c>
      <c r="V299" s="67">
        <f t="shared" si="233"/>
        <v>2.7296140305914554E-2</v>
      </c>
      <c r="W299" s="67">
        <f t="shared" si="233"/>
        <v>2.5562879366113848E-2</v>
      </c>
      <c r="X299" s="67">
        <f t="shared" si="233"/>
        <v>2.4324153313717591E-2</v>
      </c>
      <c r="Y299" s="67">
        <f t="shared" si="233"/>
        <v>2.3454917144021155E-2</v>
      </c>
      <c r="Z299" s="67">
        <f t="shared" si="233"/>
        <v>2.2853235506108509E-2</v>
      </c>
      <c r="AA299" s="67">
        <f t="shared" si="233"/>
        <v>2.2440852443224267E-2</v>
      </c>
      <c r="AB299" s="67">
        <f t="shared" si="233"/>
        <v>2.2160181744560706E-2</v>
      </c>
      <c r="AC299" s="67">
        <f t="shared" si="233"/>
        <v>2.1970082582197493E-2</v>
      </c>
    </row>
    <row r="301" spans="1:29" x14ac:dyDescent="0.25">
      <c r="B301" s="40"/>
    </row>
    <row r="324" spans="1:44" s="3" customFormat="1" ht="21" x14ac:dyDescent="0.35">
      <c r="A324" s="2" t="str">
        <f>'Parameter Input'!A178</f>
        <v>Short-sea:  Neo bulk</v>
      </c>
    </row>
    <row r="325" spans="1:44" s="3" customFormat="1" ht="21" x14ac:dyDescent="0.35">
      <c r="A325" s="2" t="s">
        <v>186</v>
      </c>
    </row>
    <row r="326" spans="1:44" x14ac:dyDescent="0.25">
      <c r="A326" s="33" t="s">
        <v>195</v>
      </c>
    </row>
    <row r="327" spans="1:44" x14ac:dyDescent="0.25">
      <c r="A327" s="33" t="s">
        <v>196</v>
      </c>
    </row>
    <row r="328" spans="1:44" ht="15.75" thickBot="1" x14ac:dyDescent="0.3">
      <c r="A328" s="34" t="s">
        <v>197</v>
      </c>
      <c r="B328" s="34"/>
    </row>
    <row r="329" spans="1:44" ht="15.75" thickBot="1" x14ac:dyDescent="0.3">
      <c r="A329" s="39" t="s">
        <v>198</v>
      </c>
      <c r="B329" s="35"/>
    </row>
    <row r="330" spans="1:44" ht="15.75" thickBot="1" x14ac:dyDescent="0.3">
      <c r="A330" s="38" t="s">
        <v>199</v>
      </c>
      <c r="B330" s="36"/>
    </row>
    <row r="331" spans="1:44" ht="15.75" thickBot="1" x14ac:dyDescent="0.3"/>
    <row r="332" spans="1:44" x14ac:dyDescent="0.25">
      <c r="A332" s="5" t="s">
        <v>200</v>
      </c>
      <c r="B332" s="6">
        <v>2023</v>
      </c>
      <c r="C332" s="6">
        <v>2050</v>
      </c>
      <c r="D332" s="7"/>
      <c r="E332" s="5" t="s">
        <v>201</v>
      </c>
      <c r="F332" s="8"/>
      <c r="G332" s="8"/>
      <c r="H332" s="8"/>
      <c r="I332" s="8"/>
      <c r="J332" s="8"/>
      <c r="K332" s="9"/>
      <c r="L332" s="10" t="s">
        <v>2</v>
      </c>
      <c r="M332" s="11"/>
      <c r="N332" s="11"/>
      <c r="O332" s="11"/>
      <c r="P332" s="12"/>
      <c r="Q332" s="13">
        <v>0</v>
      </c>
      <c r="R332" s="13">
        <v>1</v>
      </c>
      <c r="S332" s="13">
        <v>2</v>
      </c>
      <c r="T332" s="13">
        <v>3</v>
      </c>
      <c r="U332" s="13">
        <v>4</v>
      </c>
      <c r="V332" s="13">
        <v>5</v>
      </c>
      <c r="W332" s="13">
        <v>6</v>
      </c>
      <c r="X332" s="13">
        <v>7</v>
      </c>
      <c r="Y332" s="13">
        <v>8</v>
      </c>
      <c r="Z332" s="13">
        <v>9</v>
      </c>
      <c r="AA332" s="13">
        <v>10</v>
      </c>
      <c r="AB332" s="13">
        <v>11</v>
      </c>
      <c r="AC332" s="13">
        <v>12</v>
      </c>
      <c r="AD332" s="13">
        <v>13</v>
      </c>
      <c r="AE332" s="13">
        <v>14</v>
      </c>
      <c r="AF332" s="13">
        <v>15</v>
      </c>
      <c r="AG332" s="13">
        <v>16</v>
      </c>
      <c r="AH332" s="13">
        <v>17</v>
      </c>
      <c r="AI332" s="13">
        <v>18</v>
      </c>
      <c r="AJ332" s="13">
        <v>19</v>
      </c>
      <c r="AK332" s="13">
        <v>20</v>
      </c>
      <c r="AL332" s="13">
        <v>21</v>
      </c>
      <c r="AM332" s="13">
        <v>22</v>
      </c>
      <c r="AN332" s="13">
        <v>23</v>
      </c>
      <c r="AO332" s="13">
        <v>24</v>
      </c>
      <c r="AP332" s="13">
        <v>25</v>
      </c>
      <c r="AQ332" s="13">
        <v>26</v>
      </c>
      <c r="AR332" s="14">
        <v>27</v>
      </c>
    </row>
    <row r="333" spans="1:44" ht="15.75" thickBot="1" x14ac:dyDescent="0.3">
      <c r="A333" s="15"/>
      <c r="B333" s="3" t="s">
        <v>202</v>
      </c>
      <c r="C333" s="3" t="s">
        <v>203</v>
      </c>
      <c r="D333" s="16" t="s">
        <v>5</v>
      </c>
      <c r="E333" s="17"/>
      <c r="F333" s="18"/>
      <c r="G333" s="18"/>
      <c r="H333" s="18"/>
      <c r="I333" s="18"/>
      <c r="J333" s="18"/>
      <c r="K333" s="19"/>
      <c r="L333" s="20" t="s">
        <v>8</v>
      </c>
      <c r="M333" s="20" t="s">
        <v>204</v>
      </c>
      <c r="N333" s="20" t="s">
        <v>205</v>
      </c>
      <c r="O333" s="20" t="s">
        <v>9</v>
      </c>
      <c r="P333" s="21" t="s">
        <v>10</v>
      </c>
      <c r="Q333" s="22">
        <v>2023</v>
      </c>
      <c r="R333" s="22">
        <v>2024</v>
      </c>
      <c r="S333" s="22">
        <v>2025</v>
      </c>
      <c r="T333" s="22">
        <v>2026</v>
      </c>
      <c r="U333" s="22">
        <v>2027</v>
      </c>
      <c r="V333" s="22">
        <v>2028</v>
      </c>
      <c r="W333" s="22">
        <v>2029</v>
      </c>
      <c r="X333" s="22">
        <v>2030</v>
      </c>
      <c r="Y333" s="22">
        <v>2031</v>
      </c>
      <c r="Z333" s="22">
        <v>2032</v>
      </c>
      <c r="AA333" s="22">
        <v>2033</v>
      </c>
      <c r="AB333" s="22">
        <v>2034</v>
      </c>
      <c r="AC333" s="22">
        <v>2035</v>
      </c>
      <c r="AD333" s="22">
        <v>2036</v>
      </c>
      <c r="AE333" s="22">
        <v>2037</v>
      </c>
      <c r="AF333" s="22">
        <v>2038</v>
      </c>
      <c r="AG333" s="22">
        <v>2039</v>
      </c>
      <c r="AH333" s="22">
        <v>2040</v>
      </c>
      <c r="AI333" s="22">
        <v>2041</v>
      </c>
      <c r="AJ333" s="22">
        <v>2042</v>
      </c>
      <c r="AK333" s="22">
        <v>2043</v>
      </c>
      <c r="AL333" s="22">
        <v>2044</v>
      </c>
      <c r="AM333" s="22">
        <v>2045</v>
      </c>
      <c r="AN333" s="22">
        <v>2046</v>
      </c>
      <c r="AO333" s="22">
        <v>2047</v>
      </c>
      <c r="AP333" s="22">
        <v>2048</v>
      </c>
      <c r="AQ333" s="22">
        <v>2049</v>
      </c>
      <c r="AR333" s="23">
        <v>2050</v>
      </c>
    </row>
    <row r="334" spans="1:44" x14ac:dyDescent="0.25">
      <c r="A334" s="24" t="s">
        <v>18</v>
      </c>
      <c r="B334" s="41">
        <f>'Parameter Input'!$L$179</f>
        <v>30000000</v>
      </c>
      <c r="C334" s="42">
        <f>'Parameter Input'!$M$179</f>
        <v>18000000</v>
      </c>
      <c r="D334" s="1" t="s">
        <v>15</v>
      </c>
      <c r="L334" s="51">
        <f>'Parameter Input'!$O$179</f>
        <v>17</v>
      </c>
      <c r="M334" s="52">
        <v>0</v>
      </c>
      <c r="N334" s="52">
        <v>1</v>
      </c>
      <c r="O334" s="52">
        <f>'Parameter Input'!$P$179</f>
        <v>0.9</v>
      </c>
      <c r="P334" s="53">
        <f>'Parameter Input'!$Q$179</f>
        <v>0.4</v>
      </c>
      <c r="Q334" s="4">
        <f t="shared" ref="Q334:AR343" si="234">$N334+($M334-$N334)*((1/(1+EXP(-$P334*(Q$9-$L334)))^$O334))</f>
        <v>0.99780374543478534</v>
      </c>
      <c r="R334" s="4">
        <f t="shared" si="234"/>
        <v>0.99685359315256394</v>
      </c>
      <c r="S334" s="4">
        <f t="shared" si="234"/>
        <v>0.99549347132349975</v>
      </c>
      <c r="T334" s="4">
        <f t="shared" si="234"/>
        <v>0.99354772139898062</v>
      </c>
      <c r="U334" s="4">
        <f t="shared" si="234"/>
        <v>0.99076681540580536</v>
      </c>
      <c r="V334" s="4">
        <f t="shared" si="234"/>
        <v>0.9867978615748374</v>
      </c>
      <c r="W334" s="4">
        <f t="shared" si="234"/>
        <v>0.98114509762858249</v>
      </c>
      <c r="X334" s="4">
        <f t="shared" si="234"/>
        <v>0.97311898315872036</v>
      </c>
      <c r="Y334" s="4">
        <f t="shared" si="234"/>
        <v>0.96177484161592774</v>
      </c>
      <c r="Z334" s="4">
        <f t="shared" si="234"/>
        <v>0.94584787155511363</v>
      </c>
      <c r="AA334" s="4">
        <f t="shared" si="234"/>
        <v>0.92370360150141495</v>
      </c>
      <c r="AB334" s="4">
        <f t="shared" si="234"/>
        <v>0.89334463567658451</v>
      </c>
      <c r="AC334" s="4">
        <f t="shared" si="234"/>
        <v>0.85254543874327005</v>
      </c>
      <c r="AD334" s="4">
        <f t="shared" si="234"/>
        <v>0.79921300652623883</v>
      </c>
      <c r="AE334" s="4">
        <f t="shared" si="234"/>
        <v>0.73204982249993378</v>
      </c>
      <c r="AF334" s="4">
        <f t="shared" si="234"/>
        <v>0.65145592958786691</v>
      </c>
      <c r="AG334" s="4">
        <f t="shared" si="234"/>
        <v>0.56032247880849573</v>
      </c>
      <c r="AH334" s="4">
        <f t="shared" si="234"/>
        <v>0.46411326873185343</v>
      </c>
      <c r="AI334" s="4">
        <f t="shared" si="234"/>
        <v>0.36979727595523937</v>
      </c>
      <c r="AJ334" s="4">
        <f t="shared" si="234"/>
        <v>0.28393948637231203</v>
      </c>
      <c r="AK334" s="4">
        <f t="shared" si="234"/>
        <v>0.21097259161117732</v>
      </c>
      <c r="AL334" s="4">
        <f t="shared" si="234"/>
        <v>0.15253917653798199</v>
      </c>
      <c r="AM334" s="4">
        <f t="shared" si="234"/>
        <v>0.10795188737709993</v>
      </c>
      <c r="AN334" s="4">
        <f t="shared" si="234"/>
        <v>7.5176653938091809E-2</v>
      </c>
      <c r="AO334" s="4">
        <f t="shared" si="234"/>
        <v>5.1742836177502194E-2</v>
      </c>
      <c r="AP334" s="4">
        <f t="shared" si="234"/>
        <v>3.5319190625345942E-2</v>
      </c>
      <c r="AQ334" s="4">
        <f t="shared" si="234"/>
        <v>2.3969442072658165E-2</v>
      </c>
      <c r="AR334" s="4">
        <f t="shared" si="234"/>
        <v>1.6202243558389728E-2</v>
      </c>
    </row>
    <row r="335" spans="1:44" x14ac:dyDescent="0.25">
      <c r="A335" s="24" t="s">
        <v>28</v>
      </c>
      <c r="B335" s="60">
        <f>'Parameter Input'!$L$180</f>
        <v>-1500000</v>
      </c>
      <c r="C335" s="61">
        <f>'Parameter Input'!$M$180</f>
        <v>-1800000</v>
      </c>
      <c r="D335" s="1" t="s">
        <v>15</v>
      </c>
      <c r="L335" s="54">
        <f>'Parameter Input'!$O$180</f>
        <v>17</v>
      </c>
      <c r="M335" s="37">
        <v>0</v>
      </c>
      <c r="N335" s="37">
        <v>1</v>
      </c>
      <c r="O335" s="37">
        <f>'Parameter Input'!$P$180</f>
        <v>0.9</v>
      </c>
      <c r="P335" s="55">
        <f>'Parameter Input'!$Q$180</f>
        <v>0.4</v>
      </c>
      <c r="Q335" s="4">
        <f t="shared" si="234"/>
        <v>0.99780374543478534</v>
      </c>
      <c r="R335" s="4">
        <f t="shared" si="234"/>
        <v>0.99685359315256394</v>
      </c>
      <c r="S335" s="4">
        <f t="shared" si="234"/>
        <v>0.99549347132349975</v>
      </c>
      <c r="T335" s="4">
        <f t="shared" si="234"/>
        <v>0.99354772139898062</v>
      </c>
      <c r="U335" s="4">
        <f t="shared" si="234"/>
        <v>0.99076681540580536</v>
      </c>
      <c r="V335" s="4">
        <f t="shared" si="234"/>
        <v>0.9867978615748374</v>
      </c>
      <c r="W335" s="4">
        <f t="shared" si="234"/>
        <v>0.98114509762858249</v>
      </c>
      <c r="X335" s="4">
        <f t="shared" si="234"/>
        <v>0.97311898315872036</v>
      </c>
      <c r="Y335" s="4">
        <f t="shared" si="234"/>
        <v>0.96177484161592774</v>
      </c>
      <c r="Z335" s="4">
        <f t="shared" si="234"/>
        <v>0.94584787155511363</v>
      </c>
      <c r="AA335" s="4">
        <f t="shared" si="234"/>
        <v>0.92370360150141495</v>
      </c>
      <c r="AB335" s="4">
        <f t="shared" si="234"/>
        <v>0.89334463567658451</v>
      </c>
      <c r="AC335" s="4">
        <f t="shared" si="234"/>
        <v>0.85254543874327005</v>
      </c>
      <c r="AD335" s="4">
        <f t="shared" si="234"/>
        <v>0.79921300652623883</v>
      </c>
      <c r="AE335" s="4">
        <f t="shared" si="234"/>
        <v>0.73204982249993378</v>
      </c>
      <c r="AF335" s="4">
        <f t="shared" si="234"/>
        <v>0.65145592958786691</v>
      </c>
      <c r="AG335" s="4">
        <f t="shared" si="234"/>
        <v>0.56032247880849573</v>
      </c>
      <c r="AH335" s="4">
        <f t="shared" si="234"/>
        <v>0.46411326873185343</v>
      </c>
      <c r="AI335" s="4">
        <f t="shared" si="234"/>
        <v>0.36979727595523937</v>
      </c>
      <c r="AJ335" s="4">
        <f t="shared" si="234"/>
        <v>0.28393948637231203</v>
      </c>
      <c r="AK335" s="4">
        <f t="shared" si="234"/>
        <v>0.21097259161117732</v>
      </c>
      <c r="AL335" s="4">
        <f t="shared" si="234"/>
        <v>0.15253917653798199</v>
      </c>
      <c r="AM335" s="4">
        <f t="shared" si="234"/>
        <v>0.10795188737709993</v>
      </c>
      <c r="AN335" s="4">
        <f t="shared" si="234"/>
        <v>7.5176653938091809E-2</v>
      </c>
      <c r="AO335" s="4">
        <f t="shared" si="234"/>
        <v>5.1742836177502194E-2</v>
      </c>
      <c r="AP335" s="4">
        <f t="shared" si="234"/>
        <v>3.5319190625345942E-2</v>
      </c>
      <c r="AQ335" s="4">
        <f t="shared" si="234"/>
        <v>2.3969442072658165E-2</v>
      </c>
      <c r="AR335" s="4">
        <f t="shared" si="234"/>
        <v>1.6202243558389728E-2</v>
      </c>
    </row>
    <row r="336" spans="1:44" x14ac:dyDescent="0.25">
      <c r="A336" s="24" t="s">
        <v>14</v>
      </c>
      <c r="B336" s="60">
        <f>'Parameter Input'!B179</f>
        <v>1000000</v>
      </c>
      <c r="C336" s="61">
        <f>'Parameter Input'!C179</f>
        <v>1000000</v>
      </c>
      <c r="D336" s="1" t="s">
        <v>15</v>
      </c>
      <c r="L336" s="54">
        <f>'Parameter Input'!E179</f>
        <v>17</v>
      </c>
      <c r="M336" s="37">
        <v>0</v>
      </c>
      <c r="N336" s="37">
        <v>1</v>
      </c>
      <c r="O336" s="37">
        <f>'Parameter Input'!F179</f>
        <v>0.9</v>
      </c>
      <c r="P336" s="55">
        <f>'Parameter Input'!G179</f>
        <v>0.4</v>
      </c>
      <c r="Q336" s="4">
        <f t="shared" si="234"/>
        <v>0.99780374543478534</v>
      </c>
      <c r="R336" s="4">
        <f t="shared" si="234"/>
        <v>0.99685359315256394</v>
      </c>
      <c r="S336" s="4">
        <f t="shared" si="234"/>
        <v>0.99549347132349975</v>
      </c>
      <c r="T336" s="4">
        <f t="shared" si="234"/>
        <v>0.99354772139898062</v>
      </c>
      <c r="U336" s="4">
        <f t="shared" si="234"/>
        <v>0.99076681540580536</v>
      </c>
      <c r="V336" s="4">
        <f t="shared" si="234"/>
        <v>0.9867978615748374</v>
      </c>
      <c r="W336" s="4">
        <f t="shared" si="234"/>
        <v>0.98114509762858249</v>
      </c>
      <c r="X336" s="4">
        <f t="shared" si="234"/>
        <v>0.97311898315872036</v>
      </c>
      <c r="Y336" s="4">
        <f t="shared" si="234"/>
        <v>0.96177484161592774</v>
      </c>
      <c r="Z336" s="4">
        <f t="shared" si="234"/>
        <v>0.94584787155511363</v>
      </c>
      <c r="AA336" s="4">
        <f t="shared" si="234"/>
        <v>0.92370360150141495</v>
      </c>
      <c r="AB336" s="4">
        <f t="shared" si="234"/>
        <v>0.89334463567658451</v>
      </c>
      <c r="AC336" s="4">
        <f t="shared" si="234"/>
        <v>0.85254543874327005</v>
      </c>
      <c r="AD336" s="4">
        <f t="shared" si="234"/>
        <v>0.79921300652623883</v>
      </c>
      <c r="AE336" s="4">
        <f t="shared" si="234"/>
        <v>0.73204982249993378</v>
      </c>
      <c r="AF336" s="4">
        <f t="shared" si="234"/>
        <v>0.65145592958786691</v>
      </c>
      <c r="AG336" s="4">
        <f t="shared" si="234"/>
        <v>0.56032247880849573</v>
      </c>
      <c r="AH336" s="4">
        <f t="shared" si="234"/>
        <v>0.46411326873185343</v>
      </c>
      <c r="AI336" s="4">
        <f t="shared" si="234"/>
        <v>0.36979727595523937</v>
      </c>
      <c r="AJ336" s="4">
        <f t="shared" si="234"/>
        <v>0.28393948637231203</v>
      </c>
      <c r="AK336" s="4">
        <f t="shared" si="234"/>
        <v>0.21097259161117732</v>
      </c>
      <c r="AL336" s="4">
        <f t="shared" si="234"/>
        <v>0.15253917653798199</v>
      </c>
      <c r="AM336" s="4">
        <f t="shared" si="234"/>
        <v>0.10795188737709993</v>
      </c>
      <c r="AN336" s="4">
        <f t="shared" si="234"/>
        <v>7.5176653938091809E-2</v>
      </c>
      <c r="AO336" s="4">
        <f t="shared" si="234"/>
        <v>5.1742836177502194E-2</v>
      </c>
      <c r="AP336" s="4">
        <f t="shared" si="234"/>
        <v>3.5319190625345942E-2</v>
      </c>
      <c r="AQ336" s="4">
        <f t="shared" si="234"/>
        <v>2.3969442072658165E-2</v>
      </c>
      <c r="AR336" s="4">
        <f t="shared" si="234"/>
        <v>1.6202243558389728E-2</v>
      </c>
    </row>
    <row r="337" spans="1:44" x14ac:dyDescent="0.25">
      <c r="A337" s="24" t="s">
        <v>25</v>
      </c>
      <c r="B337" s="60">
        <f>'Parameter Input'!B180</f>
        <v>-100000</v>
      </c>
      <c r="C337" s="61">
        <f>'Parameter Input'!C180</f>
        <v>-100000</v>
      </c>
      <c r="D337" s="1" t="s">
        <v>15</v>
      </c>
      <c r="L337" s="54">
        <f>'Parameter Input'!E180</f>
        <v>17</v>
      </c>
      <c r="M337" s="37">
        <v>0</v>
      </c>
      <c r="N337" s="37">
        <v>1</v>
      </c>
      <c r="O337" s="37">
        <f>'Parameter Input'!F180</f>
        <v>0.9</v>
      </c>
      <c r="P337" s="55">
        <f>'Parameter Input'!G180</f>
        <v>0.4</v>
      </c>
      <c r="Q337" s="4">
        <f t="shared" si="234"/>
        <v>0.99780374543478534</v>
      </c>
      <c r="R337" s="4">
        <f t="shared" si="234"/>
        <v>0.99685359315256394</v>
      </c>
      <c r="S337" s="4">
        <f t="shared" si="234"/>
        <v>0.99549347132349975</v>
      </c>
      <c r="T337" s="4">
        <f t="shared" si="234"/>
        <v>0.99354772139898062</v>
      </c>
      <c r="U337" s="4">
        <f t="shared" si="234"/>
        <v>0.99076681540580536</v>
      </c>
      <c r="V337" s="4">
        <f t="shared" si="234"/>
        <v>0.9867978615748374</v>
      </c>
      <c r="W337" s="4">
        <f t="shared" si="234"/>
        <v>0.98114509762858249</v>
      </c>
      <c r="X337" s="4">
        <f t="shared" si="234"/>
        <v>0.97311898315872036</v>
      </c>
      <c r="Y337" s="4">
        <f t="shared" si="234"/>
        <v>0.96177484161592774</v>
      </c>
      <c r="Z337" s="4">
        <f t="shared" si="234"/>
        <v>0.94584787155511363</v>
      </c>
      <c r="AA337" s="4">
        <f t="shared" si="234"/>
        <v>0.92370360150141495</v>
      </c>
      <c r="AB337" s="4">
        <f t="shared" si="234"/>
        <v>0.89334463567658451</v>
      </c>
      <c r="AC337" s="4">
        <f t="shared" si="234"/>
        <v>0.85254543874327005</v>
      </c>
      <c r="AD337" s="4">
        <f t="shared" si="234"/>
        <v>0.79921300652623883</v>
      </c>
      <c r="AE337" s="4">
        <f t="shared" si="234"/>
        <v>0.73204982249993378</v>
      </c>
      <c r="AF337" s="4">
        <f t="shared" si="234"/>
        <v>0.65145592958786691</v>
      </c>
      <c r="AG337" s="4">
        <f t="shared" si="234"/>
        <v>0.56032247880849573</v>
      </c>
      <c r="AH337" s="4">
        <f t="shared" si="234"/>
        <v>0.46411326873185343</v>
      </c>
      <c r="AI337" s="4">
        <f t="shared" si="234"/>
        <v>0.36979727595523937</v>
      </c>
      <c r="AJ337" s="4">
        <f t="shared" si="234"/>
        <v>0.28393948637231203</v>
      </c>
      <c r="AK337" s="4">
        <f t="shared" si="234"/>
        <v>0.21097259161117732</v>
      </c>
      <c r="AL337" s="4">
        <f t="shared" si="234"/>
        <v>0.15253917653798199</v>
      </c>
      <c r="AM337" s="4">
        <f t="shared" si="234"/>
        <v>0.10795188737709993</v>
      </c>
      <c r="AN337" s="4">
        <f t="shared" si="234"/>
        <v>7.5176653938091809E-2</v>
      </c>
      <c r="AO337" s="4">
        <f t="shared" si="234"/>
        <v>5.1742836177502194E-2</v>
      </c>
      <c r="AP337" s="4">
        <f t="shared" si="234"/>
        <v>3.5319190625345942E-2</v>
      </c>
      <c r="AQ337" s="4">
        <f t="shared" si="234"/>
        <v>2.3969442072658165E-2</v>
      </c>
      <c r="AR337" s="4">
        <f t="shared" si="234"/>
        <v>1.6202243558389728E-2</v>
      </c>
    </row>
    <row r="338" spans="1:44" x14ac:dyDescent="0.25">
      <c r="A338" s="24" t="s">
        <v>79</v>
      </c>
      <c r="B338" s="92">
        <f>'Parameter Input'!$L$186</f>
        <v>0.06</v>
      </c>
      <c r="C338" s="91">
        <f>'Parameter Input'!$M$186</f>
        <v>0.06</v>
      </c>
      <c r="D338" s="1" t="s">
        <v>57</v>
      </c>
      <c r="L338" s="54">
        <f>'Parameter Input'!$O$186</f>
        <v>17</v>
      </c>
      <c r="M338" s="37">
        <v>0</v>
      </c>
      <c r="N338" s="37">
        <v>1</v>
      </c>
      <c r="O338" s="37">
        <f>'Parameter Input'!$P$186</f>
        <v>0.9</v>
      </c>
      <c r="P338" s="55">
        <f>'Parameter Input'!$Q$186</f>
        <v>0.4</v>
      </c>
      <c r="Q338" s="4">
        <f t="shared" si="234"/>
        <v>0.99780374543478534</v>
      </c>
      <c r="R338" s="4">
        <f t="shared" si="234"/>
        <v>0.99685359315256394</v>
      </c>
      <c r="S338" s="4">
        <f t="shared" si="234"/>
        <v>0.99549347132349975</v>
      </c>
      <c r="T338" s="4">
        <f t="shared" si="234"/>
        <v>0.99354772139898062</v>
      </c>
      <c r="U338" s="4">
        <f t="shared" si="234"/>
        <v>0.99076681540580536</v>
      </c>
      <c r="V338" s="4">
        <f t="shared" si="234"/>
        <v>0.9867978615748374</v>
      </c>
      <c r="W338" s="4">
        <f t="shared" si="234"/>
        <v>0.98114509762858249</v>
      </c>
      <c r="X338" s="4">
        <f t="shared" si="234"/>
        <v>0.97311898315872036</v>
      </c>
      <c r="Y338" s="4">
        <f t="shared" si="234"/>
        <v>0.96177484161592774</v>
      </c>
      <c r="Z338" s="4">
        <f t="shared" si="234"/>
        <v>0.94584787155511363</v>
      </c>
      <c r="AA338" s="4">
        <f t="shared" si="234"/>
        <v>0.92370360150141495</v>
      </c>
      <c r="AB338" s="4">
        <f t="shared" si="234"/>
        <v>0.89334463567658451</v>
      </c>
      <c r="AC338" s="4">
        <f t="shared" si="234"/>
        <v>0.85254543874327005</v>
      </c>
      <c r="AD338" s="4">
        <f t="shared" si="234"/>
        <v>0.79921300652623883</v>
      </c>
      <c r="AE338" s="4">
        <f t="shared" si="234"/>
        <v>0.73204982249993378</v>
      </c>
      <c r="AF338" s="4">
        <f t="shared" si="234"/>
        <v>0.65145592958786691</v>
      </c>
      <c r="AG338" s="4">
        <f t="shared" si="234"/>
        <v>0.56032247880849573</v>
      </c>
      <c r="AH338" s="4">
        <f t="shared" si="234"/>
        <v>0.46411326873185343</v>
      </c>
      <c r="AI338" s="4">
        <f t="shared" si="234"/>
        <v>0.36979727595523937</v>
      </c>
      <c r="AJ338" s="4">
        <f t="shared" si="234"/>
        <v>0.28393948637231203</v>
      </c>
      <c r="AK338" s="4">
        <f t="shared" si="234"/>
        <v>0.21097259161117732</v>
      </c>
      <c r="AL338" s="4">
        <f t="shared" si="234"/>
        <v>0.15253917653798199</v>
      </c>
      <c r="AM338" s="4">
        <f t="shared" si="234"/>
        <v>0.10795188737709993</v>
      </c>
      <c r="AN338" s="4">
        <f t="shared" si="234"/>
        <v>7.5176653938091809E-2</v>
      </c>
      <c r="AO338" s="4">
        <f t="shared" si="234"/>
        <v>5.1742836177502194E-2</v>
      </c>
      <c r="AP338" s="4">
        <f t="shared" si="234"/>
        <v>3.5319190625345942E-2</v>
      </c>
      <c r="AQ338" s="4">
        <f t="shared" si="234"/>
        <v>2.3969442072658165E-2</v>
      </c>
      <c r="AR338" s="4">
        <f t="shared" si="234"/>
        <v>1.6202243558389728E-2</v>
      </c>
    </row>
    <row r="339" spans="1:44" x14ac:dyDescent="0.25">
      <c r="A339" s="24" t="s">
        <v>37</v>
      </c>
      <c r="B339" s="60">
        <f>'Parameter Input'!B181</f>
        <v>1208235.294117647</v>
      </c>
      <c r="C339" s="61">
        <f>'Parameter Input'!C181</f>
        <v>1208235.294117647</v>
      </c>
      <c r="D339" s="1" t="s">
        <v>38</v>
      </c>
      <c r="L339" s="54">
        <f>'Parameter Input'!E181</f>
        <v>17</v>
      </c>
      <c r="M339" s="37">
        <v>0</v>
      </c>
      <c r="N339" s="37">
        <v>1</v>
      </c>
      <c r="O339" s="37">
        <f>'Parameter Input'!F181</f>
        <v>0.9</v>
      </c>
      <c r="P339" s="55">
        <f>'Parameter Input'!G181</f>
        <v>0.4</v>
      </c>
      <c r="Q339" s="4">
        <f t="shared" si="234"/>
        <v>0.99780374543478534</v>
      </c>
      <c r="R339" s="4">
        <f t="shared" si="234"/>
        <v>0.99685359315256394</v>
      </c>
      <c r="S339" s="4">
        <f t="shared" si="234"/>
        <v>0.99549347132349975</v>
      </c>
      <c r="T339" s="4">
        <f t="shared" si="234"/>
        <v>0.99354772139898062</v>
      </c>
      <c r="U339" s="4">
        <f t="shared" si="234"/>
        <v>0.99076681540580536</v>
      </c>
      <c r="V339" s="4">
        <f t="shared" si="234"/>
        <v>0.9867978615748374</v>
      </c>
      <c r="W339" s="4">
        <f t="shared" si="234"/>
        <v>0.98114509762858249</v>
      </c>
      <c r="X339" s="4">
        <f t="shared" si="234"/>
        <v>0.97311898315872036</v>
      </c>
      <c r="Y339" s="4">
        <f t="shared" si="234"/>
        <v>0.96177484161592774</v>
      </c>
      <c r="Z339" s="4">
        <f t="shared" si="234"/>
        <v>0.94584787155511363</v>
      </c>
      <c r="AA339" s="4">
        <f t="shared" si="234"/>
        <v>0.92370360150141495</v>
      </c>
      <c r="AB339" s="4">
        <f t="shared" si="234"/>
        <v>0.89334463567658451</v>
      </c>
      <c r="AC339" s="4">
        <f t="shared" si="234"/>
        <v>0.85254543874327005</v>
      </c>
      <c r="AD339" s="4">
        <f t="shared" si="234"/>
        <v>0.79921300652623883</v>
      </c>
      <c r="AE339" s="4">
        <f t="shared" si="234"/>
        <v>0.73204982249993378</v>
      </c>
      <c r="AF339" s="4">
        <f t="shared" si="234"/>
        <v>0.65145592958786691</v>
      </c>
      <c r="AG339" s="4">
        <f t="shared" si="234"/>
        <v>0.56032247880849573</v>
      </c>
      <c r="AH339" s="4">
        <f t="shared" si="234"/>
        <v>0.46411326873185343</v>
      </c>
      <c r="AI339" s="4">
        <f t="shared" si="234"/>
        <v>0.36979727595523937</v>
      </c>
      <c r="AJ339" s="4">
        <f t="shared" si="234"/>
        <v>0.28393948637231203</v>
      </c>
      <c r="AK339" s="4">
        <f t="shared" si="234"/>
        <v>0.21097259161117732</v>
      </c>
      <c r="AL339" s="4">
        <f t="shared" si="234"/>
        <v>0.15253917653798199</v>
      </c>
      <c r="AM339" s="4">
        <f t="shared" si="234"/>
        <v>0.10795188737709993</v>
      </c>
      <c r="AN339" s="4">
        <f t="shared" si="234"/>
        <v>7.5176653938091809E-2</v>
      </c>
      <c r="AO339" s="4">
        <f t="shared" si="234"/>
        <v>5.1742836177502194E-2</v>
      </c>
      <c r="AP339" s="4">
        <f t="shared" si="234"/>
        <v>3.5319190625345942E-2</v>
      </c>
      <c r="AQ339" s="4">
        <f t="shared" si="234"/>
        <v>2.3969442072658165E-2</v>
      </c>
      <c r="AR339" s="4">
        <f t="shared" si="234"/>
        <v>1.6202243558389728E-2</v>
      </c>
    </row>
    <row r="340" spans="1:44" x14ac:dyDescent="0.25">
      <c r="A340" s="24" t="s">
        <v>52</v>
      </c>
      <c r="B340" s="60">
        <f>'Parameter Input'!$L$182</f>
        <v>338823.5294117647</v>
      </c>
      <c r="C340" s="61">
        <f>'Parameter Input'!$M$182</f>
        <v>338823.5294117647</v>
      </c>
      <c r="D340" s="1" t="s">
        <v>38</v>
      </c>
      <c r="L340" s="54">
        <f>'Parameter Input'!$O$182</f>
        <v>17</v>
      </c>
      <c r="M340" s="37">
        <v>0</v>
      </c>
      <c r="N340" s="37">
        <v>1</v>
      </c>
      <c r="O340" s="37">
        <f>'Parameter Input'!$P$182</f>
        <v>0.9</v>
      </c>
      <c r="P340" s="55">
        <f>'Parameter Input'!$Q$182</f>
        <v>0.4</v>
      </c>
      <c r="Q340" s="4">
        <f t="shared" si="234"/>
        <v>0.99780374543478534</v>
      </c>
      <c r="R340" s="4">
        <f t="shared" si="234"/>
        <v>0.99685359315256394</v>
      </c>
      <c r="S340" s="4">
        <f t="shared" si="234"/>
        <v>0.99549347132349975</v>
      </c>
      <c r="T340" s="4">
        <f t="shared" si="234"/>
        <v>0.99354772139898062</v>
      </c>
      <c r="U340" s="4">
        <f t="shared" si="234"/>
        <v>0.99076681540580536</v>
      </c>
      <c r="V340" s="4">
        <f t="shared" si="234"/>
        <v>0.9867978615748374</v>
      </c>
      <c r="W340" s="4">
        <f t="shared" si="234"/>
        <v>0.98114509762858249</v>
      </c>
      <c r="X340" s="4">
        <f t="shared" si="234"/>
        <v>0.97311898315872036</v>
      </c>
      <c r="Y340" s="4">
        <f t="shared" si="234"/>
        <v>0.96177484161592774</v>
      </c>
      <c r="Z340" s="4">
        <f t="shared" si="234"/>
        <v>0.94584787155511363</v>
      </c>
      <c r="AA340" s="4">
        <f t="shared" si="234"/>
        <v>0.92370360150141495</v>
      </c>
      <c r="AB340" s="4">
        <f t="shared" si="234"/>
        <v>0.89334463567658451</v>
      </c>
      <c r="AC340" s="4">
        <f t="shared" si="234"/>
        <v>0.85254543874327005</v>
      </c>
      <c r="AD340" s="4">
        <f t="shared" si="234"/>
        <v>0.79921300652623883</v>
      </c>
      <c r="AE340" s="4">
        <f t="shared" si="234"/>
        <v>0.73204982249993378</v>
      </c>
      <c r="AF340" s="4">
        <f t="shared" si="234"/>
        <v>0.65145592958786691</v>
      </c>
      <c r="AG340" s="4">
        <f t="shared" si="234"/>
        <v>0.56032247880849573</v>
      </c>
      <c r="AH340" s="4">
        <f t="shared" si="234"/>
        <v>0.46411326873185343</v>
      </c>
      <c r="AI340" s="4">
        <f t="shared" si="234"/>
        <v>0.36979727595523937</v>
      </c>
      <c r="AJ340" s="4">
        <f t="shared" si="234"/>
        <v>0.28393948637231203</v>
      </c>
      <c r="AK340" s="4">
        <f t="shared" si="234"/>
        <v>0.21097259161117732</v>
      </c>
      <c r="AL340" s="4">
        <f t="shared" si="234"/>
        <v>0.15253917653798199</v>
      </c>
      <c r="AM340" s="4">
        <f t="shared" si="234"/>
        <v>0.10795188737709993</v>
      </c>
      <c r="AN340" s="4">
        <f t="shared" si="234"/>
        <v>7.5176653938091809E-2</v>
      </c>
      <c r="AO340" s="4">
        <f t="shared" si="234"/>
        <v>5.1742836177502194E-2</v>
      </c>
      <c r="AP340" s="4">
        <f t="shared" si="234"/>
        <v>3.5319190625345942E-2</v>
      </c>
      <c r="AQ340" s="4">
        <f t="shared" si="234"/>
        <v>2.3969442072658165E-2</v>
      </c>
      <c r="AR340" s="4">
        <f t="shared" si="234"/>
        <v>1.6202243558389728E-2</v>
      </c>
    </row>
    <row r="341" spans="1:44" x14ac:dyDescent="0.25">
      <c r="A341" s="24" t="s">
        <v>273</v>
      </c>
      <c r="B341" s="92">
        <f>'Parameter Input'!B186</f>
        <v>0.81280569096848254</v>
      </c>
      <c r="C341" s="61">
        <f>'Parameter Input'!C186</f>
        <v>0.81280569096848254</v>
      </c>
      <c r="D341" s="1" t="s">
        <v>76</v>
      </c>
      <c r="L341" s="54">
        <f>'Parameter Input'!E186</f>
        <v>17</v>
      </c>
      <c r="M341" s="37">
        <v>0</v>
      </c>
      <c r="N341" s="37">
        <v>1</v>
      </c>
      <c r="O341" s="37">
        <f>'Parameter Input'!F186</f>
        <v>0.9</v>
      </c>
      <c r="P341" s="55">
        <f>'Parameter Input'!G186</f>
        <v>0.4</v>
      </c>
      <c r="Q341" s="4">
        <f t="shared" si="234"/>
        <v>0.99780374543478534</v>
      </c>
      <c r="R341" s="4">
        <f t="shared" si="234"/>
        <v>0.99685359315256394</v>
      </c>
      <c r="S341" s="4">
        <f t="shared" si="234"/>
        <v>0.99549347132349975</v>
      </c>
      <c r="T341" s="4">
        <f t="shared" si="234"/>
        <v>0.99354772139898062</v>
      </c>
      <c r="U341" s="4">
        <f t="shared" si="234"/>
        <v>0.99076681540580536</v>
      </c>
      <c r="V341" s="4">
        <f t="shared" si="234"/>
        <v>0.9867978615748374</v>
      </c>
      <c r="W341" s="4">
        <f t="shared" si="234"/>
        <v>0.98114509762858249</v>
      </c>
      <c r="X341" s="4">
        <f t="shared" si="234"/>
        <v>0.97311898315872036</v>
      </c>
      <c r="Y341" s="4">
        <f t="shared" si="234"/>
        <v>0.96177484161592774</v>
      </c>
      <c r="Z341" s="4">
        <f t="shared" si="234"/>
        <v>0.94584787155511363</v>
      </c>
      <c r="AA341" s="4">
        <f t="shared" si="234"/>
        <v>0.92370360150141495</v>
      </c>
      <c r="AB341" s="4">
        <f t="shared" si="234"/>
        <v>0.89334463567658451</v>
      </c>
      <c r="AC341" s="4">
        <f t="shared" si="234"/>
        <v>0.85254543874327005</v>
      </c>
      <c r="AD341" s="4">
        <f t="shared" si="234"/>
        <v>0.79921300652623883</v>
      </c>
      <c r="AE341" s="4">
        <f t="shared" si="234"/>
        <v>0.73204982249993378</v>
      </c>
      <c r="AF341" s="4">
        <f t="shared" si="234"/>
        <v>0.65145592958786691</v>
      </c>
      <c r="AG341" s="4">
        <f t="shared" si="234"/>
        <v>0.56032247880849573</v>
      </c>
      <c r="AH341" s="4">
        <f t="shared" si="234"/>
        <v>0.46411326873185343</v>
      </c>
      <c r="AI341" s="4">
        <f t="shared" si="234"/>
        <v>0.36979727595523937</v>
      </c>
      <c r="AJ341" s="4">
        <f t="shared" si="234"/>
        <v>0.28393948637231203</v>
      </c>
      <c r="AK341" s="4">
        <f t="shared" si="234"/>
        <v>0.21097259161117732</v>
      </c>
      <c r="AL341" s="4">
        <f t="shared" si="234"/>
        <v>0.15253917653798199</v>
      </c>
      <c r="AM341" s="4">
        <f t="shared" si="234"/>
        <v>0.10795188737709993</v>
      </c>
      <c r="AN341" s="4">
        <f t="shared" si="234"/>
        <v>7.5176653938091809E-2</v>
      </c>
      <c r="AO341" s="4">
        <f t="shared" si="234"/>
        <v>5.1742836177502194E-2</v>
      </c>
      <c r="AP341" s="4">
        <f t="shared" si="234"/>
        <v>3.5319190625345942E-2</v>
      </c>
      <c r="AQ341" s="4">
        <f t="shared" si="234"/>
        <v>2.3969442072658165E-2</v>
      </c>
      <c r="AR341" s="4">
        <f t="shared" si="234"/>
        <v>1.6202243558389728E-2</v>
      </c>
    </row>
    <row r="342" spans="1:44" x14ac:dyDescent="0.25">
      <c r="A342" s="24" t="s">
        <v>59</v>
      </c>
      <c r="B342" s="60">
        <f>'Parameter Input'!$L$183</f>
        <v>589</v>
      </c>
      <c r="C342" s="61">
        <f>'Parameter Input'!$M$183</f>
        <v>519</v>
      </c>
      <c r="D342" s="1" t="s">
        <v>60</v>
      </c>
      <c r="L342" s="54">
        <f>'Parameter Input'!$O$183</f>
        <v>17</v>
      </c>
      <c r="M342" s="37">
        <v>0</v>
      </c>
      <c r="N342" s="37">
        <v>1</v>
      </c>
      <c r="O342" s="37">
        <f>'Parameter Input'!$P$183</f>
        <v>0.9</v>
      </c>
      <c r="P342" s="55">
        <f>'Parameter Input'!$Q$183</f>
        <v>0.4</v>
      </c>
      <c r="Q342" s="4">
        <f t="shared" si="234"/>
        <v>0.99780374543478534</v>
      </c>
      <c r="R342" s="4">
        <f t="shared" si="234"/>
        <v>0.99685359315256394</v>
      </c>
      <c r="S342" s="4">
        <f t="shared" si="234"/>
        <v>0.99549347132349975</v>
      </c>
      <c r="T342" s="4">
        <f t="shared" si="234"/>
        <v>0.99354772139898062</v>
      </c>
      <c r="U342" s="4">
        <f t="shared" si="234"/>
        <v>0.99076681540580536</v>
      </c>
      <c r="V342" s="4">
        <f t="shared" si="234"/>
        <v>0.9867978615748374</v>
      </c>
      <c r="W342" s="4">
        <f t="shared" si="234"/>
        <v>0.98114509762858249</v>
      </c>
      <c r="X342" s="4">
        <f t="shared" si="234"/>
        <v>0.97311898315872036</v>
      </c>
      <c r="Y342" s="4">
        <f t="shared" si="234"/>
        <v>0.96177484161592774</v>
      </c>
      <c r="Z342" s="4">
        <f t="shared" si="234"/>
        <v>0.94584787155511363</v>
      </c>
      <c r="AA342" s="4">
        <f t="shared" si="234"/>
        <v>0.92370360150141495</v>
      </c>
      <c r="AB342" s="4">
        <f t="shared" si="234"/>
        <v>0.89334463567658451</v>
      </c>
      <c r="AC342" s="4">
        <f t="shared" si="234"/>
        <v>0.85254543874327005</v>
      </c>
      <c r="AD342" s="4">
        <f t="shared" si="234"/>
        <v>0.79921300652623883</v>
      </c>
      <c r="AE342" s="4">
        <f t="shared" si="234"/>
        <v>0.73204982249993378</v>
      </c>
      <c r="AF342" s="4">
        <f t="shared" si="234"/>
        <v>0.65145592958786691</v>
      </c>
      <c r="AG342" s="4">
        <f t="shared" si="234"/>
        <v>0.56032247880849573</v>
      </c>
      <c r="AH342" s="4">
        <f t="shared" si="234"/>
        <v>0.46411326873185343</v>
      </c>
      <c r="AI342" s="4">
        <f t="shared" si="234"/>
        <v>0.36979727595523937</v>
      </c>
      <c r="AJ342" s="4">
        <f t="shared" si="234"/>
        <v>0.28393948637231203</v>
      </c>
      <c r="AK342" s="4">
        <f t="shared" si="234"/>
        <v>0.21097259161117732</v>
      </c>
      <c r="AL342" s="4">
        <f t="shared" si="234"/>
        <v>0.15253917653798199</v>
      </c>
      <c r="AM342" s="4">
        <f t="shared" si="234"/>
        <v>0.10795188737709993</v>
      </c>
      <c r="AN342" s="4">
        <f t="shared" si="234"/>
        <v>7.5176653938091809E-2</v>
      </c>
      <c r="AO342" s="4">
        <f t="shared" si="234"/>
        <v>5.1742836177502194E-2</v>
      </c>
      <c r="AP342" s="4">
        <f t="shared" si="234"/>
        <v>3.5319190625345942E-2</v>
      </c>
      <c r="AQ342" s="4">
        <f t="shared" si="234"/>
        <v>2.3969442072658165E-2</v>
      </c>
      <c r="AR342" s="4">
        <f t="shared" si="234"/>
        <v>1.6202243558389728E-2</v>
      </c>
    </row>
    <row r="343" spans="1:44" x14ac:dyDescent="0.25">
      <c r="A343" s="24" t="s">
        <v>67</v>
      </c>
      <c r="B343" s="78">
        <f>'Parameter Input'!$L$184</f>
        <v>0.189409893251579</v>
      </c>
      <c r="C343" s="61">
        <f>'Parameter Input'!$M$184</f>
        <v>0.100822065784204</v>
      </c>
      <c r="D343" s="1" t="s">
        <v>68</v>
      </c>
      <c r="L343" s="54">
        <f>'Parameter Input'!$O$184</f>
        <v>17</v>
      </c>
      <c r="M343" s="37">
        <v>0</v>
      </c>
      <c r="N343" s="37">
        <v>1</v>
      </c>
      <c r="O343" s="37">
        <f>'Parameter Input'!$P$184</f>
        <v>0.9</v>
      </c>
      <c r="P343" s="55">
        <f>'Parameter Input'!$Q$184</f>
        <v>0.4</v>
      </c>
      <c r="Q343" s="4">
        <f t="shared" si="234"/>
        <v>0.99780374543478534</v>
      </c>
      <c r="R343" s="4">
        <f t="shared" si="234"/>
        <v>0.99685359315256394</v>
      </c>
      <c r="S343" s="4">
        <f t="shared" si="234"/>
        <v>0.99549347132349975</v>
      </c>
      <c r="T343" s="4">
        <f t="shared" ref="T343:AI350" si="235">$N343+($M343-$N343)*((1/(1+EXP(-$P343*(T$9-$L343)))^$O343))</f>
        <v>0.99354772139898062</v>
      </c>
      <c r="U343" s="4">
        <f t="shared" si="235"/>
        <v>0.99076681540580536</v>
      </c>
      <c r="V343" s="4">
        <f t="shared" si="235"/>
        <v>0.9867978615748374</v>
      </c>
      <c r="W343" s="4">
        <f t="shared" si="235"/>
        <v>0.98114509762858249</v>
      </c>
      <c r="X343" s="4">
        <f t="shared" si="235"/>
        <v>0.97311898315872036</v>
      </c>
      <c r="Y343" s="4">
        <f t="shared" si="235"/>
        <v>0.96177484161592774</v>
      </c>
      <c r="Z343" s="4">
        <f t="shared" si="235"/>
        <v>0.94584787155511363</v>
      </c>
      <c r="AA343" s="4">
        <f t="shared" si="235"/>
        <v>0.92370360150141495</v>
      </c>
      <c r="AB343" s="4">
        <f t="shared" si="235"/>
        <v>0.89334463567658451</v>
      </c>
      <c r="AC343" s="4">
        <f t="shared" si="235"/>
        <v>0.85254543874327005</v>
      </c>
      <c r="AD343" s="4">
        <f t="shared" si="235"/>
        <v>0.79921300652623883</v>
      </c>
      <c r="AE343" s="4">
        <f t="shared" si="235"/>
        <v>0.73204982249993378</v>
      </c>
      <c r="AF343" s="4">
        <f t="shared" si="235"/>
        <v>0.65145592958786691</v>
      </c>
      <c r="AG343" s="4">
        <f t="shared" si="235"/>
        <v>0.56032247880849573</v>
      </c>
      <c r="AH343" s="4">
        <f t="shared" si="235"/>
        <v>0.46411326873185343</v>
      </c>
      <c r="AI343" s="4">
        <f t="shared" si="235"/>
        <v>0.36979727595523937</v>
      </c>
      <c r="AJ343" s="4">
        <f t="shared" ref="AJ343:AR350" si="236">$N343+($M343-$N343)*((1/(1+EXP(-$P343*(AJ$9-$L343)))^$O343))</f>
        <v>0.28393948637231203</v>
      </c>
      <c r="AK343" s="4">
        <f t="shared" si="236"/>
        <v>0.21097259161117732</v>
      </c>
      <c r="AL343" s="4">
        <f t="shared" si="236"/>
        <v>0.15253917653798199</v>
      </c>
      <c r="AM343" s="4">
        <f t="shared" si="236"/>
        <v>0.10795188737709993</v>
      </c>
      <c r="AN343" s="4">
        <f t="shared" si="236"/>
        <v>7.5176653938091809E-2</v>
      </c>
      <c r="AO343" s="4">
        <f t="shared" si="236"/>
        <v>5.1742836177502194E-2</v>
      </c>
      <c r="AP343" s="4">
        <f t="shared" si="236"/>
        <v>3.5319190625345942E-2</v>
      </c>
      <c r="AQ343" s="4">
        <f t="shared" si="236"/>
        <v>2.3969442072658165E-2</v>
      </c>
      <c r="AR343" s="4">
        <f t="shared" si="236"/>
        <v>1.6202243558389728E-2</v>
      </c>
    </row>
    <row r="344" spans="1:44" x14ac:dyDescent="0.25">
      <c r="A344" s="24" t="s">
        <v>206</v>
      </c>
      <c r="B344" s="115">
        <f>'Parameter Input'!$L$187</f>
        <v>0</v>
      </c>
      <c r="C344" s="116">
        <f>'Parameter Input'!$M$187</f>
        <v>0</v>
      </c>
      <c r="D344" s="1" t="s">
        <v>76</v>
      </c>
      <c r="L344" s="54">
        <f>'Parameter Input'!$O$187</f>
        <v>17</v>
      </c>
      <c r="M344" s="37">
        <v>0</v>
      </c>
      <c r="N344" s="37">
        <v>1</v>
      </c>
      <c r="O344" s="37">
        <f>'Parameter Input'!$P$187</f>
        <v>0.9</v>
      </c>
      <c r="P344" s="55">
        <f>'Parameter Input'!$Q$187</f>
        <v>0.4</v>
      </c>
      <c r="Q344" s="4">
        <f t="shared" ref="Q344:AR344" si="237">$N344+($M344-$N344)*((1/(1+EXP(-$P344*(Q$9-$L344)))^$O344))</f>
        <v>0.99780374543478534</v>
      </c>
      <c r="R344" s="4">
        <f t="shared" si="237"/>
        <v>0.99685359315256394</v>
      </c>
      <c r="S344" s="4">
        <f t="shared" si="237"/>
        <v>0.99549347132349975</v>
      </c>
      <c r="T344" s="4">
        <f t="shared" si="237"/>
        <v>0.99354772139898062</v>
      </c>
      <c r="U344" s="4">
        <f t="shared" si="237"/>
        <v>0.99076681540580536</v>
      </c>
      <c r="V344" s="4">
        <f t="shared" si="237"/>
        <v>0.9867978615748374</v>
      </c>
      <c r="W344" s="4">
        <f t="shared" si="237"/>
        <v>0.98114509762858249</v>
      </c>
      <c r="X344" s="4">
        <f t="shared" si="237"/>
        <v>0.97311898315872036</v>
      </c>
      <c r="Y344" s="4">
        <f t="shared" si="237"/>
        <v>0.96177484161592774</v>
      </c>
      <c r="Z344" s="4">
        <f t="shared" si="237"/>
        <v>0.94584787155511363</v>
      </c>
      <c r="AA344" s="4">
        <f t="shared" si="237"/>
        <v>0.92370360150141495</v>
      </c>
      <c r="AB344" s="4">
        <f t="shared" si="237"/>
        <v>0.89334463567658451</v>
      </c>
      <c r="AC344" s="4">
        <f t="shared" si="237"/>
        <v>0.85254543874327005</v>
      </c>
      <c r="AD344" s="4">
        <f t="shared" si="237"/>
        <v>0.79921300652623883</v>
      </c>
      <c r="AE344" s="4">
        <f t="shared" si="237"/>
        <v>0.73204982249993378</v>
      </c>
      <c r="AF344" s="4">
        <f t="shared" si="237"/>
        <v>0.65145592958786691</v>
      </c>
      <c r="AG344" s="4">
        <f t="shared" si="237"/>
        <v>0.56032247880849573</v>
      </c>
      <c r="AH344" s="4">
        <f t="shared" si="237"/>
        <v>0.46411326873185343</v>
      </c>
      <c r="AI344" s="4">
        <f t="shared" si="237"/>
        <v>0.36979727595523937</v>
      </c>
      <c r="AJ344" s="4">
        <f t="shared" si="237"/>
        <v>0.28393948637231203</v>
      </c>
      <c r="AK344" s="4">
        <f t="shared" si="237"/>
        <v>0.21097259161117732</v>
      </c>
      <c r="AL344" s="4">
        <f t="shared" si="237"/>
        <v>0.15253917653798199</v>
      </c>
      <c r="AM344" s="4">
        <f t="shared" si="237"/>
        <v>0.10795188737709993</v>
      </c>
      <c r="AN344" s="4">
        <f t="shared" si="237"/>
        <v>7.5176653938091809E-2</v>
      </c>
      <c r="AO344" s="4">
        <f t="shared" si="237"/>
        <v>5.1742836177502194E-2</v>
      </c>
      <c r="AP344" s="4">
        <f t="shared" si="237"/>
        <v>3.5319190625345942E-2</v>
      </c>
      <c r="AQ344" s="4">
        <f t="shared" si="237"/>
        <v>2.3969442072658165E-2</v>
      </c>
      <c r="AR344" s="4">
        <f t="shared" si="237"/>
        <v>1.6202243558389728E-2</v>
      </c>
    </row>
    <row r="345" spans="1:44" x14ac:dyDescent="0.25">
      <c r="A345" s="24" t="s">
        <v>41</v>
      </c>
      <c r="B345" s="60">
        <f>'Parameter Input'!$L$181</f>
        <v>25</v>
      </c>
      <c r="C345" s="61">
        <f>'Parameter Input'!$M$181</f>
        <v>25</v>
      </c>
      <c r="D345" s="1" t="s">
        <v>42</v>
      </c>
      <c r="L345" s="54">
        <f>'Parameter Input'!$O$181</f>
        <v>17</v>
      </c>
      <c r="M345" s="37">
        <v>0</v>
      </c>
      <c r="N345" s="37">
        <v>1</v>
      </c>
      <c r="O345" s="37">
        <f>'Parameter Input'!$P$181</f>
        <v>0.9</v>
      </c>
      <c r="P345" s="55">
        <f>'Parameter Input'!$Q$181</f>
        <v>0.4</v>
      </c>
      <c r="Q345" s="4">
        <f t="shared" ref="Q345:AF350" si="238">$N345+($M345-$N345)*((1/(1+EXP(-$P345*(Q$9-$L345)))^$O345))</f>
        <v>0.99780374543478534</v>
      </c>
      <c r="R345" s="4">
        <f t="shared" si="238"/>
        <v>0.99685359315256394</v>
      </c>
      <c r="S345" s="4">
        <f t="shared" si="238"/>
        <v>0.99549347132349975</v>
      </c>
      <c r="T345" s="4">
        <f t="shared" si="238"/>
        <v>0.99354772139898062</v>
      </c>
      <c r="U345" s="4">
        <f t="shared" si="238"/>
        <v>0.99076681540580536</v>
      </c>
      <c r="V345" s="4">
        <f t="shared" si="238"/>
        <v>0.9867978615748374</v>
      </c>
      <c r="W345" s="4">
        <f t="shared" si="238"/>
        <v>0.98114509762858249</v>
      </c>
      <c r="X345" s="4">
        <f t="shared" si="238"/>
        <v>0.97311898315872036</v>
      </c>
      <c r="Y345" s="4">
        <f t="shared" si="238"/>
        <v>0.96177484161592774</v>
      </c>
      <c r="Z345" s="4">
        <f t="shared" si="238"/>
        <v>0.94584787155511363</v>
      </c>
      <c r="AA345" s="4">
        <f t="shared" si="238"/>
        <v>0.92370360150141495</v>
      </c>
      <c r="AB345" s="4">
        <f t="shared" si="238"/>
        <v>0.89334463567658451</v>
      </c>
      <c r="AC345" s="4">
        <f t="shared" si="238"/>
        <v>0.85254543874327005</v>
      </c>
      <c r="AD345" s="4">
        <f t="shared" si="238"/>
        <v>0.79921300652623883</v>
      </c>
      <c r="AE345" s="4">
        <f t="shared" si="238"/>
        <v>0.73204982249993378</v>
      </c>
      <c r="AF345" s="4">
        <f t="shared" si="238"/>
        <v>0.65145592958786691</v>
      </c>
      <c r="AG345" s="4">
        <f t="shared" si="235"/>
        <v>0.56032247880849573</v>
      </c>
      <c r="AH345" s="4">
        <f t="shared" si="235"/>
        <v>0.46411326873185343</v>
      </c>
      <c r="AI345" s="4">
        <f t="shared" si="235"/>
        <v>0.36979727595523937</v>
      </c>
      <c r="AJ345" s="4">
        <f t="shared" si="236"/>
        <v>0.28393948637231203</v>
      </c>
      <c r="AK345" s="4">
        <f t="shared" si="236"/>
        <v>0.21097259161117732</v>
      </c>
      <c r="AL345" s="4">
        <f t="shared" si="236"/>
        <v>0.15253917653798199</v>
      </c>
      <c r="AM345" s="4">
        <f t="shared" si="236"/>
        <v>0.10795188737709993</v>
      </c>
      <c r="AN345" s="4">
        <f t="shared" si="236"/>
        <v>7.5176653938091809E-2</v>
      </c>
      <c r="AO345" s="4">
        <f t="shared" si="236"/>
        <v>5.1742836177502194E-2</v>
      </c>
      <c r="AP345" s="4">
        <f t="shared" si="236"/>
        <v>3.5319190625345942E-2</v>
      </c>
      <c r="AQ345" s="4">
        <f t="shared" si="236"/>
        <v>2.3969442072658165E-2</v>
      </c>
      <c r="AR345" s="4">
        <f t="shared" si="236"/>
        <v>1.6202243558389728E-2</v>
      </c>
    </row>
    <row r="346" spans="1:44" x14ac:dyDescent="0.25">
      <c r="A346" s="24" t="s">
        <v>70</v>
      </c>
      <c r="B346" s="60">
        <f>'Parameter Input'!B185</f>
        <v>25</v>
      </c>
      <c r="C346" s="61">
        <f>'Parameter Input'!C185</f>
        <v>25</v>
      </c>
      <c r="D346" s="1" t="s">
        <v>42</v>
      </c>
      <c r="L346" s="54">
        <f>'Parameter Input'!E185</f>
        <v>17</v>
      </c>
      <c r="M346" s="37">
        <v>0</v>
      </c>
      <c r="N346" s="37">
        <v>1</v>
      </c>
      <c r="O346" s="37">
        <f>'Parameter Input'!F185</f>
        <v>0.9</v>
      </c>
      <c r="P346" s="55">
        <f>'Parameter Input'!G185</f>
        <v>0.4</v>
      </c>
      <c r="Q346" s="4">
        <f t="shared" si="238"/>
        <v>0.99780374543478534</v>
      </c>
      <c r="R346" s="4">
        <f t="shared" si="238"/>
        <v>0.99685359315256394</v>
      </c>
      <c r="S346" s="4">
        <f t="shared" si="238"/>
        <v>0.99549347132349975</v>
      </c>
      <c r="T346" s="4">
        <f t="shared" si="238"/>
        <v>0.99354772139898062</v>
      </c>
      <c r="U346" s="4">
        <f t="shared" si="238"/>
        <v>0.99076681540580536</v>
      </c>
      <c r="V346" s="4">
        <f t="shared" si="238"/>
        <v>0.9867978615748374</v>
      </c>
      <c r="W346" s="4">
        <f t="shared" si="238"/>
        <v>0.98114509762858249</v>
      </c>
      <c r="X346" s="4">
        <f t="shared" si="238"/>
        <v>0.97311898315872036</v>
      </c>
      <c r="Y346" s="4">
        <f t="shared" si="238"/>
        <v>0.96177484161592774</v>
      </c>
      <c r="Z346" s="4">
        <f t="shared" si="238"/>
        <v>0.94584787155511363</v>
      </c>
      <c r="AA346" s="4">
        <f t="shared" si="238"/>
        <v>0.92370360150141495</v>
      </c>
      <c r="AB346" s="4">
        <f t="shared" si="238"/>
        <v>0.89334463567658451</v>
      </c>
      <c r="AC346" s="4">
        <f t="shared" si="238"/>
        <v>0.85254543874327005</v>
      </c>
      <c r="AD346" s="4">
        <f t="shared" si="238"/>
        <v>0.79921300652623883</v>
      </c>
      <c r="AE346" s="4">
        <f t="shared" si="238"/>
        <v>0.73204982249993378</v>
      </c>
      <c r="AF346" s="4">
        <f t="shared" si="238"/>
        <v>0.65145592958786691</v>
      </c>
      <c r="AG346" s="4">
        <f t="shared" si="235"/>
        <v>0.56032247880849573</v>
      </c>
      <c r="AH346" s="4">
        <f t="shared" si="235"/>
        <v>0.46411326873185343</v>
      </c>
      <c r="AI346" s="4">
        <f t="shared" si="235"/>
        <v>0.36979727595523937</v>
      </c>
      <c r="AJ346" s="4">
        <f t="shared" si="236"/>
        <v>0.28393948637231203</v>
      </c>
      <c r="AK346" s="4">
        <f t="shared" si="236"/>
        <v>0.21097259161117732</v>
      </c>
      <c r="AL346" s="4">
        <f t="shared" si="236"/>
        <v>0.15253917653798199</v>
      </c>
      <c r="AM346" s="4">
        <f t="shared" si="236"/>
        <v>0.10795188737709993</v>
      </c>
      <c r="AN346" s="4">
        <f t="shared" si="236"/>
        <v>7.5176653938091809E-2</v>
      </c>
      <c r="AO346" s="4">
        <f t="shared" si="236"/>
        <v>5.1742836177502194E-2</v>
      </c>
      <c r="AP346" s="4">
        <f t="shared" si="236"/>
        <v>3.5319190625345942E-2</v>
      </c>
      <c r="AQ346" s="4">
        <f t="shared" si="236"/>
        <v>2.3969442072658165E-2</v>
      </c>
      <c r="AR346" s="4">
        <f t="shared" si="236"/>
        <v>1.6202243558389728E-2</v>
      </c>
    </row>
    <row r="347" spans="1:44" x14ac:dyDescent="0.25">
      <c r="A347" s="24" t="s">
        <v>207</v>
      </c>
      <c r="B347" s="43">
        <f>'Parameter Input'!B182</f>
        <v>9450</v>
      </c>
      <c r="C347" s="44">
        <f>'Parameter Input'!C182</f>
        <v>9450</v>
      </c>
      <c r="D347" s="1" t="s">
        <v>49</v>
      </c>
      <c r="L347" s="54">
        <f>'Parameter Input'!E182</f>
        <v>17</v>
      </c>
      <c r="M347" s="37">
        <v>0</v>
      </c>
      <c r="N347" s="37">
        <v>1</v>
      </c>
      <c r="O347" s="37">
        <f>'Parameter Input'!F182</f>
        <v>0.9</v>
      </c>
      <c r="P347" s="55">
        <f>'Parameter Input'!G182</f>
        <v>0.4</v>
      </c>
      <c r="Q347" s="4">
        <f t="shared" si="238"/>
        <v>0.99780374543478534</v>
      </c>
      <c r="R347" s="4">
        <f t="shared" si="238"/>
        <v>0.99685359315256394</v>
      </c>
      <c r="S347" s="4">
        <f t="shared" si="238"/>
        <v>0.99549347132349975</v>
      </c>
      <c r="T347" s="4">
        <f t="shared" si="238"/>
        <v>0.99354772139898062</v>
      </c>
      <c r="U347" s="4">
        <f t="shared" si="238"/>
        <v>0.99076681540580536</v>
      </c>
      <c r="V347" s="4">
        <f t="shared" si="238"/>
        <v>0.9867978615748374</v>
      </c>
      <c r="W347" s="4">
        <f t="shared" si="238"/>
        <v>0.98114509762858249</v>
      </c>
      <c r="X347" s="4">
        <f t="shared" si="238"/>
        <v>0.97311898315872036</v>
      </c>
      <c r="Y347" s="4">
        <f t="shared" si="238"/>
        <v>0.96177484161592774</v>
      </c>
      <c r="Z347" s="4">
        <f t="shared" si="238"/>
        <v>0.94584787155511363</v>
      </c>
      <c r="AA347" s="4">
        <f t="shared" si="238"/>
        <v>0.92370360150141495</v>
      </c>
      <c r="AB347" s="4">
        <f t="shared" si="238"/>
        <v>0.89334463567658451</v>
      </c>
      <c r="AC347" s="4">
        <f t="shared" si="238"/>
        <v>0.85254543874327005</v>
      </c>
      <c r="AD347" s="4">
        <f t="shared" si="238"/>
        <v>0.79921300652623883</v>
      </c>
      <c r="AE347" s="4">
        <f t="shared" si="238"/>
        <v>0.73204982249993378</v>
      </c>
      <c r="AF347" s="4">
        <f t="shared" si="238"/>
        <v>0.65145592958786691</v>
      </c>
      <c r="AG347" s="4">
        <f t="shared" si="235"/>
        <v>0.56032247880849573</v>
      </c>
      <c r="AH347" s="4">
        <f t="shared" si="235"/>
        <v>0.46411326873185343</v>
      </c>
      <c r="AI347" s="4">
        <f t="shared" si="235"/>
        <v>0.36979727595523937</v>
      </c>
      <c r="AJ347" s="4">
        <f t="shared" si="236"/>
        <v>0.28393948637231203</v>
      </c>
      <c r="AK347" s="4">
        <f t="shared" si="236"/>
        <v>0.21097259161117732</v>
      </c>
      <c r="AL347" s="4">
        <f t="shared" si="236"/>
        <v>0.15253917653798199</v>
      </c>
      <c r="AM347" s="4">
        <f t="shared" si="236"/>
        <v>0.10795188737709993</v>
      </c>
      <c r="AN347" s="4">
        <f t="shared" si="236"/>
        <v>7.5176653938091809E-2</v>
      </c>
      <c r="AO347" s="4">
        <f t="shared" si="236"/>
        <v>5.1742836177502194E-2</v>
      </c>
      <c r="AP347" s="4">
        <f t="shared" si="236"/>
        <v>3.5319190625345942E-2</v>
      </c>
      <c r="AQ347" s="4">
        <f t="shared" si="236"/>
        <v>2.3969442072658165E-2</v>
      </c>
      <c r="AR347" s="4">
        <f t="shared" si="236"/>
        <v>1.6202243558389728E-2</v>
      </c>
    </row>
    <row r="348" spans="1:44" x14ac:dyDescent="0.25">
      <c r="A348" s="24" t="s">
        <v>56</v>
      </c>
      <c r="B348" s="45">
        <f>'Parameter Input'!B183</f>
        <v>0.51</v>
      </c>
      <c r="C348" s="46">
        <f>'Parameter Input'!C183</f>
        <v>0.51</v>
      </c>
      <c r="D348" s="1" t="s">
        <v>57</v>
      </c>
      <c r="L348" s="54">
        <f>'Parameter Input'!E183</f>
        <v>17</v>
      </c>
      <c r="M348" s="37">
        <v>0</v>
      </c>
      <c r="N348" s="37">
        <v>1</v>
      </c>
      <c r="O348" s="37">
        <f>'Parameter Input'!F183</f>
        <v>0.9</v>
      </c>
      <c r="P348" s="55">
        <f>'Parameter Input'!G183</f>
        <v>0.4</v>
      </c>
      <c r="Q348" s="4">
        <f t="shared" si="238"/>
        <v>0.99780374543478534</v>
      </c>
      <c r="R348" s="4">
        <f t="shared" si="238"/>
        <v>0.99685359315256394</v>
      </c>
      <c r="S348" s="4">
        <f t="shared" si="238"/>
        <v>0.99549347132349975</v>
      </c>
      <c r="T348" s="4">
        <f t="shared" si="238"/>
        <v>0.99354772139898062</v>
      </c>
      <c r="U348" s="4">
        <f t="shared" si="238"/>
        <v>0.99076681540580536</v>
      </c>
      <c r="V348" s="4">
        <f t="shared" si="238"/>
        <v>0.9867978615748374</v>
      </c>
      <c r="W348" s="4">
        <f t="shared" si="238"/>
        <v>0.98114509762858249</v>
      </c>
      <c r="X348" s="4">
        <f t="shared" si="238"/>
        <v>0.97311898315872036</v>
      </c>
      <c r="Y348" s="4">
        <f t="shared" si="238"/>
        <v>0.96177484161592774</v>
      </c>
      <c r="Z348" s="4">
        <f t="shared" si="238"/>
        <v>0.94584787155511363</v>
      </c>
      <c r="AA348" s="4">
        <f t="shared" si="238"/>
        <v>0.92370360150141495</v>
      </c>
      <c r="AB348" s="4">
        <f t="shared" si="238"/>
        <v>0.89334463567658451</v>
      </c>
      <c r="AC348" s="4">
        <f t="shared" si="238"/>
        <v>0.85254543874327005</v>
      </c>
      <c r="AD348" s="4">
        <f t="shared" si="238"/>
        <v>0.79921300652623883</v>
      </c>
      <c r="AE348" s="4">
        <f t="shared" si="238"/>
        <v>0.73204982249993378</v>
      </c>
      <c r="AF348" s="4">
        <f t="shared" si="238"/>
        <v>0.65145592958786691</v>
      </c>
      <c r="AG348" s="4">
        <f t="shared" si="235"/>
        <v>0.56032247880849573</v>
      </c>
      <c r="AH348" s="4">
        <f t="shared" si="235"/>
        <v>0.46411326873185343</v>
      </c>
      <c r="AI348" s="4">
        <f t="shared" si="235"/>
        <v>0.36979727595523937</v>
      </c>
      <c r="AJ348" s="4">
        <f t="shared" si="236"/>
        <v>0.28393948637231203</v>
      </c>
      <c r="AK348" s="4">
        <f t="shared" si="236"/>
        <v>0.21097259161117732</v>
      </c>
      <c r="AL348" s="4">
        <f t="shared" si="236"/>
        <v>0.15253917653798199</v>
      </c>
      <c r="AM348" s="4">
        <f t="shared" si="236"/>
        <v>0.10795188737709993</v>
      </c>
      <c r="AN348" s="4">
        <f t="shared" si="236"/>
        <v>7.5176653938091809E-2</v>
      </c>
      <c r="AO348" s="4">
        <f t="shared" si="236"/>
        <v>5.1742836177502194E-2</v>
      </c>
      <c r="AP348" s="4">
        <f t="shared" si="236"/>
        <v>3.5319190625345942E-2</v>
      </c>
      <c r="AQ348" s="4">
        <f t="shared" si="236"/>
        <v>2.3969442072658165E-2</v>
      </c>
      <c r="AR348" s="4">
        <f t="shared" si="236"/>
        <v>1.6202243558389728E-2</v>
      </c>
    </row>
    <row r="349" spans="1:44" x14ac:dyDescent="0.25">
      <c r="A349" s="24" t="s">
        <v>73</v>
      </c>
      <c r="B349" s="45">
        <f>'Parameter Input'!$L$185</f>
        <v>0.8</v>
      </c>
      <c r="C349" s="46">
        <f>'Parameter Input'!$M$185</f>
        <v>7.0000000000000007E-2</v>
      </c>
      <c r="D349" s="1" t="s">
        <v>57</v>
      </c>
      <c r="L349" s="54">
        <f>'Parameter Input'!$O$185</f>
        <v>17</v>
      </c>
      <c r="M349" s="37">
        <v>0</v>
      </c>
      <c r="N349" s="37">
        <v>1</v>
      </c>
      <c r="O349" s="37">
        <f>'Parameter Input'!$P$185</f>
        <v>0.9</v>
      </c>
      <c r="P349" s="55">
        <f>'Parameter Input'!$Q$185</f>
        <v>0.4</v>
      </c>
      <c r="Q349" s="4">
        <f t="shared" si="238"/>
        <v>0.99780374543478534</v>
      </c>
      <c r="R349" s="4">
        <f t="shared" si="238"/>
        <v>0.99685359315256394</v>
      </c>
      <c r="S349" s="4">
        <f t="shared" si="238"/>
        <v>0.99549347132349975</v>
      </c>
      <c r="T349" s="4">
        <f t="shared" si="238"/>
        <v>0.99354772139898062</v>
      </c>
      <c r="U349" s="4">
        <f t="shared" si="238"/>
        <v>0.99076681540580536</v>
      </c>
      <c r="V349" s="4">
        <f t="shared" si="238"/>
        <v>0.9867978615748374</v>
      </c>
      <c r="W349" s="4">
        <f t="shared" si="238"/>
        <v>0.98114509762858249</v>
      </c>
      <c r="X349" s="4">
        <f t="shared" si="238"/>
        <v>0.97311898315872036</v>
      </c>
      <c r="Y349" s="4">
        <f t="shared" si="238"/>
        <v>0.96177484161592774</v>
      </c>
      <c r="Z349" s="4">
        <f t="shared" si="238"/>
        <v>0.94584787155511363</v>
      </c>
      <c r="AA349" s="4">
        <f t="shared" si="238"/>
        <v>0.92370360150141495</v>
      </c>
      <c r="AB349" s="4">
        <f t="shared" si="238"/>
        <v>0.89334463567658451</v>
      </c>
      <c r="AC349" s="4">
        <f t="shared" si="238"/>
        <v>0.85254543874327005</v>
      </c>
      <c r="AD349" s="4">
        <f t="shared" si="238"/>
        <v>0.79921300652623883</v>
      </c>
      <c r="AE349" s="4">
        <f t="shared" si="238"/>
        <v>0.73204982249993378</v>
      </c>
      <c r="AF349" s="4">
        <f t="shared" si="238"/>
        <v>0.65145592958786691</v>
      </c>
      <c r="AG349" s="4">
        <f t="shared" si="235"/>
        <v>0.56032247880849573</v>
      </c>
      <c r="AH349" s="4">
        <f t="shared" si="235"/>
        <v>0.46411326873185343</v>
      </c>
      <c r="AI349" s="4">
        <f t="shared" si="235"/>
        <v>0.36979727595523937</v>
      </c>
      <c r="AJ349" s="4">
        <f t="shared" si="236"/>
        <v>0.28393948637231203</v>
      </c>
      <c r="AK349" s="4">
        <f t="shared" si="236"/>
        <v>0.21097259161117732</v>
      </c>
      <c r="AL349" s="4">
        <f t="shared" si="236"/>
        <v>0.15253917653798199</v>
      </c>
      <c r="AM349" s="4">
        <f t="shared" si="236"/>
        <v>0.10795188737709993</v>
      </c>
      <c r="AN349" s="4">
        <f t="shared" si="236"/>
        <v>7.5176653938091809E-2</v>
      </c>
      <c r="AO349" s="4">
        <f t="shared" si="236"/>
        <v>5.1742836177502194E-2</v>
      </c>
      <c r="AP349" s="4">
        <f t="shared" si="236"/>
        <v>3.5319190625345942E-2</v>
      </c>
      <c r="AQ349" s="4">
        <f t="shared" si="236"/>
        <v>2.3969442072658165E-2</v>
      </c>
      <c r="AR349" s="4">
        <f t="shared" si="236"/>
        <v>1.6202243558389728E-2</v>
      </c>
    </row>
    <row r="350" spans="1:44" ht="15.75" thickBot="1" x14ac:dyDescent="0.3">
      <c r="A350" s="24" t="s">
        <v>64</v>
      </c>
      <c r="B350" s="49">
        <f>'Parameter Input'!B184</f>
        <v>120000</v>
      </c>
      <c r="C350" s="50">
        <f>'Parameter Input'!C184</f>
        <v>120000</v>
      </c>
      <c r="D350" s="1" t="s">
        <v>65</v>
      </c>
      <c r="L350" s="56">
        <f>'Parameter Input'!E184</f>
        <v>17</v>
      </c>
      <c r="M350" s="57">
        <v>0</v>
      </c>
      <c r="N350" s="57">
        <v>1</v>
      </c>
      <c r="O350" s="57">
        <f>'Parameter Input'!F184</f>
        <v>0.9</v>
      </c>
      <c r="P350" s="58">
        <f>'Parameter Input'!G184</f>
        <v>0.4</v>
      </c>
      <c r="Q350" s="4">
        <f t="shared" si="238"/>
        <v>0.99780374543478534</v>
      </c>
      <c r="R350" s="4">
        <f t="shared" si="238"/>
        <v>0.99685359315256394</v>
      </c>
      <c r="S350" s="4">
        <f t="shared" si="238"/>
        <v>0.99549347132349975</v>
      </c>
      <c r="T350" s="4">
        <f t="shared" si="238"/>
        <v>0.99354772139898062</v>
      </c>
      <c r="U350" s="4">
        <f t="shared" si="238"/>
        <v>0.99076681540580536</v>
      </c>
      <c r="V350" s="4">
        <f t="shared" si="238"/>
        <v>0.9867978615748374</v>
      </c>
      <c r="W350" s="4">
        <f t="shared" si="238"/>
        <v>0.98114509762858249</v>
      </c>
      <c r="X350" s="4">
        <f t="shared" si="238"/>
        <v>0.97311898315872036</v>
      </c>
      <c r="Y350" s="4">
        <f t="shared" si="238"/>
        <v>0.96177484161592774</v>
      </c>
      <c r="Z350" s="4">
        <f t="shared" si="238"/>
        <v>0.94584787155511363</v>
      </c>
      <c r="AA350" s="4">
        <f t="shared" si="238"/>
        <v>0.92370360150141495</v>
      </c>
      <c r="AB350" s="4">
        <f t="shared" si="238"/>
        <v>0.89334463567658451</v>
      </c>
      <c r="AC350" s="4">
        <f t="shared" si="238"/>
        <v>0.85254543874327005</v>
      </c>
      <c r="AD350" s="4">
        <f t="shared" si="238"/>
        <v>0.79921300652623883</v>
      </c>
      <c r="AE350" s="4">
        <f t="shared" si="238"/>
        <v>0.73204982249993378</v>
      </c>
      <c r="AF350" s="4">
        <f t="shared" si="238"/>
        <v>0.65145592958786691</v>
      </c>
      <c r="AG350" s="4">
        <f t="shared" si="235"/>
        <v>0.56032247880849573</v>
      </c>
      <c r="AH350" s="4">
        <f t="shared" si="235"/>
        <v>0.46411326873185343</v>
      </c>
      <c r="AI350" s="4">
        <f t="shared" si="235"/>
        <v>0.36979727595523937</v>
      </c>
      <c r="AJ350" s="4">
        <f t="shared" si="236"/>
        <v>0.28393948637231203</v>
      </c>
      <c r="AK350" s="4">
        <f t="shared" si="236"/>
        <v>0.21097259161117732</v>
      </c>
      <c r="AL350" s="4">
        <f t="shared" si="236"/>
        <v>0.15253917653798199</v>
      </c>
      <c r="AM350" s="4">
        <f t="shared" si="236"/>
        <v>0.10795188737709993</v>
      </c>
      <c r="AN350" s="4">
        <f t="shared" si="236"/>
        <v>7.5176653938091809E-2</v>
      </c>
      <c r="AO350" s="4">
        <f t="shared" si="236"/>
        <v>5.1742836177502194E-2</v>
      </c>
      <c r="AP350" s="4">
        <f t="shared" si="236"/>
        <v>3.5319190625345942E-2</v>
      </c>
      <c r="AQ350" s="4">
        <f t="shared" si="236"/>
        <v>2.3969442072658165E-2</v>
      </c>
      <c r="AR350" s="4">
        <f t="shared" si="236"/>
        <v>1.6202243558389728E-2</v>
      </c>
    </row>
    <row r="351" spans="1:44" x14ac:dyDescent="0.25">
      <c r="A351" s="25"/>
      <c r="B351" s="40"/>
    </row>
    <row r="352" spans="1:44" ht="15.75" thickBot="1" x14ac:dyDescent="0.3"/>
    <row r="353" spans="1:29" ht="15.75" thickBot="1" x14ac:dyDescent="0.3">
      <c r="A353" s="26" t="s">
        <v>208</v>
      </c>
      <c r="B353" s="27">
        <v>2023</v>
      </c>
      <c r="C353" s="27">
        <v>2024</v>
      </c>
      <c r="D353" s="27">
        <v>2025</v>
      </c>
      <c r="E353" s="27">
        <v>2026</v>
      </c>
      <c r="F353" s="27">
        <v>2027</v>
      </c>
      <c r="G353" s="27">
        <v>2028</v>
      </c>
      <c r="H353" s="27">
        <v>2029</v>
      </c>
      <c r="I353" s="27">
        <v>2030</v>
      </c>
      <c r="J353" s="27">
        <v>2031</v>
      </c>
      <c r="K353" s="27">
        <v>2032</v>
      </c>
      <c r="L353" s="27">
        <v>2033</v>
      </c>
      <c r="M353" s="27">
        <v>2034</v>
      </c>
      <c r="N353" s="27">
        <v>2035</v>
      </c>
      <c r="O353" s="27">
        <v>2036</v>
      </c>
      <c r="P353" s="27">
        <v>2037</v>
      </c>
      <c r="Q353" s="27">
        <v>2038</v>
      </c>
      <c r="R353" s="27">
        <v>2039</v>
      </c>
      <c r="S353" s="27">
        <v>2040</v>
      </c>
      <c r="T353" s="27">
        <v>2041</v>
      </c>
      <c r="U353" s="27">
        <v>2042</v>
      </c>
      <c r="V353" s="27">
        <v>2043</v>
      </c>
      <c r="W353" s="27">
        <v>2044</v>
      </c>
      <c r="X353" s="27">
        <v>2045</v>
      </c>
      <c r="Y353" s="27">
        <v>2046</v>
      </c>
      <c r="Z353" s="27">
        <v>2047</v>
      </c>
      <c r="AA353" s="27">
        <v>2048</v>
      </c>
      <c r="AB353" s="27">
        <v>2049</v>
      </c>
      <c r="AC353" s="28">
        <v>2050</v>
      </c>
    </row>
    <row r="354" spans="1:29" x14ac:dyDescent="0.25">
      <c r="A354" s="29" t="str">
        <f t="shared" ref="A354:A363" si="239">A334</f>
        <v>Capex vehicle</v>
      </c>
      <c r="B354" s="62">
        <f t="shared" ref="B354:B363" si="240">$B334+($C334-$B334)*(1-Q334)</f>
        <v>29973644.945217423</v>
      </c>
      <c r="C354" s="62">
        <f t="shared" ref="C354:C363" si="241">$B334+($C334-$B334)*(1-R334)</f>
        <v>29962243.117830768</v>
      </c>
      <c r="D354" s="62">
        <f t="shared" ref="D354:D363" si="242">$B334+($C334-$B334)*(1-S334)</f>
        <v>29945921.655881997</v>
      </c>
      <c r="E354" s="62">
        <f t="shared" ref="E354:E363" si="243">$B334+($C334-$B334)*(1-T334)</f>
        <v>29922572.656787768</v>
      </c>
      <c r="F354" s="62">
        <f t="shared" ref="F354:F363" si="244">$B334+($C334-$B334)*(1-U334)</f>
        <v>29889201.784869663</v>
      </c>
      <c r="G354" s="62">
        <f t="shared" ref="G354:G363" si="245">$B334+($C334-$B334)*(1-V334)</f>
        <v>29841574.338898048</v>
      </c>
      <c r="H354" s="62">
        <f t="shared" ref="H354:H363" si="246">$B334+($C334-$B334)*(1-W334)</f>
        <v>29773741.171542991</v>
      </c>
      <c r="I354" s="62">
        <f t="shared" ref="I354:I363" si="247">$B334+($C334-$B334)*(1-X334)</f>
        <v>29677427.797904644</v>
      </c>
      <c r="J354" s="62">
        <f t="shared" ref="J354:J363" si="248">$B334+($C334-$B334)*(1-Y334)</f>
        <v>29541298.099391133</v>
      </c>
      <c r="K354" s="62">
        <f t="shared" ref="K354:K363" si="249">$B334+($C334-$B334)*(1-Z334)</f>
        <v>29350174.458661363</v>
      </c>
      <c r="L354" s="62">
        <f t="shared" ref="L354:L363" si="250">$B334+($C334-$B334)*(1-AA334)</f>
        <v>29084443.218016978</v>
      </c>
      <c r="M354" s="62">
        <f t="shared" ref="M354:M363" si="251">$B334+($C334-$B334)*(1-AB334)</f>
        <v>28720135.628119014</v>
      </c>
      <c r="N354" s="62">
        <f t="shared" ref="N354:N363" si="252">$B334+($C334-$B334)*(1-AC334)</f>
        <v>28230545.26491924</v>
      </c>
      <c r="O354" s="62">
        <f t="shared" ref="O354:O363" si="253">$B334+($C334-$B334)*(1-AD334)</f>
        <v>27590556.078314867</v>
      </c>
      <c r="P354" s="62">
        <f t="shared" ref="P354:P363" si="254">$B334+($C334-$B334)*(1-AE334)</f>
        <v>26784597.869999204</v>
      </c>
      <c r="Q354" s="62">
        <f t="shared" ref="Q354:Q363" si="255">$B334+($C334-$B334)*(1-AF334)</f>
        <v>25817471.155054402</v>
      </c>
      <c r="R354" s="62">
        <f t="shared" ref="R354:R363" si="256">$B334+($C334-$B334)*(1-AG334)</f>
        <v>24723869.74570195</v>
      </c>
      <c r="S354" s="62">
        <f t="shared" ref="S354:S363" si="257">$B334+($C334-$B334)*(1-AH334)</f>
        <v>23569359.224782243</v>
      </c>
      <c r="T354" s="62">
        <f t="shared" ref="T354:T363" si="258">$B334+($C334-$B334)*(1-AI334)</f>
        <v>22437567.311462872</v>
      </c>
      <c r="U354" s="62">
        <f t="shared" ref="U354:U363" si="259">$B334+($C334-$B334)*(1-AJ334)</f>
        <v>21407273.836467743</v>
      </c>
      <c r="V354" s="62">
        <f t="shared" ref="V354:V363" si="260">$B334+($C334-$B334)*(1-AK334)</f>
        <v>20531671.099334128</v>
      </c>
      <c r="W354" s="62">
        <f t="shared" ref="W354:W363" si="261">$B334+($C334-$B334)*(1-AL334)</f>
        <v>19830470.118455783</v>
      </c>
      <c r="X354" s="62">
        <f t="shared" ref="X354:X363" si="262">$B334+($C334-$B334)*(1-AM334)</f>
        <v>19295422.648525201</v>
      </c>
      <c r="Y354" s="62">
        <f t="shared" ref="Y354:Y363" si="263">$B334+($C334-$B334)*(1-AN334)</f>
        <v>18902119.8472571</v>
      </c>
      <c r="Z354" s="62">
        <f t="shared" ref="Z354:Z363" si="264">$B334+($C334-$B334)*(1-AO334)</f>
        <v>18620914.034130026</v>
      </c>
      <c r="AA354" s="62">
        <f t="shared" ref="AA354:AA363" si="265">$B334+($C334-$B334)*(1-AP334)</f>
        <v>18423830.287504151</v>
      </c>
      <c r="AB354" s="62">
        <f t="shared" ref="AB354:AB363" si="266">$B334+($C334-$B334)*(1-AQ334)</f>
        <v>18287633.304871898</v>
      </c>
      <c r="AC354" s="62">
        <f t="shared" ref="AC354:AC363" si="267">$B334+($C334-$B334)*(1-AR334)</f>
        <v>18194426.922700677</v>
      </c>
    </row>
    <row r="355" spans="1:29" x14ac:dyDescent="0.25">
      <c r="A355" s="30" t="str">
        <f t="shared" si="239"/>
        <v>Residual value (vehicle)</v>
      </c>
      <c r="B355" s="62">
        <f t="shared" si="240"/>
        <v>-1500658.8763695643</v>
      </c>
      <c r="C355" s="62">
        <f t="shared" si="241"/>
        <v>-1500943.9220542307</v>
      </c>
      <c r="D355" s="62">
        <f t="shared" si="242"/>
        <v>-1501351.95860295</v>
      </c>
      <c r="E355" s="62">
        <f t="shared" si="243"/>
        <v>-1501935.6835803059</v>
      </c>
      <c r="F355" s="62">
        <f t="shared" si="244"/>
        <v>-1502769.9553782584</v>
      </c>
      <c r="G355" s="62">
        <f t="shared" si="245"/>
        <v>-1503960.6415275487</v>
      </c>
      <c r="H355" s="62">
        <f t="shared" si="246"/>
        <v>-1505656.4707114252</v>
      </c>
      <c r="I355" s="62">
        <f t="shared" si="247"/>
        <v>-1508064.3050523838</v>
      </c>
      <c r="J355" s="62">
        <f t="shared" si="248"/>
        <v>-1511467.5475152216</v>
      </c>
      <c r="K355" s="62">
        <f t="shared" si="249"/>
        <v>-1516245.6385334658</v>
      </c>
      <c r="L355" s="62">
        <f t="shared" si="250"/>
        <v>-1522888.9195495755</v>
      </c>
      <c r="M355" s="62">
        <f t="shared" si="251"/>
        <v>-1531996.6092970246</v>
      </c>
      <c r="N355" s="62">
        <f t="shared" si="252"/>
        <v>-1544236.368377019</v>
      </c>
      <c r="O355" s="62">
        <f t="shared" si="253"/>
        <v>-1560236.0980421284</v>
      </c>
      <c r="P355" s="62">
        <f t="shared" si="254"/>
        <v>-1580385.0532500199</v>
      </c>
      <c r="Q355" s="62">
        <f t="shared" si="255"/>
        <v>-1604563.22112364</v>
      </c>
      <c r="R355" s="62">
        <f t="shared" si="256"/>
        <v>-1631903.2563574512</v>
      </c>
      <c r="S355" s="62">
        <f t="shared" si="257"/>
        <v>-1660766.019380444</v>
      </c>
      <c r="T355" s="62">
        <f t="shared" si="258"/>
        <v>-1689060.8172134282</v>
      </c>
      <c r="U355" s="62">
        <f t="shared" si="259"/>
        <v>-1714818.1540883065</v>
      </c>
      <c r="V355" s="62">
        <f t="shared" si="260"/>
        <v>-1736708.2225166468</v>
      </c>
      <c r="W355" s="62">
        <f t="shared" si="261"/>
        <v>-1754238.2470386054</v>
      </c>
      <c r="X355" s="62">
        <f t="shared" si="262"/>
        <v>-1767614.43378687</v>
      </c>
      <c r="Y355" s="62">
        <f t="shared" si="263"/>
        <v>-1777447.0038185725</v>
      </c>
      <c r="Z355" s="62">
        <f t="shared" si="264"/>
        <v>-1784477.1491467494</v>
      </c>
      <c r="AA355" s="62">
        <f t="shared" si="265"/>
        <v>-1789404.2428123963</v>
      </c>
      <c r="AB355" s="62">
        <f t="shared" si="266"/>
        <v>-1792809.1673782025</v>
      </c>
      <c r="AC355" s="62">
        <f t="shared" si="267"/>
        <v>-1795139.3269324831</v>
      </c>
    </row>
    <row r="356" spans="1:29" x14ac:dyDescent="0.25">
      <c r="A356" s="30" t="str">
        <f t="shared" si="239"/>
        <v>Capex costumization</v>
      </c>
      <c r="B356" s="62">
        <f t="shared" si="240"/>
        <v>1000000</v>
      </c>
      <c r="C356" s="62">
        <f t="shared" si="241"/>
        <v>1000000</v>
      </c>
      <c r="D356" s="62">
        <f t="shared" si="242"/>
        <v>1000000</v>
      </c>
      <c r="E356" s="62">
        <f t="shared" si="243"/>
        <v>1000000</v>
      </c>
      <c r="F356" s="62">
        <f t="shared" si="244"/>
        <v>1000000</v>
      </c>
      <c r="G356" s="62">
        <f t="shared" si="245"/>
        <v>1000000</v>
      </c>
      <c r="H356" s="62">
        <f t="shared" si="246"/>
        <v>1000000</v>
      </c>
      <c r="I356" s="62">
        <f t="shared" si="247"/>
        <v>1000000</v>
      </c>
      <c r="J356" s="62">
        <f t="shared" si="248"/>
        <v>1000000</v>
      </c>
      <c r="K356" s="62">
        <f t="shared" si="249"/>
        <v>1000000</v>
      </c>
      <c r="L356" s="62">
        <f t="shared" si="250"/>
        <v>1000000</v>
      </c>
      <c r="M356" s="62">
        <f t="shared" si="251"/>
        <v>1000000</v>
      </c>
      <c r="N356" s="62">
        <f t="shared" si="252"/>
        <v>1000000</v>
      </c>
      <c r="O356" s="62">
        <f t="shared" si="253"/>
        <v>1000000</v>
      </c>
      <c r="P356" s="62">
        <f t="shared" si="254"/>
        <v>1000000</v>
      </c>
      <c r="Q356" s="62">
        <f t="shared" si="255"/>
        <v>1000000</v>
      </c>
      <c r="R356" s="62">
        <f t="shared" si="256"/>
        <v>1000000</v>
      </c>
      <c r="S356" s="62">
        <f t="shared" si="257"/>
        <v>1000000</v>
      </c>
      <c r="T356" s="62">
        <f t="shared" si="258"/>
        <v>1000000</v>
      </c>
      <c r="U356" s="62">
        <f t="shared" si="259"/>
        <v>1000000</v>
      </c>
      <c r="V356" s="62">
        <f t="shared" si="260"/>
        <v>1000000</v>
      </c>
      <c r="W356" s="62">
        <f t="shared" si="261"/>
        <v>1000000</v>
      </c>
      <c r="X356" s="62">
        <f t="shared" si="262"/>
        <v>1000000</v>
      </c>
      <c r="Y356" s="62">
        <f t="shared" si="263"/>
        <v>1000000</v>
      </c>
      <c r="Z356" s="62">
        <f t="shared" si="264"/>
        <v>1000000</v>
      </c>
      <c r="AA356" s="62">
        <f t="shared" si="265"/>
        <v>1000000</v>
      </c>
      <c r="AB356" s="62">
        <f t="shared" si="266"/>
        <v>1000000</v>
      </c>
      <c r="AC356" s="62">
        <f t="shared" si="267"/>
        <v>1000000</v>
      </c>
    </row>
    <row r="357" spans="1:29" x14ac:dyDescent="0.25">
      <c r="A357" s="30" t="str">
        <f t="shared" si="239"/>
        <v>Residual value (costumization)</v>
      </c>
      <c r="B357" s="62">
        <f t="shared" si="240"/>
        <v>-100000</v>
      </c>
      <c r="C357" s="62">
        <f t="shared" si="241"/>
        <v>-100000</v>
      </c>
      <c r="D357" s="62">
        <f t="shared" si="242"/>
        <v>-100000</v>
      </c>
      <c r="E357" s="62">
        <f t="shared" si="243"/>
        <v>-100000</v>
      </c>
      <c r="F357" s="62">
        <f t="shared" si="244"/>
        <v>-100000</v>
      </c>
      <c r="G357" s="62">
        <f t="shared" si="245"/>
        <v>-100000</v>
      </c>
      <c r="H357" s="62">
        <f t="shared" si="246"/>
        <v>-100000</v>
      </c>
      <c r="I357" s="62">
        <f t="shared" si="247"/>
        <v>-100000</v>
      </c>
      <c r="J357" s="62">
        <f t="shared" si="248"/>
        <v>-100000</v>
      </c>
      <c r="K357" s="62">
        <f t="shared" si="249"/>
        <v>-100000</v>
      </c>
      <c r="L357" s="62">
        <f t="shared" si="250"/>
        <v>-100000</v>
      </c>
      <c r="M357" s="62">
        <f t="shared" si="251"/>
        <v>-100000</v>
      </c>
      <c r="N357" s="62">
        <f t="shared" si="252"/>
        <v>-100000</v>
      </c>
      <c r="O357" s="62">
        <f t="shared" si="253"/>
        <v>-100000</v>
      </c>
      <c r="P357" s="62">
        <f t="shared" si="254"/>
        <v>-100000</v>
      </c>
      <c r="Q357" s="62">
        <f t="shared" si="255"/>
        <v>-100000</v>
      </c>
      <c r="R357" s="62">
        <f t="shared" si="256"/>
        <v>-100000</v>
      </c>
      <c r="S357" s="62">
        <f t="shared" si="257"/>
        <v>-100000</v>
      </c>
      <c r="T357" s="62">
        <f t="shared" si="258"/>
        <v>-100000</v>
      </c>
      <c r="U357" s="62">
        <f t="shared" si="259"/>
        <v>-100000</v>
      </c>
      <c r="V357" s="62">
        <f t="shared" si="260"/>
        <v>-100000</v>
      </c>
      <c r="W357" s="62">
        <f t="shared" si="261"/>
        <v>-100000</v>
      </c>
      <c r="X357" s="62">
        <f t="shared" si="262"/>
        <v>-100000</v>
      </c>
      <c r="Y357" s="62">
        <f t="shared" si="263"/>
        <v>-100000</v>
      </c>
      <c r="Z357" s="62">
        <f t="shared" si="264"/>
        <v>-100000</v>
      </c>
      <c r="AA357" s="62">
        <f t="shared" si="265"/>
        <v>-100000</v>
      </c>
      <c r="AB357" s="62">
        <f t="shared" si="266"/>
        <v>-100000</v>
      </c>
      <c r="AC357" s="62">
        <f t="shared" si="267"/>
        <v>-100000</v>
      </c>
    </row>
    <row r="358" spans="1:29" x14ac:dyDescent="0.25">
      <c r="A358" s="30" t="str">
        <f t="shared" si="239"/>
        <v>WACC</v>
      </c>
      <c r="B358" s="62">
        <f t="shared" si="240"/>
        <v>0.06</v>
      </c>
      <c r="C358" s="62">
        <f t="shared" si="241"/>
        <v>0.06</v>
      </c>
      <c r="D358" s="62">
        <f t="shared" si="242"/>
        <v>0.06</v>
      </c>
      <c r="E358" s="62">
        <f t="shared" si="243"/>
        <v>0.06</v>
      </c>
      <c r="F358" s="62">
        <f t="shared" si="244"/>
        <v>0.06</v>
      </c>
      <c r="G358" s="62">
        <f t="shared" si="245"/>
        <v>0.06</v>
      </c>
      <c r="H358" s="62">
        <f t="shared" si="246"/>
        <v>0.06</v>
      </c>
      <c r="I358" s="62">
        <f t="shared" si="247"/>
        <v>0.06</v>
      </c>
      <c r="J358" s="62">
        <f t="shared" si="248"/>
        <v>0.06</v>
      </c>
      <c r="K358" s="62">
        <f t="shared" si="249"/>
        <v>0.06</v>
      </c>
      <c r="L358" s="62">
        <f t="shared" si="250"/>
        <v>0.06</v>
      </c>
      <c r="M358" s="62">
        <f t="shared" si="251"/>
        <v>0.06</v>
      </c>
      <c r="N358" s="62">
        <f t="shared" si="252"/>
        <v>0.06</v>
      </c>
      <c r="O358" s="62">
        <f t="shared" si="253"/>
        <v>0.06</v>
      </c>
      <c r="P358" s="62">
        <f t="shared" si="254"/>
        <v>0.06</v>
      </c>
      <c r="Q358" s="62">
        <f t="shared" si="255"/>
        <v>0.06</v>
      </c>
      <c r="R358" s="62">
        <f t="shared" si="256"/>
        <v>0.06</v>
      </c>
      <c r="S358" s="62">
        <f t="shared" si="257"/>
        <v>0.06</v>
      </c>
      <c r="T358" s="62">
        <f t="shared" si="258"/>
        <v>0.06</v>
      </c>
      <c r="U358" s="62">
        <f t="shared" si="259"/>
        <v>0.06</v>
      </c>
      <c r="V358" s="62">
        <f t="shared" si="260"/>
        <v>0.06</v>
      </c>
      <c r="W358" s="62">
        <f t="shared" si="261"/>
        <v>0.06</v>
      </c>
      <c r="X358" s="62">
        <f t="shared" si="262"/>
        <v>0.06</v>
      </c>
      <c r="Y358" s="62">
        <f t="shared" si="263"/>
        <v>0.06</v>
      </c>
      <c r="Z358" s="62">
        <f t="shared" si="264"/>
        <v>0.06</v>
      </c>
      <c r="AA358" s="62">
        <f t="shared" si="265"/>
        <v>0.06</v>
      </c>
      <c r="AB358" s="62">
        <f t="shared" si="266"/>
        <v>0.06</v>
      </c>
      <c r="AC358" s="62">
        <f t="shared" si="267"/>
        <v>0.06</v>
      </c>
    </row>
    <row r="359" spans="1:29" x14ac:dyDescent="0.25">
      <c r="A359" s="30" t="str">
        <f t="shared" si="239"/>
        <v>Opex fix (admin, crew, insurance)</v>
      </c>
      <c r="B359" s="62">
        <f t="shared" si="240"/>
        <v>1208235.294117647</v>
      </c>
      <c r="C359" s="62">
        <f t="shared" si="241"/>
        <v>1208235.294117647</v>
      </c>
      <c r="D359" s="62">
        <f t="shared" si="242"/>
        <v>1208235.294117647</v>
      </c>
      <c r="E359" s="62">
        <f t="shared" si="243"/>
        <v>1208235.294117647</v>
      </c>
      <c r="F359" s="62">
        <f t="shared" si="244"/>
        <v>1208235.294117647</v>
      </c>
      <c r="G359" s="62">
        <f t="shared" si="245"/>
        <v>1208235.294117647</v>
      </c>
      <c r="H359" s="62">
        <f t="shared" si="246"/>
        <v>1208235.294117647</v>
      </c>
      <c r="I359" s="62">
        <f t="shared" si="247"/>
        <v>1208235.294117647</v>
      </c>
      <c r="J359" s="62">
        <f t="shared" si="248"/>
        <v>1208235.294117647</v>
      </c>
      <c r="K359" s="62">
        <f t="shared" si="249"/>
        <v>1208235.294117647</v>
      </c>
      <c r="L359" s="62">
        <f t="shared" si="250"/>
        <v>1208235.294117647</v>
      </c>
      <c r="M359" s="62">
        <f t="shared" si="251"/>
        <v>1208235.294117647</v>
      </c>
      <c r="N359" s="62">
        <f t="shared" si="252"/>
        <v>1208235.294117647</v>
      </c>
      <c r="O359" s="62">
        <f t="shared" si="253"/>
        <v>1208235.294117647</v>
      </c>
      <c r="P359" s="62">
        <f t="shared" si="254"/>
        <v>1208235.294117647</v>
      </c>
      <c r="Q359" s="62">
        <f t="shared" si="255"/>
        <v>1208235.294117647</v>
      </c>
      <c r="R359" s="62">
        <f t="shared" si="256"/>
        <v>1208235.294117647</v>
      </c>
      <c r="S359" s="62">
        <f t="shared" si="257"/>
        <v>1208235.294117647</v>
      </c>
      <c r="T359" s="62">
        <f t="shared" si="258"/>
        <v>1208235.294117647</v>
      </c>
      <c r="U359" s="62">
        <f t="shared" si="259"/>
        <v>1208235.294117647</v>
      </c>
      <c r="V359" s="62">
        <f t="shared" si="260"/>
        <v>1208235.294117647</v>
      </c>
      <c r="W359" s="62">
        <f t="shared" si="261"/>
        <v>1208235.294117647</v>
      </c>
      <c r="X359" s="62">
        <f t="shared" si="262"/>
        <v>1208235.294117647</v>
      </c>
      <c r="Y359" s="62">
        <f t="shared" si="263"/>
        <v>1208235.294117647</v>
      </c>
      <c r="Z359" s="62">
        <f t="shared" si="264"/>
        <v>1208235.294117647</v>
      </c>
      <c r="AA359" s="62">
        <f t="shared" si="265"/>
        <v>1208235.294117647</v>
      </c>
      <c r="AB359" s="62">
        <f t="shared" si="266"/>
        <v>1208235.294117647</v>
      </c>
      <c r="AC359" s="62">
        <f t="shared" si="267"/>
        <v>1208235.294117647</v>
      </c>
    </row>
    <row r="360" spans="1:29" x14ac:dyDescent="0.25">
      <c r="A360" s="30" t="str">
        <f t="shared" si="239"/>
        <v>Opex maintenance &amp; repair</v>
      </c>
      <c r="B360" s="62">
        <f t="shared" si="240"/>
        <v>338823.5294117647</v>
      </c>
      <c r="C360" s="62">
        <f t="shared" si="241"/>
        <v>338823.5294117647</v>
      </c>
      <c r="D360" s="62">
        <f t="shared" si="242"/>
        <v>338823.5294117647</v>
      </c>
      <c r="E360" s="62">
        <f t="shared" si="243"/>
        <v>338823.5294117647</v>
      </c>
      <c r="F360" s="62">
        <f t="shared" si="244"/>
        <v>338823.5294117647</v>
      </c>
      <c r="G360" s="62">
        <f t="shared" si="245"/>
        <v>338823.5294117647</v>
      </c>
      <c r="H360" s="62">
        <f t="shared" si="246"/>
        <v>338823.5294117647</v>
      </c>
      <c r="I360" s="62">
        <f t="shared" si="247"/>
        <v>338823.5294117647</v>
      </c>
      <c r="J360" s="62">
        <f t="shared" si="248"/>
        <v>338823.5294117647</v>
      </c>
      <c r="K360" s="62">
        <f t="shared" si="249"/>
        <v>338823.5294117647</v>
      </c>
      <c r="L360" s="62">
        <f t="shared" si="250"/>
        <v>338823.5294117647</v>
      </c>
      <c r="M360" s="62">
        <f t="shared" si="251"/>
        <v>338823.5294117647</v>
      </c>
      <c r="N360" s="62">
        <f t="shared" si="252"/>
        <v>338823.5294117647</v>
      </c>
      <c r="O360" s="62">
        <f t="shared" si="253"/>
        <v>338823.5294117647</v>
      </c>
      <c r="P360" s="62">
        <f t="shared" si="254"/>
        <v>338823.5294117647</v>
      </c>
      <c r="Q360" s="62">
        <f t="shared" si="255"/>
        <v>338823.5294117647</v>
      </c>
      <c r="R360" s="62">
        <f t="shared" si="256"/>
        <v>338823.5294117647</v>
      </c>
      <c r="S360" s="62">
        <f t="shared" si="257"/>
        <v>338823.5294117647</v>
      </c>
      <c r="T360" s="62">
        <f t="shared" si="258"/>
        <v>338823.5294117647</v>
      </c>
      <c r="U360" s="62">
        <f t="shared" si="259"/>
        <v>338823.5294117647</v>
      </c>
      <c r="V360" s="62">
        <f t="shared" si="260"/>
        <v>338823.5294117647</v>
      </c>
      <c r="W360" s="62">
        <f t="shared" si="261"/>
        <v>338823.5294117647</v>
      </c>
      <c r="X360" s="62">
        <f t="shared" si="262"/>
        <v>338823.5294117647</v>
      </c>
      <c r="Y360" s="62">
        <f t="shared" si="263"/>
        <v>338823.5294117647</v>
      </c>
      <c r="Z360" s="62">
        <f t="shared" si="264"/>
        <v>338823.5294117647</v>
      </c>
      <c r="AA360" s="62">
        <f t="shared" si="265"/>
        <v>338823.5294117647</v>
      </c>
      <c r="AB360" s="62">
        <f t="shared" si="266"/>
        <v>338823.5294117647</v>
      </c>
      <c r="AC360" s="62">
        <f t="shared" si="267"/>
        <v>338823.5294117647</v>
      </c>
    </row>
    <row r="361" spans="1:29" x14ac:dyDescent="0.25">
      <c r="A361" s="30" t="str">
        <f t="shared" si="239"/>
        <v>Opex var (mode-fees)</v>
      </c>
      <c r="B361" s="62">
        <f t="shared" si="240"/>
        <v>0.81280569096848254</v>
      </c>
      <c r="C361" s="62">
        <f t="shared" si="241"/>
        <v>0.81280569096848254</v>
      </c>
      <c r="D361" s="62">
        <f t="shared" si="242"/>
        <v>0.81280569096848254</v>
      </c>
      <c r="E361" s="62">
        <f t="shared" si="243"/>
        <v>0.81280569096848254</v>
      </c>
      <c r="F361" s="62">
        <f t="shared" si="244"/>
        <v>0.81280569096848254</v>
      </c>
      <c r="G361" s="62">
        <f t="shared" si="245"/>
        <v>0.81280569096848254</v>
      </c>
      <c r="H361" s="62">
        <f t="shared" si="246"/>
        <v>0.81280569096848254</v>
      </c>
      <c r="I361" s="62">
        <f t="shared" si="247"/>
        <v>0.81280569096848254</v>
      </c>
      <c r="J361" s="62">
        <f t="shared" si="248"/>
        <v>0.81280569096848254</v>
      </c>
      <c r="K361" s="62">
        <f t="shared" si="249"/>
        <v>0.81280569096848254</v>
      </c>
      <c r="L361" s="62">
        <f t="shared" si="250"/>
        <v>0.81280569096848254</v>
      </c>
      <c r="M361" s="62">
        <f t="shared" si="251"/>
        <v>0.81280569096848254</v>
      </c>
      <c r="N361" s="62">
        <f t="shared" si="252"/>
        <v>0.81280569096848254</v>
      </c>
      <c r="O361" s="62">
        <f t="shared" si="253"/>
        <v>0.81280569096848254</v>
      </c>
      <c r="P361" s="62">
        <f t="shared" si="254"/>
        <v>0.81280569096848254</v>
      </c>
      <c r="Q361" s="62">
        <f t="shared" si="255"/>
        <v>0.81280569096848254</v>
      </c>
      <c r="R361" s="62">
        <f t="shared" si="256"/>
        <v>0.81280569096848254</v>
      </c>
      <c r="S361" s="62">
        <f t="shared" si="257"/>
        <v>0.81280569096848254</v>
      </c>
      <c r="T361" s="62">
        <f t="shared" si="258"/>
        <v>0.81280569096848254</v>
      </c>
      <c r="U361" s="62">
        <f t="shared" si="259"/>
        <v>0.81280569096848254</v>
      </c>
      <c r="V361" s="62">
        <f t="shared" si="260"/>
        <v>0.81280569096848254</v>
      </c>
      <c r="W361" s="62">
        <f t="shared" si="261"/>
        <v>0.81280569096848254</v>
      </c>
      <c r="X361" s="62">
        <f t="shared" si="262"/>
        <v>0.81280569096848254</v>
      </c>
      <c r="Y361" s="62">
        <f t="shared" si="263"/>
        <v>0.81280569096848254</v>
      </c>
      <c r="Z361" s="62">
        <f t="shared" si="264"/>
        <v>0.81280569096848254</v>
      </c>
      <c r="AA361" s="62">
        <f t="shared" si="265"/>
        <v>0.81280569096848254</v>
      </c>
      <c r="AB361" s="62">
        <f t="shared" si="266"/>
        <v>0.81280569096848254</v>
      </c>
      <c r="AC361" s="62">
        <f t="shared" si="267"/>
        <v>0.81280569096848254</v>
      </c>
    </row>
    <row r="362" spans="1:29" x14ac:dyDescent="0.25">
      <c r="A362" s="30" t="str">
        <f t="shared" si="239"/>
        <v>Fuel Economy</v>
      </c>
      <c r="B362" s="62">
        <f t="shared" si="240"/>
        <v>588.84626218043502</v>
      </c>
      <c r="C362" s="62">
        <f t="shared" si="241"/>
        <v>588.7797515206795</v>
      </c>
      <c r="D362" s="62">
        <f t="shared" si="242"/>
        <v>588.68454299264499</v>
      </c>
      <c r="E362" s="62">
        <f t="shared" si="243"/>
        <v>588.54834049792862</v>
      </c>
      <c r="F362" s="62">
        <f t="shared" si="244"/>
        <v>588.35367707840635</v>
      </c>
      <c r="G362" s="62">
        <f t="shared" si="245"/>
        <v>588.07585031023859</v>
      </c>
      <c r="H362" s="62">
        <f t="shared" si="246"/>
        <v>587.68015683400074</v>
      </c>
      <c r="I362" s="62">
        <f t="shared" si="247"/>
        <v>587.11832882111048</v>
      </c>
      <c r="J362" s="62">
        <f t="shared" si="248"/>
        <v>586.32423891311498</v>
      </c>
      <c r="K362" s="62">
        <f t="shared" si="249"/>
        <v>585.20935100885799</v>
      </c>
      <c r="L362" s="62">
        <f t="shared" si="250"/>
        <v>583.65925210509909</v>
      </c>
      <c r="M362" s="62">
        <f t="shared" si="251"/>
        <v>581.53412449736095</v>
      </c>
      <c r="N362" s="62">
        <f t="shared" si="252"/>
        <v>578.67818071202885</v>
      </c>
      <c r="O362" s="62">
        <f t="shared" si="253"/>
        <v>574.94491045683674</v>
      </c>
      <c r="P362" s="62">
        <f t="shared" si="254"/>
        <v>570.24348757499536</v>
      </c>
      <c r="Q362" s="62">
        <f t="shared" si="255"/>
        <v>564.60191507115064</v>
      </c>
      <c r="R362" s="62">
        <f t="shared" si="256"/>
        <v>558.22257351659471</v>
      </c>
      <c r="S362" s="62">
        <f t="shared" si="257"/>
        <v>551.48792881122972</v>
      </c>
      <c r="T362" s="62">
        <f t="shared" si="258"/>
        <v>544.8858093168667</v>
      </c>
      <c r="U362" s="62">
        <f t="shared" si="259"/>
        <v>538.87576404606182</v>
      </c>
      <c r="V362" s="62">
        <f t="shared" si="260"/>
        <v>533.76808141278241</v>
      </c>
      <c r="W362" s="62">
        <f t="shared" si="261"/>
        <v>529.67774235765876</v>
      </c>
      <c r="X362" s="62">
        <f t="shared" si="262"/>
        <v>526.55663211639694</v>
      </c>
      <c r="Y362" s="62">
        <f t="shared" si="263"/>
        <v>524.26236577566647</v>
      </c>
      <c r="Z362" s="62">
        <f t="shared" si="264"/>
        <v>522.6219985324251</v>
      </c>
      <c r="AA362" s="62">
        <f t="shared" si="265"/>
        <v>521.47234334377424</v>
      </c>
      <c r="AB362" s="62">
        <f t="shared" si="266"/>
        <v>520.67786094508608</v>
      </c>
      <c r="AC362" s="62">
        <f t="shared" si="267"/>
        <v>520.13415704908732</v>
      </c>
    </row>
    <row r="363" spans="1:29" x14ac:dyDescent="0.25">
      <c r="A363" s="30" t="str">
        <f t="shared" si="239"/>
        <v>Fuel Cost</v>
      </c>
      <c r="B363" s="62">
        <f t="shared" si="240"/>
        <v>0.18921533183108133</v>
      </c>
      <c r="C363" s="62">
        <f t="shared" si="241"/>
        <v>0.18913115990463616</v>
      </c>
      <c r="D363" s="62">
        <f t="shared" si="242"/>
        <v>0.18901066966670843</v>
      </c>
      <c r="E363" s="62">
        <f t="shared" si="243"/>
        <v>0.18883829990810047</v>
      </c>
      <c r="F363" s="62">
        <f t="shared" si="244"/>
        <v>0.18859194548777405</v>
      </c>
      <c r="G363" s="62">
        <f t="shared" si="245"/>
        <v>0.18824034449057031</v>
      </c>
      <c r="H363" s="62">
        <f t="shared" si="246"/>
        <v>0.18773957841338568</v>
      </c>
      <c r="I363" s="62">
        <f t="shared" si="247"/>
        <v>0.18702856236949611</v>
      </c>
      <c r="J363" s="62">
        <f t="shared" si="248"/>
        <v>0.18602360951573774</v>
      </c>
      <c r="K363" s="62">
        <f t="shared" si="249"/>
        <v>0.18461267383991228</v>
      </c>
      <c r="L363" s="62">
        <f t="shared" si="250"/>
        <v>0.18265096106500425</v>
      </c>
      <c r="M363" s="62">
        <f t="shared" si="251"/>
        <v>0.17996152623842626</v>
      </c>
      <c r="N363" s="62">
        <f t="shared" si="252"/>
        <v>0.17634721401969033</v>
      </c>
      <c r="O363" s="62">
        <f t="shared" si="253"/>
        <v>0.17162260971603249</v>
      </c>
      <c r="P363" s="62">
        <f t="shared" si="254"/>
        <v>0.16567276915735063</v>
      </c>
      <c r="Q363" s="62">
        <f t="shared" si="255"/>
        <v>0.15853313127713237</v>
      </c>
      <c r="R363" s="62">
        <f t="shared" si="256"/>
        <v>0.1504598168629829</v>
      </c>
      <c r="S363" s="62">
        <f t="shared" si="257"/>
        <v>0.14193685195994088</v>
      </c>
      <c r="T363" s="62">
        <f t="shared" si="258"/>
        <v>0.13358160306443201</v>
      </c>
      <c r="U363" s="62">
        <f t="shared" si="259"/>
        <v>0.12597564801412947</v>
      </c>
      <c r="V363" s="62">
        <f t="shared" si="260"/>
        <v>0.11951166933019994</v>
      </c>
      <c r="W363" s="62">
        <f t="shared" si="261"/>
        <v>0.1143351800373662</v>
      </c>
      <c r="X363" s="62">
        <f t="shared" si="262"/>
        <v>0.11038528895794403</v>
      </c>
      <c r="Y363" s="62">
        <f t="shared" si="263"/>
        <v>0.10748180223284623</v>
      </c>
      <c r="Z363" s="62">
        <f t="shared" si="264"/>
        <v>0.10540585122816921</v>
      </c>
      <c r="AA363" s="62">
        <f t="shared" si="265"/>
        <v>0.10395091614960947</v>
      </c>
      <c r="AB363" s="62">
        <f t="shared" si="266"/>
        <v>0.10294546658302588</v>
      </c>
      <c r="AC363" s="62">
        <f t="shared" si="267"/>
        <v>0.10225738734113901</v>
      </c>
    </row>
    <row r="364" spans="1:29" x14ac:dyDescent="0.25">
      <c r="A364" s="30" t="str">
        <f t="shared" ref="A364" si="268">A344</f>
        <v>Emission Cost</v>
      </c>
      <c r="B364" s="66">
        <f>$B344+($C344-$B344)*(1-Q344)</f>
        <v>0</v>
      </c>
      <c r="C364" s="66">
        <f t="shared" ref="C364:AC364" si="269">$B344+($C344-$B344)*(1-R344)</f>
        <v>0</v>
      </c>
      <c r="D364" s="66">
        <f t="shared" si="269"/>
        <v>0</v>
      </c>
      <c r="E364" s="66">
        <f t="shared" si="269"/>
        <v>0</v>
      </c>
      <c r="F364" s="66">
        <f t="shared" si="269"/>
        <v>0</v>
      </c>
      <c r="G364" s="66">
        <f t="shared" si="269"/>
        <v>0</v>
      </c>
      <c r="H364" s="66">
        <f t="shared" si="269"/>
        <v>0</v>
      </c>
      <c r="I364" s="66">
        <f t="shared" si="269"/>
        <v>0</v>
      </c>
      <c r="J364" s="66">
        <f t="shared" si="269"/>
        <v>0</v>
      </c>
      <c r="K364" s="66">
        <f t="shared" si="269"/>
        <v>0</v>
      </c>
      <c r="L364" s="66">
        <f t="shared" si="269"/>
        <v>0</v>
      </c>
      <c r="M364" s="66">
        <f t="shared" si="269"/>
        <v>0</v>
      </c>
      <c r="N364" s="66">
        <f t="shared" si="269"/>
        <v>0</v>
      </c>
      <c r="O364" s="66">
        <f t="shared" si="269"/>
        <v>0</v>
      </c>
      <c r="P364" s="66">
        <f t="shared" si="269"/>
        <v>0</v>
      </c>
      <c r="Q364" s="66">
        <f t="shared" si="269"/>
        <v>0</v>
      </c>
      <c r="R364" s="66">
        <f t="shared" si="269"/>
        <v>0</v>
      </c>
      <c r="S364" s="66">
        <f t="shared" si="269"/>
        <v>0</v>
      </c>
      <c r="T364" s="66">
        <f t="shared" si="269"/>
        <v>0</v>
      </c>
      <c r="U364" s="66">
        <f t="shared" si="269"/>
        <v>0</v>
      </c>
      <c r="V364" s="66">
        <f t="shared" si="269"/>
        <v>0</v>
      </c>
      <c r="W364" s="66">
        <f t="shared" si="269"/>
        <v>0</v>
      </c>
      <c r="X364" s="66">
        <f t="shared" si="269"/>
        <v>0</v>
      </c>
      <c r="Y364" s="66">
        <f t="shared" si="269"/>
        <v>0</v>
      </c>
      <c r="Z364" s="66">
        <f t="shared" si="269"/>
        <v>0</v>
      </c>
      <c r="AA364" s="66">
        <f t="shared" si="269"/>
        <v>0</v>
      </c>
      <c r="AB364" s="66">
        <f t="shared" si="269"/>
        <v>0</v>
      </c>
      <c r="AC364" s="66">
        <f t="shared" si="269"/>
        <v>0</v>
      </c>
    </row>
    <row r="365" spans="1:29" x14ac:dyDescent="0.25">
      <c r="A365" s="30" t="str">
        <f>A345</f>
        <v>Lifetime vehicle</v>
      </c>
      <c r="B365" s="62">
        <f>$B345+($C345-$B345)*(1-Q345)</f>
        <v>25</v>
      </c>
      <c r="C365" s="62">
        <f t="shared" ref="C365:L367" si="270">$B345+($C345-$B345)*(1-R345)</f>
        <v>25</v>
      </c>
      <c r="D365" s="62">
        <f t="shared" si="270"/>
        <v>25</v>
      </c>
      <c r="E365" s="62">
        <f t="shared" si="270"/>
        <v>25</v>
      </c>
      <c r="F365" s="62">
        <f t="shared" si="270"/>
        <v>25</v>
      </c>
      <c r="G365" s="62">
        <f t="shared" si="270"/>
        <v>25</v>
      </c>
      <c r="H365" s="62">
        <f t="shared" si="270"/>
        <v>25</v>
      </c>
      <c r="I365" s="62">
        <f t="shared" si="270"/>
        <v>25</v>
      </c>
      <c r="J365" s="62">
        <f t="shared" si="270"/>
        <v>25</v>
      </c>
      <c r="K365" s="62">
        <f t="shared" si="270"/>
        <v>25</v>
      </c>
      <c r="L365" s="62">
        <f t="shared" si="270"/>
        <v>25</v>
      </c>
      <c r="M365" s="62">
        <f t="shared" ref="M365:V367" si="271">$B345+($C345-$B345)*(1-AB345)</f>
        <v>25</v>
      </c>
      <c r="N365" s="62">
        <f t="shared" si="271"/>
        <v>25</v>
      </c>
      <c r="O365" s="62">
        <f t="shared" si="271"/>
        <v>25</v>
      </c>
      <c r="P365" s="62">
        <f t="shared" si="271"/>
        <v>25</v>
      </c>
      <c r="Q365" s="62">
        <f t="shared" si="271"/>
        <v>25</v>
      </c>
      <c r="R365" s="62">
        <f t="shared" si="271"/>
        <v>25</v>
      </c>
      <c r="S365" s="62">
        <f t="shared" si="271"/>
        <v>25</v>
      </c>
      <c r="T365" s="62">
        <f t="shared" si="271"/>
        <v>25</v>
      </c>
      <c r="U365" s="62">
        <f t="shared" si="271"/>
        <v>25</v>
      </c>
      <c r="V365" s="62">
        <f t="shared" si="271"/>
        <v>25</v>
      </c>
      <c r="W365" s="62">
        <f t="shared" ref="W365:AC367" si="272">$B345+($C345-$B345)*(1-AL345)</f>
        <v>25</v>
      </c>
      <c r="X365" s="62">
        <f t="shared" si="272"/>
        <v>25</v>
      </c>
      <c r="Y365" s="62">
        <f t="shared" si="272"/>
        <v>25</v>
      </c>
      <c r="Z365" s="62">
        <f t="shared" si="272"/>
        <v>25</v>
      </c>
      <c r="AA365" s="62">
        <f t="shared" si="272"/>
        <v>25</v>
      </c>
      <c r="AB365" s="62">
        <f t="shared" si="272"/>
        <v>25</v>
      </c>
      <c r="AC365" s="62">
        <f t="shared" si="272"/>
        <v>25</v>
      </c>
    </row>
    <row r="366" spans="1:29" x14ac:dyDescent="0.25">
      <c r="A366" s="30" t="str">
        <f>A346</f>
        <v>Lifetime costumization</v>
      </c>
      <c r="B366" s="62">
        <f>$B346+($C346-$B346)*(1-Q346)</f>
        <v>25</v>
      </c>
      <c r="C366" s="62">
        <f t="shared" si="270"/>
        <v>25</v>
      </c>
      <c r="D366" s="62">
        <f t="shared" si="270"/>
        <v>25</v>
      </c>
      <c r="E366" s="62">
        <f t="shared" si="270"/>
        <v>25</v>
      </c>
      <c r="F366" s="62">
        <f t="shared" si="270"/>
        <v>25</v>
      </c>
      <c r="G366" s="62">
        <f t="shared" si="270"/>
        <v>25</v>
      </c>
      <c r="H366" s="62">
        <f t="shared" si="270"/>
        <v>25</v>
      </c>
      <c r="I366" s="62">
        <f t="shared" si="270"/>
        <v>25</v>
      </c>
      <c r="J366" s="62">
        <f t="shared" si="270"/>
        <v>25</v>
      </c>
      <c r="K366" s="62">
        <f t="shared" si="270"/>
        <v>25</v>
      </c>
      <c r="L366" s="62">
        <f t="shared" si="270"/>
        <v>25</v>
      </c>
      <c r="M366" s="62">
        <f t="shared" si="271"/>
        <v>25</v>
      </c>
      <c r="N366" s="62">
        <f t="shared" si="271"/>
        <v>25</v>
      </c>
      <c r="O366" s="62">
        <f t="shared" si="271"/>
        <v>25</v>
      </c>
      <c r="P366" s="62">
        <f t="shared" si="271"/>
        <v>25</v>
      </c>
      <c r="Q366" s="62">
        <f t="shared" si="271"/>
        <v>25</v>
      </c>
      <c r="R366" s="62">
        <f t="shared" si="271"/>
        <v>25</v>
      </c>
      <c r="S366" s="62">
        <f t="shared" si="271"/>
        <v>25</v>
      </c>
      <c r="T366" s="62">
        <f t="shared" si="271"/>
        <v>25</v>
      </c>
      <c r="U366" s="62">
        <f t="shared" si="271"/>
        <v>25</v>
      </c>
      <c r="V366" s="62">
        <f t="shared" si="271"/>
        <v>25</v>
      </c>
      <c r="W366" s="62">
        <f t="shared" si="272"/>
        <v>25</v>
      </c>
      <c r="X366" s="62">
        <f t="shared" si="272"/>
        <v>25</v>
      </c>
      <c r="Y366" s="62">
        <f t="shared" si="272"/>
        <v>25</v>
      </c>
      <c r="Z366" s="62">
        <f t="shared" si="272"/>
        <v>25</v>
      </c>
      <c r="AA366" s="62">
        <f t="shared" si="272"/>
        <v>25</v>
      </c>
      <c r="AB366" s="62">
        <f t="shared" si="272"/>
        <v>25</v>
      </c>
      <c r="AC366" s="62">
        <f t="shared" si="272"/>
        <v>25</v>
      </c>
    </row>
    <row r="367" spans="1:29" x14ac:dyDescent="0.25">
      <c r="A367" s="30" t="str">
        <f>A347</f>
        <v>Tonnage .</v>
      </c>
      <c r="B367" s="62">
        <f>$B347+($C347-$B347)*(1-Q347)</f>
        <v>9450</v>
      </c>
      <c r="C367" s="62">
        <f t="shared" si="270"/>
        <v>9450</v>
      </c>
      <c r="D367" s="62">
        <f t="shared" si="270"/>
        <v>9450</v>
      </c>
      <c r="E367" s="62">
        <f t="shared" si="270"/>
        <v>9450</v>
      </c>
      <c r="F367" s="62">
        <f t="shared" si="270"/>
        <v>9450</v>
      </c>
      <c r="G367" s="62">
        <f t="shared" si="270"/>
        <v>9450</v>
      </c>
      <c r="H367" s="62">
        <f t="shared" si="270"/>
        <v>9450</v>
      </c>
      <c r="I367" s="62">
        <f t="shared" si="270"/>
        <v>9450</v>
      </c>
      <c r="J367" s="62">
        <f t="shared" si="270"/>
        <v>9450</v>
      </c>
      <c r="K367" s="62">
        <f t="shared" si="270"/>
        <v>9450</v>
      </c>
      <c r="L367" s="62">
        <f t="shared" si="270"/>
        <v>9450</v>
      </c>
      <c r="M367" s="62">
        <f t="shared" si="271"/>
        <v>9450</v>
      </c>
      <c r="N367" s="62">
        <f t="shared" si="271"/>
        <v>9450</v>
      </c>
      <c r="O367" s="62">
        <f t="shared" si="271"/>
        <v>9450</v>
      </c>
      <c r="P367" s="62">
        <f t="shared" si="271"/>
        <v>9450</v>
      </c>
      <c r="Q367" s="62">
        <f t="shared" si="271"/>
        <v>9450</v>
      </c>
      <c r="R367" s="62">
        <f t="shared" si="271"/>
        <v>9450</v>
      </c>
      <c r="S367" s="62">
        <f t="shared" si="271"/>
        <v>9450</v>
      </c>
      <c r="T367" s="62">
        <f t="shared" si="271"/>
        <v>9450</v>
      </c>
      <c r="U367" s="62">
        <f t="shared" si="271"/>
        <v>9450</v>
      </c>
      <c r="V367" s="62">
        <f t="shared" si="271"/>
        <v>9450</v>
      </c>
      <c r="W367" s="62">
        <f t="shared" si="272"/>
        <v>9450</v>
      </c>
      <c r="X367" s="62">
        <f t="shared" si="272"/>
        <v>9450</v>
      </c>
      <c r="Y367" s="62">
        <f t="shared" si="272"/>
        <v>9450</v>
      </c>
      <c r="Z367" s="62">
        <f t="shared" si="272"/>
        <v>9450</v>
      </c>
      <c r="AA367" s="62">
        <f t="shared" si="272"/>
        <v>9450</v>
      </c>
      <c r="AB367" s="62">
        <f t="shared" si="272"/>
        <v>9450</v>
      </c>
      <c r="AC367" s="62">
        <f t="shared" si="272"/>
        <v>9450</v>
      </c>
    </row>
    <row r="368" spans="1:29" x14ac:dyDescent="0.25">
      <c r="A368" s="30" t="str">
        <f>A348</f>
        <v>Market failure (av. utilization)</v>
      </c>
      <c r="B368" s="62">
        <f t="shared" ref="B368:K369" si="273">($B348+($C348-$B348)*(1-Q348))*B$44</f>
        <v>4819.5</v>
      </c>
      <c r="C368" s="62">
        <f t="shared" si="273"/>
        <v>4819.5</v>
      </c>
      <c r="D368" s="62">
        <f t="shared" si="273"/>
        <v>4819.5</v>
      </c>
      <c r="E368" s="62">
        <f t="shared" si="273"/>
        <v>4819.5</v>
      </c>
      <c r="F368" s="62">
        <f t="shared" si="273"/>
        <v>4819.5</v>
      </c>
      <c r="G368" s="62">
        <f t="shared" si="273"/>
        <v>4819.5</v>
      </c>
      <c r="H368" s="62">
        <f t="shared" si="273"/>
        <v>4819.5</v>
      </c>
      <c r="I368" s="62">
        <f t="shared" si="273"/>
        <v>4819.5</v>
      </c>
      <c r="J368" s="62">
        <f t="shared" si="273"/>
        <v>4819.5</v>
      </c>
      <c r="K368" s="62">
        <f t="shared" si="273"/>
        <v>4819.5</v>
      </c>
      <c r="L368" s="62">
        <f t="shared" ref="L368:U369" si="274">($B348+($C348-$B348)*(1-AA348))*L$44</f>
        <v>4819.5</v>
      </c>
      <c r="M368" s="62">
        <f t="shared" si="274"/>
        <v>4819.5</v>
      </c>
      <c r="N368" s="62">
        <f t="shared" si="274"/>
        <v>4819.5</v>
      </c>
      <c r="O368" s="62">
        <f t="shared" si="274"/>
        <v>4819.5</v>
      </c>
      <c r="P368" s="62">
        <f t="shared" si="274"/>
        <v>4819.5</v>
      </c>
      <c r="Q368" s="62">
        <f t="shared" si="274"/>
        <v>4819.5</v>
      </c>
      <c r="R368" s="62">
        <f t="shared" si="274"/>
        <v>4819.5</v>
      </c>
      <c r="S368" s="62">
        <f t="shared" si="274"/>
        <v>4819.5</v>
      </c>
      <c r="T368" s="62">
        <f t="shared" si="274"/>
        <v>4819.5</v>
      </c>
      <c r="U368" s="62">
        <f t="shared" si="274"/>
        <v>4819.5</v>
      </c>
      <c r="V368" s="62">
        <f t="shared" ref="V368:AC369" si="275">($B348+($C348-$B348)*(1-AK348))*V$44</f>
        <v>4819.5</v>
      </c>
      <c r="W368" s="62">
        <f t="shared" si="275"/>
        <v>4819.5</v>
      </c>
      <c r="X368" s="62">
        <f t="shared" si="275"/>
        <v>4819.5</v>
      </c>
      <c r="Y368" s="62">
        <f t="shared" si="275"/>
        <v>4819.5</v>
      </c>
      <c r="Z368" s="62">
        <f t="shared" si="275"/>
        <v>4819.5</v>
      </c>
      <c r="AA368" s="62">
        <f t="shared" si="275"/>
        <v>4819.5</v>
      </c>
      <c r="AB368" s="62">
        <f t="shared" si="275"/>
        <v>4819.5</v>
      </c>
      <c r="AC368" s="62">
        <f t="shared" si="275"/>
        <v>4819.5</v>
      </c>
    </row>
    <row r="369" spans="1:29" x14ac:dyDescent="0.25">
      <c r="A369" s="30" t="s">
        <v>73</v>
      </c>
      <c r="B369" s="62">
        <f t="shared" si="273"/>
        <v>7544.8491378818671</v>
      </c>
      <c r="C369" s="62">
        <f t="shared" si="273"/>
        <v>7538.2945123629625</v>
      </c>
      <c r="D369" s="62">
        <f t="shared" si="273"/>
        <v>7528.9117119251632</v>
      </c>
      <c r="E369" s="62">
        <f t="shared" si="273"/>
        <v>7515.488956070868</v>
      </c>
      <c r="F369" s="62">
        <f t="shared" si="273"/>
        <v>7496.3048760769479</v>
      </c>
      <c r="G369" s="62">
        <f t="shared" si="273"/>
        <v>7468.9250480740156</v>
      </c>
      <c r="H369" s="62">
        <f t="shared" si="273"/>
        <v>7429.9294559907767</v>
      </c>
      <c r="I369" s="62">
        <f t="shared" si="273"/>
        <v>7374.5613053204333</v>
      </c>
      <c r="J369" s="62">
        <f t="shared" si="273"/>
        <v>7296.3037448874775</v>
      </c>
      <c r="K369" s="62">
        <f t="shared" si="273"/>
        <v>7186.4315419229515</v>
      </c>
      <c r="L369" s="62">
        <f t="shared" si="274"/>
        <v>7033.6692949575117</v>
      </c>
      <c r="M369" s="62">
        <f t="shared" si="274"/>
        <v>6824.2379692149188</v>
      </c>
      <c r="N369" s="62">
        <f t="shared" si="274"/>
        <v>6542.7847091704489</v>
      </c>
      <c r="O369" s="62">
        <f t="shared" si="274"/>
        <v>6174.8709255212598</v>
      </c>
      <c r="P369" s="62">
        <f t="shared" si="274"/>
        <v>5711.5457005157941</v>
      </c>
      <c r="Q369" s="62">
        <f t="shared" si="274"/>
        <v>5155.5687302619008</v>
      </c>
      <c r="R369" s="62">
        <f t="shared" si="274"/>
        <v>4526.8846200604085</v>
      </c>
      <c r="S369" s="62">
        <f t="shared" si="274"/>
        <v>3863.1853843466915</v>
      </c>
      <c r="T369" s="62">
        <f t="shared" si="274"/>
        <v>3212.546508177219</v>
      </c>
      <c r="U369" s="62">
        <f t="shared" si="274"/>
        <v>2620.2565467393952</v>
      </c>
      <c r="V369" s="62">
        <f t="shared" si="275"/>
        <v>2116.8944232297076</v>
      </c>
      <c r="W369" s="62">
        <f t="shared" si="275"/>
        <v>1713.7915093472698</v>
      </c>
      <c r="X369" s="62">
        <f t="shared" si="275"/>
        <v>1406.2060950709249</v>
      </c>
      <c r="Y369" s="62">
        <f t="shared" si="275"/>
        <v>1180.1061471919265</v>
      </c>
      <c r="Z369" s="62">
        <f t="shared" si="275"/>
        <v>1018.4479553704999</v>
      </c>
      <c r="AA369" s="62">
        <f t="shared" si="275"/>
        <v>905.14943652894976</v>
      </c>
      <c r="AB369" s="62">
        <f t="shared" si="275"/>
        <v>826.85319613823299</v>
      </c>
      <c r="AC369" s="62">
        <f t="shared" si="275"/>
        <v>773.27117718755233</v>
      </c>
    </row>
    <row r="370" spans="1:29" x14ac:dyDescent="0.25">
      <c r="A370" s="30" t="str">
        <f>A350</f>
        <v>Annual Mileage</v>
      </c>
      <c r="B370" s="62">
        <f t="shared" ref="B370:AC370" si="276">$B350+($C350-$B350)*(1-Q350)</f>
        <v>120000</v>
      </c>
      <c r="C370" s="62">
        <f t="shared" si="276"/>
        <v>120000</v>
      </c>
      <c r="D370" s="62">
        <f t="shared" si="276"/>
        <v>120000</v>
      </c>
      <c r="E370" s="62">
        <f t="shared" si="276"/>
        <v>120000</v>
      </c>
      <c r="F370" s="62">
        <f t="shared" si="276"/>
        <v>120000</v>
      </c>
      <c r="G370" s="62">
        <f t="shared" si="276"/>
        <v>120000</v>
      </c>
      <c r="H370" s="62">
        <f t="shared" si="276"/>
        <v>120000</v>
      </c>
      <c r="I370" s="62">
        <f t="shared" si="276"/>
        <v>120000</v>
      </c>
      <c r="J370" s="62">
        <f t="shared" si="276"/>
        <v>120000</v>
      </c>
      <c r="K370" s="62">
        <f t="shared" si="276"/>
        <v>120000</v>
      </c>
      <c r="L370" s="62">
        <f t="shared" si="276"/>
        <v>120000</v>
      </c>
      <c r="M370" s="62">
        <f t="shared" si="276"/>
        <v>120000</v>
      </c>
      <c r="N370" s="62">
        <f t="shared" si="276"/>
        <v>120000</v>
      </c>
      <c r="O370" s="62">
        <f t="shared" si="276"/>
        <v>120000</v>
      </c>
      <c r="P370" s="62">
        <f t="shared" si="276"/>
        <v>120000</v>
      </c>
      <c r="Q370" s="62">
        <f t="shared" si="276"/>
        <v>120000</v>
      </c>
      <c r="R370" s="62">
        <f t="shared" si="276"/>
        <v>120000</v>
      </c>
      <c r="S370" s="62">
        <f t="shared" si="276"/>
        <v>120000</v>
      </c>
      <c r="T370" s="62">
        <f t="shared" si="276"/>
        <v>120000</v>
      </c>
      <c r="U370" s="62">
        <f t="shared" si="276"/>
        <v>120000</v>
      </c>
      <c r="V370" s="62">
        <f t="shared" si="276"/>
        <v>120000</v>
      </c>
      <c r="W370" s="62">
        <f t="shared" si="276"/>
        <v>120000</v>
      </c>
      <c r="X370" s="62">
        <f t="shared" si="276"/>
        <v>120000</v>
      </c>
      <c r="Y370" s="62">
        <f t="shared" si="276"/>
        <v>120000</v>
      </c>
      <c r="Z370" s="62">
        <f t="shared" si="276"/>
        <v>120000</v>
      </c>
      <c r="AA370" s="62">
        <f t="shared" si="276"/>
        <v>120000</v>
      </c>
      <c r="AB370" s="62">
        <f t="shared" si="276"/>
        <v>120000</v>
      </c>
      <c r="AC370" s="62">
        <f t="shared" si="276"/>
        <v>120000</v>
      </c>
    </row>
    <row r="371" spans="1:29" ht="15.75" thickBot="1" x14ac:dyDescent="0.3">
      <c r="AC371" s="32"/>
    </row>
    <row r="372" spans="1:29" ht="15.75" thickBot="1" x14ac:dyDescent="0.3">
      <c r="A372" s="26" t="s">
        <v>208</v>
      </c>
      <c r="B372" s="27">
        <v>2023</v>
      </c>
      <c r="C372" s="27">
        <v>2024</v>
      </c>
      <c r="D372" s="27">
        <v>2025</v>
      </c>
      <c r="E372" s="27">
        <v>2026</v>
      </c>
      <c r="F372" s="27">
        <v>2027</v>
      </c>
      <c r="G372" s="27">
        <v>2028</v>
      </c>
      <c r="H372" s="27">
        <v>2029</v>
      </c>
      <c r="I372" s="27">
        <v>2030</v>
      </c>
      <c r="J372" s="27">
        <v>2031</v>
      </c>
      <c r="K372" s="27">
        <v>2032</v>
      </c>
      <c r="L372" s="27">
        <v>2033</v>
      </c>
      <c r="M372" s="27">
        <v>2034</v>
      </c>
      <c r="N372" s="27">
        <v>2035</v>
      </c>
      <c r="O372" s="27">
        <v>2036</v>
      </c>
      <c r="P372" s="27">
        <v>2037</v>
      </c>
      <c r="Q372" s="27">
        <v>2038</v>
      </c>
      <c r="R372" s="27">
        <v>2039</v>
      </c>
      <c r="S372" s="27">
        <v>2040</v>
      </c>
      <c r="T372" s="27">
        <v>2041</v>
      </c>
      <c r="U372" s="27">
        <v>2042</v>
      </c>
      <c r="V372" s="27">
        <v>2043</v>
      </c>
      <c r="W372" s="27">
        <v>2044</v>
      </c>
      <c r="X372" s="27">
        <v>2045</v>
      </c>
      <c r="Y372" s="27">
        <v>2046</v>
      </c>
      <c r="Z372" s="27">
        <v>2047</v>
      </c>
      <c r="AA372" s="27">
        <v>2048</v>
      </c>
      <c r="AB372" s="27">
        <v>2049</v>
      </c>
      <c r="AC372" s="28">
        <v>2050</v>
      </c>
    </row>
    <row r="373" spans="1:29" x14ac:dyDescent="0.25">
      <c r="A373" s="29" t="str">
        <f>A354</f>
        <v>Capex vehicle</v>
      </c>
      <c r="B373" s="63">
        <f>((1+B358)^B365)*B358/(((1+B358)^B365)-1)*(B354)</f>
        <v>2344739.8769242726</v>
      </c>
      <c r="C373" s="63">
        <f t="shared" ref="C373:AC373" si="277">((1+C358)^C365)*C358/(((1+C358)^C365)-1)*(C354)</f>
        <v>2343847.949386192</v>
      </c>
      <c r="D373" s="63">
        <f t="shared" si="277"/>
        <v>2342571.1749815131</v>
      </c>
      <c r="E373" s="63">
        <f t="shared" si="277"/>
        <v>2340744.6594088301</v>
      </c>
      <c r="F373" s="63">
        <f t="shared" si="277"/>
        <v>2338134.1656147949</v>
      </c>
      <c r="G373" s="63">
        <f t="shared" si="277"/>
        <v>2334408.426819603</v>
      </c>
      <c r="H373" s="63">
        <f t="shared" si="277"/>
        <v>2329102.0607514726</v>
      </c>
      <c r="I373" s="63">
        <f t="shared" si="277"/>
        <v>2321567.7816117923</v>
      </c>
      <c r="J373" s="63">
        <f t="shared" si="277"/>
        <v>2310918.8020458543</v>
      </c>
      <c r="K373" s="63">
        <f t="shared" si="277"/>
        <v>2295967.8268587827</v>
      </c>
      <c r="L373" s="63">
        <f t="shared" si="277"/>
        <v>2275180.5439766962</v>
      </c>
      <c r="M373" s="63">
        <f t="shared" si="277"/>
        <v>2246681.9567991556</v>
      </c>
      <c r="N373" s="63">
        <f t="shared" si="277"/>
        <v>2208382.9094176819</v>
      </c>
      <c r="O373" s="63">
        <f t="shared" si="277"/>
        <v>2158318.6556582791</v>
      </c>
      <c r="P373" s="63">
        <f t="shared" si="277"/>
        <v>2095271.1900055008</v>
      </c>
      <c r="Q373" s="63">
        <f t="shared" si="277"/>
        <v>2019616.0409999515</v>
      </c>
      <c r="R373" s="63">
        <f t="shared" si="277"/>
        <v>1934067.1917139916</v>
      </c>
      <c r="S373" s="63">
        <f t="shared" si="277"/>
        <v>1843753.6225209001</v>
      </c>
      <c r="T373" s="63">
        <f t="shared" si="277"/>
        <v>1755217.2554427353</v>
      </c>
      <c r="U373" s="63">
        <f t="shared" si="277"/>
        <v>1674620.7780983469</v>
      </c>
      <c r="V373" s="63">
        <f t="shared" si="277"/>
        <v>1606125.2495146997</v>
      </c>
      <c r="W373" s="63">
        <f t="shared" si="277"/>
        <v>1551272.5979733593</v>
      </c>
      <c r="X373" s="63">
        <f t="shared" si="277"/>
        <v>1509417.5903129096</v>
      </c>
      <c r="Y373" s="63">
        <f t="shared" si="277"/>
        <v>1478650.8029060119</v>
      </c>
      <c r="Z373" s="63">
        <f t="shared" si="277"/>
        <v>1456652.995002867</v>
      </c>
      <c r="AA373" s="63">
        <f t="shared" si="277"/>
        <v>1441235.7802913454</v>
      </c>
      <c r="AB373" s="63">
        <f t="shared" si="277"/>
        <v>1430581.5373096101</v>
      </c>
      <c r="AC373" s="63">
        <f t="shared" si="277"/>
        <v>1423290.3079159164</v>
      </c>
    </row>
    <row r="374" spans="1:29" x14ac:dyDescent="0.25">
      <c r="A374" s="30" t="str">
        <f>A355</f>
        <v>Residual value (vehicle)</v>
      </c>
      <c r="B374" s="62">
        <f>((1+B358)^B365)*B358/(((1+B358)^B365)-1)*(B355)</f>
        <v>-117391.61905450956</v>
      </c>
      <c r="C374" s="62">
        <f t="shared" ref="C374:AC374" si="278">((1+C358)^C365)*C358/(((1+C358)^C365)-1)*(C355)</f>
        <v>-117413.91724296159</v>
      </c>
      <c r="D374" s="62">
        <f t="shared" si="278"/>
        <v>-117445.83660307855</v>
      </c>
      <c r="E374" s="62">
        <f t="shared" si="278"/>
        <v>-117491.49949239564</v>
      </c>
      <c r="F374" s="62">
        <f t="shared" si="278"/>
        <v>-117556.76183724651</v>
      </c>
      <c r="G374" s="62">
        <f t="shared" si="278"/>
        <v>-117649.9053071263</v>
      </c>
      <c r="H374" s="62">
        <f t="shared" si="278"/>
        <v>-117782.56445882957</v>
      </c>
      <c r="I374" s="62">
        <f t="shared" si="278"/>
        <v>-117970.92143732157</v>
      </c>
      <c r="J374" s="62">
        <f t="shared" si="278"/>
        <v>-118237.14592647002</v>
      </c>
      <c r="K374" s="62">
        <f t="shared" si="278"/>
        <v>-118610.92030614681</v>
      </c>
      <c r="L374" s="62">
        <f t="shared" si="278"/>
        <v>-119130.60237819898</v>
      </c>
      <c r="M374" s="62">
        <f t="shared" si="278"/>
        <v>-119843.06705763748</v>
      </c>
      <c r="N374" s="62">
        <f t="shared" si="278"/>
        <v>-120800.54324217433</v>
      </c>
      <c r="O374" s="62">
        <f t="shared" si="278"/>
        <v>-122052.1495861594</v>
      </c>
      <c r="P374" s="62">
        <f t="shared" si="278"/>
        <v>-123628.33622747887</v>
      </c>
      <c r="Q374" s="62">
        <f t="shared" si="278"/>
        <v>-125519.71495261759</v>
      </c>
      <c r="R374" s="62">
        <f t="shared" si="278"/>
        <v>-127658.43618476659</v>
      </c>
      <c r="S374" s="62">
        <f t="shared" si="278"/>
        <v>-129916.27541459388</v>
      </c>
      <c r="T374" s="62">
        <f t="shared" si="278"/>
        <v>-132129.68459154799</v>
      </c>
      <c r="U374" s="62">
        <f t="shared" si="278"/>
        <v>-134144.59652515771</v>
      </c>
      <c r="V374" s="62">
        <f t="shared" si="278"/>
        <v>-135856.98473974891</v>
      </c>
      <c r="W374" s="62">
        <f t="shared" si="278"/>
        <v>-137228.30102828241</v>
      </c>
      <c r="X374" s="62">
        <f t="shared" si="278"/>
        <v>-138274.67621979365</v>
      </c>
      <c r="Y374" s="62">
        <f t="shared" si="278"/>
        <v>-139043.84590496609</v>
      </c>
      <c r="Z374" s="62">
        <f t="shared" si="278"/>
        <v>-139593.79110254472</v>
      </c>
      <c r="AA374" s="62">
        <f t="shared" si="278"/>
        <v>-139979.22147033276</v>
      </c>
      <c r="AB374" s="62">
        <f t="shared" si="278"/>
        <v>-140245.57754487614</v>
      </c>
      <c r="AC374" s="62">
        <f t="shared" si="278"/>
        <v>-140427.85827971846</v>
      </c>
    </row>
    <row r="375" spans="1:29" x14ac:dyDescent="0.25">
      <c r="A375" s="30" t="str">
        <f>A356</f>
        <v>Capex costumization</v>
      </c>
      <c r="B375" s="62">
        <f>((1+B358)^B366)*B358/(((1+B358)^B366)-1)*(B356)</f>
        <v>78226.718212273947</v>
      </c>
      <c r="C375" s="62">
        <f t="shared" ref="C375:AC375" si="279">((1+C358)^C366)*C358/(((1+C358)^C366)-1)*(C356)</f>
        <v>78226.718212273947</v>
      </c>
      <c r="D375" s="62">
        <f t="shared" si="279"/>
        <v>78226.718212273947</v>
      </c>
      <c r="E375" s="62">
        <f t="shared" si="279"/>
        <v>78226.718212273947</v>
      </c>
      <c r="F375" s="62">
        <f t="shared" si="279"/>
        <v>78226.718212273947</v>
      </c>
      <c r="G375" s="62">
        <f t="shared" si="279"/>
        <v>78226.718212273947</v>
      </c>
      <c r="H375" s="62">
        <f t="shared" si="279"/>
        <v>78226.718212273947</v>
      </c>
      <c r="I375" s="62">
        <f t="shared" si="279"/>
        <v>78226.718212273947</v>
      </c>
      <c r="J375" s="62">
        <f t="shared" si="279"/>
        <v>78226.718212273947</v>
      </c>
      <c r="K375" s="62">
        <f t="shared" si="279"/>
        <v>78226.718212273947</v>
      </c>
      <c r="L375" s="62">
        <f t="shared" si="279"/>
        <v>78226.718212273947</v>
      </c>
      <c r="M375" s="62">
        <f t="shared" si="279"/>
        <v>78226.718212273947</v>
      </c>
      <c r="N375" s="62">
        <f t="shared" si="279"/>
        <v>78226.718212273947</v>
      </c>
      <c r="O375" s="62">
        <f t="shared" si="279"/>
        <v>78226.718212273947</v>
      </c>
      <c r="P375" s="62">
        <f t="shared" si="279"/>
        <v>78226.718212273947</v>
      </c>
      <c r="Q375" s="62">
        <f t="shared" si="279"/>
        <v>78226.718212273947</v>
      </c>
      <c r="R375" s="62">
        <f t="shared" si="279"/>
        <v>78226.718212273947</v>
      </c>
      <c r="S375" s="62">
        <f t="shared" si="279"/>
        <v>78226.718212273947</v>
      </c>
      <c r="T375" s="62">
        <f t="shared" si="279"/>
        <v>78226.718212273947</v>
      </c>
      <c r="U375" s="62">
        <f t="shared" si="279"/>
        <v>78226.718212273947</v>
      </c>
      <c r="V375" s="62">
        <f t="shared" si="279"/>
        <v>78226.718212273947</v>
      </c>
      <c r="W375" s="62">
        <f t="shared" si="279"/>
        <v>78226.718212273947</v>
      </c>
      <c r="X375" s="62">
        <f t="shared" si="279"/>
        <v>78226.718212273947</v>
      </c>
      <c r="Y375" s="62">
        <f t="shared" si="279"/>
        <v>78226.718212273947</v>
      </c>
      <c r="Z375" s="62">
        <f t="shared" si="279"/>
        <v>78226.718212273947</v>
      </c>
      <c r="AA375" s="62">
        <f t="shared" si="279"/>
        <v>78226.718212273947</v>
      </c>
      <c r="AB375" s="62">
        <f t="shared" si="279"/>
        <v>78226.718212273947</v>
      </c>
      <c r="AC375" s="62">
        <f t="shared" si="279"/>
        <v>78226.718212273947</v>
      </c>
    </row>
    <row r="376" spans="1:29" x14ac:dyDescent="0.25">
      <c r="A376" s="30" t="str">
        <f>A357</f>
        <v>Residual value (costumization)</v>
      </c>
      <c r="B376" s="62">
        <f>((1+B358)^B366)*B358/(((1+B358)^B366)-1)*(B357)</f>
        <v>-7822.6718212273945</v>
      </c>
      <c r="C376" s="62">
        <f t="shared" ref="C376:AC376" si="280">((1+C358)^C366)*C358/(((1+C358)^C366)-1)*(C357)</f>
        <v>-7822.6718212273945</v>
      </c>
      <c r="D376" s="62">
        <f t="shared" si="280"/>
        <v>-7822.6718212273945</v>
      </c>
      <c r="E376" s="62">
        <f t="shared" si="280"/>
        <v>-7822.6718212273945</v>
      </c>
      <c r="F376" s="62">
        <f t="shared" si="280"/>
        <v>-7822.6718212273945</v>
      </c>
      <c r="G376" s="62">
        <f t="shared" si="280"/>
        <v>-7822.6718212273945</v>
      </c>
      <c r="H376" s="62">
        <f t="shared" si="280"/>
        <v>-7822.6718212273945</v>
      </c>
      <c r="I376" s="62">
        <f t="shared" si="280"/>
        <v>-7822.6718212273945</v>
      </c>
      <c r="J376" s="62">
        <f t="shared" si="280"/>
        <v>-7822.6718212273945</v>
      </c>
      <c r="K376" s="62">
        <f t="shared" si="280"/>
        <v>-7822.6718212273945</v>
      </c>
      <c r="L376" s="62">
        <f t="shared" si="280"/>
        <v>-7822.6718212273945</v>
      </c>
      <c r="M376" s="62">
        <f t="shared" si="280"/>
        <v>-7822.6718212273945</v>
      </c>
      <c r="N376" s="62">
        <f t="shared" si="280"/>
        <v>-7822.6718212273945</v>
      </c>
      <c r="O376" s="62">
        <f t="shared" si="280"/>
        <v>-7822.6718212273945</v>
      </c>
      <c r="P376" s="62">
        <f t="shared" si="280"/>
        <v>-7822.6718212273945</v>
      </c>
      <c r="Q376" s="62">
        <f t="shared" si="280"/>
        <v>-7822.6718212273945</v>
      </c>
      <c r="R376" s="62">
        <f t="shared" si="280"/>
        <v>-7822.6718212273945</v>
      </c>
      <c r="S376" s="62">
        <f t="shared" si="280"/>
        <v>-7822.6718212273945</v>
      </c>
      <c r="T376" s="62">
        <f t="shared" si="280"/>
        <v>-7822.6718212273945</v>
      </c>
      <c r="U376" s="62">
        <f t="shared" si="280"/>
        <v>-7822.6718212273945</v>
      </c>
      <c r="V376" s="62">
        <f t="shared" si="280"/>
        <v>-7822.6718212273945</v>
      </c>
      <c r="W376" s="62">
        <f t="shared" si="280"/>
        <v>-7822.6718212273945</v>
      </c>
      <c r="X376" s="62">
        <f t="shared" si="280"/>
        <v>-7822.6718212273945</v>
      </c>
      <c r="Y376" s="62">
        <f t="shared" si="280"/>
        <v>-7822.6718212273945</v>
      </c>
      <c r="Z376" s="62">
        <f t="shared" si="280"/>
        <v>-7822.6718212273945</v>
      </c>
      <c r="AA376" s="62">
        <f t="shared" si="280"/>
        <v>-7822.6718212273945</v>
      </c>
      <c r="AB376" s="62">
        <f t="shared" si="280"/>
        <v>-7822.6718212273945</v>
      </c>
      <c r="AC376" s="62">
        <f t="shared" si="280"/>
        <v>-7822.6718212273945</v>
      </c>
    </row>
    <row r="377" spans="1:29" x14ac:dyDescent="0.25">
      <c r="A377" s="30" t="str">
        <f t="shared" ref="A377:AC377" si="281">A359</f>
        <v>Opex fix (admin, crew, insurance)</v>
      </c>
      <c r="B377" s="62">
        <f t="shared" si="281"/>
        <v>1208235.294117647</v>
      </c>
      <c r="C377" s="62">
        <f t="shared" si="281"/>
        <v>1208235.294117647</v>
      </c>
      <c r="D377" s="62">
        <f t="shared" si="281"/>
        <v>1208235.294117647</v>
      </c>
      <c r="E377" s="62">
        <f t="shared" si="281"/>
        <v>1208235.294117647</v>
      </c>
      <c r="F377" s="62">
        <f t="shared" si="281"/>
        <v>1208235.294117647</v>
      </c>
      <c r="G377" s="62">
        <f t="shared" si="281"/>
        <v>1208235.294117647</v>
      </c>
      <c r="H377" s="62">
        <f t="shared" si="281"/>
        <v>1208235.294117647</v>
      </c>
      <c r="I377" s="62">
        <f t="shared" si="281"/>
        <v>1208235.294117647</v>
      </c>
      <c r="J377" s="62">
        <f t="shared" si="281"/>
        <v>1208235.294117647</v>
      </c>
      <c r="K377" s="62">
        <f t="shared" si="281"/>
        <v>1208235.294117647</v>
      </c>
      <c r="L377" s="62">
        <f t="shared" si="281"/>
        <v>1208235.294117647</v>
      </c>
      <c r="M377" s="62">
        <f t="shared" si="281"/>
        <v>1208235.294117647</v>
      </c>
      <c r="N377" s="62">
        <f t="shared" si="281"/>
        <v>1208235.294117647</v>
      </c>
      <c r="O377" s="62">
        <f t="shared" si="281"/>
        <v>1208235.294117647</v>
      </c>
      <c r="P377" s="62">
        <f t="shared" si="281"/>
        <v>1208235.294117647</v>
      </c>
      <c r="Q377" s="62">
        <f t="shared" si="281"/>
        <v>1208235.294117647</v>
      </c>
      <c r="R377" s="62">
        <f t="shared" si="281"/>
        <v>1208235.294117647</v>
      </c>
      <c r="S377" s="62">
        <f t="shared" si="281"/>
        <v>1208235.294117647</v>
      </c>
      <c r="T377" s="62">
        <f t="shared" si="281"/>
        <v>1208235.294117647</v>
      </c>
      <c r="U377" s="62">
        <f t="shared" si="281"/>
        <v>1208235.294117647</v>
      </c>
      <c r="V377" s="62">
        <f t="shared" si="281"/>
        <v>1208235.294117647</v>
      </c>
      <c r="W377" s="62">
        <f t="shared" si="281"/>
        <v>1208235.294117647</v>
      </c>
      <c r="X377" s="62">
        <f t="shared" si="281"/>
        <v>1208235.294117647</v>
      </c>
      <c r="Y377" s="62">
        <f t="shared" si="281"/>
        <v>1208235.294117647</v>
      </c>
      <c r="Z377" s="62">
        <f t="shared" si="281"/>
        <v>1208235.294117647</v>
      </c>
      <c r="AA377" s="62">
        <f t="shared" si="281"/>
        <v>1208235.294117647</v>
      </c>
      <c r="AB377" s="62">
        <f t="shared" si="281"/>
        <v>1208235.294117647</v>
      </c>
      <c r="AC377" s="62">
        <f t="shared" si="281"/>
        <v>1208235.294117647</v>
      </c>
    </row>
    <row r="378" spans="1:29" x14ac:dyDescent="0.25">
      <c r="A378" s="30" t="str">
        <f t="shared" ref="A378:AC378" si="282">A360</f>
        <v>Opex maintenance &amp; repair</v>
      </c>
      <c r="B378" s="62">
        <f t="shared" si="282"/>
        <v>338823.5294117647</v>
      </c>
      <c r="C378" s="62">
        <f t="shared" si="282"/>
        <v>338823.5294117647</v>
      </c>
      <c r="D378" s="62">
        <f t="shared" si="282"/>
        <v>338823.5294117647</v>
      </c>
      <c r="E378" s="62">
        <f t="shared" si="282"/>
        <v>338823.5294117647</v>
      </c>
      <c r="F378" s="62">
        <f t="shared" si="282"/>
        <v>338823.5294117647</v>
      </c>
      <c r="G378" s="62">
        <f t="shared" si="282"/>
        <v>338823.5294117647</v>
      </c>
      <c r="H378" s="62">
        <f t="shared" si="282"/>
        <v>338823.5294117647</v>
      </c>
      <c r="I378" s="62">
        <f t="shared" si="282"/>
        <v>338823.5294117647</v>
      </c>
      <c r="J378" s="62">
        <f t="shared" si="282"/>
        <v>338823.5294117647</v>
      </c>
      <c r="K378" s="62">
        <f t="shared" si="282"/>
        <v>338823.5294117647</v>
      </c>
      <c r="L378" s="62">
        <f t="shared" si="282"/>
        <v>338823.5294117647</v>
      </c>
      <c r="M378" s="62">
        <f t="shared" si="282"/>
        <v>338823.5294117647</v>
      </c>
      <c r="N378" s="62">
        <f t="shared" si="282"/>
        <v>338823.5294117647</v>
      </c>
      <c r="O378" s="62">
        <f t="shared" si="282"/>
        <v>338823.5294117647</v>
      </c>
      <c r="P378" s="62">
        <f t="shared" si="282"/>
        <v>338823.5294117647</v>
      </c>
      <c r="Q378" s="62">
        <f t="shared" si="282"/>
        <v>338823.5294117647</v>
      </c>
      <c r="R378" s="62">
        <f t="shared" si="282"/>
        <v>338823.5294117647</v>
      </c>
      <c r="S378" s="62">
        <f t="shared" si="282"/>
        <v>338823.5294117647</v>
      </c>
      <c r="T378" s="62">
        <f t="shared" si="282"/>
        <v>338823.5294117647</v>
      </c>
      <c r="U378" s="62">
        <f t="shared" si="282"/>
        <v>338823.5294117647</v>
      </c>
      <c r="V378" s="62">
        <f t="shared" si="282"/>
        <v>338823.5294117647</v>
      </c>
      <c r="W378" s="62">
        <f t="shared" si="282"/>
        <v>338823.5294117647</v>
      </c>
      <c r="X378" s="62">
        <f t="shared" si="282"/>
        <v>338823.5294117647</v>
      </c>
      <c r="Y378" s="62">
        <f t="shared" si="282"/>
        <v>338823.5294117647</v>
      </c>
      <c r="Z378" s="62">
        <f t="shared" si="282"/>
        <v>338823.5294117647</v>
      </c>
      <c r="AA378" s="62">
        <f t="shared" si="282"/>
        <v>338823.5294117647</v>
      </c>
      <c r="AB378" s="62">
        <f t="shared" si="282"/>
        <v>338823.5294117647</v>
      </c>
      <c r="AC378" s="62">
        <f t="shared" si="282"/>
        <v>338823.5294117647</v>
      </c>
    </row>
    <row r="379" spans="1:29" x14ac:dyDescent="0.25">
      <c r="A379" s="30" t="str">
        <f>A361</f>
        <v>Opex var (mode-fees)</v>
      </c>
      <c r="B379" s="62">
        <f>B361*B370</f>
        <v>97536.682916217906</v>
      </c>
      <c r="C379" s="62">
        <f t="shared" ref="C379:AC379" si="283">C361*C370</f>
        <v>97536.682916217906</v>
      </c>
      <c r="D379" s="62">
        <f t="shared" si="283"/>
        <v>97536.682916217906</v>
      </c>
      <c r="E379" s="62">
        <f t="shared" si="283"/>
        <v>97536.682916217906</v>
      </c>
      <c r="F379" s="62">
        <f t="shared" si="283"/>
        <v>97536.682916217906</v>
      </c>
      <c r="G379" s="62">
        <f t="shared" si="283"/>
        <v>97536.682916217906</v>
      </c>
      <c r="H379" s="62">
        <f t="shared" si="283"/>
        <v>97536.682916217906</v>
      </c>
      <c r="I379" s="62">
        <f t="shared" si="283"/>
        <v>97536.682916217906</v>
      </c>
      <c r="J379" s="62">
        <f t="shared" si="283"/>
        <v>97536.682916217906</v>
      </c>
      <c r="K379" s="62">
        <f t="shared" si="283"/>
        <v>97536.682916217906</v>
      </c>
      <c r="L379" s="62">
        <f t="shared" si="283"/>
        <v>97536.682916217906</v>
      </c>
      <c r="M379" s="62">
        <f t="shared" si="283"/>
        <v>97536.682916217906</v>
      </c>
      <c r="N379" s="62">
        <f t="shared" si="283"/>
        <v>97536.682916217906</v>
      </c>
      <c r="O379" s="62">
        <f t="shared" si="283"/>
        <v>97536.682916217906</v>
      </c>
      <c r="P379" s="62">
        <f t="shared" si="283"/>
        <v>97536.682916217906</v>
      </c>
      <c r="Q379" s="62">
        <f t="shared" si="283"/>
        <v>97536.682916217906</v>
      </c>
      <c r="R379" s="62">
        <f t="shared" si="283"/>
        <v>97536.682916217906</v>
      </c>
      <c r="S379" s="62">
        <f t="shared" si="283"/>
        <v>97536.682916217906</v>
      </c>
      <c r="T379" s="62">
        <f t="shared" si="283"/>
        <v>97536.682916217906</v>
      </c>
      <c r="U379" s="62">
        <f t="shared" si="283"/>
        <v>97536.682916217906</v>
      </c>
      <c r="V379" s="62">
        <f t="shared" si="283"/>
        <v>97536.682916217906</v>
      </c>
      <c r="W379" s="62">
        <f t="shared" si="283"/>
        <v>97536.682916217906</v>
      </c>
      <c r="X379" s="62">
        <f t="shared" si="283"/>
        <v>97536.682916217906</v>
      </c>
      <c r="Y379" s="62">
        <f t="shared" si="283"/>
        <v>97536.682916217906</v>
      </c>
      <c r="Z379" s="62">
        <f t="shared" si="283"/>
        <v>97536.682916217906</v>
      </c>
      <c r="AA379" s="62">
        <f t="shared" si="283"/>
        <v>97536.682916217906</v>
      </c>
      <c r="AB379" s="62">
        <f t="shared" si="283"/>
        <v>97536.682916217906</v>
      </c>
      <c r="AC379" s="62">
        <f t="shared" si="283"/>
        <v>97536.682916217906</v>
      </c>
    </row>
    <row r="380" spans="1:29" x14ac:dyDescent="0.25">
      <c r="A380" s="30" t="str">
        <f>A363</f>
        <v>Fuel Cost</v>
      </c>
      <c r="B380" s="62">
        <f>B362*B363*B370</f>
        <v>13370248.907515552</v>
      </c>
      <c r="C380" s="62">
        <f t="shared" ref="C380:AC380" si="284">C362*C363*C370</f>
        <v>13362791.68001635</v>
      </c>
      <c r="D380" s="62">
        <f t="shared" si="284"/>
        <v>13352119.163217604</v>
      </c>
      <c r="E380" s="62">
        <f t="shared" si="284"/>
        <v>13336856.164003521</v>
      </c>
      <c r="F380" s="62">
        <f t="shared" si="284"/>
        <v>13315051.751412267</v>
      </c>
      <c r="G380" s="62">
        <f t="shared" si="284"/>
        <v>13283952.077878125</v>
      </c>
      <c r="H380" s="62">
        <f t="shared" si="284"/>
        <v>13239698.98631132</v>
      </c>
      <c r="I380" s="62">
        <f t="shared" si="284"/>
        <v>13176947.637623208</v>
      </c>
      <c r="J380" s="62">
        <f t="shared" si="284"/>
        <v>13088418.15230225</v>
      </c>
      <c r="K380" s="62">
        <f t="shared" si="284"/>
        <v>12964447.565503804</v>
      </c>
      <c r="L380" s="62">
        <f t="shared" si="284"/>
        <v>12792710.799777355</v>
      </c>
      <c r="M380" s="62">
        <f t="shared" si="284"/>
        <v>12558452.232512649</v>
      </c>
      <c r="N380" s="62">
        <f t="shared" si="284"/>
        <v>12245794.197905904</v>
      </c>
      <c r="O380" s="62">
        <f t="shared" si="284"/>
        <v>11840825.517066352</v>
      </c>
      <c r="P380" s="62">
        <f t="shared" si="284"/>
        <v>11336858.12165937</v>
      </c>
      <c r="Q380" s="62">
        <f t="shared" si="284"/>
        <v>10740973.142555408</v>
      </c>
      <c r="R380" s="62">
        <f t="shared" si="284"/>
        <v>10078807.941610783</v>
      </c>
      <c r="S380" s="62">
        <f t="shared" si="284"/>
        <v>9393175.2611248717</v>
      </c>
      <c r="T380" s="62">
        <f t="shared" si="284"/>
        <v>8734406.3874728978</v>
      </c>
      <c r="U380" s="62">
        <f t="shared" si="284"/>
        <v>8146226.8289774125</v>
      </c>
      <c r="V380" s="62">
        <f t="shared" si="284"/>
        <v>7654981.7333783628</v>
      </c>
      <c r="W380" s="62">
        <f t="shared" si="284"/>
        <v>7267296.0041098306</v>
      </c>
      <c r="X380" s="62">
        <f t="shared" si="284"/>
        <v>6974892.7186668366</v>
      </c>
      <c r="Y380" s="62">
        <f t="shared" si="284"/>
        <v>6761839.6699709129</v>
      </c>
      <c r="Z380" s="62">
        <f t="shared" si="284"/>
        <v>6610489.9951052722</v>
      </c>
      <c r="AA380" s="62">
        <f t="shared" si="284"/>
        <v>6504903.3404722838</v>
      </c>
      <c r="AB380" s="62">
        <f t="shared" si="284"/>
        <v>6432171.0401332509</v>
      </c>
      <c r="AC380" s="62">
        <f t="shared" si="284"/>
        <v>6382507.1960070422</v>
      </c>
    </row>
    <row r="381" spans="1:29" ht="15.75" thickBot="1" x14ac:dyDescent="0.3">
      <c r="A381" s="59" t="str">
        <f>A344</f>
        <v>Emission Cost</v>
      </c>
      <c r="B381" s="62">
        <f>B364*B370</f>
        <v>0</v>
      </c>
      <c r="C381" s="62">
        <f t="shared" ref="C381:AC381" si="285">C364*C370</f>
        <v>0</v>
      </c>
      <c r="D381" s="62">
        <f t="shared" si="285"/>
        <v>0</v>
      </c>
      <c r="E381" s="62">
        <f t="shared" si="285"/>
        <v>0</v>
      </c>
      <c r="F381" s="62">
        <f t="shared" si="285"/>
        <v>0</v>
      </c>
      <c r="G381" s="62">
        <f t="shared" si="285"/>
        <v>0</v>
      </c>
      <c r="H381" s="62">
        <f t="shared" si="285"/>
        <v>0</v>
      </c>
      <c r="I381" s="62">
        <f t="shared" si="285"/>
        <v>0</v>
      </c>
      <c r="J381" s="62">
        <f t="shared" si="285"/>
        <v>0</v>
      </c>
      <c r="K381" s="62">
        <f t="shared" si="285"/>
        <v>0</v>
      </c>
      <c r="L381" s="62">
        <f t="shared" si="285"/>
        <v>0</v>
      </c>
      <c r="M381" s="62">
        <f t="shared" si="285"/>
        <v>0</v>
      </c>
      <c r="N381" s="62">
        <f t="shared" si="285"/>
        <v>0</v>
      </c>
      <c r="O381" s="62">
        <f t="shared" si="285"/>
        <v>0</v>
      </c>
      <c r="P381" s="62">
        <f t="shared" si="285"/>
        <v>0</v>
      </c>
      <c r="Q381" s="62">
        <f t="shared" si="285"/>
        <v>0</v>
      </c>
      <c r="R381" s="62">
        <f t="shared" si="285"/>
        <v>0</v>
      </c>
      <c r="S381" s="62">
        <f t="shared" si="285"/>
        <v>0</v>
      </c>
      <c r="T381" s="62">
        <f t="shared" si="285"/>
        <v>0</v>
      </c>
      <c r="U381" s="62">
        <f t="shared" si="285"/>
        <v>0</v>
      </c>
      <c r="V381" s="62">
        <f t="shared" si="285"/>
        <v>0</v>
      </c>
      <c r="W381" s="62">
        <f t="shared" si="285"/>
        <v>0</v>
      </c>
      <c r="X381" s="62">
        <f t="shared" si="285"/>
        <v>0</v>
      </c>
      <c r="Y381" s="62">
        <f t="shared" si="285"/>
        <v>0</v>
      </c>
      <c r="Z381" s="62">
        <f t="shared" si="285"/>
        <v>0</v>
      </c>
      <c r="AA381" s="62">
        <f t="shared" si="285"/>
        <v>0</v>
      </c>
      <c r="AB381" s="62">
        <f t="shared" si="285"/>
        <v>0</v>
      </c>
      <c r="AC381" s="62">
        <f t="shared" si="285"/>
        <v>0</v>
      </c>
    </row>
    <row r="382" spans="1:29" ht="15.75" thickBot="1" x14ac:dyDescent="0.3">
      <c r="A382" s="31" t="s">
        <v>209</v>
      </c>
      <c r="B382" s="64">
        <f>B373+B374+B375+B376+B377+B378+B379+B380+B381</f>
        <v>17312596.718221992</v>
      </c>
      <c r="C382" s="64">
        <f t="shared" ref="C382:AC382" si="286">C373+C374+C375+C376+C377+C378+C379+C380+C381</f>
        <v>17304225.264996257</v>
      </c>
      <c r="D382" s="64">
        <f t="shared" si="286"/>
        <v>17292244.054432716</v>
      </c>
      <c r="E382" s="64">
        <f t="shared" si="286"/>
        <v>17275108.876756631</v>
      </c>
      <c r="F382" s="64">
        <f t="shared" si="286"/>
        <v>17250628.708026491</v>
      </c>
      <c r="G382" s="64">
        <f t="shared" si="286"/>
        <v>17215710.152227279</v>
      </c>
      <c r="H382" s="64">
        <f t="shared" si="286"/>
        <v>17166018.035440639</v>
      </c>
      <c r="I382" s="64">
        <f t="shared" si="286"/>
        <v>17095544.050634354</v>
      </c>
      <c r="J382" s="64">
        <f t="shared" si="286"/>
        <v>16996099.361258309</v>
      </c>
      <c r="K382" s="64">
        <f t="shared" si="286"/>
        <v>16856804.024893116</v>
      </c>
      <c r="L382" s="64">
        <f t="shared" si="286"/>
        <v>16663760.294212529</v>
      </c>
      <c r="M382" s="64">
        <f t="shared" si="286"/>
        <v>16400290.675090844</v>
      </c>
      <c r="N382" s="64">
        <f t="shared" si="286"/>
        <v>16048376.116918087</v>
      </c>
      <c r="O382" s="64">
        <f t="shared" si="286"/>
        <v>15592091.575975148</v>
      </c>
      <c r="P382" s="64">
        <f t="shared" si="286"/>
        <v>15023500.528274069</v>
      </c>
      <c r="Q382" s="64">
        <f t="shared" si="286"/>
        <v>14350069.021439418</v>
      </c>
      <c r="R382" s="64">
        <f t="shared" si="286"/>
        <v>13600216.249976685</v>
      </c>
      <c r="S382" s="64">
        <f t="shared" si="286"/>
        <v>12822012.161067855</v>
      </c>
      <c r="T382" s="64">
        <f t="shared" si="286"/>
        <v>12072493.511160761</v>
      </c>
      <c r="U382" s="64">
        <f t="shared" si="286"/>
        <v>11401702.563387278</v>
      </c>
      <c r="V382" s="64">
        <f t="shared" si="286"/>
        <v>10840249.550989989</v>
      </c>
      <c r="W382" s="64">
        <f t="shared" si="286"/>
        <v>10396339.853891583</v>
      </c>
      <c r="X382" s="64">
        <f t="shared" si="286"/>
        <v>10061035.185596628</v>
      </c>
      <c r="Y382" s="64">
        <f t="shared" si="286"/>
        <v>9816446.1798086353</v>
      </c>
      <c r="Z382" s="64">
        <f t="shared" si="286"/>
        <v>9642548.7518422715</v>
      </c>
      <c r="AA382" s="64">
        <f t="shared" si="286"/>
        <v>9521159.4521299731</v>
      </c>
      <c r="AB382" s="64">
        <f t="shared" si="286"/>
        <v>9437506.5527346618</v>
      </c>
      <c r="AC382" s="64">
        <f t="shared" si="286"/>
        <v>9380369.1984799169</v>
      </c>
    </row>
    <row r="383" spans="1:29" ht="15.75" thickBot="1" x14ac:dyDescent="0.3">
      <c r="AC383" s="32"/>
    </row>
    <row r="384" spans="1:29" ht="15.75" thickBot="1" x14ac:dyDescent="0.3">
      <c r="A384" s="26" t="s">
        <v>208</v>
      </c>
      <c r="B384" s="27">
        <v>2023</v>
      </c>
      <c r="C384" s="27">
        <v>2024</v>
      </c>
      <c r="D384" s="27">
        <v>2025</v>
      </c>
      <c r="E384" s="27">
        <v>2026</v>
      </c>
      <c r="F384" s="27">
        <v>2027</v>
      </c>
      <c r="G384" s="27">
        <v>2028</v>
      </c>
      <c r="H384" s="27">
        <v>2029</v>
      </c>
      <c r="I384" s="27">
        <v>2030</v>
      </c>
      <c r="J384" s="27">
        <v>2031</v>
      </c>
      <c r="K384" s="27">
        <v>2032</v>
      </c>
      <c r="L384" s="27">
        <v>2033</v>
      </c>
      <c r="M384" s="27">
        <v>2034</v>
      </c>
      <c r="N384" s="27">
        <v>2035</v>
      </c>
      <c r="O384" s="27">
        <v>2036</v>
      </c>
      <c r="P384" s="27">
        <v>2037</v>
      </c>
      <c r="Q384" s="27">
        <v>2038</v>
      </c>
      <c r="R384" s="27">
        <v>2039</v>
      </c>
      <c r="S384" s="27">
        <v>2040</v>
      </c>
      <c r="T384" s="27">
        <v>2041</v>
      </c>
      <c r="U384" s="27">
        <v>2042</v>
      </c>
      <c r="V384" s="27">
        <v>2043</v>
      </c>
      <c r="W384" s="27">
        <v>2044</v>
      </c>
      <c r="X384" s="27">
        <v>2045</v>
      </c>
      <c r="Y384" s="27">
        <v>2046</v>
      </c>
      <c r="Z384" s="27">
        <v>2047</v>
      </c>
      <c r="AA384" s="27">
        <v>2048</v>
      </c>
      <c r="AB384" s="27">
        <v>2049</v>
      </c>
      <c r="AC384" s="28">
        <v>2050</v>
      </c>
    </row>
    <row r="385" spans="1:29" x14ac:dyDescent="0.25">
      <c r="A385" s="29" t="str">
        <f t="shared" ref="A385:A392" si="287">A373</f>
        <v>Capex vehicle</v>
      </c>
      <c r="B385" s="65">
        <f>((1+B358)^B365)*B358/(((1+B358)^B365)-1)*(B354)/B370</f>
        <v>19.539498974368939</v>
      </c>
      <c r="C385" s="65">
        <f t="shared" ref="C385:AC385" si="288">((1+C358)^C365)*C358/(((1+C358)^C365)-1)*(C354)/C370</f>
        <v>19.532066244884934</v>
      </c>
      <c r="D385" s="65">
        <f t="shared" si="288"/>
        <v>19.521426458179274</v>
      </c>
      <c r="E385" s="65">
        <f t="shared" si="288"/>
        <v>19.506205495073583</v>
      </c>
      <c r="F385" s="65">
        <f t="shared" si="288"/>
        <v>19.484451380123293</v>
      </c>
      <c r="G385" s="65">
        <f t="shared" si="288"/>
        <v>19.453403556830025</v>
      </c>
      <c r="H385" s="65">
        <f t="shared" si="288"/>
        <v>19.409183839595606</v>
      </c>
      <c r="I385" s="65">
        <f t="shared" si="288"/>
        <v>19.346398180098269</v>
      </c>
      <c r="J385" s="65">
        <f t="shared" si="288"/>
        <v>19.257656683715453</v>
      </c>
      <c r="K385" s="65">
        <f t="shared" si="288"/>
        <v>19.133065223823188</v>
      </c>
      <c r="L385" s="65">
        <f t="shared" si="288"/>
        <v>18.959837866472469</v>
      </c>
      <c r="M385" s="65">
        <f t="shared" si="288"/>
        <v>18.722349639992963</v>
      </c>
      <c r="N385" s="65">
        <f t="shared" si="288"/>
        <v>18.403190911814015</v>
      </c>
      <c r="O385" s="65">
        <f t="shared" si="288"/>
        <v>17.985988797152327</v>
      </c>
      <c r="P385" s="65">
        <f t="shared" si="288"/>
        <v>17.460593250045839</v>
      </c>
      <c r="Q385" s="65">
        <f t="shared" si="288"/>
        <v>16.830133674999598</v>
      </c>
      <c r="R385" s="65">
        <f t="shared" si="288"/>
        <v>16.117226597616597</v>
      </c>
      <c r="S385" s="65">
        <f t="shared" si="288"/>
        <v>15.364613521007501</v>
      </c>
      <c r="T385" s="65">
        <f t="shared" si="288"/>
        <v>14.626810462022794</v>
      </c>
      <c r="U385" s="65">
        <f t="shared" si="288"/>
        <v>13.955173150819558</v>
      </c>
      <c r="V385" s="65">
        <f t="shared" si="288"/>
        <v>13.384377079289164</v>
      </c>
      <c r="W385" s="65">
        <f t="shared" si="288"/>
        <v>12.927271649777994</v>
      </c>
      <c r="X385" s="65">
        <f t="shared" si="288"/>
        <v>12.578479919274246</v>
      </c>
      <c r="Y385" s="65">
        <f t="shared" si="288"/>
        <v>12.322090024216767</v>
      </c>
      <c r="Z385" s="65">
        <f t="shared" si="288"/>
        <v>12.138774958357224</v>
      </c>
      <c r="AA385" s="65">
        <f t="shared" si="288"/>
        <v>12.010298169094545</v>
      </c>
      <c r="AB385" s="65">
        <f t="shared" si="288"/>
        <v>11.921512810913416</v>
      </c>
      <c r="AC385" s="65">
        <f t="shared" si="288"/>
        <v>11.860752565965971</v>
      </c>
    </row>
    <row r="386" spans="1:29" x14ac:dyDescent="0.25">
      <c r="A386" s="30" t="str">
        <f t="shared" si="287"/>
        <v>Residual value (vehicle)</v>
      </c>
      <c r="B386" s="66">
        <f>((1+B358)^B365)*B358/(((1+B358)^B365)-1)*(B355)/B370</f>
        <v>-0.97826349212091301</v>
      </c>
      <c r="C386" s="66">
        <f t="shared" ref="C386:AC386" si="289">((1+C358)^C365)*C358/(((1+C358)^C365)-1)*(C355)/C370</f>
        <v>-0.97844931035801319</v>
      </c>
      <c r="D386" s="66">
        <f t="shared" si="289"/>
        <v>-0.97871530502565462</v>
      </c>
      <c r="E386" s="66">
        <f t="shared" si="289"/>
        <v>-0.97909582910329696</v>
      </c>
      <c r="F386" s="66">
        <f t="shared" si="289"/>
        <v>-0.9796396819770542</v>
      </c>
      <c r="G386" s="66">
        <f t="shared" si="289"/>
        <v>-0.98041587755938586</v>
      </c>
      <c r="H386" s="66">
        <f t="shared" si="289"/>
        <v>-0.98152137049024646</v>
      </c>
      <c r="I386" s="66">
        <f t="shared" si="289"/>
        <v>-0.98309101197767967</v>
      </c>
      <c r="J386" s="66">
        <f t="shared" si="289"/>
        <v>-0.98530954938725024</v>
      </c>
      <c r="K386" s="66">
        <f t="shared" si="289"/>
        <v>-0.9884243358845568</v>
      </c>
      <c r="L386" s="66">
        <f t="shared" si="289"/>
        <v>-0.99275501981832481</v>
      </c>
      <c r="M386" s="66">
        <f t="shared" si="289"/>
        <v>-0.99869222548031233</v>
      </c>
      <c r="N386" s="66">
        <f t="shared" si="289"/>
        <v>-1.0066711936847861</v>
      </c>
      <c r="O386" s="66">
        <f t="shared" si="289"/>
        <v>-1.0171012465513283</v>
      </c>
      <c r="P386" s="66">
        <f t="shared" si="289"/>
        <v>-1.0302361352289906</v>
      </c>
      <c r="Q386" s="66">
        <f t="shared" si="289"/>
        <v>-1.0459976246051466</v>
      </c>
      <c r="R386" s="66">
        <f t="shared" si="289"/>
        <v>-1.0638203015397216</v>
      </c>
      <c r="S386" s="66">
        <f t="shared" si="289"/>
        <v>-1.082635628454949</v>
      </c>
      <c r="T386" s="66">
        <f t="shared" si="289"/>
        <v>-1.1010807049295666</v>
      </c>
      <c r="U386" s="66">
        <f t="shared" si="289"/>
        <v>-1.1178716377096476</v>
      </c>
      <c r="V386" s="66">
        <f t="shared" si="289"/>
        <v>-1.1321415394979075</v>
      </c>
      <c r="W386" s="66">
        <f t="shared" si="289"/>
        <v>-1.1435691752356867</v>
      </c>
      <c r="X386" s="66">
        <f t="shared" si="289"/>
        <v>-1.1522889684982804</v>
      </c>
      <c r="Y386" s="66">
        <f t="shared" si="289"/>
        <v>-1.1586987158747175</v>
      </c>
      <c r="Z386" s="66">
        <f t="shared" si="289"/>
        <v>-1.1632815925212061</v>
      </c>
      <c r="AA386" s="66">
        <f t="shared" si="289"/>
        <v>-1.1664935122527731</v>
      </c>
      <c r="AB386" s="66">
        <f t="shared" si="289"/>
        <v>-1.1687131462073013</v>
      </c>
      <c r="AC386" s="66">
        <f t="shared" si="289"/>
        <v>-1.1702321523309871</v>
      </c>
    </row>
    <row r="387" spans="1:29" x14ac:dyDescent="0.25">
      <c r="A387" s="30" t="str">
        <f t="shared" si="287"/>
        <v>Capex costumization</v>
      </c>
      <c r="B387" s="66">
        <f>((1+B358)^B366)*B358/(((1+B358)^B366)-1)*(B356)/B370</f>
        <v>0.65188931843561626</v>
      </c>
      <c r="C387" s="66">
        <f t="shared" ref="C387:AC387" si="290">((1+C358)^C366)*C358/(((1+C358)^C366)-1)*(C356)/C370</f>
        <v>0.65188931843561626</v>
      </c>
      <c r="D387" s="66">
        <f t="shared" si="290"/>
        <v>0.65188931843561626</v>
      </c>
      <c r="E387" s="66">
        <f t="shared" si="290"/>
        <v>0.65188931843561626</v>
      </c>
      <c r="F387" s="66">
        <f t="shared" si="290"/>
        <v>0.65188931843561626</v>
      </c>
      <c r="G387" s="66">
        <f t="shared" si="290"/>
        <v>0.65188931843561626</v>
      </c>
      <c r="H387" s="66">
        <f t="shared" si="290"/>
        <v>0.65188931843561626</v>
      </c>
      <c r="I387" s="66">
        <f t="shared" si="290"/>
        <v>0.65188931843561626</v>
      </c>
      <c r="J387" s="66">
        <f t="shared" si="290"/>
        <v>0.65188931843561626</v>
      </c>
      <c r="K387" s="66">
        <f t="shared" si="290"/>
        <v>0.65188931843561626</v>
      </c>
      <c r="L387" s="66">
        <f t="shared" si="290"/>
        <v>0.65188931843561626</v>
      </c>
      <c r="M387" s="66">
        <f t="shared" si="290"/>
        <v>0.65188931843561626</v>
      </c>
      <c r="N387" s="66">
        <f t="shared" si="290"/>
        <v>0.65188931843561626</v>
      </c>
      <c r="O387" s="66">
        <f t="shared" si="290"/>
        <v>0.65188931843561626</v>
      </c>
      <c r="P387" s="66">
        <f t="shared" si="290"/>
        <v>0.65188931843561626</v>
      </c>
      <c r="Q387" s="66">
        <f t="shared" si="290"/>
        <v>0.65188931843561626</v>
      </c>
      <c r="R387" s="66">
        <f t="shared" si="290"/>
        <v>0.65188931843561626</v>
      </c>
      <c r="S387" s="66">
        <f t="shared" si="290"/>
        <v>0.65188931843561626</v>
      </c>
      <c r="T387" s="66">
        <f t="shared" si="290"/>
        <v>0.65188931843561626</v>
      </c>
      <c r="U387" s="66">
        <f t="shared" si="290"/>
        <v>0.65188931843561626</v>
      </c>
      <c r="V387" s="66">
        <f t="shared" si="290"/>
        <v>0.65188931843561626</v>
      </c>
      <c r="W387" s="66">
        <f t="shared" si="290"/>
        <v>0.65188931843561626</v>
      </c>
      <c r="X387" s="66">
        <f t="shared" si="290"/>
        <v>0.65188931843561626</v>
      </c>
      <c r="Y387" s="66">
        <f t="shared" si="290"/>
        <v>0.65188931843561626</v>
      </c>
      <c r="Z387" s="66">
        <f t="shared" si="290"/>
        <v>0.65188931843561626</v>
      </c>
      <c r="AA387" s="66">
        <f t="shared" si="290"/>
        <v>0.65188931843561626</v>
      </c>
      <c r="AB387" s="66">
        <f t="shared" si="290"/>
        <v>0.65188931843561626</v>
      </c>
      <c r="AC387" s="66">
        <f t="shared" si="290"/>
        <v>0.65188931843561626</v>
      </c>
    </row>
    <row r="388" spans="1:29" x14ac:dyDescent="0.25">
      <c r="A388" s="30" t="str">
        <f t="shared" si="287"/>
        <v>Residual value (costumization)</v>
      </c>
      <c r="B388" s="66">
        <f>((1+B358)^B366)*B358/(((1+B358)^B366)-1)*(B357)/B370</f>
        <v>-6.5188931843561615E-2</v>
      </c>
      <c r="C388" s="66">
        <f t="shared" ref="C388:AC388" si="291">((1+C358)^C366)*C358/(((1+C358)^C366)-1)*(C357)/C370</f>
        <v>-6.5188931843561615E-2</v>
      </c>
      <c r="D388" s="66">
        <f t="shared" si="291"/>
        <v>-6.5188931843561615E-2</v>
      </c>
      <c r="E388" s="66">
        <f t="shared" si="291"/>
        <v>-6.5188931843561615E-2</v>
      </c>
      <c r="F388" s="66">
        <f t="shared" si="291"/>
        <v>-6.5188931843561615E-2</v>
      </c>
      <c r="G388" s="66">
        <f t="shared" si="291"/>
        <v>-6.5188931843561615E-2</v>
      </c>
      <c r="H388" s="66">
        <f t="shared" si="291"/>
        <v>-6.5188931843561615E-2</v>
      </c>
      <c r="I388" s="66">
        <f t="shared" si="291"/>
        <v>-6.5188931843561615E-2</v>
      </c>
      <c r="J388" s="66">
        <f t="shared" si="291"/>
        <v>-6.5188931843561615E-2</v>
      </c>
      <c r="K388" s="66">
        <f t="shared" si="291"/>
        <v>-6.5188931843561615E-2</v>
      </c>
      <c r="L388" s="66">
        <f t="shared" si="291"/>
        <v>-6.5188931843561615E-2</v>
      </c>
      <c r="M388" s="66">
        <f t="shared" si="291"/>
        <v>-6.5188931843561615E-2</v>
      </c>
      <c r="N388" s="66">
        <f t="shared" si="291"/>
        <v>-6.5188931843561615E-2</v>
      </c>
      <c r="O388" s="66">
        <f t="shared" si="291"/>
        <v>-6.5188931843561615E-2</v>
      </c>
      <c r="P388" s="66">
        <f t="shared" si="291"/>
        <v>-6.5188931843561615E-2</v>
      </c>
      <c r="Q388" s="66">
        <f t="shared" si="291"/>
        <v>-6.5188931843561615E-2</v>
      </c>
      <c r="R388" s="66">
        <f t="shared" si="291"/>
        <v>-6.5188931843561615E-2</v>
      </c>
      <c r="S388" s="66">
        <f t="shared" si="291"/>
        <v>-6.5188931843561615E-2</v>
      </c>
      <c r="T388" s="66">
        <f t="shared" si="291"/>
        <v>-6.5188931843561615E-2</v>
      </c>
      <c r="U388" s="66">
        <f t="shared" si="291"/>
        <v>-6.5188931843561615E-2</v>
      </c>
      <c r="V388" s="66">
        <f t="shared" si="291"/>
        <v>-6.5188931843561615E-2</v>
      </c>
      <c r="W388" s="66">
        <f t="shared" si="291"/>
        <v>-6.5188931843561615E-2</v>
      </c>
      <c r="X388" s="66">
        <f t="shared" si="291"/>
        <v>-6.5188931843561615E-2</v>
      </c>
      <c r="Y388" s="66">
        <f t="shared" si="291"/>
        <v>-6.5188931843561615E-2</v>
      </c>
      <c r="Z388" s="66">
        <f t="shared" si="291"/>
        <v>-6.5188931843561615E-2</v>
      </c>
      <c r="AA388" s="66">
        <f t="shared" si="291"/>
        <v>-6.5188931843561615E-2</v>
      </c>
      <c r="AB388" s="66">
        <f t="shared" si="291"/>
        <v>-6.5188931843561615E-2</v>
      </c>
      <c r="AC388" s="66">
        <f t="shared" si="291"/>
        <v>-6.5188931843561615E-2</v>
      </c>
    </row>
    <row r="389" spans="1:29" x14ac:dyDescent="0.25">
      <c r="A389" s="30" t="str">
        <f t="shared" si="287"/>
        <v>Opex fix (admin, crew, insurance)</v>
      </c>
      <c r="B389" s="66">
        <f>B359/B370</f>
        <v>10.068627450980392</v>
      </c>
      <c r="C389" s="66">
        <f t="shared" ref="C389:AC389" si="292">C359/C370</f>
        <v>10.068627450980392</v>
      </c>
      <c r="D389" s="66">
        <f t="shared" si="292"/>
        <v>10.068627450980392</v>
      </c>
      <c r="E389" s="66">
        <f t="shared" si="292"/>
        <v>10.068627450980392</v>
      </c>
      <c r="F389" s="66">
        <f t="shared" si="292"/>
        <v>10.068627450980392</v>
      </c>
      <c r="G389" s="66">
        <f t="shared" si="292"/>
        <v>10.068627450980392</v>
      </c>
      <c r="H389" s="66">
        <f t="shared" si="292"/>
        <v>10.068627450980392</v>
      </c>
      <c r="I389" s="66">
        <f t="shared" si="292"/>
        <v>10.068627450980392</v>
      </c>
      <c r="J389" s="66">
        <f t="shared" si="292"/>
        <v>10.068627450980392</v>
      </c>
      <c r="K389" s="66">
        <f t="shared" si="292"/>
        <v>10.068627450980392</v>
      </c>
      <c r="L389" s="66">
        <f t="shared" si="292"/>
        <v>10.068627450980392</v>
      </c>
      <c r="M389" s="66">
        <f t="shared" si="292"/>
        <v>10.068627450980392</v>
      </c>
      <c r="N389" s="66">
        <f t="shared" si="292"/>
        <v>10.068627450980392</v>
      </c>
      <c r="O389" s="66">
        <f t="shared" si="292"/>
        <v>10.068627450980392</v>
      </c>
      <c r="P389" s="66">
        <f t="shared" si="292"/>
        <v>10.068627450980392</v>
      </c>
      <c r="Q389" s="66">
        <f t="shared" si="292"/>
        <v>10.068627450980392</v>
      </c>
      <c r="R389" s="66">
        <f t="shared" si="292"/>
        <v>10.068627450980392</v>
      </c>
      <c r="S389" s="66">
        <f t="shared" si="292"/>
        <v>10.068627450980392</v>
      </c>
      <c r="T389" s="66">
        <f t="shared" si="292"/>
        <v>10.068627450980392</v>
      </c>
      <c r="U389" s="66">
        <f t="shared" si="292"/>
        <v>10.068627450980392</v>
      </c>
      <c r="V389" s="66">
        <f t="shared" si="292"/>
        <v>10.068627450980392</v>
      </c>
      <c r="W389" s="66">
        <f t="shared" si="292"/>
        <v>10.068627450980392</v>
      </c>
      <c r="X389" s="66">
        <f t="shared" si="292"/>
        <v>10.068627450980392</v>
      </c>
      <c r="Y389" s="66">
        <f t="shared" si="292"/>
        <v>10.068627450980392</v>
      </c>
      <c r="Z389" s="66">
        <f t="shared" si="292"/>
        <v>10.068627450980392</v>
      </c>
      <c r="AA389" s="66">
        <f t="shared" si="292"/>
        <v>10.068627450980392</v>
      </c>
      <c r="AB389" s="66">
        <f t="shared" si="292"/>
        <v>10.068627450980392</v>
      </c>
      <c r="AC389" s="66">
        <f t="shared" si="292"/>
        <v>10.068627450980392</v>
      </c>
    </row>
    <row r="390" spans="1:29" x14ac:dyDescent="0.25">
      <c r="A390" s="30" t="str">
        <f t="shared" si="287"/>
        <v>Opex maintenance &amp; repair</v>
      </c>
      <c r="B390" s="66">
        <f>B360/B370</f>
        <v>2.8235294117647056</v>
      </c>
      <c r="C390" s="66">
        <f t="shared" ref="C390:AC390" si="293">C360/C370</f>
        <v>2.8235294117647056</v>
      </c>
      <c r="D390" s="66">
        <f t="shared" si="293"/>
        <v>2.8235294117647056</v>
      </c>
      <c r="E390" s="66">
        <f t="shared" si="293"/>
        <v>2.8235294117647056</v>
      </c>
      <c r="F390" s="66">
        <f t="shared" si="293"/>
        <v>2.8235294117647056</v>
      </c>
      <c r="G390" s="66">
        <f t="shared" si="293"/>
        <v>2.8235294117647056</v>
      </c>
      <c r="H390" s="66">
        <f t="shared" si="293"/>
        <v>2.8235294117647056</v>
      </c>
      <c r="I390" s="66">
        <f t="shared" si="293"/>
        <v>2.8235294117647056</v>
      </c>
      <c r="J390" s="66">
        <f t="shared" si="293"/>
        <v>2.8235294117647056</v>
      </c>
      <c r="K390" s="66">
        <f t="shared" si="293"/>
        <v>2.8235294117647056</v>
      </c>
      <c r="L390" s="66">
        <f t="shared" si="293"/>
        <v>2.8235294117647056</v>
      </c>
      <c r="M390" s="66">
        <f t="shared" si="293"/>
        <v>2.8235294117647056</v>
      </c>
      <c r="N390" s="66">
        <f t="shared" si="293"/>
        <v>2.8235294117647056</v>
      </c>
      <c r="O390" s="66">
        <f t="shared" si="293"/>
        <v>2.8235294117647056</v>
      </c>
      <c r="P390" s="66">
        <f t="shared" si="293"/>
        <v>2.8235294117647056</v>
      </c>
      <c r="Q390" s="66">
        <f t="shared" si="293"/>
        <v>2.8235294117647056</v>
      </c>
      <c r="R390" s="66">
        <f t="shared" si="293"/>
        <v>2.8235294117647056</v>
      </c>
      <c r="S390" s="66">
        <f t="shared" si="293"/>
        <v>2.8235294117647056</v>
      </c>
      <c r="T390" s="66">
        <f t="shared" si="293"/>
        <v>2.8235294117647056</v>
      </c>
      <c r="U390" s="66">
        <f t="shared" si="293"/>
        <v>2.8235294117647056</v>
      </c>
      <c r="V390" s="66">
        <f t="shared" si="293"/>
        <v>2.8235294117647056</v>
      </c>
      <c r="W390" s="66">
        <f t="shared" si="293"/>
        <v>2.8235294117647056</v>
      </c>
      <c r="X390" s="66">
        <f t="shared" si="293"/>
        <v>2.8235294117647056</v>
      </c>
      <c r="Y390" s="66">
        <f t="shared" si="293"/>
        <v>2.8235294117647056</v>
      </c>
      <c r="Z390" s="66">
        <f t="shared" si="293"/>
        <v>2.8235294117647056</v>
      </c>
      <c r="AA390" s="66">
        <f t="shared" si="293"/>
        <v>2.8235294117647056</v>
      </c>
      <c r="AB390" s="66">
        <f t="shared" si="293"/>
        <v>2.8235294117647056</v>
      </c>
      <c r="AC390" s="66">
        <f t="shared" si="293"/>
        <v>2.8235294117647056</v>
      </c>
    </row>
    <row r="391" spans="1:29" x14ac:dyDescent="0.25">
      <c r="A391" s="30" t="str">
        <f t="shared" si="287"/>
        <v>Opex var (mode-fees)</v>
      </c>
      <c r="B391" s="66">
        <f>B361*B370/B370</f>
        <v>0.81280569096848254</v>
      </c>
      <c r="C391" s="66">
        <f t="shared" ref="C391:AC391" si="294">C361*C370/C370</f>
        <v>0.81280569096848254</v>
      </c>
      <c r="D391" s="66">
        <f t="shared" si="294"/>
        <v>0.81280569096848254</v>
      </c>
      <c r="E391" s="66">
        <f t="shared" si="294"/>
        <v>0.81280569096848254</v>
      </c>
      <c r="F391" s="66">
        <f t="shared" si="294"/>
        <v>0.81280569096848254</v>
      </c>
      <c r="G391" s="66">
        <f t="shared" si="294"/>
        <v>0.81280569096848254</v>
      </c>
      <c r="H391" s="66">
        <f t="shared" si="294"/>
        <v>0.81280569096848254</v>
      </c>
      <c r="I391" s="66">
        <f t="shared" si="294"/>
        <v>0.81280569096848254</v>
      </c>
      <c r="J391" s="66">
        <f t="shared" si="294"/>
        <v>0.81280569096848254</v>
      </c>
      <c r="K391" s="66">
        <f t="shared" si="294"/>
        <v>0.81280569096848254</v>
      </c>
      <c r="L391" s="66">
        <f t="shared" si="294"/>
        <v>0.81280569096848254</v>
      </c>
      <c r="M391" s="66">
        <f t="shared" si="294"/>
        <v>0.81280569096848254</v>
      </c>
      <c r="N391" s="66">
        <f t="shared" si="294"/>
        <v>0.81280569096848254</v>
      </c>
      <c r="O391" s="66">
        <f t="shared" si="294"/>
        <v>0.81280569096848254</v>
      </c>
      <c r="P391" s="66">
        <f t="shared" si="294"/>
        <v>0.81280569096848254</v>
      </c>
      <c r="Q391" s="66">
        <f t="shared" si="294"/>
        <v>0.81280569096848254</v>
      </c>
      <c r="R391" s="66">
        <f t="shared" si="294"/>
        <v>0.81280569096848254</v>
      </c>
      <c r="S391" s="66">
        <f t="shared" si="294"/>
        <v>0.81280569096848254</v>
      </c>
      <c r="T391" s="66">
        <f t="shared" si="294"/>
        <v>0.81280569096848254</v>
      </c>
      <c r="U391" s="66">
        <f t="shared" si="294"/>
        <v>0.81280569096848254</v>
      </c>
      <c r="V391" s="66">
        <f t="shared" si="294"/>
        <v>0.81280569096848254</v>
      </c>
      <c r="W391" s="66">
        <f t="shared" si="294"/>
        <v>0.81280569096848254</v>
      </c>
      <c r="X391" s="66">
        <f t="shared" si="294"/>
        <v>0.81280569096848254</v>
      </c>
      <c r="Y391" s="66">
        <f t="shared" si="294"/>
        <v>0.81280569096848254</v>
      </c>
      <c r="Z391" s="66">
        <f t="shared" si="294"/>
        <v>0.81280569096848254</v>
      </c>
      <c r="AA391" s="66">
        <f t="shared" si="294"/>
        <v>0.81280569096848254</v>
      </c>
      <c r="AB391" s="66">
        <f t="shared" si="294"/>
        <v>0.81280569096848254</v>
      </c>
      <c r="AC391" s="66">
        <f t="shared" si="294"/>
        <v>0.81280569096848254</v>
      </c>
    </row>
    <row r="392" spans="1:29" x14ac:dyDescent="0.25">
      <c r="A392" s="30" t="str">
        <f t="shared" si="287"/>
        <v>Fuel Cost</v>
      </c>
      <c r="B392" s="66">
        <f>B362*B363*B370/B370</f>
        <v>111.41874089596293</v>
      </c>
      <c r="C392" s="66">
        <f t="shared" ref="C392:AC392" si="295">C362*C363*C370/C370</f>
        <v>111.35659733346958</v>
      </c>
      <c r="D392" s="66">
        <f t="shared" si="295"/>
        <v>111.26765969348004</v>
      </c>
      <c r="E392" s="66">
        <f t="shared" si="295"/>
        <v>111.14046803336268</v>
      </c>
      <c r="F392" s="66">
        <f t="shared" si="295"/>
        <v>110.95876459510222</v>
      </c>
      <c r="G392" s="66">
        <f t="shared" si="295"/>
        <v>110.69960064898437</v>
      </c>
      <c r="H392" s="66">
        <f t="shared" si="295"/>
        <v>110.33082488592767</v>
      </c>
      <c r="I392" s="66">
        <f t="shared" si="295"/>
        <v>109.80789698019339</v>
      </c>
      <c r="J392" s="66">
        <f t="shared" si="295"/>
        <v>109.07015126918542</v>
      </c>
      <c r="K392" s="66">
        <f t="shared" si="295"/>
        <v>108.03706304586504</v>
      </c>
      <c r="L392" s="66">
        <f t="shared" si="295"/>
        <v>106.60592333147795</v>
      </c>
      <c r="M392" s="66">
        <f t="shared" si="295"/>
        <v>104.65376860427207</v>
      </c>
      <c r="N392" s="66">
        <f t="shared" si="295"/>
        <v>102.04828498254919</v>
      </c>
      <c r="O392" s="66">
        <f t="shared" si="295"/>
        <v>98.67354597555294</v>
      </c>
      <c r="P392" s="66">
        <f t="shared" si="295"/>
        <v>94.473817680494747</v>
      </c>
      <c r="Q392" s="66">
        <f t="shared" si="295"/>
        <v>89.508109521295069</v>
      </c>
      <c r="R392" s="66">
        <f t="shared" si="295"/>
        <v>83.990066180089855</v>
      </c>
      <c r="S392" s="66">
        <f t="shared" si="295"/>
        <v>78.276460509373933</v>
      </c>
      <c r="T392" s="66">
        <f t="shared" si="295"/>
        <v>72.786719895607476</v>
      </c>
      <c r="U392" s="66">
        <f t="shared" si="295"/>
        <v>67.885223574811775</v>
      </c>
      <c r="V392" s="66">
        <f t="shared" si="295"/>
        <v>63.79151444481969</v>
      </c>
      <c r="W392" s="66">
        <f t="shared" si="295"/>
        <v>60.560800034248587</v>
      </c>
      <c r="X392" s="66">
        <f t="shared" si="295"/>
        <v>58.124105988890307</v>
      </c>
      <c r="Y392" s="66">
        <f t="shared" si="295"/>
        <v>56.348663916424272</v>
      </c>
      <c r="Z392" s="66">
        <f t="shared" si="295"/>
        <v>55.087416625877268</v>
      </c>
      <c r="AA392" s="66">
        <f t="shared" si="295"/>
        <v>54.207527837269033</v>
      </c>
      <c r="AB392" s="66">
        <f t="shared" si="295"/>
        <v>53.601425334443761</v>
      </c>
      <c r="AC392" s="66">
        <f t="shared" si="295"/>
        <v>53.187559966725352</v>
      </c>
    </row>
    <row r="393" spans="1:29" ht="15.75" thickBot="1" x14ac:dyDescent="0.3">
      <c r="A393" s="59" t="str">
        <f t="shared" ref="A393" si="296">A381</f>
        <v>Emission Cost</v>
      </c>
      <c r="B393" s="66">
        <f>B364</f>
        <v>0</v>
      </c>
      <c r="C393" s="66">
        <f t="shared" ref="C393:AC393" si="297">C364</f>
        <v>0</v>
      </c>
      <c r="D393" s="66">
        <f t="shared" si="297"/>
        <v>0</v>
      </c>
      <c r="E393" s="66">
        <f t="shared" si="297"/>
        <v>0</v>
      </c>
      <c r="F393" s="66">
        <f t="shared" si="297"/>
        <v>0</v>
      </c>
      <c r="G393" s="66">
        <f t="shared" si="297"/>
        <v>0</v>
      </c>
      <c r="H393" s="66">
        <f t="shared" si="297"/>
        <v>0</v>
      </c>
      <c r="I393" s="66">
        <f t="shared" si="297"/>
        <v>0</v>
      </c>
      <c r="J393" s="66">
        <f t="shared" si="297"/>
        <v>0</v>
      </c>
      <c r="K393" s="66">
        <f t="shared" si="297"/>
        <v>0</v>
      </c>
      <c r="L393" s="66">
        <f t="shared" si="297"/>
        <v>0</v>
      </c>
      <c r="M393" s="66">
        <f t="shared" si="297"/>
        <v>0</v>
      </c>
      <c r="N393" s="66">
        <f t="shared" si="297"/>
        <v>0</v>
      </c>
      <c r="O393" s="66">
        <f t="shared" si="297"/>
        <v>0</v>
      </c>
      <c r="P393" s="66">
        <f t="shared" si="297"/>
        <v>0</v>
      </c>
      <c r="Q393" s="66">
        <f t="shared" si="297"/>
        <v>0</v>
      </c>
      <c r="R393" s="66">
        <f t="shared" si="297"/>
        <v>0</v>
      </c>
      <c r="S393" s="66">
        <f t="shared" si="297"/>
        <v>0</v>
      </c>
      <c r="T393" s="66">
        <f t="shared" si="297"/>
        <v>0</v>
      </c>
      <c r="U393" s="66">
        <f t="shared" si="297"/>
        <v>0</v>
      </c>
      <c r="V393" s="66">
        <f t="shared" si="297"/>
        <v>0</v>
      </c>
      <c r="W393" s="66">
        <f t="shared" si="297"/>
        <v>0</v>
      </c>
      <c r="X393" s="66">
        <f t="shared" si="297"/>
        <v>0</v>
      </c>
      <c r="Y393" s="66">
        <f t="shared" si="297"/>
        <v>0</v>
      </c>
      <c r="Z393" s="66">
        <f t="shared" si="297"/>
        <v>0</v>
      </c>
      <c r="AA393" s="66">
        <f t="shared" si="297"/>
        <v>0</v>
      </c>
      <c r="AB393" s="66">
        <f t="shared" si="297"/>
        <v>0</v>
      </c>
      <c r="AC393" s="66">
        <f t="shared" si="297"/>
        <v>0</v>
      </c>
    </row>
    <row r="394" spans="1:29" ht="15.75" thickBot="1" x14ac:dyDescent="0.3">
      <c r="A394" s="31" t="s">
        <v>63</v>
      </c>
      <c r="B394" s="76">
        <f>B385+B386+B387-B388+B389+B390+B391+B392+B393</f>
        <v>144.40201718220371</v>
      </c>
      <c r="C394" s="76">
        <f t="shared" ref="C394:AC394" si="298">C385+C386+C387-C388+C389+C390+C391+C392+C393</f>
        <v>144.33225507198927</v>
      </c>
      <c r="D394" s="76">
        <f t="shared" si="298"/>
        <v>144.2324116506264</v>
      </c>
      <c r="E394" s="76">
        <f t="shared" si="298"/>
        <v>144.08961850332571</v>
      </c>
      <c r="F394" s="76">
        <f t="shared" si="298"/>
        <v>143.88561709724121</v>
      </c>
      <c r="G394" s="76">
        <f t="shared" si="298"/>
        <v>143.59462913224775</v>
      </c>
      <c r="H394" s="76">
        <f t="shared" si="298"/>
        <v>143.18052815902578</v>
      </c>
      <c r="I394" s="76">
        <f t="shared" si="298"/>
        <v>142.59324495230675</v>
      </c>
      <c r="J394" s="76">
        <f t="shared" si="298"/>
        <v>141.76453920750637</v>
      </c>
      <c r="K394" s="76">
        <f t="shared" si="298"/>
        <v>140.60374473779643</v>
      </c>
      <c r="L394" s="76">
        <f t="shared" si="298"/>
        <v>138.99504698212485</v>
      </c>
      <c r="M394" s="76">
        <f t="shared" si="298"/>
        <v>136.79946682277748</v>
      </c>
      <c r="N394" s="76">
        <f t="shared" si="298"/>
        <v>133.86684550467118</v>
      </c>
      <c r="O394" s="76">
        <f t="shared" si="298"/>
        <v>130.06447433014671</v>
      </c>
      <c r="P394" s="76">
        <f t="shared" si="298"/>
        <v>125.32621559930435</v>
      </c>
      <c r="Q394" s="76">
        <f t="shared" si="298"/>
        <v>119.71428637568228</v>
      </c>
      <c r="R394" s="76">
        <f t="shared" si="298"/>
        <v>113.46551328015948</v>
      </c>
      <c r="S394" s="76">
        <f t="shared" si="298"/>
        <v>106.98047920591924</v>
      </c>
      <c r="T394" s="76">
        <f t="shared" si="298"/>
        <v>100.73449045669346</v>
      </c>
      <c r="U394" s="76">
        <f t="shared" si="298"/>
        <v>95.144565891914439</v>
      </c>
      <c r="V394" s="76">
        <f t="shared" si="298"/>
        <v>90.465790788603698</v>
      </c>
      <c r="W394" s="76">
        <f t="shared" si="298"/>
        <v>86.766543312783654</v>
      </c>
      <c r="X394" s="76">
        <f t="shared" si="298"/>
        <v>83.972337743659025</v>
      </c>
      <c r="Y394" s="76">
        <f t="shared" si="298"/>
        <v>81.934096028759086</v>
      </c>
      <c r="Z394" s="76">
        <f t="shared" si="298"/>
        <v>80.484950795706041</v>
      </c>
      <c r="AA394" s="76">
        <f t="shared" si="298"/>
        <v>79.473373298103567</v>
      </c>
      <c r="AB394" s="76">
        <f t="shared" si="298"/>
        <v>78.776265803142635</v>
      </c>
      <c r="AC394" s="76">
        <f t="shared" si="298"/>
        <v>78.300121184353088</v>
      </c>
    </row>
    <row r="395" spans="1:29" ht="15.75" thickBot="1" x14ac:dyDescent="0.3"/>
    <row r="396" spans="1:29" ht="15.75" thickBot="1" x14ac:dyDescent="0.3">
      <c r="A396" s="26" t="s">
        <v>208</v>
      </c>
      <c r="B396" s="27">
        <v>2023</v>
      </c>
      <c r="C396" s="27">
        <v>2024</v>
      </c>
      <c r="D396" s="27">
        <v>2025</v>
      </c>
      <c r="E396" s="27">
        <v>2026</v>
      </c>
      <c r="F396" s="27">
        <v>2027</v>
      </c>
      <c r="G396" s="27">
        <v>2028</v>
      </c>
      <c r="H396" s="27">
        <v>2029</v>
      </c>
      <c r="I396" s="27">
        <v>2030</v>
      </c>
      <c r="J396" s="27">
        <v>2031</v>
      </c>
      <c r="K396" s="27">
        <v>2032</v>
      </c>
      <c r="L396" s="27">
        <v>2033</v>
      </c>
      <c r="M396" s="27">
        <v>2034</v>
      </c>
      <c r="N396" s="27">
        <v>2035</v>
      </c>
      <c r="O396" s="27">
        <v>2036</v>
      </c>
      <c r="P396" s="27">
        <v>2037</v>
      </c>
      <c r="Q396" s="27">
        <v>2038</v>
      </c>
      <c r="R396" s="27">
        <v>2039</v>
      </c>
      <c r="S396" s="27">
        <v>2040</v>
      </c>
      <c r="T396" s="27">
        <v>2041</v>
      </c>
      <c r="U396" s="27">
        <v>2042</v>
      </c>
      <c r="V396" s="27">
        <v>2043</v>
      </c>
      <c r="W396" s="27">
        <v>2044</v>
      </c>
      <c r="X396" s="27">
        <v>2045</v>
      </c>
      <c r="Y396" s="27">
        <v>2046</v>
      </c>
      <c r="Z396" s="27">
        <v>2047</v>
      </c>
      <c r="AA396" s="27">
        <v>2048</v>
      </c>
      <c r="AB396" s="27">
        <v>2049</v>
      </c>
      <c r="AC396" s="28">
        <v>2050</v>
      </c>
    </row>
    <row r="397" spans="1:29" x14ac:dyDescent="0.25">
      <c r="A397" s="29" t="str">
        <f t="shared" ref="A397:A404" si="299">A373</f>
        <v>Capex vehicle</v>
      </c>
      <c r="B397" s="65">
        <f>((1+B358)^B365)*B358/(((1+B358)^B365)-1)*(B354)/B370/(B367)</f>
        <v>2.0676718491395704E-3</v>
      </c>
      <c r="C397" s="65">
        <f t="shared" ref="C397:AC397" si="300">((1+C358)^C365)*C358/(((1+C358)^C365)-1)*(C354)/C370/(C367)</f>
        <v>2.0668853169190406E-3</v>
      </c>
      <c r="D397" s="65">
        <f t="shared" si="300"/>
        <v>2.0657594135639443E-3</v>
      </c>
      <c r="E397" s="65">
        <f t="shared" si="300"/>
        <v>2.064148729637416E-3</v>
      </c>
      <c r="F397" s="65">
        <f t="shared" si="300"/>
        <v>2.0618467068913536E-3</v>
      </c>
      <c r="G397" s="65">
        <f t="shared" si="300"/>
        <v>2.0585612229449763E-3</v>
      </c>
      <c r="H397" s="65">
        <f t="shared" si="300"/>
        <v>2.0538818877878949E-3</v>
      </c>
      <c r="I397" s="65">
        <f t="shared" si="300"/>
        <v>2.0472379026559013E-3</v>
      </c>
      <c r="J397" s="65">
        <f t="shared" si="300"/>
        <v>2.0378472681180375E-3</v>
      </c>
      <c r="K397" s="65">
        <f t="shared" si="300"/>
        <v>2.0246629866479565E-3</v>
      </c>
      <c r="L397" s="65">
        <f t="shared" si="300"/>
        <v>2.0063320493621663E-3</v>
      </c>
      <c r="M397" s="65">
        <f t="shared" si="300"/>
        <v>1.9812010201050753E-3</v>
      </c>
      <c r="N397" s="65">
        <f t="shared" si="300"/>
        <v>1.9474276097157688E-3</v>
      </c>
      <c r="O397" s="65">
        <f t="shared" si="300"/>
        <v>1.9032792377938971E-3</v>
      </c>
      <c r="P397" s="65">
        <f t="shared" si="300"/>
        <v>1.8476818254016762E-3</v>
      </c>
      <c r="Q397" s="65">
        <f t="shared" si="300"/>
        <v>1.7809665264549839E-3</v>
      </c>
      <c r="R397" s="65">
        <f t="shared" si="300"/>
        <v>1.7055266240864123E-3</v>
      </c>
      <c r="S397" s="65">
        <f t="shared" si="300"/>
        <v>1.6258850286780425E-3</v>
      </c>
      <c r="T397" s="65">
        <f t="shared" si="300"/>
        <v>1.547810630901883E-3</v>
      </c>
      <c r="U397" s="65">
        <f t="shared" si="300"/>
        <v>1.4767378995576251E-3</v>
      </c>
      <c r="V397" s="65">
        <f t="shared" si="300"/>
        <v>1.4163361988665782E-3</v>
      </c>
      <c r="W397" s="65">
        <f t="shared" si="300"/>
        <v>1.3679652539447613E-3</v>
      </c>
      <c r="X397" s="65">
        <f t="shared" si="300"/>
        <v>1.3310560761136767E-3</v>
      </c>
      <c r="Y397" s="65">
        <f t="shared" si="300"/>
        <v>1.3039248702874885E-3</v>
      </c>
      <c r="Z397" s="65">
        <f t="shared" si="300"/>
        <v>1.2845264506198121E-3</v>
      </c>
      <c r="AA397" s="65">
        <f t="shared" si="300"/>
        <v>1.270931023184608E-3</v>
      </c>
      <c r="AB397" s="65">
        <f t="shared" si="300"/>
        <v>1.2615357471866049E-3</v>
      </c>
      <c r="AC397" s="65">
        <f t="shared" si="300"/>
        <v>1.2551060916366106E-3</v>
      </c>
    </row>
    <row r="398" spans="1:29" x14ac:dyDescent="0.25">
      <c r="A398" s="30" t="str">
        <f t="shared" si="299"/>
        <v>Residual value (vehicle)</v>
      </c>
      <c r="B398" s="68">
        <f>((1+B358)^B365)*B358/(((1+B358)^B365)-1)*(B355)/B370/(B367)</f>
        <v>-1.0351994625618128E-4</v>
      </c>
      <c r="C398" s="68">
        <f t="shared" ref="C398:AC398" si="301">((1+C358)^C365)*C358/(((1+C358)^C365)-1)*(C355)/C370/(C367)</f>
        <v>-1.0353960956169452E-4</v>
      </c>
      <c r="D398" s="68">
        <f t="shared" si="301"/>
        <v>-1.0356775714557191E-4</v>
      </c>
      <c r="E398" s="68">
        <f t="shared" si="301"/>
        <v>-1.0360802424373513E-4</v>
      </c>
      <c r="F398" s="68">
        <f t="shared" si="301"/>
        <v>-1.0366557481238669E-4</v>
      </c>
      <c r="G398" s="68">
        <f t="shared" si="301"/>
        <v>-1.0374771191104613E-4</v>
      </c>
      <c r="H398" s="68">
        <f t="shared" si="301"/>
        <v>-1.0386469528997317E-4</v>
      </c>
      <c r="I398" s="68">
        <f t="shared" si="301"/>
        <v>-1.0403079491827298E-4</v>
      </c>
      <c r="J398" s="68">
        <f t="shared" si="301"/>
        <v>-1.042655607817196E-4</v>
      </c>
      <c r="K398" s="68">
        <f t="shared" si="301"/>
        <v>-1.0459516781847161E-4</v>
      </c>
      <c r="L398" s="68">
        <f t="shared" si="301"/>
        <v>-1.0505344125061638E-4</v>
      </c>
      <c r="M398" s="68">
        <f t="shared" si="301"/>
        <v>-1.0568171698204363E-4</v>
      </c>
      <c r="N398" s="68">
        <f t="shared" si="301"/>
        <v>-1.0652605224177631E-4</v>
      </c>
      <c r="O398" s="68">
        <f t="shared" si="301"/>
        <v>-1.076297615398231E-4</v>
      </c>
      <c r="P398" s="68">
        <f t="shared" si="301"/>
        <v>-1.0901969684962864E-4</v>
      </c>
      <c r="Q398" s="68">
        <f t="shared" si="301"/>
        <v>-1.1068757932329594E-4</v>
      </c>
      <c r="R398" s="68">
        <f t="shared" si="301"/>
        <v>-1.1257357688251022E-4</v>
      </c>
      <c r="S398" s="68">
        <f t="shared" si="301"/>
        <v>-1.1456461676771947E-4</v>
      </c>
      <c r="T398" s="68">
        <f t="shared" si="301"/>
        <v>-1.1651647671212345E-4</v>
      </c>
      <c r="U398" s="68">
        <f t="shared" si="301"/>
        <v>-1.182932949957299E-4</v>
      </c>
      <c r="V398" s="68">
        <f t="shared" si="301"/>
        <v>-1.1980333751300609E-4</v>
      </c>
      <c r="W398" s="68">
        <f t="shared" si="301"/>
        <v>-1.210126111360515E-4</v>
      </c>
      <c r="X398" s="68">
        <f t="shared" si="301"/>
        <v>-1.2193534058182861E-4</v>
      </c>
      <c r="Y398" s="68">
        <f t="shared" si="301"/>
        <v>-1.2261362072748334E-4</v>
      </c>
      <c r="Z398" s="68">
        <f t="shared" si="301"/>
        <v>-1.2309858121917525E-4</v>
      </c>
      <c r="AA398" s="68">
        <f t="shared" si="301"/>
        <v>-1.2343846690505536E-4</v>
      </c>
      <c r="AB398" s="68">
        <f t="shared" si="301"/>
        <v>-1.2367334880500542E-4</v>
      </c>
      <c r="AC398" s="68">
        <f t="shared" si="301"/>
        <v>-1.2383409019375524E-4</v>
      </c>
    </row>
    <row r="399" spans="1:29" x14ac:dyDescent="0.25">
      <c r="A399" s="30" t="str">
        <f t="shared" si="299"/>
        <v>Capex costumization</v>
      </c>
      <c r="B399" s="66">
        <f>((1+B358)^B366)*B358/(((1+B358)^B366)-1)*(B356)/B370/(B367)</f>
        <v>6.8982996659853576E-5</v>
      </c>
      <c r="C399" s="66">
        <f t="shared" ref="C399:AC399" si="302">((1+C358)^C366)*C358/(((1+C358)^C366)-1)*(C356)/C370/(C367)</f>
        <v>6.8982996659853576E-5</v>
      </c>
      <c r="D399" s="66">
        <f t="shared" si="302"/>
        <v>6.8982996659853576E-5</v>
      </c>
      <c r="E399" s="66">
        <f t="shared" si="302"/>
        <v>6.8982996659853576E-5</v>
      </c>
      <c r="F399" s="66">
        <f t="shared" si="302"/>
        <v>6.8982996659853576E-5</v>
      </c>
      <c r="G399" s="66">
        <f t="shared" si="302"/>
        <v>6.8982996659853576E-5</v>
      </c>
      <c r="H399" s="66">
        <f t="shared" si="302"/>
        <v>6.8982996659853576E-5</v>
      </c>
      <c r="I399" s="66">
        <f t="shared" si="302"/>
        <v>6.8982996659853576E-5</v>
      </c>
      <c r="J399" s="66">
        <f t="shared" si="302"/>
        <v>6.8982996659853576E-5</v>
      </c>
      <c r="K399" s="66">
        <f t="shared" si="302"/>
        <v>6.8982996659853576E-5</v>
      </c>
      <c r="L399" s="66">
        <f t="shared" si="302"/>
        <v>6.8982996659853576E-5</v>
      </c>
      <c r="M399" s="66">
        <f t="shared" si="302"/>
        <v>6.8982996659853576E-5</v>
      </c>
      <c r="N399" s="66">
        <f t="shared" si="302"/>
        <v>6.8982996659853576E-5</v>
      </c>
      <c r="O399" s="66">
        <f t="shared" si="302"/>
        <v>6.8982996659853576E-5</v>
      </c>
      <c r="P399" s="66">
        <f t="shared" si="302"/>
        <v>6.8982996659853576E-5</v>
      </c>
      <c r="Q399" s="66">
        <f t="shared" si="302"/>
        <v>6.8982996659853576E-5</v>
      </c>
      <c r="R399" s="66">
        <f t="shared" si="302"/>
        <v>6.8982996659853576E-5</v>
      </c>
      <c r="S399" s="66">
        <f t="shared" si="302"/>
        <v>6.8982996659853576E-5</v>
      </c>
      <c r="T399" s="66">
        <f t="shared" si="302"/>
        <v>6.8982996659853576E-5</v>
      </c>
      <c r="U399" s="66">
        <f t="shared" si="302"/>
        <v>6.8982996659853576E-5</v>
      </c>
      <c r="V399" s="66">
        <f t="shared" si="302"/>
        <v>6.8982996659853576E-5</v>
      </c>
      <c r="W399" s="66">
        <f t="shared" si="302"/>
        <v>6.8982996659853576E-5</v>
      </c>
      <c r="X399" s="66">
        <f t="shared" si="302"/>
        <v>6.8982996659853576E-5</v>
      </c>
      <c r="Y399" s="66">
        <f t="shared" si="302"/>
        <v>6.8982996659853576E-5</v>
      </c>
      <c r="Z399" s="66">
        <f t="shared" si="302"/>
        <v>6.8982996659853576E-5</v>
      </c>
      <c r="AA399" s="66">
        <f t="shared" si="302"/>
        <v>6.8982996659853576E-5</v>
      </c>
      <c r="AB399" s="66">
        <f t="shared" si="302"/>
        <v>6.8982996659853576E-5</v>
      </c>
      <c r="AC399" s="66">
        <f t="shared" si="302"/>
        <v>6.8982996659853576E-5</v>
      </c>
    </row>
    <row r="400" spans="1:29" x14ac:dyDescent="0.25">
      <c r="A400" s="30" t="str">
        <f t="shared" si="299"/>
        <v>Residual value (costumization)</v>
      </c>
      <c r="B400" s="69">
        <f>((1+B358)^B366)*B358/(((1+B358)^B366)-1)*(B357)/B370/(B367)</f>
        <v>-6.8982996659853564E-6</v>
      </c>
      <c r="C400" s="69">
        <f t="shared" ref="C400:AC400" si="303">((1+C358)^C366)*C358/(((1+C358)^C366)-1)*(C357)/C370/(C367)</f>
        <v>-6.8982996659853564E-6</v>
      </c>
      <c r="D400" s="69">
        <f t="shared" si="303"/>
        <v>-6.8982996659853564E-6</v>
      </c>
      <c r="E400" s="69">
        <f t="shared" si="303"/>
        <v>-6.8982996659853564E-6</v>
      </c>
      <c r="F400" s="69">
        <f t="shared" si="303"/>
        <v>-6.8982996659853564E-6</v>
      </c>
      <c r="G400" s="69">
        <f t="shared" si="303"/>
        <v>-6.8982996659853564E-6</v>
      </c>
      <c r="H400" s="69">
        <f t="shared" si="303"/>
        <v>-6.8982996659853564E-6</v>
      </c>
      <c r="I400" s="69">
        <f t="shared" si="303"/>
        <v>-6.8982996659853564E-6</v>
      </c>
      <c r="J400" s="69">
        <f t="shared" si="303"/>
        <v>-6.8982996659853564E-6</v>
      </c>
      <c r="K400" s="69">
        <f t="shared" si="303"/>
        <v>-6.8982996659853564E-6</v>
      </c>
      <c r="L400" s="69">
        <f t="shared" si="303"/>
        <v>-6.8982996659853564E-6</v>
      </c>
      <c r="M400" s="69">
        <f t="shared" si="303"/>
        <v>-6.8982996659853564E-6</v>
      </c>
      <c r="N400" s="69">
        <f t="shared" si="303"/>
        <v>-6.8982996659853564E-6</v>
      </c>
      <c r="O400" s="69">
        <f t="shared" si="303"/>
        <v>-6.8982996659853564E-6</v>
      </c>
      <c r="P400" s="69">
        <f t="shared" si="303"/>
        <v>-6.8982996659853564E-6</v>
      </c>
      <c r="Q400" s="69">
        <f t="shared" si="303"/>
        <v>-6.8982996659853564E-6</v>
      </c>
      <c r="R400" s="69">
        <f t="shared" si="303"/>
        <v>-6.8982996659853564E-6</v>
      </c>
      <c r="S400" s="69">
        <f t="shared" si="303"/>
        <v>-6.8982996659853564E-6</v>
      </c>
      <c r="T400" s="69">
        <f t="shared" si="303"/>
        <v>-6.8982996659853564E-6</v>
      </c>
      <c r="U400" s="69">
        <f t="shared" si="303"/>
        <v>-6.8982996659853564E-6</v>
      </c>
      <c r="V400" s="69">
        <f t="shared" si="303"/>
        <v>-6.8982996659853564E-6</v>
      </c>
      <c r="W400" s="69">
        <f t="shared" si="303"/>
        <v>-6.8982996659853564E-6</v>
      </c>
      <c r="X400" s="69">
        <f t="shared" si="303"/>
        <v>-6.8982996659853564E-6</v>
      </c>
      <c r="Y400" s="69">
        <f t="shared" si="303"/>
        <v>-6.8982996659853564E-6</v>
      </c>
      <c r="Z400" s="69">
        <f t="shared" si="303"/>
        <v>-6.8982996659853564E-6</v>
      </c>
      <c r="AA400" s="69">
        <f t="shared" si="303"/>
        <v>-6.8982996659853564E-6</v>
      </c>
      <c r="AB400" s="69">
        <f t="shared" si="303"/>
        <v>-6.8982996659853564E-6</v>
      </c>
      <c r="AC400" s="69">
        <f t="shared" si="303"/>
        <v>-6.8982996659853564E-6</v>
      </c>
    </row>
    <row r="401" spans="1:29" x14ac:dyDescent="0.25">
      <c r="A401" s="30" t="str">
        <f t="shared" si="299"/>
        <v>Opex fix (admin, crew, insurance)</v>
      </c>
      <c r="B401" s="66">
        <f>B359/B370/(B367)</f>
        <v>1.0654632223259673E-3</v>
      </c>
      <c r="C401" s="66">
        <f t="shared" ref="C401:AC401" si="304">C359/C370/(C367)</f>
        <v>1.0654632223259673E-3</v>
      </c>
      <c r="D401" s="66">
        <f t="shared" si="304"/>
        <v>1.0654632223259673E-3</v>
      </c>
      <c r="E401" s="66">
        <f t="shared" si="304"/>
        <v>1.0654632223259673E-3</v>
      </c>
      <c r="F401" s="66">
        <f t="shared" si="304"/>
        <v>1.0654632223259673E-3</v>
      </c>
      <c r="G401" s="66">
        <f t="shared" si="304"/>
        <v>1.0654632223259673E-3</v>
      </c>
      <c r="H401" s="66">
        <f t="shared" si="304"/>
        <v>1.0654632223259673E-3</v>
      </c>
      <c r="I401" s="66">
        <f t="shared" si="304"/>
        <v>1.0654632223259673E-3</v>
      </c>
      <c r="J401" s="66">
        <f t="shared" si="304"/>
        <v>1.0654632223259673E-3</v>
      </c>
      <c r="K401" s="66">
        <f t="shared" si="304"/>
        <v>1.0654632223259673E-3</v>
      </c>
      <c r="L401" s="66">
        <f t="shared" si="304"/>
        <v>1.0654632223259673E-3</v>
      </c>
      <c r="M401" s="66">
        <f t="shared" si="304"/>
        <v>1.0654632223259673E-3</v>
      </c>
      <c r="N401" s="66">
        <f t="shared" si="304"/>
        <v>1.0654632223259673E-3</v>
      </c>
      <c r="O401" s="66">
        <f t="shared" si="304"/>
        <v>1.0654632223259673E-3</v>
      </c>
      <c r="P401" s="66">
        <f t="shared" si="304"/>
        <v>1.0654632223259673E-3</v>
      </c>
      <c r="Q401" s="66">
        <f t="shared" si="304"/>
        <v>1.0654632223259673E-3</v>
      </c>
      <c r="R401" s="66">
        <f t="shared" si="304"/>
        <v>1.0654632223259673E-3</v>
      </c>
      <c r="S401" s="66">
        <f t="shared" si="304"/>
        <v>1.0654632223259673E-3</v>
      </c>
      <c r="T401" s="66">
        <f t="shared" si="304"/>
        <v>1.0654632223259673E-3</v>
      </c>
      <c r="U401" s="66">
        <f t="shared" si="304"/>
        <v>1.0654632223259673E-3</v>
      </c>
      <c r="V401" s="66">
        <f t="shared" si="304"/>
        <v>1.0654632223259673E-3</v>
      </c>
      <c r="W401" s="66">
        <f t="shared" si="304"/>
        <v>1.0654632223259673E-3</v>
      </c>
      <c r="X401" s="66">
        <f t="shared" si="304"/>
        <v>1.0654632223259673E-3</v>
      </c>
      <c r="Y401" s="66">
        <f t="shared" si="304"/>
        <v>1.0654632223259673E-3</v>
      </c>
      <c r="Z401" s="66">
        <f t="shared" si="304"/>
        <v>1.0654632223259673E-3</v>
      </c>
      <c r="AA401" s="66">
        <f t="shared" si="304"/>
        <v>1.0654632223259673E-3</v>
      </c>
      <c r="AB401" s="66">
        <f t="shared" si="304"/>
        <v>1.0654632223259673E-3</v>
      </c>
      <c r="AC401" s="66">
        <f t="shared" si="304"/>
        <v>1.0654632223259673E-3</v>
      </c>
    </row>
    <row r="402" spans="1:29" x14ac:dyDescent="0.25">
      <c r="A402" s="30" t="str">
        <f t="shared" si="299"/>
        <v>Opex maintenance &amp; repair</v>
      </c>
      <c r="B402" s="66">
        <f>B360/B370/(B367)</f>
        <v>2.9878618113912231E-4</v>
      </c>
      <c r="C402" s="66">
        <f t="shared" ref="C402:AC402" si="305">C360/C370/(C367)</f>
        <v>2.9878618113912231E-4</v>
      </c>
      <c r="D402" s="66">
        <f t="shared" si="305"/>
        <v>2.9878618113912231E-4</v>
      </c>
      <c r="E402" s="66">
        <f t="shared" si="305"/>
        <v>2.9878618113912231E-4</v>
      </c>
      <c r="F402" s="66">
        <f t="shared" si="305"/>
        <v>2.9878618113912231E-4</v>
      </c>
      <c r="G402" s="66">
        <f t="shared" si="305"/>
        <v>2.9878618113912231E-4</v>
      </c>
      <c r="H402" s="66">
        <f t="shared" si="305"/>
        <v>2.9878618113912231E-4</v>
      </c>
      <c r="I402" s="66">
        <f t="shared" si="305"/>
        <v>2.9878618113912231E-4</v>
      </c>
      <c r="J402" s="66">
        <f t="shared" si="305"/>
        <v>2.9878618113912231E-4</v>
      </c>
      <c r="K402" s="66">
        <f t="shared" si="305"/>
        <v>2.9878618113912231E-4</v>
      </c>
      <c r="L402" s="66">
        <f t="shared" si="305"/>
        <v>2.9878618113912231E-4</v>
      </c>
      <c r="M402" s="66">
        <f t="shared" si="305"/>
        <v>2.9878618113912231E-4</v>
      </c>
      <c r="N402" s="66">
        <f t="shared" si="305"/>
        <v>2.9878618113912231E-4</v>
      </c>
      <c r="O402" s="66">
        <f t="shared" si="305"/>
        <v>2.9878618113912231E-4</v>
      </c>
      <c r="P402" s="66">
        <f t="shared" si="305"/>
        <v>2.9878618113912231E-4</v>
      </c>
      <c r="Q402" s="66">
        <f t="shared" si="305"/>
        <v>2.9878618113912231E-4</v>
      </c>
      <c r="R402" s="66">
        <f t="shared" si="305"/>
        <v>2.9878618113912231E-4</v>
      </c>
      <c r="S402" s="66">
        <f t="shared" si="305"/>
        <v>2.9878618113912231E-4</v>
      </c>
      <c r="T402" s="66">
        <f t="shared" si="305"/>
        <v>2.9878618113912231E-4</v>
      </c>
      <c r="U402" s="66">
        <f t="shared" si="305"/>
        <v>2.9878618113912231E-4</v>
      </c>
      <c r="V402" s="66">
        <f t="shared" si="305"/>
        <v>2.9878618113912231E-4</v>
      </c>
      <c r="W402" s="66">
        <f t="shared" si="305"/>
        <v>2.9878618113912231E-4</v>
      </c>
      <c r="X402" s="66">
        <f t="shared" si="305"/>
        <v>2.9878618113912231E-4</v>
      </c>
      <c r="Y402" s="66">
        <f t="shared" si="305"/>
        <v>2.9878618113912231E-4</v>
      </c>
      <c r="Z402" s="66">
        <f t="shared" si="305"/>
        <v>2.9878618113912231E-4</v>
      </c>
      <c r="AA402" s="66">
        <f t="shared" si="305"/>
        <v>2.9878618113912231E-4</v>
      </c>
      <c r="AB402" s="66">
        <f t="shared" si="305"/>
        <v>2.9878618113912231E-4</v>
      </c>
      <c r="AC402" s="66">
        <f t="shared" si="305"/>
        <v>2.9878618113912231E-4</v>
      </c>
    </row>
    <row r="403" spans="1:29" x14ac:dyDescent="0.25">
      <c r="A403" s="30" t="str">
        <f t="shared" si="299"/>
        <v>Opex var (mode-fees)</v>
      </c>
      <c r="B403" s="66">
        <f>B361*B370/B370/(B367)</f>
        <v>8.6011184229469056E-5</v>
      </c>
      <c r="C403" s="66">
        <f t="shared" ref="C403:AC403" si="306">C361*C370/C370/(C367)</f>
        <v>8.6011184229469056E-5</v>
      </c>
      <c r="D403" s="66">
        <f t="shared" si="306"/>
        <v>8.6011184229469056E-5</v>
      </c>
      <c r="E403" s="66">
        <f t="shared" si="306"/>
        <v>8.6011184229469056E-5</v>
      </c>
      <c r="F403" s="66">
        <f t="shared" si="306"/>
        <v>8.6011184229469056E-5</v>
      </c>
      <c r="G403" s="66">
        <f t="shared" si="306"/>
        <v>8.6011184229469056E-5</v>
      </c>
      <c r="H403" s="66">
        <f t="shared" si="306"/>
        <v>8.6011184229469056E-5</v>
      </c>
      <c r="I403" s="66">
        <f t="shared" si="306"/>
        <v>8.6011184229469056E-5</v>
      </c>
      <c r="J403" s="66">
        <f t="shared" si="306"/>
        <v>8.6011184229469056E-5</v>
      </c>
      <c r="K403" s="66">
        <f t="shared" si="306"/>
        <v>8.6011184229469056E-5</v>
      </c>
      <c r="L403" s="66">
        <f t="shared" si="306"/>
        <v>8.6011184229469056E-5</v>
      </c>
      <c r="M403" s="66">
        <f t="shared" si="306"/>
        <v>8.6011184229469056E-5</v>
      </c>
      <c r="N403" s="66">
        <f t="shared" si="306"/>
        <v>8.6011184229469056E-5</v>
      </c>
      <c r="O403" s="66">
        <f t="shared" si="306"/>
        <v>8.6011184229469056E-5</v>
      </c>
      <c r="P403" s="66">
        <f t="shared" si="306"/>
        <v>8.6011184229469056E-5</v>
      </c>
      <c r="Q403" s="66">
        <f t="shared" si="306"/>
        <v>8.6011184229469056E-5</v>
      </c>
      <c r="R403" s="66">
        <f t="shared" si="306"/>
        <v>8.6011184229469056E-5</v>
      </c>
      <c r="S403" s="66">
        <f t="shared" si="306"/>
        <v>8.6011184229469056E-5</v>
      </c>
      <c r="T403" s="66">
        <f t="shared" si="306"/>
        <v>8.6011184229469056E-5</v>
      </c>
      <c r="U403" s="66">
        <f t="shared" si="306"/>
        <v>8.6011184229469056E-5</v>
      </c>
      <c r="V403" s="66">
        <f t="shared" si="306"/>
        <v>8.6011184229469056E-5</v>
      </c>
      <c r="W403" s="66">
        <f t="shared" si="306"/>
        <v>8.6011184229469056E-5</v>
      </c>
      <c r="X403" s="66">
        <f t="shared" si="306"/>
        <v>8.6011184229469056E-5</v>
      </c>
      <c r="Y403" s="66">
        <f t="shared" si="306"/>
        <v>8.6011184229469056E-5</v>
      </c>
      <c r="Z403" s="66">
        <f t="shared" si="306"/>
        <v>8.6011184229469056E-5</v>
      </c>
      <c r="AA403" s="66">
        <f t="shared" si="306"/>
        <v>8.6011184229469056E-5</v>
      </c>
      <c r="AB403" s="66">
        <f t="shared" si="306"/>
        <v>8.6011184229469056E-5</v>
      </c>
      <c r="AC403" s="66">
        <f t="shared" si="306"/>
        <v>8.6011184229469056E-5</v>
      </c>
    </row>
    <row r="404" spans="1:29" x14ac:dyDescent="0.25">
      <c r="A404" s="30" t="str">
        <f t="shared" si="299"/>
        <v>Fuel Cost</v>
      </c>
      <c r="B404" s="66">
        <f>B362*B363*B370/B370/(B367)</f>
        <v>1.1790342951953749E-2</v>
      </c>
      <c r="C404" s="66">
        <f t="shared" ref="C404:AC404" si="307">C362*C363*C370/C370/(C367)</f>
        <v>1.1783766913594665E-2</v>
      </c>
      <c r="D404" s="66">
        <f t="shared" si="307"/>
        <v>1.1774355523119581E-2</v>
      </c>
      <c r="E404" s="66">
        <f t="shared" si="307"/>
        <v>1.1760896088186527E-2</v>
      </c>
      <c r="F404" s="66">
        <f t="shared" si="307"/>
        <v>1.1741668211121929E-2</v>
      </c>
      <c r="G404" s="66">
        <f t="shared" si="307"/>
        <v>1.1714243454918982E-2</v>
      </c>
      <c r="H404" s="66">
        <f t="shared" si="307"/>
        <v>1.1675219564648431E-2</v>
      </c>
      <c r="I404" s="66">
        <f t="shared" si="307"/>
        <v>1.1619883278327343E-2</v>
      </c>
      <c r="J404" s="66">
        <f t="shared" si="307"/>
        <v>1.154181494912015E-2</v>
      </c>
      <c r="K404" s="66">
        <f t="shared" si="307"/>
        <v>1.1432493444006882E-2</v>
      </c>
      <c r="L404" s="66">
        <f t="shared" si="307"/>
        <v>1.1281050087987085E-2</v>
      </c>
      <c r="M404" s="66">
        <f t="shared" si="307"/>
        <v>1.1074472868176938E-2</v>
      </c>
      <c r="N404" s="66">
        <f t="shared" si="307"/>
        <v>1.0798760315613672E-2</v>
      </c>
      <c r="O404" s="66">
        <f t="shared" si="307"/>
        <v>1.0441645076778088E-2</v>
      </c>
      <c r="P404" s="66">
        <f t="shared" si="307"/>
        <v>9.9972293841793375E-3</v>
      </c>
      <c r="Q404" s="66">
        <f t="shared" si="307"/>
        <v>9.4717576213010652E-3</v>
      </c>
      <c r="R404" s="66">
        <f t="shared" si="307"/>
        <v>8.8878376910148001E-3</v>
      </c>
      <c r="S404" s="66">
        <f t="shared" si="307"/>
        <v>8.2832233343252838E-3</v>
      </c>
      <c r="T404" s="66">
        <f t="shared" si="307"/>
        <v>7.702298401651585E-3</v>
      </c>
      <c r="U404" s="66">
        <f t="shared" si="307"/>
        <v>7.183621542308124E-3</v>
      </c>
      <c r="V404" s="66">
        <f t="shared" si="307"/>
        <v>6.7504248089756283E-3</v>
      </c>
      <c r="W404" s="66">
        <f t="shared" si="307"/>
        <v>6.4085502681744538E-3</v>
      </c>
      <c r="X404" s="66">
        <f t="shared" si="307"/>
        <v>6.1506990464434185E-3</v>
      </c>
      <c r="Y404" s="66">
        <f t="shared" si="307"/>
        <v>5.9628215784575953E-3</v>
      </c>
      <c r="Z404" s="66">
        <f t="shared" si="307"/>
        <v>5.8293562567065891E-3</v>
      </c>
      <c r="AA404" s="66">
        <f t="shared" si="307"/>
        <v>5.7362463319861412E-3</v>
      </c>
      <c r="AB404" s="66">
        <f t="shared" si="307"/>
        <v>5.6721085009993396E-3</v>
      </c>
      <c r="AC404" s="66">
        <f t="shared" si="307"/>
        <v>5.6283132239921011E-3</v>
      </c>
    </row>
    <row r="405" spans="1:29" x14ac:dyDescent="0.25">
      <c r="A405" s="59" t="str">
        <f>A368</f>
        <v>Market failure (av. utilization)</v>
      </c>
      <c r="B405" s="66">
        <f t="shared" ref="B405:AC405" si="308">B394/B368-B394/B367</f>
        <v>1.4681396082431752E-2</v>
      </c>
      <c r="C405" s="66">
        <f t="shared" si="308"/>
        <v>1.4674303347914667E-2</v>
      </c>
      <c r="D405" s="66">
        <f t="shared" si="308"/>
        <v>1.4664152237536456E-2</v>
      </c>
      <c r="E405" s="66">
        <f t="shared" si="308"/>
        <v>1.4649634415733916E-2</v>
      </c>
      <c r="F405" s="66">
        <f t="shared" si="308"/>
        <v>1.4628893532036145E-2</v>
      </c>
      <c r="G405" s="66">
        <f t="shared" si="308"/>
        <v>1.4599308698993962E-2</v>
      </c>
      <c r="H405" s="66">
        <f t="shared" si="308"/>
        <v>1.4557206929748446E-2</v>
      </c>
      <c r="I405" s="66">
        <f t="shared" si="308"/>
        <v>1.4497497671258493E-2</v>
      </c>
      <c r="J405" s="66">
        <f t="shared" si="308"/>
        <v>1.4413242911438558E-2</v>
      </c>
      <c r="K405" s="66">
        <f t="shared" si="308"/>
        <v>1.4295224592078071E-2</v>
      </c>
      <c r="L405" s="66">
        <f t="shared" si="308"/>
        <v>1.4131667812271225E-2</v>
      </c>
      <c r="M405" s="66">
        <f t="shared" si="308"/>
        <v>1.3908442523739177E-2</v>
      </c>
      <c r="N405" s="66">
        <f t="shared" si="308"/>
        <v>1.3610282041143038E-2</v>
      </c>
      <c r="O405" s="66">
        <f t="shared" si="308"/>
        <v>1.322369383167795E-2</v>
      </c>
      <c r="P405" s="66">
        <f t="shared" si="308"/>
        <v>1.2741953655702694E-2</v>
      </c>
      <c r="Q405" s="66">
        <f t="shared" si="308"/>
        <v>1.2171387140592243E-2</v>
      </c>
      <c r="R405" s="66">
        <f t="shared" si="308"/>
        <v>1.1536072519406193E-2</v>
      </c>
      <c r="S405" s="66">
        <f t="shared" si="308"/>
        <v>1.0876737174167532E-2</v>
      </c>
      <c r="T405" s="66">
        <f t="shared" si="308"/>
        <v>1.0241705638298538E-2</v>
      </c>
      <c r="U405" s="66">
        <f t="shared" si="308"/>
        <v>9.6733763434045175E-3</v>
      </c>
      <c r="V405" s="66">
        <f t="shared" si="308"/>
        <v>9.1976838855515729E-3</v>
      </c>
      <c r="W405" s="66">
        <f t="shared" si="308"/>
        <v>8.8215802932387153E-3</v>
      </c>
      <c r="X405" s="66">
        <f t="shared" si="308"/>
        <v>8.5374925810546582E-3</v>
      </c>
      <c r="Y405" s="66">
        <f t="shared" si="308"/>
        <v>8.3302639390169016E-3</v>
      </c>
      <c r="Z405" s="66">
        <f t="shared" si="308"/>
        <v>8.1829289116912441E-3</v>
      </c>
      <c r="AA405" s="66">
        <f t="shared" si="308"/>
        <v>8.0800815263140872E-3</v>
      </c>
      <c r="AB405" s="66">
        <f t="shared" si="308"/>
        <v>8.0092063997385388E-3</v>
      </c>
      <c r="AC405" s="66">
        <f t="shared" si="308"/>
        <v>7.9607966345747513E-3</v>
      </c>
    </row>
    <row r="406" spans="1:29" x14ac:dyDescent="0.25">
      <c r="A406" s="59" t="str">
        <f>A369</f>
        <v>Payload loss (fuel)</v>
      </c>
      <c r="B406" s="66">
        <f>B394/(B367-B369)-B394/B367</f>
        <v>6.0514944626105141E-2</v>
      </c>
      <c r="C406" s="66">
        <f t="shared" ref="C406:AC406" si="309">C394/(C367-C369)-C394/C367</f>
        <v>6.0225956019547805E-2</v>
      </c>
      <c r="D406" s="66">
        <f t="shared" si="309"/>
        <v>5.981580292764771E-2</v>
      </c>
      <c r="E406" s="66">
        <f t="shared" si="309"/>
        <v>5.9236161777387573E-2</v>
      </c>
      <c r="F406" s="66">
        <f t="shared" si="309"/>
        <v>5.8421946639520425E-2</v>
      </c>
      <c r="G406" s="66">
        <f t="shared" si="309"/>
        <v>5.7287989629415753E-2</v>
      </c>
      <c r="H406" s="66">
        <f t="shared" si="309"/>
        <v>5.5727595651907269E-2</v>
      </c>
      <c r="I406" s="66">
        <f t="shared" si="309"/>
        <v>5.3615878277312491E-2</v>
      </c>
      <c r="J406" s="66">
        <f t="shared" si="309"/>
        <v>5.0822292870744912E-2</v>
      </c>
      <c r="K406" s="66">
        <f t="shared" si="309"/>
        <v>4.7237264336292578E-2</v>
      </c>
      <c r="L406" s="66">
        <f t="shared" si="309"/>
        <v>4.2814718067885504E-2</v>
      </c>
      <c r="M406" s="66">
        <f t="shared" si="309"/>
        <v>3.7622824349480527E-2</v>
      </c>
      <c r="N406" s="66">
        <f t="shared" si="309"/>
        <v>3.1880612525489752E-2</v>
      </c>
      <c r="O406" s="66">
        <f t="shared" si="309"/>
        <v>2.5949341707682812E-2</v>
      </c>
      <c r="P406" s="66">
        <f t="shared" si="309"/>
        <v>2.02615048250731E-2</v>
      </c>
      <c r="Q406" s="66">
        <f t="shared" si="309"/>
        <v>1.5208454995911056E-2</v>
      </c>
      <c r="R406" s="66">
        <f t="shared" si="309"/>
        <v>1.1040569726071037E-2</v>
      </c>
      <c r="S406" s="66">
        <f t="shared" si="309"/>
        <v>7.8280577173714706E-3</v>
      </c>
      <c r="T406" s="66">
        <f t="shared" si="309"/>
        <v>5.4902040869352995E-3</v>
      </c>
      <c r="U406" s="66">
        <f t="shared" si="309"/>
        <v>3.8627055595009223E-3</v>
      </c>
      <c r="V406" s="66">
        <f t="shared" si="309"/>
        <v>2.7635277915296075E-3</v>
      </c>
      <c r="W406" s="66">
        <f t="shared" si="309"/>
        <v>2.0339970038982247E-3</v>
      </c>
      <c r="X406" s="66">
        <f t="shared" si="309"/>
        <v>1.5534328207529903E-3</v>
      </c>
      <c r="Y406" s="66">
        <f t="shared" si="309"/>
        <v>1.2372401227428702E-3</v>
      </c>
      <c r="Z406" s="66">
        <f t="shared" si="309"/>
        <v>1.0287602846004214E-3</v>
      </c>
      <c r="AA406" s="66">
        <f t="shared" si="309"/>
        <v>8.9085219054061554E-4</v>
      </c>
      <c r="AB406" s="66">
        <f t="shared" si="309"/>
        <v>7.9933018132514501E-4</v>
      </c>
      <c r="AC406" s="66">
        <f t="shared" si="309"/>
        <v>7.3842505472086241E-4</v>
      </c>
    </row>
    <row r="407" spans="1:29" ht="15.75" thickBot="1" x14ac:dyDescent="0.3">
      <c r="A407" s="59" t="str">
        <f>A344</f>
        <v>Emission Cost</v>
      </c>
      <c r="B407" s="68">
        <f>B364*B370/B370/(B367)</f>
        <v>0</v>
      </c>
      <c r="C407" s="68">
        <f t="shared" ref="C407:AC407" si="310">C364*C370/C370/(C367)</f>
        <v>0</v>
      </c>
      <c r="D407" s="68">
        <f t="shared" si="310"/>
        <v>0</v>
      </c>
      <c r="E407" s="68">
        <f t="shared" si="310"/>
        <v>0</v>
      </c>
      <c r="F407" s="68">
        <f t="shared" si="310"/>
        <v>0</v>
      </c>
      <c r="G407" s="68">
        <f t="shared" si="310"/>
        <v>0</v>
      </c>
      <c r="H407" s="68">
        <f t="shared" si="310"/>
        <v>0</v>
      </c>
      <c r="I407" s="68">
        <f t="shared" si="310"/>
        <v>0</v>
      </c>
      <c r="J407" s="68">
        <f t="shared" si="310"/>
        <v>0</v>
      </c>
      <c r="K407" s="68">
        <f t="shared" si="310"/>
        <v>0</v>
      </c>
      <c r="L407" s="68">
        <f t="shared" si="310"/>
        <v>0</v>
      </c>
      <c r="M407" s="68">
        <f t="shared" si="310"/>
        <v>0</v>
      </c>
      <c r="N407" s="68">
        <f t="shared" si="310"/>
        <v>0</v>
      </c>
      <c r="O407" s="68">
        <f t="shared" si="310"/>
        <v>0</v>
      </c>
      <c r="P407" s="68">
        <f t="shared" si="310"/>
        <v>0</v>
      </c>
      <c r="Q407" s="68">
        <f t="shared" si="310"/>
        <v>0</v>
      </c>
      <c r="R407" s="68">
        <f t="shared" si="310"/>
        <v>0</v>
      </c>
      <c r="S407" s="68">
        <f t="shared" si="310"/>
        <v>0</v>
      </c>
      <c r="T407" s="68">
        <f t="shared" si="310"/>
        <v>0</v>
      </c>
      <c r="U407" s="68">
        <f t="shared" si="310"/>
        <v>0</v>
      </c>
      <c r="V407" s="68">
        <f t="shared" si="310"/>
        <v>0</v>
      </c>
      <c r="W407" s="68">
        <f t="shared" si="310"/>
        <v>0</v>
      </c>
      <c r="X407" s="68">
        <f t="shared" si="310"/>
        <v>0</v>
      </c>
      <c r="Y407" s="68">
        <f t="shared" si="310"/>
        <v>0</v>
      </c>
      <c r="Z407" s="68">
        <f t="shared" si="310"/>
        <v>0</v>
      </c>
      <c r="AA407" s="68">
        <f t="shared" si="310"/>
        <v>0</v>
      </c>
      <c r="AB407" s="68">
        <f t="shared" si="310"/>
        <v>0</v>
      </c>
      <c r="AC407" s="68">
        <f t="shared" si="310"/>
        <v>0</v>
      </c>
    </row>
    <row r="408" spans="1:29" ht="15.75" thickBot="1" x14ac:dyDescent="0.3">
      <c r="A408" s="31" t="s">
        <v>210</v>
      </c>
      <c r="B408" s="67">
        <f>B397+B398+B399+B400+B401+B402+B403+B404+B405+B406+B407</f>
        <v>9.0463180848062458E-2</v>
      </c>
      <c r="C408" s="67">
        <f t="shared" ref="C408:AC408" si="311">C397+C398+C399+C400+C401+C402+C403+C404+C405+C406+C407</f>
        <v>9.0159717273102902E-2</v>
      </c>
      <c r="D408" s="67">
        <f t="shared" si="311"/>
        <v>8.9728847629410552E-2</v>
      </c>
      <c r="E408" s="67">
        <f t="shared" si="311"/>
        <v>8.9119578271390124E-2</v>
      </c>
      <c r="F408" s="67">
        <f t="shared" si="311"/>
        <v>8.8263034799445889E-2</v>
      </c>
      <c r="G408" s="67">
        <f t="shared" si="311"/>
        <v>8.7068700579051056E-2</v>
      </c>
      <c r="H408" s="67">
        <f t="shared" si="311"/>
        <v>8.5422384623490499E-2</v>
      </c>
      <c r="I408" s="67">
        <f t="shared" si="311"/>
        <v>8.3188811619324385E-2</v>
      </c>
      <c r="J408" s="67">
        <f t="shared" si="311"/>
        <v>8.0223277723328365E-2</v>
      </c>
      <c r="K408" s="67">
        <f t="shared" si="311"/>
        <v>7.6397395475895441E-2</v>
      </c>
      <c r="L408" s="67">
        <f t="shared" si="311"/>
        <v>7.1641059860943795E-2</v>
      </c>
      <c r="M408" s="67">
        <f t="shared" si="311"/>
        <v>6.5993604329208103E-2</v>
      </c>
      <c r="N408" s="67">
        <f t="shared" si="311"/>
        <v>5.9642901724408878E-2</v>
      </c>
      <c r="O408" s="67">
        <f t="shared" si="311"/>
        <v>5.2922675377081355E-2</v>
      </c>
      <c r="P408" s="67">
        <f t="shared" si="311"/>
        <v>4.6251695278195601E-2</v>
      </c>
      <c r="Q408" s="67">
        <f t="shared" si="311"/>
        <v>4.003422398962448E-2</v>
      </c>
      <c r="R408" s="67">
        <f t="shared" si="311"/>
        <v>3.4569778268384359E-2</v>
      </c>
      <c r="S408" s="67">
        <f t="shared" si="311"/>
        <v>3.0011683922463037E-2</v>
      </c>
      <c r="T408" s="67">
        <f t="shared" si="311"/>
        <v>2.6377847565763606E-2</v>
      </c>
      <c r="U408" s="67">
        <f t="shared" si="311"/>
        <v>2.3590493334463888E-2</v>
      </c>
      <c r="V408" s="67">
        <f t="shared" si="311"/>
        <v>2.1520514632098808E-2</v>
      </c>
      <c r="W408" s="67">
        <f t="shared" si="311"/>
        <v>2.0023425492808531E-2</v>
      </c>
      <c r="X408" s="67">
        <f t="shared" si="311"/>
        <v>1.8963090468471343E-2</v>
      </c>
      <c r="Y408" s="67">
        <f t="shared" si="311"/>
        <v>1.8223982174465803E-2</v>
      </c>
      <c r="Z408" s="67">
        <f t="shared" si="311"/>
        <v>1.7714818607087318E-2</v>
      </c>
      <c r="AA408" s="67">
        <f t="shared" si="311"/>
        <v>1.7367017889808822E-2</v>
      </c>
      <c r="AB408" s="67">
        <f t="shared" si="311"/>
        <v>1.7130852765133049E-2</v>
      </c>
      <c r="AC408" s="67">
        <f t="shared" si="311"/>
        <v>1.6971152199418998E-2</v>
      </c>
    </row>
    <row r="410" spans="1:29" x14ac:dyDescent="0.25">
      <c r="B410" s="40"/>
    </row>
  </sheetData>
  <conditionalFormatting sqref="Q11:AR20 Q22:AR27">
    <cfRule type="colorScale" priority="40">
      <colorScale>
        <cfvo type="min"/>
        <cfvo type="max"/>
        <color rgb="FFFF7128"/>
        <color rgb="FFFFEF9C"/>
      </colorScale>
    </cfRule>
    <cfRule type="colorScale" priority="36">
      <colorScale>
        <cfvo type="min"/>
        <cfvo type="max"/>
        <color rgb="FFFF7128"/>
        <color rgb="FFFFEF9C"/>
      </colorScale>
    </cfRule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1:AR21">
    <cfRule type="colorScale" priority="16">
      <colorScale>
        <cfvo type="min"/>
        <cfvo type="max"/>
        <color rgb="FFFF7128"/>
        <color rgb="FFFFEF9C"/>
      </colorScale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0">
      <colorScale>
        <cfvo type="min"/>
        <cfvo type="max"/>
        <color rgb="FFFF7128"/>
        <color rgb="FFFFEF9C"/>
      </colorScale>
    </cfRule>
  </conditionalFormatting>
  <conditionalFormatting sqref="Q117:AR126 Q128:AR133">
    <cfRule type="colorScale" priority="31">
      <colorScale>
        <cfvo type="min"/>
        <cfvo type="max"/>
        <color rgb="FFFF7128"/>
        <color rgb="FFFFEF9C"/>
      </colorScale>
    </cfRule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5">
      <colorScale>
        <cfvo type="min"/>
        <cfvo type="max"/>
        <color rgb="FFFF7128"/>
        <color rgb="FFFFEF9C"/>
      </colorScale>
    </cfRule>
  </conditionalFormatting>
  <conditionalFormatting sqref="Q127:AR127">
    <cfRule type="colorScale" priority="11">
      <colorScale>
        <cfvo type="min"/>
        <cfvo type="max"/>
        <color rgb="FFFF7128"/>
        <color rgb="FFFFEF9C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">
      <colorScale>
        <cfvo type="min"/>
        <cfvo type="max"/>
        <color rgb="FFFF7128"/>
        <color rgb="FFFFEF9C"/>
      </colorScale>
    </cfRule>
  </conditionalFormatting>
  <conditionalFormatting sqref="Q225:AR234 Q236:AR241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6">
      <colorScale>
        <cfvo type="min"/>
        <cfvo type="max"/>
        <color rgb="FFFF7128"/>
        <color rgb="FFFFEF9C"/>
      </colorScale>
    </cfRule>
    <cfRule type="colorScale" priority="30">
      <colorScale>
        <cfvo type="min"/>
        <cfvo type="max"/>
        <color rgb="FFFF7128"/>
        <color rgb="FFFFEF9C"/>
      </colorScale>
    </cfRule>
  </conditionalFormatting>
  <conditionalFormatting sqref="Q235:AR235">
    <cfRule type="colorScale" priority="6">
      <colorScale>
        <cfvo type="min"/>
        <cfvo type="max"/>
        <color rgb="FFFF7128"/>
        <color rgb="FFFFEF9C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max"/>
        <color rgb="FFFF7128"/>
        <color rgb="FFFFEF9C"/>
      </colorScale>
    </cfRule>
  </conditionalFormatting>
  <conditionalFormatting sqref="Q334:AR343 Q345:AR350">
    <cfRule type="colorScale" priority="21">
      <colorScale>
        <cfvo type="min"/>
        <cfvo type="max"/>
        <color rgb="FFFF7128"/>
        <color rgb="FFFFEF9C"/>
      </colorScale>
    </cfRule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5">
      <colorScale>
        <cfvo type="min"/>
        <cfvo type="max"/>
        <color rgb="FFFF7128"/>
        <color rgb="FFFFEF9C"/>
      </colorScale>
    </cfRule>
  </conditionalFormatting>
  <conditionalFormatting sqref="Q344:AR344">
    <cfRule type="colorScale" priority="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">
      <colorScale>
        <cfvo type="min"/>
        <cfvo type="max"/>
        <color rgb="FFFF7128"/>
        <color rgb="FFFFEF9C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10634-C2AE-458B-BBD3-2592A74EF315}">
  <sheetPr>
    <tabColor theme="5"/>
  </sheetPr>
  <dimension ref="A1:AR410"/>
  <sheetViews>
    <sheetView zoomScale="80" zoomScaleNormal="80" workbookViewId="0">
      <selection activeCell="A341" sqref="A341"/>
    </sheetView>
  </sheetViews>
  <sheetFormatPr defaultColWidth="9.140625" defaultRowHeight="15" x14ac:dyDescent="0.25"/>
  <cols>
    <col min="1" max="1" width="38.7109375" style="4" customWidth="1"/>
    <col min="2" max="4" width="14.85546875" style="4" bestFit="1" customWidth="1"/>
    <col min="5" max="5" width="28" style="4" bestFit="1" customWidth="1"/>
    <col min="6" max="11" width="14.85546875" style="4" bestFit="1" customWidth="1"/>
    <col min="12" max="12" width="24.42578125" style="4" bestFit="1" customWidth="1"/>
    <col min="13" max="29" width="14.85546875" style="4" bestFit="1" customWidth="1"/>
    <col min="30" max="44" width="13.7109375" style="4" bestFit="1" customWidth="1"/>
    <col min="45" max="16384" width="9.140625" style="4"/>
  </cols>
  <sheetData>
    <row r="1" spans="1:44" s="3" customFormat="1" ht="21" x14ac:dyDescent="0.35">
      <c r="A1" s="2" t="str">
        <f>'Parameter Input'!A141</f>
        <v>Short-sea: Dry bulk</v>
      </c>
    </row>
    <row r="2" spans="1:44" s="3" customFormat="1" ht="21" x14ac:dyDescent="0.35">
      <c r="A2" s="2" t="s">
        <v>187</v>
      </c>
    </row>
    <row r="3" spans="1:44" x14ac:dyDescent="0.25">
      <c r="A3" s="33" t="s">
        <v>195</v>
      </c>
    </row>
    <row r="4" spans="1:44" x14ac:dyDescent="0.25">
      <c r="A4" s="33" t="s">
        <v>196</v>
      </c>
    </row>
    <row r="5" spans="1:44" ht="15.75" thickBot="1" x14ac:dyDescent="0.3">
      <c r="A5" s="34" t="s">
        <v>197</v>
      </c>
      <c r="B5" s="34"/>
    </row>
    <row r="6" spans="1:44" ht="15.75" thickBot="1" x14ac:dyDescent="0.3">
      <c r="A6" s="39" t="s">
        <v>198</v>
      </c>
      <c r="B6" s="35"/>
    </row>
    <row r="7" spans="1:44" ht="15.75" thickBot="1" x14ac:dyDescent="0.3">
      <c r="A7" s="38" t="s">
        <v>199</v>
      </c>
      <c r="B7" s="36"/>
    </row>
    <row r="8" spans="1:44" ht="15.75" thickBot="1" x14ac:dyDescent="0.3"/>
    <row r="9" spans="1:44" x14ac:dyDescent="0.25">
      <c r="A9" s="5" t="s">
        <v>200</v>
      </c>
      <c r="B9" s="6">
        <v>2023</v>
      </c>
      <c r="C9" s="6">
        <v>2050</v>
      </c>
      <c r="D9" s="7"/>
      <c r="E9" s="5" t="s">
        <v>201</v>
      </c>
      <c r="F9" s="8"/>
      <c r="G9" s="8"/>
      <c r="H9" s="8"/>
      <c r="I9" s="8"/>
      <c r="J9" s="8"/>
      <c r="K9" s="9"/>
      <c r="L9" s="10" t="s">
        <v>2</v>
      </c>
      <c r="M9" s="11"/>
      <c r="N9" s="11"/>
      <c r="O9" s="11"/>
      <c r="P9" s="12"/>
      <c r="Q9" s="13">
        <v>0</v>
      </c>
      <c r="R9" s="13">
        <v>1</v>
      </c>
      <c r="S9" s="13">
        <v>2</v>
      </c>
      <c r="T9" s="13">
        <v>3</v>
      </c>
      <c r="U9" s="13">
        <v>4</v>
      </c>
      <c r="V9" s="13">
        <v>5</v>
      </c>
      <c r="W9" s="13">
        <v>6</v>
      </c>
      <c r="X9" s="13">
        <v>7</v>
      </c>
      <c r="Y9" s="13">
        <v>8</v>
      </c>
      <c r="Z9" s="13">
        <v>9</v>
      </c>
      <c r="AA9" s="13">
        <v>10</v>
      </c>
      <c r="AB9" s="13">
        <v>11</v>
      </c>
      <c r="AC9" s="13">
        <v>12</v>
      </c>
      <c r="AD9" s="13">
        <v>13</v>
      </c>
      <c r="AE9" s="13">
        <v>14</v>
      </c>
      <c r="AF9" s="13">
        <v>15</v>
      </c>
      <c r="AG9" s="13">
        <v>16</v>
      </c>
      <c r="AH9" s="13">
        <v>17</v>
      </c>
      <c r="AI9" s="13">
        <v>18</v>
      </c>
      <c r="AJ9" s="13">
        <v>19</v>
      </c>
      <c r="AK9" s="13">
        <v>20</v>
      </c>
      <c r="AL9" s="13">
        <v>21</v>
      </c>
      <c r="AM9" s="13">
        <v>22</v>
      </c>
      <c r="AN9" s="13">
        <v>23</v>
      </c>
      <c r="AO9" s="13">
        <v>24</v>
      </c>
      <c r="AP9" s="13">
        <v>25</v>
      </c>
      <c r="AQ9" s="13">
        <v>26</v>
      </c>
      <c r="AR9" s="14">
        <v>27</v>
      </c>
    </row>
    <row r="10" spans="1:44" ht="15.75" thickBot="1" x14ac:dyDescent="0.3">
      <c r="A10" s="15"/>
      <c r="B10" s="3" t="s">
        <v>202</v>
      </c>
      <c r="C10" s="3" t="s">
        <v>203</v>
      </c>
      <c r="D10" s="16" t="s">
        <v>5</v>
      </c>
      <c r="E10" s="17"/>
      <c r="F10" s="18"/>
      <c r="G10" s="18"/>
      <c r="H10" s="18"/>
      <c r="I10" s="18"/>
      <c r="J10" s="18"/>
      <c r="K10" s="19"/>
      <c r="L10" s="20" t="s">
        <v>8</v>
      </c>
      <c r="M10" s="20" t="s">
        <v>204</v>
      </c>
      <c r="N10" s="20" t="s">
        <v>205</v>
      </c>
      <c r="O10" s="20" t="s">
        <v>9</v>
      </c>
      <c r="P10" s="21" t="s">
        <v>10</v>
      </c>
      <c r="Q10" s="22">
        <v>2023</v>
      </c>
      <c r="R10" s="22">
        <v>2024</v>
      </c>
      <c r="S10" s="22">
        <v>2025</v>
      </c>
      <c r="T10" s="22">
        <v>2026</v>
      </c>
      <c r="U10" s="22">
        <v>2027</v>
      </c>
      <c r="V10" s="22">
        <v>2028</v>
      </c>
      <c r="W10" s="22">
        <v>2029</v>
      </c>
      <c r="X10" s="22">
        <v>2030</v>
      </c>
      <c r="Y10" s="22">
        <v>2031</v>
      </c>
      <c r="Z10" s="22">
        <v>2032</v>
      </c>
      <c r="AA10" s="22">
        <v>2033</v>
      </c>
      <c r="AB10" s="22">
        <v>2034</v>
      </c>
      <c r="AC10" s="22">
        <v>2035</v>
      </c>
      <c r="AD10" s="22">
        <v>2036</v>
      </c>
      <c r="AE10" s="22">
        <v>2037</v>
      </c>
      <c r="AF10" s="22">
        <v>2038</v>
      </c>
      <c r="AG10" s="22">
        <v>2039</v>
      </c>
      <c r="AH10" s="22">
        <v>2040</v>
      </c>
      <c r="AI10" s="22">
        <v>2041</v>
      </c>
      <c r="AJ10" s="22">
        <v>2042</v>
      </c>
      <c r="AK10" s="22">
        <v>2043</v>
      </c>
      <c r="AL10" s="22">
        <v>2044</v>
      </c>
      <c r="AM10" s="22">
        <v>2045</v>
      </c>
      <c r="AN10" s="22">
        <v>2046</v>
      </c>
      <c r="AO10" s="22">
        <v>2047</v>
      </c>
      <c r="AP10" s="22">
        <v>2048</v>
      </c>
      <c r="AQ10" s="22">
        <v>2049</v>
      </c>
      <c r="AR10" s="23">
        <v>2050</v>
      </c>
    </row>
    <row r="11" spans="1:44" x14ac:dyDescent="0.25">
      <c r="A11" s="24" t="s">
        <v>18</v>
      </c>
      <c r="B11" s="41">
        <f>'Parameter Input'!$L$191</f>
        <v>19500000</v>
      </c>
      <c r="C11" s="42">
        <f>'Parameter Input'!$M$191</f>
        <v>15000000</v>
      </c>
      <c r="D11" s="1" t="s">
        <v>15</v>
      </c>
      <c r="L11" s="51">
        <f>'Parameter Input'!$O$191</f>
        <v>17</v>
      </c>
      <c r="M11" s="52">
        <v>0</v>
      </c>
      <c r="N11" s="52">
        <v>1</v>
      </c>
      <c r="O11" s="52">
        <f>'Parameter Input'!$P$191</f>
        <v>0.9</v>
      </c>
      <c r="P11" s="53">
        <f>'Parameter Input'!$Q$191</f>
        <v>0.4</v>
      </c>
      <c r="Q11" s="4">
        <f t="shared" ref="Q11:AR20" si="0">$N11+($M11-$N11)*((1/(1+EXP(-$P11*(Q$9-$L11)))^$O11))</f>
        <v>0.99780374543478534</v>
      </c>
      <c r="R11" s="4">
        <f t="shared" si="0"/>
        <v>0.99685359315256394</v>
      </c>
      <c r="S11" s="4">
        <f t="shared" si="0"/>
        <v>0.99549347132349975</v>
      </c>
      <c r="T11" s="4">
        <f t="shared" si="0"/>
        <v>0.99354772139898062</v>
      </c>
      <c r="U11" s="4">
        <f t="shared" si="0"/>
        <v>0.99076681540580536</v>
      </c>
      <c r="V11" s="4">
        <f t="shared" si="0"/>
        <v>0.9867978615748374</v>
      </c>
      <c r="W11" s="4">
        <f t="shared" si="0"/>
        <v>0.98114509762858249</v>
      </c>
      <c r="X11" s="4">
        <f t="shared" si="0"/>
        <v>0.97311898315872036</v>
      </c>
      <c r="Y11" s="4">
        <f t="shared" si="0"/>
        <v>0.96177484161592774</v>
      </c>
      <c r="Z11" s="4">
        <f t="shared" si="0"/>
        <v>0.94584787155511363</v>
      </c>
      <c r="AA11" s="4">
        <f t="shared" si="0"/>
        <v>0.92370360150141495</v>
      </c>
      <c r="AB11" s="4">
        <f t="shared" si="0"/>
        <v>0.89334463567658451</v>
      </c>
      <c r="AC11" s="4">
        <f t="shared" si="0"/>
        <v>0.85254543874327005</v>
      </c>
      <c r="AD11" s="4">
        <f t="shared" si="0"/>
        <v>0.79921300652623883</v>
      </c>
      <c r="AE11" s="4">
        <f t="shared" si="0"/>
        <v>0.73204982249993378</v>
      </c>
      <c r="AF11" s="4">
        <f t="shared" si="0"/>
        <v>0.65145592958786691</v>
      </c>
      <c r="AG11" s="4">
        <f t="shared" si="0"/>
        <v>0.56032247880849573</v>
      </c>
      <c r="AH11" s="4">
        <f t="shared" si="0"/>
        <v>0.46411326873185343</v>
      </c>
      <c r="AI11" s="4">
        <f t="shared" si="0"/>
        <v>0.36979727595523937</v>
      </c>
      <c r="AJ11" s="4">
        <f t="shared" si="0"/>
        <v>0.28393948637231203</v>
      </c>
      <c r="AK11" s="4">
        <f t="shared" si="0"/>
        <v>0.21097259161117732</v>
      </c>
      <c r="AL11" s="4">
        <f t="shared" si="0"/>
        <v>0.15253917653798199</v>
      </c>
      <c r="AM11" s="4">
        <f t="shared" si="0"/>
        <v>0.10795188737709993</v>
      </c>
      <c r="AN11" s="4">
        <f t="shared" si="0"/>
        <v>7.5176653938091809E-2</v>
      </c>
      <c r="AO11" s="4">
        <f t="shared" si="0"/>
        <v>5.1742836177502194E-2</v>
      </c>
      <c r="AP11" s="4">
        <f t="shared" si="0"/>
        <v>3.5319190625345942E-2</v>
      </c>
      <c r="AQ11" s="4">
        <f t="shared" si="0"/>
        <v>2.3969442072658165E-2</v>
      </c>
      <c r="AR11" s="4">
        <f t="shared" si="0"/>
        <v>1.6202243558389728E-2</v>
      </c>
    </row>
    <row r="12" spans="1:44" x14ac:dyDescent="0.25">
      <c r="A12" s="24" t="s">
        <v>28</v>
      </c>
      <c r="B12" s="60">
        <f>'Parameter Input'!$L$192</f>
        <v>-975000</v>
      </c>
      <c r="C12" s="61">
        <f>'Parameter Input'!$M$192</f>
        <v>-1500000</v>
      </c>
      <c r="D12" s="1" t="s">
        <v>15</v>
      </c>
      <c r="L12" s="54">
        <f>'Parameter Input'!$O$192</f>
        <v>17</v>
      </c>
      <c r="M12" s="37">
        <v>0</v>
      </c>
      <c r="N12" s="37">
        <v>1</v>
      </c>
      <c r="O12" s="37">
        <f>'Parameter Input'!$P$192</f>
        <v>0.9</v>
      </c>
      <c r="P12" s="55">
        <f>'Parameter Input'!$Q$192</f>
        <v>0.4</v>
      </c>
      <c r="Q12" s="4">
        <f t="shared" si="0"/>
        <v>0.99780374543478534</v>
      </c>
      <c r="R12" s="4">
        <f t="shared" si="0"/>
        <v>0.99685359315256394</v>
      </c>
      <c r="S12" s="4">
        <f t="shared" si="0"/>
        <v>0.99549347132349975</v>
      </c>
      <c r="T12" s="4">
        <f t="shared" si="0"/>
        <v>0.99354772139898062</v>
      </c>
      <c r="U12" s="4">
        <f t="shared" si="0"/>
        <v>0.99076681540580536</v>
      </c>
      <c r="V12" s="4">
        <f t="shared" si="0"/>
        <v>0.9867978615748374</v>
      </c>
      <c r="W12" s="4">
        <f t="shared" si="0"/>
        <v>0.98114509762858249</v>
      </c>
      <c r="X12" s="4">
        <f t="shared" si="0"/>
        <v>0.97311898315872036</v>
      </c>
      <c r="Y12" s="4">
        <f t="shared" si="0"/>
        <v>0.96177484161592774</v>
      </c>
      <c r="Z12" s="4">
        <f t="shared" si="0"/>
        <v>0.94584787155511363</v>
      </c>
      <c r="AA12" s="4">
        <f t="shared" si="0"/>
        <v>0.92370360150141495</v>
      </c>
      <c r="AB12" s="4">
        <f t="shared" si="0"/>
        <v>0.89334463567658451</v>
      </c>
      <c r="AC12" s="4">
        <f t="shared" si="0"/>
        <v>0.85254543874327005</v>
      </c>
      <c r="AD12" s="4">
        <f t="shared" si="0"/>
        <v>0.79921300652623883</v>
      </c>
      <c r="AE12" s="4">
        <f t="shared" si="0"/>
        <v>0.73204982249993378</v>
      </c>
      <c r="AF12" s="4">
        <f t="shared" si="0"/>
        <v>0.65145592958786691</v>
      </c>
      <c r="AG12" s="4">
        <f t="shared" si="0"/>
        <v>0.56032247880849573</v>
      </c>
      <c r="AH12" s="4">
        <f t="shared" si="0"/>
        <v>0.46411326873185343</v>
      </c>
      <c r="AI12" s="4">
        <f t="shared" si="0"/>
        <v>0.36979727595523937</v>
      </c>
      <c r="AJ12" s="4">
        <f t="shared" si="0"/>
        <v>0.28393948637231203</v>
      </c>
      <c r="AK12" s="4">
        <f t="shared" si="0"/>
        <v>0.21097259161117732</v>
      </c>
      <c r="AL12" s="4">
        <f t="shared" si="0"/>
        <v>0.15253917653798199</v>
      </c>
      <c r="AM12" s="4">
        <f t="shared" si="0"/>
        <v>0.10795188737709993</v>
      </c>
      <c r="AN12" s="4">
        <f t="shared" si="0"/>
        <v>7.5176653938091809E-2</v>
      </c>
      <c r="AO12" s="4">
        <f t="shared" si="0"/>
        <v>5.1742836177502194E-2</v>
      </c>
      <c r="AP12" s="4">
        <f t="shared" si="0"/>
        <v>3.5319190625345942E-2</v>
      </c>
      <c r="AQ12" s="4">
        <f t="shared" si="0"/>
        <v>2.3969442072658165E-2</v>
      </c>
      <c r="AR12" s="4">
        <f t="shared" si="0"/>
        <v>1.6202243558389728E-2</v>
      </c>
    </row>
    <row r="13" spans="1:44" x14ac:dyDescent="0.25">
      <c r="A13" s="24" t="s">
        <v>14</v>
      </c>
      <c r="B13" s="60">
        <f>'Parameter Input'!B142</f>
        <v>1000000</v>
      </c>
      <c r="C13" s="61">
        <f>'Parameter Input'!C142</f>
        <v>1000000</v>
      </c>
      <c r="D13" s="1" t="s">
        <v>15</v>
      </c>
      <c r="L13" s="54">
        <f>'Parameter Input'!E142</f>
        <v>17</v>
      </c>
      <c r="M13" s="37">
        <v>0</v>
      </c>
      <c r="N13" s="37">
        <v>1</v>
      </c>
      <c r="O13" s="37">
        <f>'Parameter Input'!F142</f>
        <v>0.9</v>
      </c>
      <c r="P13" s="55">
        <f>'Parameter Input'!G142</f>
        <v>0.4</v>
      </c>
      <c r="Q13" s="4">
        <f t="shared" si="0"/>
        <v>0.99780374543478534</v>
      </c>
      <c r="R13" s="4">
        <f t="shared" si="0"/>
        <v>0.99685359315256394</v>
      </c>
      <c r="S13" s="4">
        <f t="shared" si="0"/>
        <v>0.99549347132349975</v>
      </c>
      <c r="T13" s="4">
        <f t="shared" si="0"/>
        <v>0.99354772139898062</v>
      </c>
      <c r="U13" s="4">
        <f t="shared" si="0"/>
        <v>0.99076681540580536</v>
      </c>
      <c r="V13" s="4">
        <f t="shared" si="0"/>
        <v>0.9867978615748374</v>
      </c>
      <c r="W13" s="4">
        <f t="shared" si="0"/>
        <v>0.98114509762858249</v>
      </c>
      <c r="X13" s="4">
        <f t="shared" si="0"/>
        <v>0.97311898315872036</v>
      </c>
      <c r="Y13" s="4">
        <f t="shared" si="0"/>
        <v>0.96177484161592774</v>
      </c>
      <c r="Z13" s="4">
        <f t="shared" si="0"/>
        <v>0.94584787155511363</v>
      </c>
      <c r="AA13" s="4">
        <f t="shared" si="0"/>
        <v>0.92370360150141495</v>
      </c>
      <c r="AB13" s="4">
        <f t="shared" si="0"/>
        <v>0.89334463567658451</v>
      </c>
      <c r="AC13" s="4">
        <f t="shared" si="0"/>
        <v>0.85254543874327005</v>
      </c>
      <c r="AD13" s="4">
        <f t="shared" si="0"/>
        <v>0.79921300652623883</v>
      </c>
      <c r="AE13" s="4">
        <f t="shared" si="0"/>
        <v>0.73204982249993378</v>
      </c>
      <c r="AF13" s="4">
        <f t="shared" si="0"/>
        <v>0.65145592958786691</v>
      </c>
      <c r="AG13" s="4">
        <f t="shared" si="0"/>
        <v>0.56032247880849573</v>
      </c>
      <c r="AH13" s="4">
        <f t="shared" si="0"/>
        <v>0.46411326873185343</v>
      </c>
      <c r="AI13" s="4">
        <f t="shared" si="0"/>
        <v>0.36979727595523937</v>
      </c>
      <c r="AJ13" s="4">
        <f t="shared" si="0"/>
        <v>0.28393948637231203</v>
      </c>
      <c r="AK13" s="4">
        <f t="shared" si="0"/>
        <v>0.21097259161117732</v>
      </c>
      <c r="AL13" s="4">
        <f t="shared" si="0"/>
        <v>0.15253917653798199</v>
      </c>
      <c r="AM13" s="4">
        <f t="shared" si="0"/>
        <v>0.10795188737709993</v>
      </c>
      <c r="AN13" s="4">
        <f t="shared" si="0"/>
        <v>7.5176653938091809E-2</v>
      </c>
      <c r="AO13" s="4">
        <f t="shared" si="0"/>
        <v>5.1742836177502194E-2</v>
      </c>
      <c r="AP13" s="4">
        <f t="shared" si="0"/>
        <v>3.5319190625345942E-2</v>
      </c>
      <c r="AQ13" s="4">
        <f t="shared" si="0"/>
        <v>2.3969442072658165E-2</v>
      </c>
      <c r="AR13" s="4">
        <f t="shared" si="0"/>
        <v>1.6202243558389728E-2</v>
      </c>
    </row>
    <row r="14" spans="1:44" x14ac:dyDescent="0.25">
      <c r="A14" s="24" t="s">
        <v>25</v>
      </c>
      <c r="B14" s="60">
        <f>'Parameter Input'!B143</f>
        <v>-100000</v>
      </c>
      <c r="C14" s="61">
        <f>'Parameter Input'!C143</f>
        <v>-100000</v>
      </c>
      <c r="D14" s="1" t="s">
        <v>15</v>
      </c>
      <c r="L14" s="54">
        <f>'Parameter Input'!E143</f>
        <v>17</v>
      </c>
      <c r="M14" s="37">
        <v>0</v>
      </c>
      <c r="N14" s="37">
        <v>1</v>
      </c>
      <c r="O14" s="37">
        <f>'Parameter Input'!F143</f>
        <v>0.9</v>
      </c>
      <c r="P14" s="55">
        <f>'Parameter Input'!G143</f>
        <v>0.4</v>
      </c>
      <c r="Q14" s="4">
        <f t="shared" si="0"/>
        <v>0.99780374543478534</v>
      </c>
      <c r="R14" s="4">
        <f t="shared" si="0"/>
        <v>0.99685359315256394</v>
      </c>
      <c r="S14" s="4">
        <f t="shared" si="0"/>
        <v>0.99549347132349975</v>
      </c>
      <c r="T14" s="4">
        <f t="shared" si="0"/>
        <v>0.99354772139898062</v>
      </c>
      <c r="U14" s="4">
        <f t="shared" si="0"/>
        <v>0.99076681540580536</v>
      </c>
      <c r="V14" s="4">
        <f t="shared" si="0"/>
        <v>0.9867978615748374</v>
      </c>
      <c r="W14" s="4">
        <f t="shared" si="0"/>
        <v>0.98114509762858249</v>
      </c>
      <c r="X14" s="4">
        <f t="shared" si="0"/>
        <v>0.97311898315872036</v>
      </c>
      <c r="Y14" s="4">
        <f t="shared" si="0"/>
        <v>0.96177484161592774</v>
      </c>
      <c r="Z14" s="4">
        <f t="shared" si="0"/>
        <v>0.94584787155511363</v>
      </c>
      <c r="AA14" s="4">
        <f t="shared" si="0"/>
        <v>0.92370360150141495</v>
      </c>
      <c r="AB14" s="4">
        <f t="shared" si="0"/>
        <v>0.89334463567658451</v>
      </c>
      <c r="AC14" s="4">
        <f t="shared" si="0"/>
        <v>0.85254543874327005</v>
      </c>
      <c r="AD14" s="4">
        <f t="shared" si="0"/>
        <v>0.79921300652623883</v>
      </c>
      <c r="AE14" s="4">
        <f t="shared" si="0"/>
        <v>0.73204982249993378</v>
      </c>
      <c r="AF14" s="4">
        <f t="shared" si="0"/>
        <v>0.65145592958786691</v>
      </c>
      <c r="AG14" s="4">
        <f t="shared" si="0"/>
        <v>0.56032247880849573</v>
      </c>
      <c r="AH14" s="4">
        <f t="shared" si="0"/>
        <v>0.46411326873185343</v>
      </c>
      <c r="AI14" s="4">
        <f t="shared" si="0"/>
        <v>0.36979727595523937</v>
      </c>
      <c r="AJ14" s="4">
        <f t="shared" si="0"/>
        <v>0.28393948637231203</v>
      </c>
      <c r="AK14" s="4">
        <f t="shared" si="0"/>
        <v>0.21097259161117732</v>
      </c>
      <c r="AL14" s="4">
        <f t="shared" si="0"/>
        <v>0.15253917653798199</v>
      </c>
      <c r="AM14" s="4">
        <f t="shared" si="0"/>
        <v>0.10795188737709993</v>
      </c>
      <c r="AN14" s="4">
        <f t="shared" si="0"/>
        <v>7.5176653938091809E-2</v>
      </c>
      <c r="AO14" s="4">
        <f t="shared" si="0"/>
        <v>5.1742836177502194E-2</v>
      </c>
      <c r="AP14" s="4">
        <f t="shared" si="0"/>
        <v>3.5319190625345942E-2</v>
      </c>
      <c r="AQ14" s="4">
        <f t="shared" si="0"/>
        <v>2.3969442072658165E-2</v>
      </c>
      <c r="AR14" s="4">
        <f t="shared" si="0"/>
        <v>1.6202243558389728E-2</v>
      </c>
    </row>
    <row r="15" spans="1:44" x14ac:dyDescent="0.25">
      <c r="A15" s="24" t="s">
        <v>79</v>
      </c>
      <c r="B15" s="92">
        <f>'Parameter Input'!$L$198</f>
        <v>0.06</v>
      </c>
      <c r="C15" s="91">
        <f>'Parameter Input'!$M$198</f>
        <v>0.06</v>
      </c>
      <c r="D15" s="1" t="s">
        <v>57</v>
      </c>
      <c r="L15" s="54">
        <f>'Parameter Input'!$O$198</f>
        <v>17</v>
      </c>
      <c r="M15" s="37">
        <v>0</v>
      </c>
      <c r="N15" s="37">
        <v>1</v>
      </c>
      <c r="O15" s="37">
        <f>'Parameter Input'!$P$198</f>
        <v>0.9</v>
      </c>
      <c r="P15" s="55">
        <f>'Parameter Input'!$Q$198</f>
        <v>0.4</v>
      </c>
      <c r="Q15" s="4">
        <f t="shared" si="0"/>
        <v>0.99780374543478534</v>
      </c>
      <c r="R15" s="4">
        <f t="shared" si="0"/>
        <v>0.99685359315256394</v>
      </c>
      <c r="S15" s="4">
        <f t="shared" si="0"/>
        <v>0.99549347132349975</v>
      </c>
      <c r="T15" s="4">
        <f t="shared" si="0"/>
        <v>0.99354772139898062</v>
      </c>
      <c r="U15" s="4">
        <f t="shared" si="0"/>
        <v>0.99076681540580536</v>
      </c>
      <c r="V15" s="4">
        <f t="shared" si="0"/>
        <v>0.9867978615748374</v>
      </c>
      <c r="W15" s="4">
        <f t="shared" si="0"/>
        <v>0.98114509762858249</v>
      </c>
      <c r="X15" s="4">
        <f t="shared" si="0"/>
        <v>0.97311898315872036</v>
      </c>
      <c r="Y15" s="4">
        <f t="shared" si="0"/>
        <v>0.96177484161592774</v>
      </c>
      <c r="Z15" s="4">
        <f t="shared" si="0"/>
        <v>0.94584787155511363</v>
      </c>
      <c r="AA15" s="4">
        <f t="shared" si="0"/>
        <v>0.92370360150141495</v>
      </c>
      <c r="AB15" s="4">
        <f t="shared" si="0"/>
        <v>0.89334463567658451</v>
      </c>
      <c r="AC15" s="4">
        <f t="shared" si="0"/>
        <v>0.85254543874327005</v>
      </c>
      <c r="AD15" s="4">
        <f t="shared" si="0"/>
        <v>0.79921300652623883</v>
      </c>
      <c r="AE15" s="4">
        <f t="shared" si="0"/>
        <v>0.73204982249993378</v>
      </c>
      <c r="AF15" s="4">
        <f t="shared" si="0"/>
        <v>0.65145592958786691</v>
      </c>
      <c r="AG15" s="4">
        <f t="shared" si="0"/>
        <v>0.56032247880849573</v>
      </c>
      <c r="AH15" s="4">
        <f t="shared" si="0"/>
        <v>0.46411326873185343</v>
      </c>
      <c r="AI15" s="4">
        <f t="shared" si="0"/>
        <v>0.36979727595523937</v>
      </c>
      <c r="AJ15" s="4">
        <f t="shared" si="0"/>
        <v>0.28393948637231203</v>
      </c>
      <c r="AK15" s="4">
        <f t="shared" si="0"/>
        <v>0.21097259161117732</v>
      </c>
      <c r="AL15" s="4">
        <f t="shared" si="0"/>
        <v>0.15253917653798199</v>
      </c>
      <c r="AM15" s="4">
        <f t="shared" si="0"/>
        <v>0.10795188737709993</v>
      </c>
      <c r="AN15" s="4">
        <f t="shared" si="0"/>
        <v>7.5176653938091809E-2</v>
      </c>
      <c r="AO15" s="4">
        <f t="shared" si="0"/>
        <v>5.1742836177502194E-2</v>
      </c>
      <c r="AP15" s="4">
        <f t="shared" si="0"/>
        <v>3.5319190625345942E-2</v>
      </c>
      <c r="AQ15" s="4">
        <f t="shared" si="0"/>
        <v>2.3969442072658165E-2</v>
      </c>
      <c r="AR15" s="4">
        <f t="shared" si="0"/>
        <v>1.6202243558389728E-2</v>
      </c>
    </row>
    <row r="16" spans="1:44" x14ac:dyDescent="0.25">
      <c r="A16" s="24" t="s">
        <v>37</v>
      </c>
      <c r="B16" s="60">
        <f>'Parameter Input'!B144</f>
        <v>1208235.294117647</v>
      </c>
      <c r="C16" s="61">
        <f>'Parameter Input'!C144</f>
        <v>1208235.294117647</v>
      </c>
      <c r="D16" s="1" t="s">
        <v>38</v>
      </c>
      <c r="L16" s="54">
        <f>'Parameter Input'!E144</f>
        <v>17</v>
      </c>
      <c r="M16" s="37">
        <v>0</v>
      </c>
      <c r="N16" s="37">
        <v>1</v>
      </c>
      <c r="O16" s="37">
        <f>'Parameter Input'!F144</f>
        <v>0.9</v>
      </c>
      <c r="P16" s="55">
        <f>'Parameter Input'!G144</f>
        <v>0.4</v>
      </c>
      <c r="Q16" s="4">
        <f t="shared" si="0"/>
        <v>0.99780374543478534</v>
      </c>
      <c r="R16" s="4">
        <f t="shared" si="0"/>
        <v>0.99685359315256394</v>
      </c>
      <c r="S16" s="4">
        <f t="shared" si="0"/>
        <v>0.99549347132349975</v>
      </c>
      <c r="T16" s="4">
        <f t="shared" si="0"/>
        <v>0.99354772139898062</v>
      </c>
      <c r="U16" s="4">
        <f t="shared" si="0"/>
        <v>0.99076681540580536</v>
      </c>
      <c r="V16" s="4">
        <f t="shared" si="0"/>
        <v>0.9867978615748374</v>
      </c>
      <c r="W16" s="4">
        <f t="shared" si="0"/>
        <v>0.98114509762858249</v>
      </c>
      <c r="X16" s="4">
        <f t="shared" si="0"/>
        <v>0.97311898315872036</v>
      </c>
      <c r="Y16" s="4">
        <f t="shared" si="0"/>
        <v>0.96177484161592774</v>
      </c>
      <c r="Z16" s="4">
        <f t="shared" si="0"/>
        <v>0.94584787155511363</v>
      </c>
      <c r="AA16" s="4">
        <f t="shared" si="0"/>
        <v>0.92370360150141495</v>
      </c>
      <c r="AB16" s="4">
        <f t="shared" si="0"/>
        <v>0.89334463567658451</v>
      </c>
      <c r="AC16" s="4">
        <f t="shared" si="0"/>
        <v>0.85254543874327005</v>
      </c>
      <c r="AD16" s="4">
        <f t="shared" si="0"/>
        <v>0.79921300652623883</v>
      </c>
      <c r="AE16" s="4">
        <f t="shared" si="0"/>
        <v>0.73204982249993378</v>
      </c>
      <c r="AF16" s="4">
        <f t="shared" si="0"/>
        <v>0.65145592958786691</v>
      </c>
      <c r="AG16" s="4">
        <f t="shared" si="0"/>
        <v>0.56032247880849573</v>
      </c>
      <c r="AH16" s="4">
        <f t="shared" si="0"/>
        <v>0.46411326873185343</v>
      </c>
      <c r="AI16" s="4">
        <f t="shared" si="0"/>
        <v>0.36979727595523937</v>
      </c>
      <c r="AJ16" s="4">
        <f t="shared" si="0"/>
        <v>0.28393948637231203</v>
      </c>
      <c r="AK16" s="4">
        <f t="shared" si="0"/>
        <v>0.21097259161117732</v>
      </c>
      <c r="AL16" s="4">
        <f t="shared" si="0"/>
        <v>0.15253917653798199</v>
      </c>
      <c r="AM16" s="4">
        <f t="shared" si="0"/>
        <v>0.10795188737709993</v>
      </c>
      <c r="AN16" s="4">
        <f t="shared" si="0"/>
        <v>7.5176653938091809E-2</v>
      </c>
      <c r="AO16" s="4">
        <f t="shared" si="0"/>
        <v>5.1742836177502194E-2</v>
      </c>
      <c r="AP16" s="4">
        <f t="shared" si="0"/>
        <v>3.5319190625345942E-2</v>
      </c>
      <c r="AQ16" s="4">
        <f t="shared" si="0"/>
        <v>2.3969442072658165E-2</v>
      </c>
      <c r="AR16" s="4">
        <f t="shared" si="0"/>
        <v>1.6202243558389728E-2</v>
      </c>
    </row>
    <row r="17" spans="1:44" x14ac:dyDescent="0.25">
      <c r="A17" s="24" t="s">
        <v>52</v>
      </c>
      <c r="B17" s="60">
        <f>'Parameter Input'!$L$194</f>
        <v>488235.29411764705</v>
      </c>
      <c r="C17" s="61">
        <f>'Parameter Input'!$M$194</f>
        <v>488235.29411764705</v>
      </c>
      <c r="D17" s="1" t="s">
        <v>38</v>
      </c>
      <c r="L17" s="54">
        <f>'Parameter Input'!$O$194</f>
        <v>17</v>
      </c>
      <c r="M17" s="37">
        <v>0</v>
      </c>
      <c r="N17" s="37">
        <v>1</v>
      </c>
      <c r="O17" s="37">
        <f>'Parameter Input'!$P$194</f>
        <v>0.9</v>
      </c>
      <c r="P17" s="55">
        <f>'Parameter Input'!$Q$194</f>
        <v>0.4</v>
      </c>
      <c r="Q17" s="4">
        <f t="shared" si="0"/>
        <v>0.99780374543478534</v>
      </c>
      <c r="R17" s="4">
        <f t="shared" si="0"/>
        <v>0.99685359315256394</v>
      </c>
      <c r="S17" s="4">
        <f t="shared" si="0"/>
        <v>0.99549347132349975</v>
      </c>
      <c r="T17" s="4">
        <f t="shared" si="0"/>
        <v>0.99354772139898062</v>
      </c>
      <c r="U17" s="4">
        <f t="shared" si="0"/>
        <v>0.99076681540580536</v>
      </c>
      <c r="V17" s="4">
        <f t="shared" si="0"/>
        <v>0.9867978615748374</v>
      </c>
      <c r="W17" s="4">
        <f t="shared" si="0"/>
        <v>0.98114509762858249</v>
      </c>
      <c r="X17" s="4">
        <f t="shared" si="0"/>
        <v>0.97311898315872036</v>
      </c>
      <c r="Y17" s="4">
        <f t="shared" si="0"/>
        <v>0.96177484161592774</v>
      </c>
      <c r="Z17" s="4">
        <f t="shared" si="0"/>
        <v>0.94584787155511363</v>
      </c>
      <c r="AA17" s="4">
        <f t="shared" si="0"/>
        <v>0.92370360150141495</v>
      </c>
      <c r="AB17" s="4">
        <f t="shared" si="0"/>
        <v>0.89334463567658451</v>
      </c>
      <c r="AC17" s="4">
        <f t="shared" si="0"/>
        <v>0.85254543874327005</v>
      </c>
      <c r="AD17" s="4">
        <f t="shared" si="0"/>
        <v>0.79921300652623883</v>
      </c>
      <c r="AE17" s="4">
        <f t="shared" si="0"/>
        <v>0.73204982249993378</v>
      </c>
      <c r="AF17" s="4">
        <f t="shared" si="0"/>
        <v>0.65145592958786691</v>
      </c>
      <c r="AG17" s="4">
        <f t="shared" si="0"/>
        <v>0.56032247880849573</v>
      </c>
      <c r="AH17" s="4">
        <f t="shared" si="0"/>
        <v>0.46411326873185343</v>
      </c>
      <c r="AI17" s="4">
        <f t="shared" si="0"/>
        <v>0.36979727595523937</v>
      </c>
      <c r="AJ17" s="4">
        <f t="shared" si="0"/>
        <v>0.28393948637231203</v>
      </c>
      <c r="AK17" s="4">
        <f t="shared" si="0"/>
        <v>0.21097259161117732</v>
      </c>
      <c r="AL17" s="4">
        <f t="shared" si="0"/>
        <v>0.15253917653798199</v>
      </c>
      <c r="AM17" s="4">
        <f t="shared" si="0"/>
        <v>0.10795188737709993</v>
      </c>
      <c r="AN17" s="4">
        <f t="shared" si="0"/>
        <v>7.5176653938091809E-2</v>
      </c>
      <c r="AO17" s="4">
        <f t="shared" si="0"/>
        <v>5.1742836177502194E-2</v>
      </c>
      <c r="AP17" s="4">
        <f t="shared" si="0"/>
        <v>3.5319190625345942E-2</v>
      </c>
      <c r="AQ17" s="4">
        <f t="shared" si="0"/>
        <v>2.3969442072658165E-2</v>
      </c>
      <c r="AR17" s="4">
        <f t="shared" si="0"/>
        <v>1.6202243558389728E-2</v>
      </c>
    </row>
    <row r="18" spans="1:44" x14ac:dyDescent="0.25">
      <c r="A18" s="24" t="s">
        <v>273</v>
      </c>
      <c r="B18" s="92">
        <f>'Parameter Input'!B149</f>
        <v>0.8458018624557011</v>
      </c>
      <c r="C18" s="61">
        <f>'Parameter Input'!C149</f>
        <v>0.8458018624557011</v>
      </c>
      <c r="D18" s="1" t="s">
        <v>76</v>
      </c>
      <c r="L18" s="54">
        <f>'Parameter Input'!E149</f>
        <v>17</v>
      </c>
      <c r="M18" s="37">
        <v>0</v>
      </c>
      <c r="N18" s="37">
        <v>1</v>
      </c>
      <c r="O18" s="37">
        <f>'Parameter Input'!F149</f>
        <v>0.9</v>
      </c>
      <c r="P18" s="55">
        <f>'Parameter Input'!G149</f>
        <v>0.4</v>
      </c>
      <c r="Q18" s="4">
        <f t="shared" si="0"/>
        <v>0.99780374543478534</v>
      </c>
      <c r="R18" s="4">
        <f t="shared" si="0"/>
        <v>0.99685359315256394</v>
      </c>
      <c r="S18" s="4">
        <f t="shared" si="0"/>
        <v>0.99549347132349975</v>
      </c>
      <c r="T18" s="4">
        <f t="shared" si="0"/>
        <v>0.99354772139898062</v>
      </c>
      <c r="U18" s="4">
        <f t="shared" si="0"/>
        <v>0.99076681540580536</v>
      </c>
      <c r="V18" s="4">
        <f t="shared" si="0"/>
        <v>0.9867978615748374</v>
      </c>
      <c r="W18" s="4">
        <f t="shared" si="0"/>
        <v>0.98114509762858249</v>
      </c>
      <c r="X18" s="4">
        <f t="shared" si="0"/>
        <v>0.97311898315872036</v>
      </c>
      <c r="Y18" s="4">
        <f t="shared" si="0"/>
        <v>0.96177484161592774</v>
      </c>
      <c r="Z18" s="4">
        <f t="shared" si="0"/>
        <v>0.94584787155511363</v>
      </c>
      <c r="AA18" s="4">
        <f t="shared" si="0"/>
        <v>0.92370360150141495</v>
      </c>
      <c r="AB18" s="4">
        <f t="shared" si="0"/>
        <v>0.89334463567658451</v>
      </c>
      <c r="AC18" s="4">
        <f t="shared" si="0"/>
        <v>0.85254543874327005</v>
      </c>
      <c r="AD18" s="4">
        <f t="shared" si="0"/>
        <v>0.79921300652623883</v>
      </c>
      <c r="AE18" s="4">
        <f t="shared" si="0"/>
        <v>0.73204982249993378</v>
      </c>
      <c r="AF18" s="4">
        <f t="shared" si="0"/>
        <v>0.65145592958786691</v>
      </c>
      <c r="AG18" s="4">
        <f t="shared" si="0"/>
        <v>0.56032247880849573</v>
      </c>
      <c r="AH18" s="4">
        <f t="shared" si="0"/>
        <v>0.46411326873185343</v>
      </c>
      <c r="AI18" s="4">
        <f t="shared" si="0"/>
        <v>0.36979727595523937</v>
      </c>
      <c r="AJ18" s="4">
        <f t="shared" si="0"/>
        <v>0.28393948637231203</v>
      </c>
      <c r="AK18" s="4">
        <f t="shared" si="0"/>
        <v>0.21097259161117732</v>
      </c>
      <c r="AL18" s="4">
        <f t="shared" si="0"/>
        <v>0.15253917653798199</v>
      </c>
      <c r="AM18" s="4">
        <f t="shared" si="0"/>
        <v>0.10795188737709993</v>
      </c>
      <c r="AN18" s="4">
        <f t="shared" si="0"/>
        <v>7.5176653938091809E-2</v>
      </c>
      <c r="AO18" s="4">
        <f t="shared" si="0"/>
        <v>5.1742836177502194E-2</v>
      </c>
      <c r="AP18" s="4">
        <f t="shared" si="0"/>
        <v>3.5319190625345942E-2</v>
      </c>
      <c r="AQ18" s="4">
        <f t="shared" si="0"/>
        <v>2.3969442072658165E-2</v>
      </c>
      <c r="AR18" s="4">
        <f t="shared" si="0"/>
        <v>1.6202243558389728E-2</v>
      </c>
    </row>
    <row r="19" spans="1:44" x14ac:dyDescent="0.25">
      <c r="A19" s="24" t="s">
        <v>59</v>
      </c>
      <c r="B19" s="60">
        <f>'Parameter Input'!$L$195</f>
        <v>647</v>
      </c>
      <c r="C19" s="61">
        <f>'Parameter Input'!$M$195</f>
        <v>600</v>
      </c>
      <c r="D19" s="1" t="s">
        <v>60</v>
      </c>
      <c r="L19" s="54">
        <f>'Parameter Input'!$O$195</f>
        <v>17</v>
      </c>
      <c r="M19" s="37">
        <v>0</v>
      </c>
      <c r="N19" s="37">
        <v>1</v>
      </c>
      <c r="O19" s="37">
        <f>'Parameter Input'!$P$195</f>
        <v>0.9</v>
      </c>
      <c r="P19" s="55">
        <f>'Parameter Input'!$Q$195</f>
        <v>0.4</v>
      </c>
      <c r="Q19" s="4">
        <f t="shared" si="0"/>
        <v>0.99780374543478534</v>
      </c>
      <c r="R19" s="4">
        <f t="shared" si="0"/>
        <v>0.99685359315256394</v>
      </c>
      <c r="S19" s="4">
        <f t="shared" si="0"/>
        <v>0.99549347132349975</v>
      </c>
      <c r="T19" s="4">
        <f t="shared" si="0"/>
        <v>0.99354772139898062</v>
      </c>
      <c r="U19" s="4">
        <f t="shared" si="0"/>
        <v>0.99076681540580536</v>
      </c>
      <c r="V19" s="4">
        <f t="shared" si="0"/>
        <v>0.9867978615748374</v>
      </c>
      <c r="W19" s="4">
        <f t="shared" si="0"/>
        <v>0.98114509762858249</v>
      </c>
      <c r="X19" s="4">
        <f t="shared" si="0"/>
        <v>0.97311898315872036</v>
      </c>
      <c r="Y19" s="4">
        <f t="shared" si="0"/>
        <v>0.96177484161592774</v>
      </c>
      <c r="Z19" s="4">
        <f t="shared" si="0"/>
        <v>0.94584787155511363</v>
      </c>
      <c r="AA19" s="4">
        <f t="shared" si="0"/>
        <v>0.92370360150141495</v>
      </c>
      <c r="AB19" s="4">
        <f t="shared" si="0"/>
        <v>0.89334463567658451</v>
      </c>
      <c r="AC19" s="4">
        <f t="shared" si="0"/>
        <v>0.85254543874327005</v>
      </c>
      <c r="AD19" s="4">
        <f t="shared" si="0"/>
        <v>0.79921300652623883</v>
      </c>
      <c r="AE19" s="4">
        <f t="shared" si="0"/>
        <v>0.73204982249993378</v>
      </c>
      <c r="AF19" s="4">
        <f t="shared" si="0"/>
        <v>0.65145592958786691</v>
      </c>
      <c r="AG19" s="4">
        <f t="shared" si="0"/>
        <v>0.56032247880849573</v>
      </c>
      <c r="AH19" s="4">
        <f t="shared" si="0"/>
        <v>0.46411326873185343</v>
      </c>
      <c r="AI19" s="4">
        <f t="shared" si="0"/>
        <v>0.36979727595523937</v>
      </c>
      <c r="AJ19" s="4">
        <f t="shared" si="0"/>
        <v>0.28393948637231203</v>
      </c>
      <c r="AK19" s="4">
        <f t="shared" si="0"/>
        <v>0.21097259161117732</v>
      </c>
      <c r="AL19" s="4">
        <f t="shared" si="0"/>
        <v>0.15253917653798199</v>
      </c>
      <c r="AM19" s="4">
        <f t="shared" si="0"/>
        <v>0.10795188737709993</v>
      </c>
      <c r="AN19" s="4">
        <f t="shared" si="0"/>
        <v>7.5176653938091809E-2</v>
      </c>
      <c r="AO19" s="4">
        <f t="shared" si="0"/>
        <v>5.1742836177502194E-2</v>
      </c>
      <c r="AP19" s="4">
        <f t="shared" si="0"/>
        <v>3.5319190625345942E-2</v>
      </c>
      <c r="AQ19" s="4">
        <f t="shared" si="0"/>
        <v>2.3969442072658165E-2</v>
      </c>
      <c r="AR19" s="4">
        <f t="shared" si="0"/>
        <v>1.6202243558389728E-2</v>
      </c>
    </row>
    <row r="20" spans="1:44" x14ac:dyDescent="0.25">
      <c r="A20" s="24" t="s">
        <v>67</v>
      </c>
      <c r="B20" s="78">
        <f>'Parameter Input'!$L$196</f>
        <v>0.38698275991804565</v>
      </c>
      <c r="C20" s="61">
        <f>'Parameter Input'!$M$196</f>
        <v>9.8895594201278345E-2</v>
      </c>
      <c r="D20" s="1" t="s">
        <v>68</v>
      </c>
      <c r="L20" s="54">
        <f>'Parameter Input'!$O$196</f>
        <v>17</v>
      </c>
      <c r="M20" s="37">
        <v>0</v>
      </c>
      <c r="N20" s="37">
        <v>1</v>
      </c>
      <c r="O20" s="37">
        <f>'Parameter Input'!$P$196</f>
        <v>0.9</v>
      </c>
      <c r="P20" s="55">
        <f>'Parameter Input'!$Q$196</f>
        <v>0.4</v>
      </c>
      <c r="Q20" s="4">
        <f t="shared" si="0"/>
        <v>0.99780374543478534</v>
      </c>
      <c r="R20" s="4">
        <f t="shared" si="0"/>
        <v>0.99685359315256394</v>
      </c>
      <c r="S20" s="4">
        <f t="shared" si="0"/>
        <v>0.99549347132349975</v>
      </c>
      <c r="T20" s="4">
        <f t="shared" ref="T20:AR27" si="1">$N20+($M20-$N20)*((1/(1+EXP(-$P20*(T$9-$L20)))^$O20))</f>
        <v>0.99354772139898062</v>
      </c>
      <c r="U20" s="4">
        <f t="shared" si="1"/>
        <v>0.99076681540580536</v>
      </c>
      <c r="V20" s="4">
        <f t="shared" si="1"/>
        <v>0.9867978615748374</v>
      </c>
      <c r="W20" s="4">
        <f t="shared" si="1"/>
        <v>0.98114509762858249</v>
      </c>
      <c r="X20" s="4">
        <f t="shared" si="1"/>
        <v>0.97311898315872036</v>
      </c>
      <c r="Y20" s="4">
        <f t="shared" si="1"/>
        <v>0.96177484161592774</v>
      </c>
      <c r="Z20" s="4">
        <f t="shared" si="1"/>
        <v>0.94584787155511363</v>
      </c>
      <c r="AA20" s="4">
        <f t="shared" si="1"/>
        <v>0.92370360150141495</v>
      </c>
      <c r="AB20" s="4">
        <f t="shared" si="1"/>
        <v>0.89334463567658451</v>
      </c>
      <c r="AC20" s="4">
        <f t="shared" si="1"/>
        <v>0.85254543874327005</v>
      </c>
      <c r="AD20" s="4">
        <f t="shared" si="1"/>
        <v>0.79921300652623883</v>
      </c>
      <c r="AE20" s="4">
        <f t="shared" si="1"/>
        <v>0.73204982249993378</v>
      </c>
      <c r="AF20" s="4">
        <f t="shared" si="1"/>
        <v>0.65145592958786691</v>
      </c>
      <c r="AG20" s="4">
        <f t="shared" si="1"/>
        <v>0.56032247880849573</v>
      </c>
      <c r="AH20" s="4">
        <f t="shared" si="1"/>
        <v>0.46411326873185343</v>
      </c>
      <c r="AI20" s="4">
        <f t="shared" si="1"/>
        <v>0.36979727595523937</v>
      </c>
      <c r="AJ20" s="4">
        <f t="shared" si="1"/>
        <v>0.28393948637231203</v>
      </c>
      <c r="AK20" s="4">
        <f t="shared" si="1"/>
        <v>0.21097259161117732</v>
      </c>
      <c r="AL20" s="4">
        <f t="shared" si="1"/>
        <v>0.15253917653798199</v>
      </c>
      <c r="AM20" s="4">
        <f t="shared" si="1"/>
        <v>0.10795188737709993</v>
      </c>
      <c r="AN20" s="4">
        <f t="shared" si="1"/>
        <v>7.5176653938091809E-2</v>
      </c>
      <c r="AO20" s="4">
        <f t="shared" si="1"/>
        <v>5.1742836177502194E-2</v>
      </c>
      <c r="AP20" s="4">
        <f t="shared" si="1"/>
        <v>3.5319190625345942E-2</v>
      </c>
      <c r="AQ20" s="4">
        <f t="shared" si="1"/>
        <v>2.3969442072658165E-2</v>
      </c>
      <c r="AR20" s="4">
        <f t="shared" si="1"/>
        <v>1.6202243558389728E-2</v>
      </c>
    </row>
    <row r="21" spans="1:44" x14ac:dyDescent="0.25">
      <c r="A21" s="24" t="s">
        <v>206</v>
      </c>
      <c r="B21" s="115">
        <f>'Parameter Input'!$L$199</f>
        <v>0</v>
      </c>
      <c r="C21" s="116">
        <f>'Parameter Input'!$M$199</f>
        <v>0</v>
      </c>
      <c r="D21" s="1" t="s">
        <v>76</v>
      </c>
      <c r="L21" s="54">
        <f>'Parameter Input'!$O$199</f>
        <v>17</v>
      </c>
      <c r="M21" s="37">
        <v>0</v>
      </c>
      <c r="N21" s="37">
        <v>1</v>
      </c>
      <c r="O21" s="37">
        <f>'Parameter Input'!$P$199</f>
        <v>0.9</v>
      </c>
      <c r="P21" s="55">
        <f>'Parameter Input'!$Q$199</f>
        <v>0.4</v>
      </c>
      <c r="Q21" s="4">
        <f t="shared" ref="Q21:AR21" si="2">$N21+($M21-$N21)*((1/(1+EXP(-$P21*(Q$9-$L21)))^$O21))</f>
        <v>0.99780374543478534</v>
      </c>
      <c r="R21" s="4">
        <f t="shared" si="2"/>
        <v>0.99685359315256394</v>
      </c>
      <c r="S21" s="4">
        <f t="shared" si="2"/>
        <v>0.99549347132349975</v>
      </c>
      <c r="T21" s="4">
        <f t="shared" si="2"/>
        <v>0.99354772139898062</v>
      </c>
      <c r="U21" s="4">
        <f t="shared" si="2"/>
        <v>0.99076681540580536</v>
      </c>
      <c r="V21" s="4">
        <f t="shared" si="2"/>
        <v>0.9867978615748374</v>
      </c>
      <c r="W21" s="4">
        <f t="shared" si="2"/>
        <v>0.98114509762858249</v>
      </c>
      <c r="X21" s="4">
        <f t="shared" si="2"/>
        <v>0.97311898315872036</v>
      </c>
      <c r="Y21" s="4">
        <f t="shared" si="2"/>
        <v>0.96177484161592774</v>
      </c>
      <c r="Z21" s="4">
        <f t="shared" si="2"/>
        <v>0.94584787155511363</v>
      </c>
      <c r="AA21" s="4">
        <f t="shared" si="2"/>
        <v>0.92370360150141495</v>
      </c>
      <c r="AB21" s="4">
        <f t="shared" si="2"/>
        <v>0.89334463567658451</v>
      </c>
      <c r="AC21" s="4">
        <f t="shared" si="2"/>
        <v>0.85254543874327005</v>
      </c>
      <c r="AD21" s="4">
        <f t="shared" si="2"/>
        <v>0.79921300652623883</v>
      </c>
      <c r="AE21" s="4">
        <f t="shared" si="2"/>
        <v>0.73204982249993378</v>
      </c>
      <c r="AF21" s="4">
        <f t="shared" si="2"/>
        <v>0.65145592958786691</v>
      </c>
      <c r="AG21" s="4">
        <f t="shared" si="2"/>
        <v>0.56032247880849573</v>
      </c>
      <c r="AH21" s="4">
        <f t="shared" si="2"/>
        <v>0.46411326873185343</v>
      </c>
      <c r="AI21" s="4">
        <f t="shared" si="2"/>
        <v>0.36979727595523937</v>
      </c>
      <c r="AJ21" s="4">
        <f t="shared" si="2"/>
        <v>0.28393948637231203</v>
      </c>
      <c r="AK21" s="4">
        <f t="shared" si="2"/>
        <v>0.21097259161117732</v>
      </c>
      <c r="AL21" s="4">
        <f t="shared" si="2"/>
        <v>0.15253917653798199</v>
      </c>
      <c r="AM21" s="4">
        <f t="shared" si="2"/>
        <v>0.10795188737709993</v>
      </c>
      <c r="AN21" s="4">
        <f t="shared" si="2"/>
        <v>7.5176653938091809E-2</v>
      </c>
      <c r="AO21" s="4">
        <f t="shared" si="2"/>
        <v>5.1742836177502194E-2</v>
      </c>
      <c r="AP21" s="4">
        <f t="shared" si="2"/>
        <v>3.5319190625345942E-2</v>
      </c>
      <c r="AQ21" s="4">
        <f t="shared" si="2"/>
        <v>2.3969442072658165E-2</v>
      </c>
      <c r="AR21" s="4">
        <f t="shared" si="2"/>
        <v>1.6202243558389728E-2</v>
      </c>
    </row>
    <row r="22" spans="1:44" x14ac:dyDescent="0.25">
      <c r="A22" s="24" t="s">
        <v>41</v>
      </c>
      <c r="B22" s="60">
        <f>'Parameter Input'!$L$193</f>
        <v>25</v>
      </c>
      <c r="C22" s="61">
        <f>'Parameter Input'!$M$193</f>
        <v>25</v>
      </c>
      <c r="D22" s="1" t="s">
        <v>42</v>
      </c>
      <c r="L22" s="54">
        <f>'Parameter Input'!$O$193</f>
        <v>17</v>
      </c>
      <c r="M22" s="37">
        <v>0</v>
      </c>
      <c r="N22" s="37">
        <v>1</v>
      </c>
      <c r="O22" s="37">
        <f>'Parameter Input'!$P$193</f>
        <v>0.9</v>
      </c>
      <c r="P22" s="55">
        <f>'Parameter Input'!$Q$193</f>
        <v>0.4</v>
      </c>
      <c r="Q22" s="4">
        <f t="shared" ref="Q22:AF27" si="3">$N22+($M22-$N22)*((1/(1+EXP(-$P22*(Q$9-$L22)))^$O22))</f>
        <v>0.99780374543478534</v>
      </c>
      <c r="R22" s="4">
        <f t="shared" si="3"/>
        <v>0.99685359315256394</v>
      </c>
      <c r="S22" s="4">
        <f t="shared" si="3"/>
        <v>0.99549347132349975</v>
      </c>
      <c r="T22" s="4">
        <f t="shared" si="3"/>
        <v>0.99354772139898062</v>
      </c>
      <c r="U22" s="4">
        <f t="shared" si="3"/>
        <v>0.99076681540580536</v>
      </c>
      <c r="V22" s="4">
        <f t="shared" si="3"/>
        <v>0.9867978615748374</v>
      </c>
      <c r="W22" s="4">
        <f t="shared" si="3"/>
        <v>0.98114509762858249</v>
      </c>
      <c r="X22" s="4">
        <f t="shared" si="3"/>
        <v>0.97311898315872036</v>
      </c>
      <c r="Y22" s="4">
        <f t="shared" si="3"/>
        <v>0.96177484161592774</v>
      </c>
      <c r="Z22" s="4">
        <f t="shared" si="3"/>
        <v>0.94584787155511363</v>
      </c>
      <c r="AA22" s="4">
        <f t="shared" si="3"/>
        <v>0.92370360150141495</v>
      </c>
      <c r="AB22" s="4">
        <f t="shared" si="3"/>
        <v>0.89334463567658451</v>
      </c>
      <c r="AC22" s="4">
        <f t="shared" si="3"/>
        <v>0.85254543874327005</v>
      </c>
      <c r="AD22" s="4">
        <f t="shared" si="3"/>
        <v>0.79921300652623883</v>
      </c>
      <c r="AE22" s="4">
        <f t="shared" si="3"/>
        <v>0.73204982249993378</v>
      </c>
      <c r="AF22" s="4">
        <f t="shared" si="3"/>
        <v>0.65145592958786691</v>
      </c>
      <c r="AG22" s="4">
        <f t="shared" si="1"/>
        <v>0.56032247880849573</v>
      </c>
      <c r="AH22" s="4">
        <f t="shared" si="1"/>
        <v>0.46411326873185343</v>
      </c>
      <c r="AI22" s="4">
        <f t="shared" si="1"/>
        <v>0.36979727595523937</v>
      </c>
      <c r="AJ22" s="4">
        <f t="shared" si="1"/>
        <v>0.28393948637231203</v>
      </c>
      <c r="AK22" s="4">
        <f t="shared" si="1"/>
        <v>0.21097259161117732</v>
      </c>
      <c r="AL22" s="4">
        <f t="shared" si="1"/>
        <v>0.15253917653798199</v>
      </c>
      <c r="AM22" s="4">
        <f t="shared" si="1"/>
        <v>0.10795188737709993</v>
      </c>
      <c r="AN22" s="4">
        <f t="shared" si="1"/>
        <v>7.5176653938091809E-2</v>
      </c>
      <c r="AO22" s="4">
        <f t="shared" si="1"/>
        <v>5.1742836177502194E-2</v>
      </c>
      <c r="AP22" s="4">
        <f t="shared" si="1"/>
        <v>3.5319190625345942E-2</v>
      </c>
      <c r="AQ22" s="4">
        <f t="shared" si="1"/>
        <v>2.3969442072658165E-2</v>
      </c>
      <c r="AR22" s="4">
        <f t="shared" si="1"/>
        <v>1.6202243558389728E-2</v>
      </c>
    </row>
    <row r="23" spans="1:44" x14ac:dyDescent="0.25">
      <c r="A23" s="24" t="s">
        <v>70</v>
      </c>
      <c r="B23" s="60">
        <f>'Parameter Input'!B148</f>
        <v>25</v>
      </c>
      <c r="C23" s="61">
        <f>'Parameter Input'!C148</f>
        <v>25</v>
      </c>
      <c r="D23" s="1" t="s">
        <v>42</v>
      </c>
      <c r="L23" s="54">
        <f>'Parameter Input'!E148</f>
        <v>17</v>
      </c>
      <c r="M23" s="37">
        <v>0</v>
      </c>
      <c r="N23" s="37">
        <v>1</v>
      </c>
      <c r="O23" s="37">
        <f>'Parameter Input'!F148</f>
        <v>0.9</v>
      </c>
      <c r="P23" s="55">
        <f>'Parameter Input'!G148</f>
        <v>0.4</v>
      </c>
      <c r="Q23" s="4">
        <f t="shared" si="3"/>
        <v>0.99780374543478534</v>
      </c>
      <c r="R23" s="4">
        <f t="shared" si="3"/>
        <v>0.99685359315256394</v>
      </c>
      <c r="S23" s="4">
        <f t="shared" si="3"/>
        <v>0.99549347132349975</v>
      </c>
      <c r="T23" s="4">
        <f t="shared" si="3"/>
        <v>0.99354772139898062</v>
      </c>
      <c r="U23" s="4">
        <f t="shared" si="3"/>
        <v>0.99076681540580536</v>
      </c>
      <c r="V23" s="4">
        <f t="shared" si="3"/>
        <v>0.9867978615748374</v>
      </c>
      <c r="W23" s="4">
        <f t="shared" si="3"/>
        <v>0.98114509762858249</v>
      </c>
      <c r="X23" s="4">
        <f t="shared" si="3"/>
        <v>0.97311898315872036</v>
      </c>
      <c r="Y23" s="4">
        <f t="shared" si="3"/>
        <v>0.96177484161592774</v>
      </c>
      <c r="Z23" s="4">
        <f t="shared" si="3"/>
        <v>0.94584787155511363</v>
      </c>
      <c r="AA23" s="4">
        <f t="shared" si="3"/>
        <v>0.92370360150141495</v>
      </c>
      <c r="AB23" s="4">
        <f t="shared" si="3"/>
        <v>0.89334463567658451</v>
      </c>
      <c r="AC23" s="4">
        <f t="shared" si="3"/>
        <v>0.85254543874327005</v>
      </c>
      <c r="AD23" s="4">
        <f t="shared" si="3"/>
        <v>0.79921300652623883</v>
      </c>
      <c r="AE23" s="4">
        <f t="shared" si="3"/>
        <v>0.73204982249993378</v>
      </c>
      <c r="AF23" s="4">
        <f t="shared" si="3"/>
        <v>0.65145592958786691</v>
      </c>
      <c r="AG23" s="4">
        <f t="shared" si="1"/>
        <v>0.56032247880849573</v>
      </c>
      <c r="AH23" s="4">
        <f t="shared" si="1"/>
        <v>0.46411326873185343</v>
      </c>
      <c r="AI23" s="4">
        <f t="shared" si="1"/>
        <v>0.36979727595523937</v>
      </c>
      <c r="AJ23" s="4">
        <f t="shared" si="1"/>
        <v>0.28393948637231203</v>
      </c>
      <c r="AK23" s="4">
        <f t="shared" si="1"/>
        <v>0.21097259161117732</v>
      </c>
      <c r="AL23" s="4">
        <f t="shared" si="1"/>
        <v>0.15253917653798199</v>
      </c>
      <c r="AM23" s="4">
        <f t="shared" si="1"/>
        <v>0.10795188737709993</v>
      </c>
      <c r="AN23" s="4">
        <f t="shared" si="1"/>
        <v>7.5176653938091809E-2</v>
      </c>
      <c r="AO23" s="4">
        <f t="shared" si="1"/>
        <v>5.1742836177502194E-2</v>
      </c>
      <c r="AP23" s="4">
        <f t="shared" si="1"/>
        <v>3.5319190625345942E-2</v>
      </c>
      <c r="AQ23" s="4">
        <f t="shared" si="1"/>
        <v>2.3969442072658165E-2</v>
      </c>
      <c r="AR23" s="4">
        <f t="shared" si="1"/>
        <v>1.6202243558389728E-2</v>
      </c>
    </row>
    <row r="24" spans="1:44" x14ac:dyDescent="0.25">
      <c r="A24" s="24" t="s">
        <v>207</v>
      </c>
      <c r="B24" s="43">
        <f>'Parameter Input'!B145</f>
        <v>9450</v>
      </c>
      <c r="C24" s="44">
        <f>'Parameter Input'!C145</f>
        <v>9450</v>
      </c>
      <c r="D24" s="1" t="s">
        <v>49</v>
      </c>
      <c r="L24" s="54">
        <f>'Parameter Input'!E145</f>
        <v>17</v>
      </c>
      <c r="M24" s="37">
        <v>0</v>
      </c>
      <c r="N24" s="37">
        <v>1</v>
      </c>
      <c r="O24" s="37">
        <f>'Parameter Input'!F145</f>
        <v>0.9</v>
      </c>
      <c r="P24" s="55">
        <f>'Parameter Input'!G145</f>
        <v>0.4</v>
      </c>
      <c r="Q24" s="4">
        <f t="shared" si="3"/>
        <v>0.99780374543478534</v>
      </c>
      <c r="R24" s="4">
        <f t="shared" si="3"/>
        <v>0.99685359315256394</v>
      </c>
      <c r="S24" s="4">
        <f t="shared" si="3"/>
        <v>0.99549347132349975</v>
      </c>
      <c r="T24" s="4">
        <f t="shared" si="3"/>
        <v>0.99354772139898062</v>
      </c>
      <c r="U24" s="4">
        <f t="shared" si="3"/>
        <v>0.99076681540580536</v>
      </c>
      <c r="V24" s="4">
        <f t="shared" si="3"/>
        <v>0.9867978615748374</v>
      </c>
      <c r="W24" s="4">
        <f t="shared" si="3"/>
        <v>0.98114509762858249</v>
      </c>
      <c r="X24" s="4">
        <f t="shared" si="3"/>
        <v>0.97311898315872036</v>
      </c>
      <c r="Y24" s="4">
        <f t="shared" si="3"/>
        <v>0.96177484161592774</v>
      </c>
      <c r="Z24" s="4">
        <f t="shared" si="3"/>
        <v>0.94584787155511363</v>
      </c>
      <c r="AA24" s="4">
        <f t="shared" si="3"/>
        <v>0.92370360150141495</v>
      </c>
      <c r="AB24" s="4">
        <f t="shared" si="3"/>
        <v>0.89334463567658451</v>
      </c>
      <c r="AC24" s="4">
        <f t="shared" si="3"/>
        <v>0.85254543874327005</v>
      </c>
      <c r="AD24" s="4">
        <f t="shared" si="3"/>
        <v>0.79921300652623883</v>
      </c>
      <c r="AE24" s="4">
        <f t="shared" si="3"/>
        <v>0.73204982249993378</v>
      </c>
      <c r="AF24" s="4">
        <f t="shared" si="3"/>
        <v>0.65145592958786691</v>
      </c>
      <c r="AG24" s="4">
        <f t="shared" si="1"/>
        <v>0.56032247880849573</v>
      </c>
      <c r="AH24" s="4">
        <f t="shared" si="1"/>
        <v>0.46411326873185343</v>
      </c>
      <c r="AI24" s="4">
        <f t="shared" si="1"/>
        <v>0.36979727595523937</v>
      </c>
      <c r="AJ24" s="4">
        <f t="shared" si="1"/>
        <v>0.28393948637231203</v>
      </c>
      <c r="AK24" s="4">
        <f t="shared" si="1"/>
        <v>0.21097259161117732</v>
      </c>
      <c r="AL24" s="4">
        <f t="shared" si="1"/>
        <v>0.15253917653798199</v>
      </c>
      <c r="AM24" s="4">
        <f t="shared" si="1"/>
        <v>0.10795188737709993</v>
      </c>
      <c r="AN24" s="4">
        <f t="shared" si="1"/>
        <v>7.5176653938091809E-2</v>
      </c>
      <c r="AO24" s="4">
        <f t="shared" si="1"/>
        <v>5.1742836177502194E-2</v>
      </c>
      <c r="AP24" s="4">
        <f t="shared" si="1"/>
        <v>3.5319190625345942E-2</v>
      </c>
      <c r="AQ24" s="4">
        <f t="shared" si="1"/>
        <v>2.3969442072658165E-2</v>
      </c>
      <c r="AR24" s="4">
        <f t="shared" si="1"/>
        <v>1.6202243558389728E-2</v>
      </c>
    </row>
    <row r="25" spans="1:44" x14ac:dyDescent="0.25">
      <c r="A25" s="24" t="s">
        <v>56</v>
      </c>
      <c r="B25" s="45">
        <f>'Parameter Input'!B146</f>
        <v>0.51</v>
      </c>
      <c r="C25" s="46">
        <f>'Parameter Input'!C146</f>
        <v>0.51</v>
      </c>
      <c r="D25" s="1" t="s">
        <v>57</v>
      </c>
      <c r="L25" s="54">
        <f>'Parameter Input'!E146</f>
        <v>17</v>
      </c>
      <c r="M25" s="37">
        <v>0</v>
      </c>
      <c r="N25" s="37">
        <v>1</v>
      </c>
      <c r="O25" s="37">
        <f>'Parameter Input'!F146</f>
        <v>0.9</v>
      </c>
      <c r="P25" s="55">
        <f>'Parameter Input'!G146</f>
        <v>0.4</v>
      </c>
      <c r="Q25" s="4">
        <f t="shared" si="3"/>
        <v>0.99780374543478534</v>
      </c>
      <c r="R25" s="4">
        <f t="shared" si="3"/>
        <v>0.99685359315256394</v>
      </c>
      <c r="S25" s="4">
        <f t="shared" si="3"/>
        <v>0.99549347132349975</v>
      </c>
      <c r="T25" s="4">
        <f t="shared" si="3"/>
        <v>0.99354772139898062</v>
      </c>
      <c r="U25" s="4">
        <f t="shared" si="3"/>
        <v>0.99076681540580536</v>
      </c>
      <c r="V25" s="4">
        <f t="shared" si="3"/>
        <v>0.9867978615748374</v>
      </c>
      <c r="W25" s="4">
        <f t="shared" si="3"/>
        <v>0.98114509762858249</v>
      </c>
      <c r="X25" s="4">
        <f t="shared" si="3"/>
        <v>0.97311898315872036</v>
      </c>
      <c r="Y25" s="4">
        <f t="shared" si="3"/>
        <v>0.96177484161592774</v>
      </c>
      <c r="Z25" s="4">
        <f t="shared" si="3"/>
        <v>0.94584787155511363</v>
      </c>
      <c r="AA25" s="4">
        <f t="shared" si="3"/>
        <v>0.92370360150141495</v>
      </c>
      <c r="AB25" s="4">
        <f t="shared" si="3"/>
        <v>0.89334463567658451</v>
      </c>
      <c r="AC25" s="4">
        <f t="shared" si="3"/>
        <v>0.85254543874327005</v>
      </c>
      <c r="AD25" s="4">
        <f t="shared" si="3"/>
        <v>0.79921300652623883</v>
      </c>
      <c r="AE25" s="4">
        <f t="shared" si="3"/>
        <v>0.73204982249993378</v>
      </c>
      <c r="AF25" s="4">
        <f t="shared" si="3"/>
        <v>0.65145592958786691</v>
      </c>
      <c r="AG25" s="4">
        <f t="shared" si="1"/>
        <v>0.56032247880849573</v>
      </c>
      <c r="AH25" s="4">
        <f t="shared" si="1"/>
        <v>0.46411326873185343</v>
      </c>
      <c r="AI25" s="4">
        <f t="shared" si="1"/>
        <v>0.36979727595523937</v>
      </c>
      <c r="AJ25" s="4">
        <f t="shared" si="1"/>
        <v>0.28393948637231203</v>
      </c>
      <c r="AK25" s="4">
        <f t="shared" si="1"/>
        <v>0.21097259161117732</v>
      </c>
      <c r="AL25" s="4">
        <f t="shared" si="1"/>
        <v>0.15253917653798199</v>
      </c>
      <c r="AM25" s="4">
        <f t="shared" si="1"/>
        <v>0.10795188737709993</v>
      </c>
      <c r="AN25" s="4">
        <f t="shared" si="1"/>
        <v>7.5176653938091809E-2</v>
      </c>
      <c r="AO25" s="4">
        <f t="shared" si="1"/>
        <v>5.1742836177502194E-2</v>
      </c>
      <c r="AP25" s="4">
        <f t="shared" si="1"/>
        <v>3.5319190625345942E-2</v>
      </c>
      <c r="AQ25" s="4">
        <f t="shared" si="1"/>
        <v>2.3969442072658165E-2</v>
      </c>
      <c r="AR25" s="4">
        <f t="shared" si="1"/>
        <v>1.6202243558389728E-2</v>
      </c>
    </row>
    <row r="26" spans="1:44" x14ac:dyDescent="0.25">
      <c r="A26" s="24" t="s">
        <v>73</v>
      </c>
      <c r="B26" s="45">
        <f>'Parameter Input'!$L$197</f>
        <v>0.04</v>
      </c>
      <c r="C26" s="46">
        <f>'Parameter Input'!$M$197</f>
        <v>0.04</v>
      </c>
      <c r="D26" s="1" t="s">
        <v>57</v>
      </c>
      <c r="L26" s="54">
        <f>'Parameter Input'!$O$197</f>
        <v>17</v>
      </c>
      <c r="M26" s="37">
        <v>0</v>
      </c>
      <c r="N26" s="37">
        <v>1</v>
      </c>
      <c r="O26" s="37">
        <f>'Parameter Input'!$P$197</f>
        <v>0.9</v>
      </c>
      <c r="P26" s="55">
        <f>'Parameter Input'!$Q$197</f>
        <v>0.4</v>
      </c>
      <c r="Q26" s="4">
        <f t="shared" si="3"/>
        <v>0.99780374543478534</v>
      </c>
      <c r="R26" s="4">
        <f t="shared" si="3"/>
        <v>0.99685359315256394</v>
      </c>
      <c r="S26" s="4">
        <f t="shared" si="3"/>
        <v>0.99549347132349975</v>
      </c>
      <c r="T26" s="4">
        <f t="shared" si="3"/>
        <v>0.99354772139898062</v>
      </c>
      <c r="U26" s="4">
        <f t="shared" si="3"/>
        <v>0.99076681540580536</v>
      </c>
      <c r="V26" s="4">
        <f t="shared" si="3"/>
        <v>0.9867978615748374</v>
      </c>
      <c r="W26" s="4">
        <f t="shared" si="3"/>
        <v>0.98114509762858249</v>
      </c>
      <c r="X26" s="4">
        <f t="shared" si="3"/>
        <v>0.97311898315872036</v>
      </c>
      <c r="Y26" s="4">
        <f t="shared" si="3"/>
        <v>0.96177484161592774</v>
      </c>
      <c r="Z26" s="4">
        <f t="shared" si="3"/>
        <v>0.94584787155511363</v>
      </c>
      <c r="AA26" s="4">
        <f t="shared" si="3"/>
        <v>0.92370360150141495</v>
      </c>
      <c r="AB26" s="4">
        <f t="shared" si="3"/>
        <v>0.89334463567658451</v>
      </c>
      <c r="AC26" s="4">
        <f t="shared" si="3"/>
        <v>0.85254543874327005</v>
      </c>
      <c r="AD26" s="4">
        <f t="shared" si="3"/>
        <v>0.79921300652623883</v>
      </c>
      <c r="AE26" s="4">
        <f t="shared" si="3"/>
        <v>0.73204982249993378</v>
      </c>
      <c r="AF26" s="4">
        <f t="shared" si="3"/>
        <v>0.65145592958786691</v>
      </c>
      <c r="AG26" s="4">
        <f t="shared" si="1"/>
        <v>0.56032247880849573</v>
      </c>
      <c r="AH26" s="4">
        <f t="shared" si="1"/>
        <v>0.46411326873185343</v>
      </c>
      <c r="AI26" s="4">
        <f t="shared" si="1"/>
        <v>0.36979727595523937</v>
      </c>
      <c r="AJ26" s="4">
        <f t="shared" si="1"/>
        <v>0.28393948637231203</v>
      </c>
      <c r="AK26" s="4">
        <f t="shared" si="1"/>
        <v>0.21097259161117732</v>
      </c>
      <c r="AL26" s="4">
        <f t="shared" si="1"/>
        <v>0.15253917653798199</v>
      </c>
      <c r="AM26" s="4">
        <f t="shared" si="1"/>
        <v>0.10795188737709993</v>
      </c>
      <c r="AN26" s="4">
        <f t="shared" si="1"/>
        <v>7.5176653938091809E-2</v>
      </c>
      <c r="AO26" s="4">
        <f t="shared" si="1"/>
        <v>5.1742836177502194E-2</v>
      </c>
      <c r="AP26" s="4">
        <f t="shared" si="1"/>
        <v>3.5319190625345942E-2</v>
      </c>
      <c r="AQ26" s="4">
        <f t="shared" si="1"/>
        <v>2.3969442072658165E-2</v>
      </c>
      <c r="AR26" s="4">
        <f t="shared" si="1"/>
        <v>1.6202243558389728E-2</v>
      </c>
    </row>
    <row r="27" spans="1:44" ht="15.75" thickBot="1" x14ac:dyDescent="0.3">
      <c r="A27" s="24" t="s">
        <v>64</v>
      </c>
      <c r="B27" s="49">
        <f>'Parameter Input'!B147</f>
        <v>120000</v>
      </c>
      <c r="C27" s="50">
        <f>'Parameter Input'!C147</f>
        <v>120000</v>
      </c>
      <c r="D27" s="1" t="s">
        <v>65</v>
      </c>
      <c r="L27" s="56">
        <f>'Parameter Input'!E147</f>
        <v>17</v>
      </c>
      <c r="M27" s="57">
        <v>0</v>
      </c>
      <c r="N27" s="57">
        <v>1</v>
      </c>
      <c r="O27" s="57">
        <f>'Parameter Input'!F147</f>
        <v>0.9</v>
      </c>
      <c r="P27" s="58">
        <f>'Parameter Input'!G147</f>
        <v>0.4</v>
      </c>
      <c r="Q27" s="4">
        <f t="shared" si="3"/>
        <v>0.99780374543478534</v>
      </c>
      <c r="R27" s="4">
        <f t="shared" si="3"/>
        <v>0.99685359315256394</v>
      </c>
      <c r="S27" s="4">
        <f t="shared" si="3"/>
        <v>0.99549347132349975</v>
      </c>
      <c r="T27" s="4">
        <f t="shared" si="3"/>
        <v>0.99354772139898062</v>
      </c>
      <c r="U27" s="4">
        <f t="shared" si="3"/>
        <v>0.99076681540580536</v>
      </c>
      <c r="V27" s="4">
        <f t="shared" si="3"/>
        <v>0.9867978615748374</v>
      </c>
      <c r="W27" s="4">
        <f t="shared" si="3"/>
        <v>0.98114509762858249</v>
      </c>
      <c r="X27" s="4">
        <f t="shared" si="3"/>
        <v>0.97311898315872036</v>
      </c>
      <c r="Y27" s="4">
        <f t="shared" si="3"/>
        <v>0.96177484161592774</v>
      </c>
      <c r="Z27" s="4">
        <f t="shared" si="3"/>
        <v>0.94584787155511363</v>
      </c>
      <c r="AA27" s="4">
        <f t="shared" si="3"/>
        <v>0.92370360150141495</v>
      </c>
      <c r="AB27" s="4">
        <f t="shared" si="3"/>
        <v>0.89334463567658451</v>
      </c>
      <c r="AC27" s="4">
        <f t="shared" si="3"/>
        <v>0.85254543874327005</v>
      </c>
      <c r="AD27" s="4">
        <f t="shared" si="3"/>
        <v>0.79921300652623883</v>
      </c>
      <c r="AE27" s="4">
        <f t="shared" si="3"/>
        <v>0.73204982249993378</v>
      </c>
      <c r="AF27" s="4">
        <f t="shared" si="3"/>
        <v>0.65145592958786691</v>
      </c>
      <c r="AG27" s="4">
        <f t="shared" si="1"/>
        <v>0.56032247880849573</v>
      </c>
      <c r="AH27" s="4">
        <f t="shared" si="1"/>
        <v>0.46411326873185343</v>
      </c>
      <c r="AI27" s="4">
        <f t="shared" si="1"/>
        <v>0.36979727595523937</v>
      </c>
      <c r="AJ27" s="4">
        <f t="shared" si="1"/>
        <v>0.28393948637231203</v>
      </c>
      <c r="AK27" s="4">
        <f t="shared" si="1"/>
        <v>0.21097259161117732</v>
      </c>
      <c r="AL27" s="4">
        <f t="shared" si="1"/>
        <v>0.15253917653798199</v>
      </c>
      <c r="AM27" s="4">
        <f t="shared" si="1"/>
        <v>0.10795188737709993</v>
      </c>
      <c r="AN27" s="4">
        <f t="shared" si="1"/>
        <v>7.5176653938091809E-2</v>
      </c>
      <c r="AO27" s="4">
        <f t="shared" si="1"/>
        <v>5.1742836177502194E-2</v>
      </c>
      <c r="AP27" s="4">
        <f t="shared" si="1"/>
        <v>3.5319190625345942E-2</v>
      </c>
      <c r="AQ27" s="4">
        <f t="shared" si="1"/>
        <v>2.3969442072658165E-2</v>
      </c>
      <c r="AR27" s="4">
        <f t="shared" si="1"/>
        <v>1.6202243558389728E-2</v>
      </c>
    </row>
    <row r="28" spans="1:44" x14ac:dyDescent="0.25">
      <c r="A28" s="25"/>
      <c r="B28" s="40"/>
    </row>
    <row r="29" spans="1:44" ht="15.75" thickBot="1" x14ac:dyDescent="0.3"/>
    <row r="30" spans="1:44" ht="15.75" thickBot="1" x14ac:dyDescent="0.3">
      <c r="A30" s="26" t="s">
        <v>208</v>
      </c>
      <c r="B30" s="27">
        <v>2023</v>
      </c>
      <c r="C30" s="27">
        <v>2024</v>
      </c>
      <c r="D30" s="27">
        <v>2025</v>
      </c>
      <c r="E30" s="27">
        <v>2026</v>
      </c>
      <c r="F30" s="27">
        <v>2027</v>
      </c>
      <c r="G30" s="27">
        <v>2028</v>
      </c>
      <c r="H30" s="27">
        <v>2029</v>
      </c>
      <c r="I30" s="27">
        <v>2030</v>
      </c>
      <c r="J30" s="27">
        <v>2031</v>
      </c>
      <c r="K30" s="27">
        <v>2032</v>
      </c>
      <c r="L30" s="27">
        <v>2033</v>
      </c>
      <c r="M30" s="27">
        <v>2034</v>
      </c>
      <c r="N30" s="27">
        <v>2035</v>
      </c>
      <c r="O30" s="27">
        <v>2036</v>
      </c>
      <c r="P30" s="27">
        <v>2037</v>
      </c>
      <c r="Q30" s="27">
        <v>2038</v>
      </c>
      <c r="R30" s="27">
        <v>2039</v>
      </c>
      <c r="S30" s="27">
        <v>2040</v>
      </c>
      <c r="T30" s="27">
        <v>2041</v>
      </c>
      <c r="U30" s="27">
        <v>2042</v>
      </c>
      <c r="V30" s="27">
        <v>2043</v>
      </c>
      <c r="W30" s="27">
        <v>2044</v>
      </c>
      <c r="X30" s="27">
        <v>2045</v>
      </c>
      <c r="Y30" s="27">
        <v>2046</v>
      </c>
      <c r="Z30" s="27">
        <v>2047</v>
      </c>
      <c r="AA30" s="27">
        <v>2048</v>
      </c>
      <c r="AB30" s="27">
        <v>2049</v>
      </c>
      <c r="AC30" s="28">
        <v>2050</v>
      </c>
    </row>
    <row r="31" spans="1:44" x14ac:dyDescent="0.25">
      <c r="A31" s="29" t="str">
        <f t="shared" ref="A31:A40" si="4">A11</f>
        <v>Capex vehicle</v>
      </c>
      <c r="B31" s="62">
        <f t="shared" ref="B31:B39" si="5">$B11+($C11-$B11)*(1-Q11)</f>
        <v>19490116.854456533</v>
      </c>
      <c r="C31" s="62">
        <f t="shared" ref="C31:C39" si="6">$B11+($C11-$B11)*(1-R11)</f>
        <v>19485841.169186536</v>
      </c>
      <c r="D31" s="62">
        <f t="shared" ref="D31:D39" si="7">$B11+($C11-$B11)*(1-S11)</f>
        <v>19479720.62095575</v>
      </c>
      <c r="E31" s="62">
        <f t="shared" ref="E31:E39" si="8">$B11+($C11-$B11)*(1-T11)</f>
        <v>19470964.746295411</v>
      </c>
      <c r="F31" s="62">
        <f t="shared" ref="F31:F39" si="9">$B11+($C11-$B11)*(1-U11)</f>
        <v>19458450.669326123</v>
      </c>
      <c r="G31" s="62">
        <f t="shared" ref="G31:G39" si="10">$B11+($C11-$B11)*(1-V11)</f>
        <v>19440590.37708677</v>
      </c>
      <c r="H31" s="62">
        <f t="shared" ref="H31:H39" si="11">$B11+($C11-$B11)*(1-W11)</f>
        <v>19415152.939328622</v>
      </c>
      <c r="I31" s="62">
        <f t="shared" ref="I31:I39" si="12">$B11+($C11-$B11)*(1-X11)</f>
        <v>19379035.42421424</v>
      </c>
      <c r="J31" s="62">
        <f t="shared" ref="J31:J39" si="13">$B11+($C11-$B11)*(1-Y11)</f>
        <v>19327986.787271675</v>
      </c>
      <c r="K31" s="62">
        <f t="shared" ref="K31:K39" si="14">$B11+($C11-$B11)*(1-Z11)</f>
        <v>19256315.421998013</v>
      </c>
      <c r="L31" s="62">
        <f t="shared" ref="L31:L39" si="15">$B11+($C11-$B11)*(1-AA11)</f>
        <v>19156666.206756368</v>
      </c>
      <c r="M31" s="62">
        <f t="shared" ref="M31:M39" si="16">$B11+($C11-$B11)*(1-AB11)</f>
        <v>19020050.860544629</v>
      </c>
      <c r="N31" s="62">
        <f t="shared" ref="N31:N39" si="17">$B11+($C11-$B11)*(1-AC11)</f>
        <v>18836454.474344715</v>
      </c>
      <c r="O31" s="62">
        <f t="shared" ref="O31:O39" si="18">$B11+($C11-$B11)*(1-AD11)</f>
        <v>18596458.529368076</v>
      </c>
      <c r="P31" s="62">
        <f t="shared" ref="P31:P39" si="19">$B11+($C11-$B11)*(1-AE11)</f>
        <v>18294224.201249704</v>
      </c>
      <c r="Q31" s="62">
        <f t="shared" ref="Q31:Q39" si="20">$B11+($C11-$B11)*(1-AF11)</f>
        <v>17931551.6831454</v>
      </c>
      <c r="R31" s="62">
        <f t="shared" ref="R31:R39" si="21">$B11+($C11-$B11)*(1-AG11)</f>
        <v>17521451.154638231</v>
      </c>
      <c r="S31" s="62">
        <f t="shared" ref="S31:S39" si="22">$B11+($C11-$B11)*(1-AH11)</f>
        <v>17088509.709293339</v>
      </c>
      <c r="T31" s="62">
        <f t="shared" ref="T31:T39" si="23">$B11+($C11-$B11)*(1-AI11)</f>
        <v>16664087.741798578</v>
      </c>
      <c r="U31" s="62">
        <f t="shared" ref="U31:U39" si="24">$B11+($C11-$B11)*(1-AJ11)</f>
        <v>16277727.688675404</v>
      </c>
      <c r="V31" s="62">
        <f t="shared" ref="V31:V39" si="25">$B11+($C11-$B11)*(1-AK11)</f>
        <v>15949376.662250299</v>
      </c>
      <c r="W31" s="62">
        <f t="shared" ref="W31:W39" si="26">$B11+($C11-$B11)*(1-AL11)</f>
        <v>15686426.294420918</v>
      </c>
      <c r="X31" s="62">
        <f t="shared" ref="X31:X39" si="27">$B11+($C11-$B11)*(1-AM11)</f>
        <v>15485783.493196949</v>
      </c>
      <c r="Y31" s="62">
        <f t="shared" ref="Y31:Y39" si="28">$B11+($C11-$B11)*(1-AN11)</f>
        <v>15338294.942721413</v>
      </c>
      <c r="Z31" s="62">
        <f t="shared" ref="Z31:Z39" si="29">$B11+($C11-$B11)*(1-AO11)</f>
        <v>15232842.76279876</v>
      </c>
      <c r="AA31" s="62">
        <f t="shared" ref="AA31:AA39" si="30">$B11+($C11-$B11)*(1-AP11)</f>
        <v>15158936.357814057</v>
      </c>
      <c r="AB31" s="62">
        <f t="shared" ref="AB31:AB39" si="31">$B11+($C11-$B11)*(1-AQ11)</f>
        <v>15107862.489326961</v>
      </c>
      <c r="AC31" s="62">
        <f t="shared" ref="AC31:AC39" si="32">$B11+($C11-$B11)*(1-AR11)</f>
        <v>15072910.096012753</v>
      </c>
    </row>
    <row r="32" spans="1:44" x14ac:dyDescent="0.25">
      <c r="A32" s="30" t="str">
        <f t="shared" si="4"/>
        <v>Residual value (vehicle)</v>
      </c>
      <c r="B32" s="62">
        <f t="shared" si="5"/>
        <v>-976153.03364673769</v>
      </c>
      <c r="C32" s="62">
        <f t="shared" si="6"/>
        <v>-976651.86359490396</v>
      </c>
      <c r="D32" s="62">
        <f t="shared" si="7"/>
        <v>-977365.92755516258</v>
      </c>
      <c r="E32" s="62">
        <f t="shared" si="8"/>
        <v>-978387.4462655352</v>
      </c>
      <c r="F32" s="62">
        <f t="shared" si="9"/>
        <v>-979847.4219119522</v>
      </c>
      <c r="G32" s="62">
        <f t="shared" si="10"/>
        <v>-981931.12267321034</v>
      </c>
      <c r="H32" s="62">
        <f t="shared" si="11"/>
        <v>-984898.82374499424</v>
      </c>
      <c r="I32" s="62">
        <f t="shared" si="12"/>
        <v>-989112.53384167177</v>
      </c>
      <c r="J32" s="62">
        <f t="shared" si="13"/>
        <v>-995068.20815163793</v>
      </c>
      <c r="K32" s="62">
        <f t="shared" si="14"/>
        <v>-1003429.8674335653</v>
      </c>
      <c r="L32" s="62">
        <f t="shared" si="15"/>
        <v>-1015055.6092117572</v>
      </c>
      <c r="M32" s="62">
        <f t="shared" si="16"/>
        <v>-1030994.0662697931</v>
      </c>
      <c r="N32" s="62">
        <f t="shared" si="17"/>
        <v>-1052413.6446597832</v>
      </c>
      <c r="O32" s="62">
        <f t="shared" si="18"/>
        <v>-1080413.1715737246</v>
      </c>
      <c r="P32" s="62">
        <f t="shared" si="19"/>
        <v>-1115673.8431875347</v>
      </c>
      <c r="Q32" s="62">
        <f t="shared" si="20"/>
        <v>-1157985.6369663698</v>
      </c>
      <c r="R32" s="62">
        <f t="shared" si="21"/>
        <v>-1205830.6986255397</v>
      </c>
      <c r="S32" s="62">
        <f t="shared" si="22"/>
        <v>-1256340.533915777</v>
      </c>
      <c r="T32" s="62">
        <f t="shared" si="23"/>
        <v>-1305856.4301234994</v>
      </c>
      <c r="U32" s="62">
        <f t="shared" si="24"/>
        <v>-1350931.7696545362</v>
      </c>
      <c r="V32" s="62">
        <f t="shared" si="25"/>
        <v>-1389239.389404132</v>
      </c>
      <c r="W32" s="62">
        <f t="shared" si="26"/>
        <v>-1419916.9323175594</v>
      </c>
      <c r="X32" s="62">
        <f t="shared" si="27"/>
        <v>-1443325.2591270225</v>
      </c>
      <c r="Y32" s="62">
        <f t="shared" si="28"/>
        <v>-1460532.2566825019</v>
      </c>
      <c r="Z32" s="62">
        <f t="shared" si="29"/>
        <v>-1472835.0110068114</v>
      </c>
      <c r="AA32" s="62">
        <f t="shared" si="30"/>
        <v>-1481457.4249216933</v>
      </c>
      <c r="AB32" s="62">
        <f t="shared" si="31"/>
        <v>-1487416.0429118546</v>
      </c>
      <c r="AC32" s="62">
        <f t="shared" si="32"/>
        <v>-1491493.8221318454</v>
      </c>
    </row>
    <row r="33" spans="1:29" x14ac:dyDescent="0.25">
      <c r="A33" s="30" t="str">
        <f t="shared" si="4"/>
        <v>Capex costumization</v>
      </c>
      <c r="B33" s="62">
        <f t="shared" si="5"/>
        <v>1000000</v>
      </c>
      <c r="C33" s="62">
        <f t="shared" si="6"/>
        <v>1000000</v>
      </c>
      <c r="D33" s="62">
        <f t="shared" si="7"/>
        <v>1000000</v>
      </c>
      <c r="E33" s="62">
        <f t="shared" si="8"/>
        <v>1000000</v>
      </c>
      <c r="F33" s="62">
        <f t="shared" si="9"/>
        <v>1000000</v>
      </c>
      <c r="G33" s="62">
        <f t="shared" si="10"/>
        <v>1000000</v>
      </c>
      <c r="H33" s="62">
        <f t="shared" si="11"/>
        <v>1000000</v>
      </c>
      <c r="I33" s="62">
        <f t="shared" si="12"/>
        <v>1000000</v>
      </c>
      <c r="J33" s="62">
        <f t="shared" si="13"/>
        <v>1000000</v>
      </c>
      <c r="K33" s="62">
        <f t="shared" si="14"/>
        <v>1000000</v>
      </c>
      <c r="L33" s="62">
        <f t="shared" si="15"/>
        <v>1000000</v>
      </c>
      <c r="M33" s="62">
        <f t="shared" si="16"/>
        <v>1000000</v>
      </c>
      <c r="N33" s="62">
        <f t="shared" si="17"/>
        <v>1000000</v>
      </c>
      <c r="O33" s="62">
        <f t="shared" si="18"/>
        <v>1000000</v>
      </c>
      <c r="P33" s="62">
        <f t="shared" si="19"/>
        <v>1000000</v>
      </c>
      <c r="Q33" s="62">
        <f t="shared" si="20"/>
        <v>1000000</v>
      </c>
      <c r="R33" s="62">
        <f t="shared" si="21"/>
        <v>1000000</v>
      </c>
      <c r="S33" s="62">
        <f t="shared" si="22"/>
        <v>1000000</v>
      </c>
      <c r="T33" s="62">
        <f t="shared" si="23"/>
        <v>1000000</v>
      </c>
      <c r="U33" s="62">
        <f t="shared" si="24"/>
        <v>1000000</v>
      </c>
      <c r="V33" s="62">
        <f t="shared" si="25"/>
        <v>1000000</v>
      </c>
      <c r="W33" s="62">
        <f t="shared" si="26"/>
        <v>1000000</v>
      </c>
      <c r="X33" s="62">
        <f t="shared" si="27"/>
        <v>1000000</v>
      </c>
      <c r="Y33" s="62">
        <f t="shared" si="28"/>
        <v>1000000</v>
      </c>
      <c r="Z33" s="62">
        <f t="shared" si="29"/>
        <v>1000000</v>
      </c>
      <c r="AA33" s="62">
        <f t="shared" si="30"/>
        <v>1000000</v>
      </c>
      <c r="AB33" s="62">
        <f t="shared" si="31"/>
        <v>1000000</v>
      </c>
      <c r="AC33" s="62">
        <f t="shared" si="32"/>
        <v>1000000</v>
      </c>
    </row>
    <row r="34" spans="1:29" x14ac:dyDescent="0.25">
      <c r="A34" s="30" t="str">
        <f t="shared" si="4"/>
        <v>Residual value (costumization)</v>
      </c>
      <c r="B34" s="62">
        <f t="shared" si="5"/>
        <v>-100000</v>
      </c>
      <c r="C34" s="62">
        <f t="shared" si="6"/>
        <v>-100000</v>
      </c>
      <c r="D34" s="62">
        <f t="shared" si="7"/>
        <v>-100000</v>
      </c>
      <c r="E34" s="62">
        <f t="shared" si="8"/>
        <v>-100000</v>
      </c>
      <c r="F34" s="62">
        <f t="shared" si="9"/>
        <v>-100000</v>
      </c>
      <c r="G34" s="62">
        <f t="shared" si="10"/>
        <v>-100000</v>
      </c>
      <c r="H34" s="62">
        <f t="shared" si="11"/>
        <v>-100000</v>
      </c>
      <c r="I34" s="62">
        <f t="shared" si="12"/>
        <v>-100000</v>
      </c>
      <c r="J34" s="62">
        <f t="shared" si="13"/>
        <v>-100000</v>
      </c>
      <c r="K34" s="62">
        <f t="shared" si="14"/>
        <v>-100000</v>
      </c>
      <c r="L34" s="62">
        <f t="shared" si="15"/>
        <v>-100000</v>
      </c>
      <c r="M34" s="62">
        <f t="shared" si="16"/>
        <v>-100000</v>
      </c>
      <c r="N34" s="62">
        <f t="shared" si="17"/>
        <v>-100000</v>
      </c>
      <c r="O34" s="62">
        <f t="shared" si="18"/>
        <v>-100000</v>
      </c>
      <c r="P34" s="62">
        <f t="shared" si="19"/>
        <v>-100000</v>
      </c>
      <c r="Q34" s="62">
        <f t="shared" si="20"/>
        <v>-100000</v>
      </c>
      <c r="R34" s="62">
        <f t="shared" si="21"/>
        <v>-100000</v>
      </c>
      <c r="S34" s="62">
        <f t="shared" si="22"/>
        <v>-100000</v>
      </c>
      <c r="T34" s="62">
        <f t="shared" si="23"/>
        <v>-100000</v>
      </c>
      <c r="U34" s="62">
        <f t="shared" si="24"/>
        <v>-100000</v>
      </c>
      <c r="V34" s="62">
        <f t="shared" si="25"/>
        <v>-100000</v>
      </c>
      <c r="W34" s="62">
        <f t="shared" si="26"/>
        <v>-100000</v>
      </c>
      <c r="X34" s="62">
        <f t="shared" si="27"/>
        <v>-100000</v>
      </c>
      <c r="Y34" s="62">
        <f t="shared" si="28"/>
        <v>-100000</v>
      </c>
      <c r="Z34" s="62">
        <f t="shared" si="29"/>
        <v>-100000</v>
      </c>
      <c r="AA34" s="62">
        <f t="shared" si="30"/>
        <v>-100000</v>
      </c>
      <c r="AB34" s="62">
        <f t="shared" si="31"/>
        <v>-100000</v>
      </c>
      <c r="AC34" s="62">
        <f t="shared" si="32"/>
        <v>-100000</v>
      </c>
    </row>
    <row r="35" spans="1:29" x14ac:dyDescent="0.25">
      <c r="A35" s="30" t="str">
        <f t="shared" si="4"/>
        <v>WACC</v>
      </c>
      <c r="B35" s="62">
        <f t="shared" si="5"/>
        <v>0.06</v>
      </c>
      <c r="C35" s="62">
        <f t="shared" si="6"/>
        <v>0.06</v>
      </c>
      <c r="D35" s="62">
        <f t="shared" si="7"/>
        <v>0.06</v>
      </c>
      <c r="E35" s="62">
        <f t="shared" si="8"/>
        <v>0.06</v>
      </c>
      <c r="F35" s="62">
        <f t="shared" si="9"/>
        <v>0.06</v>
      </c>
      <c r="G35" s="62">
        <f t="shared" si="10"/>
        <v>0.06</v>
      </c>
      <c r="H35" s="62">
        <f t="shared" si="11"/>
        <v>0.06</v>
      </c>
      <c r="I35" s="62">
        <f t="shared" si="12"/>
        <v>0.06</v>
      </c>
      <c r="J35" s="62">
        <f t="shared" si="13"/>
        <v>0.06</v>
      </c>
      <c r="K35" s="62">
        <f t="shared" si="14"/>
        <v>0.06</v>
      </c>
      <c r="L35" s="62">
        <f t="shared" si="15"/>
        <v>0.06</v>
      </c>
      <c r="M35" s="62">
        <f t="shared" si="16"/>
        <v>0.06</v>
      </c>
      <c r="N35" s="62">
        <f t="shared" si="17"/>
        <v>0.06</v>
      </c>
      <c r="O35" s="62">
        <f t="shared" si="18"/>
        <v>0.06</v>
      </c>
      <c r="P35" s="62">
        <f t="shared" si="19"/>
        <v>0.06</v>
      </c>
      <c r="Q35" s="62">
        <f t="shared" si="20"/>
        <v>0.06</v>
      </c>
      <c r="R35" s="62">
        <f t="shared" si="21"/>
        <v>0.06</v>
      </c>
      <c r="S35" s="62">
        <f t="shared" si="22"/>
        <v>0.06</v>
      </c>
      <c r="T35" s="62">
        <f t="shared" si="23"/>
        <v>0.06</v>
      </c>
      <c r="U35" s="62">
        <f t="shared" si="24"/>
        <v>0.06</v>
      </c>
      <c r="V35" s="62">
        <f t="shared" si="25"/>
        <v>0.06</v>
      </c>
      <c r="W35" s="62">
        <f t="shared" si="26"/>
        <v>0.06</v>
      </c>
      <c r="X35" s="62">
        <f t="shared" si="27"/>
        <v>0.06</v>
      </c>
      <c r="Y35" s="62">
        <f t="shared" si="28"/>
        <v>0.06</v>
      </c>
      <c r="Z35" s="62">
        <f t="shared" si="29"/>
        <v>0.06</v>
      </c>
      <c r="AA35" s="62">
        <f t="shared" si="30"/>
        <v>0.06</v>
      </c>
      <c r="AB35" s="62">
        <f t="shared" si="31"/>
        <v>0.06</v>
      </c>
      <c r="AC35" s="62">
        <f t="shared" si="32"/>
        <v>0.06</v>
      </c>
    </row>
    <row r="36" spans="1:29" x14ac:dyDescent="0.25">
      <c r="A36" s="30" t="str">
        <f t="shared" si="4"/>
        <v>Opex fix (admin, crew, insurance)</v>
      </c>
      <c r="B36" s="62">
        <f t="shared" si="5"/>
        <v>1208235.294117647</v>
      </c>
      <c r="C36" s="62">
        <f t="shared" si="6"/>
        <v>1208235.294117647</v>
      </c>
      <c r="D36" s="62">
        <f t="shared" si="7"/>
        <v>1208235.294117647</v>
      </c>
      <c r="E36" s="62">
        <f t="shared" si="8"/>
        <v>1208235.294117647</v>
      </c>
      <c r="F36" s="62">
        <f t="shared" si="9"/>
        <v>1208235.294117647</v>
      </c>
      <c r="G36" s="62">
        <f t="shared" si="10"/>
        <v>1208235.294117647</v>
      </c>
      <c r="H36" s="62">
        <f t="shared" si="11"/>
        <v>1208235.294117647</v>
      </c>
      <c r="I36" s="62">
        <f t="shared" si="12"/>
        <v>1208235.294117647</v>
      </c>
      <c r="J36" s="62">
        <f t="shared" si="13"/>
        <v>1208235.294117647</v>
      </c>
      <c r="K36" s="62">
        <f t="shared" si="14"/>
        <v>1208235.294117647</v>
      </c>
      <c r="L36" s="62">
        <f t="shared" si="15"/>
        <v>1208235.294117647</v>
      </c>
      <c r="M36" s="62">
        <f t="shared" si="16"/>
        <v>1208235.294117647</v>
      </c>
      <c r="N36" s="62">
        <f t="shared" si="17"/>
        <v>1208235.294117647</v>
      </c>
      <c r="O36" s="62">
        <f t="shared" si="18"/>
        <v>1208235.294117647</v>
      </c>
      <c r="P36" s="62">
        <f t="shared" si="19"/>
        <v>1208235.294117647</v>
      </c>
      <c r="Q36" s="62">
        <f t="shared" si="20"/>
        <v>1208235.294117647</v>
      </c>
      <c r="R36" s="62">
        <f t="shared" si="21"/>
        <v>1208235.294117647</v>
      </c>
      <c r="S36" s="62">
        <f t="shared" si="22"/>
        <v>1208235.294117647</v>
      </c>
      <c r="T36" s="62">
        <f t="shared" si="23"/>
        <v>1208235.294117647</v>
      </c>
      <c r="U36" s="62">
        <f t="shared" si="24"/>
        <v>1208235.294117647</v>
      </c>
      <c r="V36" s="62">
        <f t="shared" si="25"/>
        <v>1208235.294117647</v>
      </c>
      <c r="W36" s="62">
        <f t="shared" si="26"/>
        <v>1208235.294117647</v>
      </c>
      <c r="X36" s="62">
        <f t="shared" si="27"/>
        <v>1208235.294117647</v>
      </c>
      <c r="Y36" s="62">
        <f t="shared" si="28"/>
        <v>1208235.294117647</v>
      </c>
      <c r="Z36" s="62">
        <f t="shared" si="29"/>
        <v>1208235.294117647</v>
      </c>
      <c r="AA36" s="62">
        <f t="shared" si="30"/>
        <v>1208235.294117647</v>
      </c>
      <c r="AB36" s="62">
        <f t="shared" si="31"/>
        <v>1208235.294117647</v>
      </c>
      <c r="AC36" s="62">
        <f t="shared" si="32"/>
        <v>1208235.294117647</v>
      </c>
    </row>
    <row r="37" spans="1:29" x14ac:dyDescent="0.25">
      <c r="A37" s="30" t="str">
        <f t="shared" si="4"/>
        <v>Opex maintenance &amp; repair</v>
      </c>
      <c r="B37" s="62">
        <f t="shared" si="5"/>
        <v>488235.29411764705</v>
      </c>
      <c r="C37" s="62">
        <f t="shared" si="6"/>
        <v>488235.29411764705</v>
      </c>
      <c r="D37" s="62">
        <f t="shared" si="7"/>
        <v>488235.29411764705</v>
      </c>
      <c r="E37" s="62">
        <f t="shared" si="8"/>
        <v>488235.29411764705</v>
      </c>
      <c r="F37" s="62">
        <f t="shared" si="9"/>
        <v>488235.29411764705</v>
      </c>
      <c r="G37" s="62">
        <f t="shared" si="10"/>
        <v>488235.29411764705</v>
      </c>
      <c r="H37" s="62">
        <f t="shared" si="11"/>
        <v>488235.29411764705</v>
      </c>
      <c r="I37" s="62">
        <f t="shared" si="12"/>
        <v>488235.29411764705</v>
      </c>
      <c r="J37" s="62">
        <f t="shared" si="13"/>
        <v>488235.29411764705</v>
      </c>
      <c r="K37" s="62">
        <f t="shared" si="14"/>
        <v>488235.29411764705</v>
      </c>
      <c r="L37" s="62">
        <f t="shared" si="15"/>
        <v>488235.29411764705</v>
      </c>
      <c r="M37" s="62">
        <f t="shared" si="16"/>
        <v>488235.29411764705</v>
      </c>
      <c r="N37" s="62">
        <f t="shared" si="17"/>
        <v>488235.29411764705</v>
      </c>
      <c r="O37" s="62">
        <f t="shared" si="18"/>
        <v>488235.29411764705</v>
      </c>
      <c r="P37" s="62">
        <f t="shared" si="19"/>
        <v>488235.29411764705</v>
      </c>
      <c r="Q37" s="62">
        <f t="shared" si="20"/>
        <v>488235.29411764705</v>
      </c>
      <c r="R37" s="62">
        <f t="shared" si="21"/>
        <v>488235.29411764705</v>
      </c>
      <c r="S37" s="62">
        <f t="shared" si="22"/>
        <v>488235.29411764705</v>
      </c>
      <c r="T37" s="62">
        <f t="shared" si="23"/>
        <v>488235.29411764705</v>
      </c>
      <c r="U37" s="62">
        <f t="shared" si="24"/>
        <v>488235.29411764705</v>
      </c>
      <c r="V37" s="62">
        <f t="shared" si="25"/>
        <v>488235.29411764705</v>
      </c>
      <c r="W37" s="62">
        <f t="shared" si="26"/>
        <v>488235.29411764705</v>
      </c>
      <c r="X37" s="62">
        <f t="shared" si="27"/>
        <v>488235.29411764705</v>
      </c>
      <c r="Y37" s="62">
        <f t="shared" si="28"/>
        <v>488235.29411764705</v>
      </c>
      <c r="Z37" s="62">
        <f t="shared" si="29"/>
        <v>488235.29411764705</v>
      </c>
      <c r="AA37" s="62">
        <f t="shared" si="30"/>
        <v>488235.29411764705</v>
      </c>
      <c r="AB37" s="62">
        <f t="shared" si="31"/>
        <v>488235.29411764705</v>
      </c>
      <c r="AC37" s="62">
        <f t="shared" si="32"/>
        <v>488235.29411764705</v>
      </c>
    </row>
    <row r="38" spans="1:29" x14ac:dyDescent="0.25">
      <c r="A38" s="30" t="str">
        <f t="shared" si="4"/>
        <v>Opex var (mode-fees)</v>
      </c>
      <c r="B38" s="62">
        <f t="shared" si="5"/>
        <v>0.8458018624557011</v>
      </c>
      <c r="C38" s="62">
        <f t="shared" si="6"/>
        <v>0.8458018624557011</v>
      </c>
      <c r="D38" s="62">
        <f t="shared" si="7"/>
        <v>0.8458018624557011</v>
      </c>
      <c r="E38" s="62">
        <f t="shared" si="8"/>
        <v>0.8458018624557011</v>
      </c>
      <c r="F38" s="62">
        <f t="shared" si="9"/>
        <v>0.8458018624557011</v>
      </c>
      <c r="G38" s="62">
        <f t="shared" si="10"/>
        <v>0.8458018624557011</v>
      </c>
      <c r="H38" s="62">
        <f t="shared" si="11"/>
        <v>0.8458018624557011</v>
      </c>
      <c r="I38" s="62">
        <f t="shared" si="12"/>
        <v>0.8458018624557011</v>
      </c>
      <c r="J38" s="62">
        <f t="shared" si="13"/>
        <v>0.8458018624557011</v>
      </c>
      <c r="K38" s="62">
        <f t="shared" si="14"/>
        <v>0.8458018624557011</v>
      </c>
      <c r="L38" s="62">
        <f t="shared" si="15"/>
        <v>0.8458018624557011</v>
      </c>
      <c r="M38" s="62">
        <f t="shared" si="16"/>
        <v>0.8458018624557011</v>
      </c>
      <c r="N38" s="62">
        <f t="shared" si="17"/>
        <v>0.8458018624557011</v>
      </c>
      <c r="O38" s="62">
        <f t="shared" si="18"/>
        <v>0.8458018624557011</v>
      </c>
      <c r="P38" s="62">
        <f t="shared" si="19"/>
        <v>0.8458018624557011</v>
      </c>
      <c r="Q38" s="62">
        <f t="shared" si="20"/>
        <v>0.8458018624557011</v>
      </c>
      <c r="R38" s="62">
        <f t="shared" si="21"/>
        <v>0.8458018624557011</v>
      </c>
      <c r="S38" s="62">
        <f t="shared" si="22"/>
        <v>0.8458018624557011</v>
      </c>
      <c r="T38" s="62">
        <f t="shared" si="23"/>
        <v>0.8458018624557011</v>
      </c>
      <c r="U38" s="62">
        <f t="shared" si="24"/>
        <v>0.8458018624557011</v>
      </c>
      <c r="V38" s="62">
        <f t="shared" si="25"/>
        <v>0.8458018624557011</v>
      </c>
      <c r="W38" s="62">
        <f t="shared" si="26"/>
        <v>0.8458018624557011</v>
      </c>
      <c r="X38" s="62">
        <f t="shared" si="27"/>
        <v>0.8458018624557011</v>
      </c>
      <c r="Y38" s="62">
        <f t="shared" si="28"/>
        <v>0.8458018624557011</v>
      </c>
      <c r="Z38" s="62">
        <f t="shared" si="29"/>
        <v>0.8458018624557011</v>
      </c>
      <c r="AA38" s="62">
        <f t="shared" si="30"/>
        <v>0.8458018624557011</v>
      </c>
      <c r="AB38" s="62">
        <f t="shared" si="31"/>
        <v>0.8458018624557011</v>
      </c>
      <c r="AC38" s="62">
        <f t="shared" si="32"/>
        <v>0.8458018624557011</v>
      </c>
    </row>
    <row r="39" spans="1:29" x14ac:dyDescent="0.25">
      <c r="A39" s="30" t="str">
        <f t="shared" si="4"/>
        <v>Fuel Economy</v>
      </c>
      <c r="B39" s="62">
        <f t="shared" si="5"/>
        <v>646.89677603543487</v>
      </c>
      <c r="C39" s="62">
        <f t="shared" si="6"/>
        <v>646.85211887817047</v>
      </c>
      <c r="D39" s="62">
        <f t="shared" si="7"/>
        <v>646.78819315220449</v>
      </c>
      <c r="E39" s="62">
        <f t="shared" si="8"/>
        <v>646.6967429057521</v>
      </c>
      <c r="F39" s="62">
        <f t="shared" si="9"/>
        <v>646.5660403240729</v>
      </c>
      <c r="G39" s="62">
        <f t="shared" si="10"/>
        <v>646.37949949401741</v>
      </c>
      <c r="H39" s="62">
        <f t="shared" si="11"/>
        <v>646.11381958854338</v>
      </c>
      <c r="I39" s="62">
        <f t="shared" si="12"/>
        <v>645.73659220845991</v>
      </c>
      <c r="J39" s="62">
        <f t="shared" si="13"/>
        <v>645.20341755594859</v>
      </c>
      <c r="K39" s="62">
        <f t="shared" si="14"/>
        <v>644.4548499630904</v>
      </c>
      <c r="L39" s="62">
        <f t="shared" si="15"/>
        <v>643.41406927056653</v>
      </c>
      <c r="M39" s="62">
        <f t="shared" si="16"/>
        <v>641.98719787679943</v>
      </c>
      <c r="N39" s="62">
        <f t="shared" si="17"/>
        <v>640.0696356209337</v>
      </c>
      <c r="O39" s="62">
        <f t="shared" si="18"/>
        <v>637.56301130673319</v>
      </c>
      <c r="P39" s="62">
        <f t="shared" si="19"/>
        <v>634.40634165749691</v>
      </c>
      <c r="Q39" s="62">
        <f t="shared" si="20"/>
        <v>630.6184286906298</v>
      </c>
      <c r="R39" s="62">
        <f t="shared" si="21"/>
        <v>626.33515650399931</v>
      </c>
      <c r="S39" s="62">
        <f t="shared" si="22"/>
        <v>621.81332363039712</v>
      </c>
      <c r="T39" s="62">
        <f t="shared" si="23"/>
        <v>617.38047196989623</v>
      </c>
      <c r="U39" s="62">
        <f t="shared" si="24"/>
        <v>613.34515585949862</v>
      </c>
      <c r="V39" s="62">
        <f t="shared" si="25"/>
        <v>609.91571180572532</v>
      </c>
      <c r="W39" s="62">
        <f t="shared" si="26"/>
        <v>607.1693412972852</v>
      </c>
      <c r="X39" s="62">
        <f t="shared" si="27"/>
        <v>605.0737387067237</v>
      </c>
      <c r="Y39" s="62">
        <f t="shared" si="28"/>
        <v>603.53330273509027</v>
      </c>
      <c r="Z39" s="62">
        <f t="shared" si="29"/>
        <v>602.43191330034256</v>
      </c>
      <c r="AA39" s="62">
        <f t="shared" si="30"/>
        <v>601.66000195939125</v>
      </c>
      <c r="AB39" s="62">
        <f t="shared" si="31"/>
        <v>601.12656377741496</v>
      </c>
      <c r="AC39" s="62">
        <f t="shared" si="32"/>
        <v>600.7615054472443</v>
      </c>
    </row>
    <row r="40" spans="1:29" x14ac:dyDescent="0.25">
      <c r="A40" s="30" t="str">
        <f t="shared" si="4"/>
        <v>Fuel Cost</v>
      </c>
      <c r="B40" s="62">
        <f>$B20+($C20-$B20)*(1-Q20)</f>
        <v>0.38635004716516047</v>
      </c>
      <c r="C40" s="62">
        <f>$B20+($C20-$B20)*(1-R20)</f>
        <v>0.38607632048717594</v>
      </c>
      <c r="D40" s="62">
        <f>$B20+($C20-$B20)*(1-S20)</f>
        <v>0.38568448684441137</v>
      </c>
      <c r="E40" s="62">
        <f t="shared" ref="E40:AC40" si="33">$B20+($C20-$B20)*(1-T20)</f>
        <v>0.38512394126346305</v>
      </c>
      <c r="F40" s="62">
        <f t="shared" si="33"/>
        <v>0.38432279793776442</v>
      </c>
      <c r="G40" s="62">
        <f t="shared" si="33"/>
        <v>0.38317939327774014</v>
      </c>
      <c r="H40" s="62">
        <f t="shared" si="33"/>
        <v>0.38155090453399765</v>
      </c>
      <c r="I40" s="62">
        <f t="shared" si="33"/>
        <v>0.37923868396465671</v>
      </c>
      <c r="J40" s="62">
        <f t="shared" si="33"/>
        <v>0.37597058238010372</v>
      </c>
      <c r="K40" s="62">
        <f t="shared" si="33"/>
        <v>0.37138222671682802</v>
      </c>
      <c r="L40" s="62">
        <f t="shared" si="33"/>
        <v>0.36500274672019128</v>
      </c>
      <c r="M40" s="62">
        <f t="shared" si="33"/>
        <v>0.35625671830162364</v>
      </c>
      <c r="N40" s="62">
        <f t="shared" si="33"/>
        <v>0.34450299329358486</v>
      </c>
      <c r="O40" s="62">
        <f t="shared" si="33"/>
        <v>0.32913860405539874</v>
      </c>
      <c r="P40" s="62">
        <f t="shared" si="33"/>
        <v>0.30978975272874687</v>
      </c>
      <c r="Q40" s="62">
        <f t="shared" si="33"/>
        <v>0.28657168654562887</v>
      </c>
      <c r="R40" s="62">
        <f t="shared" si="33"/>
        <v>0.26031730900861128</v>
      </c>
      <c r="S40" s="62">
        <f t="shared" si="33"/>
        <v>0.23260067036178236</v>
      </c>
      <c r="T40" s="62">
        <f t="shared" si="33"/>
        <v>0.20542944332100452</v>
      </c>
      <c r="U40" s="62">
        <f t="shared" si="33"/>
        <v>0.1806949160653524</v>
      </c>
      <c r="V40" s="62">
        <f t="shared" si="33"/>
        <v>0.15967409016246348</v>
      </c>
      <c r="W40" s="62">
        <f t="shared" si="33"/>
        <v>0.14284017323087519</v>
      </c>
      <c r="X40" s="62">
        <f t="shared" si="33"/>
        <v>0.12999514746952273</v>
      </c>
      <c r="Y40" s="62">
        <f t="shared" si="33"/>
        <v>0.1205530233623735</v>
      </c>
      <c r="Z40" s="62">
        <f t="shared" si="33"/>
        <v>0.11380204122180199</v>
      </c>
      <c r="AA40" s="62">
        <f t="shared" si="33"/>
        <v>0.10907059972394451</v>
      </c>
      <c r="AB40" s="62">
        <f t="shared" si="33"/>
        <v>0.10580088283180267</v>
      </c>
      <c r="AC40" s="62">
        <f t="shared" si="33"/>
        <v>0.10356325262626759</v>
      </c>
    </row>
    <row r="41" spans="1:29" x14ac:dyDescent="0.25">
      <c r="A41" s="30" t="str">
        <f t="shared" ref="A41" si="34">A21</f>
        <v>Emission Cost</v>
      </c>
      <c r="B41" s="66">
        <f>$B21+($C21-$B21)*(1-Q21)</f>
        <v>0</v>
      </c>
      <c r="C41" s="66">
        <f t="shared" ref="C41:AC41" si="35">$B21+($C21-$B21)*(1-R21)</f>
        <v>0</v>
      </c>
      <c r="D41" s="66">
        <f t="shared" si="35"/>
        <v>0</v>
      </c>
      <c r="E41" s="66">
        <f t="shared" si="35"/>
        <v>0</v>
      </c>
      <c r="F41" s="66">
        <f t="shared" si="35"/>
        <v>0</v>
      </c>
      <c r="G41" s="66">
        <f t="shared" si="35"/>
        <v>0</v>
      </c>
      <c r="H41" s="66">
        <f t="shared" si="35"/>
        <v>0</v>
      </c>
      <c r="I41" s="66">
        <f t="shared" si="35"/>
        <v>0</v>
      </c>
      <c r="J41" s="66">
        <f t="shared" si="35"/>
        <v>0</v>
      </c>
      <c r="K41" s="66">
        <f t="shared" si="35"/>
        <v>0</v>
      </c>
      <c r="L41" s="66">
        <f t="shared" si="35"/>
        <v>0</v>
      </c>
      <c r="M41" s="66">
        <f t="shared" si="35"/>
        <v>0</v>
      </c>
      <c r="N41" s="66">
        <f t="shared" si="35"/>
        <v>0</v>
      </c>
      <c r="O41" s="66">
        <f t="shared" si="35"/>
        <v>0</v>
      </c>
      <c r="P41" s="66">
        <f t="shared" si="35"/>
        <v>0</v>
      </c>
      <c r="Q41" s="66">
        <f t="shared" si="35"/>
        <v>0</v>
      </c>
      <c r="R41" s="66">
        <f t="shared" si="35"/>
        <v>0</v>
      </c>
      <c r="S41" s="66">
        <f t="shared" si="35"/>
        <v>0</v>
      </c>
      <c r="T41" s="66">
        <f t="shared" si="35"/>
        <v>0</v>
      </c>
      <c r="U41" s="66">
        <f t="shared" si="35"/>
        <v>0</v>
      </c>
      <c r="V41" s="66">
        <f t="shared" si="35"/>
        <v>0</v>
      </c>
      <c r="W41" s="66">
        <f t="shared" si="35"/>
        <v>0</v>
      </c>
      <c r="X41" s="66">
        <f t="shared" si="35"/>
        <v>0</v>
      </c>
      <c r="Y41" s="66">
        <f t="shared" si="35"/>
        <v>0</v>
      </c>
      <c r="Z41" s="66">
        <f t="shared" si="35"/>
        <v>0</v>
      </c>
      <c r="AA41" s="66">
        <f t="shared" si="35"/>
        <v>0</v>
      </c>
      <c r="AB41" s="66">
        <f t="shared" si="35"/>
        <v>0</v>
      </c>
      <c r="AC41" s="66">
        <f t="shared" si="35"/>
        <v>0</v>
      </c>
    </row>
    <row r="42" spans="1:29" x14ac:dyDescent="0.25">
      <c r="A42" s="30" t="str">
        <f>A22</f>
        <v>Lifetime vehicle</v>
      </c>
      <c r="B42" s="62">
        <f>$B22+($C22-$B22)*(1-Q22)</f>
        <v>25</v>
      </c>
      <c r="C42" s="62">
        <f t="shared" ref="C42:L44" si="36">$B22+($C22-$B22)*(1-R22)</f>
        <v>25</v>
      </c>
      <c r="D42" s="62">
        <f t="shared" si="36"/>
        <v>25</v>
      </c>
      <c r="E42" s="62">
        <f t="shared" si="36"/>
        <v>25</v>
      </c>
      <c r="F42" s="62">
        <f t="shared" si="36"/>
        <v>25</v>
      </c>
      <c r="G42" s="62">
        <f t="shared" si="36"/>
        <v>25</v>
      </c>
      <c r="H42" s="62">
        <f t="shared" si="36"/>
        <v>25</v>
      </c>
      <c r="I42" s="62">
        <f t="shared" si="36"/>
        <v>25</v>
      </c>
      <c r="J42" s="62">
        <f t="shared" si="36"/>
        <v>25</v>
      </c>
      <c r="K42" s="62">
        <f t="shared" si="36"/>
        <v>25</v>
      </c>
      <c r="L42" s="62">
        <f t="shared" si="36"/>
        <v>25</v>
      </c>
      <c r="M42" s="62">
        <f t="shared" ref="M42:V44" si="37">$B22+($C22-$B22)*(1-AB22)</f>
        <v>25</v>
      </c>
      <c r="N42" s="62">
        <f t="shared" si="37"/>
        <v>25</v>
      </c>
      <c r="O42" s="62">
        <f t="shared" si="37"/>
        <v>25</v>
      </c>
      <c r="P42" s="62">
        <f t="shared" si="37"/>
        <v>25</v>
      </c>
      <c r="Q42" s="62">
        <f t="shared" si="37"/>
        <v>25</v>
      </c>
      <c r="R42" s="62">
        <f t="shared" si="37"/>
        <v>25</v>
      </c>
      <c r="S42" s="62">
        <f t="shared" si="37"/>
        <v>25</v>
      </c>
      <c r="T42" s="62">
        <f t="shared" si="37"/>
        <v>25</v>
      </c>
      <c r="U42" s="62">
        <f t="shared" si="37"/>
        <v>25</v>
      </c>
      <c r="V42" s="62">
        <f t="shared" si="37"/>
        <v>25</v>
      </c>
      <c r="W42" s="62">
        <f t="shared" ref="W42:AC44" si="38">$B22+($C22-$B22)*(1-AL22)</f>
        <v>25</v>
      </c>
      <c r="X42" s="62">
        <f t="shared" si="38"/>
        <v>25</v>
      </c>
      <c r="Y42" s="62">
        <f t="shared" si="38"/>
        <v>25</v>
      </c>
      <c r="Z42" s="62">
        <f t="shared" si="38"/>
        <v>25</v>
      </c>
      <c r="AA42" s="62">
        <f t="shared" si="38"/>
        <v>25</v>
      </c>
      <c r="AB42" s="62">
        <f t="shared" si="38"/>
        <v>25</v>
      </c>
      <c r="AC42" s="62">
        <f t="shared" si="38"/>
        <v>25</v>
      </c>
    </row>
    <row r="43" spans="1:29" x14ac:dyDescent="0.25">
      <c r="A43" s="30" t="str">
        <f>A23</f>
        <v>Lifetime costumization</v>
      </c>
      <c r="B43" s="62">
        <f>$B23+($C23-$B23)*(1-Q23)</f>
        <v>25</v>
      </c>
      <c r="C43" s="62">
        <f t="shared" si="36"/>
        <v>25</v>
      </c>
      <c r="D43" s="62">
        <f t="shared" si="36"/>
        <v>25</v>
      </c>
      <c r="E43" s="62">
        <f t="shared" si="36"/>
        <v>25</v>
      </c>
      <c r="F43" s="62">
        <f t="shared" si="36"/>
        <v>25</v>
      </c>
      <c r="G43" s="62">
        <f t="shared" si="36"/>
        <v>25</v>
      </c>
      <c r="H43" s="62">
        <f t="shared" si="36"/>
        <v>25</v>
      </c>
      <c r="I43" s="62">
        <f t="shared" si="36"/>
        <v>25</v>
      </c>
      <c r="J43" s="62">
        <f t="shared" si="36"/>
        <v>25</v>
      </c>
      <c r="K43" s="62">
        <f t="shared" si="36"/>
        <v>25</v>
      </c>
      <c r="L43" s="62">
        <f t="shared" si="36"/>
        <v>25</v>
      </c>
      <c r="M43" s="62">
        <f t="shared" si="37"/>
        <v>25</v>
      </c>
      <c r="N43" s="62">
        <f t="shared" si="37"/>
        <v>25</v>
      </c>
      <c r="O43" s="62">
        <f t="shared" si="37"/>
        <v>25</v>
      </c>
      <c r="P43" s="62">
        <f t="shared" si="37"/>
        <v>25</v>
      </c>
      <c r="Q43" s="62">
        <f t="shared" si="37"/>
        <v>25</v>
      </c>
      <c r="R43" s="62">
        <f t="shared" si="37"/>
        <v>25</v>
      </c>
      <c r="S43" s="62">
        <f t="shared" si="37"/>
        <v>25</v>
      </c>
      <c r="T43" s="62">
        <f t="shared" si="37"/>
        <v>25</v>
      </c>
      <c r="U43" s="62">
        <f t="shared" si="37"/>
        <v>25</v>
      </c>
      <c r="V43" s="62">
        <f t="shared" si="37"/>
        <v>25</v>
      </c>
      <c r="W43" s="62">
        <f t="shared" si="38"/>
        <v>25</v>
      </c>
      <c r="X43" s="62">
        <f t="shared" si="38"/>
        <v>25</v>
      </c>
      <c r="Y43" s="62">
        <f t="shared" si="38"/>
        <v>25</v>
      </c>
      <c r="Z43" s="62">
        <f t="shared" si="38"/>
        <v>25</v>
      </c>
      <c r="AA43" s="62">
        <f t="shared" si="38"/>
        <v>25</v>
      </c>
      <c r="AB43" s="62">
        <f t="shared" si="38"/>
        <v>25</v>
      </c>
      <c r="AC43" s="62">
        <f t="shared" si="38"/>
        <v>25</v>
      </c>
    </row>
    <row r="44" spans="1:29" x14ac:dyDescent="0.25">
      <c r="A44" s="30" t="str">
        <f>A24</f>
        <v>Tonnage .</v>
      </c>
      <c r="B44" s="62">
        <f>$B24+($C24-$B24)*(1-Q24)</f>
        <v>9450</v>
      </c>
      <c r="C44" s="62">
        <f t="shared" si="36"/>
        <v>9450</v>
      </c>
      <c r="D44" s="62">
        <f t="shared" si="36"/>
        <v>9450</v>
      </c>
      <c r="E44" s="62">
        <f t="shared" si="36"/>
        <v>9450</v>
      </c>
      <c r="F44" s="62">
        <f t="shared" si="36"/>
        <v>9450</v>
      </c>
      <c r="G44" s="62">
        <f t="shared" si="36"/>
        <v>9450</v>
      </c>
      <c r="H44" s="62">
        <f t="shared" si="36"/>
        <v>9450</v>
      </c>
      <c r="I44" s="62">
        <f t="shared" si="36"/>
        <v>9450</v>
      </c>
      <c r="J44" s="62">
        <f t="shared" si="36"/>
        <v>9450</v>
      </c>
      <c r="K44" s="62">
        <f t="shared" si="36"/>
        <v>9450</v>
      </c>
      <c r="L44" s="62">
        <f t="shared" si="36"/>
        <v>9450</v>
      </c>
      <c r="M44" s="62">
        <f t="shared" si="37"/>
        <v>9450</v>
      </c>
      <c r="N44" s="62">
        <f t="shared" si="37"/>
        <v>9450</v>
      </c>
      <c r="O44" s="62">
        <f t="shared" si="37"/>
        <v>9450</v>
      </c>
      <c r="P44" s="62">
        <f t="shared" si="37"/>
        <v>9450</v>
      </c>
      <c r="Q44" s="62">
        <f t="shared" si="37"/>
        <v>9450</v>
      </c>
      <c r="R44" s="62">
        <f t="shared" si="37"/>
        <v>9450</v>
      </c>
      <c r="S44" s="62">
        <f t="shared" si="37"/>
        <v>9450</v>
      </c>
      <c r="T44" s="62">
        <f t="shared" si="37"/>
        <v>9450</v>
      </c>
      <c r="U44" s="62">
        <f t="shared" si="37"/>
        <v>9450</v>
      </c>
      <c r="V44" s="62">
        <f t="shared" si="37"/>
        <v>9450</v>
      </c>
      <c r="W44" s="62">
        <f t="shared" si="38"/>
        <v>9450</v>
      </c>
      <c r="X44" s="62">
        <f t="shared" si="38"/>
        <v>9450</v>
      </c>
      <c r="Y44" s="62">
        <f t="shared" si="38"/>
        <v>9450</v>
      </c>
      <c r="Z44" s="62">
        <f t="shared" si="38"/>
        <v>9450</v>
      </c>
      <c r="AA44" s="62">
        <f t="shared" si="38"/>
        <v>9450</v>
      </c>
      <c r="AB44" s="62">
        <f t="shared" si="38"/>
        <v>9450</v>
      </c>
      <c r="AC44" s="62">
        <f t="shared" si="38"/>
        <v>9450</v>
      </c>
    </row>
    <row r="45" spans="1:29" x14ac:dyDescent="0.25">
      <c r="A45" s="30" t="str">
        <f>A25</f>
        <v>Market failure (av. utilization)</v>
      </c>
      <c r="B45" s="62">
        <f t="shared" ref="B45:K46" si="39">($B25+($C25-$B25)*(1-Q25))*B$44</f>
        <v>4819.5</v>
      </c>
      <c r="C45" s="62">
        <f t="shared" si="39"/>
        <v>4819.5</v>
      </c>
      <c r="D45" s="62">
        <f t="shared" si="39"/>
        <v>4819.5</v>
      </c>
      <c r="E45" s="62">
        <f t="shared" si="39"/>
        <v>4819.5</v>
      </c>
      <c r="F45" s="62">
        <f t="shared" si="39"/>
        <v>4819.5</v>
      </c>
      <c r="G45" s="62">
        <f t="shared" si="39"/>
        <v>4819.5</v>
      </c>
      <c r="H45" s="62">
        <f t="shared" si="39"/>
        <v>4819.5</v>
      </c>
      <c r="I45" s="62">
        <f t="shared" si="39"/>
        <v>4819.5</v>
      </c>
      <c r="J45" s="62">
        <f t="shared" si="39"/>
        <v>4819.5</v>
      </c>
      <c r="K45" s="62">
        <f t="shared" si="39"/>
        <v>4819.5</v>
      </c>
      <c r="L45" s="62">
        <f t="shared" ref="L45:U46" si="40">($B25+($C25-$B25)*(1-AA25))*L$44</f>
        <v>4819.5</v>
      </c>
      <c r="M45" s="62">
        <f t="shared" si="40"/>
        <v>4819.5</v>
      </c>
      <c r="N45" s="62">
        <f t="shared" si="40"/>
        <v>4819.5</v>
      </c>
      <c r="O45" s="62">
        <f t="shared" si="40"/>
        <v>4819.5</v>
      </c>
      <c r="P45" s="62">
        <f t="shared" si="40"/>
        <v>4819.5</v>
      </c>
      <c r="Q45" s="62">
        <f t="shared" si="40"/>
        <v>4819.5</v>
      </c>
      <c r="R45" s="62">
        <f t="shared" si="40"/>
        <v>4819.5</v>
      </c>
      <c r="S45" s="62">
        <f t="shared" si="40"/>
        <v>4819.5</v>
      </c>
      <c r="T45" s="62">
        <f t="shared" si="40"/>
        <v>4819.5</v>
      </c>
      <c r="U45" s="62">
        <f t="shared" si="40"/>
        <v>4819.5</v>
      </c>
      <c r="V45" s="62">
        <f t="shared" ref="V45:AC46" si="41">($B25+($C25-$B25)*(1-AK25))*V$44</f>
        <v>4819.5</v>
      </c>
      <c r="W45" s="62">
        <f t="shared" si="41"/>
        <v>4819.5</v>
      </c>
      <c r="X45" s="62">
        <f t="shared" si="41"/>
        <v>4819.5</v>
      </c>
      <c r="Y45" s="62">
        <f t="shared" si="41"/>
        <v>4819.5</v>
      </c>
      <c r="Z45" s="62">
        <f t="shared" si="41"/>
        <v>4819.5</v>
      </c>
      <c r="AA45" s="62">
        <f t="shared" si="41"/>
        <v>4819.5</v>
      </c>
      <c r="AB45" s="62">
        <f t="shared" si="41"/>
        <v>4819.5</v>
      </c>
      <c r="AC45" s="62">
        <f t="shared" si="41"/>
        <v>4819.5</v>
      </c>
    </row>
    <row r="46" spans="1:29" x14ac:dyDescent="0.25">
      <c r="A46" s="30" t="s">
        <v>73</v>
      </c>
      <c r="B46" s="62">
        <f t="shared" si="39"/>
        <v>378</v>
      </c>
      <c r="C46" s="62">
        <f t="shared" si="39"/>
        <v>378</v>
      </c>
      <c r="D46" s="62">
        <f t="shared" si="39"/>
        <v>378</v>
      </c>
      <c r="E46" s="62">
        <f t="shared" si="39"/>
        <v>378</v>
      </c>
      <c r="F46" s="62">
        <f t="shared" si="39"/>
        <v>378</v>
      </c>
      <c r="G46" s="62">
        <f t="shared" si="39"/>
        <v>378</v>
      </c>
      <c r="H46" s="62">
        <f t="shared" si="39"/>
        <v>378</v>
      </c>
      <c r="I46" s="62">
        <f t="shared" si="39"/>
        <v>378</v>
      </c>
      <c r="J46" s="62">
        <f t="shared" si="39"/>
        <v>378</v>
      </c>
      <c r="K46" s="62">
        <f t="shared" si="39"/>
        <v>378</v>
      </c>
      <c r="L46" s="62">
        <f t="shared" si="40"/>
        <v>378</v>
      </c>
      <c r="M46" s="62">
        <f t="shared" si="40"/>
        <v>378</v>
      </c>
      <c r="N46" s="62">
        <f t="shared" si="40"/>
        <v>378</v>
      </c>
      <c r="O46" s="62">
        <f t="shared" si="40"/>
        <v>378</v>
      </c>
      <c r="P46" s="62">
        <f t="shared" si="40"/>
        <v>378</v>
      </c>
      <c r="Q46" s="62">
        <f t="shared" si="40"/>
        <v>378</v>
      </c>
      <c r="R46" s="62">
        <f t="shared" si="40"/>
        <v>378</v>
      </c>
      <c r="S46" s="62">
        <f t="shared" si="40"/>
        <v>378</v>
      </c>
      <c r="T46" s="62">
        <f t="shared" si="40"/>
        <v>378</v>
      </c>
      <c r="U46" s="62">
        <f t="shared" si="40"/>
        <v>378</v>
      </c>
      <c r="V46" s="62">
        <f t="shared" si="41"/>
        <v>378</v>
      </c>
      <c r="W46" s="62">
        <f t="shared" si="41"/>
        <v>378</v>
      </c>
      <c r="X46" s="62">
        <f t="shared" si="41"/>
        <v>378</v>
      </c>
      <c r="Y46" s="62">
        <f t="shared" si="41"/>
        <v>378</v>
      </c>
      <c r="Z46" s="62">
        <f t="shared" si="41"/>
        <v>378</v>
      </c>
      <c r="AA46" s="62">
        <f t="shared" si="41"/>
        <v>378</v>
      </c>
      <c r="AB46" s="62">
        <f t="shared" si="41"/>
        <v>378</v>
      </c>
      <c r="AC46" s="62">
        <f t="shared" si="41"/>
        <v>378</v>
      </c>
    </row>
    <row r="47" spans="1:29" x14ac:dyDescent="0.25">
      <c r="A47" s="30" t="str">
        <f>A27</f>
        <v>Annual Mileage</v>
      </c>
      <c r="B47" s="62">
        <f t="shared" ref="B47:AC47" si="42">$B27+($C27-$B27)*(1-Q27)</f>
        <v>120000</v>
      </c>
      <c r="C47" s="62">
        <f t="shared" si="42"/>
        <v>120000</v>
      </c>
      <c r="D47" s="62">
        <f t="shared" si="42"/>
        <v>120000</v>
      </c>
      <c r="E47" s="62">
        <f t="shared" si="42"/>
        <v>120000</v>
      </c>
      <c r="F47" s="62">
        <f t="shared" si="42"/>
        <v>120000</v>
      </c>
      <c r="G47" s="62">
        <f t="shared" si="42"/>
        <v>120000</v>
      </c>
      <c r="H47" s="62">
        <f t="shared" si="42"/>
        <v>120000</v>
      </c>
      <c r="I47" s="62">
        <f t="shared" si="42"/>
        <v>120000</v>
      </c>
      <c r="J47" s="62">
        <f t="shared" si="42"/>
        <v>120000</v>
      </c>
      <c r="K47" s="62">
        <f t="shared" si="42"/>
        <v>120000</v>
      </c>
      <c r="L47" s="62">
        <f t="shared" si="42"/>
        <v>120000</v>
      </c>
      <c r="M47" s="62">
        <f t="shared" si="42"/>
        <v>120000</v>
      </c>
      <c r="N47" s="62">
        <f t="shared" si="42"/>
        <v>120000</v>
      </c>
      <c r="O47" s="62">
        <f t="shared" si="42"/>
        <v>120000</v>
      </c>
      <c r="P47" s="62">
        <f t="shared" si="42"/>
        <v>120000</v>
      </c>
      <c r="Q47" s="62">
        <f t="shared" si="42"/>
        <v>120000</v>
      </c>
      <c r="R47" s="62">
        <f t="shared" si="42"/>
        <v>120000</v>
      </c>
      <c r="S47" s="62">
        <f t="shared" si="42"/>
        <v>120000</v>
      </c>
      <c r="T47" s="62">
        <f t="shared" si="42"/>
        <v>120000</v>
      </c>
      <c r="U47" s="62">
        <f t="shared" si="42"/>
        <v>120000</v>
      </c>
      <c r="V47" s="62">
        <f t="shared" si="42"/>
        <v>120000</v>
      </c>
      <c r="W47" s="62">
        <f t="shared" si="42"/>
        <v>120000</v>
      </c>
      <c r="X47" s="62">
        <f t="shared" si="42"/>
        <v>120000</v>
      </c>
      <c r="Y47" s="62">
        <f t="shared" si="42"/>
        <v>120000</v>
      </c>
      <c r="Z47" s="62">
        <f t="shared" si="42"/>
        <v>120000</v>
      </c>
      <c r="AA47" s="62">
        <f t="shared" si="42"/>
        <v>120000</v>
      </c>
      <c r="AB47" s="62">
        <f t="shared" si="42"/>
        <v>120000</v>
      </c>
      <c r="AC47" s="62">
        <f t="shared" si="42"/>
        <v>120000</v>
      </c>
    </row>
    <row r="48" spans="1:29" ht="15.75" thickBot="1" x14ac:dyDescent="0.3">
      <c r="AC48" s="32"/>
    </row>
    <row r="49" spans="1:29" ht="15.75" thickBot="1" x14ac:dyDescent="0.3">
      <c r="A49" s="26" t="s">
        <v>208</v>
      </c>
      <c r="B49" s="27">
        <v>2023</v>
      </c>
      <c r="C49" s="27">
        <v>2024</v>
      </c>
      <c r="D49" s="27">
        <v>2025</v>
      </c>
      <c r="E49" s="27">
        <v>2026</v>
      </c>
      <c r="F49" s="27">
        <v>2027</v>
      </c>
      <c r="G49" s="27">
        <v>2028</v>
      </c>
      <c r="H49" s="27">
        <v>2029</v>
      </c>
      <c r="I49" s="27">
        <v>2030</v>
      </c>
      <c r="J49" s="27">
        <v>2031</v>
      </c>
      <c r="K49" s="27">
        <v>2032</v>
      </c>
      <c r="L49" s="27">
        <v>2033</v>
      </c>
      <c r="M49" s="27">
        <v>2034</v>
      </c>
      <c r="N49" s="27">
        <v>2035</v>
      </c>
      <c r="O49" s="27">
        <v>2036</v>
      </c>
      <c r="P49" s="27">
        <v>2037</v>
      </c>
      <c r="Q49" s="27">
        <v>2038</v>
      </c>
      <c r="R49" s="27">
        <v>2039</v>
      </c>
      <c r="S49" s="27">
        <v>2040</v>
      </c>
      <c r="T49" s="27">
        <v>2041</v>
      </c>
      <c r="U49" s="27">
        <v>2042</v>
      </c>
      <c r="V49" s="27">
        <v>2043</v>
      </c>
      <c r="W49" s="27">
        <v>2044</v>
      </c>
      <c r="X49" s="27">
        <v>2045</v>
      </c>
      <c r="Y49" s="27">
        <v>2046</v>
      </c>
      <c r="Z49" s="27">
        <v>2047</v>
      </c>
      <c r="AA49" s="27">
        <v>2048</v>
      </c>
      <c r="AB49" s="27">
        <v>2049</v>
      </c>
      <c r="AC49" s="28">
        <v>2050</v>
      </c>
    </row>
    <row r="50" spans="1:29" x14ac:dyDescent="0.25">
      <c r="A50" s="29" t="str">
        <f>A31</f>
        <v>Capex vehicle</v>
      </c>
      <c r="B50" s="63">
        <f>((1+B35)^B42)*B35/(((1+B35)^B42)-1)*(B31)</f>
        <v>1524647.8790978624</v>
      </c>
      <c r="C50" s="63">
        <f t="shared" ref="C50:AC50" si="43">((1+C35)^C42)*C35/(((1+C35)^C42)-1)*(C31)</f>
        <v>1524313.4062710819</v>
      </c>
      <c r="D50" s="63">
        <f t="shared" si="43"/>
        <v>1523834.6158693277</v>
      </c>
      <c r="E50" s="63">
        <f t="shared" si="43"/>
        <v>1523149.6725295712</v>
      </c>
      <c r="F50" s="63">
        <f t="shared" si="43"/>
        <v>1522170.737356808</v>
      </c>
      <c r="G50" s="63">
        <f t="shared" si="43"/>
        <v>1520773.5853086114</v>
      </c>
      <c r="H50" s="63">
        <f t="shared" si="43"/>
        <v>1518783.6980330625</v>
      </c>
      <c r="I50" s="63">
        <f t="shared" si="43"/>
        <v>1515958.3433556822</v>
      </c>
      <c r="J50" s="63">
        <f t="shared" si="43"/>
        <v>1511964.9760184553</v>
      </c>
      <c r="K50" s="63">
        <f t="shared" si="43"/>
        <v>1506358.3603233036</v>
      </c>
      <c r="L50" s="63">
        <f t="shared" si="43"/>
        <v>1498563.1292425212</v>
      </c>
      <c r="M50" s="63">
        <f t="shared" si="43"/>
        <v>1487876.1590509433</v>
      </c>
      <c r="N50" s="63">
        <f t="shared" si="43"/>
        <v>1473514.0162828909</v>
      </c>
      <c r="O50" s="63">
        <f t="shared" si="43"/>
        <v>1454739.9211231149</v>
      </c>
      <c r="P50" s="63">
        <f t="shared" si="43"/>
        <v>1431097.1215033231</v>
      </c>
      <c r="Q50" s="63">
        <f t="shared" si="43"/>
        <v>1402726.440626242</v>
      </c>
      <c r="R50" s="63">
        <f t="shared" si="43"/>
        <v>1370645.6221440069</v>
      </c>
      <c r="S50" s="63">
        <f t="shared" si="43"/>
        <v>1336778.0336965974</v>
      </c>
      <c r="T50" s="63">
        <f t="shared" si="43"/>
        <v>1303576.896042286</v>
      </c>
      <c r="U50" s="63">
        <f t="shared" si="43"/>
        <v>1273353.2170381402</v>
      </c>
      <c r="V50" s="63">
        <f t="shared" si="43"/>
        <v>1247667.3938192725</v>
      </c>
      <c r="W50" s="63">
        <f t="shared" si="43"/>
        <v>1227097.6494912698</v>
      </c>
      <c r="X50" s="63">
        <f t="shared" si="43"/>
        <v>1211402.0216186012</v>
      </c>
      <c r="Y50" s="63">
        <f t="shared" si="43"/>
        <v>1199864.4763410145</v>
      </c>
      <c r="Z50" s="63">
        <f t="shared" si="43"/>
        <v>1191615.2983773351</v>
      </c>
      <c r="AA50" s="63">
        <f t="shared" si="43"/>
        <v>1185833.8428605145</v>
      </c>
      <c r="AB50" s="63">
        <f t="shared" si="43"/>
        <v>1181838.5017423639</v>
      </c>
      <c r="AC50" s="63">
        <f t="shared" si="43"/>
        <v>1179104.2907197287</v>
      </c>
    </row>
    <row r="51" spans="1:29" x14ac:dyDescent="0.25">
      <c r="A51" s="30" t="str">
        <f>A32</f>
        <v>Residual value (vehicle)</v>
      </c>
      <c r="B51" s="62">
        <f>((1+B35)^B42)*B35/(((1+B35)^B42)-1)*(B32)</f>
        <v>-76361.248295139725</v>
      </c>
      <c r="C51" s="62">
        <f t="shared" ref="C51:AC51" si="44">((1+C35)^C42)*C35/(((1+C35)^C42)-1)*(C32)</f>
        <v>-76400.270124930772</v>
      </c>
      <c r="D51" s="62">
        <f t="shared" si="44"/>
        <v>-76456.129005135459</v>
      </c>
      <c r="E51" s="62">
        <f t="shared" si="44"/>
        <v>-76536.039061440344</v>
      </c>
      <c r="F51" s="62">
        <f t="shared" si="44"/>
        <v>-76650.248164929391</v>
      </c>
      <c r="G51" s="62">
        <f t="shared" si="44"/>
        <v>-76813.249237219032</v>
      </c>
      <c r="H51" s="62">
        <f t="shared" si="44"/>
        <v>-77045.402752699738</v>
      </c>
      <c r="I51" s="62">
        <f t="shared" si="44"/>
        <v>-77375.027465060732</v>
      </c>
      <c r="J51" s="62">
        <f t="shared" si="44"/>
        <v>-77840.920321070545</v>
      </c>
      <c r="K51" s="62">
        <f t="shared" si="44"/>
        <v>-78495.025485504913</v>
      </c>
      <c r="L51" s="62">
        <f t="shared" si="44"/>
        <v>-79404.46911159619</v>
      </c>
      <c r="M51" s="62">
        <f t="shared" si="44"/>
        <v>-80651.282300613602</v>
      </c>
      <c r="N51" s="62">
        <f t="shared" si="44"/>
        <v>-82326.865623553065</v>
      </c>
      <c r="O51" s="62">
        <f t="shared" si="44"/>
        <v>-84517.176725526937</v>
      </c>
      <c r="P51" s="62">
        <f t="shared" si="44"/>
        <v>-87275.503347835998</v>
      </c>
      <c r="Q51" s="62">
        <f t="shared" si="44"/>
        <v>-90585.416116828768</v>
      </c>
      <c r="R51" s="62">
        <f t="shared" si="44"/>
        <v>-94328.178273089521</v>
      </c>
      <c r="S51" s="62">
        <f t="shared" si="44"/>
        <v>-98279.396925287292</v>
      </c>
      <c r="T51" s="62">
        <f t="shared" si="44"/>
        <v>-102152.86298495698</v>
      </c>
      <c r="U51" s="62">
        <f t="shared" si="44"/>
        <v>-105678.95886877397</v>
      </c>
      <c r="V51" s="62">
        <f t="shared" si="44"/>
        <v>-108675.63824430856</v>
      </c>
      <c r="W51" s="62">
        <f t="shared" si="44"/>
        <v>-111075.44174924218</v>
      </c>
      <c r="X51" s="62">
        <f t="shared" si="44"/>
        <v>-112906.59833438687</v>
      </c>
      <c r="Y51" s="62">
        <f t="shared" si="44"/>
        <v>-114252.64528343864</v>
      </c>
      <c r="Z51" s="62">
        <f t="shared" si="44"/>
        <v>-115215.04937920124</v>
      </c>
      <c r="AA51" s="62">
        <f t="shared" si="44"/>
        <v>-115889.55252283029</v>
      </c>
      <c r="AB51" s="62">
        <f t="shared" si="44"/>
        <v>-116355.67565328123</v>
      </c>
      <c r="AC51" s="62">
        <f t="shared" si="44"/>
        <v>-116674.66693925532</v>
      </c>
    </row>
    <row r="52" spans="1:29" x14ac:dyDescent="0.25">
      <c r="A52" s="30" t="str">
        <f>A33</f>
        <v>Capex costumization</v>
      </c>
      <c r="B52" s="62">
        <f>((1+B35)^B43)*B35/(((1+B35)^B43)-1)*(B33)</f>
        <v>78226.718212273947</v>
      </c>
      <c r="C52" s="62">
        <f t="shared" ref="C52:AC52" si="45">((1+C35)^C43)*C35/(((1+C35)^C43)-1)*(C33)</f>
        <v>78226.718212273947</v>
      </c>
      <c r="D52" s="62">
        <f t="shared" si="45"/>
        <v>78226.718212273947</v>
      </c>
      <c r="E52" s="62">
        <f t="shared" si="45"/>
        <v>78226.718212273947</v>
      </c>
      <c r="F52" s="62">
        <f t="shared" si="45"/>
        <v>78226.718212273947</v>
      </c>
      <c r="G52" s="62">
        <f t="shared" si="45"/>
        <v>78226.718212273947</v>
      </c>
      <c r="H52" s="62">
        <f t="shared" si="45"/>
        <v>78226.718212273947</v>
      </c>
      <c r="I52" s="62">
        <f t="shared" si="45"/>
        <v>78226.718212273947</v>
      </c>
      <c r="J52" s="62">
        <f t="shared" si="45"/>
        <v>78226.718212273947</v>
      </c>
      <c r="K52" s="62">
        <f t="shared" si="45"/>
        <v>78226.718212273947</v>
      </c>
      <c r="L52" s="62">
        <f t="shared" si="45"/>
        <v>78226.718212273947</v>
      </c>
      <c r="M52" s="62">
        <f t="shared" si="45"/>
        <v>78226.718212273947</v>
      </c>
      <c r="N52" s="62">
        <f t="shared" si="45"/>
        <v>78226.718212273947</v>
      </c>
      <c r="O52" s="62">
        <f t="shared" si="45"/>
        <v>78226.718212273947</v>
      </c>
      <c r="P52" s="62">
        <f t="shared" si="45"/>
        <v>78226.718212273947</v>
      </c>
      <c r="Q52" s="62">
        <f t="shared" si="45"/>
        <v>78226.718212273947</v>
      </c>
      <c r="R52" s="62">
        <f t="shared" si="45"/>
        <v>78226.718212273947</v>
      </c>
      <c r="S52" s="62">
        <f t="shared" si="45"/>
        <v>78226.718212273947</v>
      </c>
      <c r="T52" s="62">
        <f t="shared" si="45"/>
        <v>78226.718212273947</v>
      </c>
      <c r="U52" s="62">
        <f t="shared" si="45"/>
        <v>78226.718212273947</v>
      </c>
      <c r="V52" s="62">
        <f t="shared" si="45"/>
        <v>78226.718212273947</v>
      </c>
      <c r="W52" s="62">
        <f t="shared" si="45"/>
        <v>78226.718212273947</v>
      </c>
      <c r="X52" s="62">
        <f t="shared" si="45"/>
        <v>78226.718212273947</v>
      </c>
      <c r="Y52" s="62">
        <f t="shared" si="45"/>
        <v>78226.718212273947</v>
      </c>
      <c r="Z52" s="62">
        <f t="shared" si="45"/>
        <v>78226.718212273947</v>
      </c>
      <c r="AA52" s="62">
        <f t="shared" si="45"/>
        <v>78226.718212273947</v>
      </c>
      <c r="AB52" s="62">
        <f t="shared" si="45"/>
        <v>78226.718212273947</v>
      </c>
      <c r="AC52" s="62">
        <f t="shared" si="45"/>
        <v>78226.718212273947</v>
      </c>
    </row>
    <row r="53" spans="1:29" x14ac:dyDescent="0.25">
      <c r="A53" s="30" t="str">
        <f>A34</f>
        <v>Residual value (costumization)</v>
      </c>
      <c r="B53" s="62">
        <f>((1+B35)^B43)*B35/(((1+B35)^B43)-1)*(B34)</f>
        <v>-7822.6718212273945</v>
      </c>
      <c r="C53" s="62">
        <f t="shared" ref="C53:AC53" si="46">((1+C35)^C43)*C35/(((1+C35)^C43)-1)*(C34)</f>
        <v>-7822.6718212273945</v>
      </c>
      <c r="D53" s="62">
        <f t="shared" si="46"/>
        <v>-7822.6718212273945</v>
      </c>
      <c r="E53" s="62">
        <f t="shared" si="46"/>
        <v>-7822.6718212273945</v>
      </c>
      <c r="F53" s="62">
        <f t="shared" si="46"/>
        <v>-7822.6718212273945</v>
      </c>
      <c r="G53" s="62">
        <f t="shared" si="46"/>
        <v>-7822.6718212273945</v>
      </c>
      <c r="H53" s="62">
        <f t="shared" si="46"/>
        <v>-7822.6718212273945</v>
      </c>
      <c r="I53" s="62">
        <f t="shared" si="46"/>
        <v>-7822.6718212273945</v>
      </c>
      <c r="J53" s="62">
        <f t="shared" si="46"/>
        <v>-7822.6718212273945</v>
      </c>
      <c r="K53" s="62">
        <f t="shared" si="46"/>
        <v>-7822.6718212273945</v>
      </c>
      <c r="L53" s="62">
        <f t="shared" si="46"/>
        <v>-7822.6718212273945</v>
      </c>
      <c r="M53" s="62">
        <f t="shared" si="46"/>
        <v>-7822.6718212273945</v>
      </c>
      <c r="N53" s="62">
        <f t="shared" si="46"/>
        <v>-7822.6718212273945</v>
      </c>
      <c r="O53" s="62">
        <f t="shared" si="46"/>
        <v>-7822.6718212273945</v>
      </c>
      <c r="P53" s="62">
        <f t="shared" si="46"/>
        <v>-7822.6718212273945</v>
      </c>
      <c r="Q53" s="62">
        <f t="shared" si="46"/>
        <v>-7822.6718212273945</v>
      </c>
      <c r="R53" s="62">
        <f t="shared" si="46"/>
        <v>-7822.6718212273945</v>
      </c>
      <c r="S53" s="62">
        <f t="shared" si="46"/>
        <v>-7822.6718212273945</v>
      </c>
      <c r="T53" s="62">
        <f t="shared" si="46"/>
        <v>-7822.6718212273945</v>
      </c>
      <c r="U53" s="62">
        <f t="shared" si="46"/>
        <v>-7822.6718212273945</v>
      </c>
      <c r="V53" s="62">
        <f t="shared" si="46"/>
        <v>-7822.6718212273945</v>
      </c>
      <c r="W53" s="62">
        <f t="shared" si="46"/>
        <v>-7822.6718212273945</v>
      </c>
      <c r="X53" s="62">
        <f t="shared" si="46"/>
        <v>-7822.6718212273945</v>
      </c>
      <c r="Y53" s="62">
        <f t="shared" si="46"/>
        <v>-7822.6718212273945</v>
      </c>
      <c r="Z53" s="62">
        <f t="shared" si="46"/>
        <v>-7822.6718212273945</v>
      </c>
      <c r="AA53" s="62">
        <f t="shared" si="46"/>
        <v>-7822.6718212273945</v>
      </c>
      <c r="AB53" s="62">
        <f t="shared" si="46"/>
        <v>-7822.6718212273945</v>
      </c>
      <c r="AC53" s="62">
        <f t="shared" si="46"/>
        <v>-7822.6718212273945</v>
      </c>
    </row>
    <row r="54" spans="1:29" x14ac:dyDescent="0.25">
      <c r="A54" s="30" t="str">
        <f t="shared" ref="A54:AC54" si="47">A36</f>
        <v>Opex fix (admin, crew, insurance)</v>
      </c>
      <c r="B54" s="62">
        <f t="shared" si="47"/>
        <v>1208235.294117647</v>
      </c>
      <c r="C54" s="62">
        <f t="shared" si="47"/>
        <v>1208235.294117647</v>
      </c>
      <c r="D54" s="62">
        <f t="shared" si="47"/>
        <v>1208235.294117647</v>
      </c>
      <c r="E54" s="62">
        <f t="shared" si="47"/>
        <v>1208235.294117647</v>
      </c>
      <c r="F54" s="62">
        <f t="shared" si="47"/>
        <v>1208235.294117647</v>
      </c>
      <c r="G54" s="62">
        <f t="shared" si="47"/>
        <v>1208235.294117647</v>
      </c>
      <c r="H54" s="62">
        <f t="shared" si="47"/>
        <v>1208235.294117647</v>
      </c>
      <c r="I54" s="62">
        <f t="shared" si="47"/>
        <v>1208235.294117647</v>
      </c>
      <c r="J54" s="62">
        <f t="shared" si="47"/>
        <v>1208235.294117647</v>
      </c>
      <c r="K54" s="62">
        <f t="shared" si="47"/>
        <v>1208235.294117647</v>
      </c>
      <c r="L54" s="62">
        <f t="shared" si="47"/>
        <v>1208235.294117647</v>
      </c>
      <c r="M54" s="62">
        <f t="shared" si="47"/>
        <v>1208235.294117647</v>
      </c>
      <c r="N54" s="62">
        <f t="shared" si="47"/>
        <v>1208235.294117647</v>
      </c>
      <c r="O54" s="62">
        <f t="shared" si="47"/>
        <v>1208235.294117647</v>
      </c>
      <c r="P54" s="62">
        <f t="shared" si="47"/>
        <v>1208235.294117647</v>
      </c>
      <c r="Q54" s="62">
        <f t="shared" si="47"/>
        <v>1208235.294117647</v>
      </c>
      <c r="R54" s="62">
        <f t="shared" si="47"/>
        <v>1208235.294117647</v>
      </c>
      <c r="S54" s="62">
        <f t="shared" si="47"/>
        <v>1208235.294117647</v>
      </c>
      <c r="T54" s="62">
        <f t="shared" si="47"/>
        <v>1208235.294117647</v>
      </c>
      <c r="U54" s="62">
        <f t="shared" si="47"/>
        <v>1208235.294117647</v>
      </c>
      <c r="V54" s="62">
        <f t="shared" si="47"/>
        <v>1208235.294117647</v>
      </c>
      <c r="W54" s="62">
        <f t="shared" si="47"/>
        <v>1208235.294117647</v>
      </c>
      <c r="X54" s="62">
        <f t="shared" si="47"/>
        <v>1208235.294117647</v>
      </c>
      <c r="Y54" s="62">
        <f t="shared" si="47"/>
        <v>1208235.294117647</v>
      </c>
      <c r="Z54" s="62">
        <f t="shared" si="47"/>
        <v>1208235.294117647</v>
      </c>
      <c r="AA54" s="62">
        <f t="shared" si="47"/>
        <v>1208235.294117647</v>
      </c>
      <c r="AB54" s="62">
        <f t="shared" si="47"/>
        <v>1208235.294117647</v>
      </c>
      <c r="AC54" s="62">
        <f t="shared" si="47"/>
        <v>1208235.294117647</v>
      </c>
    </row>
    <row r="55" spans="1:29" x14ac:dyDescent="0.25">
      <c r="A55" s="30" t="str">
        <f t="shared" ref="A55:AC55" si="48">A37</f>
        <v>Opex maintenance &amp; repair</v>
      </c>
      <c r="B55" s="62">
        <f t="shared" si="48"/>
        <v>488235.29411764705</v>
      </c>
      <c r="C55" s="62">
        <f t="shared" si="48"/>
        <v>488235.29411764705</v>
      </c>
      <c r="D55" s="62">
        <f t="shared" si="48"/>
        <v>488235.29411764705</v>
      </c>
      <c r="E55" s="62">
        <f t="shared" si="48"/>
        <v>488235.29411764705</v>
      </c>
      <c r="F55" s="62">
        <f t="shared" si="48"/>
        <v>488235.29411764705</v>
      </c>
      <c r="G55" s="62">
        <f t="shared" si="48"/>
        <v>488235.29411764705</v>
      </c>
      <c r="H55" s="62">
        <f t="shared" si="48"/>
        <v>488235.29411764705</v>
      </c>
      <c r="I55" s="62">
        <f t="shared" si="48"/>
        <v>488235.29411764705</v>
      </c>
      <c r="J55" s="62">
        <f t="shared" si="48"/>
        <v>488235.29411764705</v>
      </c>
      <c r="K55" s="62">
        <f t="shared" si="48"/>
        <v>488235.29411764705</v>
      </c>
      <c r="L55" s="62">
        <f t="shared" si="48"/>
        <v>488235.29411764705</v>
      </c>
      <c r="M55" s="62">
        <f t="shared" si="48"/>
        <v>488235.29411764705</v>
      </c>
      <c r="N55" s="62">
        <f t="shared" si="48"/>
        <v>488235.29411764705</v>
      </c>
      <c r="O55" s="62">
        <f t="shared" si="48"/>
        <v>488235.29411764705</v>
      </c>
      <c r="P55" s="62">
        <f t="shared" si="48"/>
        <v>488235.29411764705</v>
      </c>
      <c r="Q55" s="62">
        <f t="shared" si="48"/>
        <v>488235.29411764705</v>
      </c>
      <c r="R55" s="62">
        <f t="shared" si="48"/>
        <v>488235.29411764705</v>
      </c>
      <c r="S55" s="62">
        <f t="shared" si="48"/>
        <v>488235.29411764705</v>
      </c>
      <c r="T55" s="62">
        <f t="shared" si="48"/>
        <v>488235.29411764705</v>
      </c>
      <c r="U55" s="62">
        <f t="shared" si="48"/>
        <v>488235.29411764705</v>
      </c>
      <c r="V55" s="62">
        <f t="shared" si="48"/>
        <v>488235.29411764705</v>
      </c>
      <c r="W55" s="62">
        <f t="shared" si="48"/>
        <v>488235.29411764705</v>
      </c>
      <c r="X55" s="62">
        <f t="shared" si="48"/>
        <v>488235.29411764705</v>
      </c>
      <c r="Y55" s="62">
        <f t="shared" si="48"/>
        <v>488235.29411764705</v>
      </c>
      <c r="Z55" s="62">
        <f t="shared" si="48"/>
        <v>488235.29411764705</v>
      </c>
      <c r="AA55" s="62">
        <f t="shared" si="48"/>
        <v>488235.29411764705</v>
      </c>
      <c r="AB55" s="62">
        <f t="shared" si="48"/>
        <v>488235.29411764705</v>
      </c>
      <c r="AC55" s="62">
        <f t="shared" si="48"/>
        <v>488235.29411764705</v>
      </c>
    </row>
    <row r="56" spans="1:29" x14ac:dyDescent="0.25">
      <c r="A56" s="30" t="str">
        <f>A38</f>
        <v>Opex var (mode-fees)</v>
      </c>
      <c r="B56" s="62">
        <f>B38*B47</f>
        <v>101496.22349468413</v>
      </c>
      <c r="C56" s="62">
        <f t="shared" ref="C56:AC56" si="49">C38*C47</f>
        <v>101496.22349468413</v>
      </c>
      <c r="D56" s="62">
        <f t="shared" si="49"/>
        <v>101496.22349468413</v>
      </c>
      <c r="E56" s="62">
        <f t="shared" si="49"/>
        <v>101496.22349468413</v>
      </c>
      <c r="F56" s="62">
        <f t="shared" si="49"/>
        <v>101496.22349468413</v>
      </c>
      <c r="G56" s="62">
        <f t="shared" si="49"/>
        <v>101496.22349468413</v>
      </c>
      <c r="H56" s="62">
        <f t="shared" si="49"/>
        <v>101496.22349468413</v>
      </c>
      <c r="I56" s="62">
        <f t="shared" si="49"/>
        <v>101496.22349468413</v>
      </c>
      <c r="J56" s="62">
        <f t="shared" si="49"/>
        <v>101496.22349468413</v>
      </c>
      <c r="K56" s="62">
        <f t="shared" si="49"/>
        <v>101496.22349468413</v>
      </c>
      <c r="L56" s="62">
        <f t="shared" si="49"/>
        <v>101496.22349468413</v>
      </c>
      <c r="M56" s="62">
        <f t="shared" si="49"/>
        <v>101496.22349468413</v>
      </c>
      <c r="N56" s="62">
        <f t="shared" si="49"/>
        <v>101496.22349468413</v>
      </c>
      <c r="O56" s="62">
        <f t="shared" si="49"/>
        <v>101496.22349468413</v>
      </c>
      <c r="P56" s="62">
        <f t="shared" si="49"/>
        <v>101496.22349468413</v>
      </c>
      <c r="Q56" s="62">
        <f t="shared" si="49"/>
        <v>101496.22349468413</v>
      </c>
      <c r="R56" s="62">
        <f t="shared" si="49"/>
        <v>101496.22349468413</v>
      </c>
      <c r="S56" s="62">
        <f t="shared" si="49"/>
        <v>101496.22349468413</v>
      </c>
      <c r="T56" s="62">
        <f t="shared" si="49"/>
        <v>101496.22349468413</v>
      </c>
      <c r="U56" s="62">
        <f t="shared" si="49"/>
        <v>101496.22349468413</v>
      </c>
      <c r="V56" s="62">
        <f t="shared" si="49"/>
        <v>101496.22349468413</v>
      </c>
      <c r="W56" s="62">
        <f t="shared" si="49"/>
        <v>101496.22349468413</v>
      </c>
      <c r="X56" s="62">
        <f t="shared" si="49"/>
        <v>101496.22349468413</v>
      </c>
      <c r="Y56" s="62">
        <f t="shared" si="49"/>
        <v>101496.22349468413</v>
      </c>
      <c r="Z56" s="62">
        <f t="shared" si="49"/>
        <v>101496.22349468413</v>
      </c>
      <c r="AA56" s="62">
        <f t="shared" si="49"/>
        <v>101496.22349468413</v>
      </c>
      <c r="AB56" s="62">
        <f t="shared" si="49"/>
        <v>101496.22349468413</v>
      </c>
      <c r="AC56" s="62">
        <f t="shared" si="49"/>
        <v>101496.22349468413</v>
      </c>
    </row>
    <row r="57" spans="1:29" x14ac:dyDescent="0.25">
      <c r="A57" s="30" t="str">
        <f>A40</f>
        <v>Fuel Cost</v>
      </c>
      <c r="B57" s="62">
        <f>B39*B40*B47</f>
        <v>29991431.991873663</v>
      </c>
      <c r="C57" s="62">
        <f t="shared" ref="C57:AC57" si="50">C39*C40*C47</f>
        <v>29968114.314698085</v>
      </c>
      <c r="D57" s="62">
        <f t="shared" si="50"/>
        <v>29934740.684751838</v>
      </c>
      <c r="E57" s="62">
        <f t="shared" si="50"/>
        <v>29887007.811612926</v>
      </c>
      <c r="F57" s="62">
        <f t="shared" si="50"/>
        <v>29818808.360266693</v>
      </c>
      <c r="G57" s="62">
        <f t="shared" si="50"/>
        <v>29721516.53319443</v>
      </c>
      <c r="H57" s="62">
        <f t="shared" si="50"/>
        <v>29583037.475510988</v>
      </c>
      <c r="I57" s="62">
        <f t="shared" si="50"/>
        <v>29386595.450035024</v>
      </c>
      <c r="J57" s="62">
        <f t="shared" si="50"/>
        <v>29109300.558257189</v>
      </c>
      <c r="K57" s="62">
        <f t="shared" si="50"/>
        <v>28720689.26373022</v>
      </c>
      <c r="L57" s="62">
        <f t="shared" si="50"/>
        <v>28181748.307460666</v>
      </c>
      <c r="M57" s="62">
        <f t="shared" si="50"/>
        <v>27445470.276869237</v>
      </c>
      <c r="N57" s="62">
        <f t="shared" si="50"/>
        <v>26460708.646529499</v>
      </c>
      <c r="O57" s="62">
        <f t="shared" si="50"/>
        <v>25181591.944662549</v>
      </c>
      <c r="P57" s="62">
        <f t="shared" si="50"/>
        <v>23583910.045394987</v>
      </c>
      <c r="Q57" s="62">
        <f t="shared" si="50"/>
        <v>21686086.401195381</v>
      </c>
      <c r="R57" s="62">
        <f t="shared" si="50"/>
        <v>19565505.89743302</v>
      </c>
      <c r="S57" s="62">
        <f t="shared" si="50"/>
        <v>17356103.509958196</v>
      </c>
      <c r="T57" s="62">
        <f t="shared" si="50"/>
        <v>15219375.200884178</v>
      </c>
      <c r="U57" s="62">
        <f t="shared" si="50"/>
        <v>13299402.174854711</v>
      </c>
      <c r="V57" s="62">
        <f t="shared" si="50"/>
        <v>11686528.363004457</v>
      </c>
      <c r="W57" s="62">
        <f t="shared" si="50"/>
        <v>10407380.866965672</v>
      </c>
      <c r="X57" s="62">
        <f t="shared" si="50"/>
        <v>9438797.9871739205</v>
      </c>
      <c r="Y57" s="62">
        <f t="shared" si="50"/>
        <v>8730931.7213512529</v>
      </c>
      <c r="Z57" s="62">
        <f t="shared" si="50"/>
        <v>8226957.7716881558</v>
      </c>
      <c r="AA57" s="62">
        <f t="shared" si="50"/>
        <v>7874810.0692344503</v>
      </c>
      <c r="AB57" s="62">
        <f t="shared" si="50"/>
        <v>7631966.536955812</v>
      </c>
      <c r="AC57" s="62">
        <f t="shared" si="50"/>
        <v>7466017.8668123754</v>
      </c>
    </row>
    <row r="58" spans="1:29" ht="15.75" thickBot="1" x14ac:dyDescent="0.3">
      <c r="A58" s="59" t="str">
        <f>A21</f>
        <v>Emission Cost</v>
      </c>
      <c r="B58" s="62">
        <f>B41*B47</f>
        <v>0</v>
      </c>
      <c r="C58" s="62">
        <f t="shared" ref="C58:AC58" si="51">C41*C47</f>
        <v>0</v>
      </c>
      <c r="D58" s="62">
        <f t="shared" si="51"/>
        <v>0</v>
      </c>
      <c r="E58" s="62">
        <f t="shared" si="51"/>
        <v>0</v>
      </c>
      <c r="F58" s="62">
        <f t="shared" si="51"/>
        <v>0</v>
      </c>
      <c r="G58" s="62">
        <f t="shared" si="51"/>
        <v>0</v>
      </c>
      <c r="H58" s="62">
        <f t="shared" si="51"/>
        <v>0</v>
      </c>
      <c r="I58" s="62">
        <f t="shared" si="51"/>
        <v>0</v>
      </c>
      <c r="J58" s="62">
        <f t="shared" si="51"/>
        <v>0</v>
      </c>
      <c r="K58" s="62">
        <f t="shared" si="51"/>
        <v>0</v>
      </c>
      <c r="L58" s="62">
        <f t="shared" si="51"/>
        <v>0</v>
      </c>
      <c r="M58" s="62">
        <f t="shared" si="51"/>
        <v>0</v>
      </c>
      <c r="N58" s="62">
        <f t="shared" si="51"/>
        <v>0</v>
      </c>
      <c r="O58" s="62">
        <f t="shared" si="51"/>
        <v>0</v>
      </c>
      <c r="P58" s="62">
        <f t="shared" si="51"/>
        <v>0</v>
      </c>
      <c r="Q58" s="62">
        <f t="shared" si="51"/>
        <v>0</v>
      </c>
      <c r="R58" s="62">
        <f t="shared" si="51"/>
        <v>0</v>
      </c>
      <c r="S58" s="62">
        <f t="shared" si="51"/>
        <v>0</v>
      </c>
      <c r="T58" s="62">
        <f t="shared" si="51"/>
        <v>0</v>
      </c>
      <c r="U58" s="62">
        <f t="shared" si="51"/>
        <v>0</v>
      </c>
      <c r="V58" s="62">
        <f t="shared" si="51"/>
        <v>0</v>
      </c>
      <c r="W58" s="62">
        <f t="shared" si="51"/>
        <v>0</v>
      </c>
      <c r="X58" s="62">
        <f t="shared" si="51"/>
        <v>0</v>
      </c>
      <c r="Y58" s="62">
        <f t="shared" si="51"/>
        <v>0</v>
      </c>
      <c r="Z58" s="62">
        <f t="shared" si="51"/>
        <v>0</v>
      </c>
      <c r="AA58" s="62">
        <f t="shared" si="51"/>
        <v>0</v>
      </c>
      <c r="AB58" s="62">
        <f t="shared" si="51"/>
        <v>0</v>
      </c>
      <c r="AC58" s="62">
        <f t="shared" si="51"/>
        <v>0</v>
      </c>
    </row>
    <row r="59" spans="1:29" ht="15.75" thickBot="1" x14ac:dyDescent="0.3">
      <c r="A59" s="31" t="s">
        <v>209</v>
      </c>
      <c r="B59" s="64">
        <f>B50+B51+B52+B53+B54+B55+B56+B57+B58</f>
        <v>33308089.48079741</v>
      </c>
      <c r="C59" s="64">
        <f t="shared" ref="C59:AC59" si="52">C50+C51+C52+C53+C54+C55+C56+C57+C58</f>
        <v>33284398.308965262</v>
      </c>
      <c r="D59" s="64">
        <f t="shared" si="52"/>
        <v>33250490.029737055</v>
      </c>
      <c r="E59" s="64">
        <f t="shared" si="52"/>
        <v>33201992.303202081</v>
      </c>
      <c r="F59" s="64">
        <f t="shared" si="52"/>
        <v>33132699.707579598</v>
      </c>
      <c r="G59" s="64">
        <f t="shared" si="52"/>
        <v>33033847.727386847</v>
      </c>
      <c r="H59" s="64">
        <f t="shared" si="52"/>
        <v>32893146.628912374</v>
      </c>
      <c r="I59" s="64">
        <f t="shared" si="52"/>
        <v>32693549.624046672</v>
      </c>
      <c r="J59" s="64">
        <f t="shared" si="52"/>
        <v>32411795.472075596</v>
      </c>
      <c r="K59" s="64">
        <f t="shared" si="52"/>
        <v>32016923.456689045</v>
      </c>
      <c r="L59" s="64">
        <f t="shared" si="52"/>
        <v>31469277.825712614</v>
      </c>
      <c r="M59" s="64">
        <f t="shared" si="52"/>
        <v>30721066.011740591</v>
      </c>
      <c r="N59" s="64">
        <f t="shared" si="52"/>
        <v>29720266.655309863</v>
      </c>
      <c r="O59" s="64">
        <f t="shared" si="52"/>
        <v>28420185.547181163</v>
      </c>
      <c r="P59" s="64">
        <f t="shared" si="52"/>
        <v>26796102.5216715</v>
      </c>
      <c r="Q59" s="64">
        <f t="shared" si="52"/>
        <v>24866598.283825818</v>
      </c>
      <c r="R59" s="64">
        <f t="shared" si="52"/>
        <v>22710194.199424963</v>
      </c>
      <c r="S59" s="64">
        <f t="shared" si="52"/>
        <v>20462973.004850533</v>
      </c>
      <c r="T59" s="64">
        <f t="shared" si="52"/>
        <v>18289170.092062533</v>
      </c>
      <c r="U59" s="64">
        <f t="shared" si="52"/>
        <v>16335447.291145101</v>
      </c>
      <c r="V59" s="64">
        <f t="shared" si="52"/>
        <v>14693890.976700447</v>
      </c>
      <c r="W59" s="64">
        <f t="shared" si="52"/>
        <v>13391773.932828724</v>
      </c>
      <c r="X59" s="64">
        <f t="shared" si="52"/>
        <v>12405664.268579159</v>
      </c>
      <c r="Y59" s="64">
        <f t="shared" si="52"/>
        <v>11684914.410529854</v>
      </c>
      <c r="Z59" s="64">
        <f t="shared" si="52"/>
        <v>11171728.878807314</v>
      </c>
      <c r="AA59" s="64">
        <f t="shared" si="52"/>
        <v>10813125.217693159</v>
      </c>
      <c r="AB59" s="64">
        <f t="shared" si="52"/>
        <v>10565820.22116592</v>
      </c>
      <c r="AC59" s="64">
        <f t="shared" si="52"/>
        <v>10396818.348713875</v>
      </c>
    </row>
    <row r="60" spans="1:29" ht="15.75" thickBot="1" x14ac:dyDescent="0.3">
      <c r="AC60" s="32"/>
    </row>
    <row r="61" spans="1:29" ht="15.75" thickBot="1" x14ac:dyDescent="0.3">
      <c r="A61" s="26" t="s">
        <v>208</v>
      </c>
      <c r="B61" s="27">
        <v>2023</v>
      </c>
      <c r="C61" s="27">
        <v>2024</v>
      </c>
      <c r="D61" s="27">
        <v>2025</v>
      </c>
      <c r="E61" s="27">
        <v>2026</v>
      </c>
      <c r="F61" s="27">
        <v>2027</v>
      </c>
      <c r="G61" s="27">
        <v>2028</v>
      </c>
      <c r="H61" s="27">
        <v>2029</v>
      </c>
      <c r="I61" s="27">
        <v>2030</v>
      </c>
      <c r="J61" s="27">
        <v>2031</v>
      </c>
      <c r="K61" s="27">
        <v>2032</v>
      </c>
      <c r="L61" s="27">
        <v>2033</v>
      </c>
      <c r="M61" s="27">
        <v>2034</v>
      </c>
      <c r="N61" s="27">
        <v>2035</v>
      </c>
      <c r="O61" s="27">
        <v>2036</v>
      </c>
      <c r="P61" s="27">
        <v>2037</v>
      </c>
      <c r="Q61" s="27">
        <v>2038</v>
      </c>
      <c r="R61" s="27">
        <v>2039</v>
      </c>
      <c r="S61" s="27">
        <v>2040</v>
      </c>
      <c r="T61" s="27">
        <v>2041</v>
      </c>
      <c r="U61" s="27">
        <v>2042</v>
      </c>
      <c r="V61" s="27">
        <v>2043</v>
      </c>
      <c r="W61" s="27">
        <v>2044</v>
      </c>
      <c r="X61" s="27">
        <v>2045</v>
      </c>
      <c r="Y61" s="27">
        <v>2046</v>
      </c>
      <c r="Z61" s="27">
        <v>2047</v>
      </c>
      <c r="AA61" s="27">
        <v>2048</v>
      </c>
      <c r="AB61" s="27">
        <v>2049</v>
      </c>
      <c r="AC61" s="28">
        <v>2050</v>
      </c>
    </row>
    <row r="62" spans="1:29" x14ac:dyDescent="0.25">
      <c r="A62" s="29" t="str">
        <f t="shared" ref="A62:A69" si="53">A50</f>
        <v>Capex vehicle</v>
      </c>
      <c r="B62" s="65">
        <f>((1+B35)^B42)*B35/(((1+B35)^B42)-1)*(B31)/B47</f>
        <v>12.705398992482186</v>
      </c>
      <c r="C62" s="65">
        <f t="shared" ref="C62:AC62" si="54">((1+C35)^C42)*C35/(((1+C35)^C42)-1)*(C31)/C47</f>
        <v>12.702611718925683</v>
      </c>
      <c r="D62" s="65">
        <f t="shared" si="54"/>
        <v>12.698621798911065</v>
      </c>
      <c r="E62" s="65">
        <f t="shared" si="54"/>
        <v>12.692913937746427</v>
      </c>
      <c r="F62" s="65">
        <f t="shared" si="54"/>
        <v>12.684756144640067</v>
      </c>
      <c r="G62" s="65">
        <f t="shared" si="54"/>
        <v>12.673113210905095</v>
      </c>
      <c r="H62" s="65">
        <f t="shared" si="54"/>
        <v>12.656530816942187</v>
      </c>
      <c r="I62" s="65">
        <f t="shared" si="54"/>
        <v>12.632986194630686</v>
      </c>
      <c r="J62" s="65">
        <f t="shared" si="54"/>
        <v>12.599708133487129</v>
      </c>
      <c r="K62" s="65">
        <f t="shared" si="54"/>
        <v>12.55298633602753</v>
      </c>
      <c r="L62" s="65">
        <f t="shared" si="54"/>
        <v>12.48802607702101</v>
      </c>
      <c r="M62" s="65">
        <f t="shared" si="54"/>
        <v>12.398967992091194</v>
      </c>
      <c r="N62" s="65">
        <f t="shared" si="54"/>
        <v>12.27928346902409</v>
      </c>
      <c r="O62" s="65">
        <f t="shared" si="54"/>
        <v>12.122832676025958</v>
      </c>
      <c r="P62" s="65">
        <f t="shared" si="54"/>
        <v>11.925809345861026</v>
      </c>
      <c r="Q62" s="65">
        <f t="shared" si="54"/>
        <v>11.689387005218682</v>
      </c>
      <c r="R62" s="65">
        <f t="shared" si="54"/>
        <v>11.422046851200058</v>
      </c>
      <c r="S62" s="65">
        <f t="shared" si="54"/>
        <v>11.139816947471646</v>
      </c>
      <c r="T62" s="65">
        <f t="shared" si="54"/>
        <v>10.863140800352383</v>
      </c>
      <c r="U62" s="65">
        <f t="shared" si="54"/>
        <v>10.611276808651168</v>
      </c>
      <c r="V62" s="65">
        <f t="shared" si="54"/>
        <v>10.397228281827271</v>
      </c>
      <c r="W62" s="65">
        <f t="shared" si="54"/>
        <v>10.225813745760583</v>
      </c>
      <c r="X62" s="65">
        <f t="shared" si="54"/>
        <v>10.095016846821677</v>
      </c>
      <c r="Y62" s="65">
        <f t="shared" si="54"/>
        <v>9.9988706361751216</v>
      </c>
      <c r="Z62" s="65">
        <f t="shared" si="54"/>
        <v>9.930127486477792</v>
      </c>
      <c r="AA62" s="65">
        <f t="shared" si="54"/>
        <v>9.8819486905042879</v>
      </c>
      <c r="AB62" s="65">
        <f t="shared" si="54"/>
        <v>9.8486541811863653</v>
      </c>
      <c r="AC62" s="65">
        <f t="shared" si="54"/>
        <v>9.8258690893310732</v>
      </c>
    </row>
    <row r="63" spans="1:29" x14ac:dyDescent="0.25">
      <c r="A63" s="30" t="str">
        <f t="shared" si="53"/>
        <v>Residual value (vehicle)</v>
      </c>
      <c r="B63" s="66">
        <f>((1+B35)^B42)*B35/(((1+B35)^B42)-1)*(B32)/B47</f>
        <v>-0.63634373579283099</v>
      </c>
      <c r="C63" s="66">
        <f t="shared" ref="C63:AC63" si="55">((1+C35)^C42)*C35/(((1+C35)^C42)-1)*(C32)/C47</f>
        <v>-0.63666891770775647</v>
      </c>
      <c r="D63" s="66">
        <f t="shared" si="55"/>
        <v>-0.63713440837612878</v>
      </c>
      <c r="E63" s="66">
        <f t="shared" si="55"/>
        <v>-0.63780032551200283</v>
      </c>
      <c r="F63" s="66">
        <f t="shared" si="55"/>
        <v>-0.63875206804107831</v>
      </c>
      <c r="G63" s="66">
        <f t="shared" si="55"/>
        <v>-0.64011041031015858</v>
      </c>
      <c r="H63" s="66">
        <f t="shared" si="55"/>
        <v>-0.64204502293916443</v>
      </c>
      <c r="I63" s="66">
        <f t="shared" si="55"/>
        <v>-0.64479189554217275</v>
      </c>
      <c r="J63" s="66">
        <f t="shared" si="55"/>
        <v>-0.64867433600892122</v>
      </c>
      <c r="K63" s="66">
        <f t="shared" si="55"/>
        <v>-0.65412521237920762</v>
      </c>
      <c r="L63" s="66">
        <f t="shared" si="55"/>
        <v>-0.66170390926330158</v>
      </c>
      <c r="M63" s="66">
        <f t="shared" si="55"/>
        <v>-0.67209401917178002</v>
      </c>
      <c r="N63" s="66">
        <f t="shared" si="55"/>
        <v>-0.68605721352960891</v>
      </c>
      <c r="O63" s="66">
        <f t="shared" si="55"/>
        <v>-0.70430980604605786</v>
      </c>
      <c r="P63" s="66">
        <f t="shared" si="55"/>
        <v>-0.72729586123196666</v>
      </c>
      <c r="Q63" s="66">
        <f t="shared" si="55"/>
        <v>-0.75487846764023969</v>
      </c>
      <c r="R63" s="66">
        <f t="shared" si="55"/>
        <v>-0.786068152275746</v>
      </c>
      <c r="S63" s="66">
        <f t="shared" si="55"/>
        <v>-0.8189949743773941</v>
      </c>
      <c r="T63" s="66">
        <f t="shared" si="55"/>
        <v>-0.85127385820797485</v>
      </c>
      <c r="U63" s="66">
        <f t="shared" si="55"/>
        <v>-0.88065799057311644</v>
      </c>
      <c r="V63" s="66">
        <f t="shared" si="55"/>
        <v>-0.90563031870257138</v>
      </c>
      <c r="W63" s="66">
        <f t="shared" si="55"/>
        <v>-0.9256286812436848</v>
      </c>
      <c r="X63" s="66">
        <f t="shared" si="55"/>
        <v>-0.94088831945322393</v>
      </c>
      <c r="Y63" s="66">
        <f t="shared" si="55"/>
        <v>-0.95210537736198875</v>
      </c>
      <c r="Z63" s="66">
        <f t="shared" si="55"/>
        <v>-0.96012541149334374</v>
      </c>
      <c r="AA63" s="66">
        <f t="shared" si="55"/>
        <v>-0.96574627102358568</v>
      </c>
      <c r="AB63" s="66">
        <f t="shared" si="55"/>
        <v>-0.96963063044401021</v>
      </c>
      <c r="AC63" s="66">
        <f t="shared" si="55"/>
        <v>-0.97228889116046091</v>
      </c>
    </row>
    <row r="64" spans="1:29" x14ac:dyDescent="0.25">
      <c r="A64" s="30" t="str">
        <f t="shared" si="53"/>
        <v>Capex costumization</v>
      </c>
      <c r="B64" s="66">
        <f>((1+B35)^B43)*B35/(((1+B35)^B43)-1)*(B33)/B47</f>
        <v>0.65188931843561626</v>
      </c>
      <c r="C64" s="66">
        <f t="shared" ref="C64:AC64" si="56">((1+C35)^C43)*C35/(((1+C35)^C43)-1)*(C33)/C47</f>
        <v>0.65188931843561626</v>
      </c>
      <c r="D64" s="66">
        <f t="shared" si="56"/>
        <v>0.65188931843561626</v>
      </c>
      <c r="E64" s="66">
        <f t="shared" si="56"/>
        <v>0.65188931843561626</v>
      </c>
      <c r="F64" s="66">
        <f t="shared" si="56"/>
        <v>0.65188931843561626</v>
      </c>
      <c r="G64" s="66">
        <f t="shared" si="56"/>
        <v>0.65188931843561626</v>
      </c>
      <c r="H64" s="66">
        <f t="shared" si="56"/>
        <v>0.65188931843561626</v>
      </c>
      <c r="I64" s="66">
        <f t="shared" si="56"/>
        <v>0.65188931843561626</v>
      </c>
      <c r="J64" s="66">
        <f t="shared" si="56"/>
        <v>0.65188931843561626</v>
      </c>
      <c r="K64" s="66">
        <f t="shared" si="56"/>
        <v>0.65188931843561626</v>
      </c>
      <c r="L64" s="66">
        <f t="shared" si="56"/>
        <v>0.65188931843561626</v>
      </c>
      <c r="M64" s="66">
        <f t="shared" si="56"/>
        <v>0.65188931843561626</v>
      </c>
      <c r="N64" s="66">
        <f t="shared" si="56"/>
        <v>0.65188931843561626</v>
      </c>
      <c r="O64" s="66">
        <f t="shared" si="56"/>
        <v>0.65188931843561626</v>
      </c>
      <c r="P64" s="66">
        <f t="shared" si="56"/>
        <v>0.65188931843561626</v>
      </c>
      <c r="Q64" s="66">
        <f t="shared" si="56"/>
        <v>0.65188931843561626</v>
      </c>
      <c r="R64" s="66">
        <f t="shared" si="56"/>
        <v>0.65188931843561626</v>
      </c>
      <c r="S64" s="66">
        <f t="shared" si="56"/>
        <v>0.65188931843561626</v>
      </c>
      <c r="T64" s="66">
        <f t="shared" si="56"/>
        <v>0.65188931843561626</v>
      </c>
      <c r="U64" s="66">
        <f t="shared" si="56"/>
        <v>0.65188931843561626</v>
      </c>
      <c r="V64" s="66">
        <f t="shared" si="56"/>
        <v>0.65188931843561626</v>
      </c>
      <c r="W64" s="66">
        <f t="shared" si="56"/>
        <v>0.65188931843561626</v>
      </c>
      <c r="X64" s="66">
        <f t="shared" si="56"/>
        <v>0.65188931843561626</v>
      </c>
      <c r="Y64" s="66">
        <f t="shared" si="56"/>
        <v>0.65188931843561626</v>
      </c>
      <c r="Z64" s="66">
        <f t="shared" si="56"/>
        <v>0.65188931843561626</v>
      </c>
      <c r="AA64" s="66">
        <f t="shared" si="56"/>
        <v>0.65188931843561626</v>
      </c>
      <c r="AB64" s="66">
        <f t="shared" si="56"/>
        <v>0.65188931843561626</v>
      </c>
      <c r="AC64" s="66">
        <f t="shared" si="56"/>
        <v>0.65188931843561626</v>
      </c>
    </row>
    <row r="65" spans="1:29" x14ac:dyDescent="0.25">
      <c r="A65" s="30" t="str">
        <f t="shared" si="53"/>
        <v>Residual value (costumization)</v>
      </c>
      <c r="B65" s="66">
        <f>((1+B35)^B43)*B35/(((1+B35)^B43)-1)*(B34)/B47</f>
        <v>-6.5188931843561615E-2</v>
      </c>
      <c r="C65" s="66">
        <f t="shared" ref="C65:AC65" si="57">((1+C35)^C43)*C35/(((1+C35)^C43)-1)*(C34)/C47</f>
        <v>-6.5188931843561615E-2</v>
      </c>
      <c r="D65" s="66">
        <f t="shared" si="57"/>
        <v>-6.5188931843561615E-2</v>
      </c>
      <c r="E65" s="66">
        <f t="shared" si="57"/>
        <v>-6.5188931843561615E-2</v>
      </c>
      <c r="F65" s="66">
        <f t="shared" si="57"/>
        <v>-6.5188931843561615E-2</v>
      </c>
      <c r="G65" s="66">
        <f t="shared" si="57"/>
        <v>-6.5188931843561615E-2</v>
      </c>
      <c r="H65" s="66">
        <f t="shared" si="57"/>
        <v>-6.5188931843561615E-2</v>
      </c>
      <c r="I65" s="66">
        <f t="shared" si="57"/>
        <v>-6.5188931843561615E-2</v>
      </c>
      <c r="J65" s="66">
        <f t="shared" si="57"/>
        <v>-6.5188931843561615E-2</v>
      </c>
      <c r="K65" s="66">
        <f t="shared" si="57"/>
        <v>-6.5188931843561615E-2</v>
      </c>
      <c r="L65" s="66">
        <f t="shared" si="57"/>
        <v>-6.5188931843561615E-2</v>
      </c>
      <c r="M65" s="66">
        <f t="shared" si="57"/>
        <v>-6.5188931843561615E-2</v>
      </c>
      <c r="N65" s="66">
        <f t="shared" si="57"/>
        <v>-6.5188931843561615E-2</v>
      </c>
      <c r="O65" s="66">
        <f t="shared" si="57"/>
        <v>-6.5188931843561615E-2</v>
      </c>
      <c r="P65" s="66">
        <f t="shared" si="57"/>
        <v>-6.5188931843561615E-2</v>
      </c>
      <c r="Q65" s="66">
        <f t="shared" si="57"/>
        <v>-6.5188931843561615E-2</v>
      </c>
      <c r="R65" s="66">
        <f t="shared" si="57"/>
        <v>-6.5188931843561615E-2</v>
      </c>
      <c r="S65" s="66">
        <f t="shared" si="57"/>
        <v>-6.5188931843561615E-2</v>
      </c>
      <c r="T65" s="66">
        <f t="shared" si="57"/>
        <v>-6.5188931843561615E-2</v>
      </c>
      <c r="U65" s="66">
        <f t="shared" si="57"/>
        <v>-6.5188931843561615E-2</v>
      </c>
      <c r="V65" s="66">
        <f t="shared" si="57"/>
        <v>-6.5188931843561615E-2</v>
      </c>
      <c r="W65" s="66">
        <f t="shared" si="57"/>
        <v>-6.5188931843561615E-2</v>
      </c>
      <c r="X65" s="66">
        <f t="shared" si="57"/>
        <v>-6.5188931843561615E-2</v>
      </c>
      <c r="Y65" s="66">
        <f t="shared" si="57"/>
        <v>-6.5188931843561615E-2</v>
      </c>
      <c r="Z65" s="66">
        <f t="shared" si="57"/>
        <v>-6.5188931843561615E-2</v>
      </c>
      <c r="AA65" s="66">
        <f t="shared" si="57"/>
        <v>-6.5188931843561615E-2</v>
      </c>
      <c r="AB65" s="66">
        <f t="shared" si="57"/>
        <v>-6.5188931843561615E-2</v>
      </c>
      <c r="AC65" s="66">
        <f t="shared" si="57"/>
        <v>-6.5188931843561615E-2</v>
      </c>
    </row>
    <row r="66" spans="1:29" x14ac:dyDescent="0.25">
      <c r="A66" s="30" t="str">
        <f t="shared" si="53"/>
        <v>Opex fix (admin, crew, insurance)</v>
      </c>
      <c r="B66" s="66">
        <f>B36/B47</f>
        <v>10.068627450980392</v>
      </c>
      <c r="C66" s="66">
        <f t="shared" ref="C66:AC66" si="58">C36/C47</f>
        <v>10.068627450980392</v>
      </c>
      <c r="D66" s="66">
        <f t="shared" si="58"/>
        <v>10.068627450980392</v>
      </c>
      <c r="E66" s="66">
        <f t="shared" si="58"/>
        <v>10.068627450980392</v>
      </c>
      <c r="F66" s="66">
        <f t="shared" si="58"/>
        <v>10.068627450980392</v>
      </c>
      <c r="G66" s="66">
        <f t="shared" si="58"/>
        <v>10.068627450980392</v>
      </c>
      <c r="H66" s="66">
        <f t="shared" si="58"/>
        <v>10.068627450980392</v>
      </c>
      <c r="I66" s="66">
        <f t="shared" si="58"/>
        <v>10.068627450980392</v>
      </c>
      <c r="J66" s="66">
        <f t="shared" si="58"/>
        <v>10.068627450980392</v>
      </c>
      <c r="K66" s="66">
        <f t="shared" si="58"/>
        <v>10.068627450980392</v>
      </c>
      <c r="L66" s="66">
        <f t="shared" si="58"/>
        <v>10.068627450980392</v>
      </c>
      <c r="M66" s="66">
        <f t="shared" si="58"/>
        <v>10.068627450980392</v>
      </c>
      <c r="N66" s="66">
        <f t="shared" si="58"/>
        <v>10.068627450980392</v>
      </c>
      <c r="O66" s="66">
        <f t="shared" si="58"/>
        <v>10.068627450980392</v>
      </c>
      <c r="P66" s="66">
        <f t="shared" si="58"/>
        <v>10.068627450980392</v>
      </c>
      <c r="Q66" s="66">
        <f t="shared" si="58"/>
        <v>10.068627450980392</v>
      </c>
      <c r="R66" s="66">
        <f t="shared" si="58"/>
        <v>10.068627450980392</v>
      </c>
      <c r="S66" s="66">
        <f t="shared" si="58"/>
        <v>10.068627450980392</v>
      </c>
      <c r="T66" s="66">
        <f t="shared" si="58"/>
        <v>10.068627450980392</v>
      </c>
      <c r="U66" s="66">
        <f t="shared" si="58"/>
        <v>10.068627450980392</v>
      </c>
      <c r="V66" s="66">
        <f t="shared" si="58"/>
        <v>10.068627450980392</v>
      </c>
      <c r="W66" s="66">
        <f t="shared" si="58"/>
        <v>10.068627450980392</v>
      </c>
      <c r="X66" s="66">
        <f t="shared" si="58"/>
        <v>10.068627450980392</v>
      </c>
      <c r="Y66" s="66">
        <f t="shared" si="58"/>
        <v>10.068627450980392</v>
      </c>
      <c r="Z66" s="66">
        <f t="shared" si="58"/>
        <v>10.068627450980392</v>
      </c>
      <c r="AA66" s="66">
        <f t="shared" si="58"/>
        <v>10.068627450980392</v>
      </c>
      <c r="AB66" s="66">
        <f t="shared" si="58"/>
        <v>10.068627450980392</v>
      </c>
      <c r="AC66" s="66">
        <f t="shared" si="58"/>
        <v>10.068627450980392</v>
      </c>
    </row>
    <row r="67" spans="1:29" x14ac:dyDescent="0.25">
      <c r="A67" s="30" t="str">
        <f t="shared" si="53"/>
        <v>Opex maintenance &amp; repair</v>
      </c>
      <c r="B67" s="66">
        <f>B37/B47</f>
        <v>4.0686274509803919</v>
      </c>
      <c r="C67" s="66">
        <f t="shared" ref="C67:AC67" si="59">C37/C47</f>
        <v>4.0686274509803919</v>
      </c>
      <c r="D67" s="66">
        <f t="shared" si="59"/>
        <v>4.0686274509803919</v>
      </c>
      <c r="E67" s="66">
        <f t="shared" si="59"/>
        <v>4.0686274509803919</v>
      </c>
      <c r="F67" s="66">
        <f t="shared" si="59"/>
        <v>4.0686274509803919</v>
      </c>
      <c r="G67" s="66">
        <f t="shared" si="59"/>
        <v>4.0686274509803919</v>
      </c>
      <c r="H67" s="66">
        <f t="shared" si="59"/>
        <v>4.0686274509803919</v>
      </c>
      <c r="I67" s="66">
        <f t="shared" si="59"/>
        <v>4.0686274509803919</v>
      </c>
      <c r="J67" s="66">
        <f t="shared" si="59"/>
        <v>4.0686274509803919</v>
      </c>
      <c r="K67" s="66">
        <f t="shared" si="59"/>
        <v>4.0686274509803919</v>
      </c>
      <c r="L67" s="66">
        <f t="shared" si="59"/>
        <v>4.0686274509803919</v>
      </c>
      <c r="M67" s="66">
        <f t="shared" si="59"/>
        <v>4.0686274509803919</v>
      </c>
      <c r="N67" s="66">
        <f t="shared" si="59"/>
        <v>4.0686274509803919</v>
      </c>
      <c r="O67" s="66">
        <f t="shared" si="59"/>
        <v>4.0686274509803919</v>
      </c>
      <c r="P67" s="66">
        <f t="shared" si="59"/>
        <v>4.0686274509803919</v>
      </c>
      <c r="Q67" s="66">
        <f t="shared" si="59"/>
        <v>4.0686274509803919</v>
      </c>
      <c r="R67" s="66">
        <f t="shared" si="59"/>
        <v>4.0686274509803919</v>
      </c>
      <c r="S67" s="66">
        <f t="shared" si="59"/>
        <v>4.0686274509803919</v>
      </c>
      <c r="T67" s="66">
        <f t="shared" si="59"/>
        <v>4.0686274509803919</v>
      </c>
      <c r="U67" s="66">
        <f t="shared" si="59"/>
        <v>4.0686274509803919</v>
      </c>
      <c r="V67" s="66">
        <f t="shared" si="59"/>
        <v>4.0686274509803919</v>
      </c>
      <c r="W67" s="66">
        <f t="shared" si="59"/>
        <v>4.0686274509803919</v>
      </c>
      <c r="X67" s="66">
        <f t="shared" si="59"/>
        <v>4.0686274509803919</v>
      </c>
      <c r="Y67" s="66">
        <f t="shared" si="59"/>
        <v>4.0686274509803919</v>
      </c>
      <c r="Z67" s="66">
        <f t="shared" si="59"/>
        <v>4.0686274509803919</v>
      </c>
      <c r="AA67" s="66">
        <f t="shared" si="59"/>
        <v>4.0686274509803919</v>
      </c>
      <c r="AB67" s="66">
        <f t="shared" si="59"/>
        <v>4.0686274509803919</v>
      </c>
      <c r="AC67" s="66">
        <f t="shared" si="59"/>
        <v>4.0686274509803919</v>
      </c>
    </row>
    <row r="68" spans="1:29" x14ac:dyDescent="0.25">
      <c r="A68" s="30" t="str">
        <f t="shared" si="53"/>
        <v>Opex var (mode-fees)</v>
      </c>
      <c r="B68" s="66">
        <f>B38*B47/B47</f>
        <v>0.8458018624557011</v>
      </c>
      <c r="C68" s="66">
        <f t="shared" ref="C68:AC68" si="60">C38*C47/C47</f>
        <v>0.8458018624557011</v>
      </c>
      <c r="D68" s="66">
        <f t="shared" si="60"/>
        <v>0.8458018624557011</v>
      </c>
      <c r="E68" s="66">
        <f t="shared" si="60"/>
        <v>0.8458018624557011</v>
      </c>
      <c r="F68" s="66">
        <f t="shared" si="60"/>
        <v>0.8458018624557011</v>
      </c>
      <c r="G68" s="66">
        <f t="shared" si="60"/>
        <v>0.8458018624557011</v>
      </c>
      <c r="H68" s="66">
        <f t="shared" si="60"/>
        <v>0.8458018624557011</v>
      </c>
      <c r="I68" s="66">
        <f t="shared" si="60"/>
        <v>0.8458018624557011</v>
      </c>
      <c r="J68" s="66">
        <f t="shared" si="60"/>
        <v>0.8458018624557011</v>
      </c>
      <c r="K68" s="66">
        <f t="shared" si="60"/>
        <v>0.8458018624557011</v>
      </c>
      <c r="L68" s="66">
        <f t="shared" si="60"/>
        <v>0.8458018624557011</v>
      </c>
      <c r="M68" s="66">
        <f t="shared" si="60"/>
        <v>0.8458018624557011</v>
      </c>
      <c r="N68" s="66">
        <f t="shared" si="60"/>
        <v>0.8458018624557011</v>
      </c>
      <c r="O68" s="66">
        <f t="shared" si="60"/>
        <v>0.8458018624557011</v>
      </c>
      <c r="P68" s="66">
        <f t="shared" si="60"/>
        <v>0.8458018624557011</v>
      </c>
      <c r="Q68" s="66">
        <f t="shared" si="60"/>
        <v>0.8458018624557011</v>
      </c>
      <c r="R68" s="66">
        <f t="shared" si="60"/>
        <v>0.8458018624557011</v>
      </c>
      <c r="S68" s="66">
        <f t="shared" si="60"/>
        <v>0.8458018624557011</v>
      </c>
      <c r="T68" s="66">
        <f t="shared" si="60"/>
        <v>0.8458018624557011</v>
      </c>
      <c r="U68" s="66">
        <f t="shared" si="60"/>
        <v>0.8458018624557011</v>
      </c>
      <c r="V68" s="66">
        <f t="shared" si="60"/>
        <v>0.8458018624557011</v>
      </c>
      <c r="W68" s="66">
        <f t="shared" si="60"/>
        <v>0.8458018624557011</v>
      </c>
      <c r="X68" s="66">
        <f t="shared" si="60"/>
        <v>0.8458018624557011</v>
      </c>
      <c r="Y68" s="66">
        <f t="shared" si="60"/>
        <v>0.8458018624557011</v>
      </c>
      <c r="Z68" s="66">
        <f t="shared" si="60"/>
        <v>0.8458018624557011</v>
      </c>
      <c r="AA68" s="66">
        <f t="shared" si="60"/>
        <v>0.8458018624557011</v>
      </c>
      <c r="AB68" s="66">
        <f t="shared" si="60"/>
        <v>0.8458018624557011</v>
      </c>
      <c r="AC68" s="66">
        <f t="shared" si="60"/>
        <v>0.8458018624557011</v>
      </c>
    </row>
    <row r="69" spans="1:29" x14ac:dyDescent="0.25">
      <c r="A69" s="30" t="str">
        <f t="shared" si="53"/>
        <v>Fuel Cost</v>
      </c>
      <c r="B69" s="66">
        <f>B39*B40*B47/B47</f>
        <v>249.92859993228052</v>
      </c>
      <c r="C69" s="66">
        <f t="shared" ref="C69:AC69" si="61">C39*C40*C47/C47</f>
        <v>249.73428595581737</v>
      </c>
      <c r="D69" s="66">
        <f t="shared" si="61"/>
        <v>249.45617237293197</v>
      </c>
      <c r="E69" s="66">
        <f t="shared" si="61"/>
        <v>249.05839843010773</v>
      </c>
      <c r="F69" s="66">
        <f t="shared" si="61"/>
        <v>248.49006966888911</v>
      </c>
      <c r="G69" s="66">
        <f t="shared" si="61"/>
        <v>247.67930444328692</v>
      </c>
      <c r="H69" s="66">
        <f t="shared" si="61"/>
        <v>246.52531229592489</v>
      </c>
      <c r="I69" s="66">
        <f t="shared" si="61"/>
        <v>244.88829541695853</v>
      </c>
      <c r="J69" s="66">
        <f t="shared" si="61"/>
        <v>242.57750465214323</v>
      </c>
      <c r="K69" s="66">
        <f t="shared" si="61"/>
        <v>239.33907719775183</v>
      </c>
      <c r="L69" s="66">
        <f t="shared" si="61"/>
        <v>234.84790256217221</v>
      </c>
      <c r="M69" s="66">
        <f t="shared" si="61"/>
        <v>228.71225230724366</v>
      </c>
      <c r="N69" s="66">
        <f t="shared" si="61"/>
        <v>220.50590538774583</v>
      </c>
      <c r="O69" s="66">
        <f t="shared" si="61"/>
        <v>209.84659953885458</v>
      </c>
      <c r="P69" s="66">
        <f t="shared" si="61"/>
        <v>196.53258371162488</v>
      </c>
      <c r="Q69" s="66">
        <f t="shared" si="61"/>
        <v>180.71738667662817</v>
      </c>
      <c r="R69" s="66">
        <f t="shared" si="61"/>
        <v>163.04588247860849</v>
      </c>
      <c r="S69" s="66">
        <f t="shared" si="61"/>
        <v>144.6341959163183</v>
      </c>
      <c r="T69" s="66">
        <f t="shared" si="61"/>
        <v>126.82812667403482</v>
      </c>
      <c r="U69" s="66">
        <f t="shared" si="61"/>
        <v>110.82835145712259</v>
      </c>
      <c r="V69" s="66">
        <f t="shared" si="61"/>
        <v>97.387736358370475</v>
      </c>
      <c r="W69" s="66">
        <f t="shared" si="61"/>
        <v>86.728173891380607</v>
      </c>
      <c r="X69" s="66">
        <f t="shared" si="61"/>
        <v>78.656649893116011</v>
      </c>
      <c r="Y69" s="66">
        <f t="shared" si="61"/>
        <v>72.757764344593781</v>
      </c>
      <c r="Z69" s="66">
        <f t="shared" si="61"/>
        <v>68.557981430734628</v>
      </c>
      <c r="AA69" s="66">
        <f t="shared" si="61"/>
        <v>65.623417243620423</v>
      </c>
      <c r="AB69" s="66">
        <f t="shared" si="61"/>
        <v>63.599721141298431</v>
      </c>
      <c r="AC69" s="66">
        <f t="shared" si="61"/>
        <v>62.216815556769795</v>
      </c>
    </row>
    <row r="70" spans="1:29" ht="15.75" thickBot="1" x14ac:dyDescent="0.3">
      <c r="A70" s="59" t="str">
        <f t="shared" ref="A70" si="62">A58</f>
        <v>Emission Cost</v>
      </c>
      <c r="B70" s="66">
        <f>B41</f>
        <v>0</v>
      </c>
      <c r="C70" s="66">
        <f t="shared" ref="C70:AC70" si="63">C41</f>
        <v>0</v>
      </c>
      <c r="D70" s="66">
        <f t="shared" si="63"/>
        <v>0</v>
      </c>
      <c r="E70" s="66">
        <f t="shared" si="63"/>
        <v>0</v>
      </c>
      <c r="F70" s="66">
        <f t="shared" si="63"/>
        <v>0</v>
      </c>
      <c r="G70" s="66">
        <f t="shared" si="63"/>
        <v>0</v>
      </c>
      <c r="H70" s="66">
        <f t="shared" si="63"/>
        <v>0</v>
      </c>
      <c r="I70" s="66">
        <f t="shared" si="63"/>
        <v>0</v>
      </c>
      <c r="J70" s="66">
        <f t="shared" si="63"/>
        <v>0</v>
      </c>
      <c r="K70" s="66">
        <f t="shared" si="63"/>
        <v>0</v>
      </c>
      <c r="L70" s="66">
        <f t="shared" si="63"/>
        <v>0</v>
      </c>
      <c r="M70" s="66">
        <f t="shared" si="63"/>
        <v>0</v>
      </c>
      <c r="N70" s="66">
        <f t="shared" si="63"/>
        <v>0</v>
      </c>
      <c r="O70" s="66">
        <f t="shared" si="63"/>
        <v>0</v>
      </c>
      <c r="P70" s="66">
        <f t="shared" si="63"/>
        <v>0</v>
      </c>
      <c r="Q70" s="66">
        <f t="shared" si="63"/>
        <v>0</v>
      </c>
      <c r="R70" s="66">
        <f t="shared" si="63"/>
        <v>0</v>
      </c>
      <c r="S70" s="66">
        <f t="shared" si="63"/>
        <v>0</v>
      </c>
      <c r="T70" s="66">
        <f t="shared" si="63"/>
        <v>0</v>
      </c>
      <c r="U70" s="66">
        <f t="shared" si="63"/>
        <v>0</v>
      </c>
      <c r="V70" s="66">
        <f t="shared" si="63"/>
        <v>0</v>
      </c>
      <c r="W70" s="66">
        <f t="shared" si="63"/>
        <v>0</v>
      </c>
      <c r="X70" s="66">
        <f t="shared" si="63"/>
        <v>0</v>
      </c>
      <c r="Y70" s="66">
        <f t="shared" si="63"/>
        <v>0</v>
      </c>
      <c r="Z70" s="66">
        <f t="shared" si="63"/>
        <v>0</v>
      </c>
      <c r="AA70" s="66">
        <f t="shared" si="63"/>
        <v>0</v>
      </c>
      <c r="AB70" s="66">
        <f t="shared" si="63"/>
        <v>0</v>
      </c>
      <c r="AC70" s="66">
        <f t="shared" si="63"/>
        <v>0</v>
      </c>
    </row>
    <row r="71" spans="1:29" ht="15.75" thickBot="1" x14ac:dyDescent="0.3">
      <c r="A71" s="31" t="s">
        <v>63</v>
      </c>
      <c r="B71" s="76">
        <f>B62+B63+B64-B65+B66+B67+B68+B69+B70</f>
        <v>277.69779020366553</v>
      </c>
      <c r="C71" s="76">
        <f t="shared" ref="C71:AC71" si="64">C62+C63+C64-C65+C66+C67+C68+C69+C70</f>
        <v>277.50036377173097</v>
      </c>
      <c r="D71" s="76">
        <f t="shared" si="64"/>
        <v>277.21779477816256</v>
      </c>
      <c r="E71" s="76">
        <f t="shared" si="64"/>
        <v>276.81364705703783</v>
      </c>
      <c r="F71" s="76">
        <f t="shared" si="64"/>
        <v>276.23620876018379</v>
      </c>
      <c r="G71" s="76">
        <f t="shared" si="64"/>
        <v>275.41244225857753</v>
      </c>
      <c r="H71" s="76">
        <f t="shared" si="64"/>
        <v>274.23993310462356</v>
      </c>
      <c r="I71" s="76">
        <f t="shared" si="64"/>
        <v>272.57662473074271</v>
      </c>
      <c r="J71" s="76">
        <f t="shared" si="64"/>
        <v>270.22867346431713</v>
      </c>
      <c r="K71" s="76">
        <f t="shared" si="64"/>
        <v>266.93807333609584</v>
      </c>
      <c r="L71" s="76">
        <f t="shared" si="64"/>
        <v>262.37435974462556</v>
      </c>
      <c r="M71" s="76">
        <f t="shared" si="64"/>
        <v>256.13926129485873</v>
      </c>
      <c r="N71" s="76">
        <f t="shared" si="64"/>
        <v>247.79926665793596</v>
      </c>
      <c r="O71" s="76">
        <f t="shared" si="64"/>
        <v>236.96525742353015</v>
      </c>
      <c r="P71" s="76">
        <f t="shared" si="64"/>
        <v>223.43123221094959</v>
      </c>
      <c r="Q71" s="76">
        <f t="shared" si="64"/>
        <v>207.35203022890227</v>
      </c>
      <c r="R71" s="76">
        <f t="shared" si="64"/>
        <v>189.38199619222846</v>
      </c>
      <c r="S71" s="76">
        <f t="shared" si="64"/>
        <v>170.65515290410821</v>
      </c>
      <c r="T71" s="76">
        <f t="shared" si="64"/>
        <v>152.5401286308749</v>
      </c>
      <c r="U71" s="76">
        <f t="shared" si="64"/>
        <v>136.2591052898963</v>
      </c>
      <c r="V71" s="76">
        <f t="shared" si="64"/>
        <v>122.57946933619084</v>
      </c>
      <c r="W71" s="76">
        <f t="shared" si="64"/>
        <v>111.72849397059318</v>
      </c>
      <c r="X71" s="76">
        <f t="shared" si="64"/>
        <v>103.51091343518013</v>
      </c>
      <c r="Y71" s="76">
        <f t="shared" si="64"/>
        <v>97.504664618102581</v>
      </c>
      <c r="Z71" s="76">
        <f t="shared" si="64"/>
        <v>93.228118520414739</v>
      </c>
      <c r="AA71" s="76">
        <f t="shared" si="64"/>
        <v>90.239754677796782</v>
      </c>
      <c r="AB71" s="76">
        <f t="shared" si="64"/>
        <v>88.178879706736453</v>
      </c>
      <c r="AC71" s="76">
        <f t="shared" si="64"/>
        <v>86.770530769636068</v>
      </c>
    </row>
    <row r="72" spans="1:29" ht="15.75" thickBot="1" x14ac:dyDescent="0.3"/>
    <row r="73" spans="1:29" ht="15.75" thickBot="1" x14ac:dyDescent="0.3">
      <c r="A73" s="26" t="s">
        <v>208</v>
      </c>
      <c r="B73" s="27">
        <v>2023</v>
      </c>
      <c r="C73" s="27">
        <v>2024</v>
      </c>
      <c r="D73" s="27">
        <v>2025</v>
      </c>
      <c r="E73" s="27">
        <v>2026</v>
      </c>
      <c r="F73" s="27">
        <v>2027</v>
      </c>
      <c r="G73" s="27">
        <v>2028</v>
      </c>
      <c r="H73" s="27">
        <v>2029</v>
      </c>
      <c r="I73" s="27">
        <v>2030</v>
      </c>
      <c r="J73" s="27">
        <v>2031</v>
      </c>
      <c r="K73" s="27">
        <v>2032</v>
      </c>
      <c r="L73" s="27">
        <v>2033</v>
      </c>
      <c r="M73" s="27">
        <v>2034</v>
      </c>
      <c r="N73" s="27">
        <v>2035</v>
      </c>
      <c r="O73" s="27">
        <v>2036</v>
      </c>
      <c r="P73" s="27">
        <v>2037</v>
      </c>
      <c r="Q73" s="27">
        <v>2038</v>
      </c>
      <c r="R73" s="27">
        <v>2039</v>
      </c>
      <c r="S73" s="27">
        <v>2040</v>
      </c>
      <c r="T73" s="27">
        <v>2041</v>
      </c>
      <c r="U73" s="27">
        <v>2042</v>
      </c>
      <c r="V73" s="27">
        <v>2043</v>
      </c>
      <c r="W73" s="27">
        <v>2044</v>
      </c>
      <c r="X73" s="27">
        <v>2045</v>
      </c>
      <c r="Y73" s="27">
        <v>2046</v>
      </c>
      <c r="Z73" s="27">
        <v>2047</v>
      </c>
      <c r="AA73" s="27">
        <v>2048</v>
      </c>
      <c r="AB73" s="27">
        <v>2049</v>
      </c>
      <c r="AC73" s="28">
        <v>2050</v>
      </c>
    </row>
    <row r="74" spans="1:29" x14ac:dyDescent="0.25">
      <c r="A74" s="29" t="str">
        <f t="shared" ref="A74:A81" si="65">A50</f>
        <v>Capex vehicle</v>
      </c>
      <c r="B74" s="65">
        <f>((1+B35)^B42)*B35/(((1+B35)^B42)-1)*(B31)/B47/(B44)</f>
        <v>1.3444866658711308E-3</v>
      </c>
      <c r="C74" s="65">
        <f t="shared" ref="C74:AC74" si="66">((1+C35)^C42)*C35/(((1+C35)^C42)-1)*(C31)/C47/(C44)</f>
        <v>1.344191716288432E-3</v>
      </c>
      <c r="D74" s="65">
        <f t="shared" si="66"/>
        <v>1.3437695025302714E-3</v>
      </c>
      <c r="E74" s="65">
        <f t="shared" si="66"/>
        <v>1.343165496057823E-3</v>
      </c>
      <c r="F74" s="65">
        <f t="shared" si="66"/>
        <v>1.3423022375280494E-3</v>
      </c>
      <c r="G74" s="65">
        <f t="shared" si="66"/>
        <v>1.3410701810481582E-3</v>
      </c>
      <c r="H74" s="65">
        <f t="shared" si="66"/>
        <v>1.3393154303642525E-3</v>
      </c>
      <c r="I74" s="65">
        <f t="shared" si="66"/>
        <v>1.3368239359397552E-3</v>
      </c>
      <c r="J74" s="65">
        <f t="shared" si="66"/>
        <v>1.3333024479880559E-3</v>
      </c>
      <c r="K74" s="65">
        <f t="shared" si="66"/>
        <v>1.3283583424367757E-3</v>
      </c>
      <c r="L74" s="65">
        <f t="shared" si="66"/>
        <v>1.3214842409546043E-3</v>
      </c>
      <c r="M74" s="65">
        <f t="shared" si="66"/>
        <v>1.3120601049831952E-3</v>
      </c>
      <c r="N74" s="65">
        <f t="shared" si="66"/>
        <v>1.2993950760872054E-3</v>
      </c>
      <c r="O74" s="65">
        <f t="shared" si="66"/>
        <v>1.2828394366165034E-3</v>
      </c>
      <c r="P74" s="65">
        <f t="shared" si="66"/>
        <v>1.2619904069694208E-3</v>
      </c>
      <c r="Q74" s="65">
        <f t="shared" si="66"/>
        <v>1.2369721698644108E-3</v>
      </c>
      <c r="R74" s="65">
        <f t="shared" si="66"/>
        <v>1.2086822064761966E-3</v>
      </c>
      <c r="S74" s="65">
        <f t="shared" si="66"/>
        <v>1.1788166081980577E-3</v>
      </c>
      <c r="T74" s="65">
        <f t="shared" si="66"/>
        <v>1.1495387090319981E-3</v>
      </c>
      <c r="U74" s="65">
        <f t="shared" si="66"/>
        <v>1.1228864347779014E-3</v>
      </c>
      <c r="V74" s="65">
        <f t="shared" si="66"/>
        <v>1.1002357970187589E-3</v>
      </c>
      <c r="W74" s="65">
        <f t="shared" si="66"/>
        <v>1.0820966926730776E-3</v>
      </c>
      <c r="X74" s="65">
        <f t="shared" si="66"/>
        <v>1.0682557509864208E-3</v>
      </c>
      <c r="Y74" s="65">
        <f t="shared" si="66"/>
        <v>1.0580815488016001E-3</v>
      </c>
      <c r="Z74" s="65">
        <f t="shared" si="66"/>
        <v>1.0508071414262214E-3</v>
      </c>
      <c r="AA74" s="65">
        <f t="shared" si="66"/>
        <v>1.0457088561380199E-3</v>
      </c>
      <c r="AB74" s="65">
        <f t="shared" si="66"/>
        <v>1.0421856276387688E-3</v>
      </c>
      <c r="AC74" s="65">
        <f t="shared" si="66"/>
        <v>1.0397745068075209E-3</v>
      </c>
    </row>
    <row r="75" spans="1:29" x14ac:dyDescent="0.25">
      <c r="A75" s="30" t="str">
        <f t="shared" si="65"/>
        <v>Residual value (vehicle)</v>
      </c>
      <c r="B75" s="68">
        <f>((1+B35)^B42)*B35/(((1+B35)^B42)-1)*(B32)/B47/(B44)</f>
        <v>-6.7337961459558828E-5</v>
      </c>
      <c r="C75" s="68">
        <f t="shared" ref="C75:AC75" si="67">((1+C35)^C42)*C35/(((1+C35)^C42)-1)*(C32)/C47/(C44)</f>
        <v>-6.7372372244207035E-5</v>
      </c>
      <c r="D75" s="68">
        <f t="shared" si="67"/>
        <v>-6.7421630515992462E-5</v>
      </c>
      <c r="E75" s="68">
        <f t="shared" si="67"/>
        <v>-6.7492097937778083E-5</v>
      </c>
      <c r="F75" s="68">
        <f t="shared" si="67"/>
        <v>-6.7592811432918334E-5</v>
      </c>
      <c r="G75" s="68">
        <f t="shared" si="67"/>
        <v>-6.773655135557234E-5</v>
      </c>
      <c r="H75" s="68">
        <f t="shared" si="67"/>
        <v>-6.7941272268694643E-5</v>
      </c>
      <c r="I75" s="68">
        <f t="shared" si="67"/>
        <v>-6.8231946618219335E-5</v>
      </c>
      <c r="J75" s="68">
        <f t="shared" si="67"/>
        <v>-6.8642786879250924E-5</v>
      </c>
      <c r="K75" s="68">
        <f t="shared" si="67"/>
        <v>-6.9219599193566945E-5</v>
      </c>
      <c r="L75" s="68">
        <f t="shared" si="67"/>
        <v>-7.0021577699820272E-5</v>
      </c>
      <c r="M75" s="68">
        <f t="shared" si="67"/>
        <v>-7.1121060229817985E-5</v>
      </c>
      <c r="N75" s="68">
        <f t="shared" si="67"/>
        <v>-7.2598646934350151E-5</v>
      </c>
      <c r="O75" s="68">
        <f t="shared" si="67"/>
        <v>-7.4530138205932043E-5</v>
      </c>
      <c r="P75" s="68">
        <f t="shared" si="67"/>
        <v>-7.6962524998091712E-5</v>
      </c>
      <c r="Q75" s="68">
        <f t="shared" si="67"/>
        <v>-7.9881319327009486E-5</v>
      </c>
      <c r="R75" s="68">
        <f t="shared" si="67"/>
        <v>-8.3181815055634491E-5</v>
      </c>
      <c r="S75" s="68">
        <f t="shared" si="67"/>
        <v>-8.6666134854750698E-5</v>
      </c>
      <c r="T75" s="68">
        <f t="shared" si="67"/>
        <v>-9.008188975745766E-5</v>
      </c>
      <c r="U75" s="68">
        <f t="shared" si="67"/>
        <v>-9.3191321753768942E-5</v>
      </c>
      <c r="V75" s="68">
        <f t="shared" si="67"/>
        <v>-9.583389615900226E-5</v>
      </c>
      <c r="W75" s="68">
        <f t="shared" si="67"/>
        <v>-9.7950124999331722E-5</v>
      </c>
      <c r="X75" s="68">
        <f t="shared" si="67"/>
        <v>-9.9564901529441686E-5</v>
      </c>
      <c r="Y75" s="68">
        <f t="shared" si="67"/>
        <v>-1.0075189178433743E-4</v>
      </c>
      <c r="Z75" s="68">
        <f t="shared" si="67"/>
        <v>-1.0160057264479828E-4</v>
      </c>
      <c r="AA75" s="68">
        <f t="shared" si="67"/>
        <v>-1.0219537259508843E-4</v>
      </c>
      <c r="AB75" s="68">
        <f t="shared" si="67"/>
        <v>-1.0260641592000108E-4</v>
      </c>
      <c r="AC75" s="68">
        <f t="shared" si="67"/>
        <v>-1.0288771335031333E-4</v>
      </c>
    </row>
    <row r="76" spans="1:29" x14ac:dyDescent="0.25">
      <c r="A76" s="30" t="str">
        <f t="shared" si="65"/>
        <v>Capex costumization</v>
      </c>
      <c r="B76" s="66">
        <f>((1+B35)^B43)*B35/(((1+B35)^B43)-1)*(B33)/B47/(B44)</f>
        <v>6.8982996659853576E-5</v>
      </c>
      <c r="C76" s="66">
        <f t="shared" ref="C76:AC76" si="68">((1+C35)^C43)*C35/(((1+C35)^C43)-1)*(C33)/C47/(C44)</f>
        <v>6.8982996659853576E-5</v>
      </c>
      <c r="D76" s="66">
        <f t="shared" si="68"/>
        <v>6.8982996659853576E-5</v>
      </c>
      <c r="E76" s="66">
        <f t="shared" si="68"/>
        <v>6.8982996659853576E-5</v>
      </c>
      <c r="F76" s="66">
        <f t="shared" si="68"/>
        <v>6.8982996659853576E-5</v>
      </c>
      <c r="G76" s="66">
        <f t="shared" si="68"/>
        <v>6.8982996659853576E-5</v>
      </c>
      <c r="H76" s="66">
        <f t="shared" si="68"/>
        <v>6.8982996659853576E-5</v>
      </c>
      <c r="I76" s="66">
        <f t="shared" si="68"/>
        <v>6.8982996659853576E-5</v>
      </c>
      <c r="J76" s="66">
        <f t="shared" si="68"/>
        <v>6.8982996659853576E-5</v>
      </c>
      <c r="K76" s="66">
        <f t="shared" si="68"/>
        <v>6.8982996659853576E-5</v>
      </c>
      <c r="L76" s="66">
        <f t="shared" si="68"/>
        <v>6.8982996659853576E-5</v>
      </c>
      <c r="M76" s="66">
        <f t="shared" si="68"/>
        <v>6.8982996659853576E-5</v>
      </c>
      <c r="N76" s="66">
        <f t="shared" si="68"/>
        <v>6.8982996659853576E-5</v>
      </c>
      <c r="O76" s="66">
        <f t="shared" si="68"/>
        <v>6.8982996659853576E-5</v>
      </c>
      <c r="P76" s="66">
        <f t="shared" si="68"/>
        <v>6.8982996659853576E-5</v>
      </c>
      <c r="Q76" s="66">
        <f t="shared" si="68"/>
        <v>6.8982996659853576E-5</v>
      </c>
      <c r="R76" s="66">
        <f t="shared" si="68"/>
        <v>6.8982996659853576E-5</v>
      </c>
      <c r="S76" s="66">
        <f t="shared" si="68"/>
        <v>6.8982996659853576E-5</v>
      </c>
      <c r="T76" s="66">
        <f t="shared" si="68"/>
        <v>6.8982996659853576E-5</v>
      </c>
      <c r="U76" s="66">
        <f t="shared" si="68"/>
        <v>6.8982996659853576E-5</v>
      </c>
      <c r="V76" s="66">
        <f t="shared" si="68"/>
        <v>6.8982996659853576E-5</v>
      </c>
      <c r="W76" s="66">
        <f t="shared" si="68"/>
        <v>6.8982996659853576E-5</v>
      </c>
      <c r="X76" s="66">
        <f t="shared" si="68"/>
        <v>6.8982996659853576E-5</v>
      </c>
      <c r="Y76" s="66">
        <f t="shared" si="68"/>
        <v>6.8982996659853576E-5</v>
      </c>
      <c r="Z76" s="66">
        <f t="shared" si="68"/>
        <v>6.8982996659853576E-5</v>
      </c>
      <c r="AA76" s="66">
        <f t="shared" si="68"/>
        <v>6.8982996659853576E-5</v>
      </c>
      <c r="AB76" s="66">
        <f t="shared" si="68"/>
        <v>6.8982996659853576E-5</v>
      </c>
      <c r="AC76" s="66">
        <f t="shared" si="68"/>
        <v>6.8982996659853576E-5</v>
      </c>
    </row>
    <row r="77" spans="1:29" x14ac:dyDescent="0.25">
      <c r="A77" s="30" t="str">
        <f t="shared" si="65"/>
        <v>Residual value (costumization)</v>
      </c>
      <c r="B77" s="69">
        <f>((1+B35)^B43)*B35/(((1+B35)^B43)-1)*(B34)/B47/(B44)</f>
        <v>-6.8982996659853564E-6</v>
      </c>
      <c r="C77" s="69">
        <f t="shared" ref="C77:AC77" si="69">((1+C35)^C43)*C35/(((1+C35)^C43)-1)*(C34)/C47/(C44)</f>
        <v>-6.8982996659853564E-6</v>
      </c>
      <c r="D77" s="69">
        <f t="shared" si="69"/>
        <v>-6.8982996659853564E-6</v>
      </c>
      <c r="E77" s="69">
        <f t="shared" si="69"/>
        <v>-6.8982996659853564E-6</v>
      </c>
      <c r="F77" s="69">
        <f t="shared" si="69"/>
        <v>-6.8982996659853564E-6</v>
      </c>
      <c r="G77" s="69">
        <f t="shared" si="69"/>
        <v>-6.8982996659853564E-6</v>
      </c>
      <c r="H77" s="69">
        <f t="shared" si="69"/>
        <v>-6.8982996659853564E-6</v>
      </c>
      <c r="I77" s="69">
        <f t="shared" si="69"/>
        <v>-6.8982996659853564E-6</v>
      </c>
      <c r="J77" s="69">
        <f t="shared" si="69"/>
        <v>-6.8982996659853564E-6</v>
      </c>
      <c r="K77" s="69">
        <f t="shared" si="69"/>
        <v>-6.8982996659853564E-6</v>
      </c>
      <c r="L77" s="69">
        <f t="shared" si="69"/>
        <v>-6.8982996659853564E-6</v>
      </c>
      <c r="M77" s="69">
        <f t="shared" si="69"/>
        <v>-6.8982996659853564E-6</v>
      </c>
      <c r="N77" s="69">
        <f t="shared" si="69"/>
        <v>-6.8982996659853564E-6</v>
      </c>
      <c r="O77" s="69">
        <f t="shared" si="69"/>
        <v>-6.8982996659853564E-6</v>
      </c>
      <c r="P77" s="69">
        <f t="shared" si="69"/>
        <v>-6.8982996659853564E-6</v>
      </c>
      <c r="Q77" s="69">
        <f t="shared" si="69"/>
        <v>-6.8982996659853564E-6</v>
      </c>
      <c r="R77" s="69">
        <f t="shared" si="69"/>
        <v>-6.8982996659853564E-6</v>
      </c>
      <c r="S77" s="69">
        <f t="shared" si="69"/>
        <v>-6.8982996659853564E-6</v>
      </c>
      <c r="T77" s="69">
        <f t="shared" si="69"/>
        <v>-6.8982996659853564E-6</v>
      </c>
      <c r="U77" s="69">
        <f t="shared" si="69"/>
        <v>-6.8982996659853564E-6</v>
      </c>
      <c r="V77" s="69">
        <f t="shared" si="69"/>
        <v>-6.8982996659853564E-6</v>
      </c>
      <c r="W77" s="69">
        <f t="shared" si="69"/>
        <v>-6.8982996659853564E-6</v>
      </c>
      <c r="X77" s="69">
        <f t="shared" si="69"/>
        <v>-6.8982996659853564E-6</v>
      </c>
      <c r="Y77" s="69">
        <f t="shared" si="69"/>
        <v>-6.8982996659853564E-6</v>
      </c>
      <c r="Z77" s="69">
        <f t="shared" si="69"/>
        <v>-6.8982996659853564E-6</v>
      </c>
      <c r="AA77" s="69">
        <f t="shared" si="69"/>
        <v>-6.8982996659853564E-6</v>
      </c>
      <c r="AB77" s="69">
        <f t="shared" si="69"/>
        <v>-6.8982996659853564E-6</v>
      </c>
      <c r="AC77" s="69">
        <f t="shared" si="69"/>
        <v>-6.8982996659853564E-6</v>
      </c>
    </row>
    <row r="78" spans="1:29" x14ac:dyDescent="0.25">
      <c r="A78" s="30" t="str">
        <f t="shared" si="65"/>
        <v>Opex fix (admin, crew, insurance)</v>
      </c>
      <c r="B78" s="66">
        <f>B36/B47/(B44)</f>
        <v>1.0654632223259673E-3</v>
      </c>
      <c r="C78" s="66">
        <f t="shared" ref="C78:AC78" si="70">C36/C47/(C44)</f>
        <v>1.0654632223259673E-3</v>
      </c>
      <c r="D78" s="66">
        <f t="shared" si="70"/>
        <v>1.0654632223259673E-3</v>
      </c>
      <c r="E78" s="66">
        <f t="shared" si="70"/>
        <v>1.0654632223259673E-3</v>
      </c>
      <c r="F78" s="66">
        <f t="shared" si="70"/>
        <v>1.0654632223259673E-3</v>
      </c>
      <c r="G78" s="66">
        <f t="shared" si="70"/>
        <v>1.0654632223259673E-3</v>
      </c>
      <c r="H78" s="66">
        <f t="shared" si="70"/>
        <v>1.0654632223259673E-3</v>
      </c>
      <c r="I78" s="66">
        <f t="shared" si="70"/>
        <v>1.0654632223259673E-3</v>
      </c>
      <c r="J78" s="66">
        <f t="shared" si="70"/>
        <v>1.0654632223259673E-3</v>
      </c>
      <c r="K78" s="66">
        <f t="shared" si="70"/>
        <v>1.0654632223259673E-3</v>
      </c>
      <c r="L78" s="66">
        <f t="shared" si="70"/>
        <v>1.0654632223259673E-3</v>
      </c>
      <c r="M78" s="66">
        <f t="shared" si="70"/>
        <v>1.0654632223259673E-3</v>
      </c>
      <c r="N78" s="66">
        <f t="shared" si="70"/>
        <v>1.0654632223259673E-3</v>
      </c>
      <c r="O78" s="66">
        <f t="shared" si="70"/>
        <v>1.0654632223259673E-3</v>
      </c>
      <c r="P78" s="66">
        <f t="shared" si="70"/>
        <v>1.0654632223259673E-3</v>
      </c>
      <c r="Q78" s="66">
        <f t="shared" si="70"/>
        <v>1.0654632223259673E-3</v>
      </c>
      <c r="R78" s="66">
        <f t="shared" si="70"/>
        <v>1.0654632223259673E-3</v>
      </c>
      <c r="S78" s="66">
        <f t="shared" si="70"/>
        <v>1.0654632223259673E-3</v>
      </c>
      <c r="T78" s="66">
        <f t="shared" si="70"/>
        <v>1.0654632223259673E-3</v>
      </c>
      <c r="U78" s="66">
        <f t="shared" si="70"/>
        <v>1.0654632223259673E-3</v>
      </c>
      <c r="V78" s="66">
        <f t="shared" si="70"/>
        <v>1.0654632223259673E-3</v>
      </c>
      <c r="W78" s="66">
        <f t="shared" si="70"/>
        <v>1.0654632223259673E-3</v>
      </c>
      <c r="X78" s="66">
        <f t="shared" si="70"/>
        <v>1.0654632223259673E-3</v>
      </c>
      <c r="Y78" s="66">
        <f t="shared" si="70"/>
        <v>1.0654632223259673E-3</v>
      </c>
      <c r="Z78" s="66">
        <f t="shared" si="70"/>
        <v>1.0654632223259673E-3</v>
      </c>
      <c r="AA78" s="66">
        <f t="shared" si="70"/>
        <v>1.0654632223259673E-3</v>
      </c>
      <c r="AB78" s="66">
        <f t="shared" si="70"/>
        <v>1.0654632223259673E-3</v>
      </c>
      <c r="AC78" s="66">
        <f t="shared" si="70"/>
        <v>1.0654632223259673E-3</v>
      </c>
    </row>
    <row r="79" spans="1:29" x14ac:dyDescent="0.25">
      <c r="A79" s="30" t="str">
        <f t="shared" si="65"/>
        <v>Opex maintenance &amp; repair</v>
      </c>
      <c r="B79" s="66">
        <f>B37/B47/(B44)</f>
        <v>4.305425874053325E-4</v>
      </c>
      <c r="C79" s="66">
        <f t="shared" ref="C79:AC79" si="71">C37/C47/(C44)</f>
        <v>4.305425874053325E-4</v>
      </c>
      <c r="D79" s="66">
        <f t="shared" si="71"/>
        <v>4.305425874053325E-4</v>
      </c>
      <c r="E79" s="66">
        <f t="shared" si="71"/>
        <v>4.305425874053325E-4</v>
      </c>
      <c r="F79" s="66">
        <f t="shared" si="71"/>
        <v>4.305425874053325E-4</v>
      </c>
      <c r="G79" s="66">
        <f t="shared" si="71"/>
        <v>4.305425874053325E-4</v>
      </c>
      <c r="H79" s="66">
        <f t="shared" si="71"/>
        <v>4.305425874053325E-4</v>
      </c>
      <c r="I79" s="66">
        <f t="shared" si="71"/>
        <v>4.305425874053325E-4</v>
      </c>
      <c r="J79" s="66">
        <f t="shared" si="71"/>
        <v>4.305425874053325E-4</v>
      </c>
      <c r="K79" s="66">
        <f t="shared" si="71"/>
        <v>4.305425874053325E-4</v>
      </c>
      <c r="L79" s="66">
        <f t="shared" si="71"/>
        <v>4.305425874053325E-4</v>
      </c>
      <c r="M79" s="66">
        <f t="shared" si="71"/>
        <v>4.305425874053325E-4</v>
      </c>
      <c r="N79" s="66">
        <f t="shared" si="71"/>
        <v>4.305425874053325E-4</v>
      </c>
      <c r="O79" s="66">
        <f t="shared" si="71"/>
        <v>4.305425874053325E-4</v>
      </c>
      <c r="P79" s="66">
        <f t="shared" si="71"/>
        <v>4.305425874053325E-4</v>
      </c>
      <c r="Q79" s="66">
        <f t="shared" si="71"/>
        <v>4.305425874053325E-4</v>
      </c>
      <c r="R79" s="66">
        <f t="shared" si="71"/>
        <v>4.305425874053325E-4</v>
      </c>
      <c r="S79" s="66">
        <f t="shared" si="71"/>
        <v>4.305425874053325E-4</v>
      </c>
      <c r="T79" s="66">
        <f t="shared" si="71"/>
        <v>4.305425874053325E-4</v>
      </c>
      <c r="U79" s="66">
        <f t="shared" si="71"/>
        <v>4.305425874053325E-4</v>
      </c>
      <c r="V79" s="66">
        <f t="shared" si="71"/>
        <v>4.305425874053325E-4</v>
      </c>
      <c r="W79" s="66">
        <f t="shared" si="71"/>
        <v>4.305425874053325E-4</v>
      </c>
      <c r="X79" s="66">
        <f t="shared" si="71"/>
        <v>4.305425874053325E-4</v>
      </c>
      <c r="Y79" s="66">
        <f t="shared" si="71"/>
        <v>4.305425874053325E-4</v>
      </c>
      <c r="Z79" s="66">
        <f t="shared" si="71"/>
        <v>4.305425874053325E-4</v>
      </c>
      <c r="AA79" s="66">
        <f t="shared" si="71"/>
        <v>4.305425874053325E-4</v>
      </c>
      <c r="AB79" s="66">
        <f t="shared" si="71"/>
        <v>4.305425874053325E-4</v>
      </c>
      <c r="AC79" s="66">
        <f t="shared" si="71"/>
        <v>4.305425874053325E-4</v>
      </c>
    </row>
    <row r="80" spans="1:29" x14ac:dyDescent="0.25">
      <c r="A80" s="30" t="str">
        <f t="shared" si="65"/>
        <v>Opex var (mode-fees)</v>
      </c>
      <c r="B80" s="66">
        <f>B38*B47/B47/(B44)</f>
        <v>8.9502842587904882E-5</v>
      </c>
      <c r="C80" s="66">
        <f t="shared" ref="C80:AC80" si="72">C38*C47/C47/(C44)</f>
        <v>8.9502842587904882E-5</v>
      </c>
      <c r="D80" s="66">
        <f t="shared" si="72"/>
        <v>8.9502842587904882E-5</v>
      </c>
      <c r="E80" s="66">
        <f t="shared" si="72"/>
        <v>8.9502842587904882E-5</v>
      </c>
      <c r="F80" s="66">
        <f t="shared" si="72"/>
        <v>8.9502842587904882E-5</v>
      </c>
      <c r="G80" s="66">
        <f t="shared" si="72"/>
        <v>8.9502842587904882E-5</v>
      </c>
      <c r="H80" s="66">
        <f t="shared" si="72"/>
        <v>8.9502842587904882E-5</v>
      </c>
      <c r="I80" s="66">
        <f t="shared" si="72"/>
        <v>8.9502842587904882E-5</v>
      </c>
      <c r="J80" s="66">
        <f t="shared" si="72"/>
        <v>8.9502842587904882E-5</v>
      </c>
      <c r="K80" s="66">
        <f t="shared" si="72"/>
        <v>8.9502842587904882E-5</v>
      </c>
      <c r="L80" s="66">
        <f t="shared" si="72"/>
        <v>8.9502842587904882E-5</v>
      </c>
      <c r="M80" s="66">
        <f t="shared" si="72"/>
        <v>8.9502842587904882E-5</v>
      </c>
      <c r="N80" s="66">
        <f t="shared" si="72"/>
        <v>8.9502842587904882E-5</v>
      </c>
      <c r="O80" s="66">
        <f t="shared" si="72"/>
        <v>8.9502842587904882E-5</v>
      </c>
      <c r="P80" s="66">
        <f t="shared" si="72"/>
        <v>8.9502842587904882E-5</v>
      </c>
      <c r="Q80" s="66">
        <f t="shared" si="72"/>
        <v>8.9502842587904882E-5</v>
      </c>
      <c r="R80" s="66">
        <f t="shared" si="72"/>
        <v>8.9502842587904882E-5</v>
      </c>
      <c r="S80" s="66">
        <f t="shared" si="72"/>
        <v>8.9502842587904882E-5</v>
      </c>
      <c r="T80" s="66">
        <f t="shared" si="72"/>
        <v>8.9502842587904882E-5</v>
      </c>
      <c r="U80" s="66">
        <f t="shared" si="72"/>
        <v>8.9502842587904882E-5</v>
      </c>
      <c r="V80" s="66">
        <f t="shared" si="72"/>
        <v>8.9502842587904882E-5</v>
      </c>
      <c r="W80" s="66">
        <f t="shared" si="72"/>
        <v>8.9502842587904882E-5</v>
      </c>
      <c r="X80" s="66">
        <f t="shared" si="72"/>
        <v>8.9502842587904882E-5</v>
      </c>
      <c r="Y80" s="66">
        <f t="shared" si="72"/>
        <v>8.9502842587904882E-5</v>
      </c>
      <c r="Z80" s="66">
        <f t="shared" si="72"/>
        <v>8.9502842587904882E-5</v>
      </c>
      <c r="AA80" s="66">
        <f t="shared" si="72"/>
        <v>8.9502842587904882E-5</v>
      </c>
      <c r="AB80" s="66">
        <f t="shared" si="72"/>
        <v>8.9502842587904882E-5</v>
      </c>
      <c r="AC80" s="66">
        <f t="shared" si="72"/>
        <v>8.9502842587904882E-5</v>
      </c>
    </row>
    <row r="81" spans="1:29" x14ac:dyDescent="0.25">
      <c r="A81" s="30" t="str">
        <f t="shared" si="65"/>
        <v>Fuel Cost</v>
      </c>
      <c r="B81" s="66">
        <f>B39*B40*B47/B47/(B44)</f>
        <v>2.6447470892304818E-2</v>
      </c>
      <c r="C81" s="66">
        <f t="shared" ref="C81:AC81" si="73">C39*C40*C47/C47/(C44)</f>
        <v>2.6426908566753161E-2</v>
      </c>
      <c r="D81" s="66">
        <f t="shared" si="73"/>
        <v>2.6397478557982218E-2</v>
      </c>
      <c r="E81" s="66">
        <f t="shared" si="73"/>
        <v>2.6355386077260078E-2</v>
      </c>
      <c r="F81" s="66">
        <f t="shared" si="73"/>
        <v>2.6295245467607312E-2</v>
      </c>
      <c r="G81" s="66">
        <f t="shared" si="73"/>
        <v>2.6209450205638828E-2</v>
      </c>
      <c r="H81" s="66">
        <f t="shared" si="73"/>
        <v>2.6087334634489406E-2</v>
      </c>
      <c r="I81" s="66">
        <f t="shared" si="73"/>
        <v>2.5914105335127887E-2</v>
      </c>
      <c r="J81" s="66">
        <f t="shared" si="73"/>
        <v>2.5669577211867009E-2</v>
      </c>
      <c r="K81" s="66">
        <f t="shared" si="73"/>
        <v>2.5326886475952576E-2</v>
      </c>
      <c r="L81" s="66">
        <f t="shared" si="73"/>
        <v>2.4851629900758964E-2</v>
      </c>
      <c r="M81" s="66">
        <f t="shared" si="73"/>
        <v>2.4202354741507264E-2</v>
      </c>
      <c r="N81" s="66">
        <f t="shared" si="73"/>
        <v>2.3333958242089507E-2</v>
      </c>
      <c r="O81" s="66">
        <f t="shared" si="73"/>
        <v>2.2205989369190961E-2</v>
      </c>
      <c r="P81" s="66">
        <f t="shared" si="73"/>
        <v>2.079709880546295E-2</v>
      </c>
      <c r="Q81" s="66">
        <f t="shared" si="73"/>
        <v>1.9123532981653774E-2</v>
      </c>
      <c r="R81" s="66">
        <f t="shared" si="73"/>
        <v>1.7253532537418889E-2</v>
      </c>
      <c r="S81" s="66">
        <f t="shared" si="73"/>
        <v>1.530520591707072E-2</v>
      </c>
      <c r="T81" s="66">
        <f t="shared" si="73"/>
        <v>1.342096578561215E-2</v>
      </c>
      <c r="U81" s="66">
        <f t="shared" si="73"/>
        <v>1.1727867879060591E-2</v>
      </c>
      <c r="V81" s="66">
        <f t="shared" si="73"/>
        <v>1.0305580567023331E-2</v>
      </c>
      <c r="W81" s="66">
        <f t="shared" si="73"/>
        <v>9.1775845387704353E-3</v>
      </c>
      <c r="X81" s="66">
        <f t="shared" si="73"/>
        <v>8.323455015144551E-3</v>
      </c>
      <c r="Y81" s="66">
        <f t="shared" si="73"/>
        <v>7.6992343221792357E-3</v>
      </c>
      <c r="Z81" s="66">
        <f t="shared" si="73"/>
        <v>7.2548128498131879E-3</v>
      </c>
      <c r="AA81" s="66">
        <f t="shared" si="73"/>
        <v>6.9442769569968699E-3</v>
      </c>
      <c r="AB81" s="66">
        <f t="shared" si="73"/>
        <v>6.7301292213014213E-3</v>
      </c>
      <c r="AC81" s="66">
        <f t="shared" si="73"/>
        <v>6.5837900060073855E-3</v>
      </c>
    </row>
    <row r="82" spans="1:29" x14ac:dyDescent="0.25">
      <c r="A82" s="59" t="str">
        <f>A45</f>
        <v>Market failure (av. utilization)</v>
      </c>
      <c r="B82" s="66">
        <f t="shared" ref="B82:AC82" si="74">B71/B45-B71/B44</f>
        <v>2.8233617014170789E-2</v>
      </c>
      <c r="C82" s="66">
        <f t="shared" si="74"/>
        <v>2.8213544610052536E-2</v>
      </c>
      <c r="D82" s="66">
        <f t="shared" si="74"/>
        <v>2.8184815736341871E-2</v>
      </c>
      <c r="E82" s="66">
        <f t="shared" si="74"/>
        <v>2.814372591720065E-2</v>
      </c>
      <c r="F82" s="66">
        <f t="shared" si="74"/>
        <v>2.8085017593627984E-2</v>
      </c>
      <c r="G82" s="66">
        <f t="shared" si="74"/>
        <v>2.8001265008134244E-2</v>
      </c>
      <c r="H82" s="66">
        <f t="shared" si="74"/>
        <v>2.7882055653338633E-2</v>
      </c>
      <c r="I82" s="66">
        <f t="shared" si="74"/>
        <v>2.7712946595718213E-2</v>
      </c>
      <c r="J82" s="66">
        <f t="shared" si="74"/>
        <v>2.7474229691361214E-2</v>
      </c>
      <c r="K82" s="66">
        <f t="shared" si="74"/>
        <v>2.7139673396552953E-2</v>
      </c>
      <c r="L82" s="66">
        <f t="shared" si="74"/>
        <v>2.6675679276868251E-2</v>
      </c>
      <c r="M82" s="66">
        <f t="shared" si="74"/>
        <v>2.6041754960987814E-2</v>
      </c>
      <c r="N82" s="66">
        <f t="shared" si="74"/>
        <v>2.5193825223029074E-2</v>
      </c>
      <c r="O82" s="66">
        <f t="shared" si="74"/>
        <v>2.4092328278354554E-2</v>
      </c>
      <c r="P82" s="66">
        <f t="shared" si="74"/>
        <v>2.2716319905252681E-2</v>
      </c>
      <c r="Q82" s="66">
        <f t="shared" si="74"/>
        <v>2.1081542652175975E-2</v>
      </c>
      <c r="R82" s="66">
        <f t="shared" si="74"/>
        <v>1.9254523941112548E-2</v>
      </c>
      <c r="S82" s="66">
        <f t="shared" si="74"/>
        <v>1.7350560208115578E-2</v>
      </c>
      <c r="T82" s="66">
        <f t="shared" si="74"/>
        <v>1.5508800296530494E-2</v>
      </c>
      <c r="U82" s="66">
        <f t="shared" si="74"/>
        <v>1.3853503805799187E-2</v>
      </c>
      <c r="V82" s="66">
        <f t="shared" si="74"/>
        <v>1.2462691145291733E-2</v>
      </c>
      <c r="W82" s="66">
        <f t="shared" si="74"/>
        <v>1.1359469249007293E-2</v>
      </c>
      <c r="X82" s="66">
        <f t="shared" si="74"/>
        <v>1.0523985389197688E-2</v>
      </c>
      <c r="Y82" s="66">
        <f t="shared" si="74"/>
        <v>9.9133282836124641E-3</v>
      </c>
      <c r="Z82" s="66">
        <f t="shared" si="74"/>
        <v>9.478530568524374E-3</v>
      </c>
      <c r="AA82" s="66">
        <f t="shared" si="74"/>
        <v>9.174702726863871E-3</v>
      </c>
      <c r="AB82" s="66">
        <f t="shared" si="74"/>
        <v>8.9651729549332614E-3</v>
      </c>
      <c r="AC82" s="66">
        <f t="shared" si="74"/>
        <v>8.8219856991641598E-3</v>
      </c>
    </row>
    <row r="83" spans="1:29" x14ac:dyDescent="0.25">
      <c r="A83" s="59" t="str">
        <f>A46</f>
        <v>Payload loss (fuel)</v>
      </c>
      <c r="B83" s="66">
        <f>B71/(B44-B46)-B71/B44</f>
        <v>1.2244170643900612E-3</v>
      </c>
      <c r="C83" s="66">
        <f t="shared" ref="C83:AC83" si="75">C71/(C44-C46)-C71/C44</f>
        <v>1.2235465774767702E-3</v>
      </c>
      <c r="D83" s="66">
        <f t="shared" si="75"/>
        <v>1.2223006824433995E-3</v>
      </c>
      <c r="E83" s="66">
        <f t="shared" si="75"/>
        <v>1.2205187260010478E-3</v>
      </c>
      <c r="F83" s="66">
        <f t="shared" si="75"/>
        <v>1.2179727017644811E-3</v>
      </c>
      <c r="G83" s="66">
        <f t="shared" si="75"/>
        <v>1.2143405743323503E-3</v>
      </c>
      <c r="H83" s="66">
        <f t="shared" si="75"/>
        <v>1.2091707808845852E-3</v>
      </c>
      <c r="I83" s="66">
        <f t="shared" si="75"/>
        <v>1.2018369697122666E-3</v>
      </c>
      <c r="J83" s="66">
        <f t="shared" si="75"/>
        <v>1.1914844509008683E-3</v>
      </c>
      <c r="K83" s="66">
        <f t="shared" si="75"/>
        <v>1.1769756319933676E-3</v>
      </c>
      <c r="L83" s="66">
        <f t="shared" si="75"/>
        <v>1.1568534380274505E-3</v>
      </c>
      <c r="M83" s="66">
        <f t="shared" si="75"/>
        <v>1.1293618222877368E-3</v>
      </c>
      <c r="N83" s="66">
        <f t="shared" si="75"/>
        <v>1.0925893591619724E-3</v>
      </c>
      <c r="O83" s="66">
        <f t="shared" si="75"/>
        <v>1.0448203590102748E-3</v>
      </c>
      <c r="P83" s="66">
        <f t="shared" si="75"/>
        <v>9.8514652650330548E-4</v>
      </c>
      <c r="Q83" s="66">
        <f t="shared" si="75"/>
        <v>9.1425057420150765E-4</v>
      </c>
      <c r="R83" s="66">
        <f t="shared" si="75"/>
        <v>8.3501761989518766E-4</v>
      </c>
      <c r="S83" s="66">
        <f t="shared" si="75"/>
        <v>7.5244776412746253E-4</v>
      </c>
      <c r="T83" s="66">
        <f t="shared" si="75"/>
        <v>6.7257552306382307E-4</v>
      </c>
      <c r="U83" s="66">
        <f t="shared" si="75"/>
        <v>6.0078970586373986E-4</v>
      </c>
      <c r="V83" s="66">
        <f t="shared" si="75"/>
        <v>5.4047385068867193E-4</v>
      </c>
      <c r="W83" s="66">
        <f t="shared" si="75"/>
        <v>4.9263004396205012E-4</v>
      </c>
      <c r="X83" s="66">
        <f t="shared" si="75"/>
        <v>4.5639732555194032E-4</v>
      </c>
      <c r="Y83" s="66">
        <f t="shared" si="75"/>
        <v>4.2991474699339768E-4</v>
      </c>
      <c r="Z83" s="66">
        <f t="shared" si="75"/>
        <v>4.1105872363498414E-4</v>
      </c>
      <c r="AA83" s="66">
        <f t="shared" si="75"/>
        <v>3.9788251621603564E-4</v>
      </c>
      <c r="AB83" s="66">
        <f t="shared" si="75"/>
        <v>3.8879576590271706E-4</v>
      </c>
      <c r="AC83" s="66">
        <f t="shared" si="75"/>
        <v>3.8258611450456802E-4</v>
      </c>
    </row>
    <row r="84" spans="1:29" ht="15.75" thickBot="1" x14ac:dyDescent="0.3">
      <c r="A84" s="59" t="str">
        <f>A21</f>
        <v>Emission Cost</v>
      </c>
      <c r="B84" s="68">
        <f>B41*B47/B47/(B44)</f>
        <v>0</v>
      </c>
      <c r="C84" s="68">
        <f t="shared" ref="C84:AC84" si="76">C41*C47/C47/(C44)</f>
        <v>0</v>
      </c>
      <c r="D84" s="68">
        <f t="shared" si="76"/>
        <v>0</v>
      </c>
      <c r="E84" s="68">
        <f t="shared" si="76"/>
        <v>0</v>
      </c>
      <c r="F84" s="68">
        <f t="shared" si="76"/>
        <v>0</v>
      </c>
      <c r="G84" s="68">
        <f t="shared" si="76"/>
        <v>0</v>
      </c>
      <c r="H84" s="68">
        <f t="shared" si="76"/>
        <v>0</v>
      </c>
      <c r="I84" s="68">
        <f t="shared" si="76"/>
        <v>0</v>
      </c>
      <c r="J84" s="68">
        <f t="shared" si="76"/>
        <v>0</v>
      </c>
      <c r="K84" s="68">
        <f t="shared" si="76"/>
        <v>0</v>
      </c>
      <c r="L84" s="68">
        <f t="shared" si="76"/>
        <v>0</v>
      </c>
      <c r="M84" s="68">
        <f t="shared" si="76"/>
        <v>0</v>
      </c>
      <c r="N84" s="68">
        <f t="shared" si="76"/>
        <v>0</v>
      </c>
      <c r="O84" s="68">
        <f t="shared" si="76"/>
        <v>0</v>
      </c>
      <c r="P84" s="68">
        <f t="shared" si="76"/>
        <v>0</v>
      </c>
      <c r="Q84" s="68">
        <f t="shared" si="76"/>
        <v>0</v>
      </c>
      <c r="R84" s="68">
        <f t="shared" si="76"/>
        <v>0</v>
      </c>
      <c r="S84" s="68">
        <f t="shared" si="76"/>
        <v>0</v>
      </c>
      <c r="T84" s="68">
        <f t="shared" si="76"/>
        <v>0</v>
      </c>
      <c r="U84" s="68">
        <f t="shared" si="76"/>
        <v>0</v>
      </c>
      <c r="V84" s="68">
        <f t="shared" si="76"/>
        <v>0</v>
      </c>
      <c r="W84" s="68">
        <f t="shared" si="76"/>
        <v>0</v>
      </c>
      <c r="X84" s="68">
        <f t="shared" si="76"/>
        <v>0</v>
      </c>
      <c r="Y84" s="68">
        <f t="shared" si="76"/>
        <v>0</v>
      </c>
      <c r="Z84" s="68">
        <f t="shared" si="76"/>
        <v>0</v>
      </c>
      <c r="AA84" s="68">
        <f t="shared" si="76"/>
        <v>0</v>
      </c>
      <c r="AB84" s="68">
        <f t="shared" si="76"/>
        <v>0</v>
      </c>
      <c r="AC84" s="68">
        <f t="shared" si="76"/>
        <v>0</v>
      </c>
    </row>
    <row r="85" spans="1:29" ht="15.75" thickBot="1" x14ac:dyDescent="0.3">
      <c r="A85" s="31" t="s">
        <v>210</v>
      </c>
      <c r="B85" s="67">
        <f>B74+B75+B76+B77+B78+B79+B80+B81+B82+B83+B84</f>
        <v>5.8830247024590311E-2</v>
      </c>
      <c r="C85" s="67">
        <f t="shared" ref="C85:AC85" si="77">C74+C75+C76+C77+C78+C79+C80+C81+C82+C83+C84</f>
        <v>5.8788412447639771E-2</v>
      </c>
      <c r="D85" s="67">
        <f t="shared" si="77"/>
        <v>5.8728536198094844E-2</v>
      </c>
      <c r="E85" s="67">
        <f t="shared" si="77"/>
        <v>5.8642897467894896E-2</v>
      </c>
      <c r="F85" s="67">
        <f t="shared" si="77"/>
        <v>5.8520538538407982E-2</v>
      </c>
      <c r="G85" s="67">
        <f t="shared" si="77"/>
        <v>5.8345982767111088E-2</v>
      </c>
      <c r="H85" s="67">
        <f t="shared" si="77"/>
        <v>5.8097528576121257E-2</v>
      </c>
      <c r="I85" s="67">
        <f t="shared" si="77"/>
        <v>5.7745074239192978E-2</v>
      </c>
      <c r="J85" s="67">
        <f t="shared" si="77"/>
        <v>5.724754436455097E-2</v>
      </c>
      <c r="K85" s="67">
        <f t="shared" si="77"/>
        <v>5.6550267597055184E-2</v>
      </c>
      <c r="L85" s="67">
        <f t="shared" si="77"/>
        <v>5.5583218628222519E-2</v>
      </c>
      <c r="M85" s="67">
        <f t="shared" si="77"/>
        <v>5.4262003918849264E-2</v>
      </c>
      <c r="N85" s="67">
        <f t="shared" si="77"/>
        <v>5.2494762602746478E-2</v>
      </c>
      <c r="O85" s="67">
        <f t="shared" si="77"/>
        <v>5.019904065427943E-2</v>
      </c>
      <c r="P85" s="67">
        <f t="shared" si="77"/>
        <v>4.7331186468503338E-2</v>
      </c>
      <c r="Q85" s="67">
        <f t="shared" si="77"/>
        <v>4.3924010407881728E-2</v>
      </c>
      <c r="R85" s="67">
        <f t="shared" si="77"/>
        <v>4.0116167839160263E-2</v>
      </c>
      <c r="S85" s="67">
        <f t="shared" si="77"/>
        <v>3.6147957711970144E-2</v>
      </c>
      <c r="T85" s="67">
        <f t="shared" si="77"/>
        <v>3.2309391773794077E-2</v>
      </c>
      <c r="U85" s="67">
        <f t="shared" si="77"/>
        <v>2.8859449853060725E-2</v>
      </c>
      <c r="V85" s="67">
        <f t="shared" si="77"/>
        <v>2.5960740813176564E-2</v>
      </c>
      <c r="W85" s="67">
        <f t="shared" si="77"/>
        <v>2.3661423748726595E-2</v>
      </c>
      <c r="X85" s="67">
        <f t="shared" si="77"/>
        <v>2.1920121928664233E-2</v>
      </c>
      <c r="Y85" s="67">
        <f t="shared" si="77"/>
        <v>2.0647400359115432E-2</v>
      </c>
      <c r="Z85" s="67">
        <f t="shared" si="77"/>
        <v>1.9741202060067041E-2</v>
      </c>
      <c r="AA85" s="67">
        <f t="shared" si="77"/>
        <v>1.9107969032932784E-2</v>
      </c>
      <c r="AB85" s="67">
        <f t="shared" si="77"/>
        <v>1.8671270503169239E-2</v>
      </c>
      <c r="AC85" s="67">
        <f t="shared" si="77"/>
        <v>1.8372841962446394E-2</v>
      </c>
    </row>
    <row r="87" spans="1:29" x14ac:dyDescent="0.25">
      <c r="B87" s="40"/>
    </row>
    <row r="107" spans="1:2" s="3" customFormat="1" ht="21" x14ac:dyDescent="0.35">
      <c r="A107" s="2" t="str">
        <f>'Parameter Input'!A153</f>
        <v>Short-sea: Container</v>
      </c>
    </row>
    <row r="108" spans="1:2" s="3" customFormat="1" ht="21" x14ac:dyDescent="0.35">
      <c r="A108" s="2" t="s">
        <v>187</v>
      </c>
    </row>
    <row r="109" spans="1:2" x14ac:dyDescent="0.25">
      <c r="A109" s="33" t="s">
        <v>195</v>
      </c>
    </row>
    <row r="110" spans="1:2" x14ac:dyDescent="0.25">
      <c r="A110" s="33" t="s">
        <v>196</v>
      </c>
    </row>
    <row r="111" spans="1:2" ht="15.75" thickBot="1" x14ac:dyDescent="0.3">
      <c r="A111" s="34" t="s">
        <v>197</v>
      </c>
      <c r="B111" s="34"/>
    </row>
    <row r="112" spans="1:2" ht="15.75" thickBot="1" x14ac:dyDescent="0.3">
      <c r="A112" s="39" t="s">
        <v>198</v>
      </c>
      <c r="B112" s="35"/>
    </row>
    <row r="113" spans="1:44" ht="15.75" thickBot="1" x14ac:dyDescent="0.3">
      <c r="A113" s="38" t="s">
        <v>199</v>
      </c>
      <c r="B113" s="36"/>
    </row>
    <row r="114" spans="1:44" ht="15.75" thickBot="1" x14ac:dyDescent="0.3"/>
    <row r="115" spans="1:44" x14ac:dyDescent="0.25">
      <c r="A115" s="5" t="s">
        <v>200</v>
      </c>
      <c r="B115" s="6">
        <v>2023</v>
      </c>
      <c r="C115" s="6">
        <v>2050</v>
      </c>
      <c r="D115" s="7"/>
      <c r="E115" s="5" t="s">
        <v>201</v>
      </c>
      <c r="F115" s="8"/>
      <c r="G115" s="8"/>
      <c r="H115" s="8"/>
      <c r="I115" s="8"/>
      <c r="J115" s="8"/>
      <c r="K115" s="9"/>
      <c r="L115" s="10" t="s">
        <v>2</v>
      </c>
      <c r="M115" s="11"/>
      <c r="N115" s="11"/>
      <c r="O115" s="11"/>
      <c r="P115" s="12"/>
      <c r="Q115" s="13">
        <v>0</v>
      </c>
      <c r="R115" s="13">
        <v>1</v>
      </c>
      <c r="S115" s="13">
        <v>2</v>
      </c>
      <c r="T115" s="13">
        <v>3</v>
      </c>
      <c r="U115" s="13">
        <v>4</v>
      </c>
      <c r="V115" s="13">
        <v>5</v>
      </c>
      <c r="W115" s="13">
        <v>6</v>
      </c>
      <c r="X115" s="13">
        <v>7</v>
      </c>
      <c r="Y115" s="13">
        <v>8</v>
      </c>
      <c r="Z115" s="13">
        <v>9</v>
      </c>
      <c r="AA115" s="13">
        <v>10</v>
      </c>
      <c r="AB115" s="13">
        <v>11</v>
      </c>
      <c r="AC115" s="13">
        <v>12</v>
      </c>
      <c r="AD115" s="13">
        <v>13</v>
      </c>
      <c r="AE115" s="13">
        <v>14</v>
      </c>
      <c r="AF115" s="13">
        <v>15</v>
      </c>
      <c r="AG115" s="13">
        <v>16</v>
      </c>
      <c r="AH115" s="13">
        <v>17</v>
      </c>
      <c r="AI115" s="13">
        <v>18</v>
      </c>
      <c r="AJ115" s="13">
        <v>19</v>
      </c>
      <c r="AK115" s="13">
        <v>20</v>
      </c>
      <c r="AL115" s="13">
        <v>21</v>
      </c>
      <c r="AM115" s="13">
        <v>22</v>
      </c>
      <c r="AN115" s="13">
        <v>23</v>
      </c>
      <c r="AO115" s="13">
        <v>24</v>
      </c>
      <c r="AP115" s="13">
        <v>25</v>
      </c>
      <c r="AQ115" s="13">
        <v>26</v>
      </c>
      <c r="AR115" s="14">
        <v>27</v>
      </c>
    </row>
    <row r="116" spans="1:44" ht="15.75" thickBot="1" x14ac:dyDescent="0.3">
      <c r="A116" s="15"/>
      <c r="B116" s="3" t="s">
        <v>202</v>
      </c>
      <c r="C116" s="3" t="s">
        <v>203</v>
      </c>
      <c r="D116" s="16" t="s">
        <v>5</v>
      </c>
      <c r="E116" s="17"/>
      <c r="F116" s="18"/>
      <c r="G116" s="18"/>
      <c r="H116" s="18"/>
      <c r="I116" s="18"/>
      <c r="J116" s="18"/>
      <c r="K116" s="19"/>
      <c r="L116" s="20" t="s">
        <v>8</v>
      </c>
      <c r="M116" s="20" t="s">
        <v>204</v>
      </c>
      <c r="N116" s="20" t="s">
        <v>205</v>
      </c>
      <c r="O116" s="20" t="s">
        <v>9</v>
      </c>
      <c r="P116" s="21" t="s">
        <v>10</v>
      </c>
      <c r="Q116" s="22">
        <v>2023</v>
      </c>
      <c r="R116" s="22">
        <v>2024</v>
      </c>
      <c r="S116" s="22">
        <v>2025</v>
      </c>
      <c r="T116" s="22">
        <v>2026</v>
      </c>
      <c r="U116" s="22">
        <v>2027</v>
      </c>
      <c r="V116" s="22">
        <v>2028</v>
      </c>
      <c r="W116" s="22">
        <v>2029</v>
      </c>
      <c r="X116" s="22">
        <v>2030</v>
      </c>
      <c r="Y116" s="22">
        <v>2031</v>
      </c>
      <c r="Z116" s="22">
        <v>2032</v>
      </c>
      <c r="AA116" s="22">
        <v>2033</v>
      </c>
      <c r="AB116" s="22">
        <v>2034</v>
      </c>
      <c r="AC116" s="22">
        <v>2035</v>
      </c>
      <c r="AD116" s="22">
        <v>2036</v>
      </c>
      <c r="AE116" s="22">
        <v>2037</v>
      </c>
      <c r="AF116" s="22">
        <v>2038</v>
      </c>
      <c r="AG116" s="22">
        <v>2039</v>
      </c>
      <c r="AH116" s="22">
        <v>2040</v>
      </c>
      <c r="AI116" s="22">
        <v>2041</v>
      </c>
      <c r="AJ116" s="22">
        <v>2042</v>
      </c>
      <c r="AK116" s="22">
        <v>2043</v>
      </c>
      <c r="AL116" s="22">
        <v>2044</v>
      </c>
      <c r="AM116" s="22">
        <v>2045</v>
      </c>
      <c r="AN116" s="22">
        <v>2046</v>
      </c>
      <c r="AO116" s="22">
        <v>2047</v>
      </c>
      <c r="AP116" s="22">
        <v>2048</v>
      </c>
      <c r="AQ116" s="22">
        <v>2049</v>
      </c>
      <c r="AR116" s="23">
        <v>2050</v>
      </c>
    </row>
    <row r="117" spans="1:44" x14ac:dyDescent="0.25">
      <c r="A117" s="24" t="s">
        <v>18</v>
      </c>
      <c r="B117" s="41">
        <f>'Parameter Input'!$L$191</f>
        <v>19500000</v>
      </c>
      <c r="C117" s="42">
        <f>'Parameter Input'!$M$191</f>
        <v>15000000</v>
      </c>
      <c r="D117" s="1" t="s">
        <v>15</v>
      </c>
      <c r="L117" s="51">
        <f>'Parameter Input'!$O$191</f>
        <v>17</v>
      </c>
      <c r="M117" s="52">
        <v>0</v>
      </c>
      <c r="N117" s="52">
        <v>1</v>
      </c>
      <c r="O117" s="52">
        <f>'Parameter Input'!$P$191</f>
        <v>0.9</v>
      </c>
      <c r="P117" s="53">
        <f>'Parameter Input'!$Q$191</f>
        <v>0.4</v>
      </c>
      <c r="Q117" s="4">
        <f t="shared" ref="Q117:AR126" si="78">$N117+($M117-$N117)*((1/(1+EXP(-$P117*(Q$9-$L117)))^$O117))</f>
        <v>0.99780374543478534</v>
      </c>
      <c r="R117" s="4">
        <f t="shared" si="78"/>
        <v>0.99685359315256394</v>
      </c>
      <c r="S117" s="4">
        <f t="shared" si="78"/>
        <v>0.99549347132349975</v>
      </c>
      <c r="T117" s="4">
        <f t="shared" si="78"/>
        <v>0.99354772139898062</v>
      </c>
      <c r="U117" s="4">
        <f t="shared" si="78"/>
        <v>0.99076681540580536</v>
      </c>
      <c r="V117" s="4">
        <f t="shared" si="78"/>
        <v>0.9867978615748374</v>
      </c>
      <c r="W117" s="4">
        <f t="shared" si="78"/>
        <v>0.98114509762858249</v>
      </c>
      <c r="X117" s="4">
        <f t="shared" si="78"/>
        <v>0.97311898315872036</v>
      </c>
      <c r="Y117" s="4">
        <f t="shared" si="78"/>
        <v>0.96177484161592774</v>
      </c>
      <c r="Z117" s="4">
        <f t="shared" si="78"/>
        <v>0.94584787155511363</v>
      </c>
      <c r="AA117" s="4">
        <f t="shared" si="78"/>
        <v>0.92370360150141495</v>
      </c>
      <c r="AB117" s="4">
        <f t="shared" si="78"/>
        <v>0.89334463567658451</v>
      </c>
      <c r="AC117" s="4">
        <f t="shared" si="78"/>
        <v>0.85254543874327005</v>
      </c>
      <c r="AD117" s="4">
        <f t="shared" si="78"/>
        <v>0.79921300652623883</v>
      </c>
      <c r="AE117" s="4">
        <f t="shared" si="78"/>
        <v>0.73204982249993378</v>
      </c>
      <c r="AF117" s="4">
        <f t="shared" si="78"/>
        <v>0.65145592958786691</v>
      </c>
      <c r="AG117" s="4">
        <f t="shared" si="78"/>
        <v>0.56032247880849573</v>
      </c>
      <c r="AH117" s="4">
        <f t="shared" si="78"/>
        <v>0.46411326873185343</v>
      </c>
      <c r="AI117" s="4">
        <f t="shared" si="78"/>
        <v>0.36979727595523937</v>
      </c>
      <c r="AJ117" s="4">
        <f t="shared" si="78"/>
        <v>0.28393948637231203</v>
      </c>
      <c r="AK117" s="4">
        <f t="shared" si="78"/>
        <v>0.21097259161117732</v>
      </c>
      <c r="AL117" s="4">
        <f t="shared" si="78"/>
        <v>0.15253917653798199</v>
      </c>
      <c r="AM117" s="4">
        <f t="shared" si="78"/>
        <v>0.10795188737709993</v>
      </c>
      <c r="AN117" s="4">
        <f t="shared" si="78"/>
        <v>7.5176653938091809E-2</v>
      </c>
      <c r="AO117" s="4">
        <f t="shared" si="78"/>
        <v>5.1742836177502194E-2</v>
      </c>
      <c r="AP117" s="4">
        <f t="shared" si="78"/>
        <v>3.5319190625345942E-2</v>
      </c>
      <c r="AQ117" s="4">
        <f t="shared" si="78"/>
        <v>2.3969442072658165E-2</v>
      </c>
      <c r="AR117" s="4">
        <f t="shared" si="78"/>
        <v>1.6202243558389728E-2</v>
      </c>
    </row>
    <row r="118" spans="1:44" x14ac:dyDescent="0.25">
      <c r="A118" s="24" t="s">
        <v>28</v>
      </c>
      <c r="B118" s="60">
        <f>'Parameter Input'!$L$192</f>
        <v>-975000</v>
      </c>
      <c r="C118" s="61">
        <f>'Parameter Input'!$M$192</f>
        <v>-1500000</v>
      </c>
      <c r="D118" s="1" t="s">
        <v>15</v>
      </c>
      <c r="L118" s="54">
        <f>'Parameter Input'!$O$192</f>
        <v>17</v>
      </c>
      <c r="M118" s="37">
        <v>0</v>
      </c>
      <c r="N118" s="37">
        <v>1</v>
      </c>
      <c r="O118" s="37">
        <f>'Parameter Input'!$P$192</f>
        <v>0.9</v>
      </c>
      <c r="P118" s="55">
        <f>'Parameter Input'!$Q$192</f>
        <v>0.4</v>
      </c>
      <c r="Q118" s="4">
        <f t="shared" si="78"/>
        <v>0.99780374543478534</v>
      </c>
      <c r="R118" s="4">
        <f t="shared" si="78"/>
        <v>0.99685359315256394</v>
      </c>
      <c r="S118" s="4">
        <f t="shared" si="78"/>
        <v>0.99549347132349975</v>
      </c>
      <c r="T118" s="4">
        <f t="shared" si="78"/>
        <v>0.99354772139898062</v>
      </c>
      <c r="U118" s="4">
        <f t="shared" si="78"/>
        <v>0.99076681540580536</v>
      </c>
      <c r="V118" s="4">
        <f t="shared" si="78"/>
        <v>0.9867978615748374</v>
      </c>
      <c r="W118" s="4">
        <f t="shared" si="78"/>
        <v>0.98114509762858249</v>
      </c>
      <c r="X118" s="4">
        <f t="shared" si="78"/>
        <v>0.97311898315872036</v>
      </c>
      <c r="Y118" s="4">
        <f t="shared" si="78"/>
        <v>0.96177484161592774</v>
      </c>
      <c r="Z118" s="4">
        <f t="shared" si="78"/>
        <v>0.94584787155511363</v>
      </c>
      <c r="AA118" s="4">
        <f t="shared" si="78"/>
        <v>0.92370360150141495</v>
      </c>
      <c r="AB118" s="4">
        <f t="shared" si="78"/>
        <v>0.89334463567658451</v>
      </c>
      <c r="AC118" s="4">
        <f t="shared" si="78"/>
        <v>0.85254543874327005</v>
      </c>
      <c r="AD118" s="4">
        <f t="shared" si="78"/>
        <v>0.79921300652623883</v>
      </c>
      <c r="AE118" s="4">
        <f t="shared" si="78"/>
        <v>0.73204982249993378</v>
      </c>
      <c r="AF118" s="4">
        <f t="shared" si="78"/>
        <v>0.65145592958786691</v>
      </c>
      <c r="AG118" s="4">
        <f t="shared" si="78"/>
        <v>0.56032247880849573</v>
      </c>
      <c r="AH118" s="4">
        <f t="shared" si="78"/>
        <v>0.46411326873185343</v>
      </c>
      <c r="AI118" s="4">
        <f t="shared" si="78"/>
        <v>0.36979727595523937</v>
      </c>
      <c r="AJ118" s="4">
        <f t="shared" si="78"/>
        <v>0.28393948637231203</v>
      </c>
      <c r="AK118" s="4">
        <f t="shared" si="78"/>
        <v>0.21097259161117732</v>
      </c>
      <c r="AL118" s="4">
        <f t="shared" si="78"/>
        <v>0.15253917653798199</v>
      </c>
      <c r="AM118" s="4">
        <f t="shared" si="78"/>
        <v>0.10795188737709993</v>
      </c>
      <c r="AN118" s="4">
        <f t="shared" si="78"/>
        <v>7.5176653938091809E-2</v>
      </c>
      <c r="AO118" s="4">
        <f t="shared" si="78"/>
        <v>5.1742836177502194E-2</v>
      </c>
      <c r="AP118" s="4">
        <f t="shared" si="78"/>
        <v>3.5319190625345942E-2</v>
      </c>
      <c r="AQ118" s="4">
        <f t="shared" si="78"/>
        <v>2.3969442072658165E-2</v>
      </c>
      <c r="AR118" s="4">
        <f t="shared" si="78"/>
        <v>1.6202243558389728E-2</v>
      </c>
    </row>
    <row r="119" spans="1:44" x14ac:dyDescent="0.25">
      <c r="A119" s="24" t="s">
        <v>14</v>
      </c>
      <c r="B119" s="60">
        <f>'Parameter Input'!B154</f>
        <v>5000000</v>
      </c>
      <c r="C119" s="61">
        <f>'Parameter Input'!C154</f>
        <v>5000000</v>
      </c>
      <c r="D119" s="1" t="s">
        <v>15</v>
      </c>
      <c r="L119" s="54">
        <f>'Parameter Input'!E154</f>
        <v>17</v>
      </c>
      <c r="M119" s="37">
        <v>0</v>
      </c>
      <c r="N119" s="37">
        <v>1</v>
      </c>
      <c r="O119" s="37">
        <f>'Parameter Input'!F154</f>
        <v>0.9</v>
      </c>
      <c r="P119" s="55">
        <f>'Parameter Input'!G154</f>
        <v>0.4</v>
      </c>
      <c r="Q119" s="4">
        <f t="shared" si="78"/>
        <v>0.99780374543478534</v>
      </c>
      <c r="R119" s="4">
        <f t="shared" si="78"/>
        <v>0.99685359315256394</v>
      </c>
      <c r="S119" s="4">
        <f t="shared" si="78"/>
        <v>0.99549347132349975</v>
      </c>
      <c r="T119" s="4">
        <f t="shared" si="78"/>
        <v>0.99354772139898062</v>
      </c>
      <c r="U119" s="4">
        <f t="shared" si="78"/>
        <v>0.99076681540580536</v>
      </c>
      <c r="V119" s="4">
        <f t="shared" si="78"/>
        <v>0.9867978615748374</v>
      </c>
      <c r="W119" s="4">
        <f t="shared" si="78"/>
        <v>0.98114509762858249</v>
      </c>
      <c r="X119" s="4">
        <f t="shared" si="78"/>
        <v>0.97311898315872036</v>
      </c>
      <c r="Y119" s="4">
        <f t="shared" si="78"/>
        <v>0.96177484161592774</v>
      </c>
      <c r="Z119" s="4">
        <f t="shared" si="78"/>
        <v>0.94584787155511363</v>
      </c>
      <c r="AA119" s="4">
        <f t="shared" si="78"/>
        <v>0.92370360150141495</v>
      </c>
      <c r="AB119" s="4">
        <f t="shared" si="78"/>
        <v>0.89334463567658451</v>
      </c>
      <c r="AC119" s="4">
        <f t="shared" si="78"/>
        <v>0.85254543874327005</v>
      </c>
      <c r="AD119" s="4">
        <f t="shared" si="78"/>
        <v>0.79921300652623883</v>
      </c>
      <c r="AE119" s="4">
        <f t="shared" si="78"/>
        <v>0.73204982249993378</v>
      </c>
      <c r="AF119" s="4">
        <f t="shared" si="78"/>
        <v>0.65145592958786691</v>
      </c>
      <c r="AG119" s="4">
        <f t="shared" si="78"/>
        <v>0.56032247880849573</v>
      </c>
      <c r="AH119" s="4">
        <f t="shared" si="78"/>
        <v>0.46411326873185343</v>
      </c>
      <c r="AI119" s="4">
        <f t="shared" si="78"/>
        <v>0.36979727595523937</v>
      </c>
      <c r="AJ119" s="4">
        <f t="shared" si="78"/>
        <v>0.28393948637231203</v>
      </c>
      <c r="AK119" s="4">
        <f t="shared" si="78"/>
        <v>0.21097259161117732</v>
      </c>
      <c r="AL119" s="4">
        <f t="shared" si="78"/>
        <v>0.15253917653798199</v>
      </c>
      <c r="AM119" s="4">
        <f t="shared" si="78"/>
        <v>0.10795188737709993</v>
      </c>
      <c r="AN119" s="4">
        <f t="shared" si="78"/>
        <v>7.5176653938091809E-2</v>
      </c>
      <c r="AO119" s="4">
        <f t="shared" si="78"/>
        <v>5.1742836177502194E-2</v>
      </c>
      <c r="AP119" s="4">
        <f t="shared" si="78"/>
        <v>3.5319190625345942E-2</v>
      </c>
      <c r="AQ119" s="4">
        <f t="shared" si="78"/>
        <v>2.3969442072658165E-2</v>
      </c>
      <c r="AR119" s="4">
        <f t="shared" si="78"/>
        <v>1.6202243558389728E-2</v>
      </c>
    </row>
    <row r="120" spans="1:44" x14ac:dyDescent="0.25">
      <c r="A120" s="24" t="s">
        <v>25</v>
      </c>
      <c r="B120" s="60">
        <f>'Parameter Input'!B155</f>
        <v>-500000</v>
      </c>
      <c r="C120" s="61">
        <f>'Parameter Input'!C155</f>
        <v>-500000</v>
      </c>
      <c r="D120" s="1" t="s">
        <v>15</v>
      </c>
      <c r="L120" s="54">
        <f>'Parameter Input'!E155</f>
        <v>17</v>
      </c>
      <c r="M120" s="37">
        <v>0</v>
      </c>
      <c r="N120" s="37">
        <v>1</v>
      </c>
      <c r="O120" s="37">
        <f>'Parameter Input'!F155</f>
        <v>0.9</v>
      </c>
      <c r="P120" s="55">
        <f>'Parameter Input'!G155</f>
        <v>0.4</v>
      </c>
      <c r="Q120" s="4">
        <f t="shared" si="78"/>
        <v>0.99780374543478534</v>
      </c>
      <c r="R120" s="4">
        <f t="shared" si="78"/>
        <v>0.99685359315256394</v>
      </c>
      <c r="S120" s="4">
        <f t="shared" si="78"/>
        <v>0.99549347132349975</v>
      </c>
      <c r="T120" s="4">
        <f t="shared" si="78"/>
        <v>0.99354772139898062</v>
      </c>
      <c r="U120" s="4">
        <f t="shared" si="78"/>
        <v>0.99076681540580536</v>
      </c>
      <c r="V120" s="4">
        <f t="shared" si="78"/>
        <v>0.9867978615748374</v>
      </c>
      <c r="W120" s="4">
        <f t="shared" si="78"/>
        <v>0.98114509762858249</v>
      </c>
      <c r="X120" s="4">
        <f t="shared" si="78"/>
        <v>0.97311898315872036</v>
      </c>
      <c r="Y120" s="4">
        <f t="shared" si="78"/>
        <v>0.96177484161592774</v>
      </c>
      <c r="Z120" s="4">
        <f t="shared" si="78"/>
        <v>0.94584787155511363</v>
      </c>
      <c r="AA120" s="4">
        <f t="shared" si="78"/>
        <v>0.92370360150141495</v>
      </c>
      <c r="AB120" s="4">
        <f t="shared" si="78"/>
        <v>0.89334463567658451</v>
      </c>
      <c r="AC120" s="4">
        <f t="shared" si="78"/>
        <v>0.85254543874327005</v>
      </c>
      <c r="AD120" s="4">
        <f t="shared" si="78"/>
        <v>0.79921300652623883</v>
      </c>
      <c r="AE120" s="4">
        <f t="shared" si="78"/>
        <v>0.73204982249993378</v>
      </c>
      <c r="AF120" s="4">
        <f t="shared" si="78"/>
        <v>0.65145592958786691</v>
      </c>
      <c r="AG120" s="4">
        <f t="shared" si="78"/>
        <v>0.56032247880849573</v>
      </c>
      <c r="AH120" s="4">
        <f t="shared" si="78"/>
        <v>0.46411326873185343</v>
      </c>
      <c r="AI120" s="4">
        <f t="shared" si="78"/>
        <v>0.36979727595523937</v>
      </c>
      <c r="AJ120" s="4">
        <f t="shared" si="78"/>
        <v>0.28393948637231203</v>
      </c>
      <c r="AK120" s="4">
        <f t="shared" si="78"/>
        <v>0.21097259161117732</v>
      </c>
      <c r="AL120" s="4">
        <f t="shared" si="78"/>
        <v>0.15253917653798199</v>
      </c>
      <c r="AM120" s="4">
        <f t="shared" si="78"/>
        <v>0.10795188737709993</v>
      </c>
      <c r="AN120" s="4">
        <f t="shared" si="78"/>
        <v>7.5176653938091809E-2</v>
      </c>
      <c r="AO120" s="4">
        <f t="shared" si="78"/>
        <v>5.1742836177502194E-2</v>
      </c>
      <c r="AP120" s="4">
        <f t="shared" si="78"/>
        <v>3.5319190625345942E-2</v>
      </c>
      <c r="AQ120" s="4">
        <f t="shared" si="78"/>
        <v>2.3969442072658165E-2</v>
      </c>
      <c r="AR120" s="4">
        <f t="shared" si="78"/>
        <v>1.6202243558389728E-2</v>
      </c>
    </row>
    <row r="121" spans="1:44" x14ac:dyDescent="0.25">
      <c r="A121" s="24" t="s">
        <v>79</v>
      </c>
      <c r="B121" s="92">
        <f>'Parameter Input'!$L$198</f>
        <v>0.06</v>
      </c>
      <c r="C121" s="91">
        <f>'Parameter Input'!$M$198</f>
        <v>0.06</v>
      </c>
      <c r="D121" s="1" t="s">
        <v>57</v>
      </c>
      <c r="L121" s="54">
        <f>'Parameter Input'!$O$198</f>
        <v>17</v>
      </c>
      <c r="M121" s="37">
        <v>0</v>
      </c>
      <c r="N121" s="37">
        <v>1</v>
      </c>
      <c r="O121" s="37">
        <f>'Parameter Input'!$P$198</f>
        <v>0.9</v>
      </c>
      <c r="P121" s="55">
        <f>'Parameter Input'!$Q$198</f>
        <v>0.4</v>
      </c>
      <c r="Q121" s="4">
        <f t="shared" si="78"/>
        <v>0.99780374543478534</v>
      </c>
      <c r="R121" s="4">
        <f t="shared" si="78"/>
        <v>0.99685359315256394</v>
      </c>
      <c r="S121" s="4">
        <f t="shared" si="78"/>
        <v>0.99549347132349975</v>
      </c>
      <c r="T121" s="4">
        <f t="shared" si="78"/>
        <v>0.99354772139898062</v>
      </c>
      <c r="U121" s="4">
        <f t="shared" si="78"/>
        <v>0.99076681540580536</v>
      </c>
      <c r="V121" s="4">
        <f t="shared" si="78"/>
        <v>0.9867978615748374</v>
      </c>
      <c r="W121" s="4">
        <f t="shared" si="78"/>
        <v>0.98114509762858249</v>
      </c>
      <c r="X121" s="4">
        <f t="shared" si="78"/>
        <v>0.97311898315872036</v>
      </c>
      <c r="Y121" s="4">
        <f t="shared" si="78"/>
        <v>0.96177484161592774</v>
      </c>
      <c r="Z121" s="4">
        <f t="shared" si="78"/>
        <v>0.94584787155511363</v>
      </c>
      <c r="AA121" s="4">
        <f t="shared" si="78"/>
        <v>0.92370360150141495</v>
      </c>
      <c r="AB121" s="4">
        <f t="shared" si="78"/>
        <v>0.89334463567658451</v>
      </c>
      <c r="AC121" s="4">
        <f t="shared" si="78"/>
        <v>0.85254543874327005</v>
      </c>
      <c r="AD121" s="4">
        <f t="shared" si="78"/>
        <v>0.79921300652623883</v>
      </c>
      <c r="AE121" s="4">
        <f t="shared" si="78"/>
        <v>0.73204982249993378</v>
      </c>
      <c r="AF121" s="4">
        <f t="shared" si="78"/>
        <v>0.65145592958786691</v>
      </c>
      <c r="AG121" s="4">
        <f t="shared" si="78"/>
        <v>0.56032247880849573</v>
      </c>
      <c r="AH121" s="4">
        <f t="shared" si="78"/>
        <v>0.46411326873185343</v>
      </c>
      <c r="AI121" s="4">
        <f t="shared" si="78"/>
        <v>0.36979727595523937</v>
      </c>
      <c r="AJ121" s="4">
        <f t="shared" si="78"/>
        <v>0.28393948637231203</v>
      </c>
      <c r="AK121" s="4">
        <f t="shared" si="78"/>
        <v>0.21097259161117732</v>
      </c>
      <c r="AL121" s="4">
        <f t="shared" si="78"/>
        <v>0.15253917653798199</v>
      </c>
      <c r="AM121" s="4">
        <f t="shared" si="78"/>
        <v>0.10795188737709993</v>
      </c>
      <c r="AN121" s="4">
        <f t="shared" si="78"/>
        <v>7.5176653938091809E-2</v>
      </c>
      <c r="AO121" s="4">
        <f t="shared" si="78"/>
        <v>5.1742836177502194E-2</v>
      </c>
      <c r="AP121" s="4">
        <f t="shared" si="78"/>
        <v>3.5319190625345942E-2</v>
      </c>
      <c r="AQ121" s="4">
        <f t="shared" si="78"/>
        <v>2.3969442072658165E-2</v>
      </c>
      <c r="AR121" s="4">
        <f t="shared" si="78"/>
        <v>1.6202243558389728E-2</v>
      </c>
    </row>
    <row r="122" spans="1:44" x14ac:dyDescent="0.25">
      <c r="A122" s="24" t="s">
        <v>37</v>
      </c>
      <c r="B122" s="60">
        <f>'Parameter Input'!B156</f>
        <v>1208235.294117647</v>
      </c>
      <c r="C122" s="61">
        <f>'Parameter Input'!C156</f>
        <v>1208235.294117647</v>
      </c>
      <c r="D122" s="1" t="s">
        <v>38</v>
      </c>
      <c r="L122" s="54">
        <f>'Parameter Input'!E156</f>
        <v>17</v>
      </c>
      <c r="M122" s="37">
        <v>0</v>
      </c>
      <c r="N122" s="37">
        <v>1</v>
      </c>
      <c r="O122" s="37">
        <f>'Parameter Input'!F156</f>
        <v>0.9</v>
      </c>
      <c r="P122" s="55">
        <f>'Parameter Input'!G156</f>
        <v>0.4</v>
      </c>
      <c r="Q122" s="4">
        <f t="shared" si="78"/>
        <v>0.99780374543478534</v>
      </c>
      <c r="R122" s="4">
        <f t="shared" si="78"/>
        <v>0.99685359315256394</v>
      </c>
      <c r="S122" s="4">
        <f t="shared" si="78"/>
        <v>0.99549347132349975</v>
      </c>
      <c r="T122" s="4">
        <f t="shared" si="78"/>
        <v>0.99354772139898062</v>
      </c>
      <c r="U122" s="4">
        <f t="shared" si="78"/>
        <v>0.99076681540580536</v>
      </c>
      <c r="V122" s="4">
        <f t="shared" si="78"/>
        <v>0.9867978615748374</v>
      </c>
      <c r="W122" s="4">
        <f t="shared" si="78"/>
        <v>0.98114509762858249</v>
      </c>
      <c r="X122" s="4">
        <f t="shared" si="78"/>
        <v>0.97311898315872036</v>
      </c>
      <c r="Y122" s="4">
        <f t="shared" si="78"/>
        <v>0.96177484161592774</v>
      </c>
      <c r="Z122" s="4">
        <f t="shared" si="78"/>
        <v>0.94584787155511363</v>
      </c>
      <c r="AA122" s="4">
        <f t="shared" si="78"/>
        <v>0.92370360150141495</v>
      </c>
      <c r="AB122" s="4">
        <f t="shared" si="78"/>
        <v>0.89334463567658451</v>
      </c>
      <c r="AC122" s="4">
        <f t="shared" si="78"/>
        <v>0.85254543874327005</v>
      </c>
      <c r="AD122" s="4">
        <f t="shared" si="78"/>
        <v>0.79921300652623883</v>
      </c>
      <c r="AE122" s="4">
        <f t="shared" si="78"/>
        <v>0.73204982249993378</v>
      </c>
      <c r="AF122" s="4">
        <f t="shared" si="78"/>
        <v>0.65145592958786691</v>
      </c>
      <c r="AG122" s="4">
        <f t="shared" si="78"/>
        <v>0.56032247880849573</v>
      </c>
      <c r="AH122" s="4">
        <f t="shared" si="78"/>
        <v>0.46411326873185343</v>
      </c>
      <c r="AI122" s="4">
        <f t="shared" si="78"/>
        <v>0.36979727595523937</v>
      </c>
      <c r="AJ122" s="4">
        <f t="shared" si="78"/>
        <v>0.28393948637231203</v>
      </c>
      <c r="AK122" s="4">
        <f t="shared" si="78"/>
        <v>0.21097259161117732</v>
      </c>
      <c r="AL122" s="4">
        <f t="shared" si="78"/>
        <v>0.15253917653798199</v>
      </c>
      <c r="AM122" s="4">
        <f t="shared" si="78"/>
        <v>0.10795188737709993</v>
      </c>
      <c r="AN122" s="4">
        <f t="shared" si="78"/>
        <v>7.5176653938091809E-2</v>
      </c>
      <c r="AO122" s="4">
        <f t="shared" si="78"/>
        <v>5.1742836177502194E-2</v>
      </c>
      <c r="AP122" s="4">
        <f t="shared" si="78"/>
        <v>3.5319190625345942E-2</v>
      </c>
      <c r="AQ122" s="4">
        <f t="shared" si="78"/>
        <v>2.3969442072658165E-2</v>
      </c>
      <c r="AR122" s="4">
        <f t="shared" si="78"/>
        <v>1.6202243558389728E-2</v>
      </c>
    </row>
    <row r="123" spans="1:44" x14ac:dyDescent="0.25">
      <c r="A123" s="24" t="s">
        <v>52</v>
      </c>
      <c r="B123" s="60">
        <f>'Parameter Input'!$L$194</f>
        <v>488235.29411764705</v>
      </c>
      <c r="C123" s="61">
        <f>'Parameter Input'!$M$194</f>
        <v>488235.29411764705</v>
      </c>
      <c r="D123" s="1" t="s">
        <v>38</v>
      </c>
      <c r="L123" s="54">
        <f>'Parameter Input'!$O$194</f>
        <v>17</v>
      </c>
      <c r="M123" s="37">
        <v>0</v>
      </c>
      <c r="N123" s="37">
        <v>1</v>
      </c>
      <c r="O123" s="37">
        <f>'Parameter Input'!$P$194</f>
        <v>0.9</v>
      </c>
      <c r="P123" s="55">
        <f>'Parameter Input'!$Q$194</f>
        <v>0.4</v>
      </c>
      <c r="Q123" s="4">
        <f t="shared" si="78"/>
        <v>0.99780374543478534</v>
      </c>
      <c r="R123" s="4">
        <f t="shared" si="78"/>
        <v>0.99685359315256394</v>
      </c>
      <c r="S123" s="4">
        <f t="shared" si="78"/>
        <v>0.99549347132349975</v>
      </c>
      <c r="T123" s="4">
        <f t="shared" si="78"/>
        <v>0.99354772139898062</v>
      </c>
      <c r="U123" s="4">
        <f t="shared" si="78"/>
        <v>0.99076681540580536</v>
      </c>
      <c r="V123" s="4">
        <f t="shared" si="78"/>
        <v>0.9867978615748374</v>
      </c>
      <c r="W123" s="4">
        <f t="shared" si="78"/>
        <v>0.98114509762858249</v>
      </c>
      <c r="X123" s="4">
        <f t="shared" si="78"/>
        <v>0.97311898315872036</v>
      </c>
      <c r="Y123" s="4">
        <f t="shared" si="78"/>
        <v>0.96177484161592774</v>
      </c>
      <c r="Z123" s="4">
        <f t="shared" si="78"/>
        <v>0.94584787155511363</v>
      </c>
      <c r="AA123" s="4">
        <f t="shared" si="78"/>
        <v>0.92370360150141495</v>
      </c>
      <c r="AB123" s="4">
        <f t="shared" si="78"/>
        <v>0.89334463567658451</v>
      </c>
      <c r="AC123" s="4">
        <f t="shared" si="78"/>
        <v>0.85254543874327005</v>
      </c>
      <c r="AD123" s="4">
        <f t="shared" si="78"/>
        <v>0.79921300652623883</v>
      </c>
      <c r="AE123" s="4">
        <f t="shared" si="78"/>
        <v>0.73204982249993378</v>
      </c>
      <c r="AF123" s="4">
        <f t="shared" si="78"/>
        <v>0.65145592958786691</v>
      </c>
      <c r="AG123" s="4">
        <f t="shared" si="78"/>
        <v>0.56032247880849573</v>
      </c>
      <c r="AH123" s="4">
        <f t="shared" si="78"/>
        <v>0.46411326873185343</v>
      </c>
      <c r="AI123" s="4">
        <f t="shared" si="78"/>
        <v>0.36979727595523937</v>
      </c>
      <c r="AJ123" s="4">
        <f t="shared" si="78"/>
        <v>0.28393948637231203</v>
      </c>
      <c r="AK123" s="4">
        <f t="shared" si="78"/>
        <v>0.21097259161117732</v>
      </c>
      <c r="AL123" s="4">
        <f t="shared" si="78"/>
        <v>0.15253917653798199</v>
      </c>
      <c r="AM123" s="4">
        <f t="shared" si="78"/>
        <v>0.10795188737709993</v>
      </c>
      <c r="AN123" s="4">
        <f t="shared" si="78"/>
        <v>7.5176653938091809E-2</v>
      </c>
      <c r="AO123" s="4">
        <f t="shared" si="78"/>
        <v>5.1742836177502194E-2</v>
      </c>
      <c r="AP123" s="4">
        <f t="shared" si="78"/>
        <v>3.5319190625345942E-2</v>
      </c>
      <c r="AQ123" s="4">
        <f t="shared" si="78"/>
        <v>2.3969442072658165E-2</v>
      </c>
      <c r="AR123" s="4">
        <f t="shared" si="78"/>
        <v>1.6202243558389728E-2</v>
      </c>
    </row>
    <row r="124" spans="1:44" x14ac:dyDescent="0.25">
      <c r="A124" s="24" t="s">
        <v>273</v>
      </c>
      <c r="B124" s="92">
        <f>'Parameter Input'!B161</f>
        <v>1.6886890630966982</v>
      </c>
      <c r="C124" s="61">
        <f>'Parameter Input'!C161</f>
        <v>1.6886890630966982</v>
      </c>
      <c r="D124" s="1" t="s">
        <v>76</v>
      </c>
      <c r="L124" s="54">
        <f>'Parameter Input'!E161</f>
        <v>17</v>
      </c>
      <c r="M124" s="37">
        <v>0</v>
      </c>
      <c r="N124" s="37">
        <v>1</v>
      </c>
      <c r="O124" s="37">
        <f>'Parameter Input'!F161</f>
        <v>0.9</v>
      </c>
      <c r="P124" s="55">
        <f>'Parameter Input'!G161</f>
        <v>0.4</v>
      </c>
      <c r="Q124" s="4">
        <f t="shared" si="78"/>
        <v>0.99780374543478534</v>
      </c>
      <c r="R124" s="4">
        <f t="shared" si="78"/>
        <v>0.99685359315256394</v>
      </c>
      <c r="S124" s="4">
        <f t="shared" si="78"/>
        <v>0.99549347132349975</v>
      </c>
      <c r="T124" s="4">
        <f t="shared" si="78"/>
        <v>0.99354772139898062</v>
      </c>
      <c r="U124" s="4">
        <f t="shared" si="78"/>
        <v>0.99076681540580536</v>
      </c>
      <c r="V124" s="4">
        <f t="shared" si="78"/>
        <v>0.9867978615748374</v>
      </c>
      <c r="W124" s="4">
        <f t="shared" si="78"/>
        <v>0.98114509762858249</v>
      </c>
      <c r="X124" s="4">
        <f t="shared" si="78"/>
        <v>0.97311898315872036</v>
      </c>
      <c r="Y124" s="4">
        <f t="shared" si="78"/>
        <v>0.96177484161592774</v>
      </c>
      <c r="Z124" s="4">
        <f t="shared" si="78"/>
        <v>0.94584787155511363</v>
      </c>
      <c r="AA124" s="4">
        <f t="shared" si="78"/>
        <v>0.92370360150141495</v>
      </c>
      <c r="AB124" s="4">
        <f t="shared" si="78"/>
        <v>0.89334463567658451</v>
      </c>
      <c r="AC124" s="4">
        <f t="shared" si="78"/>
        <v>0.85254543874327005</v>
      </c>
      <c r="AD124" s="4">
        <f t="shared" si="78"/>
        <v>0.79921300652623883</v>
      </c>
      <c r="AE124" s="4">
        <f t="shared" si="78"/>
        <v>0.73204982249993378</v>
      </c>
      <c r="AF124" s="4">
        <f t="shared" si="78"/>
        <v>0.65145592958786691</v>
      </c>
      <c r="AG124" s="4">
        <f t="shared" si="78"/>
        <v>0.56032247880849573</v>
      </c>
      <c r="AH124" s="4">
        <f t="shared" si="78"/>
        <v>0.46411326873185343</v>
      </c>
      <c r="AI124" s="4">
        <f t="shared" si="78"/>
        <v>0.36979727595523937</v>
      </c>
      <c r="AJ124" s="4">
        <f t="shared" si="78"/>
        <v>0.28393948637231203</v>
      </c>
      <c r="AK124" s="4">
        <f t="shared" si="78"/>
        <v>0.21097259161117732</v>
      </c>
      <c r="AL124" s="4">
        <f t="shared" si="78"/>
        <v>0.15253917653798199</v>
      </c>
      <c r="AM124" s="4">
        <f t="shared" si="78"/>
        <v>0.10795188737709993</v>
      </c>
      <c r="AN124" s="4">
        <f t="shared" si="78"/>
        <v>7.5176653938091809E-2</v>
      </c>
      <c r="AO124" s="4">
        <f t="shared" si="78"/>
        <v>5.1742836177502194E-2</v>
      </c>
      <c r="AP124" s="4">
        <f t="shared" si="78"/>
        <v>3.5319190625345942E-2</v>
      </c>
      <c r="AQ124" s="4">
        <f t="shared" si="78"/>
        <v>2.3969442072658165E-2</v>
      </c>
      <c r="AR124" s="4">
        <f t="shared" si="78"/>
        <v>1.6202243558389728E-2</v>
      </c>
    </row>
    <row r="125" spans="1:44" x14ac:dyDescent="0.25">
      <c r="A125" s="24" t="s">
        <v>59</v>
      </c>
      <c r="B125" s="60">
        <f>'Parameter Input'!$L$195</f>
        <v>647</v>
      </c>
      <c r="C125" s="61">
        <f>'Parameter Input'!$M$195</f>
        <v>600</v>
      </c>
      <c r="D125" s="1" t="s">
        <v>60</v>
      </c>
      <c r="L125" s="54">
        <f>'Parameter Input'!$O$195</f>
        <v>17</v>
      </c>
      <c r="M125" s="37">
        <v>0</v>
      </c>
      <c r="N125" s="37">
        <v>1</v>
      </c>
      <c r="O125" s="37">
        <f>'Parameter Input'!$P$195</f>
        <v>0.9</v>
      </c>
      <c r="P125" s="55">
        <f>'Parameter Input'!$Q$195</f>
        <v>0.4</v>
      </c>
      <c r="Q125" s="4">
        <f t="shared" si="78"/>
        <v>0.99780374543478534</v>
      </c>
      <c r="R125" s="4">
        <f t="shared" si="78"/>
        <v>0.99685359315256394</v>
      </c>
      <c r="S125" s="4">
        <f t="shared" si="78"/>
        <v>0.99549347132349975</v>
      </c>
      <c r="T125" s="4">
        <f t="shared" si="78"/>
        <v>0.99354772139898062</v>
      </c>
      <c r="U125" s="4">
        <f t="shared" si="78"/>
        <v>0.99076681540580536</v>
      </c>
      <c r="V125" s="4">
        <f t="shared" si="78"/>
        <v>0.9867978615748374</v>
      </c>
      <c r="W125" s="4">
        <f t="shared" si="78"/>
        <v>0.98114509762858249</v>
      </c>
      <c r="X125" s="4">
        <f t="shared" si="78"/>
        <v>0.97311898315872036</v>
      </c>
      <c r="Y125" s="4">
        <f t="shared" si="78"/>
        <v>0.96177484161592774</v>
      </c>
      <c r="Z125" s="4">
        <f t="shared" si="78"/>
        <v>0.94584787155511363</v>
      </c>
      <c r="AA125" s="4">
        <f t="shared" si="78"/>
        <v>0.92370360150141495</v>
      </c>
      <c r="AB125" s="4">
        <f t="shared" si="78"/>
        <v>0.89334463567658451</v>
      </c>
      <c r="AC125" s="4">
        <f t="shared" si="78"/>
        <v>0.85254543874327005</v>
      </c>
      <c r="AD125" s="4">
        <f t="shared" si="78"/>
        <v>0.79921300652623883</v>
      </c>
      <c r="AE125" s="4">
        <f t="shared" si="78"/>
        <v>0.73204982249993378</v>
      </c>
      <c r="AF125" s="4">
        <f t="shared" si="78"/>
        <v>0.65145592958786691</v>
      </c>
      <c r="AG125" s="4">
        <f t="shared" si="78"/>
        <v>0.56032247880849573</v>
      </c>
      <c r="AH125" s="4">
        <f t="shared" si="78"/>
        <v>0.46411326873185343</v>
      </c>
      <c r="AI125" s="4">
        <f t="shared" si="78"/>
        <v>0.36979727595523937</v>
      </c>
      <c r="AJ125" s="4">
        <f t="shared" si="78"/>
        <v>0.28393948637231203</v>
      </c>
      <c r="AK125" s="4">
        <f t="shared" si="78"/>
        <v>0.21097259161117732</v>
      </c>
      <c r="AL125" s="4">
        <f t="shared" si="78"/>
        <v>0.15253917653798199</v>
      </c>
      <c r="AM125" s="4">
        <f t="shared" si="78"/>
        <v>0.10795188737709993</v>
      </c>
      <c r="AN125" s="4">
        <f t="shared" si="78"/>
        <v>7.5176653938091809E-2</v>
      </c>
      <c r="AO125" s="4">
        <f t="shared" si="78"/>
        <v>5.1742836177502194E-2</v>
      </c>
      <c r="AP125" s="4">
        <f t="shared" si="78"/>
        <v>3.5319190625345942E-2</v>
      </c>
      <c r="AQ125" s="4">
        <f t="shared" si="78"/>
        <v>2.3969442072658165E-2</v>
      </c>
      <c r="AR125" s="4">
        <f t="shared" si="78"/>
        <v>1.6202243558389728E-2</v>
      </c>
    </row>
    <row r="126" spans="1:44" x14ac:dyDescent="0.25">
      <c r="A126" s="24" t="s">
        <v>67</v>
      </c>
      <c r="B126" s="78">
        <f>'Parameter Input'!$L$196</f>
        <v>0.38698275991804565</v>
      </c>
      <c r="C126" s="61">
        <f>'Parameter Input'!$M$196</f>
        <v>9.8895594201278345E-2</v>
      </c>
      <c r="D126" s="1" t="s">
        <v>68</v>
      </c>
      <c r="L126" s="54">
        <f>'Parameter Input'!$O$196</f>
        <v>17</v>
      </c>
      <c r="M126" s="37">
        <v>0</v>
      </c>
      <c r="N126" s="37">
        <v>1</v>
      </c>
      <c r="O126" s="37">
        <f>'Parameter Input'!$P$196</f>
        <v>0.9</v>
      </c>
      <c r="P126" s="55">
        <f>'Parameter Input'!$Q$196</f>
        <v>0.4</v>
      </c>
      <c r="Q126" s="4">
        <f t="shared" si="78"/>
        <v>0.99780374543478534</v>
      </c>
      <c r="R126" s="4">
        <f t="shared" si="78"/>
        <v>0.99685359315256394</v>
      </c>
      <c r="S126" s="4">
        <f t="shared" si="78"/>
        <v>0.99549347132349975</v>
      </c>
      <c r="T126" s="4">
        <f t="shared" ref="T126:AI133" si="79">$N126+($M126-$N126)*((1/(1+EXP(-$P126*(T$9-$L126)))^$O126))</f>
        <v>0.99354772139898062</v>
      </c>
      <c r="U126" s="4">
        <f t="shared" si="79"/>
        <v>0.99076681540580536</v>
      </c>
      <c r="V126" s="4">
        <f t="shared" si="79"/>
        <v>0.9867978615748374</v>
      </c>
      <c r="W126" s="4">
        <f t="shared" si="79"/>
        <v>0.98114509762858249</v>
      </c>
      <c r="X126" s="4">
        <f t="shared" si="79"/>
        <v>0.97311898315872036</v>
      </c>
      <c r="Y126" s="4">
        <f t="shared" si="79"/>
        <v>0.96177484161592774</v>
      </c>
      <c r="Z126" s="4">
        <f t="shared" si="79"/>
        <v>0.94584787155511363</v>
      </c>
      <c r="AA126" s="4">
        <f t="shared" si="79"/>
        <v>0.92370360150141495</v>
      </c>
      <c r="AB126" s="4">
        <f t="shared" si="79"/>
        <v>0.89334463567658451</v>
      </c>
      <c r="AC126" s="4">
        <f t="shared" si="79"/>
        <v>0.85254543874327005</v>
      </c>
      <c r="AD126" s="4">
        <f t="shared" si="79"/>
        <v>0.79921300652623883</v>
      </c>
      <c r="AE126" s="4">
        <f t="shared" si="79"/>
        <v>0.73204982249993378</v>
      </c>
      <c r="AF126" s="4">
        <f t="shared" si="79"/>
        <v>0.65145592958786691</v>
      </c>
      <c r="AG126" s="4">
        <f t="shared" si="79"/>
        <v>0.56032247880849573</v>
      </c>
      <c r="AH126" s="4">
        <f t="shared" si="79"/>
        <v>0.46411326873185343</v>
      </c>
      <c r="AI126" s="4">
        <f t="shared" si="79"/>
        <v>0.36979727595523937</v>
      </c>
      <c r="AJ126" s="4">
        <f t="shared" ref="AJ126:AR133" si="80">$N126+($M126-$N126)*((1/(1+EXP(-$P126*(AJ$9-$L126)))^$O126))</f>
        <v>0.28393948637231203</v>
      </c>
      <c r="AK126" s="4">
        <f t="shared" si="80"/>
        <v>0.21097259161117732</v>
      </c>
      <c r="AL126" s="4">
        <f t="shared" si="80"/>
        <v>0.15253917653798199</v>
      </c>
      <c r="AM126" s="4">
        <f t="shared" si="80"/>
        <v>0.10795188737709993</v>
      </c>
      <c r="AN126" s="4">
        <f t="shared" si="80"/>
        <v>7.5176653938091809E-2</v>
      </c>
      <c r="AO126" s="4">
        <f t="shared" si="80"/>
        <v>5.1742836177502194E-2</v>
      </c>
      <c r="AP126" s="4">
        <f t="shared" si="80"/>
        <v>3.5319190625345942E-2</v>
      </c>
      <c r="AQ126" s="4">
        <f t="shared" si="80"/>
        <v>2.3969442072658165E-2</v>
      </c>
      <c r="AR126" s="4">
        <f t="shared" si="80"/>
        <v>1.6202243558389728E-2</v>
      </c>
    </row>
    <row r="127" spans="1:44" x14ac:dyDescent="0.25">
      <c r="A127" s="24" t="s">
        <v>206</v>
      </c>
      <c r="B127" s="115">
        <f>'Parameter Input'!$L$199</f>
        <v>0</v>
      </c>
      <c r="C127" s="116">
        <f>'Parameter Input'!$M$199</f>
        <v>0</v>
      </c>
      <c r="D127" s="1" t="s">
        <v>76</v>
      </c>
      <c r="L127" s="54">
        <f>'Parameter Input'!$O$199</f>
        <v>17</v>
      </c>
      <c r="M127" s="37">
        <v>0</v>
      </c>
      <c r="N127" s="37">
        <v>1</v>
      </c>
      <c r="O127" s="37">
        <f>'Parameter Input'!$P$199</f>
        <v>0.9</v>
      </c>
      <c r="P127" s="55">
        <f>'Parameter Input'!$Q$199</f>
        <v>0.4</v>
      </c>
      <c r="Q127" s="4">
        <f t="shared" ref="Q127:AR127" si="81">$N127+($M127-$N127)*((1/(1+EXP(-$P127*(Q$9-$L127)))^$O127))</f>
        <v>0.99780374543478534</v>
      </c>
      <c r="R127" s="4">
        <f t="shared" si="81"/>
        <v>0.99685359315256394</v>
      </c>
      <c r="S127" s="4">
        <f t="shared" si="81"/>
        <v>0.99549347132349975</v>
      </c>
      <c r="T127" s="4">
        <f t="shared" si="81"/>
        <v>0.99354772139898062</v>
      </c>
      <c r="U127" s="4">
        <f t="shared" si="81"/>
        <v>0.99076681540580536</v>
      </c>
      <c r="V127" s="4">
        <f t="shared" si="81"/>
        <v>0.9867978615748374</v>
      </c>
      <c r="W127" s="4">
        <f t="shared" si="81"/>
        <v>0.98114509762858249</v>
      </c>
      <c r="X127" s="4">
        <f t="shared" si="81"/>
        <v>0.97311898315872036</v>
      </c>
      <c r="Y127" s="4">
        <f t="shared" si="81"/>
        <v>0.96177484161592774</v>
      </c>
      <c r="Z127" s="4">
        <f t="shared" si="81"/>
        <v>0.94584787155511363</v>
      </c>
      <c r="AA127" s="4">
        <f t="shared" si="81"/>
        <v>0.92370360150141495</v>
      </c>
      <c r="AB127" s="4">
        <f t="shared" si="81"/>
        <v>0.89334463567658451</v>
      </c>
      <c r="AC127" s="4">
        <f t="shared" si="81"/>
        <v>0.85254543874327005</v>
      </c>
      <c r="AD127" s="4">
        <f t="shared" si="81"/>
        <v>0.79921300652623883</v>
      </c>
      <c r="AE127" s="4">
        <f t="shared" si="81"/>
        <v>0.73204982249993378</v>
      </c>
      <c r="AF127" s="4">
        <f t="shared" si="81"/>
        <v>0.65145592958786691</v>
      </c>
      <c r="AG127" s="4">
        <f t="shared" si="81"/>
        <v>0.56032247880849573</v>
      </c>
      <c r="AH127" s="4">
        <f t="shared" si="81"/>
        <v>0.46411326873185343</v>
      </c>
      <c r="AI127" s="4">
        <f t="shared" si="81"/>
        <v>0.36979727595523937</v>
      </c>
      <c r="AJ127" s="4">
        <f t="shared" si="81"/>
        <v>0.28393948637231203</v>
      </c>
      <c r="AK127" s="4">
        <f t="shared" si="81"/>
        <v>0.21097259161117732</v>
      </c>
      <c r="AL127" s="4">
        <f t="shared" si="81"/>
        <v>0.15253917653798199</v>
      </c>
      <c r="AM127" s="4">
        <f t="shared" si="81"/>
        <v>0.10795188737709993</v>
      </c>
      <c r="AN127" s="4">
        <f t="shared" si="81"/>
        <v>7.5176653938091809E-2</v>
      </c>
      <c r="AO127" s="4">
        <f t="shared" si="81"/>
        <v>5.1742836177502194E-2</v>
      </c>
      <c r="AP127" s="4">
        <f t="shared" si="81"/>
        <v>3.5319190625345942E-2</v>
      </c>
      <c r="AQ127" s="4">
        <f t="shared" si="81"/>
        <v>2.3969442072658165E-2</v>
      </c>
      <c r="AR127" s="4">
        <f t="shared" si="81"/>
        <v>1.6202243558389728E-2</v>
      </c>
    </row>
    <row r="128" spans="1:44" x14ac:dyDescent="0.25">
      <c r="A128" s="24" t="s">
        <v>41</v>
      </c>
      <c r="B128" s="60">
        <f>'Parameter Input'!$L$193</f>
        <v>25</v>
      </c>
      <c r="C128" s="61">
        <f>'Parameter Input'!$M$193</f>
        <v>25</v>
      </c>
      <c r="D128" s="1" t="s">
        <v>42</v>
      </c>
      <c r="L128" s="54">
        <f>'Parameter Input'!$O$193</f>
        <v>17</v>
      </c>
      <c r="M128" s="37">
        <v>0</v>
      </c>
      <c r="N128" s="37">
        <v>1</v>
      </c>
      <c r="O128" s="37">
        <f>'Parameter Input'!$P$193</f>
        <v>0.9</v>
      </c>
      <c r="P128" s="55">
        <f>'Parameter Input'!$Q$193</f>
        <v>0.4</v>
      </c>
      <c r="Q128" s="4">
        <f t="shared" ref="Q128:AF133" si="82">$N128+($M128-$N128)*((1/(1+EXP(-$P128*(Q$9-$L128)))^$O128))</f>
        <v>0.99780374543478534</v>
      </c>
      <c r="R128" s="4">
        <f t="shared" si="82"/>
        <v>0.99685359315256394</v>
      </c>
      <c r="S128" s="4">
        <f t="shared" si="82"/>
        <v>0.99549347132349975</v>
      </c>
      <c r="T128" s="4">
        <f t="shared" si="82"/>
        <v>0.99354772139898062</v>
      </c>
      <c r="U128" s="4">
        <f t="shared" si="82"/>
        <v>0.99076681540580536</v>
      </c>
      <c r="V128" s="4">
        <f t="shared" si="82"/>
        <v>0.9867978615748374</v>
      </c>
      <c r="W128" s="4">
        <f t="shared" si="82"/>
        <v>0.98114509762858249</v>
      </c>
      <c r="X128" s="4">
        <f t="shared" si="82"/>
        <v>0.97311898315872036</v>
      </c>
      <c r="Y128" s="4">
        <f t="shared" si="82"/>
        <v>0.96177484161592774</v>
      </c>
      <c r="Z128" s="4">
        <f t="shared" si="82"/>
        <v>0.94584787155511363</v>
      </c>
      <c r="AA128" s="4">
        <f t="shared" si="82"/>
        <v>0.92370360150141495</v>
      </c>
      <c r="AB128" s="4">
        <f t="shared" si="82"/>
        <v>0.89334463567658451</v>
      </c>
      <c r="AC128" s="4">
        <f t="shared" si="82"/>
        <v>0.85254543874327005</v>
      </c>
      <c r="AD128" s="4">
        <f t="shared" si="82"/>
        <v>0.79921300652623883</v>
      </c>
      <c r="AE128" s="4">
        <f t="shared" si="82"/>
        <v>0.73204982249993378</v>
      </c>
      <c r="AF128" s="4">
        <f t="shared" si="82"/>
        <v>0.65145592958786691</v>
      </c>
      <c r="AG128" s="4">
        <f t="shared" si="79"/>
        <v>0.56032247880849573</v>
      </c>
      <c r="AH128" s="4">
        <f t="shared" si="79"/>
        <v>0.46411326873185343</v>
      </c>
      <c r="AI128" s="4">
        <f t="shared" si="79"/>
        <v>0.36979727595523937</v>
      </c>
      <c r="AJ128" s="4">
        <f t="shared" si="80"/>
        <v>0.28393948637231203</v>
      </c>
      <c r="AK128" s="4">
        <f t="shared" si="80"/>
        <v>0.21097259161117732</v>
      </c>
      <c r="AL128" s="4">
        <f t="shared" si="80"/>
        <v>0.15253917653798199</v>
      </c>
      <c r="AM128" s="4">
        <f t="shared" si="80"/>
        <v>0.10795188737709993</v>
      </c>
      <c r="AN128" s="4">
        <f t="shared" si="80"/>
        <v>7.5176653938091809E-2</v>
      </c>
      <c r="AO128" s="4">
        <f t="shared" si="80"/>
        <v>5.1742836177502194E-2</v>
      </c>
      <c r="AP128" s="4">
        <f t="shared" si="80"/>
        <v>3.5319190625345942E-2</v>
      </c>
      <c r="AQ128" s="4">
        <f t="shared" si="80"/>
        <v>2.3969442072658165E-2</v>
      </c>
      <c r="AR128" s="4">
        <f t="shared" si="80"/>
        <v>1.6202243558389728E-2</v>
      </c>
    </row>
    <row r="129" spans="1:44" x14ac:dyDescent="0.25">
      <c r="A129" s="24" t="s">
        <v>70</v>
      </c>
      <c r="B129" s="60">
        <f>'Parameter Input'!B160</f>
        <v>25</v>
      </c>
      <c r="C129" s="61">
        <f>'Parameter Input'!C160</f>
        <v>25</v>
      </c>
      <c r="D129" s="1" t="s">
        <v>42</v>
      </c>
      <c r="L129" s="54">
        <f>'Parameter Input'!E160</f>
        <v>17</v>
      </c>
      <c r="M129" s="37">
        <v>0</v>
      </c>
      <c r="N129" s="37">
        <v>1</v>
      </c>
      <c r="O129" s="37">
        <f>'Parameter Input'!F160</f>
        <v>0.9</v>
      </c>
      <c r="P129" s="55">
        <f>'Parameter Input'!G160</f>
        <v>0.4</v>
      </c>
      <c r="Q129" s="4">
        <f t="shared" si="82"/>
        <v>0.99780374543478534</v>
      </c>
      <c r="R129" s="4">
        <f t="shared" si="82"/>
        <v>0.99685359315256394</v>
      </c>
      <c r="S129" s="4">
        <f t="shared" si="82"/>
        <v>0.99549347132349975</v>
      </c>
      <c r="T129" s="4">
        <f t="shared" si="82"/>
        <v>0.99354772139898062</v>
      </c>
      <c r="U129" s="4">
        <f t="shared" si="82"/>
        <v>0.99076681540580536</v>
      </c>
      <c r="V129" s="4">
        <f t="shared" si="82"/>
        <v>0.9867978615748374</v>
      </c>
      <c r="W129" s="4">
        <f t="shared" si="82"/>
        <v>0.98114509762858249</v>
      </c>
      <c r="X129" s="4">
        <f t="shared" si="82"/>
        <v>0.97311898315872036</v>
      </c>
      <c r="Y129" s="4">
        <f t="shared" si="82"/>
        <v>0.96177484161592774</v>
      </c>
      <c r="Z129" s="4">
        <f t="shared" si="82"/>
        <v>0.94584787155511363</v>
      </c>
      <c r="AA129" s="4">
        <f t="shared" si="82"/>
        <v>0.92370360150141495</v>
      </c>
      <c r="AB129" s="4">
        <f t="shared" si="82"/>
        <v>0.89334463567658451</v>
      </c>
      <c r="AC129" s="4">
        <f t="shared" si="82"/>
        <v>0.85254543874327005</v>
      </c>
      <c r="AD129" s="4">
        <f t="shared" si="82"/>
        <v>0.79921300652623883</v>
      </c>
      <c r="AE129" s="4">
        <f t="shared" si="82"/>
        <v>0.73204982249993378</v>
      </c>
      <c r="AF129" s="4">
        <f t="shared" si="82"/>
        <v>0.65145592958786691</v>
      </c>
      <c r="AG129" s="4">
        <f t="shared" si="79"/>
        <v>0.56032247880849573</v>
      </c>
      <c r="AH129" s="4">
        <f t="shared" si="79"/>
        <v>0.46411326873185343</v>
      </c>
      <c r="AI129" s="4">
        <f t="shared" si="79"/>
        <v>0.36979727595523937</v>
      </c>
      <c r="AJ129" s="4">
        <f t="shared" si="80"/>
        <v>0.28393948637231203</v>
      </c>
      <c r="AK129" s="4">
        <f t="shared" si="80"/>
        <v>0.21097259161117732</v>
      </c>
      <c r="AL129" s="4">
        <f t="shared" si="80"/>
        <v>0.15253917653798199</v>
      </c>
      <c r="AM129" s="4">
        <f t="shared" si="80"/>
        <v>0.10795188737709993</v>
      </c>
      <c r="AN129" s="4">
        <f t="shared" si="80"/>
        <v>7.5176653938091809E-2</v>
      </c>
      <c r="AO129" s="4">
        <f t="shared" si="80"/>
        <v>5.1742836177502194E-2</v>
      </c>
      <c r="AP129" s="4">
        <f t="shared" si="80"/>
        <v>3.5319190625345942E-2</v>
      </c>
      <c r="AQ129" s="4">
        <f t="shared" si="80"/>
        <v>2.3969442072658165E-2</v>
      </c>
      <c r="AR129" s="4">
        <f t="shared" si="80"/>
        <v>1.6202243558389728E-2</v>
      </c>
    </row>
    <row r="130" spans="1:44" x14ac:dyDescent="0.25">
      <c r="A130" s="24" t="s">
        <v>207</v>
      </c>
      <c r="B130" s="43">
        <f>'Parameter Input'!B157</f>
        <v>9450</v>
      </c>
      <c r="C130" s="44">
        <f>'Parameter Input'!C157</f>
        <v>9450</v>
      </c>
      <c r="D130" s="1" t="s">
        <v>49</v>
      </c>
      <c r="L130" s="54">
        <f>'Parameter Input'!E157</f>
        <v>17</v>
      </c>
      <c r="M130" s="37">
        <v>0</v>
      </c>
      <c r="N130" s="37">
        <v>1</v>
      </c>
      <c r="O130" s="37">
        <f>'Parameter Input'!F157</f>
        <v>0.9</v>
      </c>
      <c r="P130" s="55">
        <f>'Parameter Input'!G157</f>
        <v>0.4</v>
      </c>
      <c r="Q130" s="4">
        <f t="shared" si="82"/>
        <v>0.99780374543478534</v>
      </c>
      <c r="R130" s="4">
        <f t="shared" si="82"/>
        <v>0.99685359315256394</v>
      </c>
      <c r="S130" s="4">
        <f t="shared" si="82"/>
        <v>0.99549347132349975</v>
      </c>
      <c r="T130" s="4">
        <f t="shared" si="82"/>
        <v>0.99354772139898062</v>
      </c>
      <c r="U130" s="4">
        <f t="shared" si="82"/>
        <v>0.99076681540580536</v>
      </c>
      <c r="V130" s="4">
        <f t="shared" si="82"/>
        <v>0.9867978615748374</v>
      </c>
      <c r="W130" s="4">
        <f t="shared" si="82"/>
        <v>0.98114509762858249</v>
      </c>
      <c r="X130" s="4">
        <f t="shared" si="82"/>
        <v>0.97311898315872036</v>
      </c>
      <c r="Y130" s="4">
        <f t="shared" si="82"/>
        <v>0.96177484161592774</v>
      </c>
      <c r="Z130" s="4">
        <f t="shared" si="82"/>
        <v>0.94584787155511363</v>
      </c>
      <c r="AA130" s="4">
        <f t="shared" si="82"/>
        <v>0.92370360150141495</v>
      </c>
      <c r="AB130" s="4">
        <f t="shared" si="82"/>
        <v>0.89334463567658451</v>
      </c>
      <c r="AC130" s="4">
        <f t="shared" si="82"/>
        <v>0.85254543874327005</v>
      </c>
      <c r="AD130" s="4">
        <f t="shared" si="82"/>
        <v>0.79921300652623883</v>
      </c>
      <c r="AE130" s="4">
        <f t="shared" si="82"/>
        <v>0.73204982249993378</v>
      </c>
      <c r="AF130" s="4">
        <f t="shared" si="82"/>
        <v>0.65145592958786691</v>
      </c>
      <c r="AG130" s="4">
        <f t="shared" si="79"/>
        <v>0.56032247880849573</v>
      </c>
      <c r="AH130" s="4">
        <f t="shared" si="79"/>
        <v>0.46411326873185343</v>
      </c>
      <c r="AI130" s="4">
        <f t="shared" si="79"/>
        <v>0.36979727595523937</v>
      </c>
      <c r="AJ130" s="4">
        <f t="shared" si="80"/>
        <v>0.28393948637231203</v>
      </c>
      <c r="AK130" s="4">
        <f t="shared" si="80"/>
        <v>0.21097259161117732</v>
      </c>
      <c r="AL130" s="4">
        <f t="shared" si="80"/>
        <v>0.15253917653798199</v>
      </c>
      <c r="AM130" s="4">
        <f t="shared" si="80"/>
        <v>0.10795188737709993</v>
      </c>
      <c r="AN130" s="4">
        <f t="shared" si="80"/>
        <v>7.5176653938091809E-2</v>
      </c>
      <c r="AO130" s="4">
        <f t="shared" si="80"/>
        <v>5.1742836177502194E-2</v>
      </c>
      <c r="AP130" s="4">
        <f t="shared" si="80"/>
        <v>3.5319190625345942E-2</v>
      </c>
      <c r="AQ130" s="4">
        <f t="shared" si="80"/>
        <v>2.3969442072658165E-2</v>
      </c>
      <c r="AR130" s="4">
        <f t="shared" si="80"/>
        <v>1.6202243558389728E-2</v>
      </c>
    </row>
    <row r="131" spans="1:44" x14ac:dyDescent="0.25">
      <c r="A131" s="24" t="s">
        <v>56</v>
      </c>
      <c r="B131" s="45">
        <f>'Parameter Input'!B158</f>
        <v>0.43</v>
      </c>
      <c r="C131" s="46">
        <f>'Parameter Input'!C158</f>
        <v>0.43</v>
      </c>
      <c r="D131" s="1" t="s">
        <v>57</v>
      </c>
      <c r="L131" s="54">
        <f>'Parameter Input'!E158</f>
        <v>17</v>
      </c>
      <c r="M131" s="37">
        <v>0</v>
      </c>
      <c r="N131" s="37">
        <v>1</v>
      </c>
      <c r="O131" s="37">
        <f>'Parameter Input'!F158</f>
        <v>0.9</v>
      </c>
      <c r="P131" s="55">
        <f>'Parameter Input'!G158</f>
        <v>0.4</v>
      </c>
      <c r="Q131" s="4">
        <f t="shared" si="82"/>
        <v>0.99780374543478534</v>
      </c>
      <c r="R131" s="4">
        <f t="shared" si="82"/>
        <v>0.99685359315256394</v>
      </c>
      <c r="S131" s="4">
        <f t="shared" si="82"/>
        <v>0.99549347132349975</v>
      </c>
      <c r="T131" s="4">
        <f t="shared" si="82"/>
        <v>0.99354772139898062</v>
      </c>
      <c r="U131" s="4">
        <f t="shared" si="82"/>
        <v>0.99076681540580536</v>
      </c>
      <c r="V131" s="4">
        <f t="shared" si="82"/>
        <v>0.9867978615748374</v>
      </c>
      <c r="W131" s="4">
        <f t="shared" si="82"/>
        <v>0.98114509762858249</v>
      </c>
      <c r="X131" s="4">
        <f t="shared" si="82"/>
        <v>0.97311898315872036</v>
      </c>
      <c r="Y131" s="4">
        <f t="shared" si="82"/>
        <v>0.96177484161592774</v>
      </c>
      <c r="Z131" s="4">
        <f t="shared" si="82"/>
        <v>0.94584787155511363</v>
      </c>
      <c r="AA131" s="4">
        <f t="shared" si="82"/>
        <v>0.92370360150141495</v>
      </c>
      <c r="AB131" s="4">
        <f t="shared" si="82"/>
        <v>0.89334463567658451</v>
      </c>
      <c r="AC131" s="4">
        <f t="shared" si="82"/>
        <v>0.85254543874327005</v>
      </c>
      <c r="AD131" s="4">
        <f t="shared" si="82"/>
        <v>0.79921300652623883</v>
      </c>
      <c r="AE131" s="4">
        <f t="shared" si="82"/>
        <v>0.73204982249993378</v>
      </c>
      <c r="AF131" s="4">
        <f t="shared" si="82"/>
        <v>0.65145592958786691</v>
      </c>
      <c r="AG131" s="4">
        <f t="shared" si="79"/>
        <v>0.56032247880849573</v>
      </c>
      <c r="AH131" s="4">
        <f t="shared" si="79"/>
        <v>0.46411326873185343</v>
      </c>
      <c r="AI131" s="4">
        <f t="shared" si="79"/>
        <v>0.36979727595523937</v>
      </c>
      <c r="AJ131" s="4">
        <f t="shared" si="80"/>
        <v>0.28393948637231203</v>
      </c>
      <c r="AK131" s="4">
        <f t="shared" si="80"/>
        <v>0.21097259161117732</v>
      </c>
      <c r="AL131" s="4">
        <f t="shared" si="80"/>
        <v>0.15253917653798199</v>
      </c>
      <c r="AM131" s="4">
        <f t="shared" si="80"/>
        <v>0.10795188737709993</v>
      </c>
      <c r="AN131" s="4">
        <f t="shared" si="80"/>
        <v>7.5176653938091809E-2</v>
      </c>
      <c r="AO131" s="4">
        <f t="shared" si="80"/>
        <v>5.1742836177502194E-2</v>
      </c>
      <c r="AP131" s="4">
        <f t="shared" si="80"/>
        <v>3.5319190625345942E-2</v>
      </c>
      <c r="AQ131" s="4">
        <f t="shared" si="80"/>
        <v>2.3969442072658165E-2</v>
      </c>
      <c r="AR131" s="4">
        <f t="shared" si="80"/>
        <v>1.6202243558389728E-2</v>
      </c>
    </row>
    <row r="132" spans="1:44" x14ac:dyDescent="0.25">
      <c r="A132" s="24" t="s">
        <v>73</v>
      </c>
      <c r="B132" s="45">
        <f>'Parameter Input'!$L$197</f>
        <v>0.04</v>
      </c>
      <c r="C132" s="46">
        <f>'Parameter Input'!$M$197</f>
        <v>0.04</v>
      </c>
      <c r="D132" s="1" t="s">
        <v>57</v>
      </c>
      <c r="L132" s="54">
        <f>'Parameter Input'!$O$197</f>
        <v>17</v>
      </c>
      <c r="M132" s="37">
        <v>0</v>
      </c>
      <c r="N132" s="37">
        <v>1</v>
      </c>
      <c r="O132" s="37">
        <f>'Parameter Input'!$P$197</f>
        <v>0.9</v>
      </c>
      <c r="P132" s="55">
        <f>'Parameter Input'!$Q$197</f>
        <v>0.4</v>
      </c>
      <c r="Q132" s="4">
        <f t="shared" si="82"/>
        <v>0.99780374543478534</v>
      </c>
      <c r="R132" s="4">
        <f t="shared" si="82"/>
        <v>0.99685359315256394</v>
      </c>
      <c r="S132" s="4">
        <f t="shared" si="82"/>
        <v>0.99549347132349975</v>
      </c>
      <c r="T132" s="4">
        <f t="shared" si="82"/>
        <v>0.99354772139898062</v>
      </c>
      <c r="U132" s="4">
        <f t="shared" si="82"/>
        <v>0.99076681540580536</v>
      </c>
      <c r="V132" s="4">
        <f t="shared" si="82"/>
        <v>0.9867978615748374</v>
      </c>
      <c r="W132" s="4">
        <f t="shared" si="82"/>
        <v>0.98114509762858249</v>
      </c>
      <c r="X132" s="4">
        <f t="shared" si="82"/>
        <v>0.97311898315872036</v>
      </c>
      <c r="Y132" s="4">
        <f t="shared" si="82"/>
        <v>0.96177484161592774</v>
      </c>
      <c r="Z132" s="4">
        <f t="shared" si="82"/>
        <v>0.94584787155511363</v>
      </c>
      <c r="AA132" s="4">
        <f t="shared" si="82"/>
        <v>0.92370360150141495</v>
      </c>
      <c r="AB132" s="4">
        <f t="shared" si="82"/>
        <v>0.89334463567658451</v>
      </c>
      <c r="AC132" s="4">
        <f t="shared" si="82"/>
        <v>0.85254543874327005</v>
      </c>
      <c r="AD132" s="4">
        <f t="shared" si="82"/>
        <v>0.79921300652623883</v>
      </c>
      <c r="AE132" s="4">
        <f t="shared" si="82"/>
        <v>0.73204982249993378</v>
      </c>
      <c r="AF132" s="4">
        <f t="shared" si="82"/>
        <v>0.65145592958786691</v>
      </c>
      <c r="AG132" s="4">
        <f t="shared" si="79"/>
        <v>0.56032247880849573</v>
      </c>
      <c r="AH132" s="4">
        <f t="shared" si="79"/>
        <v>0.46411326873185343</v>
      </c>
      <c r="AI132" s="4">
        <f t="shared" si="79"/>
        <v>0.36979727595523937</v>
      </c>
      <c r="AJ132" s="4">
        <f t="shared" si="80"/>
        <v>0.28393948637231203</v>
      </c>
      <c r="AK132" s="4">
        <f t="shared" si="80"/>
        <v>0.21097259161117732</v>
      </c>
      <c r="AL132" s="4">
        <f t="shared" si="80"/>
        <v>0.15253917653798199</v>
      </c>
      <c r="AM132" s="4">
        <f t="shared" si="80"/>
        <v>0.10795188737709993</v>
      </c>
      <c r="AN132" s="4">
        <f t="shared" si="80"/>
        <v>7.5176653938091809E-2</v>
      </c>
      <c r="AO132" s="4">
        <f t="shared" si="80"/>
        <v>5.1742836177502194E-2</v>
      </c>
      <c r="AP132" s="4">
        <f t="shared" si="80"/>
        <v>3.5319190625345942E-2</v>
      </c>
      <c r="AQ132" s="4">
        <f t="shared" si="80"/>
        <v>2.3969442072658165E-2</v>
      </c>
      <c r="AR132" s="4">
        <f t="shared" si="80"/>
        <v>1.6202243558389728E-2</v>
      </c>
    </row>
    <row r="133" spans="1:44" ht="15.75" thickBot="1" x14ac:dyDescent="0.3">
      <c r="A133" s="24" t="s">
        <v>64</v>
      </c>
      <c r="B133" s="49">
        <f>'Parameter Input'!B159</f>
        <v>120000</v>
      </c>
      <c r="C133" s="50">
        <f>'Parameter Input'!C159</f>
        <v>120000</v>
      </c>
      <c r="D133" s="1" t="s">
        <v>65</v>
      </c>
      <c r="L133" s="56">
        <f>'Parameter Input'!E159</f>
        <v>17</v>
      </c>
      <c r="M133" s="57">
        <v>0</v>
      </c>
      <c r="N133" s="57">
        <v>1</v>
      </c>
      <c r="O133" s="57">
        <f>'Parameter Input'!F159</f>
        <v>0.9</v>
      </c>
      <c r="P133" s="58">
        <f>'Parameter Input'!G159</f>
        <v>0.4</v>
      </c>
      <c r="Q133" s="4">
        <f t="shared" si="82"/>
        <v>0.99780374543478534</v>
      </c>
      <c r="R133" s="4">
        <f t="shared" si="82"/>
        <v>0.99685359315256394</v>
      </c>
      <c r="S133" s="4">
        <f t="shared" si="82"/>
        <v>0.99549347132349975</v>
      </c>
      <c r="T133" s="4">
        <f t="shared" si="82"/>
        <v>0.99354772139898062</v>
      </c>
      <c r="U133" s="4">
        <f t="shared" si="82"/>
        <v>0.99076681540580536</v>
      </c>
      <c r="V133" s="4">
        <f t="shared" si="82"/>
        <v>0.9867978615748374</v>
      </c>
      <c r="W133" s="4">
        <f t="shared" si="82"/>
        <v>0.98114509762858249</v>
      </c>
      <c r="X133" s="4">
        <f t="shared" si="82"/>
        <v>0.97311898315872036</v>
      </c>
      <c r="Y133" s="4">
        <f t="shared" si="82"/>
        <v>0.96177484161592774</v>
      </c>
      <c r="Z133" s="4">
        <f t="shared" si="82"/>
        <v>0.94584787155511363</v>
      </c>
      <c r="AA133" s="4">
        <f t="shared" si="82"/>
        <v>0.92370360150141495</v>
      </c>
      <c r="AB133" s="4">
        <f t="shared" si="82"/>
        <v>0.89334463567658451</v>
      </c>
      <c r="AC133" s="4">
        <f t="shared" si="82"/>
        <v>0.85254543874327005</v>
      </c>
      <c r="AD133" s="4">
        <f t="shared" si="82"/>
        <v>0.79921300652623883</v>
      </c>
      <c r="AE133" s="4">
        <f t="shared" si="82"/>
        <v>0.73204982249993378</v>
      </c>
      <c r="AF133" s="4">
        <f t="shared" si="82"/>
        <v>0.65145592958786691</v>
      </c>
      <c r="AG133" s="4">
        <f t="shared" si="79"/>
        <v>0.56032247880849573</v>
      </c>
      <c r="AH133" s="4">
        <f t="shared" si="79"/>
        <v>0.46411326873185343</v>
      </c>
      <c r="AI133" s="4">
        <f t="shared" si="79"/>
        <v>0.36979727595523937</v>
      </c>
      <c r="AJ133" s="4">
        <f t="shared" si="80"/>
        <v>0.28393948637231203</v>
      </c>
      <c r="AK133" s="4">
        <f t="shared" si="80"/>
        <v>0.21097259161117732</v>
      </c>
      <c r="AL133" s="4">
        <f t="shared" si="80"/>
        <v>0.15253917653798199</v>
      </c>
      <c r="AM133" s="4">
        <f t="shared" si="80"/>
        <v>0.10795188737709993</v>
      </c>
      <c r="AN133" s="4">
        <f t="shared" si="80"/>
        <v>7.5176653938091809E-2</v>
      </c>
      <c r="AO133" s="4">
        <f t="shared" si="80"/>
        <v>5.1742836177502194E-2</v>
      </c>
      <c r="AP133" s="4">
        <f t="shared" si="80"/>
        <v>3.5319190625345942E-2</v>
      </c>
      <c r="AQ133" s="4">
        <f t="shared" si="80"/>
        <v>2.3969442072658165E-2</v>
      </c>
      <c r="AR133" s="4">
        <f t="shared" si="80"/>
        <v>1.6202243558389728E-2</v>
      </c>
    </row>
    <row r="134" spans="1:44" x14ac:dyDescent="0.25">
      <c r="A134" s="25"/>
      <c r="B134" s="40"/>
    </row>
    <row r="135" spans="1:44" ht="15.75" thickBot="1" x14ac:dyDescent="0.3"/>
    <row r="136" spans="1:44" ht="15.75" thickBot="1" x14ac:dyDescent="0.3">
      <c r="A136" s="26" t="s">
        <v>208</v>
      </c>
      <c r="B136" s="27">
        <v>2023</v>
      </c>
      <c r="C136" s="27">
        <v>2024</v>
      </c>
      <c r="D136" s="27">
        <v>2025</v>
      </c>
      <c r="E136" s="27">
        <v>2026</v>
      </c>
      <c r="F136" s="27">
        <v>2027</v>
      </c>
      <c r="G136" s="27">
        <v>2028</v>
      </c>
      <c r="H136" s="27">
        <v>2029</v>
      </c>
      <c r="I136" s="27">
        <v>2030</v>
      </c>
      <c r="J136" s="27">
        <v>2031</v>
      </c>
      <c r="K136" s="27">
        <v>2032</v>
      </c>
      <c r="L136" s="27">
        <v>2033</v>
      </c>
      <c r="M136" s="27">
        <v>2034</v>
      </c>
      <c r="N136" s="27">
        <v>2035</v>
      </c>
      <c r="O136" s="27">
        <v>2036</v>
      </c>
      <c r="P136" s="27">
        <v>2037</v>
      </c>
      <c r="Q136" s="27">
        <v>2038</v>
      </c>
      <c r="R136" s="27">
        <v>2039</v>
      </c>
      <c r="S136" s="27">
        <v>2040</v>
      </c>
      <c r="T136" s="27">
        <v>2041</v>
      </c>
      <c r="U136" s="27">
        <v>2042</v>
      </c>
      <c r="V136" s="27">
        <v>2043</v>
      </c>
      <c r="W136" s="27">
        <v>2044</v>
      </c>
      <c r="X136" s="27">
        <v>2045</v>
      </c>
      <c r="Y136" s="27">
        <v>2046</v>
      </c>
      <c r="Z136" s="27">
        <v>2047</v>
      </c>
      <c r="AA136" s="27">
        <v>2048</v>
      </c>
      <c r="AB136" s="27">
        <v>2049</v>
      </c>
      <c r="AC136" s="28">
        <v>2050</v>
      </c>
    </row>
    <row r="137" spans="1:44" x14ac:dyDescent="0.25">
      <c r="A137" s="29" t="str">
        <f t="shared" ref="A137:A146" si="83">A117</f>
        <v>Capex vehicle</v>
      </c>
      <c r="B137" s="62">
        <f t="shared" ref="B137:B146" si="84">$B117+($C117-$B117)*(1-Q117)</f>
        <v>19490116.854456533</v>
      </c>
      <c r="C137" s="62">
        <f t="shared" ref="C137:C146" si="85">$B117+($C117-$B117)*(1-R117)</f>
        <v>19485841.169186536</v>
      </c>
      <c r="D137" s="62">
        <f t="shared" ref="D137:D146" si="86">$B117+($C117-$B117)*(1-S117)</f>
        <v>19479720.62095575</v>
      </c>
      <c r="E137" s="62">
        <f t="shared" ref="E137:E146" si="87">$B117+($C117-$B117)*(1-T117)</f>
        <v>19470964.746295411</v>
      </c>
      <c r="F137" s="62">
        <f t="shared" ref="F137:F146" si="88">$B117+($C117-$B117)*(1-U117)</f>
        <v>19458450.669326123</v>
      </c>
      <c r="G137" s="62">
        <f t="shared" ref="G137:G146" si="89">$B117+($C117-$B117)*(1-V117)</f>
        <v>19440590.37708677</v>
      </c>
      <c r="H137" s="62">
        <f t="shared" ref="H137:H146" si="90">$B117+($C117-$B117)*(1-W117)</f>
        <v>19415152.939328622</v>
      </c>
      <c r="I137" s="62">
        <f t="shared" ref="I137:I146" si="91">$B117+($C117-$B117)*(1-X117)</f>
        <v>19379035.42421424</v>
      </c>
      <c r="J137" s="62">
        <f t="shared" ref="J137:J146" si="92">$B117+($C117-$B117)*(1-Y117)</f>
        <v>19327986.787271675</v>
      </c>
      <c r="K137" s="62">
        <f t="shared" ref="K137:K146" si="93">$B117+($C117-$B117)*(1-Z117)</f>
        <v>19256315.421998013</v>
      </c>
      <c r="L137" s="62">
        <f t="shared" ref="L137:L146" si="94">$B117+($C117-$B117)*(1-AA117)</f>
        <v>19156666.206756368</v>
      </c>
      <c r="M137" s="62">
        <f t="shared" ref="M137:M146" si="95">$B117+($C117-$B117)*(1-AB117)</f>
        <v>19020050.860544629</v>
      </c>
      <c r="N137" s="62">
        <f t="shared" ref="N137:N146" si="96">$B117+($C117-$B117)*(1-AC117)</f>
        <v>18836454.474344715</v>
      </c>
      <c r="O137" s="62">
        <f t="shared" ref="O137:O146" si="97">$B117+($C117-$B117)*(1-AD117)</f>
        <v>18596458.529368076</v>
      </c>
      <c r="P137" s="62">
        <f t="shared" ref="P137:P146" si="98">$B117+($C117-$B117)*(1-AE117)</f>
        <v>18294224.201249704</v>
      </c>
      <c r="Q137" s="62">
        <f t="shared" ref="Q137:Q146" si="99">$B117+($C117-$B117)*(1-AF117)</f>
        <v>17931551.6831454</v>
      </c>
      <c r="R137" s="62">
        <f t="shared" ref="R137:R146" si="100">$B117+($C117-$B117)*(1-AG117)</f>
        <v>17521451.154638231</v>
      </c>
      <c r="S137" s="62">
        <f t="shared" ref="S137:S146" si="101">$B117+($C117-$B117)*(1-AH117)</f>
        <v>17088509.709293339</v>
      </c>
      <c r="T137" s="62">
        <f t="shared" ref="T137:T146" si="102">$B117+($C117-$B117)*(1-AI117)</f>
        <v>16664087.741798578</v>
      </c>
      <c r="U137" s="62">
        <f t="shared" ref="U137:U146" si="103">$B117+($C117-$B117)*(1-AJ117)</f>
        <v>16277727.688675404</v>
      </c>
      <c r="V137" s="62">
        <f t="shared" ref="V137:V146" si="104">$B117+($C117-$B117)*(1-AK117)</f>
        <v>15949376.662250299</v>
      </c>
      <c r="W137" s="62">
        <f t="shared" ref="W137:W146" si="105">$B117+($C117-$B117)*(1-AL117)</f>
        <v>15686426.294420918</v>
      </c>
      <c r="X137" s="62">
        <f t="shared" ref="X137:X146" si="106">$B117+($C117-$B117)*(1-AM117)</f>
        <v>15485783.493196949</v>
      </c>
      <c r="Y137" s="62">
        <f t="shared" ref="Y137:Y146" si="107">$B117+($C117-$B117)*(1-AN117)</f>
        <v>15338294.942721413</v>
      </c>
      <c r="Z137" s="62">
        <f t="shared" ref="Z137:Z146" si="108">$B117+($C117-$B117)*(1-AO117)</f>
        <v>15232842.76279876</v>
      </c>
      <c r="AA137" s="62">
        <f t="shared" ref="AA137:AA146" si="109">$B117+($C117-$B117)*(1-AP117)</f>
        <v>15158936.357814057</v>
      </c>
      <c r="AB137" s="62">
        <f t="shared" ref="AB137:AB146" si="110">$B117+($C117-$B117)*(1-AQ117)</f>
        <v>15107862.489326961</v>
      </c>
      <c r="AC137" s="62">
        <f t="shared" ref="AC137:AC146" si="111">$B117+($C117-$B117)*(1-AR117)</f>
        <v>15072910.096012753</v>
      </c>
    </row>
    <row r="138" spans="1:44" x14ac:dyDescent="0.25">
      <c r="A138" s="30" t="str">
        <f t="shared" si="83"/>
        <v>Residual value (vehicle)</v>
      </c>
      <c r="B138" s="62">
        <f t="shared" si="84"/>
        <v>-976153.03364673769</v>
      </c>
      <c r="C138" s="62">
        <f t="shared" si="85"/>
        <v>-976651.86359490396</v>
      </c>
      <c r="D138" s="62">
        <f t="shared" si="86"/>
        <v>-977365.92755516258</v>
      </c>
      <c r="E138" s="62">
        <f t="shared" si="87"/>
        <v>-978387.4462655352</v>
      </c>
      <c r="F138" s="62">
        <f t="shared" si="88"/>
        <v>-979847.4219119522</v>
      </c>
      <c r="G138" s="62">
        <f t="shared" si="89"/>
        <v>-981931.12267321034</v>
      </c>
      <c r="H138" s="62">
        <f t="shared" si="90"/>
        <v>-984898.82374499424</v>
      </c>
      <c r="I138" s="62">
        <f t="shared" si="91"/>
        <v>-989112.53384167177</v>
      </c>
      <c r="J138" s="62">
        <f t="shared" si="92"/>
        <v>-995068.20815163793</v>
      </c>
      <c r="K138" s="62">
        <f t="shared" si="93"/>
        <v>-1003429.8674335653</v>
      </c>
      <c r="L138" s="62">
        <f t="shared" si="94"/>
        <v>-1015055.6092117572</v>
      </c>
      <c r="M138" s="62">
        <f t="shared" si="95"/>
        <v>-1030994.0662697931</v>
      </c>
      <c r="N138" s="62">
        <f t="shared" si="96"/>
        <v>-1052413.6446597832</v>
      </c>
      <c r="O138" s="62">
        <f t="shared" si="97"/>
        <v>-1080413.1715737246</v>
      </c>
      <c r="P138" s="62">
        <f t="shared" si="98"/>
        <v>-1115673.8431875347</v>
      </c>
      <c r="Q138" s="62">
        <f t="shared" si="99"/>
        <v>-1157985.6369663698</v>
      </c>
      <c r="R138" s="62">
        <f t="shared" si="100"/>
        <v>-1205830.6986255397</v>
      </c>
      <c r="S138" s="62">
        <f t="shared" si="101"/>
        <v>-1256340.533915777</v>
      </c>
      <c r="T138" s="62">
        <f t="shared" si="102"/>
        <v>-1305856.4301234994</v>
      </c>
      <c r="U138" s="62">
        <f t="shared" si="103"/>
        <v>-1350931.7696545362</v>
      </c>
      <c r="V138" s="62">
        <f t="shared" si="104"/>
        <v>-1389239.389404132</v>
      </c>
      <c r="W138" s="62">
        <f t="shared" si="105"/>
        <v>-1419916.9323175594</v>
      </c>
      <c r="X138" s="62">
        <f t="shared" si="106"/>
        <v>-1443325.2591270225</v>
      </c>
      <c r="Y138" s="62">
        <f t="shared" si="107"/>
        <v>-1460532.2566825019</v>
      </c>
      <c r="Z138" s="62">
        <f t="shared" si="108"/>
        <v>-1472835.0110068114</v>
      </c>
      <c r="AA138" s="62">
        <f t="shared" si="109"/>
        <v>-1481457.4249216933</v>
      </c>
      <c r="AB138" s="62">
        <f t="shared" si="110"/>
        <v>-1487416.0429118546</v>
      </c>
      <c r="AC138" s="62">
        <f t="shared" si="111"/>
        <v>-1491493.8221318454</v>
      </c>
    </row>
    <row r="139" spans="1:44" x14ac:dyDescent="0.25">
      <c r="A139" s="30" t="str">
        <f t="shared" si="83"/>
        <v>Capex costumization</v>
      </c>
      <c r="B139" s="62">
        <f t="shared" si="84"/>
        <v>5000000</v>
      </c>
      <c r="C139" s="62">
        <f t="shared" si="85"/>
        <v>5000000</v>
      </c>
      <c r="D139" s="62">
        <f t="shared" si="86"/>
        <v>5000000</v>
      </c>
      <c r="E139" s="62">
        <f t="shared" si="87"/>
        <v>5000000</v>
      </c>
      <c r="F139" s="62">
        <f t="shared" si="88"/>
        <v>5000000</v>
      </c>
      <c r="G139" s="62">
        <f t="shared" si="89"/>
        <v>5000000</v>
      </c>
      <c r="H139" s="62">
        <f t="shared" si="90"/>
        <v>5000000</v>
      </c>
      <c r="I139" s="62">
        <f t="shared" si="91"/>
        <v>5000000</v>
      </c>
      <c r="J139" s="62">
        <f t="shared" si="92"/>
        <v>5000000</v>
      </c>
      <c r="K139" s="62">
        <f t="shared" si="93"/>
        <v>5000000</v>
      </c>
      <c r="L139" s="62">
        <f t="shared" si="94"/>
        <v>5000000</v>
      </c>
      <c r="M139" s="62">
        <f t="shared" si="95"/>
        <v>5000000</v>
      </c>
      <c r="N139" s="62">
        <f t="shared" si="96"/>
        <v>5000000</v>
      </c>
      <c r="O139" s="62">
        <f t="shared" si="97"/>
        <v>5000000</v>
      </c>
      <c r="P139" s="62">
        <f t="shared" si="98"/>
        <v>5000000</v>
      </c>
      <c r="Q139" s="62">
        <f t="shared" si="99"/>
        <v>5000000</v>
      </c>
      <c r="R139" s="62">
        <f t="shared" si="100"/>
        <v>5000000</v>
      </c>
      <c r="S139" s="62">
        <f t="shared" si="101"/>
        <v>5000000</v>
      </c>
      <c r="T139" s="62">
        <f t="shared" si="102"/>
        <v>5000000</v>
      </c>
      <c r="U139" s="62">
        <f t="shared" si="103"/>
        <v>5000000</v>
      </c>
      <c r="V139" s="62">
        <f t="shared" si="104"/>
        <v>5000000</v>
      </c>
      <c r="W139" s="62">
        <f t="shared" si="105"/>
        <v>5000000</v>
      </c>
      <c r="X139" s="62">
        <f t="shared" si="106"/>
        <v>5000000</v>
      </c>
      <c r="Y139" s="62">
        <f t="shared" si="107"/>
        <v>5000000</v>
      </c>
      <c r="Z139" s="62">
        <f t="shared" si="108"/>
        <v>5000000</v>
      </c>
      <c r="AA139" s="62">
        <f t="shared" si="109"/>
        <v>5000000</v>
      </c>
      <c r="AB139" s="62">
        <f t="shared" si="110"/>
        <v>5000000</v>
      </c>
      <c r="AC139" s="62">
        <f t="shared" si="111"/>
        <v>5000000</v>
      </c>
    </row>
    <row r="140" spans="1:44" x14ac:dyDescent="0.25">
      <c r="A140" s="30" t="str">
        <f t="shared" si="83"/>
        <v>Residual value (costumization)</v>
      </c>
      <c r="B140" s="62">
        <f t="shared" si="84"/>
        <v>-500000</v>
      </c>
      <c r="C140" s="62">
        <f t="shared" si="85"/>
        <v>-500000</v>
      </c>
      <c r="D140" s="62">
        <f t="shared" si="86"/>
        <v>-500000</v>
      </c>
      <c r="E140" s="62">
        <f t="shared" si="87"/>
        <v>-500000</v>
      </c>
      <c r="F140" s="62">
        <f t="shared" si="88"/>
        <v>-500000</v>
      </c>
      <c r="G140" s="62">
        <f t="shared" si="89"/>
        <v>-500000</v>
      </c>
      <c r="H140" s="62">
        <f t="shared" si="90"/>
        <v>-500000</v>
      </c>
      <c r="I140" s="62">
        <f t="shared" si="91"/>
        <v>-500000</v>
      </c>
      <c r="J140" s="62">
        <f t="shared" si="92"/>
        <v>-500000</v>
      </c>
      <c r="K140" s="62">
        <f t="shared" si="93"/>
        <v>-500000</v>
      </c>
      <c r="L140" s="62">
        <f t="shared" si="94"/>
        <v>-500000</v>
      </c>
      <c r="M140" s="62">
        <f t="shared" si="95"/>
        <v>-500000</v>
      </c>
      <c r="N140" s="62">
        <f t="shared" si="96"/>
        <v>-500000</v>
      </c>
      <c r="O140" s="62">
        <f t="shared" si="97"/>
        <v>-500000</v>
      </c>
      <c r="P140" s="62">
        <f t="shared" si="98"/>
        <v>-500000</v>
      </c>
      <c r="Q140" s="62">
        <f t="shared" si="99"/>
        <v>-500000</v>
      </c>
      <c r="R140" s="62">
        <f t="shared" si="100"/>
        <v>-500000</v>
      </c>
      <c r="S140" s="62">
        <f t="shared" si="101"/>
        <v>-500000</v>
      </c>
      <c r="T140" s="62">
        <f t="shared" si="102"/>
        <v>-500000</v>
      </c>
      <c r="U140" s="62">
        <f t="shared" si="103"/>
        <v>-500000</v>
      </c>
      <c r="V140" s="62">
        <f t="shared" si="104"/>
        <v>-500000</v>
      </c>
      <c r="W140" s="62">
        <f t="shared" si="105"/>
        <v>-500000</v>
      </c>
      <c r="X140" s="62">
        <f t="shared" si="106"/>
        <v>-500000</v>
      </c>
      <c r="Y140" s="62">
        <f t="shared" si="107"/>
        <v>-500000</v>
      </c>
      <c r="Z140" s="62">
        <f t="shared" si="108"/>
        <v>-500000</v>
      </c>
      <c r="AA140" s="62">
        <f t="shared" si="109"/>
        <v>-500000</v>
      </c>
      <c r="AB140" s="62">
        <f t="shared" si="110"/>
        <v>-500000</v>
      </c>
      <c r="AC140" s="62">
        <f t="shared" si="111"/>
        <v>-500000</v>
      </c>
    </row>
    <row r="141" spans="1:44" x14ac:dyDescent="0.25">
      <c r="A141" s="30" t="str">
        <f t="shared" si="83"/>
        <v>WACC</v>
      </c>
      <c r="B141" s="62">
        <f t="shared" si="84"/>
        <v>0.06</v>
      </c>
      <c r="C141" s="62">
        <f t="shared" si="85"/>
        <v>0.06</v>
      </c>
      <c r="D141" s="62">
        <f t="shared" si="86"/>
        <v>0.06</v>
      </c>
      <c r="E141" s="62">
        <f t="shared" si="87"/>
        <v>0.06</v>
      </c>
      <c r="F141" s="62">
        <f t="shared" si="88"/>
        <v>0.06</v>
      </c>
      <c r="G141" s="62">
        <f t="shared" si="89"/>
        <v>0.06</v>
      </c>
      <c r="H141" s="62">
        <f t="shared" si="90"/>
        <v>0.06</v>
      </c>
      <c r="I141" s="62">
        <f t="shared" si="91"/>
        <v>0.06</v>
      </c>
      <c r="J141" s="62">
        <f t="shared" si="92"/>
        <v>0.06</v>
      </c>
      <c r="K141" s="62">
        <f t="shared" si="93"/>
        <v>0.06</v>
      </c>
      <c r="L141" s="62">
        <f t="shared" si="94"/>
        <v>0.06</v>
      </c>
      <c r="M141" s="62">
        <f t="shared" si="95"/>
        <v>0.06</v>
      </c>
      <c r="N141" s="62">
        <f t="shared" si="96"/>
        <v>0.06</v>
      </c>
      <c r="O141" s="62">
        <f t="shared" si="97"/>
        <v>0.06</v>
      </c>
      <c r="P141" s="62">
        <f t="shared" si="98"/>
        <v>0.06</v>
      </c>
      <c r="Q141" s="62">
        <f t="shared" si="99"/>
        <v>0.06</v>
      </c>
      <c r="R141" s="62">
        <f t="shared" si="100"/>
        <v>0.06</v>
      </c>
      <c r="S141" s="62">
        <f t="shared" si="101"/>
        <v>0.06</v>
      </c>
      <c r="T141" s="62">
        <f t="shared" si="102"/>
        <v>0.06</v>
      </c>
      <c r="U141" s="62">
        <f t="shared" si="103"/>
        <v>0.06</v>
      </c>
      <c r="V141" s="62">
        <f t="shared" si="104"/>
        <v>0.06</v>
      </c>
      <c r="W141" s="62">
        <f t="shared" si="105"/>
        <v>0.06</v>
      </c>
      <c r="X141" s="62">
        <f t="shared" si="106"/>
        <v>0.06</v>
      </c>
      <c r="Y141" s="62">
        <f t="shared" si="107"/>
        <v>0.06</v>
      </c>
      <c r="Z141" s="62">
        <f t="shared" si="108"/>
        <v>0.06</v>
      </c>
      <c r="AA141" s="62">
        <f t="shared" si="109"/>
        <v>0.06</v>
      </c>
      <c r="AB141" s="62">
        <f t="shared" si="110"/>
        <v>0.06</v>
      </c>
      <c r="AC141" s="62">
        <f t="shared" si="111"/>
        <v>0.06</v>
      </c>
    </row>
    <row r="142" spans="1:44" x14ac:dyDescent="0.25">
      <c r="A142" s="30" t="str">
        <f t="shared" si="83"/>
        <v>Opex fix (admin, crew, insurance)</v>
      </c>
      <c r="B142" s="62">
        <f t="shared" si="84"/>
        <v>1208235.294117647</v>
      </c>
      <c r="C142" s="62">
        <f t="shared" si="85"/>
        <v>1208235.294117647</v>
      </c>
      <c r="D142" s="62">
        <f t="shared" si="86"/>
        <v>1208235.294117647</v>
      </c>
      <c r="E142" s="62">
        <f t="shared" si="87"/>
        <v>1208235.294117647</v>
      </c>
      <c r="F142" s="62">
        <f t="shared" si="88"/>
        <v>1208235.294117647</v>
      </c>
      <c r="G142" s="62">
        <f t="shared" si="89"/>
        <v>1208235.294117647</v>
      </c>
      <c r="H142" s="62">
        <f t="shared" si="90"/>
        <v>1208235.294117647</v>
      </c>
      <c r="I142" s="62">
        <f t="shared" si="91"/>
        <v>1208235.294117647</v>
      </c>
      <c r="J142" s="62">
        <f t="shared" si="92"/>
        <v>1208235.294117647</v>
      </c>
      <c r="K142" s="62">
        <f t="shared" si="93"/>
        <v>1208235.294117647</v>
      </c>
      <c r="L142" s="62">
        <f t="shared" si="94"/>
        <v>1208235.294117647</v>
      </c>
      <c r="M142" s="62">
        <f t="shared" si="95"/>
        <v>1208235.294117647</v>
      </c>
      <c r="N142" s="62">
        <f t="shared" si="96"/>
        <v>1208235.294117647</v>
      </c>
      <c r="O142" s="62">
        <f t="shared" si="97"/>
        <v>1208235.294117647</v>
      </c>
      <c r="P142" s="62">
        <f t="shared" si="98"/>
        <v>1208235.294117647</v>
      </c>
      <c r="Q142" s="62">
        <f t="shared" si="99"/>
        <v>1208235.294117647</v>
      </c>
      <c r="R142" s="62">
        <f t="shared" si="100"/>
        <v>1208235.294117647</v>
      </c>
      <c r="S142" s="62">
        <f t="shared" si="101"/>
        <v>1208235.294117647</v>
      </c>
      <c r="T142" s="62">
        <f t="shared" si="102"/>
        <v>1208235.294117647</v>
      </c>
      <c r="U142" s="62">
        <f t="shared" si="103"/>
        <v>1208235.294117647</v>
      </c>
      <c r="V142" s="62">
        <f t="shared" si="104"/>
        <v>1208235.294117647</v>
      </c>
      <c r="W142" s="62">
        <f t="shared" si="105"/>
        <v>1208235.294117647</v>
      </c>
      <c r="X142" s="62">
        <f t="shared" si="106"/>
        <v>1208235.294117647</v>
      </c>
      <c r="Y142" s="62">
        <f t="shared" si="107"/>
        <v>1208235.294117647</v>
      </c>
      <c r="Z142" s="62">
        <f t="shared" si="108"/>
        <v>1208235.294117647</v>
      </c>
      <c r="AA142" s="62">
        <f t="shared" si="109"/>
        <v>1208235.294117647</v>
      </c>
      <c r="AB142" s="62">
        <f t="shared" si="110"/>
        <v>1208235.294117647</v>
      </c>
      <c r="AC142" s="62">
        <f t="shared" si="111"/>
        <v>1208235.294117647</v>
      </c>
    </row>
    <row r="143" spans="1:44" x14ac:dyDescent="0.25">
      <c r="A143" s="30" t="str">
        <f t="shared" si="83"/>
        <v>Opex maintenance &amp; repair</v>
      </c>
      <c r="B143" s="62">
        <f t="shared" si="84"/>
        <v>488235.29411764705</v>
      </c>
      <c r="C143" s="62">
        <f t="shared" si="85"/>
        <v>488235.29411764705</v>
      </c>
      <c r="D143" s="62">
        <f t="shared" si="86"/>
        <v>488235.29411764705</v>
      </c>
      <c r="E143" s="62">
        <f t="shared" si="87"/>
        <v>488235.29411764705</v>
      </c>
      <c r="F143" s="62">
        <f t="shared" si="88"/>
        <v>488235.29411764705</v>
      </c>
      <c r="G143" s="62">
        <f t="shared" si="89"/>
        <v>488235.29411764705</v>
      </c>
      <c r="H143" s="62">
        <f t="shared" si="90"/>
        <v>488235.29411764705</v>
      </c>
      <c r="I143" s="62">
        <f t="shared" si="91"/>
        <v>488235.29411764705</v>
      </c>
      <c r="J143" s="62">
        <f t="shared" si="92"/>
        <v>488235.29411764705</v>
      </c>
      <c r="K143" s="62">
        <f t="shared" si="93"/>
        <v>488235.29411764705</v>
      </c>
      <c r="L143" s="62">
        <f t="shared" si="94"/>
        <v>488235.29411764705</v>
      </c>
      <c r="M143" s="62">
        <f t="shared" si="95"/>
        <v>488235.29411764705</v>
      </c>
      <c r="N143" s="62">
        <f t="shared" si="96"/>
        <v>488235.29411764705</v>
      </c>
      <c r="O143" s="62">
        <f t="shared" si="97"/>
        <v>488235.29411764705</v>
      </c>
      <c r="P143" s="62">
        <f t="shared" si="98"/>
        <v>488235.29411764705</v>
      </c>
      <c r="Q143" s="62">
        <f t="shared" si="99"/>
        <v>488235.29411764705</v>
      </c>
      <c r="R143" s="62">
        <f t="shared" si="100"/>
        <v>488235.29411764705</v>
      </c>
      <c r="S143" s="62">
        <f t="shared" si="101"/>
        <v>488235.29411764705</v>
      </c>
      <c r="T143" s="62">
        <f t="shared" si="102"/>
        <v>488235.29411764705</v>
      </c>
      <c r="U143" s="62">
        <f t="shared" si="103"/>
        <v>488235.29411764705</v>
      </c>
      <c r="V143" s="62">
        <f t="shared" si="104"/>
        <v>488235.29411764705</v>
      </c>
      <c r="W143" s="62">
        <f t="shared" si="105"/>
        <v>488235.29411764705</v>
      </c>
      <c r="X143" s="62">
        <f t="shared" si="106"/>
        <v>488235.29411764705</v>
      </c>
      <c r="Y143" s="62">
        <f t="shared" si="107"/>
        <v>488235.29411764705</v>
      </c>
      <c r="Z143" s="62">
        <f t="shared" si="108"/>
        <v>488235.29411764705</v>
      </c>
      <c r="AA143" s="62">
        <f t="shared" si="109"/>
        <v>488235.29411764705</v>
      </c>
      <c r="AB143" s="62">
        <f t="shared" si="110"/>
        <v>488235.29411764705</v>
      </c>
      <c r="AC143" s="62">
        <f t="shared" si="111"/>
        <v>488235.29411764705</v>
      </c>
    </row>
    <row r="144" spans="1:44" x14ac:dyDescent="0.25">
      <c r="A144" s="30" t="str">
        <f t="shared" si="83"/>
        <v>Opex var (mode-fees)</v>
      </c>
      <c r="B144" s="62">
        <f t="shared" si="84"/>
        <v>1.6886890630966982</v>
      </c>
      <c r="C144" s="62">
        <f t="shared" si="85"/>
        <v>1.6886890630966982</v>
      </c>
      <c r="D144" s="62">
        <f t="shared" si="86"/>
        <v>1.6886890630966982</v>
      </c>
      <c r="E144" s="62">
        <f t="shared" si="87"/>
        <v>1.6886890630966982</v>
      </c>
      <c r="F144" s="62">
        <f t="shared" si="88"/>
        <v>1.6886890630966982</v>
      </c>
      <c r="G144" s="62">
        <f t="shared" si="89"/>
        <v>1.6886890630966982</v>
      </c>
      <c r="H144" s="62">
        <f t="shared" si="90"/>
        <v>1.6886890630966982</v>
      </c>
      <c r="I144" s="62">
        <f t="shared" si="91"/>
        <v>1.6886890630966982</v>
      </c>
      <c r="J144" s="62">
        <f t="shared" si="92"/>
        <v>1.6886890630966982</v>
      </c>
      <c r="K144" s="62">
        <f t="shared" si="93"/>
        <v>1.6886890630966982</v>
      </c>
      <c r="L144" s="62">
        <f t="shared" si="94"/>
        <v>1.6886890630966982</v>
      </c>
      <c r="M144" s="62">
        <f t="shared" si="95"/>
        <v>1.6886890630966982</v>
      </c>
      <c r="N144" s="62">
        <f t="shared" si="96"/>
        <v>1.6886890630966982</v>
      </c>
      <c r="O144" s="62">
        <f t="shared" si="97"/>
        <v>1.6886890630966982</v>
      </c>
      <c r="P144" s="62">
        <f t="shared" si="98"/>
        <v>1.6886890630966982</v>
      </c>
      <c r="Q144" s="62">
        <f t="shared" si="99"/>
        <v>1.6886890630966982</v>
      </c>
      <c r="R144" s="62">
        <f t="shared" si="100"/>
        <v>1.6886890630966982</v>
      </c>
      <c r="S144" s="62">
        <f t="shared" si="101"/>
        <v>1.6886890630966982</v>
      </c>
      <c r="T144" s="62">
        <f t="shared" si="102"/>
        <v>1.6886890630966982</v>
      </c>
      <c r="U144" s="62">
        <f t="shared" si="103"/>
        <v>1.6886890630966982</v>
      </c>
      <c r="V144" s="62">
        <f t="shared" si="104"/>
        <v>1.6886890630966982</v>
      </c>
      <c r="W144" s="62">
        <f t="shared" si="105"/>
        <v>1.6886890630966982</v>
      </c>
      <c r="X144" s="62">
        <f t="shared" si="106"/>
        <v>1.6886890630966982</v>
      </c>
      <c r="Y144" s="62">
        <f t="shared" si="107"/>
        <v>1.6886890630966982</v>
      </c>
      <c r="Z144" s="62">
        <f t="shared" si="108"/>
        <v>1.6886890630966982</v>
      </c>
      <c r="AA144" s="62">
        <f t="shared" si="109"/>
        <v>1.6886890630966982</v>
      </c>
      <c r="AB144" s="62">
        <f t="shared" si="110"/>
        <v>1.6886890630966982</v>
      </c>
      <c r="AC144" s="62">
        <f t="shared" si="111"/>
        <v>1.6886890630966982</v>
      </c>
    </row>
    <row r="145" spans="1:29" x14ac:dyDescent="0.25">
      <c r="A145" s="30" t="str">
        <f t="shared" si="83"/>
        <v>Fuel Economy</v>
      </c>
      <c r="B145" s="62">
        <f t="shared" si="84"/>
        <v>646.89677603543487</v>
      </c>
      <c r="C145" s="62">
        <f t="shared" si="85"/>
        <v>646.85211887817047</v>
      </c>
      <c r="D145" s="62">
        <f t="shared" si="86"/>
        <v>646.78819315220449</v>
      </c>
      <c r="E145" s="62">
        <f t="shared" si="87"/>
        <v>646.6967429057521</v>
      </c>
      <c r="F145" s="62">
        <f t="shared" si="88"/>
        <v>646.5660403240729</v>
      </c>
      <c r="G145" s="62">
        <f t="shared" si="89"/>
        <v>646.37949949401741</v>
      </c>
      <c r="H145" s="62">
        <f t="shared" si="90"/>
        <v>646.11381958854338</v>
      </c>
      <c r="I145" s="62">
        <f t="shared" si="91"/>
        <v>645.73659220845991</v>
      </c>
      <c r="J145" s="62">
        <f t="shared" si="92"/>
        <v>645.20341755594859</v>
      </c>
      <c r="K145" s="62">
        <f t="shared" si="93"/>
        <v>644.4548499630904</v>
      </c>
      <c r="L145" s="62">
        <f t="shared" si="94"/>
        <v>643.41406927056653</v>
      </c>
      <c r="M145" s="62">
        <f t="shared" si="95"/>
        <v>641.98719787679943</v>
      </c>
      <c r="N145" s="62">
        <f t="shared" si="96"/>
        <v>640.0696356209337</v>
      </c>
      <c r="O145" s="62">
        <f t="shared" si="97"/>
        <v>637.56301130673319</v>
      </c>
      <c r="P145" s="62">
        <f t="shared" si="98"/>
        <v>634.40634165749691</v>
      </c>
      <c r="Q145" s="62">
        <f t="shared" si="99"/>
        <v>630.6184286906298</v>
      </c>
      <c r="R145" s="62">
        <f t="shared" si="100"/>
        <v>626.33515650399931</v>
      </c>
      <c r="S145" s="62">
        <f t="shared" si="101"/>
        <v>621.81332363039712</v>
      </c>
      <c r="T145" s="62">
        <f t="shared" si="102"/>
        <v>617.38047196989623</v>
      </c>
      <c r="U145" s="62">
        <f t="shared" si="103"/>
        <v>613.34515585949862</v>
      </c>
      <c r="V145" s="62">
        <f t="shared" si="104"/>
        <v>609.91571180572532</v>
      </c>
      <c r="W145" s="62">
        <f t="shared" si="105"/>
        <v>607.1693412972852</v>
      </c>
      <c r="X145" s="62">
        <f t="shared" si="106"/>
        <v>605.0737387067237</v>
      </c>
      <c r="Y145" s="62">
        <f t="shared" si="107"/>
        <v>603.53330273509027</v>
      </c>
      <c r="Z145" s="62">
        <f t="shared" si="108"/>
        <v>602.43191330034256</v>
      </c>
      <c r="AA145" s="62">
        <f t="shared" si="109"/>
        <v>601.66000195939125</v>
      </c>
      <c r="AB145" s="62">
        <f t="shared" si="110"/>
        <v>601.12656377741496</v>
      </c>
      <c r="AC145" s="62">
        <f t="shared" si="111"/>
        <v>600.7615054472443</v>
      </c>
    </row>
    <row r="146" spans="1:29" x14ac:dyDescent="0.25">
      <c r="A146" s="30" t="str">
        <f t="shared" si="83"/>
        <v>Fuel Cost</v>
      </c>
      <c r="B146" s="62">
        <f t="shared" si="84"/>
        <v>0.38635004716516047</v>
      </c>
      <c r="C146" s="62">
        <f t="shared" si="85"/>
        <v>0.38607632048717594</v>
      </c>
      <c r="D146" s="62">
        <f t="shared" si="86"/>
        <v>0.38568448684441137</v>
      </c>
      <c r="E146" s="62">
        <f t="shared" si="87"/>
        <v>0.38512394126346305</v>
      </c>
      <c r="F146" s="62">
        <f t="shared" si="88"/>
        <v>0.38432279793776442</v>
      </c>
      <c r="G146" s="62">
        <f t="shared" si="89"/>
        <v>0.38317939327774014</v>
      </c>
      <c r="H146" s="62">
        <f t="shared" si="90"/>
        <v>0.38155090453399765</v>
      </c>
      <c r="I146" s="62">
        <f t="shared" si="91"/>
        <v>0.37923868396465671</v>
      </c>
      <c r="J146" s="62">
        <f t="shared" si="92"/>
        <v>0.37597058238010372</v>
      </c>
      <c r="K146" s="62">
        <f t="shared" si="93"/>
        <v>0.37138222671682802</v>
      </c>
      <c r="L146" s="62">
        <f t="shared" si="94"/>
        <v>0.36500274672019128</v>
      </c>
      <c r="M146" s="62">
        <f t="shared" si="95"/>
        <v>0.35625671830162364</v>
      </c>
      <c r="N146" s="62">
        <f t="shared" si="96"/>
        <v>0.34450299329358486</v>
      </c>
      <c r="O146" s="62">
        <f t="shared" si="97"/>
        <v>0.32913860405539874</v>
      </c>
      <c r="P146" s="62">
        <f t="shared" si="98"/>
        <v>0.30978975272874687</v>
      </c>
      <c r="Q146" s="62">
        <f t="shared" si="99"/>
        <v>0.28657168654562887</v>
      </c>
      <c r="R146" s="62">
        <f t="shared" si="100"/>
        <v>0.26031730900861128</v>
      </c>
      <c r="S146" s="62">
        <f t="shared" si="101"/>
        <v>0.23260067036178236</v>
      </c>
      <c r="T146" s="62">
        <f t="shared" si="102"/>
        <v>0.20542944332100452</v>
      </c>
      <c r="U146" s="62">
        <f t="shared" si="103"/>
        <v>0.1806949160653524</v>
      </c>
      <c r="V146" s="62">
        <f t="shared" si="104"/>
        <v>0.15967409016246348</v>
      </c>
      <c r="W146" s="62">
        <f t="shared" si="105"/>
        <v>0.14284017323087519</v>
      </c>
      <c r="X146" s="62">
        <f t="shared" si="106"/>
        <v>0.12999514746952273</v>
      </c>
      <c r="Y146" s="62">
        <f t="shared" si="107"/>
        <v>0.1205530233623735</v>
      </c>
      <c r="Z146" s="62">
        <f t="shared" si="108"/>
        <v>0.11380204122180199</v>
      </c>
      <c r="AA146" s="62">
        <f t="shared" si="109"/>
        <v>0.10907059972394451</v>
      </c>
      <c r="AB146" s="62">
        <f t="shared" si="110"/>
        <v>0.10580088283180267</v>
      </c>
      <c r="AC146" s="62">
        <f t="shared" si="111"/>
        <v>0.10356325262626759</v>
      </c>
    </row>
    <row r="147" spans="1:29" x14ac:dyDescent="0.25">
      <c r="A147" s="30" t="str">
        <f t="shared" ref="A147" si="112">A127</f>
        <v>Emission Cost</v>
      </c>
      <c r="B147" s="66">
        <f>$B127+($C127-$B127)*(1-Q127)</f>
        <v>0</v>
      </c>
      <c r="C147" s="66">
        <f t="shared" ref="C147:AC147" si="113">$B127+($C127-$B127)*(1-R127)</f>
        <v>0</v>
      </c>
      <c r="D147" s="66">
        <f t="shared" si="113"/>
        <v>0</v>
      </c>
      <c r="E147" s="66">
        <f t="shared" si="113"/>
        <v>0</v>
      </c>
      <c r="F147" s="66">
        <f t="shared" si="113"/>
        <v>0</v>
      </c>
      <c r="G147" s="66">
        <f t="shared" si="113"/>
        <v>0</v>
      </c>
      <c r="H147" s="66">
        <f t="shared" si="113"/>
        <v>0</v>
      </c>
      <c r="I147" s="66">
        <f t="shared" si="113"/>
        <v>0</v>
      </c>
      <c r="J147" s="66">
        <f t="shared" si="113"/>
        <v>0</v>
      </c>
      <c r="K147" s="66">
        <f t="shared" si="113"/>
        <v>0</v>
      </c>
      <c r="L147" s="66">
        <f t="shared" si="113"/>
        <v>0</v>
      </c>
      <c r="M147" s="66">
        <f t="shared" si="113"/>
        <v>0</v>
      </c>
      <c r="N147" s="66">
        <f t="shared" si="113"/>
        <v>0</v>
      </c>
      <c r="O147" s="66">
        <f t="shared" si="113"/>
        <v>0</v>
      </c>
      <c r="P147" s="66">
        <f t="shared" si="113"/>
        <v>0</v>
      </c>
      <c r="Q147" s="66">
        <f t="shared" si="113"/>
        <v>0</v>
      </c>
      <c r="R147" s="66">
        <f t="shared" si="113"/>
        <v>0</v>
      </c>
      <c r="S147" s="66">
        <f t="shared" si="113"/>
        <v>0</v>
      </c>
      <c r="T147" s="66">
        <f t="shared" si="113"/>
        <v>0</v>
      </c>
      <c r="U147" s="66">
        <f t="shared" si="113"/>
        <v>0</v>
      </c>
      <c r="V147" s="66">
        <f t="shared" si="113"/>
        <v>0</v>
      </c>
      <c r="W147" s="66">
        <f t="shared" si="113"/>
        <v>0</v>
      </c>
      <c r="X147" s="66">
        <f t="shared" si="113"/>
        <v>0</v>
      </c>
      <c r="Y147" s="66">
        <f t="shared" si="113"/>
        <v>0</v>
      </c>
      <c r="Z147" s="66">
        <f t="shared" si="113"/>
        <v>0</v>
      </c>
      <c r="AA147" s="66">
        <f t="shared" si="113"/>
        <v>0</v>
      </c>
      <c r="AB147" s="66">
        <f t="shared" si="113"/>
        <v>0</v>
      </c>
      <c r="AC147" s="66">
        <f t="shared" si="113"/>
        <v>0</v>
      </c>
    </row>
    <row r="148" spans="1:29" x14ac:dyDescent="0.25">
      <c r="A148" s="30" t="str">
        <f>A128</f>
        <v>Lifetime vehicle</v>
      </c>
      <c r="B148" s="62">
        <f>$B128+($C128-$B128)*(1-Q128)</f>
        <v>25</v>
      </c>
      <c r="C148" s="62">
        <f t="shared" ref="C148:L150" si="114">$B128+($C128-$B128)*(1-R128)</f>
        <v>25</v>
      </c>
      <c r="D148" s="62">
        <f t="shared" si="114"/>
        <v>25</v>
      </c>
      <c r="E148" s="62">
        <f t="shared" si="114"/>
        <v>25</v>
      </c>
      <c r="F148" s="62">
        <f t="shared" si="114"/>
        <v>25</v>
      </c>
      <c r="G148" s="62">
        <f t="shared" si="114"/>
        <v>25</v>
      </c>
      <c r="H148" s="62">
        <f t="shared" si="114"/>
        <v>25</v>
      </c>
      <c r="I148" s="62">
        <f t="shared" si="114"/>
        <v>25</v>
      </c>
      <c r="J148" s="62">
        <f t="shared" si="114"/>
        <v>25</v>
      </c>
      <c r="K148" s="62">
        <f t="shared" si="114"/>
        <v>25</v>
      </c>
      <c r="L148" s="62">
        <f t="shared" si="114"/>
        <v>25</v>
      </c>
      <c r="M148" s="62">
        <f t="shared" ref="M148:V150" si="115">$B128+($C128-$B128)*(1-AB128)</f>
        <v>25</v>
      </c>
      <c r="N148" s="62">
        <f t="shared" si="115"/>
        <v>25</v>
      </c>
      <c r="O148" s="62">
        <f t="shared" si="115"/>
        <v>25</v>
      </c>
      <c r="P148" s="62">
        <f t="shared" si="115"/>
        <v>25</v>
      </c>
      <c r="Q148" s="62">
        <f t="shared" si="115"/>
        <v>25</v>
      </c>
      <c r="R148" s="62">
        <f t="shared" si="115"/>
        <v>25</v>
      </c>
      <c r="S148" s="62">
        <f t="shared" si="115"/>
        <v>25</v>
      </c>
      <c r="T148" s="62">
        <f t="shared" si="115"/>
        <v>25</v>
      </c>
      <c r="U148" s="62">
        <f t="shared" si="115"/>
        <v>25</v>
      </c>
      <c r="V148" s="62">
        <f t="shared" si="115"/>
        <v>25</v>
      </c>
      <c r="W148" s="62">
        <f t="shared" ref="W148:AC150" si="116">$B128+($C128-$B128)*(1-AL128)</f>
        <v>25</v>
      </c>
      <c r="X148" s="62">
        <f t="shared" si="116"/>
        <v>25</v>
      </c>
      <c r="Y148" s="62">
        <f t="shared" si="116"/>
        <v>25</v>
      </c>
      <c r="Z148" s="62">
        <f t="shared" si="116"/>
        <v>25</v>
      </c>
      <c r="AA148" s="62">
        <f t="shared" si="116"/>
        <v>25</v>
      </c>
      <c r="AB148" s="62">
        <f t="shared" si="116"/>
        <v>25</v>
      </c>
      <c r="AC148" s="62">
        <f t="shared" si="116"/>
        <v>25</v>
      </c>
    </row>
    <row r="149" spans="1:29" x14ac:dyDescent="0.25">
      <c r="A149" s="30" t="str">
        <f>A129</f>
        <v>Lifetime costumization</v>
      </c>
      <c r="B149" s="62">
        <f>$B129+($C129-$B129)*(1-Q129)</f>
        <v>25</v>
      </c>
      <c r="C149" s="62">
        <f t="shared" si="114"/>
        <v>25</v>
      </c>
      <c r="D149" s="62">
        <f t="shared" si="114"/>
        <v>25</v>
      </c>
      <c r="E149" s="62">
        <f t="shared" si="114"/>
        <v>25</v>
      </c>
      <c r="F149" s="62">
        <f t="shared" si="114"/>
        <v>25</v>
      </c>
      <c r="G149" s="62">
        <f t="shared" si="114"/>
        <v>25</v>
      </c>
      <c r="H149" s="62">
        <f t="shared" si="114"/>
        <v>25</v>
      </c>
      <c r="I149" s="62">
        <f t="shared" si="114"/>
        <v>25</v>
      </c>
      <c r="J149" s="62">
        <f t="shared" si="114"/>
        <v>25</v>
      </c>
      <c r="K149" s="62">
        <f t="shared" si="114"/>
        <v>25</v>
      </c>
      <c r="L149" s="62">
        <f t="shared" si="114"/>
        <v>25</v>
      </c>
      <c r="M149" s="62">
        <f t="shared" si="115"/>
        <v>25</v>
      </c>
      <c r="N149" s="62">
        <f t="shared" si="115"/>
        <v>25</v>
      </c>
      <c r="O149" s="62">
        <f t="shared" si="115"/>
        <v>25</v>
      </c>
      <c r="P149" s="62">
        <f t="shared" si="115"/>
        <v>25</v>
      </c>
      <c r="Q149" s="62">
        <f t="shared" si="115"/>
        <v>25</v>
      </c>
      <c r="R149" s="62">
        <f t="shared" si="115"/>
        <v>25</v>
      </c>
      <c r="S149" s="62">
        <f t="shared" si="115"/>
        <v>25</v>
      </c>
      <c r="T149" s="62">
        <f t="shared" si="115"/>
        <v>25</v>
      </c>
      <c r="U149" s="62">
        <f t="shared" si="115"/>
        <v>25</v>
      </c>
      <c r="V149" s="62">
        <f t="shared" si="115"/>
        <v>25</v>
      </c>
      <c r="W149" s="62">
        <f t="shared" si="116"/>
        <v>25</v>
      </c>
      <c r="X149" s="62">
        <f t="shared" si="116"/>
        <v>25</v>
      </c>
      <c r="Y149" s="62">
        <f t="shared" si="116"/>
        <v>25</v>
      </c>
      <c r="Z149" s="62">
        <f t="shared" si="116"/>
        <v>25</v>
      </c>
      <c r="AA149" s="62">
        <f t="shared" si="116"/>
        <v>25</v>
      </c>
      <c r="AB149" s="62">
        <f t="shared" si="116"/>
        <v>25</v>
      </c>
      <c r="AC149" s="62">
        <f t="shared" si="116"/>
        <v>25</v>
      </c>
    </row>
    <row r="150" spans="1:29" x14ac:dyDescent="0.25">
      <c r="A150" s="30" t="str">
        <f>A130</f>
        <v>Tonnage .</v>
      </c>
      <c r="B150" s="62">
        <f>$B130+($C130-$B130)*(1-Q130)</f>
        <v>9450</v>
      </c>
      <c r="C150" s="62">
        <f t="shared" si="114"/>
        <v>9450</v>
      </c>
      <c r="D150" s="62">
        <f t="shared" si="114"/>
        <v>9450</v>
      </c>
      <c r="E150" s="62">
        <f t="shared" si="114"/>
        <v>9450</v>
      </c>
      <c r="F150" s="62">
        <f t="shared" si="114"/>
        <v>9450</v>
      </c>
      <c r="G150" s="62">
        <f t="shared" si="114"/>
        <v>9450</v>
      </c>
      <c r="H150" s="62">
        <f t="shared" si="114"/>
        <v>9450</v>
      </c>
      <c r="I150" s="62">
        <f t="shared" si="114"/>
        <v>9450</v>
      </c>
      <c r="J150" s="62">
        <f t="shared" si="114"/>
        <v>9450</v>
      </c>
      <c r="K150" s="62">
        <f t="shared" si="114"/>
        <v>9450</v>
      </c>
      <c r="L150" s="62">
        <f t="shared" si="114"/>
        <v>9450</v>
      </c>
      <c r="M150" s="62">
        <f t="shared" si="115"/>
        <v>9450</v>
      </c>
      <c r="N150" s="62">
        <f t="shared" si="115"/>
        <v>9450</v>
      </c>
      <c r="O150" s="62">
        <f t="shared" si="115"/>
        <v>9450</v>
      </c>
      <c r="P150" s="62">
        <f t="shared" si="115"/>
        <v>9450</v>
      </c>
      <c r="Q150" s="62">
        <f t="shared" si="115"/>
        <v>9450</v>
      </c>
      <c r="R150" s="62">
        <f t="shared" si="115"/>
        <v>9450</v>
      </c>
      <c r="S150" s="62">
        <f t="shared" si="115"/>
        <v>9450</v>
      </c>
      <c r="T150" s="62">
        <f t="shared" si="115"/>
        <v>9450</v>
      </c>
      <c r="U150" s="62">
        <f t="shared" si="115"/>
        <v>9450</v>
      </c>
      <c r="V150" s="62">
        <f t="shared" si="115"/>
        <v>9450</v>
      </c>
      <c r="W150" s="62">
        <f t="shared" si="116"/>
        <v>9450</v>
      </c>
      <c r="X150" s="62">
        <f t="shared" si="116"/>
        <v>9450</v>
      </c>
      <c r="Y150" s="62">
        <f t="shared" si="116"/>
        <v>9450</v>
      </c>
      <c r="Z150" s="62">
        <f t="shared" si="116"/>
        <v>9450</v>
      </c>
      <c r="AA150" s="62">
        <f t="shared" si="116"/>
        <v>9450</v>
      </c>
      <c r="AB150" s="62">
        <f t="shared" si="116"/>
        <v>9450</v>
      </c>
      <c r="AC150" s="62">
        <f t="shared" si="116"/>
        <v>9450</v>
      </c>
    </row>
    <row r="151" spans="1:29" x14ac:dyDescent="0.25">
      <c r="A151" s="30" t="str">
        <f>A131</f>
        <v>Market failure (av. utilization)</v>
      </c>
      <c r="B151" s="62">
        <f t="shared" ref="B151:K152" si="117">($B131+($C131-$B131)*(1-Q131))*B$44</f>
        <v>4063.5</v>
      </c>
      <c r="C151" s="62">
        <f t="shared" si="117"/>
        <v>4063.5</v>
      </c>
      <c r="D151" s="62">
        <f t="shared" si="117"/>
        <v>4063.5</v>
      </c>
      <c r="E151" s="62">
        <f t="shared" si="117"/>
        <v>4063.5</v>
      </c>
      <c r="F151" s="62">
        <f t="shared" si="117"/>
        <v>4063.5</v>
      </c>
      <c r="G151" s="62">
        <f t="shared" si="117"/>
        <v>4063.5</v>
      </c>
      <c r="H151" s="62">
        <f t="shared" si="117"/>
        <v>4063.5</v>
      </c>
      <c r="I151" s="62">
        <f t="shared" si="117"/>
        <v>4063.5</v>
      </c>
      <c r="J151" s="62">
        <f t="shared" si="117"/>
        <v>4063.5</v>
      </c>
      <c r="K151" s="62">
        <f t="shared" si="117"/>
        <v>4063.5</v>
      </c>
      <c r="L151" s="62">
        <f t="shared" ref="L151:U152" si="118">($B131+($C131-$B131)*(1-AA131))*L$44</f>
        <v>4063.5</v>
      </c>
      <c r="M151" s="62">
        <f t="shared" si="118"/>
        <v>4063.5</v>
      </c>
      <c r="N151" s="62">
        <f t="shared" si="118"/>
        <v>4063.5</v>
      </c>
      <c r="O151" s="62">
        <f t="shared" si="118"/>
        <v>4063.5</v>
      </c>
      <c r="P151" s="62">
        <f t="shared" si="118"/>
        <v>4063.5</v>
      </c>
      <c r="Q151" s="62">
        <f t="shared" si="118"/>
        <v>4063.5</v>
      </c>
      <c r="R151" s="62">
        <f t="shared" si="118"/>
        <v>4063.5</v>
      </c>
      <c r="S151" s="62">
        <f t="shared" si="118"/>
        <v>4063.5</v>
      </c>
      <c r="T151" s="62">
        <f t="shared" si="118"/>
        <v>4063.5</v>
      </c>
      <c r="U151" s="62">
        <f t="shared" si="118"/>
        <v>4063.5</v>
      </c>
      <c r="V151" s="62">
        <f t="shared" ref="V151:AC152" si="119">($B131+($C131-$B131)*(1-AK131))*V$44</f>
        <v>4063.5</v>
      </c>
      <c r="W151" s="62">
        <f t="shared" si="119"/>
        <v>4063.5</v>
      </c>
      <c r="X151" s="62">
        <f t="shared" si="119"/>
        <v>4063.5</v>
      </c>
      <c r="Y151" s="62">
        <f t="shared" si="119"/>
        <v>4063.5</v>
      </c>
      <c r="Z151" s="62">
        <f t="shared" si="119"/>
        <v>4063.5</v>
      </c>
      <c r="AA151" s="62">
        <f t="shared" si="119"/>
        <v>4063.5</v>
      </c>
      <c r="AB151" s="62">
        <f t="shared" si="119"/>
        <v>4063.5</v>
      </c>
      <c r="AC151" s="62">
        <f t="shared" si="119"/>
        <v>4063.5</v>
      </c>
    </row>
    <row r="152" spans="1:29" x14ac:dyDescent="0.25">
      <c r="A152" s="30" t="s">
        <v>73</v>
      </c>
      <c r="B152" s="62">
        <f t="shared" si="117"/>
        <v>378</v>
      </c>
      <c r="C152" s="62">
        <f t="shared" si="117"/>
        <v>378</v>
      </c>
      <c r="D152" s="62">
        <f t="shared" si="117"/>
        <v>378</v>
      </c>
      <c r="E152" s="62">
        <f t="shared" si="117"/>
        <v>378</v>
      </c>
      <c r="F152" s="62">
        <f t="shared" si="117"/>
        <v>378</v>
      </c>
      <c r="G152" s="62">
        <f t="shared" si="117"/>
        <v>378</v>
      </c>
      <c r="H152" s="62">
        <f t="shared" si="117"/>
        <v>378</v>
      </c>
      <c r="I152" s="62">
        <f t="shared" si="117"/>
        <v>378</v>
      </c>
      <c r="J152" s="62">
        <f t="shared" si="117"/>
        <v>378</v>
      </c>
      <c r="K152" s="62">
        <f t="shared" si="117"/>
        <v>378</v>
      </c>
      <c r="L152" s="62">
        <f t="shared" si="118"/>
        <v>378</v>
      </c>
      <c r="M152" s="62">
        <f t="shared" si="118"/>
        <v>378</v>
      </c>
      <c r="N152" s="62">
        <f t="shared" si="118"/>
        <v>378</v>
      </c>
      <c r="O152" s="62">
        <f t="shared" si="118"/>
        <v>378</v>
      </c>
      <c r="P152" s="62">
        <f t="shared" si="118"/>
        <v>378</v>
      </c>
      <c r="Q152" s="62">
        <f t="shared" si="118"/>
        <v>378</v>
      </c>
      <c r="R152" s="62">
        <f t="shared" si="118"/>
        <v>378</v>
      </c>
      <c r="S152" s="62">
        <f t="shared" si="118"/>
        <v>378</v>
      </c>
      <c r="T152" s="62">
        <f t="shared" si="118"/>
        <v>378</v>
      </c>
      <c r="U152" s="62">
        <f t="shared" si="118"/>
        <v>378</v>
      </c>
      <c r="V152" s="62">
        <f t="shared" si="119"/>
        <v>378</v>
      </c>
      <c r="W152" s="62">
        <f t="shared" si="119"/>
        <v>378</v>
      </c>
      <c r="X152" s="62">
        <f t="shared" si="119"/>
        <v>378</v>
      </c>
      <c r="Y152" s="62">
        <f t="shared" si="119"/>
        <v>378</v>
      </c>
      <c r="Z152" s="62">
        <f t="shared" si="119"/>
        <v>378</v>
      </c>
      <c r="AA152" s="62">
        <f t="shared" si="119"/>
        <v>378</v>
      </c>
      <c r="AB152" s="62">
        <f t="shared" si="119"/>
        <v>378</v>
      </c>
      <c r="AC152" s="62">
        <f t="shared" si="119"/>
        <v>378</v>
      </c>
    </row>
    <row r="153" spans="1:29" x14ac:dyDescent="0.25">
      <c r="A153" s="30" t="str">
        <f>A133</f>
        <v>Annual Mileage</v>
      </c>
      <c r="B153" s="62">
        <f t="shared" ref="B153:AC153" si="120">$B133+($C133-$B133)*(1-Q133)</f>
        <v>120000</v>
      </c>
      <c r="C153" s="62">
        <f t="shared" si="120"/>
        <v>120000</v>
      </c>
      <c r="D153" s="62">
        <f t="shared" si="120"/>
        <v>120000</v>
      </c>
      <c r="E153" s="62">
        <f t="shared" si="120"/>
        <v>120000</v>
      </c>
      <c r="F153" s="62">
        <f t="shared" si="120"/>
        <v>120000</v>
      </c>
      <c r="G153" s="62">
        <f t="shared" si="120"/>
        <v>120000</v>
      </c>
      <c r="H153" s="62">
        <f t="shared" si="120"/>
        <v>120000</v>
      </c>
      <c r="I153" s="62">
        <f t="shared" si="120"/>
        <v>120000</v>
      </c>
      <c r="J153" s="62">
        <f t="shared" si="120"/>
        <v>120000</v>
      </c>
      <c r="K153" s="62">
        <f t="shared" si="120"/>
        <v>120000</v>
      </c>
      <c r="L153" s="62">
        <f t="shared" si="120"/>
        <v>120000</v>
      </c>
      <c r="M153" s="62">
        <f t="shared" si="120"/>
        <v>120000</v>
      </c>
      <c r="N153" s="62">
        <f t="shared" si="120"/>
        <v>120000</v>
      </c>
      <c r="O153" s="62">
        <f t="shared" si="120"/>
        <v>120000</v>
      </c>
      <c r="P153" s="62">
        <f t="shared" si="120"/>
        <v>120000</v>
      </c>
      <c r="Q153" s="62">
        <f t="shared" si="120"/>
        <v>120000</v>
      </c>
      <c r="R153" s="62">
        <f t="shared" si="120"/>
        <v>120000</v>
      </c>
      <c r="S153" s="62">
        <f t="shared" si="120"/>
        <v>120000</v>
      </c>
      <c r="T153" s="62">
        <f t="shared" si="120"/>
        <v>120000</v>
      </c>
      <c r="U153" s="62">
        <f t="shared" si="120"/>
        <v>120000</v>
      </c>
      <c r="V153" s="62">
        <f t="shared" si="120"/>
        <v>120000</v>
      </c>
      <c r="W153" s="62">
        <f t="shared" si="120"/>
        <v>120000</v>
      </c>
      <c r="X153" s="62">
        <f t="shared" si="120"/>
        <v>120000</v>
      </c>
      <c r="Y153" s="62">
        <f t="shared" si="120"/>
        <v>120000</v>
      </c>
      <c r="Z153" s="62">
        <f t="shared" si="120"/>
        <v>120000</v>
      </c>
      <c r="AA153" s="62">
        <f t="shared" si="120"/>
        <v>120000</v>
      </c>
      <c r="AB153" s="62">
        <f t="shared" si="120"/>
        <v>120000</v>
      </c>
      <c r="AC153" s="62">
        <f t="shared" si="120"/>
        <v>120000</v>
      </c>
    </row>
    <row r="154" spans="1:29" ht="15.75" thickBot="1" x14ac:dyDescent="0.3">
      <c r="AC154" s="32"/>
    </row>
    <row r="155" spans="1:29" ht="15.75" thickBot="1" x14ac:dyDescent="0.3">
      <c r="A155" s="26" t="s">
        <v>208</v>
      </c>
      <c r="B155" s="27">
        <v>2023</v>
      </c>
      <c r="C155" s="27">
        <v>2024</v>
      </c>
      <c r="D155" s="27">
        <v>2025</v>
      </c>
      <c r="E155" s="27">
        <v>2026</v>
      </c>
      <c r="F155" s="27">
        <v>2027</v>
      </c>
      <c r="G155" s="27">
        <v>2028</v>
      </c>
      <c r="H155" s="27">
        <v>2029</v>
      </c>
      <c r="I155" s="27">
        <v>2030</v>
      </c>
      <c r="J155" s="27">
        <v>2031</v>
      </c>
      <c r="K155" s="27">
        <v>2032</v>
      </c>
      <c r="L155" s="27">
        <v>2033</v>
      </c>
      <c r="M155" s="27">
        <v>2034</v>
      </c>
      <c r="N155" s="27">
        <v>2035</v>
      </c>
      <c r="O155" s="27">
        <v>2036</v>
      </c>
      <c r="P155" s="27">
        <v>2037</v>
      </c>
      <c r="Q155" s="27">
        <v>2038</v>
      </c>
      <c r="R155" s="27">
        <v>2039</v>
      </c>
      <c r="S155" s="27">
        <v>2040</v>
      </c>
      <c r="T155" s="27">
        <v>2041</v>
      </c>
      <c r="U155" s="27">
        <v>2042</v>
      </c>
      <c r="V155" s="27">
        <v>2043</v>
      </c>
      <c r="W155" s="27">
        <v>2044</v>
      </c>
      <c r="X155" s="27">
        <v>2045</v>
      </c>
      <c r="Y155" s="27">
        <v>2046</v>
      </c>
      <c r="Z155" s="27">
        <v>2047</v>
      </c>
      <c r="AA155" s="27">
        <v>2048</v>
      </c>
      <c r="AB155" s="27">
        <v>2049</v>
      </c>
      <c r="AC155" s="28">
        <v>2050</v>
      </c>
    </row>
    <row r="156" spans="1:29" x14ac:dyDescent="0.25">
      <c r="A156" s="29" t="str">
        <f>A137</f>
        <v>Capex vehicle</v>
      </c>
      <c r="B156" s="63">
        <f>((1+B141)^B148)*B141/(((1+B141)^B148)-1)*(B137)</f>
        <v>1524647.8790978624</v>
      </c>
      <c r="C156" s="63">
        <f t="shared" ref="C156:AC156" si="121">((1+C141)^C148)*C141/(((1+C141)^C148)-1)*(C137)</f>
        <v>1524313.4062710819</v>
      </c>
      <c r="D156" s="63">
        <f t="shared" si="121"/>
        <v>1523834.6158693277</v>
      </c>
      <c r="E156" s="63">
        <f t="shared" si="121"/>
        <v>1523149.6725295712</v>
      </c>
      <c r="F156" s="63">
        <f t="shared" si="121"/>
        <v>1522170.737356808</v>
      </c>
      <c r="G156" s="63">
        <f t="shared" si="121"/>
        <v>1520773.5853086114</v>
      </c>
      <c r="H156" s="63">
        <f t="shared" si="121"/>
        <v>1518783.6980330625</v>
      </c>
      <c r="I156" s="63">
        <f t="shared" si="121"/>
        <v>1515958.3433556822</v>
      </c>
      <c r="J156" s="63">
        <f t="shared" si="121"/>
        <v>1511964.9760184553</v>
      </c>
      <c r="K156" s="63">
        <f t="shared" si="121"/>
        <v>1506358.3603233036</v>
      </c>
      <c r="L156" s="63">
        <f t="shared" si="121"/>
        <v>1498563.1292425212</v>
      </c>
      <c r="M156" s="63">
        <f t="shared" si="121"/>
        <v>1487876.1590509433</v>
      </c>
      <c r="N156" s="63">
        <f t="shared" si="121"/>
        <v>1473514.0162828909</v>
      </c>
      <c r="O156" s="63">
        <f t="shared" si="121"/>
        <v>1454739.9211231149</v>
      </c>
      <c r="P156" s="63">
        <f t="shared" si="121"/>
        <v>1431097.1215033231</v>
      </c>
      <c r="Q156" s="63">
        <f t="shared" si="121"/>
        <v>1402726.440626242</v>
      </c>
      <c r="R156" s="63">
        <f t="shared" si="121"/>
        <v>1370645.6221440069</v>
      </c>
      <c r="S156" s="63">
        <f t="shared" si="121"/>
        <v>1336778.0336965974</v>
      </c>
      <c r="T156" s="63">
        <f t="shared" si="121"/>
        <v>1303576.896042286</v>
      </c>
      <c r="U156" s="63">
        <f t="shared" si="121"/>
        <v>1273353.2170381402</v>
      </c>
      <c r="V156" s="63">
        <f t="shared" si="121"/>
        <v>1247667.3938192725</v>
      </c>
      <c r="W156" s="63">
        <f t="shared" si="121"/>
        <v>1227097.6494912698</v>
      </c>
      <c r="X156" s="63">
        <f t="shared" si="121"/>
        <v>1211402.0216186012</v>
      </c>
      <c r="Y156" s="63">
        <f t="shared" si="121"/>
        <v>1199864.4763410145</v>
      </c>
      <c r="Z156" s="63">
        <f t="shared" si="121"/>
        <v>1191615.2983773351</v>
      </c>
      <c r="AA156" s="63">
        <f t="shared" si="121"/>
        <v>1185833.8428605145</v>
      </c>
      <c r="AB156" s="63">
        <f t="shared" si="121"/>
        <v>1181838.5017423639</v>
      </c>
      <c r="AC156" s="63">
        <f t="shared" si="121"/>
        <v>1179104.2907197287</v>
      </c>
    </row>
    <row r="157" spans="1:29" x14ac:dyDescent="0.25">
      <c r="A157" s="30" t="str">
        <f>A138</f>
        <v>Residual value (vehicle)</v>
      </c>
      <c r="B157" s="62">
        <f>((1+B141)^B148)*B141/(((1+B141)^B148)-1)*(B138)</f>
        <v>-76361.248295139725</v>
      </c>
      <c r="C157" s="62">
        <f t="shared" ref="C157:AC157" si="122">((1+C141)^C148)*C141/(((1+C141)^C148)-1)*(C138)</f>
        <v>-76400.270124930772</v>
      </c>
      <c r="D157" s="62">
        <f t="shared" si="122"/>
        <v>-76456.129005135459</v>
      </c>
      <c r="E157" s="62">
        <f t="shared" si="122"/>
        <v>-76536.039061440344</v>
      </c>
      <c r="F157" s="62">
        <f t="shared" si="122"/>
        <v>-76650.248164929391</v>
      </c>
      <c r="G157" s="62">
        <f t="shared" si="122"/>
        <v>-76813.249237219032</v>
      </c>
      <c r="H157" s="62">
        <f t="shared" si="122"/>
        <v>-77045.402752699738</v>
      </c>
      <c r="I157" s="62">
        <f t="shared" si="122"/>
        <v>-77375.027465060732</v>
      </c>
      <c r="J157" s="62">
        <f t="shared" si="122"/>
        <v>-77840.920321070545</v>
      </c>
      <c r="K157" s="62">
        <f t="shared" si="122"/>
        <v>-78495.025485504913</v>
      </c>
      <c r="L157" s="62">
        <f t="shared" si="122"/>
        <v>-79404.46911159619</v>
      </c>
      <c r="M157" s="62">
        <f t="shared" si="122"/>
        <v>-80651.282300613602</v>
      </c>
      <c r="N157" s="62">
        <f t="shared" si="122"/>
        <v>-82326.865623553065</v>
      </c>
      <c r="O157" s="62">
        <f t="shared" si="122"/>
        <v>-84517.176725526937</v>
      </c>
      <c r="P157" s="62">
        <f t="shared" si="122"/>
        <v>-87275.503347835998</v>
      </c>
      <c r="Q157" s="62">
        <f t="shared" si="122"/>
        <v>-90585.416116828768</v>
      </c>
      <c r="R157" s="62">
        <f t="shared" si="122"/>
        <v>-94328.178273089521</v>
      </c>
      <c r="S157" s="62">
        <f t="shared" si="122"/>
        <v>-98279.396925287292</v>
      </c>
      <c r="T157" s="62">
        <f t="shared" si="122"/>
        <v>-102152.86298495698</v>
      </c>
      <c r="U157" s="62">
        <f t="shared" si="122"/>
        <v>-105678.95886877397</v>
      </c>
      <c r="V157" s="62">
        <f t="shared" si="122"/>
        <v>-108675.63824430856</v>
      </c>
      <c r="W157" s="62">
        <f t="shared" si="122"/>
        <v>-111075.44174924218</v>
      </c>
      <c r="X157" s="62">
        <f t="shared" si="122"/>
        <v>-112906.59833438687</v>
      </c>
      <c r="Y157" s="62">
        <f t="shared" si="122"/>
        <v>-114252.64528343864</v>
      </c>
      <c r="Z157" s="62">
        <f t="shared" si="122"/>
        <v>-115215.04937920124</v>
      </c>
      <c r="AA157" s="62">
        <f t="shared" si="122"/>
        <v>-115889.55252283029</v>
      </c>
      <c r="AB157" s="62">
        <f t="shared" si="122"/>
        <v>-116355.67565328123</v>
      </c>
      <c r="AC157" s="62">
        <f t="shared" si="122"/>
        <v>-116674.66693925532</v>
      </c>
    </row>
    <row r="158" spans="1:29" x14ac:dyDescent="0.25">
      <c r="A158" s="30" t="str">
        <f>A139</f>
        <v>Capex costumization</v>
      </c>
      <c r="B158" s="62">
        <f>((1+B141)^B149)*B141/(((1+B141)^B149)-1)*(B139)</f>
        <v>391133.59106136975</v>
      </c>
      <c r="C158" s="62">
        <f t="shared" ref="C158:AC158" si="123">((1+C141)^C149)*C141/(((1+C141)^C149)-1)*(C139)</f>
        <v>391133.59106136975</v>
      </c>
      <c r="D158" s="62">
        <f t="shared" si="123"/>
        <v>391133.59106136975</v>
      </c>
      <c r="E158" s="62">
        <f t="shared" si="123"/>
        <v>391133.59106136975</v>
      </c>
      <c r="F158" s="62">
        <f t="shared" si="123"/>
        <v>391133.59106136975</v>
      </c>
      <c r="G158" s="62">
        <f t="shared" si="123"/>
        <v>391133.59106136975</v>
      </c>
      <c r="H158" s="62">
        <f t="shared" si="123"/>
        <v>391133.59106136975</v>
      </c>
      <c r="I158" s="62">
        <f t="shared" si="123"/>
        <v>391133.59106136975</v>
      </c>
      <c r="J158" s="62">
        <f t="shared" si="123"/>
        <v>391133.59106136975</v>
      </c>
      <c r="K158" s="62">
        <f t="shared" si="123"/>
        <v>391133.59106136975</v>
      </c>
      <c r="L158" s="62">
        <f t="shared" si="123"/>
        <v>391133.59106136975</v>
      </c>
      <c r="M158" s="62">
        <f t="shared" si="123"/>
        <v>391133.59106136975</v>
      </c>
      <c r="N158" s="62">
        <f t="shared" si="123"/>
        <v>391133.59106136975</v>
      </c>
      <c r="O158" s="62">
        <f t="shared" si="123"/>
        <v>391133.59106136975</v>
      </c>
      <c r="P158" s="62">
        <f t="shared" si="123"/>
        <v>391133.59106136975</v>
      </c>
      <c r="Q158" s="62">
        <f t="shared" si="123"/>
        <v>391133.59106136975</v>
      </c>
      <c r="R158" s="62">
        <f t="shared" si="123"/>
        <v>391133.59106136975</v>
      </c>
      <c r="S158" s="62">
        <f t="shared" si="123"/>
        <v>391133.59106136975</v>
      </c>
      <c r="T158" s="62">
        <f t="shared" si="123"/>
        <v>391133.59106136975</v>
      </c>
      <c r="U158" s="62">
        <f t="shared" si="123"/>
        <v>391133.59106136975</v>
      </c>
      <c r="V158" s="62">
        <f t="shared" si="123"/>
        <v>391133.59106136975</v>
      </c>
      <c r="W158" s="62">
        <f t="shared" si="123"/>
        <v>391133.59106136975</v>
      </c>
      <c r="X158" s="62">
        <f t="shared" si="123"/>
        <v>391133.59106136975</v>
      </c>
      <c r="Y158" s="62">
        <f t="shared" si="123"/>
        <v>391133.59106136975</v>
      </c>
      <c r="Z158" s="62">
        <f t="shared" si="123"/>
        <v>391133.59106136975</v>
      </c>
      <c r="AA158" s="62">
        <f t="shared" si="123"/>
        <v>391133.59106136975</v>
      </c>
      <c r="AB158" s="62">
        <f t="shared" si="123"/>
        <v>391133.59106136975</v>
      </c>
      <c r="AC158" s="62">
        <f t="shared" si="123"/>
        <v>391133.59106136975</v>
      </c>
    </row>
    <row r="159" spans="1:29" x14ac:dyDescent="0.25">
      <c r="A159" s="30" t="str">
        <f>A140</f>
        <v>Residual value (costumization)</v>
      </c>
      <c r="B159" s="62">
        <f>((1+B141)^B149)*B141/(((1+B141)^B149)-1)*(B140)</f>
        <v>-39113.359106136973</v>
      </c>
      <c r="C159" s="62">
        <f t="shared" ref="C159:AC159" si="124">((1+C141)^C149)*C141/(((1+C141)^C149)-1)*(C140)</f>
        <v>-39113.359106136973</v>
      </c>
      <c r="D159" s="62">
        <f t="shared" si="124"/>
        <v>-39113.359106136973</v>
      </c>
      <c r="E159" s="62">
        <f t="shared" si="124"/>
        <v>-39113.359106136973</v>
      </c>
      <c r="F159" s="62">
        <f t="shared" si="124"/>
        <v>-39113.359106136973</v>
      </c>
      <c r="G159" s="62">
        <f t="shared" si="124"/>
        <v>-39113.359106136973</v>
      </c>
      <c r="H159" s="62">
        <f t="shared" si="124"/>
        <v>-39113.359106136973</v>
      </c>
      <c r="I159" s="62">
        <f t="shared" si="124"/>
        <v>-39113.359106136973</v>
      </c>
      <c r="J159" s="62">
        <f t="shared" si="124"/>
        <v>-39113.359106136973</v>
      </c>
      <c r="K159" s="62">
        <f t="shared" si="124"/>
        <v>-39113.359106136973</v>
      </c>
      <c r="L159" s="62">
        <f t="shared" si="124"/>
        <v>-39113.359106136973</v>
      </c>
      <c r="M159" s="62">
        <f t="shared" si="124"/>
        <v>-39113.359106136973</v>
      </c>
      <c r="N159" s="62">
        <f t="shared" si="124"/>
        <v>-39113.359106136973</v>
      </c>
      <c r="O159" s="62">
        <f t="shared" si="124"/>
        <v>-39113.359106136973</v>
      </c>
      <c r="P159" s="62">
        <f t="shared" si="124"/>
        <v>-39113.359106136973</v>
      </c>
      <c r="Q159" s="62">
        <f t="shared" si="124"/>
        <v>-39113.359106136973</v>
      </c>
      <c r="R159" s="62">
        <f t="shared" si="124"/>
        <v>-39113.359106136973</v>
      </c>
      <c r="S159" s="62">
        <f t="shared" si="124"/>
        <v>-39113.359106136973</v>
      </c>
      <c r="T159" s="62">
        <f t="shared" si="124"/>
        <v>-39113.359106136973</v>
      </c>
      <c r="U159" s="62">
        <f t="shared" si="124"/>
        <v>-39113.359106136973</v>
      </c>
      <c r="V159" s="62">
        <f t="shared" si="124"/>
        <v>-39113.359106136973</v>
      </c>
      <c r="W159" s="62">
        <f t="shared" si="124"/>
        <v>-39113.359106136973</v>
      </c>
      <c r="X159" s="62">
        <f t="shared" si="124"/>
        <v>-39113.359106136973</v>
      </c>
      <c r="Y159" s="62">
        <f t="shared" si="124"/>
        <v>-39113.359106136973</v>
      </c>
      <c r="Z159" s="62">
        <f t="shared" si="124"/>
        <v>-39113.359106136973</v>
      </c>
      <c r="AA159" s="62">
        <f t="shared" si="124"/>
        <v>-39113.359106136973</v>
      </c>
      <c r="AB159" s="62">
        <f t="shared" si="124"/>
        <v>-39113.359106136973</v>
      </c>
      <c r="AC159" s="62">
        <f t="shared" si="124"/>
        <v>-39113.359106136973</v>
      </c>
    </row>
    <row r="160" spans="1:29" x14ac:dyDescent="0.25">
      <c r="A160" s="30" t="str">
        <f t="shared" ref="A160:AC160" si="125">A142</f>
        <v>Opex fix (admin, crew, insurance)</v>
      </c>
      <c r="B160" s="62">
        <f t="shared" si="125"/>
        <v>1208235.294117647</v>
      </c>
      <c r="C160" s="62">
        <f t="shared" si="125"/>
        <v>1208235.294117647</v>
      </c>
      <c r="D160" s="62">
        <f t="shared" si="125"/>
        <v>1208235.294117647</v>
      </c>
      <c r="E160" s="62">
        <f t="shared" si="125"/>
        <v>1208235.294117647</v>
      </c>
      <c r="F160" s="62">
        <f t="shared" si="125"/>
        <v>1208235.294117647</v>
      </c>
      <c r="G160" s="62">
        <f t="shared" si="125"/>
        <v>1208235.294117647</v>
      </c>
      <c r="H160" s="62">
        <f t="shared" si="125"/>
        <v>1208235.294117647</v>
      </c>
      <c r="I160" s="62">
        <f t="shared" si="125"/>
        <v>1208235.294117647</v>
      </c>
      <c r="J160" s="62">
        <f t="shared" si="125"/>
        <v>1208235.294117647</v>
      </c>
      <c r="K160" s="62">
        <f t="shared" si="125"/>
        <v>1208235.294117647</v>
      </c>
      <c r="L160" s="62">
        <f t="shared" si="125"/>
        <v>1208235.294117647</v>
      </c>
      <c r="M160" s="62">
        <f t="shared" si="125"/>
        <v>1208235.294117647</v>
      </c>
      <c r="N160" s="62">
        <f t="shared" si="125"/>
        <v>1208235.294117647</v>
      </c>
      <c r="O160" s="62">
        <f t="shared" si="125"/>
        <v>1208235.294117647</v>
      </c>
      <c r="P160" s="62">
        <f t="shared" si="125"/>
        <v>1208235.294117647</v>
      </c>
      <c r="Q160" s="62">
        <f t="shared" si="125"/>
        <v>1208235.294117647</v>
      </c>
      <c r="R160" s="62">
        <f t="shared" si="125"/>
        <v>1208235.294117647</v>
      </c>
      <c r="S160" s="62">
        <f t="shared" si="125"/>
        <v>1208235.294117647</v>
      </c>
      <c r="T160" s="62">
        <f t="shared" si="125"/>
        <v>1208235.294117647</v>
      </c>
      <c r="U160" s="62">
        <f t="shared" si="125"/>
        <v>1208235.294117647</v>
      </c>
      <c r="V160" s="62">
        <f t="shared" si="125"/>
        <v>1208235.294117647</v>
      </c>
      <c r="W160" s="62">
        <f t="shared" si="125"/>
        <v>1208235.294117647</v>
      </c>
      <c r="X160" s="62">
        <f t="shared" si="125"/>
        <v>1208235.294117647</v>
      </c>
      <c r="Y160" s="62">
        <f t="shared" si="125"/>
        <v>1208235.294117647</v>
      </c>
      <c r="Z160" s="62">
        <f t="shared" si="125"/>
        <v>1208235.294117647</v>
      </c>
      <c r="AA160" s="62">
        <f t="shared" si="125"/>
        <v>1208235.294117647</v>
      </c>
      <c r="AB160" s="62">
        <f t="shared" si="125"/>
        <v>1208235.294117647</v>
      </c>
      <c r="AC160" s="62">
        <f t="shared" si="125"/>
        <v>1208235.294117647</v>
      </c>
    </row>
    <row r="161" spans="1:29" x14ac:dyDescent="0.25">
      <c r="A161" s="30" t="str">
        <f t="shared" ref="A161:AC161" si="126">A143</f>
        <v>Opex maintenance &amp; repair</v>
      </c>
      <c r="B161" s="62">
        <f t="shared" si="126"/>
        <v>488235.29411764705</v>
      </c>
      <c r="C161" s="62">
        <f t="shared" si="126"/>
        <v>488235.29411764705</v>
      </c>
      <c r="D161" s="62">
        <f t="shared" si="126"/>
        <v>488235.29411764705</v>
      </c>
      <c r="E161" s="62">
        <f t="shared" si="126"/>
        <v>488235.29411764705</v>
      </c>
      <c r="F161" s="62">
        <f t="shared" si="126"/>
        <v>488235.29411764705</v>
      </c>
      <c r="G161" s="62">
        <f t="shared" si="126"/>
        <v>488235.29411764705</v>
      </c>
      <c r="H161" s="62">
        <f t="shared" si="126"/>
        <v>488235.29411764705</v>
      </c>
      <c r="I161" s="62">
        <f t="shared" si="126"/>
        <v>488235.29411764705</v>
      </c>
      <c r="J161" s="62">
        <f t="shared" si="126"/>
        <v>488235.29411764705</v>
      </c>
      <c r="K161" s="62">
        <f t="shared" si="126"/>
        <v>488235.29411764705</v>
      </c>
      <c r="L161" s="62">
        <f t="shared" si="126"/>
        <v>488235.29411764705</v>
      </c>
      <c r="M161" s="62">
        <f t="shared" si="126"/>
        <v>488235.29411764705</v>
      </c>
      <c r="N161" s="62">
        <f t="shared" si="126"/>
        <v>488235.29411764705</v>
      </c>
      <c r="O161" s="62">
        <f t="shared" si="126"/>
        <v>488235.29411764705</v>
      </c>
      <c r="P161" s="62">
        <f t="shared" si="126"/>
        <v>488235.29411764705</v>
      </c>
      <c r="Q161" s="62">
        <f t="shared" si="126"/>
        <v>488235.29411764705</v>
      </c>
      <c r="R161" s="62">
        <f t="shared" si="126"/>
        <v>488235.29411764705</v>
      </c>
      <c r="S161" s="62">
        <f t="shared" si="126"/>
        <v>488235.29411764705</v>
      </c>
      <c r="T161" s="62">
        <f t="shared" si="126"/>
        <v>488235.29411764705</v>
      </c>
      <c r="U161" s="62">
        <f t="shared" si="126"/>
        <v>488235.29411764705</v>
      </c>
      <c r="V161" s="62">
        <f t="shared" si="126"/>
        <v>488235.29411764705</v>
      </c>
      <c r="W161" s="62">
        <f t="shared" si="126"/>
        <v>488235.29411764705</v>
      </c>
      <c r="X161" s="62">
        <f t="shared" si="126"/>
        <v>488235.29411764705</v>
      </c>
      <c r="Y161" s="62">
        <f t="shared" si="126"/>
        <v>488235.29411764705</v>
      </c>
      <c r="Z161" s="62">
        <f t="shared" si="126"/>
        <v>488235.29411764705</v>
      </c>
      <c r="AA161" s="62">
        <f t="shared" si="126"/>
        <v>488235.29411764705</v>
      </c>
      <c r="AB161" s="62">
        <f t="shared" si="126"/>
        <v>488235.29411764705</v>
      </c>
      <c r="AC161" s="62">
        <f t="shared" si="126"/>
        <v>488235.29411764705</v>
      </c>
    </row>
    <row r="162" spans="1:29" x14ac:dyDescent="0.25">
      <c r="A162" s="30" t="str">
        <f>A144</f>
        <v>Opex var (mode-fees)</v>
      </c>
      <c r="B162" s="62">
        <f>B144*B153</f>
        <v>202642.68757160378</v>
      </c>
      <c r="C162" s="62">
        <f t="shared" ref="C162:AC162" si="127">C144*C153</f>
        <v>202642.68757160378</v>
      </c>
      <c r="D162" s="62">
        <f t="shared" si="127"/>
        <v>202642.68757160378</v>
      </c>
      <c r="E162" s="62">
        <f t="shared" si="127"/>
        <v>202642.68757160378</v>
      </c>
      <c r="F162" s="62">
        <f t="shared" si="127"/>
        <v>202642.68757160378</v>
      </c>
      <c r="G162" s="62">
        <f t="shared" si="127"/>
        <v>202642.68757160378</v>
      </c>
      <c r="H162" s="62">
        <f t="shared" si="127"/>
        <v>202642.68757160378</v>
      </c>
      <c r="I162" s="62">
        <f t="shared" si="127"/>
        <v>202642.68757160378</v>
      </c>
      <c r="J162" s="62">
        <f t="shared" si="127"/>
        <v>202642.68757160378</v>
      </c>
      <c r="K162" s="62">
        <f t="shared" si="127"/>
        <v>202642.68757160378</v>
      </c>
      <c r="L162" s="62">
        <f t="shared" si="127"/>
        <v>202642.68757160378</v>
      </c>
      <c r="M162" s="62">
        <f t="shared" si="127"/>
        <v>202642.68757160378</v>
      </c>
      <c r="N162" s="62">
        <f t="shared" si="127"/>
        <v>202642.68757160378</v>
      </c>
      <c r="O162" s="62">
        <f t="shared" si="127"/>
        <v>202642.68757160378</v>
      </c>
      <c r="P162" s="62">
        <f t="shared" si="127"/>
        <v>202642.68757160378</v>
      </c>
      <c r="Q162" s="62">
        <f t="shared" si="127"/>
        <v>202642.68757160378</v>
      </c>
      <c r="R162" s="62">
        <f t="shared" si="127"/>
        <v>202642.68757160378</v>
      </c>
      <c r="S162" s="62">
        <f t="shared" si="127"/>
        <v>202642.68757160378</v>
      </c>
      <c r="T162" s="62">
        <f t="shared" si="127"/>
        <v>202642.68757160378</v>
      </c>
      <c r="U162" s="62">
        <f t="shared" si="127"/>
        <v>202642.68757160378</v>
      </c>
      <c r="V162" s="62">
        <f t="shared" si="127"/>
        <v>202642.68757160378</v>
      </c>
      <c r="W162" s="62">
        <f t="shared" si="127"/>
        <v>202642.68757160378</v>
      </c>
      <c r="X162" s="62">
        <f t="shared" si="127"/>
        <v>202642.68757160378</v>
      </c>
      <c r="Y162" s="62">
        <f t="shared" si="127"/>
        <v>202642.68757160378</v>
      </c>
      <c r="Z162" s="62">
        <f t="shared" si="127"/>
        <v>202642.68757160378</v>
      </c>
      <c r="AA162" s="62">
        <f t="shared" si="127"/>
        <v>202642.68757160378</v>
      </c>
      <c r="AB162" s="62">
        <f t="shared" si="127"/>
        <v>202642.68757160378</v>
      </c>
      <c r="AC162" s="62">
        <f t="shared" si="127"/>
        <v>202642.68757160378</v>
      </c>
    </row>
    <row r="163" spans="1:29" x14ac:dyDescent="0.25">
      <c r="A163" s="30" t="str">
        <f>A146</f>
        <v>Fuel Cost</v>
      </c>
      <c r="B163" s="62">
        <f>B145*B146*B153</f>
        <v>29991431.991873663</v>
      </c>
      <c r="C163" s="62">
        <f t="shared" ref="C163:AC163" si="128">C145*C146*C153</f>
        <v>29968114.314698085</v>
      </c>
      <c r="D163" s="62">
        <f t="shared" si="128"/>
        <v>29934740.684751838</v>
      </c>
      <c r="E163" s="62">
        <f t="shared" si="128"/>
        <v>29887007.811612926</v>
      </c>
      <c r="F163" s="62">
        <f t="shared" si="128"/>
        <v>29818808.360266693</v>
      </c>
      <c r="G163" s="62">
        <f t="shared" si="128"/>
        <v>29721516.53319443</v>
      </c>
      <c r="H163" s="62">
        <f t="shared" si="128"/>
        <v>29583037.475510988</v>
      </c>
      <c r="I163" s="62">
        <f t="shared" si="128"/>
        <v>29386595.450035024</v>
      </c>
      <c r="J163" s="62">
        <f t="shared" si="128"/>
        <v>29109300.558257189</v>
      </c>
      <c r="K163" s="62">
        <f t="shared" si="128"/>
        <v>28720689.26373022</v>
      </c>
      <c r="L163" s="62">
        <f t="shared" si="128"/>
        <v>28181748.307460666</v>
      </c>
      <c r="M163" s="62">
        <f t="shared" si="128"/>
        <v>27445470.276869237</v>
      </c>
      <c r="N163" s="62">
        <f t="shared" si="128"/>
        <v>26460708.646529499</v>
      </c>
      <c r="O163" s="62">
        <f t="shared" si="128"/>
        <v>25181591.944662549</v>
      </c>
      <c r="P163" s="62">
        <f t="shared" si="128"/>
        <v>23583910.045394987</v>
      </c>
      <c r="Q163" s="62">
        <f t="shared" si="128"/>
        <v>21686086.401195381</v>
      </c>
      <c r="R163" s="62">
        <f t="shared" si="128"/>
        <v>19565505.89743302</v>
      </c>
      <c r="S163" s="62">
        <f t="shared" si="128"/>
        <v>17356103.509958196</v>
      </c>
      <c r="T163" s="62">
        <f t="shared" si="128"/>
        <v>15219375.200884178</v>
      </c>
      <c r="U163" s="62">
        <f t="shared" si="128"/>
        <v>13299402.174854711</v>
      </c>
      <c r="V163" s="62">
        <f t="shared" si="128"/>
        <v>11686528.363004457</v>
      </c>
      <c r="W163" s="62">
        <f t="shared" si="128"/>
        <v>10407380.866965672</v>
      </c>
      <c r="X163" s="62">
        <f t="shared" si="128"/>
        <v>9438797.9871739205</v>
      </c>
      <c r="Y163" s="62">
        <f t="shared" si="128"/>
        <v>8730931.7213512529</v>
      </c>
      <c r="Z163" s="62">
        <f t="shared" si="128"/>
        <v>8226957.7716881558</v>
      </c>
      <c r="AA163" s="62">
        <f t="shared" si="128"/>
        <v>7874810.0692344503</v>
      </c>
      <c r="AB163" s="62">
        <f t="shared" si="128"/>
        <v>7631966.536955812</v>
      </c>
      <c r="AC163" s="62">
        <f t="shared" si="128"/>
        <v>7466017.8668123754</v>
      </c>
    </row>
    <row r="164" spans="1:29" ht="15.75" thickBot="1" x14ac:dyDescent="0.3">
      <c r="A164" s="59" t="str">
        <f>A127</f>
        <v>Emission Cost</v>
      </c>
      <c r="B164" s="62">
        <f>B147*B153</f>
        <v>0</v>
      </c>
      <c r="C164" s="62">
        <f t="shared" ref="C164:AC164" si="129">C147*C153</f>
        <v>0</v>
      </c>
      <c r="D164" s="62">
        <f t="shared" si="129"/>
        <v>0</v>
      </c>
      <c r="E164" s="62">
        <f t="shared" si="129"/>
        <v>0</v>
      </c>
      <c r="F164" s="62">
        <f t="shared" si="129"/>
        <v>0</v>
      </c>
      <c r="G164" s="62">
        <f t="shared" si="129"/>
        <v>0</v>
      </c>
      <c r="H164" s="62">
        <f t="shared" si="129"/>
        <v>0</v>
      </c>
      <c r="I164" s="62">
        <f t="shared" si="129"/>
        <v>0</v>
      </c>
      <c r="J164" s="62">
        <f t="shared" si="129"/>
        <v>0</v>
      </c>
      <c r="K164" s="62">
        <f t="shared" si="129"/>
        <v>0</v>
      </c>
      <c r="L164" s="62">
        <f t="shared" si="129"/>
        <v>0</v>
      </c>
      <c r="M164" s="62">
        <f t="shared" si="129"/>
        <v>0</v>
      </c>
      <c r="N164" s="62">
        <f t="shared" si="129"/>
        <v>0</v>
      </c>
      <c r="O164" s="62">
        <f t="shared" si="129"/>
        <v>0</v>
      </c>
      <c r="P164" s="62">
        <f t="shared" si="129"/>
        <v>0</v>
      </c>
      <c r="Q164" s="62">
        <f t="shared" si="129"/>
        <v>0</v>
      </c>
      <c r="R164" s="62">
        <f t="shared" si="129"/>
        <v>0</v>
      </c>
      <c r="S164" s="62">
        <f t="shared" si="129"/>
        <v>0</v>
      </c>
      <c r="T164" s="62">
        <f t="shared" si="129"/>
        <v>0</v>
      </c>
      <c r="U164" s="62">
        <f t="shared" si="129"/>
        <v>0</v>
      </c>
      <c r="V164" s="62">
        <f t="shared" si="129"/>
        <v>0</v>
      </c>
      <c r="W164" s="62">
        <f t="shared" si="129"/>
        <v>0</v>
      </c>
      <c r="X164" s="62">
        <f t="shared" si="129"/>
        <v>0</v>
      </c>
      <c r="Y164" s="62">
        <f t="shared" si="129"/>
        <v>0</v>
      </c>
      <c r="Z164" s="62">
        <f t="shared" si="129"/>
        <v>0</v>
      </c>
      <c r="AA164" s="62">
        <f t="shared" si="129"/>
        <v>0</v>
      </c>
      <c r="AB164" s="62">
        <f t="shared" si="129"/>
        <v>0</v>
      </c>
      <c r="AC164" s="62">
        <f t="shared" si="129"/>
        <v>0</v>
      </c>
    </row>
    <row r="165" spans="1:29" ht="15.75" thickBot="1" x14ac:dyDescent="0.3">
      <c r="A165" s="31" t="s">
        <v>209</v>
      </c>
      <c r="B165" s="64">
        <f>B156+B157+B158+B159+B160+B161+B162+B163+B164</f>
        <v>33690852.130438514</v>
      </c>
      <c r="C165" s="64">
        <f t="shared" ref="C165:AC165" si="130">C156+C157+C158+C159+C160+C161+C162+C163+C164</f>
        <v>33667160.95860637</v>
      </c>
      <c r="D165" s="64">
        <f t="shared" si="130"/>
        <v>33633252.679378159</v>
      </c>
      <c r="E165" s="64">
        <f t="shared" si="130"/>
        <v>33584754.952843189</v>
      </c>
      <c r="F165" s="64">
        <f t="shared" si="130"/>
        <v>33515462.357220702</v>
      </c>
      <c r="G165" s="64">
        <f t="shared" si="130"/>
        <v>33416610.377027951</v>
      </c>
      <c r="H165" s="64">
        <f t="shared" si="130"/>
        <v>33275909.278553482</v>
      </c>
      <c r="I165" s="64">
        <f t="shared" si="130"/>
        <v>33076312.273687776</v>
      </c>
      <c r="J165" s="64">
        <f t="shared" si="130"/>
        <v>32794558.121716704</v>
      </c>
      <c r="K165" s="64">
        <f t="shared" si="130"/>
        <v>32399686.106330149</v>
      </c>
      <c r="L165" s="64">
        <f t="shared" si="130"/>
        <v>31852040.475353722</v>
      </c>
      <c r="M165" s="64">
        <f t="shared" si="130"/>
        <v>31103828.661381699</v>
      </c>
      <c r="N165" s="64">
        <f t="shared" si="130"/>
        <v>30103029.304950967</v>
      </c>
      <c r="O165" s="64">
        <f t="shared" si="130"/>
        <v>28802948.196822267</v>
      </c>
      <c r="P165" s="64">
        <f t="shared" si="130"/>
        <v>27178865.171312604</v>
      </c>
      <c r="Q165" s="64">
        <f t="shared" si="130"/>
        <v>25249360.933466926</v>
      </c>
      <c r="R165" s="64">
        <f t="shared" si="130"/>
        <v>23092956.849066067</v>
      </c>
      <c r="S165" s="64">
        <f t="shared" si="130"/>
        <v>20845735.654491637</v>
      </c>
      <c r="T165" s="64">
        <f t="shared" si="130"/>
        <v>18671932.741703637</v>
      </c>
      <c r="U165" s="64">
        <f t="shared" si="130"/>
        <v>16718209.940786209</v>
      </c>
      <c r="V165" s="64">
        <f t="shared" si="130"/>
        <v>15076653.626341552</v>
      </c>
      <c r="W165" s="64">
        <f t="shared" si="130"/>
        <v>13774536.58246983</v>
      </c>
      <c r="X165" s="64">
        <f t="shared" si="130"/>
        <v>12788426.918220267</v>
      </c>
      <c r="Y165" s="64">
        <f t="shared" si="130"/>
        <v>12067677.06017096</v>
      </c>
      <c r="Z165" s="64">
        <f t="shared" si="130"/>
        <v>11554491.528448422</v>
      </c>
      <c r="AA165" s="64">
        <f t="shared" si="130"/>
        <v>11195887.867334265</v>
      </c>
      <c r="AB165" s="64">
        <f t="shared" si="130"/>
        <v>10948582.870807026</v>
      </c>
      <c r="AC165" s="64">
        <f t="shared" si="130"/>
        <v>10779580.998354979</v>
      </c>
    </row>
    <row r="166" spans="1:29" ht="15.75" thickBot="1" x14ac:dyDescent="0.3">
      <c r="AC166" s="32"/>
    </row>
    <row r="167" spans="1:29" ht="15.75" thickBot="1" x14ac:dyDescent="0.3">
      <c r="A167" s="26" t="s">
        <v>208</v>
      </c>
      <c r="B167" s="27">
        <v>2023</v>
      </c>
      <c r="C167" s="27">
        <v>2024</v>
      </c>
      <c r="D167" s="27">
        <v>2025</v>
      </c>
      <c r="E167" s="27">
        <v>2026</v>
      </c>
      <c r="F167" s="27">
        <v>2027</v>
      </c>
      <c r="G167" s="27">
        <v>2028</v>
      </c>
      <c r="H167" s="27">
        <v>2029</v>
      </c>
      <c r="I167" s="27">
        <v>2030</v>
      </c>
      <c r="J167" s="27">
        <v>2031</v>
      </c>
      <c r="K167" s="27">
        <v>2032</v>
      </c>
      <c r="L167" s="27">
        <v>2033</v>
      </c>
      <c r="M167" s="27">
        <v>2034</v>
      </c>
      <c r="N167" s="27">
        <v>2035</v>
      </c>
      <c r="O167" s="27">
        <v>2036</v>
      </c>
      <c r="P167" s="27">
        <v>2037</v>
      </c>
      <c r="Q167" s="27">
        <v>2038</v>
      </c>
      <c r="R167" s="27">
        <v>2039</v>
      </c>
      <c r="S167" s="27">
        <v>2040</v>
      </c>
      <c r="T167" s="27">
        <v>2041</v>
      </c>
      <c r="U167" s="27">
        <v>2042</v>
      </c>
      <c r="V167" s="27">
        <v>2043</v>
      </c>
      <c r="W167" s="27">
        <v>2044</v>
      </c>
      <c r="X167" s="27">
        <v>2045</v>
      </c>
      <c r="Y167" s="27">
        <v>2046</v>
      </c>
      <c r="Z167" s="27">
        <v>2047</v>
      </c>
      <c r="AA167" s="27">
        <v>2048</v>
      </c>
      <c r="AB167" s="27">
        <v>2049</v>
      </c>
      <c r="AC167" s="28">
        <v>2050</v>
      </c>
    </row>
    <row r="168" spans="1:29" x14ac:dyDescent="0.25">
      <c r="A168" s="29" t="str">
        <f t="shared" ref="A168:A175" si="131">A156</f>
        <v>Capex vehicle</v>
      </c>
      <c r="B168" s="65">
        <f>((1+B141)^B148)*B141/(((1+B141)^B148)-1)*(B137)/B153</f>
        <v>12.705398992482186</v>
      </c>
      <c r="C168" s="65">
        <f t="shared" ref="C168:AC168" si="132">((1+C141)^C148)*C141/(((1+C141)^C148)-1)*(C137)/C153</f>
        <v>12.702611718925683</v>
      </c>
      <c r="D168" s="65">
        <f t="shared" si="132"/>
        <v>12.698621798911065</v>
      </c>
      <c r="E168" s="65">
        <f t="shared" si="132"/>
        <v>12.692913937746427</v>
      </c>
      <c r="F168" s="65">
        <f t="shared" si="132"/>
        <v>12.684756144640067</v>
      </c>
      <c r="G168" s="65">
        <f t="shared" si="132"/>
        <v>12.673113210905095</v>
      </c>
      <c r="H168" s="65">
        <f t="shared" si="132"/>
        <v>12.656530816942187</v>
      </c>
      <c r="I168" s="65">
        <f t="shared" si="132"/>
        <v>12.632986194630686</v>
      </c>
      <c r="J168" s="65">
        <f t="shared" si="132"/>
        <v>12.599708133487129</v>
      </c>
      <c r="K168" s="65">
        <f t="shared" si="132"/>
        <v>12.55298633602753</v>
      </c>
      <c r="L168" s="65">
        <f t="shared" si="132"/>
        <v>12.48802607702101</v>
      </c>
      <c r="M168" s="65">
        <f t="shared" si="132"/>
        <v>12.398967992091194</v>
      </c>
      <c r="N168" s="65">
        <f t="shared" si="132"/>
        <v>12.27928346902409</v>
      </c>
      <c r="O168" s="65">
        <f t="shared" si="132"/>
        <v>12.122832676025958</v>
      </c>
      <c r="P168" s="65">
        <f t="shared" si="132"/>
        <v>11.925809345861026</v>
      </c>
      <c r="Q168" s="65">
        <f t="shared" si="132"/>
        <v>11.689387005218682</v>
      </c>
      <c r="R168" s="65">
        <f t="shared" si="132"/>
        <v>11.422046851200058</v>
      </c>
      <c r="S168" s="65">
        <f t="shared" si="132"/>
        <v>11.139816947471646</v>
      </c>
      <c r="T168" s="65">
        <f t="shared" si="132"/>
        <v>10.863140800352383</v>
      </c>
      <c r="U168" s="65">
        <f t="shared" si="132"/>
        <v>10.611276808651168</v>
      </c>
      <c r="V168" s="65">
        <f t="shared" si="132"/>
        <v>10.397228281827271</v>
      </c>
      <c r="W168" s="65">
        <f t="shared" si="132"/>
        <v>10.225813745760583</v>
      </c>
      <c r="X168" s="65">
        <f t="shared" si="132"/>
        <v>10.095016846821677</v>
      </c>
      <c r="Y168" s="65">
        <f t="shared" si="132"/>
        <v>9.9988706361751216</v>
      </c>
      <c r="Z168" s="65">
        <f t="shared" si="132"/>
        <v>9.930127486477792</v>
      </c>
      <c r="AA168" s="65">
        <f t="shared" si="132"/>
        <v>9.8819486905042879</v>
      </c>
      <c r="AB168" s="65">
        <f t="shared" si="132"/>
        <v>9.8486541811863653</v>
      </c>
      <c r="AC168" s="65">
        <f t="shared" si="132"/>
        <v>9.8258690893310732</v>
      </c>
    </row>
    <row r="169" spans="1:29" x14ac:dyDescent="0.25">
      <c r="A169" s="30" t="str">
        <f t="shared" si="131"/>
        <v>Residual value (vehicle)</v>
      </c>
      <c r="B169" s="66">
        <f>((1+B141)^B148)*B141/(((1+B141)^B148)-1)*(B138)/B153</f>
        <v>-0.63634373579283099</v>
      </c>
      <c r="C169" s="66">
        <f t="shared" ref="C169:AC169" si="133">((1+C141)^C148)*C141/(((1+C141)^C148)-1)*(C138)/C153</f>
        <v>-0.63666891770775647</v>
      </c>
      <c r="D169" s="66">
        <f t="shared" si="133"/>
        <v>-0.63713440837612878</v>
      </c>
      <c r="E169" s="66">
        <f t="shared" si="133"/>
        <v>-0.63780032551200283</v>
      </c>
      <c r="F169" s="66">
        <f t="shared" si="133"/>
        <v>-0.63875206804107831</v>
      </c>
      <c r="G169" s="66">
        <f t="shared" si="133"/>
        <v>-0.64011041031015858</v>
      </c>
      <c r="H169" s="66">
        <f t="shared" si="133"/>
        <v>-0.64204502293916443</v>
      </c>
      <c r="I169" s="66">
        <f t="shared" si="133"/>
        <v>-0.64479189554217275</v>
      </c>
      <c r="J169" s="66">
        <f t="shared" si="133"/>
        <v>-0.64867433600892122</v>
      </c>
      <c r="K169" s="66">
        <f t="shared" si="133"/>
        <v>-0.65412521237920762</v>
      </c>
      <c r="L169" s="66">
        <f t="shared" si="133"/>
        <v>-0.66170390926330158</v>
      </c>
      <c r="M169" s="66">
        <f t="shared" si="133"/>
        <v>-0.67209401917178002</v>
      </c>
      <c r="N169" s="66">
        <f t="shared" si="133"/>
        <v>-0.68605721352960891</v>
      </c>
      <c r="O169" s="66">
        <f t="shared" si="133"/>
        <v>-0.70430980604605786</v>
      </c>
      <c r="P169" s="66">
        <f t="shared" si="133"/>
        <v>-0.72729586123196666</v>
      </c>
      <c r="Q169" s="66">
        <f t="shared" si="133"/>
        <v>-0.75487846764023969</v>
      </c>
      <c r="R169" s="66">
        <f t="shared" si="133"/>
        <v>-0.786068152275746</v>
      </c>
      <c r="S169" s="66">
        <f t="shared" si="133"/>
        <v>-0.8189949743773941</v>
      </c>
      <c r="T169" s="66">
        <f t="shared" si="133"/>
        <v>-0.85127385820797485</v>
      </c>
      <c r="U169" s="66">
        <f t="shared" si="133"/>
        <v>-0.88065799057311644</v>
      </c>
      <c r="V169" s="66">
        <f t="shared" si="133"/>
        <v>-0.90563031870257138</v>
      </c>
      <c r="W169" s="66">
        <f t="shared" si="133"/>
        <v>-0.9256286812436848</v>
      </c>
      <c r="X169" s="66">
        <f t="shared" si="133"/>
        <v>-0.94088831945322393</v>
      </c>
      <c r="Y169" s="66">
        <f t="shared" si="133"/>
        <v>-0.95210537736198875</v>
      </c>
      <c r="Z169" s="66">
        <f t="shared" si="133"/>
        <v>-0.96012541149334374</v>
      </c>
      <c r="AA169" s="66">
        <f t="shared" si="133"/>
        <v>-0.96574627102358568</v>
      </c>
      <c r="AB169" s="66">
        <f t="shared" si="133"/>
        <v>-0.96963063044401021</v>
      </c>
      <c r="AC169" s="66">
        <f t="shared" si="133"/>
        <v>-0.97228889116046091</v>
      </c>
    </row>
    <row r="170" spans="1:29" x14ac:dyDescent="0.25">
      <c r="A170" s="30" t="str">
        <f t="shared" si="131"/>
        <v>Capex costumization</v>
      </c>
      <c r="B170" s="66">
        <f>((1+B141)^B149)*B141/(((1+B141)^B149)-1)*(B139)/B153</f>
        <v>3.2594465921780813</v>
      </c>
      <c r="C170" s="66">
        <f t="shared" ref="C170:AC170" si="134">((1+C141)^C149)*C141/(((1+C141)^C149)-1)*(C139)/C153</f>
        <v>3.2594465921780813</v>
      </c>
      <c r="D170" s="66">
        <f t="shared" si="134"/>
        <v>3.2594465921780813</v>
      </c>
      <c r="E170" s="66">
        <f t="shared" si="134"/>
        <v>3.2594465921780813</v>
      </c>
      <c r="F170" s="66">
        <f t="shared" si="134"/>
        <v>3.2594465921780813</v>
      </c>
      <c r="G170" s="66">
        <f t="shared" si="134"/>
        <v>3.2594465921780813</v>
      </c>
      <c r="H170" s="66">
        <f t="shared" si="134"/>
        <v>3.2594465921780813</v>
      </c>
      <c r="I170" s="66">
        <f t="shared" si="134"/>
        <v>3.2594465921780813</v>
      </c>
      <c r="J170" s="66">
        <f t="shared" si="134"/>
        <v>3.2594465921780813</v>
      </c>
      <c r="K170" s="66">
        <f t="shared" si="134"/>
        <v>3.2594465921780813</v>
      </c>
      <c r="L170" s="66">
        <f t="shared" si="134"/>
        <v>3.2594465921780813</v>
      </c>
      <c r="M170" s="66">
        <f t="shared" si="134"/>
        <v>3.2594465921780813</v>
      </c>
      <c r="N170" s="66">
        <f t="shared" si="134"/>
        <v>3.2594465921780813</v>
      </c>
      <c r="O170" s="66">
        <f t="shared" si="134"/>
        <v>3.2594465921780813</v>
      </c>
      <c r="P170" s="66">
        <f t="shared" si="134"/>
        <v>3.2594465921780813</v>
      </c>
      <c r="Q170" s="66">
        <f t="shared" si="134"/>
        <v>3.2594465921780813</v>
      </c>
      <c r="R170" s="66">
        <f t="shared" si="134"/>
        <v>3.2594465921780813</v>
      </c>
      <c r="S170" s="66">
        <f t="shared" si="134"/>
        <v>3.2594465921780813</v>
      </c>
      <c r="T170" s="66">
        <f t="shared" si="134"/>
        <v>3.2594465921780813</v>
      </c>
      <c r="U170" s="66">
        <f t="shared" si="134"/>
        <v>3.2594465921780813</v>
      </c>
      <c r="V170" s="66">
        <f t="shared" si="134"/>
        <v>3.2594465921780813</v>
      </c>
      <c r="W170" s="66">
        <f t="shared" si="134"/>
        <v>3.2594465921780813</v>
      </c>
      <c r="X170" s="66">
        <f t="shared" si="134"/>
        <v>3.2594465921780813</v>
      </c>
      <c r="Y170" s="66">
        <f t="shared" si="134"/>
        <v>3.2594465921780813</v>
      </c>
      <c r="Z170" s="66">
        <f t="shared" si="134"/>
        <v>3.2594465921780813</v>
      </c>
      <c r="AA170" s="66">
        <f t="shared" si="134"/>
        <v>3.2594465921780813</v>
      </c>
      <c r="AB170" s="66">
        <f t="shared" si="134"/>
        <v>3.2594465921780813</v>
      </c>
      <c r="AC170" s="66">
        <f t="shared" si="134"/>
        <v>3.2594465921780813</v>
      </c>
    </row>
    <row r="171" spans="1:29" x14ac:dyDescent="0.25">
      <c r="A171" s="30" t="str">
        <f t="shared" si="131"/>
        <v>Residual value (costumization)</v>
      </c>
      <c r="B171" s="66">
        <f>((1+B141)^B149)*B141/(((1+B141)^B149)-1)*(B140)/B153</f>
        <v>-0.32594465921780813</v>
      </c>
      <c r="C171" s="66">
        <f t="shared" ref="C171:AC171" si="135">((1+C141)^C149)*C141/(((1+C141)^C149)-1)*(C140)/C153</f>
        <v>-0.32594465921780813</v>
      </c>
      <c r="D171" s="66">
        <f t="shared" si="135"/>
        <v>-0.32594465921780813</v>
      </c>
      <c r="E171" s="66">
        <f t="shared" si="135"/>
        <v>-0.32594465921780813</v>
      </c>
      <c r="F171" s="66">
        <f t="shared" si="135"/>
        <v>-0.32594465921780813</v>
      </c>
      <c r="G171" s="66">
        <f t="shared" si="135"/>
        <v>-0.32594465921780813</v>
      </c>
      <c r="H171" s="66">
        <f t="shared" si="135"/>
        <v>-0.32594465921780813</v>
      </c>
      <c r="I171" s="66">
        <f t="shared" si="135"/>
        <v>-0.32594465921780813</v>
      </c>
      <c r="J171" s="66">
        <f t="shared" si="135"/>
        <v>-0.32594465921780813</v>
      </c>
      <c r="K171" s="66">
        <f t="shared" si="135"/>
        <v>-0.32594465921780813</v>
      </c>
      <c r="L171" s="66">
        <f t="shared" si="135"/>
        <v>-0.32594465921780813</v>
      </c>
      <c r="M171" s="66">
        <f t="shared" si="135"/>
        <v>-0.32594465921780813</v>
      </c>
      <c r="N171" s="66">
        <f t="shared" si="135"/>
        <v>-0.32594465921780813</v>
      </c>
      <c r="O171" s="66">
        <f t="shared" si="135"/>
        <v>-0.32594465921780813</v>
      </c>
      <c r="P171" s="66">
        <f t="shared" si="135"/>
        <v>-0.32594465921780813</v>
      </c>
      <c r="Q171" s="66">
        <f t="shared" si="135"/>
        <v>-0.32594465921780813</v>
      </c>
      <c r="R171" s="66">
        <f t="shared" si="135"/>
        <v>-0.32594465921780813</v>
      </c>
      <c r="S171" s="66">
        <f t="shared" si="135"/>
        <v>-0.32594465921780813</v>
      </c>
      <c r="T171" s="66">
        <f t="shared" si="135"/>
        <v>-0.32594465921780813</v>
      </c>
      <c r="U171" s="66">
        <f t="shared" si="135"/>
        <v>-0.32594465921780813</v>
      </c>
      <c r="V171" s="66">
        <f t="shared" si="135"/>
        <v>-0.32594465921780813</v>
      </c>
      <c r="W171" s="66">
        <f t="shared" si="135"/>
        <v>-0.32594465921780813</v>
      </c>
      <c r="X171" s="66">
        <f t="shared" si="135"/>
        <v>-0.32594465921780813</v>
      </c>
      <c r="Y171" s="66">
        <f t="shared" si="135"/>
        <v>-0.32594465921780813</v>
      </c>
      <c r="Z171" s="66">
        <f t="shared" si="135"/>
        <v>-0.32594465921780813</v>
      </c>
      <c r="AA171" s="66">
        <f t="shared" si="135"/>
        <v>-0.32594465921780813</v>
      </c>
      <c r="AB171" s="66">
        <f t="shared" si="135"/>
        <v>-0.32594465921780813</v>
      </c>
      <c r="AC171" s="66">
        <f t="shared" si="135"/>
        <v>-0.32594465921780813</v>
      </c>
    </row>
    <row r="172" spans="1:29" x14ac:dyDescent="0.25">
      <c r="A172" s="30" t="str">
        <f t="shared" si="131"/>
        <v>Opex fix (admin, crew, insurance)</v>
      </c>
      <c r="B172" s="66">
        <f>B142/B153</f>
        <v>10.068627450980392</v>
      </c>
      <c r="C172" s="66">
        <f t="shared" ref="C172:AC172" si="136">C142/C153</f>
        <v>10.068627450980392</v>
      </c>
      <c r="D172" s="66">
        <f t="shared" si="136"/>
        <v>10.068627450980392</v>
      </c>
      <c r="E172" s="66">
        <f t="shared" si="136"/>
        <v>10.068627450980392</v>
      </c>
      <c r="F172" s="66">
        <f t="shared" si="136"/>
        <v>10.068627450980392</v>
      </c>
      <c r="G172" s="66">
        <f t="shared" si="136"/>
        <v>10.068627450980392</v>
      </c>
      <c r="H172" s="66">
        <f t="shared" si="136"/>
        <v>10.068627450980392</v>
      </c>
      <c r="I172" s="66">
        <f t="shared" si="136"/>
        <v>10.068627450980392</v>
      </c>
      <c r="J172" s="66">
        <f t="shared" si="136"/>
        <v>10.068627450980392</v>
      </c>
      <c r="K172" s="66">
        <f t="shared" si="136"/>
        <v>10.068627450980392</v>
      </c>
      <c r="L172" s="66">
        <f t="shared" si="136"/>
        <v>10.068627450980392</v>
      </c>
      <c r="M172" s="66">
        <f t="shared" si="136"/>
        <v>10.068627450980392</v>
      </c>
      <c r="N172" s="66">
        <f t="shared" si="136"/>
        <v>10.068627450980392</v>
      </c>
      <c r="O172" s="66">
        <f t="shared" si="136"/>
        <v>10.068627450980392</v>
      </c>
      <c r="P172" s="66">
        <f t="shared" si="136"/>
        <v>10.068627450980392</v>
      </c>
      <c r="Q172" s="66">
        <f t="shared" si="136"/>
        <v>10.068627450980392</v>
      </c>
      <c r="R172" s="66">
        <f t="shared" si="136"/>
        <v>10.068627450980392</v>
      </c>
      <c r="S172" s="66">
        <f t="shared" si="136"/>
        <v>10.068627450980392</v>
      </c>
      <c r="T172" s="66">
        <f t="shared" si="136"/>
        <v>10.068627450980392</v>
      </c>
      <c r="U172" s="66">
        <f t="shared" si="136"/>
        <v>10.068627450980392</v>
      </c>
      <c r="V172" s="66">
        <f t="shared" si="136"/>
        <v>10.068627450980392</v>
      </c>
      <c r="W172" s="66">
        <f t="shared" si="136"/>
        <v>10.068627450980392</v>
      </c>
      <c r="X172" s="66">
        <f t="shared" si="136"/>
        <v>10.068627450980392</v>
      </c>
      <c r="Y172" s="66">
        <f t="shared" si="136"/>
        <v>10.068627450980392</v>
      </c>
      <c r="Z172" s="66">
        <f t="shared" si="136"/>
        <v>10.068627450980392</v>
      </c>
      <c r="AA172" s="66">
        <f t="shared" si="136"/>
        <v>10.068627450980392</v>
      </c>
      <c r="AB172" s="66">
        <f t="shared" si="136"/>
        <v>10.068627450980392</v>
      </c>
      <c r="AC172" s="66">
        <f t="shared" si="136"/>
        <v>10.068627450980392</v>
      </c>
    </row>
    <row r="173" spans="1:29" x14ac:dyDescent="0.25">
      <c r="A173" s="30" t="str">
        <f t="shared" si="131"/>
        <v>Opex maintenance &amp; repair</v>
      </c>
      <c r="B173" s="66">
        <f>B143/B153</f>
        <v>4.0686274509803919</v>
      </c>
      <c r="C173" s="66">
        <f t="shared" ref="C173:AC173" si="137">C143/C153</f>
        <v>4.0686274509803919</v>
      </c>
      <c r="D173" s="66">
        <f t="shared" si="137"/>
        <v>4.0686274509803919</v>
      </c>
      <c r="E173" s="66">
        <f t="shared" si="137"/>
        <v>4.0686274509803919</v>
      </c>
      <c r="F173" s="66">
        <f t="shared" si="137"/>
        <v>4.0686274509803919</v>
      </c>
      <c r="G173" s="66">
        <f t="shared" si="137"/>
        <v>4.0686274509803919</v>
      </c>
      <c r="H173" s="66">
        <f t="shared" si="137"/>
        <v>4.0686274509803919</v>
      </c>
      <c r="I173" s="66">
        <f t="shared" si="137"/>
        <v>4.0686274509803919</v>
      </c>
      <c r="J173" s="66">
        <f t="shared" si="137"/>
        <v>4.0686274509803919</v>
      </c>
      <c r="K173" s="66">
        <f t="shared" si="137"/>
        <v>4.0686274509803919</v>
      </c>
      <c r="L173" s="66">
        <f t="shared" si="137"/>
        <v>4.0686274509803919</v>
      </c>
      <c r="M173" s="66">
        <f t="shared" si="137"/>
        <v>4.0686274509803919</v>
      </c>
      <c r="N173" s="66">
        <f t="shared" si="137"/>
        <v>4.0686274509803919</v>
      </c>
      <c r="O173" s="66">
        <f t="shared" si="137"/>
        <v>4.0686274509803919</v>
      </c>
      <c r="P173" s="66">
        <f t="shared" si="137"/>
        <v>4.0686274509803919</v>
      </c>
      <c r="Q173" s="66">
        <f t="shared" si="137"/>
        <v>4.0686274509803919</v>
      </c>
      <c r="R173" s="66">
        <f t="shared" si="137"/>
        <v>4.0686274509803919</v>
      </c>
      <c r="S173" s="66">
        <f t="shared" si="137"/>
        <v>4.0686274509803919</v>
      </c>
      <c r="T173" s="66">
        <f t="shared" si="137"/>
        <v>4.0686274509803919</v>
      </c>
      <c r="U173" s="66">
        <f t="shared" si="137"/>
        <v>4.0686274509803919</v>
      </c>
      <c r="V173" s="66">
        <f t="shared" si="137"/>
        <v>4.0686274509803919</v>
      </c>
      <c r="W173" s="66">
        <f t="shared" si="137"/>
        <v>4.0686274509803919</v>
      </c>
      <c r="X173" s="66">
        <f t="shared" si="137"/>
        <v>4.0686274509803919</v>
      </c>
      <c r="Y173" s="66">
        <f t="shared" si="137"/>
        <v>4.0686274509803919</v>
      </c>
      <c r="Z173" s="66">
        <f t="shared" si="137"/>
        <v>4.0686274509803919</v>
      </c>
      <c r="AA173" s="66">
        <f t="shared" si="137"/>
        <v>4.0686274509803919</v>
      </c>
      <c r="AB173" s="66">
        <f t="shared" si="137"/>
        <v>4.0686274509803919</v>
      </c>
      <c r="AC173" s="66">
        <f t="shared" si="137"/>
        <v>4.0686274509803919</v>
      </c>
    </row>
    <row r="174" spans="1:29" x14ac:dyDescent="0.25">
      <c r="A174" s="30" t="str">
        <f t="shared" si="131"/>
        <v>Opex var (mode-fees)</v>
      </c>
      <c r="B174" s="66">
        <f>B144*B153/B153</f>
        <v>1.6886890630966982</v>
      </c>
      <c r="C174" s="66">
        <f t="shared" ref="C174:AC174" si="138">C144*C153/C153</f>
        <v>1.6886890630966982</v>
      </c>
      <c r="D174" s="66">
        <f t="shared" si="138"/>
        <v>1.6886890630966982</v>
      </c>
      <c r="E174" s="66">
        <f t="shared" si="138"/>
        <v>1.6886890630966982</v>
      </c>
      <c r="F174" s="66">
        <f t="shared" si="138"/>
        <v>1.6886890630966982</v>
      </c>
      <c r="G174" s="66">
        <f t="shared" si="138"/>
        <v>1.6886890630966982</v>
      </c>
      <c r="H174" s="66">
        <f t="shared" si="138"/>
        <v>1.6886890630966982</v>
      </c>
      <c r="I174" s="66">
        <f t="shared" si="138"/>
        <v>1.6886890630966982</v>
      </c>
      <c r="J174" s="66">
        <f t="shared" si="138"/>
        <v>1.6886890630966982</v>
      </c>
      <c r="K174" s="66">
        <f t="shared" si="138"/>
        <v>1.6886890630966982</v>
      </c>
      <c r="L174" s="66">
        <f t="shared" si="138"/>
        <v>1.6886890630966982</v>
      </c>
      <c r="M174" s="66">
        <f t="shared" si="138"/>
        <v>1.6886890630966982</v>
      </c>
      <c r="N174" s="66">
        <f t="shared" si="138"/>
        <v>1.6886890630966982</v>
      </c>
      <c r="O174" s="66">
        <f t="shared" si="138"/>
        <v>1.6886890630966982</v>
      </c>
      <c r="P174" s="66">
        <f t="shared" si="138"/>
        <v>1.6886890630966982</v>
      </c>
      <c r="Q174" s="66">
        <f t="shared" si="138"/>
        <v>1.6886890630966982</v>
      </c>
      <c r="R174" s="66">
        <f t="shared" si="138"/>
        <v>1.6886890630966982</v>
      </c>
      <c r="S174" s="66">
        <f t="shared" si="138"/>
        <v>1.6886890630966982</v>
      </c>
      <c r="T174" s="66">
        <f t="shared" si="138"/>
        <v>1.6886890630966982</v>
      </c>
      <c r="U174" s="66">
        <f t="shared" si="138"/>
        <v>1.6886890630966982</v>
      </c>
      <c r="V174" s="66">
        <f t="shared" si="138"/>
        <v>1.6886890630966982</v>
      </c>
      <c r="W174" s="66">
        <f t="shared" si="138"/>
        <v>1.6886890630966982</v>
      </c>
      <c r="X174" s="66">
        <f t="shared" si="138"/>
        <v>1.6886890630966982</v>
      </c>
      <c r="Y174" s="66">
        <f t="shared" si="138"/>
        <v>1.6886890630966982</v>
      </c>
      <c r="Z174" s="66">
        <f t="shared" si="138"/>
        <v>1.6886890630966982</v>
      </c>
      <c r="AA174" s="66">
        <f t="shared" si="138"/>
        <v>1.6886890630966982</v>
      </c>
      <c r="AB174" s="66">
        <f t="shared" si="138"/>
        <v>1.6886890630966982</v>
      </c>
      <c r="AC174" s="66">
        <f t="shared" si="138"/>
        <v>1.6886890630966982</v>
      </c>
    </row>
    <row r="175" spans="1:29" x14ac:dyDescent="0.25">
      <c r="A175" s="30" t="str">
        <f t="shared" si="131"/>
        <v>Fuel Cost</v>
      </c>
      <c r="B175" s="66">
        <f>B145*B146*B153/B153</f>
        <v>249.92859993228052</v>
      </c>
      <c r="C175" s="66">
        <f t="shared" ref="C175:AC175" si="139">C145*C146*C153/C153</f>
        <v>249.73428595581737</v>
      </c>
      <c r="D175" s="66">
        <f t="shared" si="139"/>
        <v>249.45617237293197</v>
      </c>
      <c r="E175" s="66">
        <f t="shared" si="139"/>
        <v>249.05839843010773</v>
      </c>
      <c r="F175" s="66">
        <f t="shared" si="139"/>
        <v>248.49006966888911</v>
      </c>
      <c r="G175" s="66">
        <f t="shared" si="139"/>
        <v>247.67930444328692</v>
      </c>
      <c r="H175" s="66">
        <f t="shared" si="139"/>
        <v>246.52531229592489</v>
      </c>
      <c r="I175" s="66">
        <f t="shared" si="139"/>
        <v>244.88829541695853</v>
      </c>
      <c r="J175" s="66">
        <f t="shared" si="139"/>
        <v>242.57750465214323</v>
      </c>
      <c r="K175" s="66">
        <f t="shared" si="139"/>
        <v>239.33907719775183</v>
      </c>
      <c r="L175" s="66">
        <f t="shared" si="139"/>
        <v>234.84790256217221</v>
      </c>
      <c r="M175" s="66">
        <f t="shared" si="139"/>
        <v>228.71225230724366</v>
      </c>
      <c r="N175" s="66">
        <f t="shared" si="139"/>
        <v>220.50590538774583</v>
      </c>
      <c r="O175" s="66">
        <f t="shared" si="139"/>
        <v>209.84659953885458</v>
      </c>
      <c r="P175" s="66">
        <f t="shared" si="139"/>
        <v>196.53258371162488</v>
      </c>
      <c r="Q175" s="66">
        <f t="shared" si="139"/>
        <v>180.71738667662817</v>
      </c>
      <c r="R175" s="66">
        <f t="shared" si="139"/>
        <v>163.04588247860849</v>
      </c>
      <c r="S175" s="66">
        <f t="shared" si="139"/>
        <v>144.6341959163183</v>
      </c>
      <c r="T175" s="66">
        <f t="shared" si="139"/>
        <v>126.82812667403482</v>
      </c>
      <c r="U175" s="66">
        <f t="shared" si="139"/>
        <v>110.82835145712259</v>
      </c>
      <c r="V175" s="66">
        <f t="shared" si="139"/>
        <v>97.387736358370475</v>
      </c>
      <c r="W175" s="66">
        <f t="shared" si="139"/>
        <v>86.728173891380607</v>
      </c>
      <c r="X175" s="66">
        <f t="shared" si="139"/>
        <v>78.656649893116011</v>
      </c>
      <c r="Y175" s="66">
        <f t="shared" si="139"/>
        <v>72.757764344593781</v>
      </c>
      <c r="Z175" s="66">
        <f t="shared" si="139"/>
        <v>68.557981430734628</v>
      </c>
      <c r="AA175" s="66">
        <f t="shared" si="139"/>
        <v>65.623417243620423</v>
      </c>
      <c r="AB175" s="66">
        <f t="shared" si="139"/>
        <v>63.599721141298431</v>
      </c>
      <c r="AC175" s="66">
        <f t="shared" si="139"/>
        <v>62.216815556769795</v>
      </c>
    </row>
    <row r="176" spans="1:29" ht="15.75" thickBot="1" x14ac:dyDescent="0.3">
      <c r="A176" s="59" t="str">
        <f t="shared" ref="A176" si="140">A164</f>
        <v>Emission Cost</v>
      </c>
      <c r="B176" s="66">
        <f>B147</f>
        <v>0</v>
      </c>
      <c r="C176" s="66">
        <f t="shared" ref="C176:AC176" si="141">C147</f>
        <v>0</v>
      </c>
      <c r="D176" s="66">
        <f t="shared" si="141"/>
        <v>0</v>
      </c>
      <c r="E176" s="66">
        <f t="shared" si="141"/>
        <v>0</v>
      </c>
      <c r="F176" s="66">
        <f t="shared" si="141"/>
        <v>0</v>
      </c>
      <c r="G176" s="66">
        <f t="shared" si="141"/>
        <v>0</v>
      </c>
      <c r="H176" s="66">
        <f t="shared" si="141"/>
        <v>0</v>
      </c>
      <c r="I176" s="66">
        <f t="shared" si="141"/>
        <v>0</v>
      </c>
      <c r="J176" s="66">
        <f t="shared" si="141"/>
        <v>0</v>
      </c>
      <c r="K176" s="66">
        <f t="shared" si="141"/>
        <v>0</v>
      </c>
      <c r="L176" s="66">
        <f t="shared" si="141"/>
        <v>0</v>
      </c>
      <c r="M176" s="66">
        <f t="shared" si="141"/>
        <v>0</v>
      </c>
      <c r="N176" s="66">
        <f t="shared" si="141"/>
        <v>0</v>
      </c>
      <c r="O176" s="66">
        <f t="shared" si="141"/>
        <v>0</v>
      </c>
      <c r="P176" s="66">
        <f t="shared" si="141"/>
        <v>0</v>
      </c>
      <c r="Q176" s="66">
        <f t="shared" si="141"/>
        <v>0</v>
      </c>
      <c r="R176" s="66">
        <f t="shared" si="141"/>
        <v>0</v>
      </c>
      <c r="S176" s="66">
        <f t="shared" si="141"/>
        <v>0</v>
      </c>
      <c r="T176" s="66">
        <f t="shared" si="141"/>
        <v>0</v>
      </c>
      <c r="U176" s="66">
        <f t="shared" si="141"/>
        <v>0</v>
      </c>
      <c r="V176" s="66">
        <f t="shared" si="141"/>
        <v>0</v>
      </c>
      <c r="W176" s="66">
        <f t="shared" si="141"/>
        <v>0</v>
      </c>
      <c r="X176" s="66">
        <f t="shared" si="141"/>
        <v>0</v>
      </c>
      <c r="Y176" s="66">
        <f t="shared" si="141"/>
        <v>0</v>
      </c>
      <c r="Z176" s="66">
        <f t="shared" si="141"/>
        <v>0</v>
      </c>
      <c r="AA176" s="66">
        <f t="shared" si="141"/>
        <v>0</v>
      </c>
      <c r="AB176" s="66">
        <f t="shared" si="141"/>
        <v>0</v>
      </c>
      <c r="AC176" s="66">
        <f t="shared" si="141"/>
        <v>0</v>
      </c>
    </row>
    <row r="177" spans="1:29" ht="15.75" thickBot="1" x14ac:dyDescent="0.3">
      <c r="A177" s="31" t="s">
        <v>63</v>
      </c>
      <c r="B177" s="76">
        <f>B168+B169+B170-B171+B172+B173+B174+B175+B176</f>
        <v>281.40899040542325</v>
      </c>
      <c r="C177" s="76">
        <f t="shared" ref="C177:AC177" si="142">C168+C169+C170-C171+C172+C173+C174+C175+C176</f>
        <v>281.21156397348869</v>
      </c>
      <c r="D177" s="76">
        <f t="shared" si="142"/>
        <v>280.92899497992028</v>
      </c>
      <c r="E177" s="76">
        <f t="shared" si="142"/>
        <v>280.52484725879555</v>
      </c>
      <c r="F177" s="76">
        <f t="shared" si="142"/>
        <v>279.94740896194145</v>
      </c>
      <c r="G177" s="76">
        <f t="shared" si="142"/>
        <v>279.12364246033525</v>
      </c>
      <c r="H177" s="76">
        <f t="shared" si="142"/>
        <v>277.95113330638128</v>
      </c>
      <c r="I177" s="76">
        <f t="shared" si="142"/>
        <v>276.28782493250043</v>
      </c>
      <c r="J177" s="76">
        <f t="shared" si="142"/>
        <v>273.93987366607479</v>
      </c>
      <c r="K177" s="76">
        <f t="shared" si="142"/>
        <v>270.6492735378535</v>
      </c>
      <c r="L177" s="76">
        <f t="shared" si="142"/>
        <v>266.08555994638328</v>
      </c>
      <c r="M177" s="76">
        <f t="shared" si="142"/>
        <v>259.85046149661645</v>
      </c>
      <c r="N177" s="76">
        <f t="shared" si="142"/>
        <v>251.51046685969368</v>
      </c>
      <c r="O177" s="76">
        <f t="shared" si="142"/>
        <v>240.67645762528784</v>
      </c>
      <c r="P177" s="76">
        <f t="shared" si="142"/>
        <v>227.14243241270731</v>
      </c>
      <c r="Q177" s="76">
        <f t="shared" si="142"/>
        <v>211.06323043065998</v>
      </c>
      <c r="R177" s="76">
        <f t="shared" si="142"/>
        <v>193.09319639398618</v>
      </c>
      <c r="S177" s="76">
        <f t="shared" si="142"/>
        <v>174.36635310586593</v>
      </c>
      <c r="T177" s="76">
        <f t="shared" si="142"/>
        <v>156.25132883263259</v>
      </c>
      <c r="U177" s="76">
        <f t="shared" si="142"/>
        <v>139.97030549165402</v>
      </c>
      <c r="V177" s="76">
        <f t="shared" si="142"/>
        <v>126.29066953794855</v>
      </c>
      <c r="W177" s="76">
        <f t="shared" si="142"/>
        <v>115.43969417235088</v>
      </c>
      <c r="X177" s="76">
        <f t="shared" si="142"/>
        <v>107.22211363693783</v>
      </c>
      <c r="Y177" s="76">
        <f t="shared" si="142"/>
        <v>101.21586481986029</v>
      </c>
      <c r="Z177" s="76">
        <f t="shared" si="142"/>
        <v>96.939318722172445</v>
      </c>
      <c r="AA177" s="76">
        <f t="shared" si="142"/>
        <v>93.950954879554502</v>
      </c>
      <c r="AB177" s="76">
        <f t="shared" si="142"/>
        <v>91.890079908494158</v>
      </c>
      <c r="AC177" s="76">
        <f t="shared" si="142"/>
        <v>90.481730971393787</v>
      </c>
    </row>
    <row r="178" spans="1:29" ht="15.75" thickBot="1" x14ac:dyDescent="0.3"/>
    <row r="179" spans="1:29" ht="15.75" thickBot="1" x14ac:dyDescent="0.3">
      <c r="A179" s="26" t="s">
        <v>208</v>
      </c>
      <c r="B179" s="27">
        <v>2023</v>
      </c>
      <c r="C179" s="27">
        <v>2024</v>
      </c>
      <c r="D179" s="27">
        <v>2025</v>
      </c>
      <c r="E179" s="27">
        <v>2026</v>
      </c>
      <c r="F179" s="27">
        <v>2027</v>
      </c>
      <c r="G179" s="27">
        <v>2028</v>
      </c>
      <c r="H179" s="27">
        <v>2029</v>
      </c>
      <c r="I179" s="27">
        <v>2030</v>
      </c>
      <c r="J179" s="27">
        <v>2031</v>
      </c>
      <c r="K179" s="27">
        <v>2032</v>
      </c>
      <c r="L179" s="27">
        <v>2033</v>
      </c>
      <c r="M179" s="27">
        <v>2034</v>
      </c>
      <c r="N179" s="27">
        <v>2035</v>
      </c>
      <c r="O179" s="27">
        <v>2036</v>
      </c>
      <c r="P179" s="27">
        <v>2037</v>
      </c>
      <c r="Q179" s="27">
        <v>2038</v>
      </c>
      <c r="R179" s="27">
        <v>2039</v>
      </c>
      <c r="S179" s="27">
        <v>2040</v>
      </c>
      <c r="T179" s="27">
        <v>2041</v>
      </c>
      <c r="U179" s="27">
        <v>2042</v>
      </c>
      <c r="V179" s="27">
        <v>2043</v>
      </c>
      <c r="W179" s="27">
        <v>2044</v>
      </c>
      <c r="X179" s="27">
        <v>2045</v>
      </c>
      <c r="Y179" s="27">
        <v>2046</v>
      </c>
      <c r="Z179" s="27">
        <v>2047</v>
      </c>
      <c r="AA179" s="27">
        <v>2048</v>
      </c>
      <c r="AB179" s="27">
        <v>2049</v>
      </c>
      <c r="AC179" s="28">
        <v>2050</v>
      </c>
    </row>
    <row r="180" spans="1:29" x14ac:dyDescent="0.25">
      <c r="A180" s="29" t="str">
        <f t="shared" ref="A180:A187" si="143">A156</f>
        <v>Capex vehicle</v>
      </c>
      <c r="B180" s="65">
        <f>((1+B141)^B148)*B141/(((1+B141)^B148)-1)*(B137)/B153/(B150)</f>
        <v>1.3444866658711308E-3</v>
      </c>
      <c r="C180" s="65">
        <f t="shared" ref="C180:AC180" si="144">((1+C141)^C148)*C141/(((1+C141)^C148)-1)*(C137)/C153/(C150)</f>
        <v>1.344191716288432E-3</v>
      </c>
      <c r="D180" s="65">
        <f t="shared" si="144"/>
        <v>1.3437695025302714E-3</v>
      </c>
      <c r="E180" s="65">
        <f t="shared" si="144"/>
        <v>1.343165496057823E-3</v>
      </c>
      <c r="F180" s="65">
        <f t="shared" si="144"/>
        <v>1.3423022375280494E-3</v>
      </c>
      <c r="G180" s="65">
        <f t="shared" si="144"/>
        <v>1.3410701810481582E-3</v>
      </c>
      <c r="H180" s="65">
        <f t="shared" si="144"/>
        <v>1.3393154303642525E-3</v>
      </c>
      <c r="I180" s="65">
        <f t="shared" si="144"/>
        <v>1.3368239359397552E-3</v>
      </c>
      <c r="J180" s="65">
        <f t="shared" si="144"/>
        <v>1.3333024479880559E-3</v>
      </c>
      <c r="K180" s="65">
        <f t="shared" si="144"/>
        <v>1.3283583424367757E-3</v>
      </c>
      <c r="L180" s="65">
        <f t="shared" si="144"/>
        <v>1.3214842409546043E-3</v>
      </c>
      <c r="M180" s="65">
        <f t="shared" si="144"/>
        <v>1.3120601049831952E-3</v>
      </c>
      <c r="N180" s="65">
        <f t="shared" si="144"/>
        <v>1.2993950760872054E-3</v>
      </c>
      <c r="O180" s="65">
        <f t="shared" si="144"/>
        <v>1.2828394366165034E-3</v>
      </c>
      <c r="P180" s="65">
        <f t="shared" si="144"/>
        <v>1.2619904069694208E-3</v>
      </c>
      <c r="Q180" s="65">
        <f t="shared" si="144"/>
        <v>1.2369721698644108E-3</v>
      </c>
      <c r="R180" s="65">
        <f t="shared" si="144"/>
        <v>1.2086822064761966E-3</v>
      </c>
      <c r="S180" s="65">
        <f t="shared" si="144"/>
        <v>1.1788166081980577E-3</v>
      </c>
      <c r="T180" s="65">
        <f t="shared" si="144"/>
        <v>1.1495387090319981E-3</v>
      </c>
      <c r="U180" s="65">
        <f t="shared" si="144"/>
        <v>1.1228864347779014E-3</v>
      </c>
      <c r="V180" s="65">
        <f t="shared" si="144"/>
        <v>1.1002357970187589E-3</v>
      </c>
      <c r="W180" s="65">
        <f t="shared" si="144"/>
        <v>1.0820966926730776E-3</v>
      </c>
      <c r="X180" s="65">
        <f t="shared" si="144"/>
        <v>1.0682557509864208E-3</v>
      </c>
      <c r="Y180" s="65">
        <f t="shared" si="144"/>
        <v>1.0580815488016001E-3</v>
      </c>
      <c r="Z180" s="65">
        <f t="shared" si="144"/>
        <v>1.0508071414262214E-3</v>
      </c>
      <c r="AA180" s="65">
        <f t="shared" si="144"/>
        <v>1.0457088561380199E-3</v>
      </c>
      <c r="AB180" s="65">
        <f t="shared" si="144"/>
        <v>1.0421856276387688E-3</v>
      </c>
      <c r="AC180" s="65">
        <f t="shared" si="144"/>
        <v>1.0397745068075209E-3</v>
      </c>
    </row>
    <row r="181" spans="1:29" x14ac:dyDescent="0.25">
      <c r="A181" s="30" t="str">
        <f t="shared" si="143"/>
        <v>Residual value (vehicle)</v>
      </c>
      <c r="B181" s="68">
        <f>((1+B141)^B148)*B141/(((1+B141)^B148)-1)*(B138)/B153/(B150)</f>
        <v>-6.7337961459558828E-5</v>
      </c>
      <c r="C181" s="68">
        <f t="shared" ref="C181:AC181" si="145">((1+C141)^C148)*C141/(((1+C141)^C148)-1)*(C138)/C153/(C150)</f>
        <v>-6.7372372244207035E-5</v>
      </c>
      <c r="D181" s="68">
        <f t="shared" si="145"/>
        <v>-6.7421630515992462E-5</v>
      </c>
      <c r="E181" s="68">
        <f t="shared" si="145"/>
        <v>-6.7492097937778083E-5</v>
      </c>
      <c r="F181" s="68">
        <f t="shared" si="145"/>
        <v>-6.7592811432918334E-5</v>
      </c>
      <c r="G181" s="68">
        <f t="shared" si="145"/>
        <v>-6.773655135557234E-5</v>
      </c>
      <c r="H181" s="68">
        <f t="shared" si="145"/>
        <v>-6.7941272268694643E-5</v>
      </c>
      <c r="I181" s="68">
        <f t="shared" si="145"/>
        <v>-6.8231946618219335E-5</v>
      </c>
      <c r="J181" s="68">
        <f t="shared" si="145"/>
        <v>-6.8642786879250924E-5</v>
      </c>
      <c r="K181" s="68">
        <f t="shared" si="145"/>
        <v>-6.9219599193566945E-5</v>
      </c>
      <c r="L181" s="68">
        <f t="shared" si="145"/>
        <v>-7.0021577699820272E-5</v>
      </c>
      <c r="M181" s="68">
        <f t="shared" si="145"/>
        <v>-7.1121060229817985E-5</v>
      </c>
      <c r="N181" s="68">
        <f t="shared" si="145"/>
        <v>-7.2598646934350151E-5</v>
      </c>
      <c r="O181" s="68">
        <f t="shared" si="145"/>
        <v>-7.4530138205932043E-5</v>
      </c>
      <c r="P181" s="68">
        <f t="shared" si="145"/>
        <v>-7.6962524998091712E-5</v>
      </c>
      <c r="Q181" s="68">
        <f t="shared" si="145"/>
        <v>-7.9881319327009486E-5</v>
      </c>
      <c r="R181" s="68">
        <f t="shared" si="145"/>
        <v>-8.3181815055634491E-5</v>
      </c>
      <c r="S181" s="68">
        <f t="shared" si="145"/>
        <v>-8.6666134854750698E-5</v>
      </c>
      <c r="T181" s="68">
        <f t="shared" si="145"/>
        <v>-9.008188975745766E-5</v>
      </c>
      <c r="U181" s="68">
        <f t="shared" si="145"/>
        <v>-9.3191321753768942E-5</v>
      </c>
      <c r="V181" s="68">
        <f t="shared" si="145"/>
        <v>-9.583389615900226E-5</v>
      </c>
      <c r="W181" s="68">
        <f t="shared" si="145"/>
        <v>-9.7950124999331722E-5</v>
      </c>
      <c r="X181" s="68">
        <f t="shared" si="145"/>
        <v>-9.9564901529441686E-5</v>
      </c>
      <c r="Y181" s="68">
        <f t="shared" si="145"/>
        <v>-1.0075189178433743E-4</v>
      </c>
      <c r="Z181" s="68">
        <f t="shared" si="145"/>
        <v>-1.0160057264479828E-4</v>
      </c>
      <c r="AA181" s="68">
        <f t="shared" si="145"/>
        <v>-1.0219537259508843E-4</v>
      </c>
      <c r="AB181" s="68">
        <f t="shared" si="145"/>
        <v>-1.0260641592000108E-4</v>
      </c>
      <c r="AC181" s="68">
        <f t="shared" si="145"/>
        <v>-1.0288771335031333E-4</v>
      </c>
    </row>
    <row r="182" spans="1:29" x14ac:dyDescent="0.25">
      <c r="A182" s="30" t="str">
        <f t="shared" si="143"/>
        <v>Capex costumization</v>
      </c>
      <c r="B182" s="66">
        <f>((1+B141)^B149)*B141/(((1+B141)^B149)-1)*(B139)/B153/(B150)</f>
        <v>3.4491498329926784E-4</v>
      </c>
      <c r="C182" s="66">
        <f t="shared" ref="C182:AC182" si="146">((1+C141)^C149)*C141/(((1+C141)^C149)-1)*(C139)/C153/(C150)</f>
        <v>3.4491498329926784E-4</v>
      </c>
      <c r="D182" s="66">
        <f t="shared" si="146"/>
        <v>3.4491498329926784E-4</v>
      </c>
      <c r="E182" s="66">
        <f t="shared" si="146"/>
        <v>3.4491498329926784E-4</v>
      </c>
      <c r="F182" s="66">
        <f t="shared" si="146"/>
        <v>3.4491498329926784E-4</v>
      </c>
      <c r="G182" s="66">
        <f t="shared" si="146"/>
        <v>3.4491498329926784E-4</v>
      </c>
      <c r="H182" s="66">
        <f t="shared" si="146"/>
        <v>3.4491498329926784E-4</v>
      </c>
      <c r="I182" s="66">
        <f t="shared" si="146"/>
        <v>3.4491498329926784E-4</v>
      </c>
      <c r="J182" s="66">
        <f t="shared" si="146"/>
        <v>3.4491498329926784E-4</v>
      </c>
      <c r="K182" s="66">
        <f t="shared" si="146"/>
        <v>3.4491498329926784E-4</v>
      </c>
      <c r="L182" s="66">
        <f t="shared" si="146"/>
        <v>3.4491498329926784E-4</v>
      </c>
      <c r="M182" s="66">
        <f t="shared" si="146"/>
        <v>3.4491498329926784E-4</v>
      </c>
      <c r="N182" s="66">
        <f t="shared" si="146"/>
        <v>3.4491498329926784E-4</v>
      </c>
      <c r="O182" s="66">
        <f t="shared" si="146"/>
        <v>3.4491498329926784E-4</v>
      </c>
      <c r="P182" s="66">
        <f t="shared" si="146"/>
        <v>3.4491498329926784E-4</v>
      </c>
      <c r="Q182" s="66">
        <f t="shared" si="146"/>
        <v>3.4491498329926784E-4</v>
      </c>
      <c r="R182" s="66">
        <f t="shared" si="146"/>
        <v>3.4491498329926784E-4</v>
      </c>
      <c r="S182" s="66">
        <f t="shared" si="146"/>
        <v>3.4491498329926784E-4</v>
      </c>
      <c r="T182" s="66">
        <f t="shared" si="146"/>
        <v>3.4491498329926784E-4</v>
      </c>
      <c r="U182" s="66">
        <f t="shared" si="146"/>
        <v>3.4491498329926784E-4</v>
      </c>
      <c r="V182" s="66">
        <f t="shared" si="146"/>
        <v>3.4491498329926784E-4</v>
      </c>
      <c r="W182" s="66">
        <f t="shared" si="146"/>
        <v>3.4491498329926784E-4</v>
      </c>
      <c r="X182" s="66">
        <f t="shared" si="146"/>
        <v>3.4491498329926784E-4</v>
      </c>
      <c r="Y182" s="66">
        <f t="shared" si="146"/>
        <v>3.4491498329926784E-4</v>
      </c>
      <c r="Z182" s="66">
        <f t="shared" si="146"/>
        <v>3.4491498329926784E-4</v>
      </c>
      <c r="AA182" s="66">
        <f t="shared" si="146"/>
        <v>3.4491498329926784E-4</v>
      </c>
      <c r="AB182" s="66">
        <f t="shared" si="146"/>
        <v>3.4491498329926784E-4</v>
      </c>
      <c r="AC182" s="66">
        <f t="shared" si="146"/>
        <v>3.4491498329926784E-4</v>
      </c>
    </row>
    <row r="183" spans="1:29" x14ac:dyDescent="0.25">
      <c r="A183" s="30" t="str">
        <f t="shared" si="143"/>
        <v>Residual value (costumization)</v>
      </c>
      <c r="B183" s="69">
        <f>((1+B141)^B149)*B141/(((1+B141)^B149)-1)*(B140)/B153/(B150)</f>
        <v>-3.4491498329926788E-5</v>
      </c>
      <c r="C183" s="69">
        <f t="shared" ref="C183:AC183" si="147">((1+C141)^C149)*C141/(((1+C141)^C149)-1)*(C140)/C153/(C150)</f>
        <v>-3.4491498329926788E-5</v>
      </c>
      <c r="D183" s="69">
        <f t="shared" si="147"/>
        <v>-3.4491498329926788E-5</v>
      </c>
      <c r="E183" s="69">
        <f t="shared" si="147"/>
        <v>-3.4491498329926788E-5</v>
      </c>
      <c r="F183" s="69">
        <f t="shared" si="147"/>
        <v>-3.4491498329926788E-5</v>
      </c>
      <c r="G183" s="69">
        <f t="shared" si="147"/>
        <v>-3.4491498329926788E-5</v>
      </c>
      <c r="H183" s="69">
        <f t="shared" si="147"/>
        <v>-3.4491498329926788E-5</v>
      </c>
      <c r="I183" s="69">
        <f t="shared" si="147"/>
        <v>-3.4491498329926788E-5</v>
      </c>
      <c r="J183" s="69">
        <f t="shared" si="147"/>
        <v>-3.4491498329926788E-5</v>
      </c>
      <c r="K183" s="69">
        <f t="shared" si="147"/>
        <v>-3.4491498329926788E-5</v>
      </c>
      <c r="L183" s="69">
        <f t="shared" si="147"/>
        <v>-3.4491498329926788E-5</v>
      </c>
      <c r="M183" s="69">
        <f t="shared" si="147"/>
        <v>-3.4491498329926788E-5</v>
      </c>
      <c r="N183" s="69">
        <f t="shared" si="147"/>
        <v>-3.4491498329926788E-5</v>
      </c>
      <c r="O183" s="69">
        <f t="shared" si="147"/>
        <v>-3.4491498329926788E-5</v>
      </c>
      <c r="P183" s="69">
        <f t="shared" si="147"/>
        <v>-3.4491498329926788E-5</v>
      </c>
      <c r="Q183" s="69">
        <f t="shared" si="147"/>
        <v>-3.4491498329926788E-5</v>
      </c>
      <c r="R183" s="69">
        <f t="shared" si="147"/>
        <v>-3.4491498329926788E-5</v>
      </c>
      <c r="S183" s="69">
        <f t="shared" si="147"/>
        <v>-3.4491498329926788E-5</v>
      </c>
      <c r="T183" s="69">
        <f t="shared" si="147"/>
        <v>-3.4491498329926788E-5</v>
      </c>
      <c r="U183" s="69">
        <f t="shared" si="147"/>
        <v>-3.4491498329926788E-5</v>
      </c>
      <c r="V183" s="69">
        <f t="shared" si="147"/>
        <v>-3.4491498329926788E-5</v>
      </c>
      <c r="W183" s="69">
        <f t="shared" si="147"/>
        <v>-3.4491498329926788E-5</v>
      </c>
      <c r="X183" s="69">
        <f t="shared" si="147"/>
        <v>-3.4491498329926788E-5</v>
      </c>
      <c r="Y183" s="69">
        <f t="shared" si="147"/>
        <v>-3.4491498329926788E-5</v>
      </c>
      <c r="Z183" s="69">
        <f t="shared" si="147"/>
        <v>-3.4491498329926788E-5</v>
      </c>
      <c r="AA183" s="69">
        <f t="shared" si="147"/>
        <v>-3.4491498329926788E-5</v>
      </c>
      <c r="AB183" s="69">
        <f t="shared" si="147"/>
        <v>-3.4491498329926788E-5</v>
      </c>
      <c r="AC183" s="69">
        <f t="shared" si="147"/>
        <v>-3.4491498329926788E-5</v>
      </c>
    </row>
    <row r="184" spans="1:29" x14ac:dyDescent="0.25">
      <c r="A184" s="30" t="str">
        <f t="shared" si="143"/>
        <v>Opex fix (admin, crew, insurance)</v>
      </c>
      <c r="B184" s="66">
        <f>B142/B153/(B150)</f>
        <v>1.0654632223259673E-3</v>
      </c>
      <c r="C184" s="66">
        <f t="shared" ref="C184:AC184" si="148">C142/C153/(C150)</f>
        <v>1.0654632223259673E-3</v>
      </c>
      <c r="D184" s="66">
        <f t="shared" si="148"/>
        <v>1.0654632223259673E-3</v>
      </c>
      <c r="E184" s="66">
        <f t="shared" si="148"/>
        <v>1.0654632223259673E-3</v>
      </c>
      <c r="F184" s="66">
        <f t="shared" si="148"/>
        <v>1.0654632223259673E-3</v>
      </c>
      <c r="G184" s="66">
        <f t="shared" si="148"/>
        <v>1.0654632223259673E-3</v>
      </c>
      <c r="H184" s="66">
        <f t="shared" si="148"/>
        <v>1.0654632223259673E-3</v>
      </c>
      <c r="I184" s="66">
        <f t="shared" si="148"/>
        <v>1.0654632223259673E-3</v>
      </c>
      <c r="J184" s="66">
        <f t="shared" si="148"/>
        <v>1.0654632223259673E-3</v>
      </c>
      <c r="K184" s="66">
        <f t="shared" si="148"/>
        <v>1.0654632223259673E-3</v>
      </c>
      <c r="L184" s="66">
        <f t="shared" si="148"/>
        <v>1.0654632223259673E-3</v>
      </c>
      <c r="M184" s="66">
        <f t="shared" si="148"/>
        <v>1.0654632223259673E-3</v>
      </c>
      <c r="N184" s="66">
        <f t="shared" si="148"/>
        <v>1.0654632223259673E-3</v>
      </c>
      <c r="O184" s="66">
        <f t="shared" si="148"/>
        <v>1.0654632223259673E-3</v>
      </c>
      <c r="P184" s="66">
        <f t="shared" si="148"/>
        <v>1.0654632223259673E-3</v>
      </c>
      <c r="Q184" s="66">
        <f t="shared" si="148"/>
        <v>1.0654632223259673E-3</v>
      </c>
      <c r="R184" s="66">
        <f t="shared" si="148"/>
        <v>1.0654632223259673E-3</v>
      </c>
      <c r="S184" s="66">
        <f t="shared" si="148"/>
        <v>1.0654632223259673E-3</v>
      </c>
      <c r="T184" s="66">
        <f t="shared" si="148"/>
        <v>1.0654632223259673E-3</v>
      </c>
      <c r="U184" s="66">
        <f t="shared" si="148"/>
        <v>1.0654632223259673E-3</v>
      </c>
      <c r="V184" s="66">
        <f t="shared" si="148"/>
        <v>1.0654632223259673E-3</v>
      </c>
      <c r="W184" s="66">
        <f t="shared" si="148"/>
        <v>1.0654632223259673E-3</v>
      </c>
      <c r="X184" s="66">
        <f t="shared" si="148"/>
        <v>1.0654632223259673E-3</v>
      </c>
      <c r="Y184" s="66">
        <f t="shared" si="148"/>
        <v>1.0654632223259673E-3</v>
      </c>
      <c r="Z184" s="66">
        <f t="shared" si="148"/>
        <v>1.0654632223259673E-3</v>
      </c>
      <c r="AA184" s="66">
        <f t="shared" si="148"/>
        <v>1.0654632223259673E-3</v>
      </c>
      <c r="AB184" s="66">
        <f t="shared" si="148"/>
        <v>1.0654632223259673E-3</v>
      </c>
      <c r="AC184" s="66">
        <f t="shared" si="148"/>
        <v>1.0654632223259673E-3</v>
      </c>
    </row>
    <row r="185" spans="1:29" x14ac:dyDescent="0.25">
      <c r="A185" s="30" t="str">
        <f t="shared" si="143"/>
        <v>Opex maintenance &amp; repair</v>
      </c>
      <c r="B185" s="66">
        <f>B143/B153/(B150)</f>
        <v>4.305425874053325E-4</v>
      </c>
      <c r="C185" s="66">
        <f t="shared" ref="C185:AC185" si="149">C143/C153/(C150)</f>
        <v>4.305425874053325E-4</v>
      </c>
      <c r="D185" s="66">
        <f t="shared" si="149"/>
        <v>4.305425874053325E-4</v>
      </c>
      <c r="E185" s="66">
        <f t="shared" si="149"/>
        <v>4.305425874053325E-4</v>
      </c>
      <c r="F185" s="66">
        <f t="shared" si="149"/>
        <v>4.305425874053325E-4</v>
      </c>
      <c r="G185" s="66">
        <f t="shared" si="149"/>
        <v>4.305425874053325E-4</v>
      </c>
      <c r="H185" s="66">
        <f t="shared" si="149"/>
        <v>4.305425874053325E-4</v>
      </c>
      <c r="I185" s="66">
        <f t="shared" si="149"/>
        <v>4.305425874053325E-4</v>
      </c>
      <c r="J185" s="66">
        <f t="shared" si="149"/>
        <v>4.305425874053325E-4</v>
      </c>
      <c r="K185" s="66">
        <f t="shared" si="149"/>
        <v>4.305425874053325E-4</v>
      </c>
      <c r="L185" s="66">
        <f t="shared" si="149"/>
        <v>4.305425874053325E-4</v>
      </c>
      <c r="M185" s="66">
        <f t="shared" si="149"/>
        <v>4.305425874053325E-4</v>
      </c>
      <c r="N185" s="66">
        <f t="shared" si="149"/>
        <v>4.305425874053325E-4</v>
      </c>
      <c r="O185" s="66">
        <f t="shared" si="149"/>
        <v>4.305425874053325E-4</v>
      </c>
      <c r="P185" s="66">
        <f t="shared" si="149"/>
        <v>4.305425874053325E-4</v>
      </c>
      <c r="Q185" s="66">
        <f t="shared" si="149"/>
        <v>4.305425874053325E-4</v>
      </c>
      <c r="R185" s="66">
        <f t="shared" si="149"/>
        <v>4.305425874053325E-4</v>
      </c>
      <c r="S185" s="66">
        <f t="shared" si="149"/>
        <v>4.305425874053325E-4</v>
      </c>
      <c r="T185" s="66">
        <f t="shared" si="149"/>
        <v>4.305425874053325E-4</v>
      </c>
      <c r="U185" s="66">
        <f t="shared" si="149"/>
        <v>4.305425874053325E-4</v>
      </c>
      <c r="V185" s="66">
        <f t="shared" si="149"/>
        <v>4.305425874053325E-4</v>
      </c>
      <c r="W185" s="66">
        <f t="shared" si="149"/>
        <v>4.305425874053325E-4</v>
      </c>
      <c r="X185" s="66">
        <f t="shared" si="149"/>
        <v>4.305425874053325E-4</v>
      </c>
      <c r="Y185" s="66">
        <f t="shared" si="149"/>
        <v>4.305425874053325E-4</v>
      </c>
      <c r="Z185" s="66">
        <f t="shared" si="149"/>
        <v>4.305425874053325E-4</v>
      </c>
      <c r="AA185" s="66">
        <f t="shared" si="149"/>
        <v>4.305425874053325E-4</v>
      </c>
      <c r="AB185" s="66">
        <f t="shared" si="149"/>
        <v>4.305425874053325E-4</v>
      </c>
      <c r="AC185" s="66">
        <f t="shared" si="149"/>
        <v>4.305425874053325E-4</v>
      </c>
    </row>
    <row r="186" spans="1:29" x14ac:dyDescent="0.25">
      <c r="A186" s="30" t="str">
        <f t="shared" si="143"/>
        <v>Opex var (mode-fees)</v>
      </c>
      <c r="B186" s="66">
        <f>B144*B153/B153/(B150)</f>
        <v>1.7869725535414797E-4</v>
      </c>
      <c r="C186" s="66">
        <f t="shared" ref="C186:AC186" si="150">C144*C153/C153/(C150)</f>
        <v>1.7869725535414797E-4</v>
      </c>
      <c r="D186" s="66">
        <f t="shared" si="150"/>
        <v>1.7869725535414797E-4</v>
      </c>
      <c r="E186" s="66">
        <f t="shared" si="150"/>
        <v>1.7869725535414797E-4</v>
      </c>
      <c r="F186" s="66">
        <f t="shared" si="150"/>
        <v>1.7869725535414797E-4</v>
      </c>
      <c r="G186" s="66">
        <f t="shared" si="150"/>
        <v>1.7869725535414797E-4</v>
      </c>
      <c r="H186" s="66">
        <f t="shared" si="150"/>
        <v>1.7869725535414797E-4</v>
      </c>
      <c r="I186" s="66">
        <f t="shared" si="150"/>
        <v>1.7869725535414797E-4</v>
      </c>
      <c r="J186" s="66">
        <f t="shared" si="150"/>
        <v>1.7869725535414797E-4</v>
      </c>
      <c r="K186" s="66">
        <f t="shared" si="150"/>
        <v>1.7869725535414797E-4</v>
      </c>
      <c r="L186" s="66">
        <f t="shared" si="150"/>
        <v>1.7869725535414797E-4</v>
      </c>
      <c r="M186" s="66">
        <f t="shared" si="150"/>
        <v>1.7869725535414797E-4</v>
      </c>
      <c r="N186" s="66">
        <f t="shared" si="150"/>
        <v>1.7869725535414797E-4</v>
      </c>
      <c r="O186" s="66">
        <f t="shared" si="150"/>
        <v>1.7869725535414797E-4</v>
      </c>
      <c r="P186" s="66">
        <f t="shared" si="150"/>
        <v>1.7869725535414797E-4</v>
      </c>
      <c r="Q186" s="66">
        <f t="shared" si="150"/>
        <v>1.7869725535414797E-4</v>
      </c>
      <c r="R186" s="66">
        <f t="shared" si="150"/>
        <v>1.7869725535414797E-4</v>
      </c>
      <c r="S186" s="66">
        <f t="shared" si="150"/>
        <v>1.7869725535414797E-4</v>
      </c>
      <c r="T186" s="66">
        <f t="shared" si="150"/>
        <v>1.7869725535414797E-4</v>
      </c>
      <c r="U186" s="66">
        <f t="shared" si="150"/>
        <v>1.7869725535414797E-4</v>
      </c>
      <c r="V186" s="66">
        <f t="shared" si="150"/>
        <v>1.7869725535414797E-4</v>
      </c>
      <c r="W186" s="66">
        <f t="shared" si="150"/>
        <v>1.7869725535414797E-4</v>
      </c>
      <c r="X186" s="66">
        <f t="shared" si="150"/>
        <v>1.7869725535414797E-4</v>
      </c>
      <c r="Y186" s="66">
        <f t="shared" si="150"/>
        <v>1.7869725535414797E-4</v>
      </c>
      <c r="Z186" s="66">
        <f t="shared" si="150"/>
        <v>1.7869725535414797E-4</v>
      </c>
      <c r="AA186" s="66">
        <f t="shared" si="150"/>
        <v>1.7869725535414797E-4</v>
      </c>
      <c r="AB186" s="66">
        <f t="shared" si="150"/>
        <v>1.7869725535414797E-4</v>
      </c>
      <c r="AC186" s="66">
        <f t="shared" si="150"/>
        <v>1.7869725535414797E-4</v>
      </c>
    </row>
    <row r="187" spans="1:29" x14ac:dyDescent="0.25">
      <c r="A187" s="30" t="str">
        <f t="shared" si="143"/>
        <v>Fuel Cost</v>
      </c>
      <c r="B187" s="66">
        <f>B145*B146*B153/B153/(B150)</f>
        <v>2.6447470892304818E-2</v>
      </c>
      <c r="C187" s="66">
        <f t="shared" ref="C187:AC187" si="151">C145*C146*C153/C153/(C150)</f>
        <v>2.6426908566753161E-2</v>
      </c>
      <c r="D187" s="66">
        <f t="shared" si="151"/>
        <v>2.6397478557982218E-2</v>
      </c>
      <c r="E187" s="66">
        <f t="shared" si="151"/>
        <v>2.6355386077260078E-2</v>
      </c>
      <c r="F187" s="66">
        <f t="shared" si="151"/>
        <v>2.6295245467607312E-2</v>
      </c>
      <c r="G187" s="66">
        <f t="shared" si="151"/>
        <v>2.6209450205638828E-2</v>
      </c>
      <c r="H187" s="66">
        <f t="shared" si="151"/>
        <v>2.6087334634489406E-2</v>
      </c>
      <c r="I187" s="66">
        <f t="shared" si="151"/>
        <v>2.5914105335127887E-2</v>
      </c>
      <c r="J187" s="66">
        <f t="shared" si="151"/>
        <v>2.5669577211867009E-2</v>
      </c>
      <c r="K187" s="66">
        <f t="shared" si="151"/>
        <v>2.5326886475952576E-2</v>
      </c>
      <c r="L187" s="66">
        <f t="shared" si="151"/>
        <v>2.4851629900758964E-2</v>
      </c>
      <c r="M187" s="66">
        <f t="shared" si="151"/>
        <v>2.4202354741507264E-2</v>
      </c>
      <c r="N187" s="66">
        <f t="shared" si="151"/>
        <v>2.3333958242089507E-2</v>
      </c>
      <c r="O187" s="66">
        <f t="shared" si="151"/>
        <v>2.2205989369190961E-2</v>
      </c>
      <c r="P187" s="66">
        <f t="shared" si="151"/>
        <v>2.079709880546295E-2</v>
      </c>
      <c r="Q187" s="66">
        <f t="shared" si="151"/>
        <v>1.9123532981653774E-2</v>
      </c>
      <c r="R187" s="66">
        <f t="shared" si="151"/>
        <v>1.7253532537418889E-2</v>
      </c>
      <c r="S187" s="66">
        <f t="shared" si="151"/>
        <v>1.530520591707072E-2</v>
      </c>
      <c r="T187" s="66">
        <f t="shared" si="151"/>
        <v>1.342096578561215E-2</v>
      </c>
      <c r="U187" s="66">
        <f t="shared" si="151"/>
        <v>1.1727867879060591E-2</v>
      </c>
      <c r="V187" s="66">
        <f t="shared" si="151"/>
        <v>1.0305580567023331E-2</v>
      </c>
      <c r="W187" s="66">
        <f t="shared" si="151"/>
        <v>9.1775845387704353E-3</v>
      </c>
      <c r="X187" s="66">
        <f t="shared" si="151"/>
        <v>8.323455015144551E-3</v>
      </c>
      <c r="Y187" s="66">
        <f t="shared" si="151"/>
        <v>7.6992343221792357E-3</v>
      </c>
      <c r="Z187" s="66">
        <f t="shared" si="151"/>
        <v>7.2548128498131879E-3</v>
      </c>
      <c r="AA187" s="66">
        <f t="shared" si="151"/>
        <v>6.9442769569968699E-3</v>
      </c>
      <c r="AB187" s="66">
        <f t="shared" si="151"/>
        <v>6.7301292213014213E-3</v>
      </c>
      <c r="AC187" s="66">
        <f t="shared" si="151"/>
        <v>6.5837900060073855E-3</v>
      </c>
    </row>
    <row r="188" spans="1:29" x14ac:dyDescent="0.25">
      <c r="A188" s="59" t="str">
        <f>A151</f>
        <v>Market failure (av. utilization)</v>
      </c>
      <c r="B188" s="66">
        <f t="shared" ref="B188:AC188" si="152">B177/B151-B177/B150</f>
        <v>3.947412932966439E-2</v>
      </c>
      <c r="C188" s="66">
        <f t="shared" si="152"/>
        <v>3.9446435699492695E-2</v>
      </c>
      <c r="D188" s="66">
        <f t="shared" si="152"/>
        <v>3.9406798852849659E-2</v>
      </c>
      <c r="E188" s="66">
        <f t="shared" si="152"/>
        <v>3.935010777347446E-2</v>
      </c>
      <c r="F188" s="66">
        <f t="shared" si="152"/>
        <v>3.9269108676831949E-2</v>
      </c>
      <c r="G188" s="66">
        <f t="shared" si="152"/>
        <v>3.9153556343642454E-2</v>
      </c>
      <c r="H188" s="66">
        <f t="shared" si="152"/>
        <v>3.8989084775350638E-2</v>
      </c>
      <c r="I188" s="66">
        <f t="shared" si="152"/>
        <v>3.8755767247822134E-2</v>
      </c>
      <c r="J188" s="66">
        <f t="shared" si="152"/>
        <v>3.8426412695868738E-2</v>
      </c>
      <c r="K188" s="66">
        <f t="shared" si="152"/>
        <v>3.7964829805974286E-2</v>
      </c>
      <c r="L188" s="66">
        <f t="shared" si="152"/>
        <v>3.7324663263058569E-2</v>
      </c>
      <c r="M188" s="66">
        <f t="shared" si="152"/>
        <v>3.6450046278595147E-2</v>
      </c>
      <c r="N188" s="66">
        <f t="shared" si="152"/>
        <v>3.5280168847059284E-2</v>
      </c>
      <c r="O188" s="66">
        <f t="shared" si="152"/>
        <v>3.376044809804702E-2</v>
      </c>
      <c r="P188" s="66">
        <f t="shared" si="152"/>
        <v>3.1861987566197403E-2</v>
      </c>
      <c r="Q188" s="66">
        <f t="shared" si="152"/>
        <v>2.9606507037154221E-2</v>
      </c>
      <c r="R188" s="66">
        <f t="shared" si="152"/>
        <v>2.7085793514106584E-2</v>
      </c>
      <c r="S188" s="66">
        <f t="shared" si="152"/>
        <v>2.4458919963170563E-2</v>
      </c>
      <c r="T188" s="66">
        <f t="shared" si="152"/>
        <v>2.1917868200959909E-2</v>
      </c>
      <c r="U188" s="66">
        <f t="shared" si="152"/>
        <v>1.9634077551431716E-2</v>
      </c>
      <c r="V188" s="66">
        <f t="shared" si="152"/>
        <v>1.771519174028071E-2</v>
      </c>
      <c r="W188" s="66">
        <f t="shared" si="152"/>
        <v>1.6193091098373323E-2</v>
      </c>
      <c r="X188" s="66">
        <f t="shared" si="152"/>
        <v>1.5040385080116786E-2</v>
      </c>
      <c r="Y188" s="66">
        <f t="shared" si="152"/>
        <v>1.4197869557603143E-2</v>
      </c>
      <c r="Z188" s="66">
        <f t="shared" si="152"/>
        <v>1.3597984907502964E-2</v>
      </c>
      <c r="AA188" s="66">
        <f t="shared" si="152"/>
        <v>1.3178797657523333E-2</v>
      </c>
      <c r="AB188" s="66">
        <f t="shared" si="152"/>
        <v>1.2889712205695009E-2</v>
      </c>
      <c r="AC188" s="66">
        <f t="shared" si="152"/>
        <v>1.2692158644935267E-2</v>
      </c>
    </row>
    <row r="189" spans="1:29" x14ac:dyDescent="0.25">
      <c r="A189" s="59" t="str">
        <f>A152</f>
        <v>Payload loss (fuel)</v>
      </c>
      <c r="B189" s="66">
        <f>B177/(B150-B152)-B177/B150</f>
        <v>1.2407803809762925E-3</v>
      </c>
      <c r="C189" s="66">
        <f t="shared" ref="C189:AC189" si="153">C177/(C150-C152)-C177/C150</f>
        <v>1.2399098940630016E-3</v>
      </c>
      <c r="D189" s="66">
        <f t="shared" si="153"/>
        <v>1.2386639990296308E-3</v>
      </c>
      <c r="E189" s="66">
        <f t="shared" si="153"/>
        <v>1.2368820425872826E-3</v>
      </c>
      <c r="F189" s="66">
        <f t="shared" si="153"/>
        <v>1.2343360183507124E-3</v>
      </c>
      <c r="G189" s="66">
        <f t="shared" si="153"/>
        <v>1.2307038909185851E-3</v>
      </c>
      <c r="H189" s="66">
        <f t="shared" si="153"/>
        <v>1.2255340974708165E-3</v>
      </c>
      <c r="I189" s="66">
        <f t="shared" si="153"/>
        <v>1.2182002862985049E-3</v>
      </c>
      <c r="J189" s="66">
        <f t="shared" si="153"/>
        <v>1.2078477674871031E-3</v>
      </c>
      <c r="K189" s="66">
        <f t="shared" si="153"/>
        <v>1.1933389485796024E-3</v>
      </c>
      <c r="L189" s="66">
        <f t="shared" si="153"/>
        <v>1.1732167546136818E-3</v>
      </c>
      <c r="M189" s="66">
        <f t="shared" si="153"/>
        <v>1.1457251388739681E-3</v>
      </c>
      <c r="N189" s="66">
        <f t="shared" si="153"/>
        <v>1.1089526757482107E-3</v>
      </c>
      <c r="O189" s="66">
        <f t="shared" si="153"/>
        <v>1.0611836755965061E-3</v>
      </c>
      <c r="P189" s="66">
        <f t="shared" si="153"/>
        <v>1.0015098430895368E-3</v>
      </c>
      <c r="Q189" s="66">
        <f t="shared" si="153"/>
        <v>9.3061389078774245E-4</v>
      </c>
      <c r="R189" s="66">
        <f t="shared" si="153"/>
        <v>8.5138093648141899E-4</v>
      </c>
      <c r="S189" s="66">
        <f t="shared" si="153"/>
        <v>7.6881108071369386E-4</v>
      </c>
      <c r="T189" s="66">
        <f t="shared" si="153"/>
        <v>6.889388396500544E-4</v>
      </c>
      <c r="U189" s="66">
        <f t="shared" si="153"/>
        <v>6.1715302244997293E-4</v>
      </c>
      <c r="V189" s="66">
        <f t="shared" si="153"/>
        <v>5.56837167274905E-4</v>
      </c>
      <c r="W189" s="66">
        <f t="shared" si="153"/>
        <v>5.0899336054828319E-4</v>
      </c>
      <c r="X189" s="66">
        <f t="shared" si="153"/>
        <v>4.7276064213817338E-4</v>
      </c>
      <c r="Y189" s="66">
        <f t="shared" si="153"/>
        <v>4.4627806357963075E-4</v>
      </c>
      <c r="Z189" s="66">
        <f t="shared" si="153"/>
        <v>4.2742204022121894E-4</v>
      </c>
      <c r="AA189" s="66">
        <f t="shared" si="153"/>
        <v>4.1424583280226697E-4</v>
      </c>
      <c r="AB189" s="66">
        <f t="shared" si="153"/>
        <v>4.0515908248895012E-4</v>
      </c>
      <c r="AC189" s="66">
        <f t="shared" si="153"/>
        <v>3.9894943109080108E-4</v>
      </c>
    </row>
    <row r="190" spans="1:29" ht="15.75" thickBot="1" x14ac:dyDescent="0.3">
      <c r="A190" s="59" t="str">
        <f>A127</f>
        <v>Emission Cost</v>
      </c>
      <c r="B190" s="68">
        <f>B147*B153/B153/(B150)</f>
        <v>0</v>
      </c>
      <c r="C190" s="68">
        <f t="shared" ref="C190:AC190" si="154">C147*C153/C153/(C150)</f>
        <v>0</v>
      </c>
      <c r="D190" s="68">
        <f t="shared" si="154"/>
        <v>0</v>
      </c>
      <c r="E190" s="68">
        <f t="shared" si="154"/>
        <v>0</v>
      </c>
      <c r="F190" s="68">
        <f t="shared" si="154"/>
        <v>0</v>
      </c>
      <c r="G190" s="68">
        <f t="shared" si="154"/>
        <v>0</v>
      </c>
      <c r="H190" s="68">
        <f t="shared" si="154"/>
        <v>0</v>
      </c>
      <c r="I190" s="68">
        <f t="shared" si="154"/>
        <v>0</v>
      </c>
      <c r="J190" s="68">
        <f t="shared" si="154"/>
        <v>0</v>
      </c>
      <c r="K190" s="68">
        <f t="shared" si="154"/>
        <v>0</v>
      </c>
      <c r="L190" s="68">
        <f t="shared" si="154"/>
        <v>0</v>
      </c>
      <c r="M190" s="68">
        <f t="shared" si="154"/>
        <v>0</v>
      </c>
      <c r="N190" s="68">
        <f t="shared" si="154"/>
        <v>0</v>
      </c>
      <c r="O190" s="68">
        <f t="shared" si="154"/>
        <v>0</v>
      </c>
      <c r="P190" s="68">
        <f t="shared" si="154"/>
        <v>0</v>
      </c>
      <c r="Q190" s="68">
        <f t="shared" si="154"/>
        <v>0</v>
      </c>
      <c r="R190" s="68">
        <f t="shared" si="154"/>
        <v>0</v>
      </c>
      <c r="S190" s="68">
        <f t="shared" si="154"/>
        <v>0</v>
      </c>
      <c r="T190" s="68">
        <f t="shared" si="154"/>
        <v>0</v>
      </c>
      <c r="U190" s="68">
        <f t="shared" si="154"/>
        <v>0</v>
      </c>
      <c r="V190" s="68">
        <f t="shared" si="154"/>
        <v>0</v>
      </c>
      <c r="W190" s="68">
        <f t="shared" si="154"/>
        <v>0</v>
      </c>
      <c r="X190" s="68">
        <f t="shared" si="154"/>
        <v>0</v>
      </c>
      <c r="Y190" s="68">
        <f t="shared" si="154"/>
        <v>0</v>
      </c>
      <c r="Z190" s="68">
        <f t="shared" si="154"/>
        <v>0</v>
      </c>
      <c r="AA190" s="68">
        <f t="shared" si="154"/>
        <v>0</v>
      </c>
      <c r="AB190" s="68">
        <f t="shared" si="154"/>
        <v>0</v>
      </c>
      <c r="AC190" s="68">
        <f t="shared" si="154"/>
        <v>0</v>
      </c>
    </row>
    <row r="191" spans="1:29" ht="15.75" thickBot="1" x14ac:dyDescent="0.3">
      <c r="A191" s="31" t="s">
        <v>210</v>
      </c>
      <c r="B191" s="67">
        <f>B180+B181+B182+B183+B184+B185+B186+B187+B188+B189+B190</f>
        <v>7.0424655857411853E-2</v>
      </c>
      <c r="C191" s="67">
        <f t="shared" ref="C191:AC191" si="155">C180+C181+C182+C183+C184+C185+C186+C187+C188+C189+C190</f>
        <v>7.0375200054407866E-2</v>
      </c>
      <c r="D191" s="67">
        <f t="shared" si="155"/>
        <v>7.0304415831930589E-2</v>
      </c>
      <c r="E191" s="67">
        <f t="shared" si="155"/>
        <v>7.0203175841496657E-2</v>
      </c>
      <c r="F191" s="67">
        <f t="shared" si="155"/>
        <v>7.0058526138939897E-2</v>
      </c>
      <c r="G191" s="67">
        <f t="shared" si="155"/>
        <v>6.9852170619947251E-2</v>
      </c>
      <c r="H191" s="67">
        <f t="shared" si="155"/>
        <v>6.9558454215461196E-2</v>
      </c>
      <c r="I191" s="67">
        <f t="shared" si="155"/>
        <v>6.914179140862485E-2</v>
      </c>
      <c r="J191" s="67">
        <f t="shared" si="155"/>
        <v>6.8553623886386444E-2</v>
      </c>
      <c r="K191" s="67">
        <f t="shared" si="155"/>
        <v>6.7729320523804468E-2</v>
      </c>
      <c r="L191" s="67">
        <f t="shared" si="155"/>
        <v>6.6586099131740795E-2</v>
      </c>
      <c r="M191" s="67">
        <f t="shared" si="155"/>
        <v>6.5024191753784544E-2</v>
      </c>
      <c r="N191" s="67">
        <f t="shared" si="155"/>
        <v>6.2935002744104657E-2</v>
      </c>
      <c r="O191" s="67">
        <f t="shared" si="155"/>
        <v>6.0221056991299843E-2</v>
      </c>
      <c r="P191" s="67">
        <f t="shared" si="155"/>
        <v>5.6830750646776007E-2</v>
      </c>
      <c r="Q191" s="67">
        <f t="shared" si="155"/>
        <v>5.2802871310187932E-2</v>
      </c>
      <c r="R191" s="67">
        <f t="shared" si="155"/>
        <v>4.8301333929482243E-2</v>
      </c>
      <c r="S191" s="67">
        <f t="shared" si="155"/>
        <v>4.3610213984353073E-2</v>
      </c>
      <c r="T191" s="67">
        <f t="shared" si="155"/>
        <v>3.9072356195551439E-2</v>
      </c>
      <c r="U191" s="67">
        <f t="shared" si="155"/>
        <v>3.4993920116021204E-2</v>
      </c>
      <c r="V191" s="67">
        <f t="shared" si="155"/>
        <v>3.1567137925493489E-2</v>
      </c>
      <c r="W191" s="67">
        <f t="shared" si="155"/>
        <v>2.8848942115420578E-2</v>
      </c>
      <c r="X191" s="67">
        <f t="shared" si="155"/>
        <v>2.6790418136911277E-2</v>
      </c>
      <c r="Y191" s="67">
        <f t="shared" si="155"/>
        <v>2.5285838150434059E-2</v>
      </c>
      <c r="Z191" s="67">
        <f t="shared" si="155"/>
        <v>2.4214552916373581E-2</v>
      </c>
      <c r="AA191" s="67">
        <f t="shared" si="155"/>
        <v>2.3465960480920187E-2</v>
      </c>
      <c r="AB191" s="67">
        <f t="shared" si="155"/>
        <v>2.2949706271258932E-2</v>
      </c>
      <c r="AC191" s="67">
        <f t="shared" si="155"/>
        <v>2.259691142554545E-2</v>
      </c>
    </row>
    <row r="193" spans="2:2" x14ac:dyDescent="0.25">
      <c r="B193" s="40"/>
    </row>
    <row r="215" spans="1:44" s="3" customFormat="1" ht="21" x14ac:dyDescent="0.35">
      <c r="A215" s="2" t="str">
        <f>'Parameter Input'!A165</f>
        <v>Short-sea: Break bulk</v>
      </c>
    </row>
    <row r="216" spans="1:44" s="3" customFormat="1" ht="21" x14ac:dyDescent="0.35">
      <c r="A216" s="2" t="s">
        <v>187</v>
      </c>
    </row>
    <row r="217" spans="1:44" x14ac:dyDescent="0.25">
      <c r="A217" s="33" t="s">
        <v>195</v>
      </c>
    </row>
    <row r="218" spans="1:44" x14ac:dyDescent="0.25">
      <c r="A218" s="33" t="s">
        <v>196</v>
      </c>
    </row>
    <row r="219" spans="1:44" ht="15.75" thickBot="1" x14ac:dyDescent="0.3">
      <c r="A219" s="34" t="s">
        <v>197</v>
      </c>
      <c r="B219" s="34"/>
    </row>
    <row r="220" spans="1:44" ht="15.75" thickBot="1" x14ac:dyDescent="0.3">
      <c r="A220" s="39" t="s">
        <v>198</v>
      </c>
      <c r="B220" s="35"/>
    </row>
    <row r="221" spans="1:44" ht="15.75" thickBot="1" x14ac:dyDescent="0.3">
      <c r="A221" s="38" t="s">
        <v>199</v>
      </c>
      <c r="B221" s="36"/>
    </row>
    <row r="222" spans="1:44" ht="15.75" thickBot="1" x14ac:dyDescent="0.3"/>
    <row r="223" spans="1:44" x14ac:dyDescent="0.25">
      <c r="A223" s="5" t="s">
        <v>200</v>
      </c>
      <c r="B223" s="6">
        <v>2023</v>
      </c>
      <c r="C223" s="6">
        <v>2050</v>
      </c>
      <c r="D223" s="7"/>
      <c r="E223" s="5" t="s">
        <v>201</v>
      </c>
      <c r="F223" s="8"/>
      <c r="G223" s="8"/>
      <c r="H223" s="8"/>
      <c r="I223" s="8"/>
      <c r="J223" s="8"/>
      <c r="K223" s="9"/>
      <c r="L223" s="10" t="s">
        <v>2</v>
      </c>
      <c r="M223" s="11"/>
      <c r="N223" s="11"/>
      <c r="O223" s="11"/>
      <c r="P223" s="12"/>
      <c r="Q223" s="13">
        <v>0</v>
      </c>
      <c r="R223" s="13">
        <v>1</v>
      </c>
      <c r="S223" s="13">
        <v>2</v>
      </c>
      <c r="T223" s="13">
        <v>3</v>
      </c>
      <c r="U223" s="13">
        <v>4</v>
      </c>
      <c r="V223" s="13">
        <v>5</v>
      </c>
      <c r="W223" s="13">
        <v>6</v>
      </c>
      <c r="X223" s="13">
        <v>7</v>
      </c>
      <c r="Y223" s="13">
        <v>8</v>
      </c>
      <c r="Z223" s="13">
        <v>9</v>
      </c>
      <c r="AA223" s="13">
        <v>10</v>
      </c>
      <c r="AB223" s="13">
        <v>11</v>
      </c>
      <c r="AC223" s="13">
        <v>12</v>
      </c>
      <c r="AD223" s="13">
        <v>13</v>
      </c>
      <c r="AE223" s="13">
        <v>14</v>
      </c>
      <c r="AF223" s="13">
        <v>15</v>
      </c>
      <c r="AG223" s="13">
        <v>16</v>
      </c>
      <c r="AH223" s="13">
        <v>17</v>
      </c>
      <c r="AI223" s="13">
        <v>18</v>
      </c>
      <c r="AJ223" s="13">
        <v>19</v>
      </c>
      <c r="AK223" s="13">
        <v>20</v>
      </c>
      <c r="AL223" s="13">
        <v>21</v>
      </c>
      <c r="AM223" s="13">
        <v>22</v>
      </c>
      <c r="AN223" s="13">
        <v>23</v>
      </c>
      <c r="AO223" s="13">
        <v>24</v>
      </c>
      <c r="AP223" s="13">
        <v>25</v>
      </c>
      <c r="AQ223" s="13">
        <v>26</v>
      </c>
      <c r="AR223" s="14">
        <v>27</v>
      </c>
    </row>
    <row r="224" spans="1:44" ht="15.75" thickBot="1" x14ac:dyDescent="0.3">
      <c r="A224" s="15"/>
      <c r="B224" s="3" t="s">
        <v>202</v>
      </c>
      <c r="C224" s="3" t="s">
        <v>203</v>
      </c>
      <c r="D224" s="16" t="s">
        <v>5</v>
      </c>
      <c r="E224" s="17"/>
      <c r="F224" s="18"/>
      <c r="G224" s="18"/>
      <c r="H224" s="18"/>
      <c r="I224" s="18"/>
      <c r="J224" s="18"/>
      <c r="K224" s="19"/>
      <c r="L224" s="20" t="s">
        <v>8</v>
      </c>
      <c r="M224" s="20" t="s">
        <v>204</v>
      </c>
      <c r="N224" s="20" t="s">
        <v>205</v>
      </c>
      <c r="O224" s="20" t="s">
        <v>9</v>
      </c>
      <c r="P224" s="21" t="s">
        <v>10</v>
      </c>
      <c r="Q224" s="22">
        <v>2023</v>
      </c>
      <c r="R224" s="22">
        <v>2024</v>
      </c>
      <c r="S224" s="22">
        <v>2025</v>
      </c>
      <c r="T224" s="22">
        <v>2026</v>
      </c>
      <c r="U224" s="22">
        <v>2027</v>
      </c>
      <c r="V224" s="22">
        <v>2028</v>
      </c>
      <c r="W224" s="22">
        <v>2029</v>
      </c>
      <c r="X224" s="22">
        <v>2030</v>
      </c>
      <c r="Y224" s="22">
        <v>2031</v>
      </c>
      <c r="Z224" s="22">
        <v>2032</v>
      </c>
      <c r="AA224" s="22">
        <v>2033</v>
      </c>
      <c r="AB224" s="22">
        <v>2034</v>
      </c>
      <c r="AC224" s="22">
        <v>2035</v>
      </c>
      <c r="AD224" s="22">
        <v>2036</v>
      </c>
      <c r="AE224" s="22">
        <v>2037</v>
      </c>
      <c r="AF224" s="22">
        <v>2038</v>
      </c>
      <c r="AG224" s="22">
        <v>2039</v>
      </c>
      <c r="AH224" s="22">
        <v>2040</v>
      </c>
      <c r="AI224" s="22">
        <v>2041</v>
      </c>
      <c r="AJ224" s="22">
        <v>2042</v>
      </c>
      <c r="AK224" s="22">
        <v>2043</v>
      </c>
      <c r="AL224" s="22">
        <v>2044</v>
      </c>
      <c r="AM224" s="22">
        <v>2045</v>
      </c>
      <c r="AN224" s="22">
        <v>2046</v>
      </c>
      <c r="AO224" s="22">
        <v>2047</v>
      </c>
      <c r="AP224" s="22">
        <v>2048</v>
      </c>
      <c r="AQ224" s="22">
        <v>2049</v>
      </c>
      <c r="AR224" s="23">
        <v>2050</v>
      </c>
    </row>
    <row r="225" spans="1:44" x14ac:dyDescent="0.25">
      <c r="A225" s="24" t="s">
        <v>18</v>
      </c>
      <c r="B225" s="41">
        <f>'Parameter Input'!$L$191</f>
        <v>19500000</v>
      </c>
      <c r="C225" s="42">
        <f>'Parameter Input'!$M$191</f>
        <v>15000000</v>
      </c>
      <c r="D225" s="1" t="s">
        <v>15</v>
      </c>
      <c r="L225" s="51">
        <f>'Parameter Input'!$O$191</f>
        <v>17</v>
      </c>
      <c r="M225" s="52">
        <v>0</v>
      </c>
      <c r="N225" s="52">
        <v>1</v>
      </c>
      <c r="O225" s="52">
        <f>'Parameter Input'!$P$191</f>
        <v>0.9</v>
      </c>
      <c r="P225" s="53">
        <f>'Parameter Input'!$Q$191</f>
        <v>0.4</v>
      </c>
      <c r="Q225" s="4">
        <f t="shared" ref="Q225:AR234" si="156">$N225+($M225-$N225)*((1/(1+EXP(-$P225*(Q$9-$L225)))^$O225))</f>
        <v>0.99780374543478534</v>
      </c>
      <c r="R225" s="4">
        <f t="shared" si="156"/>
        <v>0.99685359315256394</v>
      </c>
      <c r="S225" s="4">
        <f t="shared" si="156"/>
        <v>0.99549347132349975</v>
      </c>
      <c r="T225" s="4">
        <f t="shared" si="156"/>
        <v>0.99354772139898062</v>
      </c>
      <c r="U225" s="4">
        <f t="shared" si="156"/>
        <v>0.99076681540580536</v>
      </c>
      <c r="V225" s="4">
        <f t="shared" si="156"/>
        <v>0.9867978615748374</v>
      </c>
      <c r="W225" s="4">
        <f t="shared" si="156"/>
        <v>0.98114509762858249</v>
      </c>
      <c r="X225" s="4">
        <f t="shared" si="156"/>
        <v>0.97311898315872036</v>
      </c>
      <c r="Y225" s="4">
        <f t="shared" si="156"/>
        <v>0.96177484161592774</v>
      </c>
      <c r="Z225" s="4">
        <f t="shared" si="156"/>
        <v>0.94584787155511363</v>
      </c>
      <c r="AA225" s="4">
        <f t="shared" si="156"/>
        <v>0.92370360150141495</v>
      </c>
      <c r="AB225" s="4">
        <f t="shared" si="156"/>
        <v>0.89334463567658451</v>
      </c>
      <c r="AC225" s="4">
        <f t="shared" si="156"/>
        <v>0.85254543874327005</v>
      </c>
      <c r="AD225" s="4">
        <f t="shared" si="156"/>
        <v>0.79921300652623883</v>
      </c>
      <c r="AE225" s="4">
        <f t="shared" si="156"/>
        <v>0.73204982249993378</v>
      </c>
      <c r="AF225" s="4">
        <f t="shared" si="156"/>
        <v>0.65145592958786691</v>
      </c>
      <c r="AG225" s="4">
        <f t="shared" si="156"/>
        <v>0.56032247880849573</v>
      </c>
      <c r="AH225" s="4">
        <f t="shared" si="156"/>
        <v>0.46411326873185343</v>
      </c>
      <c r="AI225" s="4">
        <f t="shared" si="156"/>
        <v>0.36979727595523937</v>
      </c>
      <c r="AJ225" s="4">
        <f t="shared" si="156"/>
        <v>0.28393948637231203</v>
      </c>
      <c r="AK225" s="4">
        <f t="shared" si="156"/>
        <v>0.21097259161117732</v>
      </c>
      <c r="AL225" s="4">
        <f t="shared" si="156"/>
        <v>0.15253917653798199</v>
      </c>
      <c r="AM225" s="4">
        <f t="shared" si="156"/>
        <v>0.10795188737709993</v>
      </c>
      <c r="AN225" s="4">
        <f t="shared" si="156"/>
        <v>7.5176653938091809E-2</v>
      </c>
      <c r="AO225" s="4">
        <f t="shared" si="156"/>
        <v>5.1742836177502194E-2</v>
      </c>
      <c r="AP225" s="4">
        <f t="shared" si="156"/>
        <v>3.5319190625345942E-2</v>
      </c>
      <c r="AQ225" s="4">
        <f t="shared" si="156"/>
        <v>2.3969442072658165E-2</v>
      </c>
      <c r="AR225" s="4">
        <f t="shared" si="156"/>
        <v>1.6202243558389728E-2</v>
      </c>
    </row>
    <row r="226" spans="1:44" x14ac:dyDescent="0.25">
      <c r="A226" s="24" t="s">
        <v>28</v>
      </c>
      <c r="B226" s="60">
        <f>'Parameter Input'!$L$192</f>
        <v>-975000</v>
      </c>
      <c r="C226" s="61">
        <f>'Parameter Input'!$M$192</f>
        <v>-1500000</v>
      </c>
      <c r="D226" s="1" t="s">
        <v>15</v>
      </c>
      <c r="L226" s="54">
        <f>'Parameter Input'!$O$192</f>
        <v>17</v>
      </c>
      <c r="M226" s="37">
        <v>0</v>
      </c>
      <c r="N226" s="37">
        <v>1</v>
      </c>
      <c r="O226" s="37">
        <f>'Parameter Input'!$P$192</f>
        <v>0.9</v>
      </c>
      <c r="P226" s="55">
        <f>'Parameter Input'!$Q$192</f>
        <v>0.4</v>
      </c>
      <c r="Q226" s="4">
        <f t="shared" si="156"/>
        <v>0.99780374543478534</v>
      </c>
      <c r="R226" s="4">
        <f t="shared" si="156"/>
        <v>0.99685359315256394</v>
      </c>
      <c r="S226" s="4">
        <f t="shared" si="156"/>
        <v>0.99549347132349975</v>
      </c>
      <c r="T226" s="4">
        <f t="shared" si="156"/>
        <v>0.99354772139898062</v>
      </c>
      <c r="U226" s="4">
        <f t="shared" si="156"/>
        <v>0.99076681540580536</v>
      </c>
      <c r="V226" s="4">
        <f t="shared" si="156"/>
        <v>0.9867978615748374</v>
      </c>
      <c r="W226" s="4">
        <f t="shared" si="156"/>
        <v>0.98114509762858249</v>
      </c>
      <c r="X226" s="4">
        <f t="shared" si="156"/>
        <v>0.97311898315872036</v>
      </c>
      <c r="Y226" s="4">
        <f t="shared" si="156"/>
        <v>0.96177484161592774</v>
      </c>
      <c r="Z226" s="4">
        <f t="shared" si="156"/>
        <v>0.94584787155511363</v>
      </c>
      <c r="AA226" s="4">
        <f t="shared" si="156"/>
        <v>0.92370360150141495</v>
      </c>
      <c r="AB226" s="4">
        <f t="shared" si="156"/>
        <v>0.89334463567658451</v>
      </c>
      <c r="AC226" s="4">
        <f t="shared" si="156"/>
        <v>0.85254543874327005</v>
      </c>
      <c r="AD226" s="4">
        <f t="shared" si="156"/>
        <v>0.79921300652623883</v>
      </c>
      <c r="AE226" s="4">
        <f t="shared" si="156"/>
        <v>0.73204982249993378</v>
      </c>
      <c r="AF226" s="4">
        <f t="shared" si="156"/>
        <v>0.65145592958786691</v>
      </c>
      <c r="AG226" s="4">
        <f t="shared" si="156"/>
        <v>0.56032247880849573</v>
      </c>
      <c r="AH226" s="4">
        <f t="shared" si="156"/>
        <v>0.46411326873185343</v>
      </c>
      <c r="AI226" s="4">
        <f t="shared" si="156"/>
        <v>0.36979727595523937</v>
      </c>
      <c r="AJ226" s="4">
        <f t="shared" si="156"/>
        <v>0.28393948637231203</v>
      </c>
      <c r="AK226" s="4">
        <f t="shared" si="156"/>
        <v>0.21097259161117732</v>
      </c>
      <c r="AL226" s="4">
        <f t="shared" si="156"/>
        <v>0.15253917653798199</v>
      </c>
      <c r="AM226" s="4">
        <f t="shared" si="156"/>
        <v>0.10795188737709993</v>
      </c>
      <c r="AN226" s="4">
        <f t="shared" si="156"/>
        <v>7.5176653938091809E-2</v>
      </c>
      <c r="AO226" s="4">
        <f t="shared" si="156"/>
        <v>5.1742836177502194E-2</v>
      </c>
      <c r="AP226" s="4">
        <f t="shared" si="156"/>
        <v>3.5319190625345942E-2</v>
      </c>
      <c r="AQ226" s="4">
        <f t="shared" si="156"/>
        <v>2.3969442072658165E-2</v>
      </c>
      <c r="AR226" s="4">
        <f t="shared" si="156"/>
        <v>1.6202243558389728E-2</v>
      </c>
    </row>
    <row r="227" spans="1:44" x14ac:dyDescent="0.25">
      <c r="A227" s="24" t="s">
        <v>14</v>
      </c>
      <c r="B227" s="60">
        <f>'Parameter Input'!B166</f>
        <v>1000000</v>
      </c>
      <c r="C227" s="61">
        <f>'Parameter Input'!C166</f>
        <v>1000000</v>
      </c>
      <c r="D227" s="1" t="s">
        <v>15</v>
      </c>
      <c r="L227" s="54">
        <f>'Parameter Input'!E166</f>
        <v>17</v>
      </c>
      <c r="M227" s="37">
        <v>0</v>
      </c>
      <c r="N227" s="37">
        <v>1</v>
      </c>
      <c r="O227" s="37">
        <f>'Parameter Input'!F166</f>
        <v>0.9</v>
      </c>
      <c r="P227" s="55">
        <f>'Parameter Input'!G166</f>
        <v>0.4</v>
      </c>
      <c r="Q227" s="4">
        <f t="shared" si="156"/>
        <v>0.99780374543478534</v>
      </c>
      <c r="R227" s="4">
        <f t="shared" si="156"/>
        <v>0.99685359315256394</v>
      </c>
      <c r="S227" s="4">
        <f t="shared" si="156"/>
        <v>0.99549347132349975</v>
      </c>
      <c r="T227" s="4">
        <f t="shared" si="156"/>
        <v>0.99354772139898062</v>
      </c>
      <c r="U227" s="4">
        <f t="shared" si="156"/>
        <v>0.99076681540580536</v>
      </c>
      <c r="V227" s="4">
        <f t="shared" si="156"/>
        <v>0.9867978615748374</v>
      </c>
      <c r="W227" s="4">
        <f t="shared" si="156"/>
        <v>0.98114509762858249</v>
      </c>
      <c r="X227" s="4">
        <f t="shared" si="156"/>
        <v>0.97311898315872036</v>
      </c>
      <c r="Y227" s="4">
        <f t="shared" si="156"/>
        <v>0.96177484161592774</v>
      </c>
      <c r="Z227" s="4">
        <f t="shared" si="156"/>
        <v>0.94584787155511363</v>
      </c>
      <c r="AA227" s="4">
        <f t="shared" si="156"/>
        <v>0.92370360150141495</v>
      </c>
      <c r="AB227" s="4">
        <f t="shared" si="156"/>
        <v>0.89334463567658451</v>
      </c>
      <c r="AC227" s="4">
        <f t="shared" si="156"/>
        <v>0.85254543874327005</v>
      </c>
      <c r="AD227" s="4">
        <f t="shared" si="156"/>
        <v>0.79921300652623883</v>
      </c>
      <c r="AE227" s="4">
        <f t="shared" si="156"/>
        <v>0.73204982249993378</v>
      </c>
      <c r="AF227" s="4">
        <f t="shared" si="156"/>
        <v>0.65145592958786691</v>
      </c>
      <c r="AG227" s="4">
        <f t="shared" si="156"/>
        <v>0.56032247880849573</v>
      </c>
      <c r="AH227" s="4">
        <f t="shared" si="156"/>
        <v>0.46411326873185343</v>
      </c>
      <c r="AI227" s="4">
        <f t="shared" si="156"/>
        <v>0.36979727595523937</v>
      </c>
      <c r="AJ227" s="4">
        <f t="shared" si="156"/>
        <v>0.28393948637231203</v>
      </c>
      <c r="AK227" s="4">
        <f t="shared" si="156"/>
        <v>0.21097259161117732</v>
      </c>
      <c r="AL227" s="4">
        <f t="shared" si="156"/>
        <v>0.15253917653798199</v>
      </c>
      <c r="AM227" s="4">
        <f t="shared" si="156"/>
        <v>0.10795188737709993</v>
      </c>
      <c r="AN227" s="4">
        <f t="shared" si="156"/>
        <v>7.5176653938091809E-2</v>
      </c>
      <c r="AO227" s="4">
        <f t="shared" si="156"/>
        <v>5.1742836177502194E-2</v>
      </c>
      <c r="AP227" s="4">
        <f t="shared" si="156"/>
        <v>3.5319190625345942E-2</v>
      </c>
      <c r="AQ227" s="4">
        <f t="shared" si="156"/>
        <v>2.3969442072658165E-2</v>
      </c>
      <c r="AR227" s="4">
        <f t="shared" si="156"/>
        <v>1.6202243558389728E-2</v>
      </c>
    </row>
    <row r="228" spans="1:44" x14ac:dyDescent="0.25">
      <c r="A228" s="24" t="s">
        <v>25</v>
      </c>
      <c r="B228" s="60">
        <f>'Parameter Input'!B167</f>
        <v>-100000</v>
      </c>
      <c r="C228" s="61">
        <f>'Parameter Input'!C167</f>
        <v>-100000</v>
      </c>
      <c r="D228" s="1" t="s">
        <v>15</v>
      </c>
      <c r="L228" s="54">
        <f>'Parameter Input'!E167</f>
        <v>17</v>
      </c>
      <c r="M228" s="37">
        <v>0</v>
      </c>
      <c r="N228" s="37">
        <v>1</v>
      </c>
      <c r="O228" s="37">
        <f>'Parameter Input'!F167</f>
        <v>0.9</v>
      </c>
      <c r="P228" s="55">
        <f>'Parameter Input'!G167</f>
        <v>0.4</v>
      </c>
      <c r="Q228" s="4">
        <f t="shared" si="156"/>
        <v>0.99780374543478534</v>
      </c>
      <c r="R228" s="4">
        <f t="shared" si="156"/>
        <v>0.99685359315256394</v>
      </c>
      <c r="S228" s="4">
        <f t="shared" si="156"/>
        <v>0.99549347132349975</v>
      </c>
      <c r="T228" s="4">
        <f t="shared" si="156"/>
        <v>0.99354772139898062</v>
      </c>
      <c r="U228" s="4">
        <f t="shared" si="156"/>
        <v>0.99076681540580536</v>
      </c>
      <c r="V228" s="4">
        <f t="shared" si="156"/>
        <v>0.9867978615748374</v>
      </c>
      <c r="W228" s="4">
        <f t="shared" si="156"/>
        <v>0.98114509762858249</v>
      </c>
      <c r="X228" s="4">
        <f t="shared" si="156"/>
        <v>0.97311898315872036</v>
      </c>
      <c r="Y228" s="4">
        <f t="shared" si="156"/>
        <v>0.96177484161592774</v>
      </c>
      <c r="Z228" s="4">
        <f t="shared" si="156"/>
        <v>0.94584787155511363</v>
      </c>
      <c r="AA228" s="4">
        <f t="shared" si="156"/>
        <v>0.92370360150141495</v>
      </c>
      <c r="AB228" s="4">
        <f t="shared" si="156"/>
        <v>0.89334463567658451</v>
      </c>
      <c r="AC228" s="4">
        <f t="shared" si="156"/>
        <v>0.85254543874327005</v>
      </c>
      <c r="AD228" s="4">
        <f t="shared" si="156"/>
        <v>0.79921300652623883</v>
      </c>
      <c r="AE228" s="4">
        <f t="shared" si="156"/>
        <v>0.73204982249993378</v>
      </c>
      <c r="AF228" s="4">
        <f t="shared" si="156"/>
        <v>0.65145592958786691</v>
      </c>
      <c r="AG228" s="4">
        <f t="shared" si="156"/>
        <v>0.56032247880849573</v>
      </c>
      <c r="AH228" s="4">
        <f t="shared" si="156"/>
        <v>0.46411326873185343</v>
      </c>
      <c r="AI228" s="4">
        <f t="shared" si="156"/>
        <v>0.36979727595523937</v>
      </c>
      <c r="AJ228" s="4">
        <f t="shared" si="156"/>
        <v>0.28393948637231203</v>
      </c>
      <c r="AK228" s="4">
        <f t="shared" si="156"/>
        <v>0.21097259161117732</v>
      </c>
      <c r="AL228" s="4">
        <f t="shared" si="156"/>
        <v>0.15253917653798199</v>
      </c>
      <c r="AM228" s="4">
        <f t="shared" si="156"/>
        <v>0.10795188737709993</v>
      </c>
      <c r="AN228" s="4">
        <f t="shared" si="156"/>
        <v>7.5176653938091809E-2</v>
      </c>
      <c r="AO228" s="4">
        <f t="shared" si="156"/>
        <v>5.1742836177502194E-2</v>
      </c>
      <c r="AP228" s="4">
        <f t="shared" si="156"/>
        <v>3.5319190625345942E-2</v>
      </c>
      <c r="AQ228" s="4">
        <f t="shared" si="156"/>
        <v>2.3969442072658165E-2</v>
      </c>
      <c r="AR228" s="4">
        <f t="shared" si="156"/>
        <v>1.6202243558389728E-2</v>
      </c>
    </row>
    <row r="229" spans="1:44" x14ac:dyDescent="0.25">
      <c r="A229" s="24" t="s">
        <v>79</v>
      </c>
      <c r="B229" s="92">
        <f>'Parameter Input'!$L$198</f>
        <v>0.06</v>
      </c>
      <c r="C229" s="91">
        <f>'Parameter Input'!$M$198</f>
        <v>0.06</v>
      </c>
      <c r="D229" s="1" t="s">
        <v>57</v>
      </c>
      <c r="L229" s="54">
        <f>'Parameter Input'!$O$198</f>
        <v>17</v>
      </c>
      <c r="M229" s="37">
        <v>0</v>
      </c>
      <c r="N229" s="37">
        <v>1</v>
      </c>
      <c r="O229" s="37">
        <f>'Parameter Input'!$P$198</f>
        <v>0.9</v>
      </c>
      <c r="P229" s="55">
        <f>'Parameter Input'!$Q$198</f>
        <v>0.4</v>
      </c>
      <c r="Q229" s="4">
        <f t="shared" si="156"/>
        <v>0.99780374543478534</v>
      </c>
      <c r="R229" s="4">
        <f t="shared" si="156"/>
        <v>0.99685359315256394</v>
      </c>
      <c r="S229" s="4">
        <f t="shared" si="156"/>
        <v>0.99549347132349975</v>
      </c>
      <c r="T229" s="4">
        <f t="shared" si="156"/>
        <v>0.99354772139898062</v>
      </c>
      <c r="U229" s="4">
        <f t="shared" si="156"/>
        <v>0.99076681540580536</v>
      </c>
      <c r="V229" s="4">
        <f t="shared" si="156"/>
        <v>0.9867978615748374</v>
      </c>
      <c r="W229" s="4">
        <f t="shared" si="156"/>
        <v>0.98114509762858249</v>
      </c>
      <c r="X229" s="4">
        <f t="shared" si="156"/>
        <v>0.97311898315872036</v>
      </c>
      <c r="Y229" s="4">
        <f t="shared" si="156"/>
        <v>0.96177484161592774</v>
      </c>
      <c r="Z229" s="4">
        <f t="shared" si="156"/>
        <v>0.94584787155511363</v>
      </c>
      <c r="AA229" s="4">
        <f t="shared" si="156"/>
        <v>0.92370360150141495</v>
      </c>
      <c r="AB229" s="4">
        <f t="shared" si="156"/>
        <v>0.89334463567658451</v>
      </c>
      <c r="AC229" s="4">
        <f t="shared" si="156"/>
        <v>0.85254543874327005</v>
      </c>
      <c r="AD229" s="4">
        <f t="shared" si="156"/>
        <v>0.79921300652623883</v>
      </c>
      <c r="AE229" s="4">
        <f t="shared" si="156"/>
        <v>0.73204982249993378</v>
      </c>
      <c r="AF229" s="4">
        <f t="shared" si="156"/>
        <v>0.65145592958786691</v>
      </c>
      <c r="AG229" s="4">
        <f t="shared" si="156"/>
        <v>0.56032247880849573</v>
      </c>
      <c r="AH229" s="4">
        <f t="shared" si="156"/>
        <v>0.46411326873185343</v>
      </c>
      <c r="AI229" s="4">
        <f t="shared" si="156"/>
        <v>0.36979727595523937</v>
      </c>
      <c r="AJ229" s="4">
        <f t="shared" si="156"/>
        <v>0.28393948637231203</v>
      </c>
      <c r="AK229" s="4">
        <f t="shared" si="156"/>
        <v>0.21097259161117732</v>
      </c>
      <c r="AL229" s="4">
        <f t="shared" si="156"/>
        <v>0.15253917653798199</v>
      </c>
      <c r="AM229" s="4">
        <f t="shared" si="156"/>
        <v>0.10795188737709993</v>
      </c>
      <c r="AN229" s="4">
        <f t="shared" si="156"/>
        <v>7.5176653938091809E-2</v>
      </c>
      <c r="AO229" s="4">
        <f t="shared" si="156"/>
        <v>5.1742836177502194E-2</v>
      </c>
      <c r="AP229" s="4">
        <f t="shared" si="156"/>
        <v>3.5319190625345942E-2</v>
      </c>
      <c r="AQ229" s="4">
        <f t="shared" si="156"/>
        <v>2.3969442072658165E-2</v>
      </c>
      <c r="AR229" s="4">
        <f t="shared" si="156"/>
        <v>1.6202243558389728E-2</v>
      </c>
    </row>
    <row r="230" spans="1:44" x14ac:dyDescent="0.25">
      <c r="A230" s="24" t="s">
        <v>37</v>
      </c>
      <c r="B230" s="60">
        <f>'Parameter Input'!B168</f>
        <v>1208235.294117647</v>
      </c>
      <c r="C230" s="61">
        <f>'Parameter Input'!C168</f>
        <v>1208235.294117647</v>
      </c>
      <c r="D230" s="1" t="s">
        <v>38</v>
      </c>
      <c r="L230" s="54">
        <f>'Parameter Input'!E168</f>
        <v>17</v>
      </c>
      <c r="M230" s="37">
        <v>0</v>
      </c>
      <c r="N230" s="37">
        <v>1</v>
      </c>
      <c r="O230" s="37">
        <f>'Parameter Input'!F168</f>
        <v>0.9</v>
      </c>
      <c r="P230" s="55">
        <f>'Parameter Input'!G168</f>
        <v>0.4</v>
      </c>
      <c r="Q230" s="4">
        <f t="shared" si="156"/>
        <v>0.99780374543478534</v>
      </c>
      <c r="R230" s="4">
        <f t="shared" si="156"/>
        <v>0.99685359315256394</v>
      </c>
      <c r="S230" s="4">
        <f t="shared" si="156"/>
        <v>0.99549347132349975</v>
      </c>
      <c r="T230" s="4">
        <f t="shared" si="156"/>
        <v>0.99354772139898062</v>
      </c>
      <c r="U230" s="4">
        <f t="shared" si="156"/>
        <v>0.99076681540580536</v>
      </c>
      <c r="V230" s="4">
        <f t="shared" si="156"/>
        <v>0.9867978615748374</v>
      </c>
      <c r="W230" s="4">
        <f t="shared" si="156"/>
        <v>0.98114509762858249</v>
      </c>
      <c r="X230" s="4">
        <f t="shared" si="156"/>
        <v>0.97311898315872036</v>
      </c>
      <c r="Y230" s="4">
        <f t="shared" si="156"/>
        <v>0.96177484161592774</v>
      </c>
      <c r="Z230" s="4">
        <f t="shared" si="156"/>
        <v>0.94584787155511363</v>
      </c>
      <c r="AA230" s="4">
        <f t="shared" si="156"/>
        <v>0.92370360150141495</v>
      </c>
      <c r="AB230" s="4">
        <f t="shared" si="156"/>
        <v>0.89334463567658451</v>
      </c>
      <c r="AC230" s="4">
        <f t="shared" si="156"/>
        <v>0.85254543874327005</v>
      </c>
      <c r="AD230" s="4">
        <f t="shared" si="156"/>
        <v>0.79921300652623883</v>
      </c>
      <c r="AE230" s="4">
        <f t="shared" si="156"/>
        <v>0.73204982249993378</v>
      </c>
      <c r="AF230" s="4">
        <f t="shared" si="156"/>
        <v>0.65145592958786691</v>
      </c>
      <c r="AG230" s="4">
        <f t="shared" si="156"/>
        <v>0.56032247880849573</v>
      </c>
      <c r="AH230" s="4">
        <f t="shared" si="156"/>
        <v>0.46411326873185343</v>
      </c>
      <c r="AI230" s="4">
        <f t="shared" si="156"/>
        <v>0.36979727595523937</v>
      </c>
      <c r="AJ230" s="4">
        <f t="shared" si="156"/>
        <v>0.28393948637231203</v>
      </c>
      <c r="AK230" s="4">
        <f t="shared" si="156"/>
        <v>0.21097259161117732</v>
      </c>
      <c r="AL230" s="4">
        <f t="shared" si="156"/>
        <v>0.15253917653798199</v>
      </c>
      <c r="AM230" s="4">
        <f t="shared" si="156"/>
        <v>0.10795188737709993</v>
      </c>
      <c r="AN230" s="4">
        <f t="shared" si="156"/>
        <v>7.5176653938091809E-2</v>
      </c>
      <c r="AO230" s="4">
        <f t="shared" si="156"/>
        <v>5.1742836177502194E-2</v>
      </c>
      <c r="AP230" s="4">
        <f t="shared" si="156"/>
        <v>3.5319190625345942E-2</v>
      </c>
      <c r="AQ230" s="4">
        <f t="shared" si="156"/>
        <v>2.3969442072658165E-2</v>
      </c>
      <c r="AR230" s="4">
        <f t="shared" si="156"/>
        <v>1.6202243558389728E-2</v>
      </c>
    </row>
    <row r="231" spans="1:44" x14ac:dyDescent="0.25">
      <c r="A231" s="24" t="s">
        <v>52</v>
      </c>
      <c r="B231" s="60">
        <f>'Parameter Input'!$L$194</f>
        <v>488235.29411764705</v>
      </c>
      <c r="C231" s="61">
        <f>'Parameter Input'!$M$194</f>
        <v>488235.29411764705</v>
      </c>
      <c r="D231" s="1" t="s">
        <v>38</v>
      </c>
      <c r="L231" s="54">
        <f>'Parameter Input'!$O$194</f>
        <v>17</v>
      </c>
      <c r="M231" s="37">
        <v>0</v>
      </c>
      <c r="N231" s="37">
        <v>1</v>
      </c>
      <c r="O231" s="37">
        <f>'Parameter Input'!$P$194</f>
        <v>0.9</v>
      </c>
      <c r="P231" s="55">
        <f>'Parameter Input'!$Q$194</f>
        <v>0.4</v>
      </c>
      <c r="Q231" s="4">
        <f t="shared" si="156"/>
        <v>0.99780374543478534</v>
      </c>
      <c r="R231" s="4">
        <f t="shared" si="156"/>
        <v>0.99685359315256394</v>
      </c>
      <c r="S231" s="4">
        <f t="shared" si="156"/>
        <v>0.99549347132349975</v>
      </c>
      <c r="T231" s="4">
        <f t="shared" si="156"/>
        <v>0.99354772139898062</v>
      </c>
      <c r="U231" s="4">
        <f t="shared" si="156"/>
        <v>0.99076681540580536</v>
      </c>
      <c r="V231" s="4">
        <f t="shared" si="156"/>
        <v>0.9867978615748374</v>
      </c>
      <c r="W231" s="4">
        <f t="shared" si="156"/>
        <v>0.98114509762858249</v>
      </c>
      <c r="X231" s="4">
        <f t="shared" si="156"/>
        <v>0.97311898315872036</v>
      </c>
      <c r="Y231" s="4">
        <f t="shared" si="156"/>
        <v>0.96177484161592774</v>
      </c>
      <c r="Z231" s="4">
        <f t="shared" si="156"/>
        <v>0.94584787155511363</v>
      </c>
      <c r="AA231" s="4">
        <f t="shared" si="156"/>
        <v>0.92370360150141495</v>
      </c>
      <c r="AB231" s="4">
        <f t="shared" si="156"/>
        <v>0.89334463567658451</v>
      </c>
      <c r="AC231" s="4">
        <f t="shared" si="156"/>
        <v>0.85254543874327005</v>
      </c>
      <c r="AD231" s="4">
        <f t="shared" si="156"/>
        <v>0.79921300652623883</v>
      </c>
      <c r="AE231" s="4">
        <f t="shared" si="156"/>
        <v>0.73204982249993378</v>
      </c>
      <c r="AF231" s="4">
        <f t="shared" si="156"/>
        <v>0.65145592958786691</v>
      </c>
      <c r="AG231" s="4">
        <f t="shared" si="156"/>
        <v>0.56032247880849573</v>
      </c>
      <c r="AH231" s="4">
        <f t="shared" si="156"/>
        <v>0.46411326873185343</v>
      </c>
      <c r="AI231" s="4">
        <f t="shared" si="156"/>
        <v>0.36979727595523937</v>
      </c>
      <c r="AJ231" s="4">
        <f t="shared" si="156"/>
        <v>0.28393948637231203</v>
      </c>
      <c r="AK231" s="4">
        <f t="shared" si="156"/>
        <v>0.21097259161117732</v>
      </c>
      <c r="AL231" s="4">
        <f t="shared" si="156"/>
        <v>0.15253917653798199</v>
      </c>
      <c r="AM231" s="4">
        <f t="shared" si="156"/>
        <v>0.10795188737709993</v>
      </c>
      <c r="AN231" s="4">
        <f t="shared" si="156"/>
        <v>7.5176653938091809E-2</v>
      </c>
      <c r="AO231" s="4">
        <f t="shared" si="156"/>
        <v>5.1742836177502194E-2</v>
      </c>
      <c r="AP231" s="4">
        <f t="shared" si="156"/>
        <v>3.5319190625345942E-2</v>
      </c>
      <c r="AQ231" s="4">
        <f t="shared" si="156"/>
        <v>2.3969442072658165E-2</v>
      </c>
      <c r="AR231" s="4">
        <f t="shared" si="156"/>
        <v>1.6202243558389728E-2</v>
      </c>
    </row>
    <row r="232" spans="1:44" x14ac:dyDescent="0.25">
      <c r="A232" s="24" t="s">
        <v>273</v>
      </c>
      <c r="B232" s="92">
        <f>'Parameter Input'!B173</f>
        <v>0.81280569096848254</v>
      </c>
      <c r="C232" s="61">
        <f>'Parameter Input'!C173</f>
        <v>0.81280569096848254</v>
      </c>
      <c r="D232" s="1" t="s">
        <v>76</v>
      </c>
      <c r="L232" s="54">
        <f>'Parameter Input'!E173</f>
        <v>17</v>
      </c>
      <c r="M232" s="37">
        <v>0</v>
      </c>
      <c r="N232" s="37">
        <v>1</v>
      </c>
      <c r="O232" s="37">
        <f>'Parameter Input'!F173</f>
        <v>0.9</v>
      </c>
      <c r="P232" s="55">
        <f>'Parameter Input'!G173</f>
        <v>0.4</v>
      </c>
      <c r="Q232" s="4">
        <f t="shared" si="156"/>
        <v>0.99780374543478534</v>
      </c>
      <c r="R232" s="4">
        <f t="shared" si="156"/>
        <v>0.99685359315256394</v>
      </c>
      <c r="S232" s="4">
        <f t="shared" si="156"/>
        <v>0.99549347132349975</v>
      </c>
      <c r="T232" s="4">
        <f t="shared" si="156"/>
        <v>0.99354772139898062</v>
      </c>
      <c r="U232" s="4">
        <f t="shared" si="156"/>
        <v>0.99076681540580536</v>
      </c>
      <c r="V232" s="4">
        <f t="shared" si="156"/>
        <v>0.9867978615748374</v>
      </c>
      <c r="W232" s="4">
        <f t="shared" si="156"/>
        <v>0.98114509762858249</v>
      </c>
      <c r="X232" s="4">
        <f t="shared" si="156"/>
        <v>0.97311898315872036</v>
      </c>
      <c r="Y232" s="4">
        <f t="shared" si="156"/>
        <v>0.96177484161592774</v>
      </c>
      <c r="Z232" s="4">
        <f t="shared" si="156"/>
        <v>0.94584787155511363</v>
      </c>
      <c r="AA232" s="4">
        <f t="shared" si="156"/>
        <v>0.92370360150141495</v>
      </c>
      <c r="AB232" s="4">
        <f t="shared" si="156"/>
        <v>0.89334463567658451</v>
      </c>
      <c r="AC232" s="4">
        <f t="shared" si="156"/>
        <v>0.85254543874327005</v>
      </c>
      <c r="AD232" s="4">
        <f t="shared" si="156"/>
        <v>0.79921300652623883</v>
      </c>
      <c r="AE232" s="4">
        <f t="shared" si="156"/>
        <v>0.73204982249993378</v>
      </c>
      <c r="AF232" s="4">
        <f t="shared" si="156"/>
        <v>0.65145592958786691</v>
      </c>
      <c r="AG232" s="4">
        <f t="shared" si="156"/>
        <v>0.56032247880849573</v>
      </c>
      <c r="AH232" s="4">
        <f t="shared" si="156"/>
        <v>0.46411326873185343</v>
      </c>
      <c r="AI232" s="4">
        <f t="shared" si="156"/>
        <v>0.36979727595523937</v>
      </c>
      <c r="AJ232" s="4">
        <f t="shared" si="156"/>
        <v>0.28393948637231203</v>
      </c>
      <c r="AK232" s="4">
        <f t="shared" si="156"/>
        <v>0.21097259161117732</v>
      </c>
      <c r="AL232" s="4">
        <f t="shared" si="156"/>
        <v>0.15253917653798199</v>
      </c>
      <c r="AM232" s="4">
        <f t="shared" si="156"/>
        <v>0.10795188737709993</v>
      </c>
      <c r="AN232" s="4">
        <f t="shared" si="156"/>
        <v>7.5176653938091809E-2</v>
      </c>
      <c r="AO232" s="4">
        <f t="shared" si="156"/>
        <v>5.1742836177502194E-2</v>
      </c>
      <c r="AP232" s="4">
        <f t="shared" si="156"/>
        <v>3.5319190625345942E-2</v>
      </c>
      <c r="AQ232" s="4">
        <f t="shared" si="156"/>
        <v>2.3969442072658165E-2</v>
      </c>
      <c r="AR232" s="4">
        <f t="shared" si="156"/>
        <v>1.6202243558389728E-2</v>
      </c>
    </row>
    <row r="233" spans="1:44" x14ac:dyDescent="0.25">
      <c r="A233" s="24" t="s">
        <v>59</v>
      </c>
      <c r="B233" s="60">
        <f>'Parameter Input'!$L$195</f>
        <v>647</v>
      </c>
      <c r="C233" s="61">
        <f>'Parameter Input'!$M$195</f>
        <v>600</v>
      </c>
      <c r="D233" s="1" t="s">
        <v>60</v>
      </c>
      <c r="L233" s="54">
        <f>'Parameter Input'!$O$195</f>
        <v>17</v>
      </c>
      <c r="M233" s="37">
        <v>0</v>
      </c>
      <c r="N233" s="37">
        <v>1</v>
      </c>
      <c r="O233" s="37">
        <f>'Parameter Input'!$P$195</f>
        <v>0.9</v>
      </c>
      <c r="P233" s="55">
        <f>'Parameter Input'!$Q$195</f>
        <v>0.4</v>
      </c>
      <c r="Q233" s="4">
        <f t="shared" si="156"/>
        <v>0.99780374543478534</v>
      </c>
      <c r="R233" s="4">
        <f t="shared" si="156"/>
        <v>0.99685359315256394</v>
      </c>
      <c r="S233" s="4">
        <f t="shared" si="156"/>
        <v>0.99549347132349975</v>
      </c>
      <c r="T233" s="4">
        <f t="shared" si="156"/>
        <v>0.99354772139898062</v>
      </c>
      <c r="U233" s="4">
        <f t="shared" si="156"/>
        <v>0.99076681540580536</v>
      </c>
      <c r="V233" s="4">
        <f t="shared" si="156"/>
        <v>0.9867978615748374</v>
      </c>
      <c r="W233" s="4">
        <f t="shared" si="156"/>
        <v>0.98114509762858249</v>
      </c>
      <c r="X233" s="4">
        <f t="shared" si="156"/>
        <v>0.97311898315872036</v>
      </c>
      <c r="Y233" s="4">
        <f t="shared" si="156"/>
        <v>0.96177484161592774</v>
      </c>
      <c r="Z233" s="4">
        <f t="shared" si="156"/>
        <v>0.94584787155511363</v>
      </c>
      <c r="AA233" s="4">
        <f t="shared" si="156"/>
        <v>0.92370360150141495</v>
      </c>
      <c r="AB233" s="4">
        <f t="shared" si="156"/>
        <v>0.89334463567658451</v>
      </c>
      <c r="AC233" s="4">
        <f t="shared" si="156"/>
        <v>0.85254543874327005</v>
      </c>
      <c r="AD233" s="4">
        <f t="shared" si="156"/>
        <v>0.79921300652623883</v>
      </c>
      <c r="AE233" s="4">
        <f t="shared" si="156"/>
        <v>0.73204982249993378</v>
      </c>
      <c r="AF233" s="4">
        <f t="shared" si="156"/>
        <v>0.65145592958786691</v>
      </c>
      <c r="AG233" s="4">
        <f t="shared" si="156"/>
        <v>0.56032247880849573</v>
      </c>
      <c r="AH233" s="4">
        <f t="shared" si="156"/>
        <v>0.46411326873185343</v>
      </c>
      <c r="AI233" s="4">
        <f t="shared" si="156"/>
        <v>0.36979727595523937</v>
      </c>
      <c r="AJ233" s="4">
        <f t="shared" si="156"/>
        <v>0.28393948637231203</v>
      </c>
      <c r="AK233" s="4">
        <f t="shared" si="156"/>
        <v>0.21097259161117732</v>
      </c>
      <c r="AL233" s="4">
        <f t="shared" si="156"/>
        <v>0.15253917653798199</v>
      </c>
      <c r="AM233" s="4">
        <f t="shared" si="156"/>
        <v>0.10795188737709993</v>
      </c>
      <c r="AN233" s="4">
        <f t="shared" si="156"/>
        <v>7.5176653938091809E-2</v>
      </c>
      <c r="AO233" s="4">
        <f t="shared" si="156"/>
        <v>5.1742836177502194E-2</v>
      </c>
      <c r="AP233" s="4">
        <f t="shared" si="156"/>
        <v>3.5319190625345942E-2</v>
      </c>
      <c r="AQ233" s="4">
        <f t="shared" si="156"/>
        <v>2.3969442072658165E-2</v>
      </c>
      <c r="AR233" s="4">
        <f t="shared" si="156"/>
        <v>1.6202243558389728E-2</v>
      </c>
    </row>
    <row r="234" spans="1:44" x14ac:dyDescent="0.25">
      <c r="A234" s="24" t="s">
        <v>67</v>
      </c>
      <c r="B234" s="78">
        <f>'Parameter Input'!$L$196</f>
        <v>0.38698275991804565</v>
      </c>
      <c r="C234" s="61">
        <f>'Parameter Input'!$M$196</f>
        <v>9.8895594201278345E-2</v>
      </c>
      <c r="D234" s="1" t="s">
        <v>68</v>
      </c>
      <c r="L234" s="54">
        <f>'Parameter Input'!$O$196</f>
        <v>17</v>
      </c>
      <c r="M234" s="37">
        <v>0</v>
      </c>
      <c r="N234" s="37">
        <v>1</v>
      </c>
      <c r="O234" s="37">
        <f>'Parameter Input'!$P$196</f>
        <v>0.9</v>
      </c>
      <c r="P234" s="55">
        <f>'Parameter Input'!$Q$196</f>
        <v>0.4</v>
      </c>
      <c r="Q234" s="4">
        <f t="shared" si="156"/>
        <v>0.99780374543478534</v>
      </c>
      <c r="R234" s="4">
        <f t="shared" si="156"/>
        <v>0.99685359315256394</v>
      </c>
      <c r="S234" s="4">
        <f t="shared" si="156"/>
        <v>0.99549347132349975</v>
      </c>
      <c r="T234" s="4">
        <f t="shared" ref="T234:AI241" si="157">$N234+($M234-$N234)*((1/(1+EXP(-$P234*(T$9-$L234)))^$O234))</f>
        <v>0.99354772139898062</v>
      </c>
      <c r="U234" s="4">
        <f t="shared" si="157"/>
        <v>0.99076681540580536</v>
      </c>
      <c r="V234" s="4">
        <f t="shared" si="157"/>
        <v>0.9867978615748374</v>
      </c>
      <c r="W234" s="4">
        <f t="shared" si="157"/>
        <v>0.98114509762858249</v>
      </c>
      <c r="X234" s="4">
        <f t="shared" si="157"/>
        <v>0.97311898315872036</v>
      </c>
      <c r="Y234" s="4">
        <f t="shared" si="157"/>
        <v>0.96177484161592774</v>
      </c>
      <c r="Z234" s="4">
        <f t="shared" si="157"/>
        <v>0.94584787155511363</v>
      </c>
      <c r="AA234" s="4">
        <f t="shared" si="157"/>
        <v>0.92370360150141495</v>
      </c>
      <c r="AB234" s="4">
        <f t="shared" si="157"/>
        <v>0.89334463567658451</v>
      </c>
      <c r="AC234" s="4">
        <f t="shared" si="157"/>
        <v>0.85254543874327005</v>
      </c>
      <c r="AD234" s="4">
        <f t="shared" si="157"/>
        <v>0.79921300652623883</v>
      </c>
      <c r="AE234" s="4">
        <f t="shared" si="157"/>
        <v>0.73204982249993378</v>
      </c>
      <c r="AF234" s="4">
        <f t="shared" si="157"/>
        <v>0.65145592958786691</v>
      </c>
      <c r="AG234" s="4">
        <f t="shared" si="157"/>
        <v>0.56032247880849573</v>
      </c>
      <c r="AH234" s="4">
        <f t="shared" si="157"/>
        <v>0.46411326873185343</v>
      </c>
      <c r="AI234" s="4">
        <f t="shared" si="157"/>
        <v>0.36979727595523937</v>
      </c>
      <c r="AJ234" s="4">
        <f t="shared" ref="AJ234:AR241" si="158">$N234+($M234-$N234)*((1/(1+EXP(-$P234*(AJ$9-$L234)))^$O234))</f>
        <v>0.28393948637231203</v>
      </c>
      <c r="AK234" s="4">
        <f t="shared" si="158"/>
        <v>0.21097259161117732</v>
      </c>
      <c r="AL234" s="4">
        <f t="shared" si="158"/>
        <v>0.15253917653798199</v>
      </c>
      <c r="AM234" s="4">
        <f t="shared" si="158"/>
        <v>0.10795188737709993</v>
      </c>
      <c r="AN234" s="4">
        <f t="shared" si="158"/>
        <v>7.5176653938091809E-2</v>
      </c>
      <c r="AO234" s="4">
        <f t="shared" si="158"/>
        <v>5.1742836177502194E-2</v>
      </c>
      <c r="AP234" s="4">
        <f t="shared" si="158"/>
        <v>3.5319190625345942E-2</v>
      </c>
      <c r="AQ234" s="4">
        <f t="shared" si="158"/>
        <v>2.3969442072658165E-2</v>
      </c>
      <c r="AR234" s="4">
        <f t="shared" si="158"/>
        <v>1.6202243558389728E-2</v>
      </c>
    </row>
    <row r="235" spans="1:44" x14ac:dyDescent="0.25">
      <c r="A235" s="24" t="s">
        <v>206</v>
      </c>
      <c r="B235" s="115">
        <f>'Parameter Input'!$L$199</f>
        <v>0</v>
      </c>
      <c r="C235" s="116">
        <f>'Parameter Input'!$M$199</f>
        <v>0</v>
      </c>
      <c r="D235" s="1" t="s">
        <v>76</v>
      </c>
      <c r="L235" s="54">
        <f>'Parameter Input'!$O$199</f>
        <v>17</v>
      </c>
      <c r="M235" s="37">
        <v>0</v>
      </c>
      <c r="N235" s="37">
        <v>1</v>
      </c>
      <c r="O235" s="37">
        <f>'Parameter Input'!$P$199</f>
        <v>0.9</v>
      </c>
      <c r="P235" s="55">
        <f>'Parameter Input'!$Q$199</f>
        <v>0.4</v>
      </c>
      <c r="Q235" s="4">
        <f t="shared" ref="Q235:AR235" si="159">$N235+($M235-$N235)*((1/(1+EXP(-$P235*(Q$9-$L235)))^$O235))</f>
        <v>0.99780374543478534</v>
      </c>
      <c r="R235" s="4">
        <f t="shared" si="159"/>
        <v>0.99685359315256394</v>
      </c>
      <c r="S235" s="4">
        <f t="shared" si="159"/>
        <v>0.99549347132349975</v>
      </c>
      <c r="T235" s="4">
        <f t="shared" si="159"/>
        <v>0.99354772139898062</v>
      </c>
      <c r="U235" s="4">
        <f t="shared" si="159"/>
        <v>0.99076681540580536</v>
      </c>
      <c r="V235" s="4">
        <f t="shared" si="159"/>
        <v>0.9867978615748374</v>
      </c>
      <c r="W235" s="4">
        <f t="shared" si="159"/>
        <v>0.98114509762858249</v>
      </c>
      <c r="X235" s="4">
        <f t="shared" si="159"/>
        <v>0.97311898315872036</v>
      </c>
      <c r="Y235" s="4">
        <f t="shared" si="159"/>
        <v>0.96177484161592774</v>
      </c>
      <c r="Z235" s="4">
        <f t="shared" si="159"/>
        <v>0.94584787155511363</v>
      </c>
      <c r="AA235" s="4">
        <f t="shared" si="159"/>
        <v>0.92370360150141495</v>
      </c>
      <c r="AB235" s="4">
        <f t="shared" si="159"/>
        <v>0.89334463567658451</v>
      </c>
      <c r="AC235" s="4">
        <f t="shared" si="159"/>
        <v>0.85254543874327005</v>
      </c>
      <c r="AD235" s="4">
        <f t="shared" si="159"/>
        <v>0.79921300652623883</v>
      </c>
      <c r="AE235" s="4">
        <f t="shared" si="159"/>
        <v>0.73204982249993378</v>
      </c>
      <c r="AF235" s="4">
        <f t="shared" si="159"/>
        <v>0.65145592958786691</v>
      </c>
      <c r="AG235" s="4">
        <f t="shared" si="159"/>
        <v>0.56032247880849573</v>
      </c>
      <c r="AH235" s="4">
        <f t="shared" si="159"/>
        <v>0.46411326873185343</v>
      </c>
      <c r="AI235" s="4">
        <f t="shared" si="159"/>
        <v>0.36979727595523937</v>
      </c>
      <c r="AJ235" s="4">
        <f t="shared" si="159"/>
        <v>0.28393948637231203</v>
      </c>
      <c r="AK235" s="4">
        <f t="shared" si="159"/>
        <v>0.21097259161117732</v>
      </c>
      <c r="AL235" s="4">
        <f t="shared" si="159"/>
        <v>0.15253917653798199</v>
      </c>
      <c r="AM235" s="4">
        <f t="shared" si="159"/>
        <v>0.10795188737709993</v>
      </c>
      <c r="AN235" s="4">
        <f t="shared" si="159"/>
        <v>7.5176653938091809E-2</v>
      </c>
      <c r="AO235" s="4">
        <f t="shared" si="159"/>
        <v>5.1742836177502194E-2</v>
      </c>
      <c r="AP235" s="4">
        <f t="shared" si="159"/>
        <v>3.5319190625345942E-2</v>
      </c>
      <c r="AQ235" s="4">
        <f t="shared" si="159"/>
        <v>2.3969442072658165E-2</v>
      </c>
      <c r="AR235" s="4">
        <f t="shared" si="159"/>
        <v>1.6202243558389728E-2</v>
      </c>
    </row>
    <row r="236" spans="1:44" x14ac:dyDescent="0.25">
      <c r="A236" s="24" t="s">
        <v>41</v>
      </c>
      <c r="B236" s="60">
        <f>'Parameter Input'!$L$193</f>
        <v>25</v>
      </c>
      <c r="C236" s="61">
        <f>'Parameter Input'!$M$193</f>
        <v>25</v>
      </c>
      <c r="D236" s="1" t="s">
        <v>42</v>
      </c>
      <c r="L236" s="54">
        <f>'Parameter Input'!$O$193</f>
        <v>17</v>
      </c>
      <c r="M236" s="37">
        <v>0</v>
      </c>
      <c r="N236" s="37">
        <v>1</v>
      </c>
      <c r="O236" s="37">
        <f>'Parameter Input'!$P$193</f>
        <v>0.9</v>
      </c>
      <c r="P236" s="55">
        <f>'Parameter Input'!$Q$193</f>
        <v>0.4</v>
      </c>
      <c r="Q236" s="4">
        <f t="shared" ref="Q236:AF241" si="160">$N236+($M236-$N236)*((1/(1+EXP(-$P236*(Q$9-$L236)))^$O236))</f>
        <v>0.99780374543478534</v>
      </c>
      <c r="R236" s="4">
        <f t="shared" si="160"/>
        <v>0.99685359315256394</v>
      </c>
      <c r="S236" s="4">
        <f t="shared" si="160"/>
        <v>0.99549347132349975</v>
      </c>
      <c r="T236" s="4">
        <f t="shared" si="160"/>
        <v>0.99354772139898062</v>
      </c>
      <c r="U236" s="4">
        <f t="shared" si="160"/>
        <v>0.99076681540580536</v>
      </c>
      <c r="V236" s="4">
        <f t="shared" si="160"/>
        <v>0.9867978615748374</v>
      </c>
      <c r="W236" s="4">
        <f t="shared" si="160"/>
        <v>0.98114509762858249</v>
      </c>
      <c r="X236" s="4">
        <f t="shared" si="160"/>
        <v>0.97311898315872036</v>
      </c>
      <c r="Y236" s="4">
        <f t="shared" si="160"/>
        <v>0.96177484161592774</v>
      </c>
      <c r="Z236" s="4">
        <f t="shared" si="160"/>
        <v>0.94584787155511363</v>
      </c>
      <c r="AA236" s="4">
        <f t="shared" si="160"/>
        <v>0.92370360150141495</v>
      </c>
      <c r="AB236" s="4">
        <f t="shared" si="160"/>
        <v>0.89334463567658451</v>
      </c>
      <c r="AC236" s="4">
        <f t="shared" si="160"/>
        <v>0.85254543874327005</v>
      </c>
      <c r="AD236" s="4">
        <f t="shared" si="160"/>
        <v>0.79921300652623883</v>
      </c>
      <c r="AE236" s="4">
        <f t="shared" si="160"/>
        <v>0.73204982249993378</v>
      </c>
      <c r="AF236" s="4">
        <f t="shared" si="160"/>
        <v>0.65145592958786691</v>
      </c>
      <c r="AG236" s="4">
        <f t="shared" si="157"/>
        <v>0.56032247880849573</v>
      </c>
      <c r="AH236" s="4">
        <f t="shared" si="157"/>
        <v>0.46411326873185343</v>
      </c>
      <c r="AI236" s="4">
        <f t="shared" si="157"/>
        <v>0.36979727595523937</v>
      </c>
      <c r="AJ236" s="4">
        <f t="shared" si="158"/>
        <v>0.28393948637231203</v>
      </c>
      <c r="AK236" s="4">
        <f t="shared" si="158"/>
        <v>0.21097259161117732</v>
      </c>
      <c r="AL236" s="4">
        <f t="shared" si="158"/>
        <v>0.15253917653798199</v>
      </c>
      <c r="AM236" s="4">
        <f t="shared" si="158"/>
        <v>0.10795188737709993</v>
      </c>
      <c r="AN236" s="4">
        <f t="shared" si="158"/>
        <v>7.5176653938091809E-2</v>
      </c>
      <c r="AO236" s="4">
        <f t="shared" si="158"/>
        <v>5.1742836177502194E-2</v>
      </c>
      <c r="AP236" s="4">
        <f t="shared" si="158"/>
        <v>3.5319190625345942E-2</v>
      </c>
      <c r="AQ236" s="4">
        <f t="shared" si="158"/>
        <v>2.3969442072658165E-2</v>
      </c>
      <c r="AR236" s="4">
        <f t="shared" si="158"/>
        <v>1.6202243558389728E-2</v>
      </c>
    </row>
    <row r="237" spans="1:44" x14ac:dyDescent="0.25">
      <c r="A237" s="24" t="s">
        <v>70</v>
      </c>
      <c r="B237" s="60">
        <f>'Parameter Input'!B172</f>
        <v>25</v>
      </c>
      <c r="C237" s="61">
        <f>'Parameter Input'!C172</f>
        <v>25</v>
      </c>
      <c r="D237" s="1" t="s">
        <v>42</v>
      </c>
      <c r="L237" s="54">
        <f>'Parameter Input'!E172</f>
        <v>17</v>
      </c>
      <c r="M237" s="37">
        <v>0</v>
      </c>
      <c r="N237" s="37">
        <v>1</v>
      </c>
      <c r="O237" s="37">
        <f>'Parameter Input'!F172</f>
        <v>0.9</v>
      </c>
      <c r="P237" s="55">
        <f>'Parameter Input'!G172</f>
        <v>0.4</v>
      </c>
      <c r="Q237" s="4">
        <f t="shared" si="160"/>
        <v>0.99780374543478534</v>
      </c>
      <c r="R237" s="4">
        <f t="shared" si="160"/>
        <v>0.99685359315256394</v>
      </c>
      <c r="S237" s="4">
        <f t="shared" si="160"/>
        <v>0.99549347132349975</v>
      </c>
      <c r="T237" s="4">
        <f t="shared" si="160"/>
        <v>0.99354772139898062</v>
      </c>
      <c r="U237" s="4">
        <f t="shared" si="160"/>
        <v>0.99076681540580536</v>
      </c>
      <c r="V237" s="4">
        <f t="shared" si="160"/>
        <v>0.9867978615748374</v>
      </c>
      <c r="W237" s="4">
        <f t="shared" si="160"/>
        <v>0.98114509762858249</v>
      </c>
      <c r="X237" s="4">
        <f t="shared" si="160"/>
        <v>0.97311898315872036</v>
      </c>
      <c r="Y237" s="4">
        <f t="shared" si="160"/>
        <v>0.96177484161592774</v>
      </c>
      <c r="Z237" s="4">
        <f t="shared" si="160"/>
        <v>0.94584787155511363</v>
      </c>
      <c r="AA237" s="4">
        <f t="shared" si="160"/>
        <v>0.92370360150141495</v>
      </c>
      <c r="AB237" s="4">
        <f t="shared" si="160"/>
        <v>0.89334463567658451</v>
      </c>
      <c r="AC237" s="4">
        <f t="shared" si="160"/>
        <v>0.85254543874327005</v>
      </c>
      <c r="AD237" s="4">
        <f t="shared" si="160"/>
        <v>0.79921300652623883</v>
      </c>
      <c r="AE237" s="4">
        <f t="shared" si="160"/>
        <v>0.73204982249993378</v>
      </c>
      <c r="AF237" s="4">
        <f t="shared" si="160"/>
        <v>0.65145592958786691</v>
      </c>
      <c r="AG237" s="4">
        <f t="shared" si="157"/>
        <v>0.56032247880849573</v>
      </c>
      <c r="AH237" s="4">
        <f t="shared" si="157"/>
        <v>0.46411326873185343</v>
      </c>
      <c r="AI237" s="4">
        <f t="shared" si="157"/>
        <v>0.36979727595523937</v>
      </c>
      <c r="AJ237" s="4">
        <f t="shared" si="158"/>
        <v>0.28393948637231203</v>
      </c>
      <c r="AK237" s="4">
        <f t="shared" si="158"/>
        <v>0.21097259161117732</v>
      </c>
      <c r="AL237" s="4">
        <f t="shared" si="158"/>
        <v>0.15253917653798199</v>
      </c>
      <c r="AM237" s="4">
        <f t="shared" si="158"/>
        <v>0.10795188737709993</v>
      </c>
      <c r="AN237" s="4">
        <f t="shared" si="158"/>
        <v>7.5176653938091809E-2</v>
      </c>
      <c r="AO237" s="4">
        <f t="shared" si="158"/>
        <v>5.1742836177502194E-2</v>
      </c>
      <c r="AP237" s="4">
        <f t="shared" si="158"/>
        <v>3.5319190625345942E-2</v>
      </c>
      <c r="AQ237" s="4">
        <f t="shared" si="158"/>
        <v>2.3969442072658165E-2</v>
      </c>
      <c r="AR237" s="4">
        <f t="shared" si="158"/>
        <v>1.6202243558389728E-2</v>
      </c>
    </row>
    <row r="238" spans="1:44" x14ac:dyDescent="0.25">
      <c r="A238" s="24" t="s">
        <v>207</v>
      </c>
      <c r="B238" s="43">
        <f>'Parameter Input'!B169</f>
        <v>9450</v>
      </c>
      <c r="C238" s="44">
        <f>'Parameter Input'!C169</f>
        <v>9450</v>
      </c>
      <c r="D238" s="1" t="s">
        <v>49</v>
      </c>
      <c r="L238" s="54">
        <f>'Parameter Input'!E169</f>
        <v>17</v>
      </c>
      <c r="M238" s="37">
        <v>0</v>
      </c>
      <c r="N238" s="37">
        <v>1</v>
      </c>
      <c r="O238" s="37">
        <f>'Parameter Input'!F169</f>
        <v>0.9</v>
      </c>
      <c r="P238" s="55">
        <f>'Parameter Input'!G169</f>
        <v>0.4</v>
      </c>
      <c r="Q238" s="4">
        <f t="shared" si="160"/>
        <v>0.99780374543478534</v>
      </c>
      <c r="R238" s="4">
        <f t="shared" si="160"/>
        <v>0.99685359315256394</v>
      </c>
      <c r="S238" s="4">
        <f t="shared" si="160"/>
        <v>0.99549347132349975</v>
      </c>
      <c r="T238" s="4">
        <f t="shared" si="160"/>
        <v>0.99354772139898062</v>
      </c>
      <c r="U238" s="4">
        <f t="shared" si="160"/>
        <v>0.99076681540580536</v>
      </c>
      <c r="V238" s="4">
        <f t="shared" si="160"/>
        <v>0.9867978615748374</v>
      </c>
      <c r="W238" s="4">
        <f t="shared" si="160"/>
        <v>0.98114509762858249</v>
      </c>
      <c r="X238" s="4">
        <f t="shared" si="160"/>
        <v>0.97311898315872036</v>
      </c>
      <c r="Y238" s="4">
        <f t="shared" si="160"/>
        <v>0.96177484161592774</v>
      </c>
      <c r="Z238" s="4">
        <f t="shared" si="160"/>
        <v>0.94584787155511363</v>
      </c>
      <c r="AA238" s="4">
        <f t="shared" si="160"/>
        <v>0.92370360150141495</v>
      </c>
      <c r="AB238" s="4">
        <f t="shared" si="160"/>
        <v>0.89334463567658451</v>
      </c>
      <c r="AC238" s="4">
        <f t="shared" si="160"/>
        <v>0.85254543874327005</v>
      </c>
      <c r="AD238" s="4">
        <f t="shared" si="160"/>
        <v>0.79921300652623883</v>
      </c>
      <c r="AE238" s="4">
        <f t="shared" si="160"/>
        <v>0.73204982249993378</v>
      </c>
      <c r="AF238" s="4">
        <f t="shared" si="160"/>
        <v>0.65145592958786691</v>
      </c>
      <c r="AG238" s="4">
        <f t="shared" si="157"/>
        <v>0.56032247880849573</v>
      </c>
      <c r="AH238" s="4">
        <f t="shared" si="157"/>
        <v>0.46411326873185343</v>
      </c>
      <c r="AI238" s="4">
        <f t="shared" si="157"/>
        <v>0.36979727595523937</v>
      </c>
      <c r="AJ238" s="4">
        <f t="shared" si="158"/>
        <v>0.28393948637231203</v>
      </c>
      <c r="AK238" s="4">
        <f t="shared" si="158"/>
        <v>0.21097259161117732</v>
      </c>
      <c r="AL238" s="4">
        <f t="shared" si="158"/>
        <v>0.15253917653798199</v>
      </c>
      <c r="AM238" s="4">
        <f t="shared" si="158"/>
        <v>0.10795188737709993</v>
      </c>
      <c r="AN238" s="4">
        <f t="shared" si="158"/>
        <v>7.5176653938091809E-2</v>
      </c>
      <c r="AO238" s="4">
        <f t="shared" si="158"/>
        <v>5.1742836177502194E-2</v>
      </c>
      <c r="AP238" s="4">
        <f t="shared" si="158"/>
        <v>3.5319190625345942E-2</v>
      </c>
      <c r="AQ238" s="4">
        <f t="shared" si="158"/>
        <v>2.3969442072658165E-2</v>
      </c>
      <c r="AR238" s="4">
        <f t="shared" si="158"/>
        <v>1.6202243558389728E-2</v>
      </c>
    </row>
    <row r="239" spans="1:44" x14ac:dyDescent="0.25">
      <c r="A239" s="24" t="s">
        <v>56</v>
      </c>
      <c r="B239" s="45">
        <f>'Parameter Input'!B170</f>
        <v>0.39</v>
      </c>
      <c r="C239" s="46">
        <f>'Parameter Input'!C170</f>
        <v>0.39</v>
      </c>
      <c r="D239" s="1" t="s">
        <v>57</v>
      </c>
      <c r="L239" s="54">
        <f>'Parameter Input'!E170</f>
        <v>17</v>
      </c>
      <c r="M239" s="37">
        <v>0</v>
      </c>
      <c r="N239" s="37">
        <v>1</v>
      </c>
      <c r="O239" s="37">
        <f>'Parameter Input'!F170</f>
        <v>0.9</v>
      </c>
      <c r="P239" s="55">
        <f>'Parameter Input'!G170</f>
        <v>0.4</v>
      </c>
      <c r="Q239" s="4">
        <f t="shared" si="160"/>
        <v>0.99780374543478534</v>
      </c>
      <c r="R239" s="4">
        <f t="shared" si="160"/>
        <v>0.99685359315256394</v>
      </c>
      <c r="S239" s="4">
        <f t="shared" si="160"/>
        <v>0.99549347132349975</v>
      </c>
      <c r="T239" s="4">
        <f t="shared" si="160"/>
        <v>0.99354772139898062</v>
      </c>
      <c r="U239" s="4">
        <f t="shared" si="160"/>
        <v>0.99076681540580536</v>
      </c>
      <c r="V239" s="4">
        <f t="shared" si="160"/>
        <v>0.9867978615748374</v>
      </c>
      <c r="W239" s="4">
        <f t="shared" si="160"/>
        <v>0.98114509762858249</v>
      </c>
      <c r="X239" s="4">
        <f t="shared" si="160"/>
        <v>0.97311898315872036</v>
      </c>
      <c r="Y239" s="4">
        <f t="shared" si="160"/>
        <v>0.96177484161592774</v>
      </c>
      <c r="Z239" s="4">
        <f t="shared" si="160"/>
        <v>0.94584787155511363</v>
      </c>
      <c r="AA239" s="4">
        <f t="shared" si="160"/>
        <v>0.92370360150141495</v>
      </c>
      <c r="AB239" s="4">
        <f t="shared" si="160"/>
        <v>0.89334463567658451</v>
      </c>
      <c r="AC239" s="4">
        <f t="shared" si="160"/>
        <v>0.85254543874327005</v>
      </c>
      <c r="AD239" s="4">
        <f t="shared" si="160"/>
        <v>0.79921300652623883</v>
      </c>
      <c r="AE239" s="4">
        <f t="shared" si="160"/>
        <v>0.73204982249993378</v>
      </c>
      <c r="AF239" s="4">
        <f t="shared" si="160"/>
        <v>0.65145592958786691</v>
      </c>
      <c r="AG239" s="4">
        <f t="shared" si="157"/>
        <v>0.56032247880849573</v>
      </c>
      <c r="AH239" s="4">
        <f t="shared" si="157"/>
        <v>0.46411326873185343</v>
      </c>
      <c r="AI239" s="4">
        <f t="shared" si="157"/>
        <v>0.36979727595523937</v>
      </c>
      <c r="AJ239" s="4">
        <f t="shared" si="158"/>
        <v>0.28393948637231203</v>
      </c>
      <c r="AK239" s="4">
        <f t="shared" si="158"/>
        <v>0.21097259161117732</v>
      </c>
      <c r="AL239" s="4">
        <f t="shared" si="158"/>
        <v>0.15253917653798199</v>
      </c>
      <c r="AM239" s="4">
        <f t="shared" si="158"/>
        <v>0.10795188737709993</v>
      </c>
      <c r="AN239" s="4">
        <f t="shared" si="158"/>
        <v>7.5176653938091809E-2</v>
      </c>
      <c r="AO239" s="4">
        <f t="shared" si="158"/>
        <v>5.1742836177502194E-2</v>
      </c>
      <c r="AP239" s="4">
        <f t="shared" si="158"/>
        <v>3.5319190625345942E-2</v>
      </c>
      <c r="AQ239" s="4">
        <f t="shared" si="158"/>
        <v>2.3969442072658165E-2</v>
      </c>
      <c r="AR239" s="4">
        <f t="shared" si="158"/>
        <v>1.6202243558389728E-2</v>
      </c>
    </row>
    <row r="240" spans="1:44" x14ac:dyDescent="0.25">
      <c r="A240" s="24" t="s">
        <v>73</v>
      </c>
      <c r="B240" s="45">
        <f>'Parameter Input'!$L$197</f>
        <v>0.04</v>
      </c>
      <c r="C240" s="46">
        <f>'Parameter Input'!$M$197</f>
        <v>0.04</v>
      </c>
      <c r="D240" s="1" t="s">
        <v>57</v>
      </c>
      <c r="L240" s="54">
        <f>'Parameter Input'!$O$197</f>
        <v>17</v>
      </c>
      <c r="M240" s="37">
        <v>0</v>
      </c>
      <c r="N240" s="37">
        <v>1</v>
      </c>
      <c r="O240" s="37">
        <f>'Parameter Input'!$P$197</f>
        <v>0.9</v>
      </c>
      <c r="P240" s="55">
        <f>'Parameter Input'!$Q$197</f>
        <v>0.4</v>
      </c>
      <c r="Q240" s="4">
        <f t="shared" si="160"/>
        <v>0.99780374543478534</v>
      </c>
      <c r="R240" s="4">
        <f t="shared" si="160"/>
        <v>0.99685359315256394</v>
      </c>
      <c r="S240" s="4">
        <f t="shared" si="160"/>
        <v>0.99549347132349975</v>
      </c>
      <c r="T240" s="4">
        <f t="shared" si="160"/>
        <v>0.99354772139898062</v>
      </c>
      <c r="U240" s="4">
        <f t="shared" si="160"/>
        <v>0.99076681540580536</v>
      </c>
      <c r="V240" s="4">
        <f t="shared" si="160"/>
        <v>0.9867978615748374</v>
      </c>
      <c r="W240" s="4">
        <f t="shared" si="160"/>
        <v>0.98114509762858249</v>
      </c>
      <c r="X240" s="4">
        <f t="shared" si="160"/>
        <v>0.97311898315872036</v>
      </c>
      <c r="Y240" s="4">
        <f t="shared" si="160"/>
        <v>0.96177484161592774</v>
      </c>
      <c r="Z240" s="4">
        <f t="shared" si="160"/>
        <v>0.94584787155511363</v>
      </c>
      <c r="AA240" s="4">
        <f t="shared" si="160"/>
        <v>0.92370360150141495</v>
      </c>
      <c r="AB240" s="4">
        <f t="shared" si="160"/>
        <v>0.89334463567658451</v>
      </c>
      <c r="AC240" s="4">
        <f t="shared" si="160"/>
        <v>0.85254543874327005</v>
      </c>
      <c r="AD240" s="4">
        <f t="shared" si="160"/>
        <v>0.79921300652623883</v>
      </c>
      <c r="AE240" s="4">
        <f t="shared" si="160"/>
        <v>0.73204982249993378</v>
      </c>
      <c r="AF240" s="4">
        <f t="shared" si="160"/>
        <v>0.65145592958786691</v>
      </c>
      <c r="AG240" s="4">
        <f t="shared" si="157"/>
        <v>0.56032247880849573</v>
      </c>
      <c r="AH240" s="4">
        <f t="shared" si="157"/>
        <v>0.46411326873185343</v>
      </c>
      <c r="AI240" s="4">
        <f t="shared" si="157"/>
        <v>0.36979727595523937</v>
      </c>
      <c r="AJ240" s="4">
        <f t="shared" si="158"/>
        <v>0.28393948637231203</v>
      </c>
      <c r="AK240" s="4">
        <f t="shared" si="158"/>
        <v>0.21097259161117732</v>
      </c>
      <c r="AL240" s="4">
        <f t="shared" si="158"/>
        <v>0.15253917653798199</v>
      </c>
      <c r="AM240" s="4">
        <f t="shared" si="158"/>
        <v>0.10795188737709993</v>
      </c>
      <c r="AN240" s="4">
        <f t="shared" si="158"/>
        <v>7.5176653938091809E-2</v>
      </c>
      <c r="AO240" s="4">
        <f t="shared" si="158"/>
        <v>5.1742836177502194E-2</v>
      </c>
      <c r="AP240" s="4">
        <f t="shared" si="158"/>
        <v>3.5319190625345942E-2</v>
      </c>
      <c r="AQ240" s="4">
        <f t="shared" si="158"/>
        <v>2.3969442072658165E-2</v>
      </c>
      <c r="AR240" s="4">
        <f t="shared" si="158"/>
        <v>1.6202243558389728E-2</v>
      </c>
    </row>
    <row r="241" spans="1:44" ht="15.75" thickBot="1" x14ac:dyDescent="0.3">
      <c r="A241" s="24" t="s">
        <v>64</v>
      </c>
      <c r="B241" s="49">
        <f>'Parameter Input'!B171</f>
        <v>120000</v>
      </c>
      <c r="C241" s="50">
        <f>'Parameter Input'!C171</f>
        <v>120000</v>
      </c>
      <c r="D241" s="1" t="s">
        <v>65</v>
      </c>
      <c r="L241" s="56">
        <f>'Parameter Input'!E171</f>
        <v>17</v>
      </c>
      <c r="M241" s="57">
        <v>0</v>
      </c>
      <c r="N241" s="57">
        <v>1</v>
      </c>
      <c r="O241" s="57">
        <f>'Parameter Input'!F171</f>
        <v>0.9</v>
      </c>
      <c r="P241" s="58">
        <f>'Parameter Input'!G171</f>
        <v>0.4</v>
      </c>
      <c r="Q241" s="4">
        <f t="shared" si="160"/>
        <v>0.99780374543478534</v>
      </c>
      <c r="R241" s="4">
        <f t="shared" si="160"/>
        <v>0.99685359315256394</v>
      </c>
      <c r="S241" s="4">
        <f t="shared" si="160"/>
        <v>0.99549347132349975</v>
      </c>
      <c r="T241" s="4">
        <f t="shared" si="160"/>
        <v>0.99354772139898062</v>
      </c>
      <c r="U241" s="4">
        <f t="shared" si="160"/>
        <v>0.99076681540580536</v>
      </c>
      <c r="V241" s="4">
        <f t="shared" si="160"/>
        <v>0.9867978615748374</v>
      </c>
      <c r="W241" s="4">
        <f t="shared" si="160"/>
        <v>0.98114509762858249</v>
      </c>
      <c r="X241" s="4">
        <f t="shared" si="160"/>
        <v>0.97311898315872036</v>
      </c>
      <c r="Y241" s="4">
        <f t="shared" si="160"/>
        <v>0.96177484161592774</v>
      </c>
      <c r="Z241" s="4">
        <f t="shared" si="160"/>
        <v>0.94584787155511363</v>
      </c>
      <c r="AA241" s="4">
        <f t="shared" si="160"/>
        <v>0.92370360150141495</v>
      </c>
      <c r="AB241" s="4">
        <f t="shared" si="160"/>
        <v>0.89334463567658451</v>
      </c>
      <c r="AC241" s="4">
        <f t="shared" si="160"/>
        <v>0.85254543874327005</v>
      </c>
      <c r="AD241" s="4">
        <f t="shared" si="160"/>
        <v>0.79921300652623883</v>
      </c>
      <c r="AE241" s="4">
        <f t="shared" si="160"/>
        <v>0.73204982249993378</v>
      </c>
      <c r="AF241" s="4">
        <f t="shared" si="160"/>
        <v>0.65145592958786691</v>
      </c>
      <c r="AG241" s="4">
        <f t="shared" si="157"/>
        <v>0.56032247880849573</v>
      </c>
      <c r="AH241" s="4">
        <f t="shared" si="157"/>
        <v>0.46411326873185343</v>
      </c>
      <c r="AI241" s="4">
        <f t="shared" si="157"/>
        <v>0.36979727595523937</v>
      </c>
      <c r="AJ241" s="4">
        <f t="shared" si="158"/>
        <v>0.28393948637231203</v>
      </c>
      <c r="AK241" s="4">
        <f t="shared" si="158"/>
        <v>0.21097259161117732</v>
      </c>
      <c r="AL241" s="4">
        <f t="shared" si="158"/>
        <v>0.15253917653798199</v>
      </c>
      <c r="AM241" s="4">
        <f t="shared" si="158"/>
        <v>0.10795188737709993</v>
      </c>
      <c r="AN241" s="4">
        <f t="shared" si="158"/>
        <v>7.5176653938091809E-2</v>
      </c>
      <c r="AO241" s="4">
        <f t="shared" si="158"/>
        <v>5.1742836177502194E-2</v>
      </c>
      <c r="AP241" s="4">
        <f t="shared" si="158"/>
        <v>3.5319190625345942E-2</v>
      </c>
      <c r="AQ241" s="4">
        <f t="shared" si="158"/>
        <v>2.3969442072658165E-2</v>
      </c>
      <c r="AR241" s="4">
        <f t="shared" si="158"/>
        <v>1.6202243558389728E-2</v>
      </c>
    </row>
    <row r="242" spans="1:44" x14ac:dyDescent="0.25">
      <c r="A242" s="25"/>
      <c r="B242" s="40"/>
    </row>
    <row r="243" spans="1:44" ht="15.75" thickBot="1" x14ac:dyDescent="0.3"/>
    <row r="244" spans="1:44" ht="15.75" thickBot="1" x14ac:dyDescent="0.3">
      <c r="A244" s="26" t="s">
        <v>208</v>
      </c>
      <c r="B244" s="27">
        <v>2023</v>
      </c>
      <c r="C244" s="27">
        <v>2024</v>
      </c>
      <c r="D244" s="27">
        <v>2025</v>
      </c>
      <c r="E244" s="27">
        <v>2026</v>
      </c>
      <c r="F244" s="27">
        <v>2027</v>
      </c>
      <c r="G244" s="27">
        <v>2028</v>
      </c>
      <c r="H244" s="27">
        <v>2029</v>
      </c>
      <c r="I244" s="27">
        <v>2030</v>
      </c>
      <c r="J244" s="27">
        <v>2031</v>
      </c>
      <c r="K244" s="27">
        <v>2032</v>
      </c>
      <c r="L244" s="27">
        <v>2033</v>
      </c>
      <c r="M244" s="27">
        <v>2034</v>
      </c>
      <c r="N244" s="27">
        <v>2035</v>
      </c>
      <c r="O244" s="27">
        <v>2036</v>
      </c>
      <c r="P244" s="27">
        <v>2037</v>
      </c>
      <c r="Q244" s="27">
        <v>2038</v>
      </c>
      <c r="R244" s="27">
        <v>2039</v>
      </c>
      <c r="S244" s="27">
        <v>2040</v>
      </c>
      <c r="T244" s="27">
        <v>2041</v>
      </c>
      <c r="U244" s="27">
        <v>2042</v>
      </c>
      <c r="V244" s="27">
        <v>2043</v>
      </c>
      <c r="W244" s="27">
        <v>2044</v>
      </c>
      <c r="X244" s="27">
        <v>2045</v>
      </c>
      <c r="Y244" s="27">
        <v>2046</v>
      </c>
      <c r="Z244" s="27">
        <v>2047</v>
      </c>
      <c r="AA244" s="27">
        <v>2048</v>
      </c>
      <c r="AB244" s="27">
        <v>2049</v>
      </c>
      <c r="AC244" s="28">
        <v>2050</v>
      </c>
    </row>
    <row r="245" spans="1:44" x14ac:dyDescent="0.25">
      <c r="A245" s="29" t="str">
        <f t="shared" ref="A245:A254" si="161">A225</f>
        <v>Capex vehicle</v>
      </c>
      <c r="B245" s="62">
        <f t="shared" ref="B245:B254" si="162">$B225+($C225-$B225)*(1-Q225)</f>
        <v>19490116.854456533</v>
      </c>
      <c r="C245" s="62">
        <f t="shared" ref="C245:C254" si="163">$B225+($C225-$B225)*(1-R225)</f>
        <v>19485841.169186536</v>
      </c>
      <c r="D245" s="62">
        <f t="shared" ref="D245:D254" si="164">$B225+($C225-$B225)*(1-S225)</f>
        <v>19479720.62095575</v>
      </c>
      <c r="E245" s="62">
        <f t="shared" ref="E245:E254" si="165">$B225+($C225-$B225)*(1-T225)</f>
        <v>19470964.746295411</v>
      </c>
      <c r="F245" s="62">
        <f t="shared" ref="F245:F254" si="166">$B225+($C225-$B225)*(1-U225)</f>
        <v>19458450.669326123</v>
      </c>
      <c r="G245" s="62">
        <f t="shared" ref="G245:G254" si="167">$B225+($C225-$B225)*(1-V225)</f>
        <v>19440590.37708677</v>
      </c>
      <c r="H245" s="62">
        <f t="shared" ref="H245:H254" si="168">$B225+($C225-$B225)*(1-W225)</f>
        <v>19415152.939328622</v>
      </c>
      <c r="I245" s="62">
        <f t="shared" ref="I245:I254" si="169">$B225+($C225-$B225)*(1-X225)</f>
        <v>19379035.42421424</v>
      </c>
      <c r="J245" s="62">
        <f t="shared" ref="J245:J254" si="170">$B225+($C225-$B225)*(1-Y225)</f>
        <v>19327986.787271675</v>
      </c>
      <c r="K245" s="62">
        <f t="shared" ref="K245:K254" si="171">$B225+($C225-$B225)*(1-Z225)</f>
        <v>19256315.421998013</v>
      </c>
      <c r="L245" s="62">
        <f t="shared" ref="L245:L254" si="172">$B225+($C225-$B225)*(1-AA225)</f>
        <v>19156666.206756368</v>
      </c>
      <c r="M245" s="62">
        <f t="shared" ref="M245:M254" si="173">$B225+($C225-$B225)*(1-AB225)</f>
        <v>19020050.860544629</v>
      </c>
      <c r="N245" s="62">
        <f t="shared" ref="N245:N254" si="174">$B225+($C225-$B225)*(1-AC225)</f>
        <v>18836454.474344715</v>
      </c>
      <c r="O245" s="62">
        <f t="shared" ref="O245:O254" si="175">$B225+($C225-$B225)*(1-AD225)</f>
        <v>18596458.529368076</v>
      </c>
      <c r="P245" s="62">
        <f t="shared" ref="P245:P254" si="176">$B225+($C225-$B225)*(1-AE225)</f>
        <v>18294224.201249704</v>
      </c>
      <c r="Q245" s="62">
        <f t="shared" ref="Q245:Q254" si="177">$B225+($C225-$B225)*(1-AF225)</f>
        <v>17931551.6831454</v>
      </c>
      <c r="R245" s="62">
        <f t="shared" ref="R245:R254" si="178">$B225+($C225-$B225)*(1-AG225)</f>
        <v>17521451.154638231</v>
      </c>
      <c r="S245" s="62">
        <f t="shared" ref="S245:S254" si="179">$B225+($C225-$B225)*(1-AH225)</f>
        <v>17088509.709293339</v>
      </c>
      <c r="T245" s="62">
        <f t="shared" ref="T245:T254" si="180">$B225+($C225-$B225)*(1-AI225)</f>
        <v>16664087.741798578</v>
      </c>
      <c r="U245" s="62">
        <f t="shared" ref="U245:U254" si="181">$B225+($C225-$B225)*(1-AJ225)</f>
        <v>16277727.688675404</v>
      </c>
      <c r="V245" s="62">
        <f t="shared" ref="V245:V254" si="182">$B225+($C225-$B225)*(1-AK225)</f>
        <v>15949376.662250299</v>
      </c>
      <c r="W245" s="62">
        <f t="shared" ref="W245:W254" si="183">$B225+($C225-$B225)*(1-AL225)</f>
        <v>15686426.294420918</v>
      </c>
      <c r="X245" s="62">
        <f t="shared" ref="X245:X254" si="184">$B225+($C225-$B225)*(1-AM225)</f>
        <v>15485783.493196949</v>
      </c>
      <c r="Y245" s="62">
        <f t="shared" ref="Y245:Y254" si="185">$B225+($C225-$B225)*(1-AN225)</f>
        <v>15338294.942721413</v>
      </c>
      <c r="Z245" s="62">
        <f t="shared" ref="Z245:Z254" si="186">$B225+($C225-$B225)*(1-AO225)</f>
        <v>15232842.76279876</v>
      </c>
      <c r="AA245" s="62">
        <f t="shared" ref="AA245:AA254" si="187">$B225+($C225-$B225)*(1-AP225)</f>
        <v>15158936.357814057</v>
      </c>
      <c r="AB245" s="62">
        <f t="shared" ref="AB245:AB254" si="188">$B225+($C225-$B225)*(1-AQ225)</f>
        <v>15107862.489326961</v>
      </c>
      <c r="AC245" s="62">
        <f t="shared" ref="AC245:AC254" si="189">$B225+($C225-$B225)*(1-AR225)</f>
        <v>15072910.096012753</v>
      </c>
    </row>
    <row r="246" spans="1:44" x14ac:dyDescent="0.25">
      <c r="A246" s="30" t="str">
        <f t="shared" si="161"/>
        <v>Residual value (vehicle)</v>
      </c>
      <c r="B246" s="62">
        <f t="shared" si="162"/>
        <v>-976153.03364673769</v>
      </c>
      <c r="C246" s="62">
        <f t="shared" si="163"/>
        <v>-976651.86359490396</v>
      </c>
      <c r="D246" s="62">
        <f t="shared" si="164"/>
        <v>-977365.92755516258</v>
      </c>
      <c r="E246" s="62">
        <f t="shared" si="165"/>
        <v>-978387.4462655352</v>
      </c>
      <c r="F246" s="62">
        <f t="shared" si="166"/>
        <v>-979847.4219119522</v>
      </c>
      <c r="G246" s="62">
        <f t="shared" si="167"/>
        <v>-981931.12267321034</v>
      </c>
      <c r="H246" s="62">
        <f t="shared" si="168"/>
        <v>-984898.82374499424</v>
      </c>
      <c r="I246" s="62">
        <f t="shared" si="169"/>
        <v>-989112.53384167177</v>
      </c>
      <c r="J246" s="62">
        <f t="shared" si="170"/>
        <v>-995068.20815163793</v>
      </c>
      <c r="K246" s="62">
        <f t="shared" si="171"/>
        <v>-1003429.8674335653</v>
      </c>
      <c r="L246" s="62">
        <f t="shared" si="172"/>
        <v>-1015055.6092117572</v>
      </c>
      <c r="M246" s="62">
        <f t="shared" si="173"/>
        <v>-1030994.0662697931</v>
      </c>
      <c r="N246" s="62">
        <f t="shared" si="174"/>
        <v>-1052413.6446597832</v>
      </c>
      <c r="O246" s="62">
        <f t="shared" si="175"/>
        <v>-1080413.1715737246</v>
      </c>
      <c r="P246" s="62">
        <f t="shared" si="176"/>
        <v>-1115673.8431875347</v>
      </c>
      <c r="Q246" s="62">
        <f t="shared" si="177"/>
        <v>-1157985.6369663698</v>
      </c>
      <c r="R246" s="62">
        <f t="shared" si="178"/>
        <v>-1205830.6986255397</v>
      </c>
      <c r="S246" s="62">
        <f t="shared" si="179"/>
        <v>-1256340.533915777</v>
      </c>
      <c r="T246" s="62">
        <f t="shared" si="180"/>
        <v>-1305856.4301234994</v>
      </c>
      <c r="U246" s="62">
        <f t="shared" si="181"/>
        <v>-1350931.7696545362</v>
      </c>
      <c r="V246" s="62">
        <f t="shared" si="182"/>
        <v>-1389239.389404132</v>
      </c>
      <c r="W246" s="62">
        <f t="shared" si="183"/>
        <v>-1419916.9323175594</v>
      </c>
      <c r="X246" s="62">
        <f t="shared" si="184"/>
        <v>-1443325.2591270225</v>
      </c>
      <c r="Y246" s="62">
        <f t="shared" si="185"/>
        <v>-1460532.2566825019</v>
      </c>
      <c r="Z246" s="62">
        <f t="shared" si="186"/>
        <v>-1472835.0110068114</v>
      </c>
      <c r="AA246" s="62">
        <f t="shared" si="187"/>
        <v>-1481457.4249216933</v>
      </c>
      <c r="AB246" s="62">
        <f t="shared" si="188"/>
        <v>-1487416.0429118546</v>
      </c>
      <c r="AC246" s="62">
        <f t="shared" si="189"/>
        <v>-1491493.8221318454</v>
      </c>
    </row>
    <row r="247" spans="1:44" x14ac:dyDescent="0.25">
      <c r="A247" s="30" t="str">
        <f t="shared" si="161"/>
        <v>Capex costumization</v>
      </c>
      <c r="B247" s="62">
        <f t="shared" si="162"/>
        <v>1000000</v>
      </c>
      <c r="C247" s="62">
        <f t="shared" si="163"/>
        <v>1000000</v>
      </c>
      <c r="D247" s="62">
        <f t="shared" si="164"/>
        <v>1000000</v>
      </c>
      <c r="E247" s="62">
        <f t="shared" si="165"/>
        <v>1000000</v>
      </c>
      <c r="F247" s="62">
        <f t="shared" si="166"/>
        <v>1000000</v>
      </c>
      <c r="G247" s="62">
        <f t="shared" si="167"/>
        <v>1000000</v>
      </c>
      <c r="H247" s="62">
        <f t="shared" si="168"/>
        <v>1000000</v>
      </c>
      <c r="I247" s="62">
        <f t="shared" si="169"/>
        <v>1000000</v>
      </c>
      <c r="J247" s="62">
        <f t="shared" si="170"/>
        <v>1000000</v>
      </c>
      <c r="K247" s="62">
        <f t="shared" si="171"/>
        <v>1000000</v>
      </c>
      <c r="L247" s="62">
        <f t="shared" si="172"/>
        <v>1000000</v>
      </c>
      <c r="M247" s="62">
        <f t="shared" si="173"/>
        <v>1000000</v>
      </c>
      <c r="N247" s="62">
        <f t="shared" si="174"/>
        <v>1000000</v>
      </c>
      <c r="O247" s="62">
        <f t="shared" si="175"/>
        <v>1000000</v>
      </c>
      <c r="P247" s="62">
        <f t="shared" si="176"/>
        <v>1000000</v>
      </c>
      <c r="Q247" s="62">
        <f t="shared" si="177"/>
        <v>1000000</v>
      </c>
      <c r="R247" s="62">
        <f t="shared" si="178"/>
        <v>1000000</v>
      </c>
      <c r="S247" s="62">
        <f t="shared" si="179"/>
        <v>1000000</v>
      </c>
      <c r="T247" s="62">
        <f t="shared" si="180"/>
        <v>1000000</v>
      </c>
      <c r="U247" s="62">
        <f t="shared" si="181"/>
        <v>1000000</v>
      </c>
      <c r="V247" s="62">
        <f t="shared" si="182"/>
        <v>1000000</v>
      </c>
      <c r="W247" s="62">
        <f t="shared" si="183"/>
        <v>1000000</v>
      </c>
      <c r="X247" s="62">
        <f t="shared" si="184"/>
        <v>1000000</v>
      </c>
      <c r="Y247" s="62">
        <f t="shared" si="185"/>
        <v>1000000</v>
      </c>
      <c r="Z247" s="62">
        <f t="shared" si="186"/>
        <v>1000000</v>
      </c>
      <c r="AA247" s="62">
        <f t="shared" si="187"/>
        <v>1000000</v>
      </c>
      <c r="AB247" s="62">
        <f t="shared" si="188"/>
        <v>1000000</v>
      </c>
      <c r="AC247" s="62">
        <f t="shared" si="189"/>
        <v>1000000</v>
      </c>
    </row>
    <row r="248" spans="1:44" x14ac:dyDescent="0.25">
      <c r="A248" s="30" t="str">
        <f t="shared" si="161"/>
        <v>Residual value (costumization)</v>
      </c>
      <c r="B248" s="62">
        <f t="shared" si="162"/>
        <v>-100000</v>
      </c>
      <c r="C248" s="62">
        <f t="shared" si="163"/>
        <v>-100000</v>
      </c>
      <c r="D248" s="62">
        <f t="shared" si="164"/>
        <v>-100000</v>
      </c>
      <c r="E248" s="62">
        <f t="shared" si="165"/>
        <v>-100000</v>
      </c>
      <c r="F248" s="62">
        <f t="shared" si="166"/>
        <v>-100000</v>
      </c>
      <c r="G248" s="62">
        <f t="shared" si="167"/>
        <v>-100000</v>
      </c>
      <c r="H248" s="62">
        <f t="shared" si="168"/>
        <v>-100000</v>
      </c>
      <c r="I248" s="62">
        <f t="shared" si="169"/>
        <v>-100000</v>
      </c>
      <c r="J248" s="62">
        <f t="shared" si="170"/>
        <v>-100000</v>
      </c>
      <c r="K248" s="62">
        <f t="shared" si="171"/>
        <v>-100000</v>
      </c>
      <c r="L248" s="62">
        <f t="shared" si="172"/>
        <v>-100000</v>
      </c>
      <c r="M248" s="62">
        <f t="shared" si="173"/>
        <v>-100000</v>
      </c>
      <c r="N248" s="62">
        <f t="shared" si="174"/>
        <v>-100000</v>
      </c>
      <c r="O248" s="62">
        <f t="shared" si="175"/>
        <v>-100000</v>
      </c>
      <c r="P248" s="62">
        <f t="shared" si="176"/>
        <v>-100000</v>
      </c>
      <c r="Q248" s="62">
        <f t="shared" si="177"/>
        <v>-100000</v>
      </c>
      <c r="R248" s="62">
        <f t="shared" si="178"/>
        <v>-100000</v>
      </c>
      <c r="S248" s="62">
        <f t="shared" si="179"/>
        <v>-100000</v>
      </c>
      <c r="T248" s="62">
        <f t="shared" si="180"/>
        <v>-100000</v>
      </c>
      <c r="U248" s="62">
        <f t="shared" si="181"/>
        <v>-100000</v>
      </c>
      <c r="V248" s="62">
        <f t="shared" si="182"/>
        <v>-100000</v>
      </c>
      <c r="W248" s="62">
        <f t="shared" si="183"/>
        <v>-100000</v>
      </c>
      <c r="X248" s="62">
        <f t="shared" si="184"/>
        <v>-100000</v>
      </c>
      <c r="Y248" s="62">
        <f t="shared" si="185"/>
        <v>-100000</v>
      </c>
      <c r="Z248" s="62">
        <f t="shared" si="186"/>
        <v>-100000</v>
      </c>
      <c r="AA248" s="62">
        <f t="shared" si="187"/>
        <v>-100000</v>
      </c>
      <c r="AB248" s="62">
        <f t="shared" si="188"/>
        <v>-100000</v>
      </c>
      <c r="AC248" s="62">
        <f t="shared" si="189"/>
        <v>-100000</v>
      </c>
    </row>
    <row r="249" spans="1:44" x14ac:dyDescent="0.25">
      <c r="A249" s="30" t="str">
        <f t="shared" si="161"/>
        <v>WACC</v>
      </c>
      <c r="B249" s="62">
        <f t="shared" si="162"/>
        <v>0.06</v>
      </c>
      <c r="C249" s="62">
        <f t="shared" si="163"/>
        <v>0.06</v>
      </c>
      <c r="D249" s="62">
        <f t="shared" si="164"/>
        <v>0.06</v>
      </c>
      <c r="E249" s="62">
        <f t="shared" si="165"/>
        <v>0.06</v>
      </c>
      <c r="F249" s="62">
        <f t="shared" si="166"/>
        <v>0.06</v>
      </c>
      <c r="G249" s="62">
        <f t="shared" si="167"/>
        <v>0.06</v>
      </c>
      <c r="H249" s="62">
        <f t="shared" si="168"/>
        <v>0.06</v>
      </c>
      <c r="I249" s="62">
        <f t="shared" si="169"/>
        <v>0.06</v>
      </c>
      <c r="J249" s="62">
        <f t="shared" si="170"/>
        <v>0.06</v>
      </c>
      <c r="K249" s="62">
        <f t="shared" si="171"/>
        <v>0.06</v>
      </c>
      <c r="L249" s="62">
        <f t="shared" si="172"/>
        <v>0.06</v>
      </c>
      <c r="M249" s="62">
        <f t="shared" si="173"/>
        <v>0.06</v>
      </c>
      <c r="N249" s="62">
        <f t="shared" si="174"/>
        <v>0.06</v>
      </c>
      <c r="O249" s="62">
        <f t="shared" si="175"/>
        <v>0.06</v>
      </c>
      <c r="P249" s="62">
        <f t="shared" si="176"/>
        <v>0.06</v>
      </c>
      <c r="Q249" s="62">
        <f t="shared" si="177"/>
        <v>0.06</v>
      </c>
      <c r="R249" s="62">
        <f t="shared" si="178"/>
        <v>0.06</v>
      </c>
      <c r="S249" s="62">
        <f t="shared" si="179"/>
        <v>0.06</v>
      </c>
      <c r="T249" s="62">
        <f t="shared" si="180"/>
        <v>0.06</v>
      </c>
      <c r="U249" s="62">
        <f t="shared" si="181"/>
        <v>0.06</v>
      </c>
      <c r="V249" s="62">
        <f t="shared" si="182"/>
        <v>0.06</v>
      </c>
      <c r="W249" s="62">
        <f t="shared" si="183"/>
        <v>0.06</v>
      </c>
      <c r="X249" s="62">
        <f t="shared" si="184"/>
        <v>0.06</v>
      </c>
      <c r="Y249" s="62">
        <f t="shared" si="185"/>
        <v>0.06</v>
      </c>
      <c r="Z249" s="62">
        <f t="shared" si="186"/>
        <v>0.06</v>
      </c>
      <c r="AA249" s="62">
        <f t="shared" si="187"/>
        <v>0.06</v>
      </c>
      <c r="AB249" s="62">
        <f t="shared" si="188"/>
        <v>0.06</v>
      </c>
      <c r="AC249" s="62">
        <f t="shared" si="189"/>
        <v>0.06</v>
      </c>
    </row>
    <row r="250" spans="1:44" x14ac:dyDescent="0.25">
      <c r="A250" s="30" t="str">
        <f t="shared" si="161"/>
        <v>Opex fix (admin, crew, insurance)</v>
      </c>
      <c r="B250" s="62">
        <f t="shared" si="162"/>
        <v>1208235.294117647</v>
      </c>
      <c r="C250" s="62">
        <f t="shared" si="163"/>
        <v>1208235.294117647</v>
      </c>
      <c r="D250" s="62">
        <f t="shared" si="164"/>
        <v>1208235.294117647</v>
      </c>
      <c r="E250" s="62">
        <f t="shared" si="165"/>
        <v>1208235.294117647</v>
      </c>
      <c r="F250" s="62">
        <f t="shared" si="166"/>
        <v>1208235.294117647</v>
      </c>
      <c r="G250" s="62">
        <f t="shared" si="167"/>
        <v>1208235.294117647</v>
      </c>
      <c r="H250" s="62">
        <f t="shared" si="168"/>
        <v>1208235.294117647</v>
      </c>
      <c r="I250" s="62">
        <f t="shared" si="169"/>
        <v>1208235.294117647</v>
      </c>
      <c r="J250" s="62">
        <f t="shared" si="170"/>
        <v>1208235.294117647</v>
      </c>
      <c r="K250" s="62">
        <f t="shared" si="171"/>
        <v>1208235.294117647</v>
      </c>
      <c r="L250" s="62">
        <f t="shared" si="172"/>
        <v>1208235.294117647</v>
      </c>
      <c r="M250" s="62">
        <f t="shared" si="173"/>
        <v>1208235.294117647</v>
      </c>
      <c r="N250" s="62">
        <f t="shared" si="174"/>
        <v>1208235.294117647</v>
      </c>
      <c r="O250" s="62">
        <f t="shared" si="175"/>
        <v>1208235.294117647</v>
      </c>
      <c r="P250" s="62">
        <f t="shared" si="176"/>
        <v>1208235.294117647</v>
      </c>
      <c r="Q250" s="62">
        <f t="shared" si="177"/>
        <v>1208235.294117647</v>
      </c>
      <c r="R250" s="62">
        <f t="shared" si="178"/>
        <v>1208235.294117647</v>
      </c>
      <c r="S250" s="62">
        <f t="shared" si="179"/>
        <v>1208235.294117647</v>
      </c>
      <c r="T250" s="62">
        <f t="shared" si="180"/>
        <v>1208235.294117647</v>
      </c>
      <c r="U250" s="62">
        <f t="shared" si="181"/>
        <v>1208235.294117647</v>
      </c>
      <c r="V250" s="62">
        <f t="shared" si="182"/>
        <v>1208235.294117647</v>
      </c>
      <c r="W250" s="62">
        <f t="shared" si="183"/>
        <v>1208235.294117647</v>
      </c>
      <c r="X250" s="62">
        <f t="shared" si="184"/>
        <v>1208235.294117647</v>
      </c>
      <c r="Y250" s="62">
        <f t="shared" si="185"/>
        <v>1208235.294117647</v>
      </c>
      <c r="Z250" s="62">
        <f t="shared" si="186"/>
        <v>1208235.294117647</v>
      </c>
      <c r="AA250" s="62">
        <f t="shared" si="187"/>
        <v>1208235.294117647</v>
      </c>
      <c r="AB250" s="62">
        <f t="shared" si="188"/>
        <v>1208235.294117647</v>
      </c>
      <c r="AC250" s="62">
        <f t="shared" si="189"/>
        <v>1208235.294117647</v>
      </c>
    </row>
    <row r="251" spans="1:44" x14ac:dyDescent="0.25">
      <c r="A251" s="30" t="str">
        <f t="shared" si="161"/>
        <v>Opex maintenance &amp; repair</v>
      </c>
      <c r="B251" s="62">
        <f t="shared" si="162"/>
        <v>488235.29411764705</v>
      </c>
      <c r="C251" s="62">
        <f t="shared" si="163"/>
        <v>488235.29411764705</v>
      </c>
      <c r="D251" s="62">
        <f t="shared" si="164"/>
        <v>488235.29411764705</v>
      </c>
      <c r="E251" s="62">
        <f t="shared" si="165"/>
        <v>488235.29411764705</v>
      </c>
      <c r="F251" s="62">
        <f t="shared" si="166"/>
        <v>488235.29411764705</v>
      </c>
      <c r="G251" s="62">
        <f t="shared" si="167"/>
        <v>488235.29411764705</v>
      </c>
      <c r="H251" s="62">
        <f t="shared" si="168"/>
        <v>488235.29411764705</v>
      </c>
      <c r="I251" s="62">
        <f t="shared" si="169"/>
        <v>488235.29411764705</v>
      </c>
      <c r="J251" s="62">
        <f t="shared" si="170"/>
        <v>488235.29411764705</v>
      </c>
      <c r="K251" s="62">
        <f t="shared" si="171"/>
        <v>488235.29411764705</v>
      </c>
      <c r="L251" s="62">
        <f t="shared" si="172"/>
        <v>488235.29411764705</v>
      </c>
      <c r="M251" s="62">
        <f t="shared" si="173"/>
        <v>488235.29411764705</v>
      </c>
      <c r="N251" s="62">
        <f t="shared" si="174"/>
        <v>488235.29411764705</v>
      </c>
      <c r="O251" s="62">
        <f t="shared" si="175"/>
        <v>488235.29411764705</v>
      </c>
      <c r="P251" s="62">
        <f t="shared" si="176"/>
        <v>488235.29411764705</v>
      </c>
      <c r="Q251" s="62">
        <f t="shared" si="177"/>
        <v>488235.29411764705</v>
      </c>
      <c r="R251" s="62">
        <f t="shared" si="178"/>
        <v>488235.29411764705</v>
      </c>
      <c r="S251" s="62">
        <f t="shared" si="179"/>
        <v>488235.29411764705</v>
      </c>
      <c r="T251" s="62">
        <f t="shared" si="180"/>
        <v>488235.29411764705</v>
      </c>
      <c r="U251" s="62">
        <f t="shared" si="181"/>
        <v>488235.29411764705</v>
      </c>
      <c r="V251" s="62">
        <f t="shared" si="182"/>
        <v>488235.29411764705</v>
      </c>
      <c r="W251" s="62">
        <f t="shared" si="183"/>
        <v>488235.29411764705</v>
      </c>
      <c r="X251" s="62">
        <f t="shared" si="184"/>
        <v>488235.29411764705</v>
      </c>
      <c r="Y251" s="62">
        <f t="shared" si="185"/>
        <v>488235.29411764705</v>
      </c>
      <c r="Z251" s="62">
        <f t="shared" si="186"/>
        <v>488235.29411764705</v>
      </c>
      <c r="AA251" s="62">
        <f t="shared" si="187"/>
        <v>488235.29411764705</v>
      </c>
      <c r="AB251" s="62">
        <f t="shared" si="188"/>
        <v>488235.29411764705</v>
      </c>
      <c r="AC251" s="62">
        <f t="shared" si="189"/>
        <v>488235.29411764705</v>
      </c>
    </row>
    <row r="252" spans="1:44" x14ac:dyDescent="0.25">
      <c r="A252" s="30" t="str">
        <f t="shared" si="161"/>
        <v>Opex var (mode-fees)</v>
      </c>
      <c r="B252" s="62">
        <f t="shared" si="162"/>
        <v>0.81280569096848254</v>
      </c>
      <c r="C252" s="62">
        <f t="shared" si="163"/>
        <v>0.81280569096848254</v>
      </c>
      <c r="D252" s="62">
        <f t="shared" si="164"/>
        <v>0.81280569096848254</v>
      </c>
      <c r="E252" s="62">
        <f t="shared" si="165"/>
        <v>0.81280569096848254</v>
      </c>
      <c r="F252" s="62">
        <f t="shared" si="166"/>
        <v>0.81280569096848254</v>
      </c>
      <c r="G252" s="62">
        <f t="shared" si="167"/>
        <v>0.81280569096848254</v>
      </c>
      <c r="H252" s="62">
        <f t="shared" si="168"/>
        <v>0.81280569096848254</v>
      </c>
      <c r="I252" s="62">
        <f t="shared" si="169"/>
        <v>0.81280569096848254</v>
      </c>
      <c r="J252" s="62">
        <f t="shared" si="170"/>
        <v>0.81280569096848254</v>
      </c>
      <c r="K252" s="62">
        <f t="shared" si="171"/>
        <v>0.81280569096848254</v>
      </c>
      <c r="L252" s="62">
        <f t="shared" si="172"/>
        <v>0.81280569096848254</v>
      </c>
      <c r="M252" s="62">
        <f t="shared" si="173"/>
        <v>0.81280569096848254</v>
      </c>
      <c r="N252" s="62">
        <f t="shared" si="174"/>
        <v>0.81280569096848254</v>
      </c>
      <c r="O252" s="62">
        <f t="shared" si="175"/>
        <v>0.81280569096848254</v>
      </c>
      <c r="P252" s="62">
        <f t="shared" si="176"/>
        <v>0.81280569096848254</v>
      </c>
      <c r="Q252" s="62">
        <f t="shared" si="177"/>
        <v>0.81280569096848254</v>
      </c>
      <c r="R252" s="62">
        <f t="shared" si="178"/>
        <v>0.81280569096848254</v>
      </c>
      <c r="S252" s="62">
        <f t="shared" si="179"/>
        <v>0.81280569096848254</v>
      </c>
      <c r="T252" s="62">
        <f t="shared" si="180"/>
        <v>0.81280569096848254</v>
      </c>
      <c r="U252" s="62">
        <f t="shared" si="181"/>
        <v>0.81280569096848254</v>
      </c>
      <c r="V252" s="62">
        <f t="shared" si="182"/>
        <v>0.81280569096848254</v>
      </c>
      <c r="W252" s="62">
        <f t="shared" si="183"/>
        <v>0.81280569096848254</v>
      </c>
      <c r="X252" s="62">
        <f t="shared" si="184"/>
        <v>0.81280569096848254</v>
      </c>
      <c r="Y252" s="62">
        <f t="shared" si="185"/>
        <v>0.81280569096848254</v>
      </c>
      <c r="Z252" s="62">
        <f t="shared" si="186"/>
        <v>0.81280569096848254</v>
      </c>
      <c r="AA252" s="62">
        <f t="shared" si="187"/>
        <v>0.81280569096848254</v>
      </c>
      <c r="AB252" s="62">
        <f t="shared" si="188"/>
        <v>0.81280569096848254</v>
      </c>
      <c r="AC252" s="62">
        <f t="shared" si="189"/>
        <v>0.81280569096848254</v>
      </c>
    </row>
    <row r="253" spans="1:44" x14ac:dyDescent="0.25">
      <c r="A253" s="30" t="str">
        <f t="shared" si="161"/>
        <v>Fuel Economy</v>
      </c>
      <c r="B253" s="62">
        <f t="shared" si="162"/>
        <v>646.89677603543487</v>
      </c>
      <c r="C253" s="62">
        <f t="shared" si="163"/>
        <v>646.85211887817047</v>
      </c>
      <c r="D253" s="62">
        <f t="shared" si="164"/>
        <v>646.78819315220449</v>
      </c>
      <c r="E253" s="62">
        <f t="shared" si="165"/>
        <v>646.6967429057521</v>
      </c>
      <c r="F253" s="62">
        <f t="shared" si="166"/>
        <v>646.5660403240729</v>
      </c>
      <c r="G253" s="62">
        <f t="shared" si="167"/>
        <v>646.37949949401741</v>
      </c>
      <c r="H253" s="62">
        <f t="shared" si="168"/>
        <v>646.11381958854338</v>
      </c>
      <c r="I253" s="62">
        <f t="shared" si="169"/>
        <v>645.73659220845991</v>
      </c>
      <c r="J253" s="62">
        <f t="shared" si="170"/>
        <v>645.20341755594859</v>
      </c>
      <c r="K253" s="62">
        <f t="shared" si="171"/>
        <v>644.4548499630904</v>
      </c>
      <c r="L253" s="62">
        <f t="shared" si="172"/>
        <v>643.41406927056653</v>
      </c>
      <c r="M253" s="62">
        <f t="shared" si="173"/>
        <v>641.98719787679943</v>
      </c>
      <c r="N253" s="62">
        <f t="shared" si="174"/>
        <v>640.0696356209337</v>
      </c>
      <c r="O253" s="62">
        <f t="shared" si="175"/>
        <v>637.56301130673319</v>
      </c>
      <c r="P253" s="62">
        <f t="shared" si="176"/>
        <v>634.40634165749691</v>
      </c>
      <c r="Q253" s="62">
        <f t="shared" si="177"/>
        <v>630.6184286906298</v>
      </c>
      <c r="R253" s="62">
        <f t="shared" si="178"/>
        <v>626.33515650399931</v>
      </c>
      <c r="S253" s="62">
        <f t="shared" si="179"/>
        <v>621.81332363039712</v>
      </c>
      <c r="T253" s="62">
        <f t="shared" si="180"/>
        <v>617.38047196989623</v>
      </c>
      <c r="U253" s="62">
        <f t="shared" si="181"/>
        <v>613.34515585949862</v>
      </c>
      <c r="V253" s="62">
        <f t="shared" si="182"/>
        <v>609.91571180572532</v>
      </c>
      <c r="W253" s="62">
        <f t="shared" si="183"/>
        <v>607.1693412972852</v>
      </c>
      <c r="X253" s="62">
        <f t="shared" si="184"/>
        <v>605.0737387067237</v>
      </c>
      <c r="Y253" s="62">
        <f t="shared" si="185"/>
        <v>603.53330273509027</v>
      </c>
      <c r="Z253" s="62">
        <f t="shared" si="186"/>
        <v>602.43191330034256</v>
      </c>
      <c r="AA253" s="62">
        <f t="shared" si="187"/>
        <v>601.66000195939125</v>
      </c>
      <c r="AB253" s="62">
        <f t="shared" si="188"/>
        <v>601.12656377741496</v>
      </c>
      <c r="AC253" s="62">
        <f t="shared" si="189"/>
        <v>600.7615054472443</v>
      </c>
    </row>
    <row r="254" spans="1:44" x14ac:dyDescent="0.25">
      <c r="A254" s="30" t="str">
        <f t="shared" si="161"/>
        <v>Fuel Cost</v>
      </c>
      <c r="B254" s="62">
        <f t="shared" si="162"/>
        <v>0.38635004716516047</v>
      </c>
      <c r="C254" s="62">
        <f t="shared" si="163"/>
        <v>0.38607632048717594</v>
      </c>
      <c r="D254" s="62">
        <f t="shared" si="164"/>
        <v>0.38568448684441137</v>
      </c>
      <c r="E254" s="62">
        <f t="shared" si="165"/>
        <v>0.38512394126346305</v>
      </c>
      <c r="F254" s="62">
        <f t="shared" si="166"/>
        <v>0.38432279793776442</v>
      </c>
      <c r="G254" s="62">
        <f t="shared" si="167"/>
        <v>0.38317939327774014</v>
      </c>
      <c r="H254" s="62">
        <f t="shared" si="168"/>
        <v>0.38155090453399765</v>
      </c>
      <c r="I254" s="62">
        <f t="shared" si="169"/>
        <v>0.37923868396465671</v>
      </c>
      <c r="J254" s="62">
        <f t="shared" si="170"/>
        <v>0.37597058238010372</v>
      </c>
      <c r="K254" s="62">
        <f t="shared" si="171"/>
        <v>0.37138222671682802</v>
      </c>
      <c r="L254" s="62">
        <f t="shared" si="172"/>
        <v>0.36500274672019128</v>
      </c>
      <c r="M254" s="62">
        <f t="shared" si="173"/>
        <v>0.35625671830162364</v>
      </c>
      <c r="N254" s="62">
        <f t="shared" si="174"/>
        <v>0.34450299329358486</v>
      </c>
      <c r="O254" s="62">
        <f t="shared" si="175"/>
        <v>0.32913860405539874</v>
      </c>
      <c r="P254" s="62">
        <f t="shared" si="176"/>
        <v>0.30978975272874687</v>
      </c>
      <c r="Q254" s="62">
        <f t="shared" si="177"/>
        <v>0.28657168654562887</v>
      </c>
      <c r="R254" s="62">
        <f t="shared" si="178"/>
        <v>0.26031730900861128</v>
      </c>
      <c r="S254" s="62">
        <f t="shared" si="179"/>
        <v>0.23260067036178236</v>
      </c>
      <c r="T254" s="62">
        <f t="shared" si="180"/>
        <v>0.20542944332100452</v>
      </c>
      <c r="U254" s="62">
        <f t="shared" si="181"/>
        <v>0.1806949160653524</v>
      </c>
      <c r="V254" s="62">
        <f t="shared" si="182"/>
        <v>0.15967409016246348</v>
      </c>
      <c r="W254" s="62">
        <f t="shared" si="183"/>
        <v>0.14284017323087519</v>
      </c>
      <c r="X254" s="62">
        <f t="shared" si="184"/>
        <v>0.12999514746952273</v>
      </c>
      <c r="Y254" s="62">
        <f t="shared" si="185"/>
        <v>0.1205530233623735</v>
      </c>
      <c r="Z254" s="62">
        <f t="shared" si="186"/>
        <v>0.11380204122180199</v>
      </c>
      <c r="AA254" s="62">
        <f t="shared" si="187"/>
        <v>0.10907059972394451</v>
      </c>
      <c r="AB254" s="62">
        <f t="shared" si="188"/>
        <v>0.10580088283180267</v>
      </c>
      <c r="AC254" s="62">
        <f t="shared" si="189"/>
        <v>0.10356325262626759</v>
      </c>
    </row>
    <row r="255" spans="1:44" x14ac:dyDescent="0.25">
      <c r="A255" s="30" t="str">
        <f t="shared" ref="A255" si="190">A235</f>
        <v>Emission Cost</v>
      </c>
      <c r="B255" s="66">
        <f>$B235+($C235-$B235)*(1-Q235)</f>
        <v>0</v>
      </c>
      <c r="C255" s="66">
        <f t="shared" ref="C255:AC255" si="191">$B235+($C235-$B235)*(1-R235)</f>
        <v>0</v>
      </c>
      <c r="D255" s="66">
        <f t="shared" si="191"/>
        <v>0</v>
      </c>
      <c r="E255" s="66">
        <f t="shared" si="191"/>
        <v>0</v>
      </c>
      <c r="F255" s="66">
        <f t="shared" si="191"/>
        <v>0</v>
      </c>
      <c r="G255" s="66">
        <f t="shared" si="191"/>
        <v>0</v>
      </c>
      <c r="H255" s="66">
        <f t="shared" si="191"/>
        <v>0</v>
      </c>
      <c r="I255" s="66">
        <f t="shared" si="191"/>
        <v>0</v>
      </c>
      <c r="J255" s="66">
        <f t="shared" si="191"/>
        <v>0</v>
      </c>
      <c r="K255" s="66">
        <f t="shared" si="191"/>
        <v>0</v>
      </c>
      <c r="L255" s="66">
        <f t="shared" si="191"/>
        <v>0</v>
      </c>
      <c r="M255" s="66">
        <f t="shared" si="191"/>
        <v>0</v>
      </c>
      <c r="N255" s="66">
        <f t="shared" si="191"/>
        <v>0</v>
      </c>
      <c r="O255" s="66">
        <f t="shared" si="191"/>
        <v>0</v>
      </c>
      <c r="P255" s="66">
        <f t="shared" si="191"/>
        <v>0</v>
      </c>
      <c r="Q255" s="66">
        <f t="shared" si="191"/>
        <v>0</v>
      </c>
      <c r="R255" s="66">
        <f t="shared" si="191"/>
        <v>0</v>
      </c>
      <c r="S255" s="66">
        <f t="shared" si="191"/>
        <v>0</v>
      </c>
      <c r="T255" s="66">
        <f t="shared" si="191"/>
        <v>0</v>
      </c>
      <c r="U255" s="66">
        <f t="shared" si="191"/>
        <v>0</v>
      </c>
      <c r="V255" s="66">
        <f t="shared" si="191"/>
        <v>0</v>
      </c>
      <c r="W255" s="66">
        <f t="shared" si="191"/>
        <v>0</v>
      </c>
      <c r="X255" s="66">
        <f t="shared" si="191"/>
        <v>0</v>
      </c>
      <c r="Y255" s="66">
        <f t="shared" si="191"/>
        <v>0</v>
      </c>
      <c r="Z255" s="66">
        <f t="shared" si="191"/>
        <v>0</v>
      </c>
      <c r="AA255" s="66">
        <f t="shared" si="191"/>
        <v>0</v>
      </c>
      <c r="AB255" s="66">
        <f t="shared" si="191"/>
        <v>0</v>
      </c>
      <c r="AC255" s="66">
        <f t="shared" si="191"/>
        <v>0</v>
      </c>
    </row>
    <row r="256" spans="1:44" x14ac:dyDescent="0.25">
      <c r="A256" s="30" t="str">
        <f>A236</f>
        <v>Lifetime vehicle</v>
      </c>
      <c r="B256" s="62">
        <f>$B236+($C236-$B236)*(1-Q236)</f>
        <v>25</v>
      </c>
      <c r="C256" s="62">
        <f t="shared" ref="C256:L258" si="192">$B236+($C236-$B236)*(1-R236)</f>
        <v>25</v>
      </c>
      <c r="D256" s="62">
        <f t="shared" si="192"/>
        <v>25</v>
      </c>
      <c r="E256" s="62">
        <f t="shared" si="192"/>
        <v>25</v>
      </c>
      <c r="F256" s="62">
        <f t="shared" si="192"/>
        <v>25</v>
      </c>
      <c r="G256" s="62">
        <f t="shared" si="192"/>
        <v>25</v>
      </c>
      <c r="H256" s="62">
        <f t="shared" si="192"/>
        <v>25</v>
      </c>
      <c r="I256" s="62">
        <f t="shared" si="192"/>
        <v>25</v>
      </c>
      <c r="J256" s="62">
        <f t="shared" si="192"/>
        <v>25</v>
      </c>
      <c r="K256" s="62">
        <f t="shared" si="192"/>
        <v>25</v>
      </c>
      <c r="L256" s="62">
        <f t="shared" si="192"/>
        <v>25</v>
      </c>
      <c r="M256" s="62">
        <f t="shared" ref="M256:V258" si="193">$B236+($C236-$B236)*(1-AB236)</f>
        <v>25</v>
      </c>
      <c r="N256" s="62">
        <f t="shared" si="193"/>
        <v>25</v>
      </c>
      <c r="O256" s="62">
        <f t="shared" si="193"/>
        <v>25</v>
      </c>
      <c r="P256" s="62">
        <f t="shared" si="193"/>
        <v>25</v>
      </c>
      <c r="Q256" s="62">
        <f t="shared" si="193"/>
        <v>25</v>
      </c>
      <c r="R256" s="62">
        <f t="shared" si="193"/>
        <v>25</v>
      </c>
      <c r="S256" s="62">
        <f t="shared" si="193"/>
        <v>25</v>
      </c>
      <c r="T256" s="62">
        <f t="shared" si="193"/>
        <v>25</v>
      </c>
      <c r="U256" s="62">
        <f t="shared" si="193"/>
        <v>25</v>
      </c>
      <c r="V256" s="62">
        <f t="shared" si="193"/>
        <v>25</v>
      </c>
      <c r="W256" s="62">
        <f t="shared" ref="W256:AC258" si="194">$B236+($C236-$B236)*(1-AL236)</f>
        <v>25</v>
      </c>
      <c r="X256" s="62">
        <f t="shared" si="194"/>
        <v>25</v>
      </c>
      <c r="Y256" s="62">
        <f t="shared" si="194"/>
        <v>25</v>
      </c>
      <c r="Z256" s="62">
        <f t="shared" si="194"/>
        <v>25</v>
      </c>
      <c r="AA256" s="62">
        <f t="shared" si="194"/>
        <v>25</v>
      </c>
      <c r="AB256" s="62">
        <f t="shared" si="194"/>
        <v>25</v>
      </c>
      <c r="AC256" s="62">
        <f t="shared" si="194"/>
        <v>25</v>
      </c>
    </row>
    <row r="257" spans="1:29" x14ac:dyDescent="0.25">
      <c r="A257" s="30" t="str">
        <f>A237</f>
        <v>Lifetime costumization</v>
      </c>
      <c r="B257" s="62">
        <f>$B237+($C237-$B237)*(1-Q237)</f>
        <v>25</v>
      </c>
      <c r="C257" s="62">
        <f t="shared" si="192"/>
        <v>25</v>
      </c>
      <c r="D257" s="62">
        <f t="shared" si="192"/>
        <v>25</v>
      </c>
      <c r="E257" s="62">
        <f t="shared" si="192"/>
        <v>25</v>
      </c>
      <c r="F257" s="62">
        <f t="shared" si="192"/>
        <v>25</v>
      </c>
      <c r="G257" s="62">
        <f t="shared" si="192"/>
        <v>25</v>
      </c>
      <c r="H257" s="62">
        <f t="shared" si="192"/>
        <v>25</v>
      </c>
      <c r="I257" s="62">
        <f t="shared" si="192"/>
        <v>25</v>
      </c>
      <c r="J257" s="62">
        <f t="shared" si="192"/>
        <v>25</v>
      </c>
      <c r="K257" s="62">
        <f t="shared" si="192"/>
        <v>25</v>
      </c>
      <c r="L257" s="62">
        <f t="shared" si="192"/>
        <v>25</v>
      </c>
      <c r="M257" s="62">
        <f t="shared" si="193"/>
        <v>25</v>
      </c>
      <c r="N257" s="62">
        <f t="shared" si="193"/>
        <v>25</v>
      </c>
      <c r="O257" s="62">
        <f t="shared" si="193"/>
        <v>25</v>
      </c>
      <c r="P257" s="62">
        <f t="shared" si="193"/>
        <v>25</v>
      </c>
      <c r="Q257" s="62">
        <f t="shared" si="193"/>
        <v>25</v>
      </c>
      <c r="R257" s="62">
        <f t="shared" si="193"/>
        <v>25</v>
      </c>
      <c r="S257" s="62">
        <f t="shared" si="193"/>
        <v>25</v>
      </c>
      <c r="T257" s="62">
        <f t="shared" si="193"/>
        <v>25</v>
      </c>
      <c r="U257" s="62">
        <f t="shared" si="193"/>
        <v>25</v>
      </c>
      <c r="V257" s="62">
        <f t="shared" si="193"/>
        <v>25</v>
      </c>
      <c r="W257" s="62">
        <f t="shared" si="194"/>
        <v>25</v>
      </c>
      <c r="X257" s="62">
        <f t="shared" si="194"/>
        <v>25</v>
      </c>
      <c r="Y257" s="62">
        <f t="shared" si="194"/>
        <v>25</v>
      </c>
      <c r="Z257" s="62">
        <f t="shared" si="194"/>
        <v>25</v>
      </c>
      <c r="AA257" s="62">
        <f t="shared" si="194"/>
        <v>25</v>
      </c>
      <c r="AB257" s="62">
        <f t="shared" si="194"/>
        <v>25</v>
      </c>
      <c r="AC257" s="62">
        <f t="shared" si="194"/>
        <v>25</v>
      </c>
    </row>
    <row r="258" spans="1:29" x14ac:dyDescent="0.25">
      <c r="A258" s="30" t="str">
        <f>A238</f>
        <v>Tonnage .</v>
      </c>
      <c r="B258" s="62">
        <f>$B238+($C238-$B238)*(1-Q238)</f>
        <v>9450</v>
      </c>
      <c r="C258" s="62">
        <f t="shared" si="192"/>
        <v>9450</v>
      </c>
      <c r="D258" s="62">
        <f t="shared" si="192"/>
        <v>9450</v>
      </c>
      <c r="E258" s="62">
        <f t="shared" si="192"/>
        <v>9450</v>
      </c>
      <c r="F258" s="62">
        <f t="shared" si="192"/>
        <v>9450</v>
      </c>
      <c r="G258" s="62">
        <f t="shared" si="192"/>
        <v>9450</v>
      </c>
      <c r="H258" s="62">
        <f t="shared" si="192"/>
        <v>9450</v>
      </c>
      <c r="I258" s="62">
        <f t="shared" si="192"/>
        <v>9450</v>
      </c>
      <c r="J258" s="62">
        <f t="shared" si="192"/>
        <v>9450</v>
      </c>
      <c r="K258" s="62">
        <f t="shared" si="192"/>
        <v>9450</v>
      </c>
      <c r="L258" s="62">
        <f t="shared" si="192"/>
        <v>9450</v>
      </c>
      <c r="M258" s="62">
        <f t="shared" si="193"/>
        <v>9450</v>
      </c>
      <c r="N258" s="62">
        <f t="shared" si="193"/>
        <v>9450</v>
      </c>
      <c r="O258" s="62">
        <f t="shared" si="193"/>
        <v>9450</v>
      </c>
      <c r="P258" s="62">
        <f t="shared" si="193"/>
        <v>9450</v>
      </c>
      <c r="Q258" s="62">
        <f t="shared" si="193"/>
        <v>9450</v>
      </c>
      <c r="R258" s="62">
        <f t="shared" si="193"/>
        <v>9450</v>
      </c>
      <c r="S258" s="62">
        <f t="shared" si="193"/>
        <v>9450</v>
      </c>
      <c r="T258" s="62">
        <f t="shared" si="193"/>
        <v>9450</v>
      </c>
      <c r="U258" s="62">
        <f t="shared" si="193"/>
        <v>9450</v>
      </c>
      <c r="V258" s="62">
        <f t="shared" si="193"/>
        <v>9450</v>
      </c>
      <c r="W258" s="62">
        <f t="shared" si="194"/>
        <v>9450</v>
      </c>
      <c r="X258" s="62">
        <f t="shared" si="194"/>
        <v>9450</v>
      </c>
      <c r="Y258" s="62">
        <f t="shared" si="194"/>
        <v>9450</v>
      </c>
      <c r="Z258" s="62">
        <f t="shared" si="194"/>
        <v>9450</v>
      </c>
      <c r="AA258" s="62">
        <f t="shared" si="194"/>
        <v>9450</v>
      </c>
      <c r="AB258" s="62">
        <f t="shared" si="194"/>
        <v>9450</v>
      </c>
      <c r="AC258" s="62">
        <f t="shared" si="194"/>
        <v>9450</v>
      </c>
    </row>
    <row r="259" spans="1:29" x14ac:dyDescent="0.25">
      <c r="A259" s="30" t="str">
        <f>A239</f>
        <v>Market failure (av. utilization)</v>
      </c>
      <c r="B259" s="62">
        <f t="shared" ref="B259:K260" si="195">($B239+($C239-$B239)*(1-Q239))*B$44</f>
        <v>3685.5</v>
      </c>
      <c r="C259" s="62">
        <f t="shared" si="195"/>
        <v>3685.5</v>
      </c>
      <c r="D259" s="62">
        <f t="shared" si="195"/>
        <v>3685.5</v>
      </c>
      <c r="E259" s="62">
        <f t="shared" si="195"/>
        <v>3685.5</v>
      </c>
      <c r="F259" s="62">
        <f t="shared" si="195"/>
        <v>3685.5</v>
      </c>
      <c r="G259" s="62">
        <f t="shared" si="195"/>
        <v>3685.5</v>
      </c>
      <c r="H259" s="62">
        <f t="shared" si="195"/>
        <v>3685.5</v>
      </c>
      <c r="I259" s="62">
        <f t="shared" si="195"/>
        <v>3685.5</v>
      </c>
      <c r="J259" s="62">
        <f t="shared" si="195"/>
        <v>3685.5</v>
      </c>
      <c r="K259" s="62">
        <f t="shared" si="195"/>
        <v>3685.5</v>
      </c>
      <c r="L259" s="62">
        <f t="shared" ref="L259:U260" si="196">($B239+($C239-$B239)*(1-AA239))*L$44</f>
        <v>3685.5</v>
      </c>
      <c r="M259" s="62">
        <f t="shared" si="196"/>
        <v>3685.5</v>
      </c>
      <c r="N259" s="62">
        <f t="shared" si="196"/>
        <v>3685.5</v>
      </c>
      <c r="O259" s="62">
        <f t="shared" si="196"/>
        <v>3685.5</v>
      </c>
      <c r="P259" s="62">
        <f t="shared" si="196"/>
        <v>3685.5</v>
      </c>
      <c r="Q259" s="62">
        <f t="shared" si="196"/>
        <v>3685.5</v>
      </c>
      <c r="R259" s="62">
        <f t="shared" si="196"/>
        <v>3685.5</v>
      </c>
      <c r="S259" s="62">
        <f t="shared" si="196"/>
        <v>3685.5</v>
      </c>
      <c r="T259" s="62">
        <f t="shared" si="196"/>
        <v>3685.5</v>
      </c>
      <c r="U259" s="62">
        <f t="shared" si="196"/>
        <v>3685.5</v>
      </c>
      <c r="V259" s="62">
        <f t="shared" ref="V259:AC260" si="197">($B239+($C239-$B239)*(1-AK239))*V$44</f>
        <v>3685.5</v>
      </c>
      <c r="W259" s="62">
        <f t="shared" si="197"/>
        <v>3685.5</v>
      </c>
      <c r="X259" s="62">
        <f t="shared" si="197"/>
        <v>3685.5</v>
      </c>
      <c r="Y259" s="62">
        <f t="shared" si="197"/>
        <v>3685.5</v>
      </c>
      <c r="Z259" s="62">
        <f t="shared" si="197"/>
        <v>3685.5</v>
      </c>
      <c r="AA259" s="62">
        <f t="shared" si="197"/>
        <v>3685.5</v>
      </c>
      <c r="AB259" s="62">
        <f t="shared" si="197"/>
        <v>3685.5</v>
      </c>
      <c r="AC259" s="62">
        <f t="shared" si="197"/>
        <v>3685.5</v>
      </c>
    </row>
    <row r="260" spans="1:29" x14ac:dyDescent="0.25">
      <c r="A260" s="30" t="s">
        <v>73</v>
      </c>
      <c r="B260" s="62">
        <f t="shared" si="195"/>
        <v>378</v>
      </c>
      <c r="C260" s="62">
        <f t="shared" si="195"/>
        <v>378</v>
      </c>
      <c r="D260" s="62">
        <f t="shared" si="195"/>
        <v>378</v>
      </c>
      <c r="E260" s="62">
        <f t="shared" si="195"/>
        <v>378</v>
      </c>
      <c r="F260" s="62">
        <f t="shared" si="195"/>
        <v>378</v>
      </c>
      <c r="G260" s="62">
        <f t="shared" si="195"/>
        <v>378</v>
      </c>
      <c r="H260" s="62">
        <f t="shared" si="195"/>
        <v>378</v>
      </c>
      <c r="I260" s="62">
        <f t="shared" si="195"/>
        <v>378</v>
      </c>
      <c r="J260" s="62">
        <f t="shared" si="195"/>
        <v>378</v>
      </c>
      <c r="K260" s="62">
        <f t="shared" si="195"/>
        <v>378</v>
      </c>
      <c r="L260" s="62">
        <f t="shared" si="196"/>
        <v>378</v>
      </c>
      <c r="M260" s="62">
        <f t="shared" si="196"/>
        <v>378</v>
      </c>
      <c r="N260" s="62">
        <f t="shared" si="196"/>
        <v>378</v>
      </c>
      <c r="O260" s="62">
        <f t="shared" si="196"/>
        <v>378</v>
      </c>
      <c r="P260" s="62">
        <f t="shared" si="196"/>
        <v>378</v>
      </c>
      <c r="Q260" s="62">
        <f t="shared" si="196"/>
        <v>378</v>
      </c>
      <c r="R260" s="62">
        <f t="shared" si="196"/>
        <v>378</v>
      </c>
      <c r="S260" s="62">
        <f t="shared" si="196"/>
        <v>378</v>
      </c>
      <c r="T260" s="62">
        <f t="shared" si="196"/>
        <v>378</v>
      </c>
      <c r="U260" s="62">
        <f t="shared" si="196"/>
        <v>378</v>
      </c>
      <c r="V260" s="62">
        <f t="shared" si="197"/>
        <v>378</v>
      </c>
      <c r="W260" s="62">
        <f t="shared" si="197"/>
        <v>378</v>
      </c>
      <c r="X260" s="62">
        <f t="shared" si="197"/>
        <v>378</v>
      </c>
      <c r="Y260" s="62">
        <f t="shared" si="197"/>
        <v>378</v>
      </c>
      <c r="Z260" s="62">
        <f t="shared" si="197"/>
        <v>378</v>
      </c>
      <c r="AA260" s="62">
        <f t="shared" si="197"/>
        <v>378</v>
      </c>
      <c r="AB260" s="62">
        <f t="shared" si="197"/>
        <v>378</v>
      </c>
      <c r="AC260" s="62">
        <f t="shared" si="197"/>
        <v>378</v>
      </c>
    </row>
    <row r="261" spans="1:29" x14ac:dyDescent="0.25">
      <c r="A261" s="30" t="str">
        <f>A241</f>
        <v>Annual Mileage</v>
      </c>
      <c r="B261" s="62">
        <f t="shared" ref="B261:AC261" si="198">$B241+($C241-$B241)*(1-Q241)</f>
        <v>120000</v>
      </c>
      <c r="C261" s="62">
        <f t="shared" si="198"/>
        <v>120000</v>
      </c>
      <c r="D261" s="62">
        <f t="shared" si="198"/>
        <v>120000</v>
      </c>
      <c r="E261" s="62">
        <f t="shared" si="198"/>
        <v>120000</v>
      </c>
      <c r="F261" s="62">
        <f t="shared" si="198"/>
        <v>120000</v>
      </c>
      <c r="G261" s="62">
        <f t="shared" si="198"/>
        <v>120000</v>
      </c>
      <c r="H261" s="62">
        <f t="shared" si="198"/>
        <v>120000</v>
      </c>
      <c r="I261" s="62">
        <f t="shared" si="198"/>
        <v>120000</v>
      </c>
      <c r="J261" s="62">
        <f t="shared" si="198"/>
        <v>120000</v>
      </c>
      <c r="K261" s="62">
        <f t="shared" si="198"/>
        <v>120000</v>
      </c>
      <c r="L261" s="62">
        <f t="shared" si="198"/>
        <v>120000</v>
      </c>
      <c r="M261" s="62">
        <f t="shared" si="198"/>
        <v>120000</v>
      </c>
      <c r="N261" s="62">
        <f t="shared" si="198"/>
        <v>120000</v>
      </c>
      <c r="O261" s="62">
        <f t="shared" si="198"/>
        <v>120000</v>
      </c>
      <c r="P261" s="62">
        <f t="shared" si="198"/>
        <v>120000</v>
      </c>
      <c r="Q261" s="62">
        <f t="shared" si="198"/>
        <v>120000</v>
      </c>
      <c r="R261" s="62">
        <f t="shared" si="198"/>
        <v>120000</v>
      </c>
      <c r="S261" s="62">
        <f t="shared" si="198"/>
        <v>120000</v>
      </c>
      <c r="T261" s="62">
        <f t="shared" si="198"/>
        <v>120000</v>
      </c>
      <c r="U261" s="62">
        <f t="shared" si="198"/>
        <v>120000</v>
      </c>
      <c r="V261" s="62">
        <f t="shared" si="198"/>
        <v>120000</v>
      </c>
      <c r="W261" s="62">
        <f t="shared" si="198"/>
        <v>120000</v>
      </c>
      <c r="X261" s="62">
        <f t="shared" si="198"/>
        <v>120000</v>
      </c>
      <c r="Y261" s="62">
        <f t="shared" si="198"/>
        <v>120000</v>
      </c>
      <c r="Z261" s="62">
        <f t="shared" si="198"/>
        <v>120000</v>
      </c>
      <c r="AA261" s="62">
        <f t="shared" si="198"/>
        <v>120000</v>
      </c>
      <c r="AB261" s="62">
        <f t="shared" si="198"/>
        <v>120000</v>
      </c>
      <c r="AC261" s="62">
        <f t="shared" si="198"/>
        <v>120000</v>
      </c>
    </row>
    <row r="262" spans="1:29" ht="15.75" thickBot="1" x14ac:dyDescent="0.3">
      <c r="AC262" s="32"/>
    </row>
    <row r="263" spans="1:29" ht="15.75" thickBot="1" x14ac:dyDescent="0.3">
      <c r="A263" s="26" t="s">
        <v>208</v>
      </c>
      <c r="B263" s="27">
        <v>2023</v>
      </c>
      <c r="C263" s="27">
        <v>2024</v>
      </c>
      <c r="D263" s="27">
        <v>2025</v>
      </c>
      <c r="E263" s="27">
        <v>2026</v>
      </c>
      <c r="F263" s="27">
        <v>2027</v>
      </c>
      <c r="G263" s="27">
        <v>2028</v>
      </c>
      <c r="H263" s="27">
        <v>2029</v>
      </c>
      <c r="I263" s="27">
        <v>2030</v>
      </c>
      <c r="J263" s="27">
        <v>2031</v>
      </c>
      <c r="K263" s="27">
        <v>2032</v>
      </c>
      <c r="L263" s="27">
        <v>2033</v>
      </c>
      <c r="M263" s="27">
        <v>2034</v>
      </c>
      <c r="N263" s="27">
        <v>2035</v>
      </c>
      <c r="O263" s="27">
        <v>2036</v>
      </c>
      <c r="P263" s="27">
        <v>2037</v>
      </c>
      <c r="Q263" s="27">
        <v>2038</v>
      </c>
      <c r="R263" s="27">
        <v>2039</v>
      </c>
      <c r="S263" s="27">
        <v>2040</v>
      </c>
      <c r="T263" s="27">
        <v>2041</v>
      </c>
      <c r="U263" s="27">
        <v>2042</v>
      </c>
      <c r="V263" s="27">
        <v>2043</v>
      </c>
      <c r="W263" s="27">
        <v>2044</v>
      </c>
      <c r="X263" s="27">
        <v>2045</v>
      </c>
      <c r="Y263" s="27">
        <v>2046</v>
      </c>
      <c r="Z263" s="27">
        <v>2047</v>
      </c>
      <c r="AA263" s="27">
        <v>2048</v>
      </c>
      <c r="AB263" s="27">
        <v>2049</v>
      </c>
      <c r="AC263" s="28">
        <v>2050</v>
      </c>
    </row>
    <row r="264" spans="1:29" x14ac:dyDescent="0.25">
      <c r="A264" s="29" t="str">
        <f>A245</f>
        <v>Capex vehicle</v>
      </c>
      <c r="B264" s="63">
        <f>((1+B249)^B256)*B249/(((1+B249)^B256)-1)*(B245)</f>
        <v>1524647.8790978624</v>
      </c>
      <c r="C264" s="63">
        <f t="shared" ref="C264:AC264" si="199">((1+C249)^C256)*C249/(((1+C249)^C256)-1)*(C245)</f>
        <v>1524313.4062710819</v>
      </c>
      <c r="D264" s="63">
        <f t="shared" si="199"/>
        <v>1523834.6158693277</v>
      </c>
      <c r="E264" s="63">
        <f t="shared" si="199"/>
        <v>1523149.6725295712</v>
      </c>
      <c r="F264" s="63">
        <f t="shared" si="199"/>
        <v>1522170.737356808</v>
      </c>
      <c r="G264" s="63">
        <f t="shared" si="199"/>
        <v>1520773.5853086114</v>
      </c>
      <c r="H264" s="63">
        <f t="shared" si="199"/>
        <v>1518783.6980330625</v>
      </c>
      <c r="I264" s="63">
        <f t="shared" si="199"/>
        <v>1515958.3433556822</v>
      </c>
      <c r="J264" s="63">
        <f t="shared" si="199"/>
        <v>1511964.9760184553</v>
      </c>
      <c r="K264" s="63">
        <f t="shared" si="199"/>
        <v>1506358.3603233036</v>
      </c>
      <c r="L264" s="63">
        <f t="shared" si="199"/>
        <v>1498563.1292425212</v>
      </c>
      <c r="M264" s="63">
        <f t="shared" si="199"/>
        <v>1487876.1590509433</v>
      </c>
      <c r="N264" s="63">
        <f t="shared" si="199"/>
        <v>1473514.0162828909</v>
      </c>
      <c r="O264" s="63">
        <f t="shared" si="199"/>
        <v>1454739.9211231149</v>
      </c>
      <c r="P264" s="63">
        <f t="shared" si="199"/>
        <v>1431097.1215033231</v>
      </c>
      <c r="Q264" s="63">
        <f t="shared" si="199"/>
        <v>1402726.440626242</v>
      </c>
      <c r="R264" s="63">
        <f t="shared" si="199"/>
        <v>1370645.6221440069</v>
      </c>
      <c r="S264" s="63">
        <f t="shared" si="199"/>
        <v>1336778.0336965974</v>
      </c>
      <c r="T264" s="63">
        <f t="shared" si="199"/>
        <v>1303576.896042286</v>
      </c>
      <c r="U264" s="63">
        <f t="shared" si="199"/>
        <v>1273353.2170381402</v>
      </c>
      <c r="V264" s="63">
        <f t="shared" si="199"/>
        <v>1247667.3938192725</v>
      </c>
      <c r="W264" s="63">
        <f t="shared" si="199"/>
        <v>1227097.6494912698</v>
      </c>
      <c r="X264" s="63">
        <f t="shared" si="199"/>
        <v>1211402.0216186012</v>
      </c>
      <c r="Y264" s="63">
        <f t="shared" si="199"/>
        <v>1199864.4763410145</v>
      </c>
      <c r="Z264" s="63">
        <f t="shared" si="199"/>
        <v>1191615.2983773351</v>
      </c>
      <c r="AA264" s="63">
        <f t="shared" si="199"/>
        <v>1185833.8428605145</v>
      </c>
      <c r="AB264" s="63">
        <f t="shared" si="199"/>
        <v>1181838.5017423639</v>
      </c>
      <c r="AC264" s="63">
        <f t="shared" si="199"/>
        <v>1179104.2907197287</v>
      </c>
    </row>
    <row r="265" spans="1:29" x14ac:dyDescent="0.25">
      <c r="A265" s="30" t="str">
        <f>A246</f>
        <v>Residual value (vehicle)</v>
      </c>
      <c r="B265" s="62">
        <f>((1+B249)^B256)*B249/(((1+B249)^B256)-1)*(B246)</f>
        <v>-76361.248295139725</v>
      </c>
      <c r="C265" s="62">
        <f t="shared" ref="C265:AC265" si="200">((1+C249)^C256)*C249/(((1+C249)^C256)-1)*(C246)</f>
        <v>-76400.270124930772</v>
      </c>
      <c r="D265" s="62">
        <f t="shared" si="200"/>
        <v>-76456.129005135459</v>
      </c>
      <c r="E265" s="62">
        <f t="shared" si="200"/>
        <v>-76536.039061440344</v>
      </c>
      <c r="F265" s="62">
        <f t="shared" si="200"/>
        <v>-76650.248164929391</v>
      </c>
      <c r="G265" s="62">
        <f t="shared" si="200"/>
        <v>-76813.249237219032</v>
      </c>
      <c r="H265" s="62">
        <f t="shared" si="200"/>
        <v>-77045.402752699738</v>
      </c>
      <c r="I265" s="62">
        <f t="shared" si="200"/>
        <v>-77375.027465060732</v>
      </c>
      <c r="J265" s="62">
        <f t="shared" si="200"/>
        <v>-77840.920321070545</v>
      </c>
      <c r="K265" s="62">
        <f t="shared" si="200"/>
        <v>-78495.025485504913</v>
      </c>
      <c r="L265" s="62">
        <f t="shared" si="200"/>
        <v>-79404.46911159619</v>
      </c>
      <c r="M265" s="62">
        <f t="shared" si="200"/>
        <v>-80651.282300613602</v>
      </c>
      <c r="N265" s="62">
        <f t="shared" si="200"/>
        <v>-82326.865623553065</v>
      </c>
      <c r="O265" s="62">
        <f t="shared" si="200"/>
        <v>-84517.176725526937</v>
      </c>
      <c r="P265" s="62">
        <f t="shared" si="200"/>
        <v>-87275.503347835998</v>
      </c>
      <c r="Q265" s="62">
        <f t="shared" si="200"/>
        <v>-90585.416116828768</v>
      </c>
      <c r="R265" s="62">
        <f t="shared" si="200"/>
        <v>-94328.178273089521</v>
      </c>
      <c r="S265" s="62">
        <f t="shared" si="200"/>
        <v>-98279.396925287292</v>
      </c>
      <c r="T265" s="62">
        <f t="shared" si="200"/>
        <v>-102152.86298495698</v>
      </c>
      <c r="U265" s="62">
        <f t="shared" si="200"/>
        <v>-105678.95886877397</v>
      </c>
      <c r="V265" s="62">
        <f t="shared" si="200"/>
        <v>-108675.63824430856</v>
      </c>
      <c r="W265" s="62">
        <f t="shared" si="200"/>
        <v>-111075.44174924218</v>
      </c>
      <c r="X265" s="62">
        <f t="shared" si="200"/>
        <v>-112906.59833438687</v>
      </c>
      <c r="Y265" s="62">
        <f t="shared" si="200"/>
        <v>-114252.64528343864</v>
      </c>
      <c r="Z265" s="62">
        <f t="shared" si="200"/>
        <v>-115215.04937920124</v>
      </c>
      <c r="AA265" s="62">
        <f t="shared" si="200"/>
        <v>-115889.55252283029</v>
      </c>
      <c r="AB265" s="62">
        <f t="shared" si="200"/>
        <v>-116355.67565328123</v>
      </c>
      <c r="AC265" s="62">
        <f t="shared" si="200"/>
        <v>-116674.66693925532</v>
      </c>
    </row>
    <row r="266" spans="1:29" x14ac:dyDescent="0.25">
      <c r="A266" s="30" t="str">
        <f>A247</f>
        <v>Capex costumization</v>
      </c>
      <c r="B266" s="62">
        <f>((1+B249)^B257)*B249/(((1+B249)^B257)-1)*(B247)</f>
        <v>78226.718212273947</v>
      </c>
      <c r="C266" s="62">
        <f t="shared" ref="C266:AC266" si="201">((1+C249)^C257)*C249/(((1+C249)^C257)-1)*(C247)</f>
        <v>78226.718212273947</v>
      </c>
      <c r="D266" s="62">
        <f t="shared" si="201"/>
        <v>78226.718212273947</v>
      </c>
      <c r="E266" s="62">
        <f t="shared" si="201"/>
        <v>78226.718212273947</v>
      </c>
      <c r="F266" s="62">
        <f t="shared" si="201"/>
        <v>78226.718212273947</v>
      </c>
      <c r="G266" s="62">
        <f t="shared" si="201"/>
        <v>78226.718212273947</v>
      </c>
      <c r="H266" s="62">
        <f t="shared" si="201"/>
        <v>78226.718212273947</v>
      </c>
      <c r="I266" s="62">
        <f t="shared" si="201"/>
        <v>78226.718212273947</v>
      </c>
      <c r="J266" s="62">
        <f t="shared" si="201"/>
        <v>78226.718212273947</v>
      </c>
      <c r="K266" s="62">
        <f t="shared" si="201"/>
        <v>78226.718212273947</v>
      </c>
      <c r="L266" s="62">
        <f t="shared" si="201"/>
        <v>78226.718212273947</v>
      </c>
      <c r="M266" s="62">
        <f t="shared" si="201"/>
        <v>78226.718212273947</v>
      </c>
      <c r="N266" s="62">
        <f t="shared" si="201"/>
        <v>78226.718212273947</v>
      </c>
      <c r="O266" s="62">
        <f t="shared" si="201"/>
        <v>78226.718212273947</v>
      </c>
      <c r="P266" s="62">
        <f t="shared" si="201"/>
        <v>78226.718212273947</v>
      </c>
      <c r="Q266" s="62">
        <f t="shared" si="201"/>
        <v>78226.718212273947</v>
      </c>
      <c r="R266" s="62">
        <f t="shared" si="201"/>
        <v>78226.718212273947</v>
      </c>
      <c r="S266" s="62">
        <f t="shared" si="201"/>
        <v>78226.718212273947</v>
      </c>
      <c r="T266" s="62">
        <f t="shared" si="201"/>
        <v>78226.718212273947</v>
      </c>
      <c r="U266" s="62">
        <f t="shared" si="201"/>
        <v>78226.718212273947</v>
      </c>
      <c r="V266" s="62">
        <f t="shared" si="201"/>
        <v>78226.718212273947</v>
      </c>
      <c r="W266" s="62">
        <f t="shared" si="201"/>
        <v>78226.718212273947</v>
      </c>
      <c r="X266" s="62">
        <f t="shared" si="201"/>
        <v>78226.718212273947</v>
      </c>
      <c r="Y266" s="62">
        <f t="shared" si="201"/>
        <v>78226.718212273947</v>
      </c>
      <c r="Z266" s="62">
        <f t="shared" si="201"/>
        <v>78226.718212273947</v>
      </c>
      <c r="AA266" s="62">
        <f t="shared" si="201"/>
        <v>78226.718212273947</v>
      </c>
      <c r="AB266" s="62">
        <f t="shared" si="201"/>
        <v>78226.718212273947</v>
      </c>
      <c r="AC266" s="62">
        <f t="shared" si="201"/>
        <v>78226.718212273947</v>
      </c>
    </row>
    <row r="267" spans="1:29" x14ac:dyDescent="0.25">
      <c r="A267" s="30" t="str">
        <f>A248</f>
        <v>Residual value (costumization)</v>
      </c>
      <c r="B267" s="62">
        <f>((1+B249)^B257)*B249/(((1+B249)^B257)-1)*(B248)</f>
        <v>-7822.6718212273945</v>
      </c>
      <c r="C267" s="62">
        <f t="shared" ref="C267:AC267" si="202">((1+C249)^C257)*C249/(((1+C249)^C257)-1)*(C248)</f>
        <v>-7822.6718212273945</v>
      </c>
      <c r="D267" s="62">
        <f t="shared" si="202"/>
        <v>-7822.6718212273945</v>
      </c>
      <c r="E267" s="62">
        <f t="shared" si="202"/>
        <v>-7822.6718212273945</v>
      </c>
      <c r="F267" s="62">
        <f t="shared" si="202"/>
        <v>-7822.6718212273945</v>
      </c>
      <c r="G267" s="62">
        <f t="shared" si="202"/>
        <v>-7822.6718212273945</v>
      </c>
      <c r="H267" s="62">
        <f t="shared" si="202"/>
        <v>-7822.6718212273945</v>
      </c>
      <c r="I267" s="62">
        <f t="shared" si="202"/>
        <v>-7822.6718212273945</v>
      </c>
      <c r="J267" s="62">
        <f t="shared" si="202"/>
        <v>-7822.6718212273945</v>
      </c>
      <c r="K267" s="62">
        <f t="shared" si="202"/>
        <v>-7822.6718212273945</v>
      </c>
      <c r="L267" s="62">
        <f t="shared" si="202"/>
        <v>-7822.6718212273945</v>
      </c>
      <c r="M267" s="62">
        <f t="shared" si="202"/>
        <v>-7822.6718212273945</v>
      </c>
      <c r="N267" s="62">
        <f t="shared" si="202"/>
        <v>-7822.6718212273945</v>
      </c>
      <c r="O267" s="62">
        <f t="shared" si="202"/>
        <v>-7822.6718212273945</v>
      </c>
      <c r="P267" s="62">
        <f t="shared" si="202"/>
        <v>-7822.6718212273945</v>
      </c>
      <c r="Q267" s="62">
        <f t="shared" si="202"/>
        <v>-7822.6718212273945</v>
      </c>
      <c r="R267" s="62">
        <f t="shared" si="202"/>
        <v>-7822.6718212273945</v>
      </c>
      <c r="S267" s="62">
        <f t="shared" si="202"/>
        <v>-7822.6718212273945</v>
      </c>
      <c r="T267" s="62">
        <f t="shared" si="202"/>
        <v>-7822.6718212273945</v>
      </c>
      <c r="U267" s="62">
        <f t="shared" si="202"/>
        <v>-7822.6718212273945</v>
      </c>
      <c r="V267" s="62">
        <f t="shared" si="202"/>
        <v>-7822.6718212273945</v>
      </c>
      <c r="W267" s="62">
        <f t="shared" si="202"/>
        <v>-7822.6718212273945</v>
      </c>
      <c r="X267" s="62">
        <f t="shared" si="202"/>
        <v>-7822.6718212273945</v>
      </c>
      <c r="Y267" s="62">
        <f t="shared" si="202"/>
        <v>-7822.6718212273945</v>
      </c>
      <c r="Z267" s="62">
        <f t="shared" si="202"/>
        <v>-7822.6718212273945</v>
      </c>
      <c r="AA267" s="62">
        <f t="shared" si="202"/>
        <v>-7822.6718212273945</v>
      </c>
      <c r="AB267" s="62">
        <f t="shared" si="202"/>
        <v>-7822.6718212273945</v>
      </c>
      <c r="AC267" s="62">
        <f t="shared" si="202"/>
        <v>-7822.6718212273945</v>
      </c>
    </row>
    <row r="268" spans="1:29" x14ac:dyDescent="0.25">
      <c r="A268" s="30" t="str">
        <f t="shared" ref="A268:AC268" si="203">A250</f>
        <v>Opex fix (admin, crew, insurance)</v>
      </c>
      <c r="B268" s="62">
        <f t="shared" si="203"/>
        <v>1208235.294117647</v>
      </c>
      <c r="C268" s="62">
        <f t="shared" si="203"/>
        <v>1208235.294117647</v>
      </c>
      <c r="D268" s="62">
        <f t="shared" si="203"/>
        <v>1208235.294117647</v>
      </c>
      <c r="E268" s="62">
        <f t="shared" si="203"/>
        <v>1208235.294117647</v>
      </c>
      <c r="F268" s="62">
        <f t="shared" si="203"/>
        <v>1208235.294117647</v>
      </c>
      <c r="G268" s="62">
        <f t="shared" si="203"/>
        <v>1208235.294117647</v>
      </c>
      <c r="H268" s="62">
        <f t="shared" si="203"/>
        <v>1208235.294117647</v>
      </c>
      <c r="I268" s="62">
        <f t="shared" si="203"/>
        <v>1208235.294117647</v>
      </c>
      <c r="J268" s="62">
        <f t="shared" si="203"/>
        <v>1208235.294117647</v>
      </c>
      <c r="K268" s="62">
        <f t="shared" si="203"/>
        <v>1208235.294117647</v>
      </c>
      <c r="L268" s="62">
        <f t="shared" si="203"/>
        <v>1208235.294117647</v>
      </c>
      <c r="M268" s="62">
        <f t="shared" si="203"/>
        <v>1208235.294117647</v>
      </c>
      <c r="N268" s="62">
        <f t="shared" si="203"/>
        <v>1208235.294117647</v>
      </c>
      <c r="O268" s="62">
        <f t="shared" si="203"/>
        <v>1208235.294117647</v>
      </c>
      <c r="P268" s="62">
        <f t="shared" si="203"/>
        <v>1208235.294117647</v>
      </c>
      <c r="Q268" s="62">
        <f t="shared" si="203"/>
        <v>1208235.294117647</v>
      </c>
      <c r="R268" s="62">
        <f t="shared" si="203"/>
        <v>1208235.294117647</v>
      </c>
      <c r="S268" s="62">
        <f t="shared" si="203"/>
        <v>1208235.294117647</v>
      </c>
      <c r="T268" s="62">
        <f t="shared" si="203"/>
        <v>1208235.294117647</v>
      </c>
      <c r="U268" s="62">
        <f t="shared" si="203"/>
        <v>1208235.294117647</v>
      </c>
      <c r="V268" s="62">
        <f t="shared" si="203"/>
        <v>1208235.294117647</v>
      </c>
      <c r="W268" s="62">
        <f t="shared" si="203"/>
        <v>1208235.294117647</v>
      </c>
      <c r="X268" s="62">
        <f t="shared" si="203"/>
        <v>1208235.294117647</v>
      </c>
      <c r="Y268" s="62">
        <f t="shared" si="203"/>
        <v>1208235.294117647</v>
      </c>
      <c r="Z268" s="62">
        <f t="shared" si="203"/>
        <v>1208235.294117647</v>
      </c>
      <c r="AA268" s="62">
        <f t="shared" si="203"/>
        <v>1208235.294117647</v>
      </c>
      <c r="AB268" s="62">
        <f t="shared" si="203"/>
        <v>1208235.294117647</v>
      </c>
      <c r="AC268" s="62">
        <f t="shared" si="203"/>
        <v>1208235.294117647</v>
      </c>
    </row>
    <row r="269" spans="1:29" x14ac:dyDescent="0.25">
      <c r="A269" s="30" t="str">
        <f t="shared" ref="A269:AC269" si="204">A251</f>
        <v>Opex maintenance &amp; repair</v>
      </c>
      <c r="B269" s="62">
        <f t="shared" si="204"/>
        <v>488235.29411764705</v>
      </c>
      <c r="C269" s="62">
        <f t="shared" si="204"/>
        <v>488235.29411764705</v>
      </c>
      <c r="D269" s="62">
        <f t="shared" si="204"/>
        <v>488235.29411764705</v>
      </c>
      <c r="E269" s="62">
        <f t="shared" si="204"/>
        <v>488235.29411764705</v>
      </c>
      <c r="F269" s="62">
        <f t="shared" si="204"/>
        <v>488235.29411764705</v>
      </c>
      <c r="G269" s="62">
        <f t="shared" si="204"/>
        <v>488235.29411764705</v>
      </c>
      <c r="H269" s="62">
        <f t="shared" si="204"/>
        <v>488235.29411764705</v>
      </c>
      <c r="I269" s="62">
        <f t="shared" si="204"/>
        <v>488235.29411764705</v>
      </c>
      <c r="J269" s="62">
        <f t="shared" si="204"/>
        <v>488235.29411764705</v>
      </c>
      <c r="K269" s="62">
        <f t="shared" si="204"/>
        <v>488235.29411764705</v>
      </c>
      <c r="L269" s="62">
        <f t="shared" si="204"/>
        <v>488235.29411764705</v>
      </c>
      <c r="M269" s="62">
        <f t="shared" si="204"/>
        <v>488235.29411764705</v>
      </c>
      <c r="N269" s="62">
        <f t="shared" si="204"/>
        <v>488235.29411764705</v>
      </c>
      <c r="O269" s="62">
        <f t="shared" si="204"/>
        <v>488235.29411764705</v>
      </c>
      <c r="P269" s="62">
        <f t="shared" si="204"/>
        <v>488235.29411764705</v>
      </c>
      <c r="Q269" s="62">
        <f t="shared" si="204"/>
        <v>488235.29411764705</v>
      </c>
      <c r="R269" s="62">
        <f t="shared" si="204"/>
        <v>488235.29411764705</v>
      </c>
      <c r="S269" s="62">
        <f t="shared" si="204"/>
        <v>488235.29411764705</v>
      </c>
      <c r="T269" s="62">
        <f t="shared" si="204"/>
        <v>488235.29411764705</v>
      </c>
      <c r="U269" s="62">
        <f t="shared" si="204"/>
        <v>488235.29411764705</v>
      </c>
      <c r="V269" s="62">
        <f t="shared" si="204"/>
        <v>488235.29411764705</v>
      </c>
      <c r="W269" s="62">
        <f t="shared" si="204"/>
        <v>488235.29411764705</v>
      </c>
      <c r="X269" s="62">
        <f t="shared" si="204"/>
        <v>488235.29411764705</v>
      </c>
      <c r="Y269" s="62">
        <f t="shared" si="204"/>
        <v>488235.29411764705</v>
      </c>
      <c r="Z269" s="62">
        <f t="shared" si="204"/>
        <v>488235.29411764705</v>
      </c>
      <c r="AA269" s="62">
        <f t="shared" si="204"/>
        <v>488235.29411764705</v>
      </c>
      <c r="AB269" s="62">
        <f t="shared" si="204"/>
        <v>488235.29411764705</v>
      </c>
      <c r="AC269" s="62">
        <f t="shared" si="204"/>
        <v>488235.29411764705</v>
      </c>
    </row>
    <row r="270" spans="1:29" x14ac:dyDescent="0.25">
      <c r="A270" s="30" t="str">
        <f>A252</f>
        <v>Opex var (mode-fees)</v>
      </c>
      <c r="B270" s="62">
        <f>B252*B261</f>
        <v>97536.682916217906</v>
      </c>
      <c r="C270" s="62">
        <f t="shared" ref="C270:AC270" si="205">C252*C261</f>
        <v>97536.682916217906</v>
      </c>
      <c r="D270" s="62">
        <f t="shared" si="205"/>
        <v>97536.682916217906</v>
      </c>
      <c r="E270" s="62">
        <f t="shared" si="205"/>
        <v>97536.682916217906</v>
      </c>
      <c r="F270" s="62">
        <f t="shared" si="205"/>
        <v>97536.682916217906</v>
      </c>
      <c r="G270" s="62">
        <f t="shared" si="205"/>
        <v>97536.682916217906</v>
      </c>
      <c r="H270" s="62">
        <f t="shared" si="205"/>
        <v>97536.682916217906</v>
      </c>
      <c r="I270" s="62">
        <f t="shared" si="205"/>
        <v>97536.682916217906</v>
      </c>
      <c r="J270" s="62">
        <f t="shared" si="205"/>
        <v>97536.682916217906</v>
      </c>
      <c r="K270" s="62">
        <f t="shared" si="205"/>
        <v>97536.682916217906</v>
      </c>
      <c r="L270" s="62">
        <f t="shared" si="205"/>
        <v>97536.682916217906</v>
      </c>
      <c r="M270" s="62">
        <f t="shared" si="205"/>
        <v>97536.682916217906</v>
      </c>
      <c r="N270" s="62">
        <f t="shared" si="205"/>
        <v>97536.682916217906</v>
      </c>
      <c r="O270" s="62">
        <f t="shared" si="205"/>
        <v>97536.682916217906</v>
      </c>
      <c r="P270" s="62">
        <f t="shared" si="205"/>
        <v>97536.682916217906</v>
      </c>
      <c r="Q270" s="62">
        <f t="shared" si="205"/>
        <v>97536.682916217906</v>
      </c>
      <c r="R270" s="62">
        <f t="shared" si="205"/>
        <v>97536.682916217906</v>
      </c>
      <c r="S270" s="62">
        <f t="shared" si="205"/>
        <v>97536.682916217906</v>
      </c>
      <c r="T270" s="62">
        <f t="shared" si="205"/>
        <v>97536.682916217906</v>
      </c>
      <c r="U270" s="62">
        <f t="shared" si="205"/>
        <v>97536.682916217906</v>
      </c>
      <c r="V270" s="62">
        <f t="shared" si="205"/>
        <v>97536.682916217906</v>
      </c>
      <c r="W270" s="62">
        <f t="shared" si="205"/>
        <v>97536.682916217906</v>
      </c>
      <c r="X270" s="62">
        <f t="shared" si="205"/>
        <v>97536.682916217906</v>
      </c>
      <c r="Y270" s="62">
        <f t="shared" si="205"/>
        <v>97536.682916217906</v>
      </c>
      <c r="Z270" s="62">
        <f t="shared" si="205"/>
        <v>97536.682916217906</v>
      </c>
      <c r="AA270" s="62">
        <f t="shared" si="205"/>
        <v>97536.682916217906</v>
      </c>
      <c r="AB270" s="62">
        <f t="shared" si="205"/>
        <v>97536.682916217906</v>
      </c>
      <c r="AC270" s="62">
        <f t="shared" si="205"/>
        <v>97536.682916217906</v>
      </c>
    </row>
    <row r="271" spans="1:29" x14ac:dyDescent="0.25">
      <c r="A271" s="30" t="str">
        <f>A254</f>
        <v>Fuel Cost</v>
      </c>
      <c r="B271" s="62">
        <f>B253*B254*B261</f>
        <v>29991431.991873663</v>
      </c>
      <c r="C271" s="62">
        <f t="shared" ref="C271:AC271" si="206">C253*C254*C261</f>
        <v>29968114.314698085</v>
      </c>
      <c r="D271" s="62">
        <f t="shared" si="206"/>
        <v>29934740.684751838</v>
      </c>
      <c r="E271" s="62">
        <f t="shared" si="206"/>
        <v>29887007.811612926</v>
      </c>
      <c r="F271" s="62">
        <f t="shared" si="206"/>
        <v>29818808.360266693</v>
      </c>
      <c r="G271" s="62">
        <f t="shared" si="206"/>
        <v>29721516.53319443</v>
      </c>
      <c r="H271" s="62">
        <f t="shared" si="206"/>
        <v>29583037.475510988</v>
      </c>
      <c r="I271" s="62">
        <f t="shared" si="206"/>
        <v>29386595.450035024</v>
      </c>
      <c r="J271" s="62">
        <f t="shared" si="206"/>
        <v>29109300.558257189</v>
      </c>
      <c r="K271" s="62">
        <f t="shared" si="206"/>
        <v>28720689.26373022</v>
      </c>
      <c r="L271" s="62">
        <f t="shared" si="206"/>
        <v>28181748.307460666</v>
      </c>
      <c r="M271" s="62">
        <f t="shared" si="206"/>
        <v>27445470.276869237</v>
      </c>
      <c r="N271" s="62">
        <f t="shared" si="206"/>
        <v>26460708.646529499</v>
      </c>
      <c r="O271" s="62">
        <f t="shared" si="206"/>
        <v>25181591.944662549</v>
      </c>
      <c r="P271" s="62">
        <f t="shared" si="206"/>
        <v>23583910.045394987</v>
      </c>
      <c r="Q271" s="62">
        <f t="shared" si="206"/>
        <v>21686086.401195381</v>
      </c>
      <c r="R271" s="62">
        <f t="shared" si="206"/>
        <v>19565505.89743302</v>
      </c>
      <c r="S271" s="62">
        <f t="shared" si="206"/>
        <v>17356103.509958196</v>
      </c>
      <c r="T271" s="62">
        <f t="shared" si="206"/>
        <v>15219375.200884178</v>
      </c>
      <c r="U271" s="62">
        <f t="shared" si="206"/>
        <v>13299402.174854711</v>
      </c>
      <c r="V271" s="62">
        <f t="shared" si="206"/>
        <v>11686528.363004457</v>
      </c>
      <c r="W271" s="62">
        <f t="shared" si="206"/>
        <v>10407380.866965672</v>
      </c>
      <c r="X271" s="62">
        <f t="shared" si="206"/>
        <v>9438797.9871739205</v>
      </c>
      <c r="Y271" s="62">
        <f t="shared" si="206"/>
        <v>8730931.7213512529</v>
      </c>
      <c r="Z271" s="62">
        <f t="shared" si="206"/>
        <v>8226957.7716881558</v>
      </c>
      <c r="AA271" s="62">
        <f t="shared" si="206"/>
        <v>7874810.0692344503</v>
      </c>
      <c r="AB271" s="62">
        <f t="shared" si="206"/>
        <v>7631966.536955812</v>
      </c>
      <c r="AC271" s="62">
        <f t="shared" si="206"/>
        <v>7466017.8668123754</v>
      </c>
    </row>
    <row r="272" spans="1:29" ht="15.75" thickBot="1" x14ac:dyDescent="0.3">
      <c r="A272" s="59" t="str">
        <f>A235</f>
        <v>Emission Cost</v>
      </c>
      <c r="B272" s="62">
        <f>B255*B261</f>
        <v>0</v>
      </c>
      <c r="C272" s="62">
        <f t="shared" ref="C272:AC272" si="207">C255*C261</f>
        <v>0</v>
      </c>
      <c r="D272" s="62">
        <f t="shared" si="207"/>
        <v>0</v>
      </c>
      <c r="E272" s="62">
        <f t="shared" si="207"/>
        <v>0</v>
      </c>
      <c r="F272" s="62">
        <f t="shared" si="207"/>
        <v>0</v>
      </c>
      <c r="G272" s="62">
        <f t="shared" si="207"/>
        <v>0</v>
      </c>
      <c r="H272" s="62">
        <f t="shared" si="207"/>
        <v>0</v>
      </c>
      <c r="I272" s="62">
        <f t="shared" si="207"/>
        <v>0</v>
      </c>
      <c r="J272" s="62">
        <f t="shared" si="207"/>
        <v>0</v>
      </c>
      <c r="K272" s="62">
        <f t="shared" si="207"/>
        <v>0</v>
      </c>
      <c r="L272" s="62">
        <f t="shared" si="207"/>
        <v>0</v>
      </c>
      <c r="M272" s="62">
        <f t="shared" si="207"/>
        <v>0</v>
      </c>
      <c r="N272" s="62">
        <f t="shared" si="207"/>
        <v>0</v>
      </c>
      <c r="O272" s="62">
        <f t="shared" si="207"/>
        <v>0</v>
      </c>
      <c r="P272" s="62">
        <f t="shared" si="207"/>
        <v>0</v>
      </c>
      <c r="Q272" s="62">
        <f t="shared" si="207"/>
        <v>0</v>
      </c>
      <c r="R272" s="62">
        <f t="shared" si="207"/>
        <v>0</v>
      </c>
      <c r="S272" s="62">
        <f t="shared" si="207"/>
        <v>0</v>
      </c>
      <c r="T272" s="62">
        <f t="shared" si="207"/>
        <v>0</v>
      </c>
      <c r="U272" s="62">
        <f t="shared" si="207"/>
        <v>0</v>
      </c>
      <c r="V272" s="62">
        <f t="shared" si="207"/>
        <v>0</v>
      </c>
      <c r="W272" s="62">
        <f t="shared" si="207"/>
        <v>0</v>
      </c>
      <c r="X272" s="62">
        <f t="shared" si="207"/>
        <v>0</v>
      </c>
      <c r="Y272" s="62">
        <f t="shared" si="207"/>
        <v>0</v>
      </c>
      <c r="Z272" s="62">
        <f t="shared" si="207"/>
        <v>0</v>
      </c>
      <c r="AA272" s="62">
        <f t="shared" si="207"/>
        <v>0</v>
      </c>
      <c r="AB272" s="62">
        <f t="shared" si="207"/>
        <v>0</v>
      </c>
      <c r="AC272" s="62">
        <f t="shared" si="207"/>
        <v>0</v>
      </c>
    </row>
    <row r="273" spans="1:29" ht="15.75" thickBot="1" x14ac:dyDescent="0.3">
      <c r="A273" s="31" t="s">
        <v>209</v>
      </c>
      <c r="B273" s="64">
        <f>B264+B265+B266+B267+B268+B269+B270+B271+B272</f>
        <v>33304129.940218944</v>
      </c>
      <c r="C273" s="64">
        <f t="shared" ref="C273:AC273" si="208">C264+C265+C266+C267+C268+C269+C270+C271+C272</f>
        <v>33280438.768386796</v>
      </c>
      <c r="D273" s="64">
        <f t="shared" si="208"/>
        <v>33246530.489158589</v>
      </c>
      <c r="E273" s="64">
        <f t="shared" si="208"/>
        <v>33198032.762623616</v>
      </c>
      <c r="F273" s="64">
        <f t="shared" si="208"/>
        <v>33128740.167001132</v>
      </c>
      <c r="G273" s="64">
        <f t="shared" si="208"/>
        <v>33029888.186808381</v>
      </c>
      <c r="H273" s="64">
        <f t="shared" si="208"/>
        <v>32889187.088333908</v>
      </c>
      <c r="I273" s="64">
        <f t="shared" si="208"/>
        <v>32689590.083468206</v>
      </c>
      <c r="J273" s="64">
        <f t="shared" si="208"/>
        <v>32407835.931497131</v>
      </c>
      <c r="K273" s="64">
        <f t="shared" si="208"/>
        <v>32012963.916110579</v>
      </c>
      <c r="L273" s="64">
        <f t="shared" si="208"/>
        <v>31465318.285134148</v>
      </c>
      <c r="M273" s="64">
        <f t="shared" si="208"/>
        <v>30717106.471162125</v>
      </c>
      <c r="N273" s="64">
        <f t="shared" si="208"/>
        <v>29716307.114731397</v>
      </c>
      <c r="O273" s="64">
        <f t="shared" si="208"/>
        <v>28416226.006602697</v>
      </c>
      <c r="P273" s="64">
        <f t="shared" si="208"/>
        <v>26792142.981093034</v>
      </c>
      <c r="Q273" s="64">
        <f t="shared" si="208"/>
        <v>24862638.743247353</v>
      </c>
      <c r="R273" s="64">
        <f t="shared" si="208"/>
        <v>22706234.658846498</v>
      </c>
      <c r="S273" s="64">
        <f t="shared" si="208"/>
        <v>20459013.464272067</v>
      </c>
      <c r="T273" s="64">
        <f t="shared" si="208"/>
        <v>18285210.551484067</v>
      </c>
      <c r="U273" s="64">
        <f t="shared" si="208"/>
        <v>16331487.750566635</v>
      </c>
      <c r="V273" s="64">
        <f t="shared" si="208"/>
        <v>14689931.43612198</v>
      </c>
      <c r="W273" s="64">
        <f t="shared" si="208"/>
        <v>13387814.392250258</v>
      </c>
      <c r="X273" s="64">
        <f t="shared" si="208"/>
        <v>12401704.728000693</v>
      </c>
      <c r="Y273" s="64">
        <f t="shared" si="208"/>
        <v>11680954.869951388</v>
      </c>
      <c r="Z273" s="64">
        <f t="shared" si="208"/>
        <v>11167769.338228848</v>
      </c>
      <c r="AA273" s="64">
        <f t="shared" si="208"/>
        <v>10809165.677114693</v>
      </c>
      <c r="AB273" s="64">
        <f t="shared" si="208"/>
        <v>10561860.680587454</v>
      </c>
      <c r="AC273" s="64">
        <f t="shared" si="208"/>
        <v>10392858.808135407</v>
      </c>
    </row>
    <row r="274" spans="1:29" ht="15.75" thickBot="1" x14ac:dyDescent="0.3">
      <c r="AC274" s="32"/>
    </row>
    <row r="275" spans="1:29" ht="15.75" thickBot="1" x14ac:dyDescent="0.3">
      <c r="A275" s="26" t="s">
        <v>208</v>
      </c>
      <c r="B275" s="27">
        <v>2023</v>
      </c>
      <c r="C275" s="27">
        <v>2024</v>
      </c>
      <c r="D275" s="27">
        <v>2025</v>
      </c>
      <c r="E275" s="27">
        <v>2026</v>
      </c>
      <c r="F275" s="27">
        <v>2027</v>
      </c>
      <c r="G275" s="27">
        <v>2028</v>
      </c>
      <c r="H275" s="27">
        <v>2029</v>
      </c>
      <c r="I275" s="27">
        <v>2030</v>
      </c>
      <c r="J275" s="27">
        <v>2031</v>
      </c>
      <c r="K275" s="27">
        <v>2032</v>
      </c>
      <c r="L275" s="27">
        <v>2033</v>
      </c>
      <c r="M275" s="27">
        <v>2034</v>
      </c>
      <c r="N275" s="27">
        <v>2035</v>
      </c>
      <c r="O275" s="27">
        <v>2036</v>
      </c>
      <c r="P275" s="27">
        <v>2037</v>
      </c>
      <c r="Q275" s="27">
        <v>2038</v>
      </c>
      <c r="R275" s="27">
        <v>2039</v>
      </c>
      <c r="S275" s="27">
        <v>2040</v>
      </c>
      <c r="T275" s="27">
        <v>2041</v>
      </c>
      <c r="U275" s="27">
        <v>2042</v>
      </c>
      <c r="V275" s="27">
        <v>2043</v>
      </c>
      <c r="W275" s="27">
        <v>2044</v>
      </c>
      <c r="X275" s="27">
        <v>2045</v>
      </c>
      <c r="Y275" s="27">
        <v>2046</v>
      </c>
      <c r="Z275" s="27">
        <v>2047</v>
      </c>
      <c r="AA275" s="27">
        <v>2048</v>
      </c>
      <c r="AB275" s="27">
        <v>2049</v>
      </c>
      <c r="AC275" s="28">
        <v>2050</v>
      </c>
    </row>
    <row r="276" spans="1:29" x14ac:dyDescent="0.25">
      <c r="A276" s="29" t="str">
        <f t="shared" ref="A276:A283" si="209">A264</f>
        <v>Capex vehicle</v>
      </c>
      <c r="B276" s="65">
        <f>((1+B249)^B256)*B249/(((1+B249)^B256)-1)*(B245)/B261</f>
        <v>12.705398992482186</v>
      </c>
      <c r="C276" s="65">
        <f t="shared" ref="C276:AC276" si="210">((1+C249)^C256)*C249/(((1+C249)^C256)-1)*(C245)/C261</f>
        <v>12.702611718925683</v>
      </c>
      <c r="D276" s="65">
        <f t="shared" si="210"/>
        <v>12.698621798911065</v>
      </c>
      <c r="E276" s="65">
        <f t="shared" si="210"/>
        <v>12.692913937746427</v>
      </c>
      <c r="F276" s="65">
        <f t="shared" si="210"/>
        <v>12.684756144640067</v>
      </c>
      <c r="G276" s="65">
        <f t="shared" si="210"/>
        <v>12.673113210905095</v>
      </c>
      <c r="H276" s="65">
        <f t="shared" si="210"/>
        <v>12.656530816942187</v>
      </c>
      <c r="I276" s="65">
        <f t="shared" si="210"/>
        <v>12.632986194630686</v>
      </c>
      <c r="J276" s="65">
        <f t="shared" si="210"/>
        <v>12.599708133487129</v>
      </c>
      <c r="K276" s="65">
        <f t="shared" si="210"/>
        <v>12.55298633602753</v>
      </c>
      <c r="L276" s="65">
        <f t="shared" si="210"/>
        <v>12.48802607702101</v>
      </c>
      <c r="M276" s="65">
        <f t="shared" si="210"/>
        <v>12.398967992091194</v>
      </c>
      <c r="N276" s="65">
        <f t="shared" si="210"/>
        <v>12.27928346902409</v>
      </c>
      <c r="O276" s="65">
        <f t="shared" si="210"/>
        <v>12.122832676025958</v>
      </c>
      <c r="P276" s="65">
        <f t="shared" si="210"/>
        <v>11.925809345861026</v>
      </c>
      <c r="Q276" s="65">
        <f t="shared" si="210"/>
        <v>11.689387005218682</v>
      </c>
      <c r="R276" s="65">
        <f t="shared" si="210"/>
        <v>11.422046851200058</v>
      </c>
      <c r="S276" s="65">
        <f t="shared" si="210"/>
        <v>11.139816947471646</v>
      </c>
      <c r="T276" s="65">
        <f t="shared" si="210"/>
        <v>10.863140800352383</v>
      </c>
      <c r="U276" s="65">
        <f t="shared" si="210"/>
        <v>10.611276808651168</v>
      </c>
      <c r="V276" s="65">
        <f t="shared" si="210"/>
        <v>10.397228281827271</v>
      </c>
      <c r="W276" s="65">
        <f t="shared" si="210"/>
        <v>10.225813745760583</v>
      </c>
      <c r="X276" s="65">
        <f t="shared" si="210"/>
        <v>10.095016846821677</v>
      </c>
      <c r="Y276" s="65">
        <f t="shared" si="210"/>
        <v>9.9988706361751216</v>
      </c>
      <c r="Z276" s="65">
        <f t="shared" si="210"/>
        <v>9.930127486477792</v>
      </c>
      <c r="AA276" s="65">
        <f t="shared" si="210"/>
        <v>9.8819486905042879</v>
      </c>
      <c r="AB276" s="65">
        <f t="shared" si="210"/>
        <v>9.8486541811863653</v>
      </c>
      <c r="AC276" s="65">
        <f t="shared" si="210"/>
        <v>9.8258690893310732</v>
      </c>
    </row>
    <row r="277" spans="1:29" x14ac:dyDescent="0.25">
      <c r="A277" s="30" t="str">
        <f t="shared" si="209"/>
        <v>Residual value (vehicle)</v>
      </c>
      <c r="B277" s="66">
        <f>((1+B249)^B256)*B249/(((1+B249)^B256)-1)*(B246)/B261</f>
        <v>-0.63634373579283099</v>
      </c>
      <c r="C277" s="66">
        <f t="shared" ref="C277:AC277" si="211">((1+C249)^C256)*C249/(((1+C249)^C256)-1)*(C246)/C261</f>
        <v>-0.63666891770775647</v>
      </c>
      <c r="D277" s="66">
        <f t="shared" si="211"/>
        <v>-0.63713440837612878</v>
      </c>
      <c r="E277" s="66">
        <f t="shared" si="211"/>
        <v>-0.63780032551200283</v>
      </c>
      <c r="F277" s="66">
        <f t="shared" si="211"/>
        <v>-0.63875206804107831</v>
      </c>
      <c r="G277" s="66">
        <f t="shared" si="211"/>
        <v>-0.64011041031015858</v>
      </c>
      <c r="H277" s="66">
        <f t="shared" si="211"/>
        <v>-0.64204502293916443</v>
      </c>
      <c r="I277" s="66">
        <f t="shared" si="211"/>
        <v>-0.64479189554217275</v>
      </c>
      <c r="J277" s="66">
        <f t="shared" si="211"/>
        <v>-0.64867433600892122</v>
      </c>
      <c r="K277" s="66">
        <f t="shared" si="211"/>
        <v>-0.65412521237920762</v>
      </c>
      <c r="L277" s="66">
        <f t="shared" si="211"/>
        <v>-0.66170390926330158</v>
      </c>
      <c r="M277" s="66">
        <f t="shared" si="211"/>
        <v>-0.67209401917178002</v>
      </c>
      <c r="N277" s="66">
        <f t="shared" si="211"/>
        <v>-0.68605721352960891</v>
      </c>
      <c r="O277" s="66">
        <f t="shared" si="211"/>
        <v>-0.70430980604605786</v>
      </c>
      <c r="P277" s="66">
        <f t="shared" si="211"/>
        <v>-0.72729586123196666</v>
      </c>
      <c r="Q277" s="66">
        <f t="shared" si="211"/>
        <v>-0.75487846764023969</v>
      </c>
      <c r="R277" s="66">
        <f t="shared" si="211"/>
        <v>-0.786068152275746</v>
      </c>
      <c r="S277" s="66">
        <f t="shared" si="211"/>
        <v>-0.8189949743773941</v>
      </c>
      <c r="T277" s="66">
        <f t="shared" si="211"/>
        <v>-0.85127385820797485</v>
      </c>
      <c r="U277" s="66">
        <f t="shared" si="211"/>
        <v>-0.88065799057311644</v>
      </c>
      <c r="V277" s="66">
        <f t="shared" si="211"/>
        <v>-0.90563031870257138</v>
      </c>
      <c r="W277" s="66">
        <f t="shared" si="211"/>
        <v>-0.9256286812436848</v>
      </c>
      <c r="X277" s="66">
        <f t="shared" si="211"/>
        <v>-0.94088831945322393</v>
      </c>
      <c r="Y277" s="66">
        <f t="shared" si="211"/>
        <v>-0.95210537736198875</v>
      </c>
      <c r="Z277" s="66">
        <f t="shared" si="211"/>
        <v>-0.96012541149334374</v>
      </c>
      <c r="AA277" s="66">
        <f t="shared" si="211"/>
        <v>-0.96574627102358568</v>
      </c>
      <c r="AB277" s="66">
        <f t="shared" si="211"/>
        <v>-0.96963063044401021</v>
      </c>
      <c r="AC277" s="66">
        <f t="shared" si="211"/>
        <v>-0.97228889116046091</v>
      </c>
    </row>
    <row r="278" spans="1:29" x14ac:dyDescent="0.25">
      <c r="A278" s="30" t="str">
        <f t="shared" si="209"/>
        <v>Capex costumization</v>
      </c>
      <c r="B278" s="66">
        <f>((1+B249)^B257)*B249/(((1+B249)^B257)-1)*(B247)/B261</f>
        <v>0.65188931843561626</v>
      </c>
      <c r="C278" s="66">
        <f t="shared" ref="C278:AC278" si="212">((1+C249)^C257)*C249/(((1+C249)^C257)-1)*(C247)/C261</f>
        <v>0.65188931843561626</v>
      </c>
      <c r="D278" s="66">
        <f t="shared" si="212"/>
        <v>0.65188931843561626</v>
      </c>
      <c r="E278" s="66">
        <f t="shared" si="212"/>
        <v>0.65188931843561626</v>
      </c>
      <c r="F278" s="66">
        <f t="shared" si="212"/>
        <v>0.65188931843561626</v>
      </c>
      <c r="G278" s="66">
        <f t="shared" si="212"/>
        <v>0.65188931843561626</v>
      </c>
      <c r="H278" s="66">
        <f t="shared" si="212"/>
        <v>0.65188931843561626</v>
      </c>
      <c r="I278" s="66">
        <f t="shared" si="212"/>
        <v>0.65188931843561626</v>
      </c>
      <c r="J278" s="66">
        <f t="shared" si="212"/>
        <v>0.65188931843561626</v>
      </c>
      <c r="K278" s="66">
        <f t="shared" si="212"/>
        <v>0.65188931843561626</v>
      </c>
      <c r="L278" s="66">
        <f t="shared" si="212"/>
        <v>0.65188931843561626</v>
      </c>
      <c r="M278" s="66">
        <f t="shared" si="212"/>
        <v>0.65188931843561626</v>
      </c>
      <c r="N278" s="66">
        <f t="shared" si="212"/>
        <v>0.65188931843561626</v>
      </c>
      <c r="O278" s="66">
        <f t="shared" si="212"/>
        <v>0.65188931843561626</v>
      </c>
      <c r="P278" s="66">
        <f t="shared" si="212"/>
        <v>0.65188931843561626</v>
      </c>
      <c r="Q278" s="66">
        <f t="shared" si="212"/>
        <v>0.65188931843561626</v>
      </c>
      <c r="R278" s="66">
        <f t="shared" si="212"/>
        <v>0.65188931843561626</v>
      </c>
      <c r="S278" s="66">
        <f t="shared" si="212"/>
        <v>0.65188931843561626</v>
      </c>
      <c r="T278" s="66">
        <f t="shared" si="212"/>
        <v>0.65188931843561626</v>
      </c>
      <c r="U278" s="66">
        <f t="shared" si="212"/>
        <v>0.65188931843561626</v>
      </c>
      <c r="V278" s="66">
        <f t="shared" si="212"/>
        <v>0.65188931843561626</v>
      </c>
      <c r="W278" s="66">
        <f t="shared" si="212"/>
        <v>0.65188931843561626</v>
      </c>
      <c r="X278" s="66">
        <f t="shared" si="212"/>
        <v>0.65188931843561626</v>
      </c>
      <c r="Y278" s="66">
        <f t="shared" si="212"/>
        <v>0.65188931843561626</v>
      </c>
      <c r="Z278" s="66">
        <f t="shared" si="212"/>
        <v>0.65188931843561626</v>
      </c>
      <c r="AA278" s="66">
        <f t="shared" si="212"/>
        <v>0.65188931843561626</v>
      </c>
      <c r="AB278" s="66">
        <f t="shared" si="212"/>
        <v>0.65188931843561626</v>
      </c>
      <c r="AC278" s="66">
        <f t="shared" si="212"/>
        <v>0.65188931843561626</v>
      </c>
    </row>
    <row r="279" spans="1:29" x14ac:dyDescent="0.25">
      <c r="A279" s="30" t="str">
        <f t="shared" si="209"/>
        <v>Residual value (costumization)</v>
      </c>
      <c r="B279" s="66">
        <f>((1+B249)^B257)*B249/(((1+B249)^B257)-1)*(B248)/B261</f>
        <v>-6.5188931843561615E-2</v>
      </c>
      <c r="C279" s="66">
        <f t="shared" ref="C279:AC279" si="213">((1+C249)^C257)*C249/(((1+C249)^C257)-1)*(C248)/C261</f>
        <v>-6.5188931843561615E-2</v>
      </c>
      <c r="D279" s="66">
        <f t="shared" si="213"/>
        <v>-6.5188931843561615E-2</v>
      </c>
      <c r="E279" s="66">
        <f t="shared" si="213"/>
        <v>-6.5188931843561615E-2</v>
      </c>
      <c r="F279" s="66">
        <f t="shared" si="213"/>
        <v>-6.5188931843561615E-2</v>
      </c>
      <c r="G279" s="66">
        <f t="shared" si="213"/>
        <v>-6.5188931843561615E-2</v>
      </c>
      <c r="H279" s="66">
        <f t="shared" si="213"/>
        <v>-6.5188931843561615E-2</v>
      </c>
      <c r="I279" s="66">
        <f t="shared" si="213"/>
        <v>-6.5188931843561615E-2</v>
      </c>
      <c r="J279" s="66">
        <f t="shared" si="213"/>
        <v>-6.5188931843561615E-2</v>
      </c>
      <c r="K279" s="66">
        <f t="shared" si="213"/>
        <v>-6.5188931843561615E-2</v>
      </c>
      <c r="L279" s="66">
        <f t="shared" si="213"/>
        <v>-6.5188931843561615E-2</v>
      </c>
      <c r="M279" s="66">
        <f t="shared" si="213"/>
        <v>-6.5188931843561615E-2</v>
      </c>
      <c r="N279" s="66">
        <f t="shared" si="213"/>
        <v>-6.5188931843561615E-2</v>
      </c>
      <c r="O279" s="66">
        <f t="shared" si="213"/>
        <v>-6.5188931843561615E-2</v>
      </c>
      <c r="P279" s="66">
        <f t="shared" si="213"/>
        <v>-6.5188931843561615E-2</v>
      </c>
      <c r="Q279" s="66">
        <f t="shared" si="213"/>
        <v>-6.5188931843561615E-2</v>
      </c>
      <c r="R279" s="66">
        <f t="shared" si="213"/>
        <v>-6.5188931843561615E-2</v>
      </c>
      <c r="S279" s="66">
        <f t="shared" si="213"/>
        <v>-6.5188931843561615E-2</v>
      </c>
      <c r="T279" s="66">
        <f t="shared" si="213"/>
        <v>-6.5188931843561615E-2</v>
      </c>
      <c r="U279" s="66">
        <f t="shared" si="213"/>
        <v>-6.5188931843561615E-2</v>
      </c>
      <c r="V279" s="66">
        <f t="shared" si="213"/>
        <v>-6.5188931843561615E-2</v>
      </c>
      <c r="W279" s="66">
        <f t="shared" si="213"/>
        <v>-6.5188931843561615E-2</v>
      </c>
      <c r="X279" s="66">
        <f t="shared" si="213"/>
        <v>-6.5188931843561615E-2</v>
      </c>
      <c r="Y279" s="66">
        <f t="shared" si="213"/>
        <v>-6.5188931843561615E-2</v>
      </c>
      <c r="Z279" s="66">
        <f t="shared" si="213"/>
        <v>-6.5188931843561615E-2</v>
      </c>
      <c r="AA279" s="66">
        <f t="shared" si="213"/>
        <v>-6.5188931843561615E-2</v>
      </c>
      <c r="AB279" s="66">
        <f t="shared" si="213"/>
        <v>-6.5188931843561615E-2</v>
      </c>
      <c r="AC279" s="66">
        <f t="shared" si="213"/>
        <v>-6.5188931843561615E-2</v>
      </c>
    </row>
    <row r="280" spans="1:29" x14ac:dyDescent="0.25">
      <c r="A280" s="30" t="str">
        <f t="shared" si="209"/>
        <v>Opex fix (admin, crew, insurance)</v>
      </c>
      <c r="B280" s="66">
        <f>B250/B261</f>
        <v>10.068627450980392</v>
      </c>
      <c r="C280" s="66">
        <f t="shared" ref="C280:AC280" si="214">C250/C261</f>
        <v>10.068627450980392</v>
      </c>
      <c r="D280" s="66">
        <f t="shared" si="214"/>
        <v>10.068627450980392</v>
      </c>
      <c r="E280" s="66">
        <f t="shared" si="214"/>
        <v>10.068627450980392</v>
      </c>
      <c r="F280" s="66">
        <f t="shared" si="214"/>
        <v>10.068627450980392</v>
      </c>
      <c r="G280" s="66">
        <f t="shared" si="214"/>
        <v>10.068627450980392</v>
      </c>
      <c r="H280" s="66">
        <f t="shared" si="214"/>
        <v>10.068627450980392</v>
      </c>
      <c r="I280" s="66">
        <f t="shared" si="214"/>
        <v>10.068627450980392</v>
      </c>
      <c r="J280" s="66">
        <f t="shared" si="214"/>
        <v>10.068627450980392</v>
      </c>
      <c r="K280" s="66">
        <f t="shared" si="214"/>
        <v>10.068627450980392</v>
      </c>
      <c r="L280" s="66">
        <f t="shared" si="214"/>
        <v>10.068627450980392</v>
      </c>
      <c r="M280" s="66">
        <f t="shared" si="214"/>
        <v>10.068627450980392</v>
      </c>
      <c r="N280" s="66">
        <f t="shared" si="214"/>
        <v>10.068627450980392</v>
      </c>
      <c r="O280" s="66">
        <f t="shared" si="214"/>
        <v>10.068627450980392</v>
      </c>
      <c r="P280" s="66">
        <f t="shared" si="214"/>
        <v>10.068627450980392</v>
      </c>
      <c r="Q280" s="66">
        <f t="shared" si="214"/>
        <v>10.068627450980392</v>
      </c>
      <c r="R280" s="66">
        <f t="shared" si="214"/>
        <v>10.068627450980392</v>
      </c>
      <c r="S280" s="66">
        <f t="shared" si="214"/>
        <v>10.068627450980392</v>
      </c>
      <c r="T280" s="66">
        <f t="shared" si="214"/>
        <v>10.068627450980392</v>
      </c>
      <c r="U280" s="66">
        <f t="shared" si="214"/>
        <v>10.068627450980392</v>
      </c>
      <c r="V280" s="66">
        <f t="shared" si="214"/>
        <v>10.068627450980392</v>
      </c>
      <c r="W280" s="66">
        <f t="shared" si="214"/>
        <v>10.068627450980392</v>
      </c>
      <c r="X280" s="66">
        <f t="shared" si="214"/>
        <v>10.068627450980392</v>
      </c>
      <c r="Y280" s="66">
        <f t="shared" si="214"/>
        <v>10.068627450980392</v>
      </c>
      <c r="Z280" s="66">
        <f t="shared" si="214"/>
        <v>10.068627450980392</v>
      </c>
      <c r="AA280" s="66">
        <f t="shared" si="214"/>
        <v>10.068627450980392</v>
      </c>
      <c r="AB280" s="66">
        <f t="shared" si="214"/>
        <v>10.068627450980392</v>
      </c>
      <c r="AC280" s="66">
        <f t="shared" si="214"/>
        <v>10.068627450980392</v>
      </c>
    </row>
    <row r="281" spans="1:29" x14ac:dyDescent="0.25">
      <c r="A281" s="30" t="str">
        <f t="shared" si="209"/>
        <v>Opex maintenance &amp; repair</v>
      </c>
      <c r="B281" s="66">
        <f>B251/B261</f>
        <v>4.0686274509803919</v>
      </c>
      <c r="C281" s="66">
        <f t="shared" ref="C281:AC281" si="215">C251/C261</f>
        <v>4.0686274509803919</v>
      </c>
      <c r="D281" s="66">
        <f t="shared" si="215"/>
        <v>4.0686274509803919</v>
      </c>
      <c r="E281" s="66">
        <f t="shared" si="215"/>
        <v>4.0686274509803919</v>
      </c>
      <c r="F281" s="66">
        <f t="shared" si="215"/>
        <v>4.0686274509803919</v>
      </c>
      <c r="G281" s="66">
        <f t="shared" si="215"/>
        <v>4.0686274509803919</v>
      </c>
      <c r="H281" s="66">
        <f t="shared" si="215"/>
        <v>4.0686274509803919</v>
      </c>
      <c r="I281" s="66">
        <f t="shared" si="215"/>
        <v>4.0686274509803919</v>
      </c>
      <c r="J281" s="66">
        <f t="shared" si="215"/>
        <v>4.0686274509803919</v>
      </c>
      <c r="K281" s="66">
        <f t="shared" si="215"/>
        <v>4.0686274509803919</v>
      </c>
      <c r="L281" s="66">
        <f t="shared" si="215"/>
        <v>4.0686274509803919</v>
      </c>
      <c r="M281" s="66">
        <f t="shared" si="215"/>
        <v>4.0686274509803919</v>
      </c>
      <c r="N281" s="66">
        <f t="shared" si="215"/>
        <v>4.0686274509803919</v>
      </c>
      <c r="O281" s="66">
        <f t="shared" si="215"/>
        <v>4.0686274509803919</v>
      </c>
      <c r="P281" s="66">
        <f t="shared" si="215"/>
        <v>4.0686274509803919</v>
      </c>
      <c r="Q281" s="66">
        <f t="shared" si="215"/>
        <v>4.0686274509803919</v>
      </c>
      <c r="R281" s="66">
        <f t="shared" si="215"/>
        <v>4.0686274509803919</v>
      </c>
      <c r="S281" s="66">
        <f t="shared" si="215"/>
        <v>4.0686274509803919</v>
      </c>
      <c r="T281" s="66">
        <f t="shared" si="215"/>
        <v>4.0686274509803919</v>
      </c>
      <c r="U281" s="66">
        <f t="shared" si="215"/>
        <v>4.0686274509803919</v>
      </c>
      <c r="V281" s="66">
        <f t="shared" si="215"/>
        <v>4.0686274509803919</v>
      </c>
      <c r="W281" s="66">
        <f t="shared" si="215"/>
        <v>4.0686274509803919</v>
      </c>
      <c r="X281" s="66">
        <f t="shared" si="215"/>
        <v>4.0686274509803919</v>
      </c>
      <c r="Y281" s="66">
        <f t="shared" si="215"/>
        <v>4.0686274509803919</v>
      </c>
      <c r="Z281" s="66">
        <f t="shared" si="215"/>
        <v>4.0686274509803919</v>
      </c>
      <c r="AA281" s="66">
        <f t="shared" si="215"/>
        <v>4.0686274509803919</v>
      </c>
      <c r="AB281" s="66">
        <f t="shared" si="215"/>
        <v>4.0686274509803919</v>
      </c>
      <c r="AC281" s="66">
        <f t="shared" si="215"/>
        <v>4.0686274509803919</v>
      </c>
    </row>
    <row r="282" spans="1:29" x14ac:dyDescent="0.25">
      <c r="A282" s="30" t="str">
        <f t="shared" si="209"/>
        <v>Opex var (mode-fees)</v>
      </c>
      <c r="B282" s="66">
        <f>B252*B261/B261</f>
        <v>0.81280569096848254</v>
      </c>
      <c r="C282" s="66">
        <f t="shared" ref="C282:AC282" si="216">C252*C261/C261</f>
        <v>0.81280569096848254</v>
      </c>
      <c r="D282" s="66">
        <f t="shared" si="216"/>
        <v>0.81280569096848254</v>
      </c>
      <c r="E282" s="66">
        <f t="shared" si="216"/>
        <v>0.81280569096848254</v>
      </c>
      <c r="F282" s="66">
        <f t="shared" si="216"/>
        <v>0.81280569096848254</v>
      </c>
      <c r="G282" s="66">
        <f t="shared" si="216"/>
        <v>0.81280569096848254</v>
      </c>
      <c r="H282" s="66">
        <f t="shared" si="216"/>
        <v>0.81280569096848254</v>
      </c>
      <c r="I282" s="66">
        <f t="shared" si="216"/>
        <v>0.81280569096848254</v>
      </c>
      <c r="J282" s="66">
        <f t="shared" si="216"/>
        <v>0.81280569096848254</v>
      </c>
      <c r="K282" s="66">
        <f t="shared" si="216"/>
        <v>0.81280569096848254</v>
      </c>
      <c r="L282" s="66">
        <f t="shared" si="216"/>
        <v>0.81280569096848254</v>
      </c>
      <c r="M282" s="66">
        <f t="shared" si="216"/>
        <v>0.81280569096848254</v>
      </c>
      <c r="N282" s="66">
        <f t="shared" si="216"/>
        <v>0.81280569096848254</v>
      </c>
      <c r="O282" s="66">
        <f t="shared" si="216"/>
        <v>0.81280569096848254</v>
      </c>
      <c r="P282" s="66">
        <f t="shared" si="216"/>
        <v>0.81280569096848254</v>
      </c>
      <c r="Q282" s="66">
        <f t="shared" si="216"/>
        <v>0.81280569096848254</v>
      </c>
      <c r="R282" s="66">
        <f t="shared" si="216"/>
        <v>0.81280569096848254</v>
      </c>
      <c r="S282" s="66">
        <f t="shared" si="216"/>
        <v>0.81280569096848254</v>
      </c>
      <c r="T282" s="66">
        <f t="shared" si="216"/>
        <v>0.81280569096848254</v>
      </c>
      <c r="U282" s="66">
        <f t="shared" si="216"/>
        <v>0.81280569096848254</v>
      </c>
      <c r="V282" s="66">
        <f t="shared" si="216"/>
        <v>0.81280569096848254</v>
      </c>
      <c r="W282" s="66">
        <f t="shared" si="216"/>
        <v>0.81280569096848254</v>
      </c>
      <c r="X282" s="66">
        <f t="shared" si="216"/>
        <v>0.81280569096848254</v>
      </c>
      <c r="Y282" s="66">
        <f t="shared" si="216"/>
        <v>0.81280569096848254</v>
      </c>
      <c r="Z282" s="66">
        <f t="shared" si="216"/>
        <v>0.81280569096848254</v>
      </c>
      <c r="AA282" s="66">
        <f t="shared" si="216"/>
        <v>0.81280569096848254</v>
      </c>
      <c r="AB282" s="66">
        <f t="shared" si="216"/>
        <v>0.81280569096848254</v>
      </c>
      <c r="AC282" s="66">
        <f t="shared" si="216"/>
        <v>0.81280569096848254</v>
      </c>
    </row>
    <row r="283" spans="1:29" x14ac:dyDescent="0.25">
      <c r="A283" s="30" t="str">
        <f t="shared" si="209"/>
        <v>Fuel Cost</v>
      </c>
      <c r="B283" s="66">
        <f>B253*B254*B261/B261</f>
        <v>249.92859993228052</v>
      </c>
      <c r="C283" s="66">
        <f t="shared" ref="C283:AC283" si="217">C253*C254*C261/C261</f>
        <v>249.73428595581737</v>
      </c>
      <c r="D283" s="66">
        <f t="shared" si="217"/>
        <v>249.45617237293197</v>
      </c>
      <c r="E283" s="66">
        <f t="shared" si="217"/>
        <v>249.05839843010773</v>
      </c>
      <c r="F283" s="66">
        <f t="shared" si="217"/>
        <v>248.49006966888911</v>
      </c>
      <c r="G283" s="66">
        <f t="shared" si="217"/>
        <v>247.67930444328692</v>
      </c>
      <c r="H283" s="66">
        <f t="shared" si="217"/>
        <v>246.52531229592489</v>
      </c>
      <c r="I283" s="66">
        <f t="shared" si="217"/>
        <v>244.88829541695853</v>
      </c>
      <c r="J283" s="66">
        <f t="shared" si="217"/>
        <v>242.57750465214323</v>
      </c>
      <c r="K283" s="66">
        <f t="shared" si="217"/>
        <v>239.33907719775183</v>
      </c>
      <c r="L283" s="66">
        <f t="shared" si="217"/>
        <v>234.84790256217221</v>
      </c>
      <c r="M283" s="66">
        <f t="shared" si="217"/>
        <v>228.71225230724366</v>
      </c>
      <c r="N283" s="66">
        <f t="shared" si="217"/>
        <v>220.50590538774583</v>
      </c>
      <c r="O283" s="66">
        <f t="shared" si="217"/>
        <v>209.84659953885458</v>
      </c>
      <c r="P283" s="66">
        <f t="shared" si="217"/>
        <v>196.53258371162488</v>
      </c>
      <c r="Q283" s="66">
        <f t="shared" si="217"/>
        <v>180.71738667662817</v>
      </c>
      <c r="R283" s="66">
        <f t="shared" si="217"/>
        <v>163.04588247860849</v>
      </c>
      <c r="S283" s="66">
        <f t="shared" si="217"/>
        <v>144.6341959163183</v>
      </c>
      <c r="T283" s="66">
        <f t="shared" si="217"/>
        <v>126.82812667403482</v>
      </c>
      <c r="U283" s="66">
        <f t="shared" si="217"/>
        <v>110.82835145712259</v>
      </c>
      <c r="V283" s="66">
        <f t="shared" si="217"/>
        <v>97.387736358370475</v>
      </c>
      <c r="W283" s="66">
        <f t="shared" si="217"/>
        <v>86.728173891380607</v>
      </c>
      <c r="X283" s="66">
        <f t="shared" si="217"/>
        <v>78.656649893116011</v>
      </c>
      <c r="Y283" s="66">
        <f t="shared" si="217"/>
        <v>72.757764344593781</v>
      </c>
      <c r="Z283" s="66">
        <f t="shared" si="217"/>
        <v>68.557981430734628</v>
      </c>
      <c r="AA283" s="66">
        <f t="shared" si="217"/>
        <v>65.623417243620423</v>
      </c>
      <c r="AB283" s="66">
        <f t="shared" si="217"/>
        <v>63.599721141298431</v>
      </c>
      <c r="AC283" s="66">
        <f t="shared" si="217"/>
        <v>62.216815556769795</v>
      </c>
    </row>
    <row r="284" spans="1:29" ht="15.75" thickBot="1" x14ac:dyDescent="0.3">
      <c r="A284" s="59" t="str">
        <f t="shared" ref="A284" si="218">A272</f>
        <v>Emission Cost</v>
      </c>
      <c r="B284" s="66">
        <f>B255</f>
        <v>0</v>
      </c>
      <c r="C284" s="66">
        <f t="shared" ref="C284:AC284" si="219">C255</f>
        <v>0</v>
      </c>
      <c r="D284" s="66">
        <f t="shared" si="219"/>
        <v>0</v>
      </c>
      <c r="E284" s="66">
        <f t="shared" si="219"/>
        <v>0</v>
      </c>
      <c r="F284" s="66">
        <f t="shared" si="219"/>
        <v>0</v>
      </c>
      <c r="G284" s="66">
        <f t="shared" si="219"/>
        <v>0</v>
      </c>
      <c r="H284" s="66">
        <f t="shared" si="219"/>
        <v>0</v>
      </c>
      <c r="I284" s="66">
        <f t="shared" si="219"/>
        <v>0</v>
      </c>
      <c r="J284" s="66">
        <f t="shared" si="219"/>
        <v>0</v>
      </c>
      <c r="K284" s="66">
        <f t="shared" si="219"/>
        <v>0</v>
      </c>
      <c r="L284" s="66">
        <f t="shared" si="219"/>
        <v>0</v>
      </c>
      <c r="M284" s="66">
        <f t="shared" si="219"/>
        <v>0</v>
      </c>
      <c r="N284" s="66">
        <f t="shared" si="219"/>
        <v>0</v>
      </c>
      <c r="O284" s="66">
        <f t="shared" si="219"/>
        <v>0</v>
      </c>
      <c r="P284" s="66">
        <f t="shared" si="219"/>
        <v>0</v>
      </c>
      <c r="Q284" s="66">
        <f t="shared" si="219"/>
        <v>0</v>
      </c>
      <c r="R284" s="66">
        <f t="shared" si="219"/>
        <v>0</v>
      </c>
      <c r="S284" s="66">
        <f t="shared" si="219"/>
        <v>0</v>
      </c>
      <c r="T284" s="66">
        <f t="shared" si="219"/>
        <v>0</v>
      </c>
      <c r="U284" s="66">
        <f t="shared" si="219"/>
        <v>0</v>
      </c>
      <c r="V284" s="66">
        <f t="shared" si="219"/>
        <v>0</v>
      </c>
      <c r="W284" s="66">
        <f t="shared" si="219"/>
        <v>0</v>
      </c>
      <c r="X284" s="66">
        <f t="shared" si="219"/>
        <v>0</v>
      </c>
      <c r="Y284" s="66">
        <f t="shared" si="219"/>
        <v>0</v>
      </c>
      <c r="Z284" s="66">
        <f t="shared" si="219"/>
        <v>0</v>
      </c>
      <c r="AA284" s="66">
        <f t="shared" si="219"/>
        <v>0</v>
      </c>
      <c r="AB284" s="66">
        <f t="shared" si="219"/>
        <v>0</v>
      </c>
      <c r="AC284" s="66">
        <f t="shared" si="219"/>
        <v>0</v>
      </c>
    </row>
    <row r="285" spans="1:29" ht="15.75" thickBot="1" x14ac:dyDescent="0.3">
      <c r="A285" s="31" t="s">
        <v>63</v>
      </c>
      <c r="B285" s="76">
        <f>B276+B277+B278-B279+B280+B281+B282+B283+B284</f>
        <v>277.66479403217829</v>
      </c>
      <c r="C285" s="76">
        <f t="shared" ref="C285:AC285" si="220">C276+C277+C278-C279+C280+C281+C282+C283+C284</f>
        <v>277.46736760024373</v>
      </c>
      <c r="D285" s="76">
        <f t="shared" si="220"/>
        <v>277.18479860667537</v>
      </c>
      <c r="E285" s="76">
        <f t="shared" si="220"/>
        <v>276.78065088555059</v>
      </c>
      <c r="F285" s="76">
        <f t="shared" si="220"/>
        <v>276.20321258869654</v>
      </c>
      <c r="G285" s="76">
        <f t="shared" si="220"/>
        <v>275.37944608709029</v>
      </c>
      <c r="H285" s="76">
        <f t="shared" si="220"/>
        <v>274.20693693313638</v>
      </c>
      <c r="I285" s="76">
        <f t="shared" si="220"/>
        <v>272.54362855925547</v>
      </c>
      <c r="J285" s="76">
        <f t="shared" si="220"/>
        <v>270.19567729282988</v>
      </c>
      <c r="K285" s="76">
        <f t="shared" si="220"/>
        <v>266.9050771646086</v>
      </c>
      <c r="L285" s="76">
        <f t="shared" si="220"/>
        <v>262.34136357313838</v>
      </c>
      <c r="M285" s="76">
        <f t="shared" si="220"/>
        <v>256.10626512337149</v>
      </c>
      <c r="N285" s="76">
        <f t="shared" si="220"/>
        <v>247.76627048644875</v>
      </c>
      <c r="O285" s="76">
        <f t="shared" si="220"/>
        <v>236.93226125204291</v>
      </c>
      <c r="P285" s="76">
        <f t="shared" si="220"/>
        <v>223.39823603946238</v>
      </c>
      <c r="Q285" s="76">
        <f t="shared" si="220"/>
        <v>207.31903405741505</v>
      </c>
      <c r="R285" s="76">
        <f t="shared" si="220"/>
        <v>189.34900002074124</v>
      </c>
      <c r="S285" s="76">
        <f t="shared" si="220"/>
        <v>170.62215673262099</v>
      </c>
      <c r="T285" s="76">
        <f t="shared" si="220"/>
        <v>152.50713245938766</v>
      </c>
      <c r="U285" s="76">
        <f t="shared" si="220"/>
        <v>136.22610911840908</v>
      </c>
      <c r="V285" s="76">
        <f t="shared" si="220"/>
        <v>122.54647316470363</v>
      </c>
      <c r="W285" s="76">
        <f t="shared" si="220"/>
        <v>111.69549779910595</v>
      </c>
      <c r="X285" s="76">
        <f t="shared" si="220"/>
        <v>103.47791726369292</v>
      </c>
      <c r="Y285" s="76">
        <f t="shared" si="220"/>
        <v>97.471668446615354</v>
      </c>
      <c r="Z285" s="76">
        <f t="shared" si="220"/>
        <v>93.195122348927526</v>
      </c>
      <c r="AA285" s="76">
        <f t="shared" si="220"/>
        <v>90.206758506309569</v>
      </c>
      <c r="AB285" s="76">
        <f t="shared" si="220"/>
        <v>88.145883535249226</v>
      </c>
      <c r="AC285" s="76">
        <f t="shared" si="220"/>
        <v>86.737534598148841</v>
      </c>
    </row>
    <row r="286" spans="1:29" ht="15.75" thickBot="1" x14ac:dyDescent="0.3"/>
    <row r="287" spans="1:29" ht="15.75" thickBot="1" x14ac:dyDescent="0.3">
      <c r="A287" s="26" t="s">
        <v>208</v>
      </c>
      <c r="B287" s="27">
        <v>2023</v>
      </c>
      <c r="C287" s="27">
        <v>2024</v>
      </c>
      <c r="D287" s="27">
        <v>2025</v>
      </c>
      <c r="E287" s="27">
        <v>2026</v>
      </c>
      <c r="F287" s="27">
        <v>2027</v>
      </c>
      <c r="G287" s="27">
        <v>2028</v>
      </c>
      <c r="H287" s="27">
        <v>2029</v>
      </c>
      <c r="I287" s="27">
        <v>2030</v>
      </c>
      <c r="J287" s="27">
        <v>2031</v>
      </c>
      <c r="K287" s="27">
        <v>2032</v>
      </c>
      <c r="L287" s="27">
        <v>2033</v>
      </c>
      <c r="M287" s="27">
        <v>2034</v>
      </c>
      <c r="N287" s="27">
        <v>2035</v>
      </c>
      <c r="O287" s="27">
        <v>2036</v>
      </c>
      <c r="P287" s="27">
        <v>2037</v>
      </c>
      <c r="Q287" s="27">
        <v>2038</v>
      </c>
      <c r="R287" s="27">
        <v>2039</v>
      </c>
      <c r="S287" s="27">
        <v>2040</v>
      </c>
      <c r="T287" s="27">
        <v>2041</v>
      </c>
      <c r="U287" s="27">
        <v>2042</v>
      </c>
      <c r="V287" s="27">
        <v>2043</v>
      </c>
      <c r="W287" s="27">
        <v>2044</v>
      </c>
      <c r="X287" s="27">
        <v>2045</v>
      </c>
      <c r="Y287" s="27">
        <v>2046</v>
      </c>
      <c r="Z287" s="27">
        <v>2047</v>
      </c>
      <c r="AA287" s="27">
        <v>2048</v>
      </c>
      <c r="AB287" s="27">
        <v>2049</v>
      </c>
      <c r="AC287" s="28">
        <v>2050</v>
      </c>
    </row>
    <row r="288" spans="1:29" x14ac:dyDescent="0.25">
      <c r="A288" s="29" t="str">
        <f t="shared" ref="A288:A295" si="221">A264</f>
        <v>Capex vehicle</v>
      </c>
      <c r="B288" s="65">
        <f>((1+B249)^B256)*B249/(((1+B249)^B256)-1)*(B245)/B261/(B258)</f>
        <v>1.3444866658711308E-3</v>
      </c>
      <c r="C288" s="65">
        <f t="shared" ref="C288:AC288" si="222">((1+C249)^C256)*C249/(((1+C249)^C256)-1)*(C245)/C261/(C258)</f>
        <v>1.344191716288432E-3</v>
      </c>
      <c r="D288" s="65">
        <f t="shared" si="222"/>
        <v>1.3437695025302714E-3</v>
      </c>
      <c r="E288" s="65">
        <f t="shared" si="222"/>
        <v>1.343165496057823E-3</v>
      </c>
      <c r="F288" s="65">
        <f t="shared" si="222"/>
        <v>1.3423022375280494E-3</v>
      </c>
      <c r="G288" s="65">
        <f t="shared" si="222"/>
        <v>1.3410701810481582E-3</v>
      </c>
      <c r="H288" s="65">
        <f t="shared" si="222"/>
        <v>1.3393154303642525E-3</v>
      </c>
      <c r="I288" s="65">
        <f t="shared" si="222"/>
        <v>1.3368239359397552E-3</v>
      </c>
      <c r="J288" s="65">
        <f t="shared" si="222"/>
        <v>1.3333024479880559E-3</v>
      </c>
      <c r="K288" s="65">
        <f t="shared" si="222"/>
        <v>1.3283583424367757E-3</v>
      </c>
      <c r="L288" s="65">
        <f t="shared" si="222"/>
        <v>1.3214842409546043E-3</v>
      </c>
      <c r="M288" s="65">
        <f t="shared" si="222"/>
        <v>1.3120601049831952E-3</v>
      </c>
      <c r="N288" s="65">
        <f t="shared" si="222"/>
        <v>1.2993950760872054E-3</v>
      </c>
      <c r="O288" s="65">
        <f t="shared" si="222"/>
        <v>1.2828394366165034E-3</v>
      </c>
      <c r="P288" s="65">
        <f t="shared" si="222"/>
        <v>1.2619904069694208E-3</v>
      </c>
      <c r="Q288" s="65">
        <f t="shared" si="222"/>
        <v>1.2369721698644108E-3</v>
      </c>
      <c r="R288" s="65">
        <f t="shared" si="222"/>
        <v>1.2086822064761966E-3</v>
      </c>
      <c r="S288" s="65">
        <f t="shared" si="222"/>
        <v>1.1788166081980577E-3</v>
      </c>
      <c r="T288" s="65">
        <f t="shared" si="222"/>
        <v>1.1495387090319981E-3</v>
      </c>
      <c r="U288" s="65">
        <f t="shared" si="222"/>
        <v>1.1228864347779014E-3</v>
      </c>
      <c r="V288" s="65">
        <f t="shared" si="222"/>
        <v>1.1002357970187589E-3</v>
      </c>
      <c r="W288" s="65">
        <f t="shared" si="222"/>
        <v>1.0820966926730776E-3</v>
      </c>
      <c r="X288" s="65">
        <f t="shared" si="222"/>
        <v>1.0682557509864208E-3</v>
      </c>
      <c r="Y288" s="65">
        <f t="shared" si="222"/>
        <v>1.0580815488016001E-3</v>
      </c>
      <c r="Z288" s="65">
        <f t="shared" si="222"/>
        <v>1.0508071414262214E-3</v>
      </c>
      <c r="AA288" s="65">
        <f t="shared" si="222"/>
        <v>1.0457088561380199E-3</v>
      </c>
      <c r="AB288" s="65">
        <f t="shared" si="222"/>
        <v>1.0421856276387688E-3</v>
      </c>
      <c r="AC288" s="65">
        <f t="shared" si="222"/>
        <v>1.0397745068075209E-3</v>
      </c>
    </row>
    <row r="289" spans="1:29" x14ac:dyDescent="0.25">
      <c r="A289" s="30" t="str">
        <f t="shared" si="221"/>
        <v>Residual value (vehicle)</v>
      </c>
      <c r="B289" s="68">
        <f>((1+B249)^B256)*B249/(((1+B249)^B256)-1)*(B246)/B261/(B258)</f>
        <v>-6.7337961459558828E-5</v>
      </c>
      <c r="C289" s="68">
        <f t="shared" ref="C289:AC289" si="223">((1+C249)^C256)*C249/(((1+C249)^C256)-1)*(C246)/C261/(C258)</f>
        <v>-6.7372372244207035E-5</v>
      </c>
      <c r="D289" s="68">
        <f t="shared" si="223"/>
        <v>-6.7421630515992462E-5</v>
      </c>
      <c r="E289" s="68">
        <f t="shared" si="223"/>
        <v>-6.7492097937778083E-5</v>
      </c>
      <c r="F289" s="68">
        <f t="shared" si="223"/>
        <v>-6.7592811432918334E-5</v>
      </c>
      <c r="G289" s="68">
        <f t="shared" si="223"/>
        <v>-6.773655135557234E-5</v>
      </c>
      <c r="H289" s="68">
        <f t="shared" si="223"/>
        <v>-6.7941272268694643E-5</v>
      </c>
      <c r="I289" s="68">
        <f t="shared" si="223"/>
        <v>-6.8231946618219335E-5</v>
      </c>
      <c r="J289" s="68">
        <f t="shared" si="223"/>
        <v>-6.8642786879250924E-5</v>
      </c>
      <c r="K289" s="68">
        <f t="shared" si="223"/>
        <v>-6.9219599193566945E-5</v>
      </c>
      <c r="L289" s="68">
        <f t="shared" si="223"/>
        <v>-7.0021577699820272E-5</v>
      </c>
      <c r="M289" s="68">
        <f t="shared" si="223"/>
        <v>-7.1121060229817985E-5</v>
      </c>
      <c r="N289" s="68">
        <f t="shared" si="223"/>
        <v>-7.2598646934350151E-5</v>
      </c>
      <c r="O289" s="68">
        <f t="shared" si="223"/>
        <v>-7.4530138205932043E-5</v>
      </c>
      <c r="P289" s="68">
        <f t="shared" si="223"/>
        <v>-7.6962524998091712E-5</v>
      </c>
      <c r="Q289" s="68">
        <f t="shared" si="223"/>
        <v>-7.9881319327009486E-5</v>
      </c>
      <c r="R289" s="68">
        <f t="shared" si="223"/>
        <v>-8.3181815055634491E-5</v>
      </c>
      <c r="S289" s="68">
        <f t="shared" si="223"/>
        <v>-8.6666134854750698E-5</v>
      </c>
      <c r="T289" s="68">
        <f t="shared" si="223"/>
        <v>-9.008188975745766E-5</v>
      </c>
      <c r="U289" s="68">
        <f t="shared" si="223"/>
        <v>-9.3191321753768942E-5</v>
      </c>
      <c r="V289" s="68">
        <f t="shared" si="223"/>
        <v>-9.583389615900226E-5</v>
      </c>
      <c r="W289" s="68">
        <f t="shared" si="223"/>
        <v>-9.7950124999331722E-5</v>
      </c>
      <c r="X289" s="68">
        <f t="shared" si="223"/>
        <v>-9.9564901529441686E-5</v>
      </c>
      <c r="Y289" s="68">
        <f t="shared" si="223"/>
        <v>-1.0075189178433743E-4</v>
      </c>
      <c r="Z289" s="68">
        <f t="shared" si="223"/>
        <v>-1.0160057264479828E-4</v>
      </c>
      <c r="AA289" s="68">
        <f t="shared" si="223"/>
        <v>-1.0219537259508843E-4</v>
      </c>
      <c r="AB289" s="68">
        <f t="shared" si="223"/>
        <v>-1.0260641592000108E-4</v>
      </c>
      <c r="AC289" s="68">
        <f t="shared" si="223"/>
        <v>-1.0288771335031333E-4</v>
      </c>
    </row>
    <row r="290" spans="1:29" x14ac:dyDescent="0.25">
      <c r="A290" s="30" t="str">
        <f t="shared" si="221"/>
        <v>Capex costumization</v>
      </c>
      <c r="B290" s="66">
        <f>((1+B249)^B257)*B249/(((1+B249)^B257)-1)*(B247)/B261/(B258)</f>
        <v>6.8982996659853576E-5</v>
      </c>
      <c r="C290" s="66">
        <f t="shared" ref="C290:AC290" si="224">((1+C249)^C257)*C249/(((1+C249)^C257)-1)*(C247)/C261/(C258)</f>
        <v>6.8982996659853576E-5</v>
      </c>
      <c r="D290" s="66">
        <f t="shared" si="224"/>
        <v>6.8982996659853576E-5</v>
      </c>
      <c r="E290" s="66">
        <f t="shared" si="224"/>
        <v>6.8982996659853576E-5</v>
      </c>
      <c r="F290" s="66">
        <f t="shared" si="224"/>
        <v>6.8982996659853576E-5</v>
      </c>
      <c r="G290" s="66">
        <f t="shared" si="224"/>
        <v>6.8982996659853576E-5</v>
      </c>
      <c r="H290" s="66">
        <f t="shared" si="224"/>
        <v>6.8982996659853576E-5</v>
      </c>
      <c r="I290" s="66">
        <f t="shared" si="224"/>
        <v>6.8982996659853576E-5</v>
      </c>
      <c r="J290" s="66">
        <f t="shared" si="224"/>
        <v>6.8982996659853576E-5</v>
      </c>
      <c r="K290" s="66">
        <f t="shared" si="224"/>
        <v>6.8982996659853576E-5</v>
      </c>
      <c r="L290" s="66">
        <f t="shared" si="224"/>
        <v>6.8982996659853576E-5</v>
      </c>
      <c r="M290" s="66">
        <f t="shared" si="224"/>
        <v>6.8982996659853576E-5</v>
      </c>
      <c r="N290" s="66">
        <f t="shared" si="224"/>
        <v>6.8982996659853576E-5</v>
      </c>
      <c r="O290" s="66">
        <f t="shared" si="224"/>
        <v>6.8982996659853576E-5</v>
      </c>
      <c r="P290" s="66">
        <f t="shared" si="224"/>
        <v>6.8982996659853576E-5</v>
      </c>
      <c r="Q290" s="66">
        <f t="shared" si="224"/>
        <v>6.8982996659853576E-5</v>
      </c>
      <c r="R290" s="66">
        <f t="shared" si="224"/>
        <v>6.8982996659853576E-5</v>
      </c>
      <c r="S290" s="66">
        <f t="shared" si="224"/>
        <v>6.8982996659853576E-5</v>
      </c>
      <c r="T290" s="66">
        <f t="shared" si="224"/>
        <v>6.8982996659853576E-5</v>
      </c>
      <c r="U290" s="66">
        <f t="shared" si="224"/>
        <v>6.8982996659853576E-5</v>
      </c>
      <c r="V290" s="66">
        <f t="shared" si="224"/>
        <v>6.8982996659853576E-5</v>
      </c>
      <c r="W290" s="66">
        <f t="shared" si="224"/>
        <v>6.8982996659853576E-5</v>
      </c>
      <c r="X290" s="66">
        <f t="shared" si="224"/>
        <v>6.8982996659853576E-5</v>
      </c>
      <c r="Y290" s="66">
        <f t="shared" si="224"/>
        <v>6.8982996659853576E-5</v>
      </c>
      <c r="Z290" s="66">
        <f t="shared" si="224"/>
        <v>6.8982996659853576E-5</v>
      </c>
      <c r="AA290" s="66">
        <f t="shared" si="224"/>
        <v>6.8982996659853576E-5</v>
      </c>
      <c r="AB290" s="66">
        <f t="shared" si="224"/>
        <v>6.8982996659853576E-5</v>
      </c>
      <c r="AC290" s="66">
        <f t="shared" si="224"/>
        <v>6.8982996659853576E-5</v>
      </c>
    </row>
    <row r="291" spans="1:29" x14ac:dyDescent="0.25">
      <c r="A291" s="30" t="str">
        <f t="shared" si="221"/>
        <v>Residual value (costumization)</v>
      </c>
      <c r="B291" s="69">
        <f>((1+B249)^B257)*B249/(((1+B249)^B257)-1)*(B248)/B261/(B258)</f>
        <v>-6.8982996659853564E-6</v>
      </c>
      <c r="C291" s="69">
        <f t="shared" ref="C291:AC291" si="225">((1+C249)^C257)*C249/(((1+C249)^C257)-1)*(C248)/C261/(C258)</f>
        <v>-6.8982996659853564E-6</v>
      </c>
      <c r="D291" s="69">
        <f t="shared" si="225"/>
        <v>-6.8982996659853564E-6</v>
      </c>
      <c r="E291" s="69">
        <f t="shared" si="225"/>
        <v>-6.8982996659853564E-6</v>
      </c>
      <c r="F291" s="69">
        <f t="shared" si="225"/>
        <v>-6.8982996659853564E-6</v>
      </c>
      <c r="G291" s="69">
        <f t="shared" si="225"/>
        <v>-6.8982996659853564E-6</v>
      </c>
      <c r="H291" s="69">
        <f t="shared" si="225"/>
        <v>-6.8982996659853564E-6</v>
      </c>
      <c r="I291" s="69">
        <f t="shared" si="225"/>
        <v>-6.8982996659853564E-6</v>
      </c>
      <c r="J291" s="69">
        <f t="shared" si="225"/>
        <v>-6.8982996659853564E-6</v>
      </c>
      <c r="K291" s="69">
        <f t="shared" si="225"/>
        <v>-6.8982996659853564E-6</v>
      </c>
      <c r="L291" s="69">
        <f t="shared" si="225"/>
        <v>-6.8982996659853564E-6</v>
      </c>
      <c r="M291" s="69">
        <f t="shared" si="225"/>
        <v>-6.8982996659853564E-6</v>
      </c>
      <c r="N291" s="69">
        <f t="shared" si="225"/>
        <v>-6.8982996659853564E-6</v>
      </c>
      <c r="O291" s="69">
        <f t="shared" si="225"/>
        <v>-6.8982996659853564E-6</v>
      </c>
      <c r="P291" s="69">
        <f t="shared" si="225"/>
        <v>-6.8982996659853564E-6</v>
      </c>
      <c r="Q291" s="69">
        <f t="shared" si="225"/>
        <v>-6.8982996659853564E-6</v>
      </c>
      <c r="R291" s="69">
        <f t="shared" si="225"/>
        <v>-6.8982996659853564E-6</v>
      </c>
      <c r="S291" s="69">
        <f t="shared" si="225"/>
        <v>-6.8982996659853564E-6</v>
      </c>
      <c r="T291" s="69">
        <f t="shared" si="225"/>
        <v>-6.8982996659853564E-6</v>
      </c>
      <c r="U291" s="69">
        <f t="shared" si="225"/>
        <v>-6.8982996659853564E-6</v>
      </c>
      <c r="V291" s="69">
        <f t="shared" si="225"/>
        <v>-6.8982996659853564E-6</v>
      </c>
      <c r="W291" s="69">
        <f t="shared" si="225"/>
        <v>-6.8982996659853564E-6</v>
      </c>
      <c r="X291" s="69">
        <f t="shared" si="225"/>
        <v>-6.8982996659853564E-6</v>
      </c>
      <c r="Y291" s="69">
        <f t="shared" si="225"/>
        <v>-6.8982996659853564E-6</v>
      </c>
      <c r="Z291" s="69">
        <f t="shared" si="225"/>
        <v>-6.8982996659853564E-6</v>
      </c>
      <c r="AA291" s="69">
        <f t="shared" si="225"/>
        <v>-6.8982996659853564E-6</v>
      </c>
      <c r="AB291" s="69">
        <f t="shared" si="225"/>
        <v>-6.8982996659853564E-6</v>
      </c>
      <c r="AC291" s="69">
        <f t="shared" si="225"/>
        <v>-6.8982996659853564E-6</v>
      </c>
    </row>
    <row r="292" spans="1:29" x14ac:dyDescent="0.25">
      <c r="A292" s="30" t="str">
        <f t="shared" si="221"/>
        <v>Opex fix (admin, crew, insurance)</v>
      </c>
      <c r="B292" s="66">
        <f>B250/B261/(B258)</f>
        <v>1.0654632223259673E-3</v>
      </c>
      <c r="C292" s="66">
        <f t="shared" ref="C292:AC292" si="226">C250/C261/(C258)</f>
        <v>1.0654632223259673E-3</v>
      </c>
      <c r="D292" s="66">
        <f t="shared" si="226"/>
        <v>1.0654632223259673E-3</v>
      </c>
      <c r="E292" s="66">
        <f t="shared" si="226"/>
        <v>1.0654632223259673E-3</v>
      </c>
      <c r="F292" s="66">
        <f t="shared" si="226"/>
        <v>1.0654632223259673E-3</v>
      </c>
      <c r="G292" s="66">
        <f t="shared" si="226"/>
        <v>1.0654632223259673E-3</v>
      </c>
      <c r="H292" s="66">
        <f t="shared" si="226"/>
        <v>1.0654632223259673E-3</v>
      </c>
      <c r="I292" s="66">
        <f t="shared" si="226"/>
        <v>1.0654632223259673E-3</v>
      </c>
      <c r="J292" s="66">
        <f t="shared" si="226"/>
        <v>1.0654632223259673E-3</v>
      </c>
      <c r="K292" s="66">
        <f t="shared" si="226"/>
        <v>1.0654632223259673E-3</v>
      </c>
      <c r="L292" s="66">
        <f t="shared" si="226"/>
        <v>1.0654632223259673E-3</v>
      </c>
      <c r="M292" s="66">
        <f t="shared" si="226"/>
        <v>1.0654632223259673E-3</v>
      </c>
      <c r="N292" s="66">
        <f t="shared" si="226"/>
        <v>1.0654632223259673E-3</v>
      </c>
      <c r="O292" s="66">
        <f t="shared" si="226"/>
        <v>1.0654632223259673E-3</v>
      </c>
      <c r="P292" s="66">
        <f t="shared" si="226"/>
        <v>1.0654632223259673E-3</v>
      </c>
      <c r="Q292" s="66">
        <f t="shared" si="226"/>
        <v>1.0654632223259673E-3</v>
      </c>
      <c r="R292" s="66">
        <f t="shared" si="226"/>
        <v>1.0654632223259673E-3</v>
      </c>
      <c r="S292" s="66">
        <f t="shared" si="226"/>
        <v>1.0654632223259673E-3</v>
      </c>
      <c r="T292" s="66">
        <f t="shared" si="226"/>
        <v>1.0654632223259673E-3</v>
      </c>
      <c r="U292" s="66">
        <f t="shared" si="226"/>
        <v>1.0654632223259673E-3</v>
      </c>
      <c r="V292" s="66">
        <f t="shared" si="226"/>
        <v>1.0654632223259673E-3</v>
      </c>
      <c r="W292" s="66">
        <f t="shared" si="226"/>
        <v>1.0654632223259673E-3</v>
      </c>
      <c r="X292" s="66">
        <f t="shared" si="226"/>
        <v>1.0654632223259673E-3</v>
      </c>
      <c r="Y292" s="66">
        <f t="shared" si="226"/>
        <v>1.0654632223259673E-3</v>
      </c>
      <c r="Z292" s="66">
        <f t="shared" si="226"/>
        <v>1.0654632223259673E-3</v>
      </c>
      <c r="AA292" s="66">
        <f t="shared" si="226"/>
        <v>1.0654632223259673E-3</v>
      </c>
      <c r="AB292" s="66">
        <f t="shared" si="226"/>
        <v>1.0654632223259673E-3</v>
      </c>
      <c r="AC292" s="66">
        <f t="shared" si="226"/>
        <v>1.0654632223259673E-3</v>
      </c>
    </row>
    <row r="293" spans="1:29" x14ac:dyDescent="0.25">
      <c r="A293" s="30" t="str">
        <f t="shared" si="221"/>
        <v>Opex maintenance &amp; repair</v>
      </c>
      <c r="B293" s="66">
        <f>B251/B261/(B258)</f>
        <v>4.305425874053325E-4</v>
      </c>
      <c r="C293" s="66">
        <f t="shared" ref="C293:AC293" si="227">C251/C261/(C258)</f>
        <v>4.305425874053325E-4</v>
      </c>
      <c r="D293" s="66">
        <f t="shared" si="227"/>
        <v>4.305425874053325E-4</v>
      </c>
      <c r="E293" s="66">
        <f t="shared" si="227"/>
        <v>4.305425874053325E-4</v>
      </c>
      <c r="F293" s="66">
        <f t="shared" si="227"/>
        <v>4.305425874053325E-4</v>
      </c>
      <c r="G293" s="66">
        <f t="shared" si="227"/>
        <v>4.305425874053325E-4</v>
      </c>
      <c r="H293" s="66">
        <f t="shared" si="227"/>
        <v>4.305425874053325E-4</v>
      </c>
      <c r="I293" s="66">
        <f t="shared" si="227"/>
        <v>4.305425874053325E-4</v>
      </c>
      <c r="J293" s="66">
        <f t="shared" si="227"/>
        <v>4.305425874053325E-4</v>
      </c>
      <c r="K293" s="66">
        <f t="shared" si="227"/>
        <v>4.305425874053325E-4</v>
      </c>
      <c r="L293" s="66">
        <f t="shared" si="227"/>
        <v>4.305425874053325E-4</v>
      </c>
      <c r="M293" s="66">
        <f t="shared" si="227"/>
        <v>4.305425874053325E-4</v>
      </c>
      <c r="N293" s="66">
        <f t="shared" si="227"/>
        <v>4.305425874053325E-4</v>
      </c>
      <c r="O293" s="66">
        <f t="shared" si="227"/>
        <v>4.305425874053325E-4</v>
      </c>
      <c r="P293" s="66">
        <f t="shared" si="227"/>
        <v>4.305425874053325E-4</v>
      </c>
      <c r="Q293" s="66">
        <f t="shared" si="227"/>
        <v>4.305425874053325E-4</v>
      </c>
      <c r="R293" s="66">
        <f t="shared" si="227"/>
        <v>4.305425874053325E-4</v>
      </c>
      <c r="S293" s="66">
        <f t="shared" si="227"/>
        <v>4.305425874053325E-4</v>
      </c>
      <c r="T293" s="66">
        <f t="shared" si="227"/>
        <v>4.305425874053325E-4</v>
      </c>
      <c r="U293" s="66">
        <f t="shared" si="227"/>
        <v>4.305425874053325E-4</v>
      </c>
      <c r="V293" s="66">
        <f t="shared" si="227"/>
        <v>4.305425874053325E-4</v>
      </c>
      <c r="W293" s="66">
        <f t="shared" si="227"/>
        <v>4.305425874053325E-4</v>
      </c>
      <c r="X293" s="66">
        <f t="shared" si="227"/>
        <v>4.305425874053325E-4</v>
      </c>
      <c r="Y293" s="66">
        <f t="shared" si="227"/>
        <v>4.305425874053325E-4</v>
      </c>
      <c r="Z293" s="66">
        <f t="shared" si="227"/>
        <v>4.305425874053325E-4</v>
      </c>
      <c r="AA293" s="66">
        <f t="shared" si="227"/>
        <v>4.305425874053325E-4</v>
      </c>
      <c r="AB293" s="66">
        <f t="shared" si="227"/>
        <v>4.305425874053325E-4</v>
      </c>
      <c r="AC293" s="66">
        <f t="shared" si="227"/>
        <v>4.305425874053325E-4</v>
      </c>
    </row>
    <row r="294" spans="1:29" x14ac:dyDescent="0.25">
      <c r="A294" s="30" t="str">
        <f t="shared" si="221"/>
        <v>Opex var (mode-fees)</v>
      </c>
      <c r="B294" s="66">
        <f>B252*B261/B261/(B258)</f>
        <v>8.6011184229469056E-5</v>
      </c>
      <c r="C294" s="66">
        <f t="shared" ref="C294:AC294" si="228">C252*C261/C261/(C258)</f>
        <v>8.6011184229469056E-5</v>
      </c>
      <c r="D294" s="66">
        <f t="shared" si="228"/>
        <v>8.6011184229469056E-5</v>
      </c>
      <c r="E294" s="66">
        <f t="shared" si="228"/>
        <v>8.6011184229469056E-5</v>
      </c>
      <c r="F294" s="66">
        <f t="shared" si="228"/>
        <v>8.6011184229469056E-5</v>
      </c>
      <c r="G294" s="66">
        <f t="shared" si="228"/>
        <v>8.6011184229469056E-5</v>
      </c>
      <c r="H294" s="66">
        <f t="shared" si="228"/>
        <v>8.6011184229469056E-5</v>
      </c>
      <c r="I294" s="66">
        <f t="shared" si="228"/>
        <v>8.6011184229469056E-5</v>
      </c>
      <c r="J294" s="66">
        <f t="shared" si="228"/>
        <v>8.6011184229469056E-5</v>
      </c>
      <c r="K294" s="66">
        <f t="shared" si="228"/>
        <v>8.6011184229469056E-5</v>
      </c>
      <c r="L294" s="66">
        <f t="shared" si="228"/>
        <v>8.6011184229469056E-5</v>
      </c>
      <c r="M294" s="66">
        <f t="shared" si="228"/>
        <v>8.6011184229469056E-5</v>
      </c>
      <c r="N294" s="66">
        <f t="shared" si="228"/>
        <v>8.6011184229469056E-5</v>
      </c>
      <c r="O294" s="66">
        <f t="shared" si="228"/>
        <v>8.6011184229469056E-5</v>
      </c>
      <c r="P294" s="66">
        <f t="shared" si="228"/>
        <v>8.6011184229469056E-5</v>
      </c>
      <c r="Q294" s="66">
        <f t="shared" si="228"/>
        <v>8.6011184229469056E-5</v>
      </c>
      <c r="R294" s="66">
        <f t="shared" si="228"/>
        <v>8.6011184229469056E-5</v>
      </c>
      <c r="S294" s="66">
        <f t="shared" si="228"/>
        <v>8.6011184229469056E-5</v>
      </c>
      <c r="T294" s="66">
        <f t="shared" si="228"/>
        <v>8.6011184229469056E-5</v>
      </c>
      <c r="U294" s="66">
        <f t="shared" si="228"/>
        <v>8.6011184229469056E-5</v>
      </c>
      <c r="V294" s="66">
        <f t="shared" si="228"/>
        <v>8.6011184229469056E-5</v>
      </c>
      <c r="W294" s="66">
        <f t="shared" si="228"/>
        <v>8.6011184229469056E-5</v>
      </c>
      <c r="X294" s="66">
        <f t="shared" si="228"/>
        <v>8.6011184229469056E-5</v>
      </c>
      <c r="Y294" s="66">
        <f t="shared" si="228"/>
        <v>8.6011184229469056E-5</v>
      </c>
      <c r="Z294" s="66">
        <f t="shared" si="228"/>
        <v>8.6011184229469056E-5</v>
      </c>
      <c r="AA294" s="66">
        <f t="shared" si="228"/>
        <v>8.6011184229469056E-5</v>
      </c>
      <c r="AB294" s="66">
        <f t="shared" si="228"/>
        <v>8.6011184229469056E-5</v>
      </c>
      <c r="AC294" s="66">
        <f t="shared" si="228"/>
        <v>8.6011184229469056E-5</v>
      </c>
    </row>
    <row r="295" spans="1:29" x14ac:dyDescent="0.25">
      <c r="A295" s="30" t="str">
        <f t="shared" si="221"/>
        <v>Fuel Cost</v>
      </c>
      <c r="B295" s="66">
        <f>B253*B254*B261/B261/(B258)</f>
        <v>2.6447470892304818E-2</v>
      </c>
      <c r="C295" s="66">
        <f t="shared" ref="C295:AC295" si="229">C253*C254*C261/C261/(C258)</f>
        <v>2.6426908566753161E-2</v>
      </c>
      <c r="D295" s="66">
        <f t="shared" si="229"/>
        <v>2.6397478557982218E-2</v>
      </c>
      <c r="E295" s="66">
        <f t="shared" si="229"/>
        <v>2.6355386077260078E-2</v>
      </c>
      <c r="F295" s="66">
        <f t="shared" si="229"/>
        <v>2.6295245467607312E-2</v>
      </c>
      <c r="G295" s="66">
        <f t="shared" si="229"/>
        <v>2.6209450205638828E-2</v>
      </c>
      <c r="H295" s="66">
        <f t="shared" si="229"/>
        <v>2.6087334634489406E-2</v>
      </c>
      <c r="I295" s="66">
        <f t="shared" si="229"/>
        <v>2.5914105335127887E-2</v>
      </c>
      <c r="J295" s="66">
        <f t="shared" si="229"/>
        <v>2.5669577211867009E-2</v>
      </c>
      <c r="K295" s="66">
        <f t="shared" si="229"/>
        <v>2.5326886475952576E-2</v>
      </c>
      <c r="L295" s="66">
        <f t="shared" si="229"/>
        <v>2.4851629900758964E-2</v>
      </c>
      <c r="M295" s="66">
        <f t="shared" si="229"/>
        <v>2.4202354741507264E-2</v>
      </c>
      <c r="N295" s="66">
        <f t="shared" si="229"/>
        <v>2.3333958242089507E-2</v>
      </c>
      <c r="O295" s="66">
        <f t="shared" si="229"/>
        <v>2.2205989369190961E-2</v>
      </c>
      <c r="P295" s="66">
        <f t="shared" si="229"/>
        <v>2.079709880546295E-2</v>
      </c>
      <c r="Q295" s="66">
        <f t="shared" si="229"/>
        <v>1.9123532981653774E-2</v>
      </c>
      <c r="R295" s="66">
        <f t="shared" si="229"/>
        <v>1.7253532537418889E-2</v>
      </c>
      <c r="S295" s="66">
        <f t="shared" si="229"/>
        <v>1.530520591707072E-2</v>
      </c>
      <c r="T295" s="66">
        <f t="shared" si="229"/>
        <v>1.342096578561215E-2</v>
      </c>
      <c r="U295" s="66">
        <f t="shared" si="229"/>
        <v>1.1727867879060591E-2</v>
      </c>
      <c r="V295" s="66">
        <f t="shared" si="229"/>
        <v>1.0305580567023331E-2</v>
      </c>
      <c r="W295" s="66">
        <f t="shared" si="229"/>
        <v>9.1775845387704353E-3</v>
      </c>
      <c r="X295" s="66">
        <f t="shared" si="229"/>
        <v>8.323455015144551E-3</v>
      </c>
      <c r="Y295" s="66">
        <f t="shared" si="229"/>
        <v>7.6992343221792357E-3</v>
      </c>
      <c r="Z295" s="66">
        <f t="shared" si="229"/>
        <v>7.2548128498131879E-3</v>
      </c>
      <c r="AA295" s="66">
        <f t="shared" si="229"/>
        <v>6.9442769569968699E-3</v>
      </c>
      <c r="AB295" s="66">
        <f t="shared" si="229"/>
        <v>6.7301292213014213E-3</v>
      </c>
      <c r="AC295" s="66">
        <f t="shared" si="229"/>
        <v>6.5837900060073855E-3</v>
      </c>
    </row>
    <row r="296" spans="1:29" x14ac:dyDescent="0.25">
      <c r="A296" s="59" t="str">
        <f>A259</f>
        <v>Market failure (av. utilization)</v>
      </c>
      <c r="B296" s="66">
        <f t="shared" ref="B296:AC296" si="230">B285/B259-B285/B258</f>
        <v>4.5957271566850838E-2</v>
      </c>
      <c r="C296" s="66">
        <f t="shared" si="230"/>
        <v>4.5924594827336497E-2</v>
      </c>
      <c r="D296" s="66">
        <f t="shared" si="230"/>
        <v>4.5877825844545368E-2</v>
      </c>
      <c r="E296" s="66">
        <f t="shared" si="230"/>
        <v>4.5810933941171042E-2</v>
      </c>
      <c r="F296" s="66">
        <f t="shared" si="230"/>
        <v>4.5715360108290574E-2</v>
      </c>
      <c r="G296" s="66">
        <f t="shared" si="230"/>
        <v>4.5579015632376901E-2</v>
      </c>
      <c r="H296" s="66">
        <f t="shared" si="230"/>
        <v>4.5384949539876054E-2</v>
      </c>
      <c r="I296" s="66">
        <f t="shared" si="230"/>
        <v>4.5109649551253787E-2</v>
      </c>
      <c r="J296" s="66">
        <f t="shared" si="230"/>
        <v>4.4721031922025839E-2</v>
      </c>
      <c r="K296" s="66">
        <f t="shared" si="230"/>
        <v>4.4176393181498103E-2</v>
      </c>
      <c r="L296" s="66">
        <f t="shared" si="230"/>
        <v>4.3421036977239015E-2</v>
      </c>
      <c r="M296" s="66">
        <f t="shared" si="230"/>
        <v>4.2389044017163646E-2</v>
      </c>
      <c r="N296" s="66">
        <f t="shared" si="230"/>
        <v>4.1008662324442745E-2</v>
      </c>
      <c r="O296" s="66">
        <f t="shared" si="230"/>
        <v>3.9215487549517342E-2</v>
      </c>
      <c r="P296" s="66">
        <f t="shared" si="230"/>
        <v>3.6975423683101902E-2</v>
      </c>
      <c r="Q296" s="66">
        <f t="shared" si="230"/>
        <v>3.4314098704388327E-2</v>
      </c>
      <c r="R296" s="66">
        <f t="shared" si="230"/>
        <v>3.1339815496581783E-2</v>
      </c>
      <c r="S296" s="66">
        <f t="shared" si="230"/>
        <v>2.8240270141608681E-2</v>
      </c>
      <c r="T296" s="66">
        <f t="shared" si="230"/>
        <v>2.5241989092450543E-2</v>
      </c>
      <c r="U296" s="66">
        <f t="shared" si="230"/>
        <v>2.254725995447824E-2</v>
      </c>
      <c r="V296" s="66">
        <f t="shared" si="230"/>
        <v>2.0283095544829523E-2</v>
      </c>
      <c r="W296" s="66">
        <f t="shared" si="230"/>
        <v>1.8487112646168667E-2</v>
      </c>
      <c r="X296" s="66">
        <f t="shared" si="230"/>
        <v>1.7126992139696835E-2</v>
      </c>
      <c r="Y296" s="66">
        <f t="shared" si="230"/>
        <v>1.6132876883037679E-2</v>
      </c>
      <c r="Z296" s="66">
        <f t="shared" si="230"/>
        <v>1.5425050775429602E-2</v>
      </c>
      <c r="AA296" s="66">
        <f t="shared" si="230"/>
        <v>1.4930436220010536E-2</v>
      </c>
      <c r="AB296" s="66">
        <f t="shared" si="230"/>
        <v>1.4589333592864477E-2</v>
      </c>
      <c r="AC296" s="66">
        <f t="shared" si="230"/>
        <v>1.4356232832687773E-2</v>
      </c>
    </row>
    <row r="297" spans="1:29" x14ac:dyDescent="0.25">
      <c r="A297" s="59" t="str">
        <f>A260</f>
        <v>Payload loss (fuel)</v>
      </c>
      <c r="B297" s="66">
        <f>B285/(B258-B260)-B285/B258</f>
        <v>1.224271578625126E-3</v>
      </c>
      <c r="C297" s="66">
        <f t="shared" ref="C297:AC297" si="231">C285/(C258-C260)-C285/C258</f>
        <v>1.223401091711835E-3</v>
      </c>
      <c r="D297" s="66">
        <f t="shared" si="231"/>
        <v>1.2221551966784643E-3</v>
      </c>
      <c r="E297" s="66">
        <f t="shared" si="231"/>
        <v>1.2203732402361125E-3</v>
      </c>
      <c r="F297" s="66">
        <f t="shared" si="231"/>
        <v>1.2178272159995458E-3</v>
      </c>
      <c r="G297" s="66">
        <f t="shared" si="231"/>
        <v>1.2141950885674151E-3</v>
      </c>
      <c r="H297" s="66">
        <f t="shared" si="231"/>
        <v>1.2090252951196499E-3</v>
      </c>
      <c r="I297" s="66">
        <f t="shared" si="231"/>
        <v>1.2016914839473349E-3</v>
      </c>
      <c r="J297" s="66">
        <f t="shared" si="231"/>
        <v>1.1913389651359331E-3</v>
      </c>
      <c r="K297" s="66">
        <f t="shared" si="231"/>
        <v>1.1768301462284324E-3</v>
      </c>
      <c r="L297" s="66">
        <f t="shared" si="231"/>
        <v>1.1567079522625152E-3</v>
      </c>
      <c r="M297" s="66">
        <f t="shared" si="231"/>
        <v>1.1292163365228015E-3</v>
      </c>
      <c r="N297" s="66">
        <f t="shared" si="231"/>
        <v>1.0924438733970372E-3</v>
      </c>
      <c r="O297" s="66">
        <f t="shared" si="231"/>
        <v>1.0446748732453395E-3</v>
      </c>
      <c r="P297" s="66">
        <f t="shared" si="231"/>
        <v>9.8500104073837025E-4</v>
      </c>
      <c r="Q297" s="66">
        <f t="shared" si="231"/>
        <v>9.141050884365759E-4</v>
      </c>
      <c r="R297" s="66">
        <f t="shared" si="231"/>
        <v>8.3487213413025244E-4</v>
      </c>
      <c r="S297" s="66">
        <f t="shared" si="231"/>
        <v>7.523022783625273E-4</v>
      </c>
      <c r="T297" s="66">
        <f t="shared" si="231"/>
        <v>6.7243003729888784E-4</v>
      </c>
      <c r="U297" s="66">
        <f t="shared" si="231"/>
        <v>6.0064422009880464E-4</v>
      </c>
      <c r="V297" s="66">
        <f t="shared" si="231"/>
        <v>5.403283649237367E-4</v>
      </c>
      <c r="W297" s="66">
        <f t="shared" si="231"/>
        <v>4.9248455819711663E-4</v>
      </c>
      <c r="X297" s="66">
        <f t="shared" si="231"/>
        <v>4.5625183978700509E-4</v>
      </c>
      <c r="Y297" s="66">
        <f t="shared" si="231"/>
        <v>4.2976926122846246E-4</v>
      </c>
      <c r="Z297" s="66">
        <f t="shared" si="231"/>
        <v>4.1091323787005238E-4</v>
      </c>
      <c r="AA297" s="66">
        <f t="shared" si="231"/>
        <v>3.9773703045110041E-4</v>
      </c>
      <c r="AB297" s="66">
        <f t="shared" si="231"/>
        <v>3.8865028013778356E-4</v>
      </c>
      <c r="AC297" s="66">
        <f t="shared" si="231"/>
        <v>3.8244062873963279E-4</v>
      </c>
    </row>
    <row r="298" spans="1:29" ht="15.75" thickBot="1" x14ac:dyDescent="0.3">
      <c r="A298" s="59" t="str">
        <f>A235</f>
        <v>Emission Cost</v>
      </c>
      <c r="B298" s="68">
        <f>B255*B261/B261/(B258)</f>
        <v>0</v>
      </c>
      <c r="C298" s="68">
        <f t="shared" ref="C298:AC298" si="232">C255*C261/C261/(C258)</f>
        <v>0</v>
      </c>
      <c r="D298" s="68">
        <f t="shared" si="232"/>
        <v>0</v>
      </c>
      <c r="E298" s="68">
        <f t="shared" si="232"/>
        <v>0</v>
      </c>
      <c r="F298" s="68">
        <f t="shared" si="232"/>
        <v>0</v>
      </c>
      <c r="G298" s="68">
        <f t="shared" si="232"/>
        <v>0</v>
      </c>
      <c r="H298" s="68">
        <f t="shared" si="232"/>
        <v>0</v>
      </c>
      <c r="I298" s="68">
        <f t="shared" si="232"/>
        <v>0</v>
      </c>
      <c r="J298" s="68">
        <f t="shared" si="232"/>
        <v>0</v>
      </c>
      <c r="K298" s="68">
        <f t="shared" si="232"/>
        <v>0</v>
      </c>
      <c r="L298" s="68">
        <f t="shared" si="232"/>
        <v>0</v>
      </c>
      <c r="M298" s="68">
        <f t="shared" si="232"/>
        <v>0</v>
      </c>
      <c r="N298" s="68">
        <f t="shared" si="232"/>
        <v>0</v>
      </c>
      <c r="O298" s="68">
        <f t="shared" si="232"/>
        <v>0</v>
      </c>
      <c r="P298" s="68">
        <f t="shared" si="232"/>
        <v>0</v>
      </c>
      <c r="Q298" s="68">
        <f t="shared" si="232"/>
        <v>0</v>
      </c>
      <c r="R298" s="68">
        <f t="shared" si="232"/>
        <v>0</v>
      </c>
      <c r="S298" s="68">
        <f t="shared" si="232"/>
        <v>0</v>
      </c>
      <c r="T298" s="68">
        <f t="shared" si="232"/>
        <v>0</v>
      </c>
      <c r="U298" s="68">
        <f t="shared" si="232"/>
        <v>0</v>
      </c>
      <c r="V298" s="68">
        <f t="shared" si="232"/>
        <v>0</v>
      </c>
      <c r="W298" s="68">
        <f t="shared" si="232"/>
        <v>0</v>
      </c>
      <c r="X298" s="68">
        <f t="shared" si="232"/>
        <v>0</v>
      </c>
      <c r="Y298" s="68">
        <f t="shared" si="232"/>
        <v>0</v>
      </c>
      <c r="Z298" s="68">
        <f t="shared" si="232"/>
        <v>0</v>
      </c>
      <c r="AA298" s="68">
        <f t="shared" si="232"/>
        <v>0</v>
      </c>
      <c r="AB298" s="68">
        <f t="shared" si="232"/>
        <v>0</v>
      </c>
      <c r="AC298" s="68">
        <f t="shared" si="232"/>
        <v>0</v>
      </c>
    </row>
    <row r="299" spans="1:29" ht="15.75" thickBot="1" x14ac:dyDescent="0.3">
      <c r="A299" s="31" t="s">
        <v>210</v>
      </c>
      <c r="B299" s="67">
        <f>B288+B289+B290+B291+B292+B293+B294+B295+B296+B297+B298</f>
        <v>7.6550264433146997E-2</v>
      </c>
      <c r="C299" s="67">
        <f t="shared" ref="C299:AC299" si="233">C288+C289+C290+C291+C292+C293+C294+C295+C296+C297+C298</f>
        <v>7.6495825520800351E-2</v>
      </c>
      <c r="D299" s="67">
        <f t="shared" si="233"/>
        <v>7.6417909162174974E-2</v>
      </c>
      <c r="E299" s="67">
        <f t="shared" si="233"/>
        <v>7.6306468347741907E-2</v>
      </c>
      <c r="F299" s="67">
        <f t="shared" si="233"/>
        <v>7.6147243908947199E-2</v>
      </c>
      <c r="G299" s="67">
        <f t="shared" si="233"/>
        <v>7.5920096247230368E-2</v>
      </c>
      <c r="H299" s="67">
        <f t="shared" si="233"/>
        <v>7.5596785318535309E-2</v>
      </c>
      <c r="I299" s="67">
        <f t="shared" si="233"/>
        <v>7.5138140050605179E-2</v>
      </c>
      <c r="J299" s="67">
        <f t="shared" si="233"/>
        <v>7.4490709451092221E-2</v>
      </c>
      <c r="K299" s="67">
        <f t="shared" si="233"/>
        <v>7.358335023787696E-2</v>
      </c>
      <c r="L299" s="67">
        <f t="shared" si="233"/>
        <v>7.2324939184469916E-2</v>
      </c>
      <c r="M299" s="67">
        <f t="shared" si="233"/>
        <v>7.0605655830901726E-2</v>
      </c>
      <c r="N299" s="67">
        <f t="shared" si="233"/>
        <v>6.8305962560036779E-2</v>
      </c>
      <c r="O299" s="67">
        <f t="shared" si="233"/>
        <v>6.531856278131884E-2</v>
      </c>
      <c r="P299" s="67">
        <f t="shared" si="233"/>
        <v>6.1586653102229189E-2</v>
      </c>
      <c r="Q299" s="67">
        <f t="shared" si="233"/>
        <v>5.7152929315970713E-2</v>
      </c>
      <c r="R299" s="67">
        <f t="shared" si="233"/>
        <v>5.2197822250506121E-2</v>
      </c>
      <c r="S299" s="67">
        <f t="shared" si="233"/>
        <v>4.7034030501339877E-2</v>
      </c>
      <c r="T299" s="67">
        <f t="shared" si="233"/>
        <v>4.2038943425590759E-2</v>
      </c>
      <c r="U299" s="67">
        <f t="shared" si="233"/>
        <v>3.7549568857616407E-2</v>
      </c>
      <c r="V299" s="67">
        <f t="shared" si="233"/>
        <v>3.3777508068590985E-2</v>
      </c>
      <c r="W299" s="67">
        <f t="shared" si="233"/>
        <v>3.0785430001764605E-2</v>
      </c>
      <c r="X299" s="67">
        <f t="shared" si="233"/>
        <v>2.8519491535040006E-2</v>
      </c>
      <c r="Y299" s="67">
        <f t="shared" si="233"/>
        <v>2.6863311814417278E-2</v>
      </c>
      <c r="Z299" s="67">
        <f t="shared" si="233"/>
        <v>2.5684085122848904E-2</v>
      </c>
      <c r="AA299" s="67">
        <f t="shared" si="233"/>
        <v>2.4860065381956079E-2</v>
      </c>
      <c r="AB299" s="67">
        <f t="shared" si="233"/>
        <v>2.429179399697709E-2</v>
      </c>
      <c r="AC299" s="67">
        <f t="shared" si="233"/>
        <v>2.3903451951846635E-2</v>
      </c>
    </row>
    <row r="301" spans="1:29" x14ac:dyDescent="0.25">
      <c r="B301" s="40"/>
    </row>
    <row r="324" spans="1:44" s="3" customFormat="1" ht="21" x14ac:dyDescent="0.35">
      <c r="A324" s="2" t="str">
        <f>'Parameter Input'!A178</f>
        <v>Short-sea:  Neo bulk</v>
      </c>
    </row>
    <row r="325" spans="1:44" s="3" customFormat="1" ht="21" x14ac:dyDescent="0.35">
      <c r="A325" s="2" t="s">
        <v>187</v>
      </c>
    </row>
    <row r="326" spans="1:44" x14ac:dyDescent="0.25">
      <c r="A326" s="33" t="s">
        <v>195</v>
      </c>
    </row>
    <row r="327" spans="1:44" x14ac:dyDescent="0.25">
      <c r="A327" s="33" t="s">
        <v>196</v>
      </c>
    </row>
    <row r="328" spans="1:44" ht="15.75" thickBot="1" x14ac:dyDescent="0.3">
      <c r="A328" s="34" t="s">
        <v>197</v>
      </c>
      <c r="B328" s="34"/>
    </row>
    <row r="329" spans="1:44" ht="15.75" thickBot="1" x14ac:dyDescent="0.3">
      <c r="A329" s="39" t="s">
        <v>198</v>
      </c>
      <c r="B329" s="35"/>
    </row>
    <row r="330" spans="1:44" ht="15.75" thickBot="1" x14ac:dyDescent="0.3">
      <c r="A330" s="38" t="s">
        <v>199</v>
      </c>
      <c r="B330" s="36"/>
    </row>
    <row r="331" spans="1:44" ht="15.75" thickBot="1" x14ac:dyDescent="0.3"/>
    <row r="332" spans="1:44" x14ac:dyDescent="0.25">
      <c r="A332" s="5" t="s">
        <v>200</v>
      </c>
      <c r="B332" s="6">
        <v>2023</v>
      </c>
      <c r="C332" s="6">
        <v>2050</v>
      </c>
      <c r="D332" s="7"/>
      <c r="E332" s="5" t="s">
        <v>201</v>
      </c>
      <c r="F332" s="8"/>
      <c r="G332" s="8"/>
      <c r="H332" s="8"/>
      <c r="I332" s="8"/>
      <c r="J332" s="8"/>
      <c r="K332" s="9"/>
      <c r="L332" s="10" t="s">
        <v>2</v>
      </c>
      <c r="M332" s="11"/>
      <c r="N332" s="11"/>
      <c r="O332" s="11"/>
      <c r="P332" s="12"/>
      <c r="Q332" s="13">
        <v>0</v>
      </c>
      <c r="R332" s="13">
        <v>1</v>
      </c>
      <c r="S332" s="13">
        <v>2</v>
      </c>
      <c r="T332" s="13">
        <v>3</v>
      </c>
      <c r="U332" s="13">
        <v>4</v>
      </c>
      <c r="V332" s="13">
        <v>5</v>
      </c>
      <c r="W332" s="13">
        <v>6</v>
      </c>
      <c r="X332" s="13">
        <v>7</v>
      </c>
      <c r="Y332" s="13">
        <v>8</v>
      </c>
      <c r="Z332" s="13">
        <v>9</v>
      </c>
      <c r="AA332" s="13">
        <v>10</v>
      </c>
      <c r="AB332" s="13">
        <v>11</v>
      </c>
      <c r="AC332" s="13">
        <v>12</v>
      </c>
      <c r="AD332" s="13">
        <v>13</v>
      </c>
      <c r="AE332" s="13">
        <v>14</v>
      </c>
      <c r="AF332" s="13">
        <v>15</v>
      </c>
      <c r="AG332" s="13">
        <v>16</v>
      </c>
      <c r="AH332" s="13">
        <v>17</v>
      </c>
      <c r="AI332" s="13">
        <v>18</v>
      </c>
      <c r="AJ332" s="13">
        <v>19</v>
      </c>
      <c r="AK332" s="13">
        <v>20</v>
      </c>
      <c r="AL332" s="13">
        <v>21</v>
      </c>
      <c r="AM332" s="13">
        <v>22</v>
      </c>
      <c r="AN332" s="13">
        <v>23</v>
      </c>
      <c r="AO332" s="13">
        <v>24</v>
      </c>
      <c r="AP332" s="13">
        <v>25</v>
      </c>
      <c r="AQ332" s="13">
        <v>26</v>
      </c>
      <c r="AR332" s="14">
        <v>27</v>
      </c>
    </row>
    <row r="333" spans="1:44" ht="15.75" thickBot="1" x14ac:dyDescent="0.3">
      <c r="A333" s="15"/>
      <c r="B333" s="3" t="s">
        <v>202</v>
      </c>
      <c r="C333" s="3" t="s">
        <v>203</v>
      </c>
      <c r="D333" s="16" t="s">
        <v>5</v>
      </c>
      <c r="E333" s="17"/>
      <c r="F333" s="18"/>
      <c r="G333" s="18"/>
      <c r="H333" s="18"/>
      <c r="I333" s="18"/>
      <c r="J333" s="18"/>
      <c r="K333" s="19"/>
      <c r="L333" s="20" t="s">
        <v>8</v>
      </c>
      <c r="M333" s="20" t="s">
        <v>204</v>
      </c>
      <c r="N333" s="20" t="s">
        <v>205</v>
      </c>
      <c r="O333" s="20" t="s">
        <v>9</v>
      </c>
      <c r="P333" s="21" t="s">
        <v>10</v>
      </c>
      <c r="Q333" s="22">
        <v>2023</v>
      </c>
      <c r="R333" s="22">
        <v>2024</v>
      </c>
      <c r="S333" s="22">
        <v>2025</v>
      </c>
      <c r="T333" s="22">
        <v>2026</v>
      </c>
      <c r="U333" s="22">
        <v>2027</v>
      </c>
      <c r="V333" s="22">
        <v>2028</v>
      </c>
      <c r="W333" s="22">
        <v>2029</v>
      </c>
      <c r="X333" s="22">
        <v>2030</v>
      </c>
      <c r="Y333" s="22">
        <v>2031</v>
      </c>
      <c r="Z333" s="22">
        <v>2032</v>
      </c>
      <c r="AA333" s="22">
        <v>2033</v>
      </c>
      <c r="AB333" s="22">
        <v>2034</v>
      </c>
      <c r="AC333" s="22">
        <v>2035</v>
      </c>
      <c r="AD333" s="22">
        <v>2036</v>
      </c>
      <c r="AE333" s="22">
        <v>2037</v>
      </c>
      <c r="AF333" s="22">
        <v>2038</v>
      </c>
      <c r="AG333" s="22">
        <v>2039</v>
      </c>
      <c r="AH333" s="22">
        <v>2040</v>
      </c>
      <c r="AI333" s="22">
        <v>2041</v>
      </c>
      <c r="AJ333" s="22">
        <v>2042</v>
      </c>
      <c r="AK333" s="22">
        <v>2043</v>
      </c>
      <c r="AL333" s="22">
        <v>2044</v>
      </c>
      <c r="AM333" s="22">
        <v>2045</v>
      </c>
      <c r="AN333" s="22">
        <v>2046</v>
      </c>
      <c r="AO333" s="22">
        <v>2047</v>
      </c>
      <c r="AP333" s="22">
        <v>2048</v>
      </c>
      <c r="AQ333" s="22">
        <v>2049</v>
      </c>
      <c r="AR333" s="23">
        <v>2050</v>
      </c>
    </row>
    <row r="334" spans="1:44" x14ac:dyDescent="0.25">
      <c r="A334" s="24" t="s">
        <v>18</v>
      </c>
      <c r="B334" s="41">
        <f>'Parameter Input'!$L$191</f>
        <v>19500000</v>
      </c>
      <c r="C334" s="42">
        <f>'Parameter Input'!$M$191</f>
        <v>15000000</v>
      </c>
      <c r="D334" s="1" t="s">
        <v>15</v>
      </c>
      <c r="L334" s="51">
        <f>'Parameter Input'!$O$191</f>
        <v>17</v>
      </c>
      <c r="M334" s="52">
        <v>0</v>
      </c>
      <c r="N334" s="52">
        <v>1</v>
      </c>
      <c r="O334" s="52">
        <f>'Parameter Input'!$P$191</f>
        <v>0.9</v>
      </c>
      <c r="P334" s="53">
        <f>'Parameter Input'!$Q$191</f>
        <v>0.4</v>
      </c>
      <c r="Q334" s="4">
        <f t="shared" ref="Q334:AR343" si="234">$N334+($M334-$N334)*((1/(1+EXP(-$P334*(Q$9-$L334)))^$O334))</f>
        <v>0.99780374543478534</v>
      </c>
      <c r="R334" s="4">
        <f t="shared" si="234"/>
        <v>0.99685359315256394</v>
      </c>
      <c r="S334" s="4">
        <f t="shared" si="234"/>
        <v>0.99549347132349975</v>
      </c>
      <c r="T334" s="4">
        <f t="shared" si="234"/>
        <v>0.99354772139898062</v>
      </c>
      <c r="U334" s="4">
        <f t="shared" si="234"/>
        <v>0.99076681540580536</v>
      </c>
      <c r="V334" s="4">
        <f t="shared" si="234"/>
        <v>0.9867978615748374</v>
      </c>
      <c r="W334" s="4">
        <f t="shared" si="234"/>
        <v>0.98114509762858249</v>
      </c>
      <c r="X334" s="4">
        <f t="shared" si="234"/>
        <v>0.97311898315872036</v>
      </c>
      <c r="Y334" s="4">
        <f t="shared" si="234"/>
        <v>0.96177484161592774</v>
      </c>
      <c r="Z334" s="4">
        <f t="shared" si="234"/>
        <v>0.94584787155511363</v>
      </c>
      <c r="AA334" s="4">
        <f t="shared" si="234"/>
        <v>0.92370360150141495</v>
      </c>
      <c r="AB334" s="4">
        <f t="shared" si="234"/>
        <v>0.89334463567658451</v>
      </c>
      <c r="AC334" s="4">
        <f t="shared" si="234"/>
        <v>0.85254543874327005</v>
      </c>
      <c r="AD334" s="4">
        <f t="shared" si="234"/>
        <v>0.79921300652623883</v>
      </c>
      <c r="AE334" s="4">
        <f t="shared" si="234"/>
        <v>0.73204982249993378</v>
      </c>
      <c r="AF334" s="4">
        <f t="shared" si="234"/>
        <v>0.65145592958786691</v>
      </c>
      <c r="AG334" s="4">
        <f t="shared" si="234"/>
        <v>0.56032247880849573</v>
      </c>
      <c r="AH334" s="4">
        <f t="shared" si="234"/>
        <v>0.46411326873185343</v>
      </c>
      <c r="AI334" s="4">
        <f t="shared" si="234"/>
        <v>0.36979727595523937</v>
      </c>
      <c r="AJ334" s="4">
        <f t="shared" si="234"/>
        <v>0.28393948637231203</v>
      </c>
      <c r="AK334" s="4">
        <f t="shared" si="234"/>
        <v>0.21097259161117732</v>
      </c>
      <c r="AL334" s="4">
        <f t="shared" si="234"/>
        <v>0.15253917653798199</v>
      </c>
      <c r="AM334" s="4">
        <f t="shared" si="234"/>
        <v>0.10795188737709993</v>
      </c>
      <c r="AN334" s="4">
        <f t="shared" si="234"/>
        <v>7.5176653938091809E-2</v>
      </c>
      <c r="AO334" s="4">
        <f t="shared" si="234"/>
        <v>5.1742836177502194E-2</v>
      </c>
      <c r="AP334" s="4">
        <f t="shared" si="234"/>
        <v>3.5319190625345942E-2</v>
      </c>
      <c r="AQ334" s="4">
        <f t="shared" si="234"/>
        <v>2.3969442072658165E-2</v>
      </c>
      <c r="AR334" s="4">
        <f t="shared" si="234"/>
        <v>1.6202243558389728E-2</v>
      </c>
    </row>
    <row r="335" spans="1:44" x14ac:dyDescent="0.25">
      <c r="A335" s="24" t="s">
        <v>28</v>
      </c>
      <c r="B335" s="60">
        <f>'Parameter Input'!$L$192</f>
        <v>-975000</v>
      </c>
      <c r="C335" s="61">
        <f>'Parameter Input'!$M$192</f>
        <v>-1500000</v>
      </c>
      <c r="D335" s="1" t="s">
        <v>15</v>
      </c>
      <c r="L335" s="54">
        <f>'Parameter Input'!$O$192</f>
        <v>17</v>
      </c>
      <c r="M335" s="37">
        <v>0</v>
      </c>
      <c r="N335" s="37">
        <v>1</v>
      </c>
      <c r="O335" s="37">
        <f>'Parameter Input'!$P$192</f>
        <v>0.9</v>
      </c>
      <c r="P335" s="55">
        <f>'Parameter Input'!$Q$192</f>
        <v>0.4</v>
      </c>
      <c r="Q335" s="4">
        <f t="shared" si="234"/>
        <v>0.99780374543478534</v>
      </c>
      <c r="R335" s="4">
        <f t="shared" si="234"/>
        <v>0.99685359315256394</v>
      </c>
      <c r="S335" s="4">
        <f t="shared" si="234"/>
        <v>0.99549347132349975</v>
      </c>
      <c r="T335" s="4">
        <f t="shared" si="234"/>
        <v>0.99354772139898062</v>
      </c>
      <c r="U335" s="4">
        <f t="shared" si="234"/>
        <v>0.99076681540580536</v>
      </c>
      <c r="V335" s="4">
        <f t="shared" si="234"/>
        <v>0.9867978615748374</v>
      </c>
      <c r="W335" s="4">
        <f t="shared" si="234"/>
        <v>0.98114509762858249</v>
      </c>
      <c r="X335" s="4">
        <f t="shared" si="234"/>
        <v>0.97311898315872036</v>
      </c>
      <c r="Y335" s="4">
        <f t="shared" si="234"/>
        <v>0.96177484161592774</v>
      </c>
      <c r="Z335" s="4">
        <f t="shared" si="234"/>
        <v>0.94584787155511363</v>
      </c>
      <c r="AA335" s="4">
        <f t="shared" si="234"/>
        <v>0.92370360150141495</v>
      </c>
      <c r="AB335" s="4">
        <f t="shared" si="234"/>
        <v>0.89334463567658451</v>
      </c>
      <c r="AC335" s="4">
        <f t="shared" si="234"/>
        <v>0.85254543874327005</v>
      </c>
      <c r="AD335" s="4">
        <f t="shared" si="234"/>
        <v>0.79921300652623883</v>
      </c>
      <c r="AE335" s="4">
        <f t="shared" si="234"/>
        <v>0.73204982249993378</v>
      </c>
      <c r="AF335" s="4">
        <f t="shared" si="234"/>
        <v>0.65145592958786691</v>
      </c>
      <c r="AG335" s="4">
        <f t="shared" si="234"/>
        <v>0.56032247880849573</v>
      </c>
      <c r="AH335" s="4">
        <f t="shared" si="234"/>
        <v>0.46411326873185343</v>
      </c>
      <c r="AI335" s="4">
        <f t="shared" si="234"/>
        <v>0.36979727595523937</v>
      </c>
      <c r="AJ335" s="4">
        <f t="shared" si="234"/>
        <v>0.28393948637231203</v>
      </c>
      <c r="AK335" s="4">
        <f t="shared" si="234"/>
        <v>0.21097259161117732</v>
      </c>
      <c r="AL335" s="4">
        <f t="shared" si="234"/>
        <v>0.15253917653798199</v>
      </c>
      <c r="AM335" s="4">
        <f t="shared" si="234"/>
        <v>0.10795188737709993</v>
      </c>
      <c r="AN335" s="4">
        <f t="shared" si="234"/>
        <v>7.5176653938091809E-2</v>
      </c>
      <c r="AO335" s="4">
        <f t="shared" si="234"/>
        <v>5.1742836177502194E-2</v>
      </c>
      <c r="AP335" s="4">
        <f t="shared" si="234"/>
        <v>3.5319190625345942E-2</v>
      </c>
      <c r="AQ335" s="4">
        <f t="shared" si="234"/>
        <v>2.3969442072658165E-2</v>
      </c>
      <c r="AR335" s="4">
        <f t="shared" si="234"/>
        <v>1.6202243558389728E-2</v>
      </c>
    </row>
    <row r="336" spans="1:44" x14ac:dyDescent="0.25">
      <c r="A336" s="24" t="s">
        <v>14</v>
      </c>
      <c r="B336" s="60">
        <f>'Parameter Input'!B179</f>
        <v>1000000</v>
      </c>
      <c r="C336" s="61">
        <f>'Parameter Input'!C179</f>
        <v>1000000</v>
      </c>
      <c r="D336" s="1" t="s">
        <v>15</v>
      </c>
      <c r="L336" s="54">
        <f>'Parameter Input'!E179</f>
        <v>17</v>
      </c>
      <c r="M336" s="37">
        <v>0</v>
      </c>
      <c r="N336" s="37">
        <v>1</v>
      </c>
      <c r="O336" s="37">
        <f>'Parameter Input'!F179</f>
        <v>0.9</v>
      </c>
      <c r="P336" s="55">
        <f>'Parameter Input'!G179</f>
        <v>0.4</v>
      </c>
      <c r="Q336" s="4">
        <f t="shared" si="234"/>
        <v>0.99780374543478534</v>
      </c>
      <c r="R336" s="4">
        <f t="shared" si="234"/>
        <v>0.99685359315256394</v>
      </c>
      <c r="S336" s="4">
        <f t="shared" si="234"/>
        <v>0.99549347132349975</v>
      </c>
      <c r="T336" s="4">
        <f t="shared" si="234"/>
        <v>0.99354772139898062</v>
      </c>
      <c r="U336" s="4">
        <f t="shared" si="234"/>
        <v>0.99076681540580536</v>
      </c>
      <c r="V336" s="4">
        <f t="shared" si="234"/>
        <v>0.9867978615748374</v>
      </c>
      <c r="W336" s="4">
        <f t="shared" si="234"/>
        <v>0.98114509762858249</v>
      </c>
      <c r="X336" s="4">
        <f t="shared" si="234"/>
        <v>0.97311898315872036</v>
      </c>
      <c r="Y336" s="4">
        <f t="shared" si="234"/>
        <v>0.96177484161592774</v>
      </c>
      <c r="Z336" s="4">
        <f t="shared" si="234"/>
        <v>0.94584787155511363</v>
      </c>
      <c r="AA336" s="4">
        <f t="shared" si="234"/>
        <v>0.92370360150141495</v>
      </c>
      <c r="AB336" s="4">
        <f t="shared" si="234"/>
        <v>0.89334463567658451</v>
      </c>
      <c r="AC336" s="4">
        <f t="shared" si="234"/>
        <v>0.85254543874327005</v>
      </c>
      <c r="AD336" s="4">
        <f t="shared" si="234"/>
        <v>0.79921300652623883</v>
      </c>
      <c r="AE336" s="4">
        <f t="shared" si="234"/>
        <v>0.73204982249993378</v>
      </c>
      <c r="AF336" s="4">
        <f t="shared" si="234"/>
        <v>0.65145592958786691</v>
      </c>
      <c r="AG336" s="4">
        <f t="shared" si="234"/>
        <v>0.56032247880849573</v>
      </c>
      <c r="AH336" s="4">
        <f t="shared" si="234"/>
        <v>0.46411326873185343</v>
      </c>
      <c r="AI336" s="4">
        <f t="shared" si="234"/>
        <v>0.36979727595523937</v>
      </c>
      <c r="AJ336" s="4">
        <f t="shared" si="234"/>
        <v>0.28393948637231203</v>
      </c>
      <c r="AK336" s="4">
        <f t="shared" si="234"/>
        <v>0.21097259161117732</v>
      </c>
      <c r="AL336" s="4">
        <f t="shared" si="234"/>
        <v>0.15253917653798199</v>
      </c>
      <c r="AM336" s="4">
        <f t="shared" si="234"/>
        <v>0.10795188737709993</v>
      </c>
      <c r="AN336" s="4">
        <f t="shared" si="234"/>
        <v>7.5176653938091809E-2</v>
      </c>
      <c r="AO336" s="4">
        <f t="shared" si="234"/>
        <v>5.1742836177502194E-2</v>
      </c>
      <c r="AP336" s="4">
        <f t="shared" si="234"/>
        <v>3.5319190625345942E-2</v>
      </c>
      <c r="AQ336" s="4">
        <f t="shared" si="234"/>
        <v>2.3969442072658165E-2</v>
      </c>
      <c r="AR336" s="4">
        <f t="shared" si="234"/>
        <v>1.6202243558389728E-2</v>
      </c>
    </row>
    <row r="337" spans="1:44" x14ac:dyDescent="0.25">
      <c r="A337" s="24" t="s">
        <v>25</v>
      </c>
      <c r="B337" s="60">
        <f>'Parameter Input'!B180</f>
        <v>-100000</v>
      </c>
      <c r="C337" s="61">
        <f>'Parameter Input'!C180</f>
        <v>-100000</v>
      </c>
      <c r="D337" s="1" t="s">
        <v>15</v>
      </c>
      <c r="L337" s="54">
        <f>'Parameter Input'!E180</f>
        <v>17</v>
      </c>
      <c r="M337" s="37">
        <v>0</v>
      </c>
      <c r="N337" s="37">
        <v>1</v>
      </c>
      <c r="O337" s="37">
        <f>'Parameter Input'!F180</f>
        <v>0.9</v>
      </c>
      <c r="P337" s="55">
        <f>'Parameter Input'!G180</f>
        <v>0.4</v>
      </c>
      <c r="Q337" s="4">
        <f t="shared" si="234"/>
        <v>0.99780374543478534</v>
      </c>
      <c r="R337" s="4">
        <f t="shared" si="234"/>
        <v>0.99685359315256394</v>
      </c>
      <c r="S337" s="4">
        <f t="shared" si="234"/>
        <v>0.99549347132349975</v>
      </c>
      <c r="T337" s="4">
        <f t="shared" si="234"/>
        <v>0.99354772139898062</v>
      </c>
      <c r="U337" s="4">
        <f t="shared" si="234"/>
        <v>0.99076681540580536</v>
      </c>
      <c r="V337" s="4">
        <f t="shared" si="234"/>
        <v>0.9867978615748374</v>
      </c>
      <c r="W337" s="4">
        <f t="shared" si="234"/>
        <v>0.98114509762858249</v>
      </c>
      <c r="X337" s="4">
        <f t="shared" si="234"/>
        <v>0.97311898315872036</v>
      </c>
      <c r="Y337" s="4">
        <f t="shared" si="234"/>
        <v>0.96177484161592774</v>
      </c>
      <c r="Z337" s="4">
        <f t="shared" si="234"/>
        <v>0.94584787155511363</v>
      </c>
      <c r="AA337" s="4">
        <f t="shared" si="234"/>
        <v>0.92370360150141495</v>
      </c>
      <c r="AB337" s="4">
        <f t="shared" si="234"/>
        <v>0.89334463567658451</v>
      </c>
      <c r="AC337" s="4">
        <f t="shared" si="234"/>
        <v>0.85254543874327005</v>
      </c>
      <c r="AD337" s="4">
        <f t="shared" si="234"/>
        <v>0.79921300652623883</v>
      </c>
      <c r="AE337" s="4">
        <f t="shared" si="234"/>
        <v>0.73204982249993378</v>
      </c>
      <c r="AF337" s="4">
        <f t="shared" si="234"/>
        <v>0.65145592958786691</v>
      </c>
      <c r="AG337" s="4">
        <f t="shared" si="234"/>
        <v>0.56032247880849573</v>
      </c>
      <c r="AH337" s="4">
        <f t="shared" si="234"/>
        <v>0.46411326873185343</v>
      </c>
      <c r="AI337" s="4">
        <f t="shared" si="234"/>
        <v>0.36979727595523937</v>
      </c>
      <c r="AJ337" s="4">
        <f t="shared" si="234"/>
        <v>0.28393948637231203</v>
      </c>
      <c r="AK337" s="4">
        <f t="shared" si="234"/>
        <v>0.21097259161117732</v>
      </c>
      <c r="AL337" s="4">
        <f t="shared" si="234"/>
        <v>0.15253917653798199</v>
      </c>
      <c r="AM337" s="4">
        <f t="shared" si="234"/>
        <v>0.10795188737709993</v>
      </c>
      <c r="AN337" s="4">
        <f t="shared" si="234"/>
        <v>7.5176653938091809E-2</v>
      </c>
      <c r="AO337" s="4">
        <f t="shared" si="234"/>
        <v>5.1742836177502194E-2</v>
      </c>
      <c r="AP337" s="4">
        <f t="shared" si="234"/>
        <v>3.5319190625345942E-2</v>
      </c>
      <c r="AQ337" s="4">
        <f t="shared" si="234"/>
        <v>2.3969442072658165E-2</v>
      </c>
      <c r="AR337" s="4">
        <f t="shared" si="234"/>
        <v>1.6202243558389728E-2</v>
      </c>
    </row>
    <row r="338" spans="1:44" x14ac:dyDescent="0.25">
      <c r="A338" s="24" t="s">
        <v>79</v>
      </c>
      <c r="B338" s="92">
        <f>'Parameter Input'!$L$198</f>
        <v>0.06</v>
      </c>
      <c r="C338" s="91">
        <f>'Parameter Input'!$M$198</f>
        <v>0.06</v>
      </c>
      <c r="D338" s="1" t="s">
        <v>57</v>
      </c>
      <c r="L338" s="54">
        <f>'Parameter Input'!$O$198</f>
        <v>17</v>
      </c>
      <c r="M338" s="37">
        <v>0</v>
      </c>
      <c r="N338" s="37">
        <v>1</v>
      </c>
      <c r="O338" s="37">
        <f>'Parameter Input'!$P$198</f>
        <v>0.9</v>
      </c>
      <c r="P338" s="55">
        <f>'Parameter Input'!$Q$198</f>
        <v>0.4</v>
      </c>
      <c r="Q338" s="4">
        <f t="shared" si="234"/>
        <v>0.99780374543478534</v>
      </c>
      <c r="R338" s="4">
        <f t="shared" si="234"/>
        <v>0.99685359315256394</v>
      </c>
      <c r="S338" s="4">
        <f t="shared" si="234"/>
        <v>0.99549347132349975</v>
      </c>
      <c r="T338" s="4">
        <f t="shared" si="234"/>
        <v>0.99354772139898062</v>
      </c>
      <c r="U338" s="4">
        <f t="shared" si="234"/>
        <v>0.99076681540580536</v>
      </c>
      <c r="V338" s="4">
        <f t="shared" si="234"/>
        <v>0.9867978615748374</v>
      </c>
      <c r="W338" s="4">
        <f t="shared" si="234"/>
        <v>0.98114509762858249</v>
      </c>
      <c r="X338" s="4">
        <f t="shared" si="234"/>
        <v>0.97311898315872036</v>
      </c>
      <c r="Y338" s="4">
        <f t="shared" si="234"/>
        <v>0.96177484161592774</v>
      </c>
      <c r="Z338" s="4">
        <f t="shared" si="234"/>
        <v>0.94584787155511363</v>
      </c>
      <c r="AA338" s="4">
        <f t="shared" si="234"/>
        <v>0.92370360150141495</v>
      </c>
      <c r="AB338" s="4">
        <f t="shared" si="234"/>
        <v>0.89334463567658451</v>
      </c>
      <c r="AC338" s="4">
        <f t="shared" si="234"/>
        <v>0.85254543874327005</v>
      </c>
      <c r="AD338" s="4">
        <f t="shared" si="234"/>
        <v>0.79921300652623883</v>
      </c>
      <c r="AE338" s="4">
        <f t="shared" si="234"/>
        <v>0.73204982249993378</v>
      </c>
      <c r="AF338" s="4">
        <f t="shared" si="234"/>
        <v>0.65145592958786691</v>
      </c>
      <c r="AG338" s="4">
        <f t="shared" si="234"/>
        <v>0.56032247880849573</v>
      </c>
      <c r="AH338" s="4">
        <f t="shared" si="234"/>
        <v>0.46411326873185343</v>
      </c>
      <c r="AI338" s="4">
        <f t="shared" si="234"/>
        <v>0.36979727595523937</v>
      </c>
      <c r="AJ338" s="4">
        <f t="shared" si="234"/>
        <v>0.28393948637231203</v>
      </c>
      <c r="AK338" s="4">
        <f t="shared" si="234"/>
        <v>0.21097259161117732</v>
      </c>
      <c r="AL338" s="4">
        <f t="shared" si="234"/>
        <v>0.15253917653798199</v>
      </c>
      <c r="AM338" s="4">
        <f t="shared" si="234"/>
        <v>0.10795188737709993</v>
      </c>
      <c r="AN338" s="4">
        <f t="shared" si="234"/>
        <v>7.5176653938091809E-2</v>
      </c>
      <c r="AO338" s="4">
        <f t="shared" si="234"/>
        <v>5.1742836177502194E-2</v>
      </c>
      <c r="AP338" s="4">
        <f t="shared" si="234"/>
        <v>3.5319190625345942E-2</v>
      </c>
      <c r="AQ338" s="4">
        <f t="shared" si="234"/>
        <v>2.3969442072658165E-2</v>
      </c>
      <c r="AR338" s="4">
        <f t="shared" si="234"/>
        <v>1.6202243558389728E-2</v>
      </c>
    </row>
    <row r="339" spans="1:44" x14ac:dyDescent="0.25">
      <c r="A339" s="24" t="s">
        <v>37</v>
      </c>
      <c r="B339" s="60">
        <f>'Parameter Input'!B181</f>
        <v>1208235.294117647</v>
      </c>
      <c r="C339" s="61">
        <f>'Parameter Input'!C181</f>
        <v>1208235.294117647</v>
      </c>
      <c r="D339" s="1" t="s">
        <v>38</v>
      </c>
      <c r="L339" s="54">
        <f>'Parameter Input'!E181</f>
        <v>17</v>
      </c>
      <c r="M339" s="37">
        <v>0</v>
      </c>
      <c r="N339" s="37">
        <v>1</v>
      </c>
      <c r="O339" s="37">
        <f>'Parameter Input'!F181</f>
        <v>0.9</v>
      </c>
      <c r="P339" s="55">
        <f>'Parameter Input'!G181</f>
        <v>0.4</v>
      </c>
      <c r="Q339" s="4">
        <f t="shared" si="234"/>
        <v>0.99780374543478534</v>
      </c>
      <c r="R339" s="4">
        <f t="shared" si="234"/>
        <v>0.99685359315256394</v>
      </c>
      <c r="S339" s="4">
        <f t="shared" si="234"/>
        <v>0.99549347132349975</v>
      </c>
      <c r="T339" s="4">
        <f t="shared" si="234"/>
        <v>0.99354772139898062</v>
      </c>
      <c r="U339" s="4">
        <f t="shared" si="234"/>
        <v>0.99076681540580536</v>
      </c>
      <c r="V339" s="4">
        <f t="shared" si="234"/>
        <v>0.9867978615748374</v>
      </c>
      <c r="W339" s="4">
        <f t="shared" si="234"/>
        <v>0.98114509762858249</v>
      </c>
      <c r="X339" s="4">
        <f t="shared" si="234"/>
        <v>0.97311898315872036</v>
      </c>
      <c r="Y339" s="4">
        <f t="shared" si="234"/>
        <v>0.96177484161592774</v>
      </c>
      <c r="Z339" s="4">
        <f t="shared" si="234"/>
        <v>0.94584787155511363</v>
      </c>
      <c r="AA339" s="4">
        <f t="shared" si="234"/>
        <v>0.92370360150141495</v>
      </c>
      <c r="AB339" s="4">
        <f t="shared" si="234"/>
        <v>0.89334463567658451</v>
      </c>
      <c r="AC339" s="4">
        <f t="shared" si="234"/>
        <v>0.85254543874327005</v>
      </c>
      <c r="AD339" s="4">
        <f t="shared" si="234"/>
        <v>0.79921300652623883</v>
      </c>
      <c r="AE339" s="4">
        <f t="shared" si="234"/>
        <v>0.73204982249993378</v>
      </c>
      <c r="AF339" s="4">
        <f t="shared" si="234"/>
        <v>0.65145592958786691</v>
      </c>
      <c r="AG339" s="4">
        <f t="shared" si="234"/>
        <v>0.56032247880849573</v>
      </c>
      <c r="AH339" s="4">
        <f t="shared" si="234"/>
        <v>0.46411326873185343</v>
      </c>
      <c r="AI339" s="4">
        <f t="shared" si="234"/>
        <v>0.36979727595523937</v>
      </c>
      <c r="AJ339" s="4">
        <f t="shared" si="234"/>
        <v>0.28393948637231203</v>
      </c>
      <c r="AK339" s="4">
        <f t="shared" si="234"/>
        <v>0.21097259161117732</v>
      </c>
      <c r="AL339" s="4">
        <f t="shared" si="234"/>
        <v>0.15253917653798199</v>
      </c>
      <c r="AM339" s="4">
        <f t="shared" si="234"/>
        <v>0.10795188737709993</v>
      </c>
      <c r="AN339" s="4">
        <f t="shared" si="234"/>
        <v>7.5176653938091809E-2</v>
      </c>
      <c r="AO339" s="4">
        <f t="shared" si="234"/>
        <v>5.1742836177502194E-2</v>
      </c>
      <c r="AP339" s="4">
        <f t="shared" si="234"/>
        <v>3.5319190625345942E-2</v>
      </c>
      <c r="AQ339" s="4">
        <f t="shared" si="234"/>
        <v>2.3969442072658165E-2</v>
      </c>
      <c r="AR339" s="4">
        <f t="shared" si="234"/>
        <v>1.6202243558389728E-2</v>
      </c>
    </row>
    <row r="340" spans="1:44" x14ac:dyDescent="0.25">
      <c r="A340" s="24" t="s">
        <v>52</v>
      </c>
      <c r="B340" s="60">
        <f>'Parameter Input'!$L$194</f>
        <v>488235.29411764705</v>
      </c>
      <c r="C340" s="61">
        <f>'Parameter Input'!$M$194</f>
        <v>488235.29411764705</v>
      </c>
      <c r="D340" s="1" t="s">
        <v>38</v>
      </c>
      <c r="L340" s="54">
        <f>'Parameter Input'!$O$194</f>
        <v>17</v>
      </c>
      <c r="M340" s="37">
        <v>0</v>
      </c>
      <c r="N340" s="37">
        <v>1</v>
      </c>
      <c r="O340" s="37">
        <f>'Parameter Input'!$P$194</f>
        <v>0.9</v>
      </c>
      <c r="P340" s="55">
        <f>'Parameter Input'!$Q$194</f>
        <v>0.4</v>
      </c>
      <c r="Q340" s="4">
        <f t="shared" si="234"/>
        <v>0.99780374543478534</v>
      </c>
      <c r="R340" s="4">
        <f t="shared" si="234"/>
        <v>0.99685359315256394</v>
      </c>
      <c r="S340" s="4">
        <f t="shared" si="234"/>
        <v>0.99549347132349975</v>
      </c>
      <c r="T340" s="4">
        <f t="shared" si="234"/>
        <v>0.99354772139898062</v>
      </c>
      <c r="U340" s="4">
        <f t="shared" si="234"/>
        <v>0.99076681540580536</v>
      </c>
      <c r="V340" s="4">
        <f t="shared" si="234"/>
        <v>0.9867978615748374</v>
      </c>
      <c r="W340" s="4">
        <f t="shared" si="234"/>
        <v>0.98114509762858249</v>
      </c>
      <c r="X340" s="4">
        <f t="shared" si="234"/>
        <v>0.97311898315872036</v>
      </c>
      <c r="Y340" s="4">
        <f t="shared" si="234"/>
        <v>0.96177484161592774</v>
      </c>
      <c r="Z340" s="4">
        <f t="shared" si="234"/>
        <v>0.94584787155511363</v>
      </c>
      <c r="AA340" s="4">
        <f t="shared" si="234"/>
        <v>0.92370360150141495</v>
      </c>
      <c r="AB340" s="4">
        <f t="shared" si="234"/>
        <v>0.89334463567658451</v>
      </c>
      <c r="AC340" s="4">
        <f t="shared" si="234"/>
        <v>0.85254543874327005</v>
      </c>
      <c r="AD340" s="4">
        <f t="shared" si="234"/>
        <v>0.79921300652623883</v>
      </c>
      <c r="AE340" s="4">
        <f t="shared" si="234"/>
        <v>0.73204982249993378</v>
      </c>
      <c r="AF340" s="4">
        <f t="shared" si="234"/>
        <v>0.65145592958786691</v>
      </c>
      <c r="AG340" s="4">
        <f t="shared" si="234"/>
        <v>0.56032247880849573</v>
      </c>
      <c r="AH340" s="4">
        <f t="shared" si="234"/>
        <v>0.46411326873185343</v>
      </c>
      <c r="AI340" s="4">
        <f t="shared" si="234"/>
        <v>0.36979727595523937</v>
      </c>
      <c r="AJ340" s="4">
        <f t="shared" si="234"/>
        <v>0.28393948637231203</v>
      </c>
      <c r="AK340" s="4">
        <f t="shared" si="234"/>
        <v>0.21097259161117732</v>
      </c>
      <c r="AL340" s="4">
        <f t="shared" si="234"/>
        <v>0.15253917653798199</v>
      </c>
      <c r="AM340" s="4">
        <f t="shared" si="234"/>
        <v>0.10795188737709993</v>
      </c>
      <c r="AN340" s="4">
        <f t="shared" si="234"/>
        <v>7.5176653938091809E-2</v>
      </c>
      <c r="AO340" s="4">
        <f t="shared" si="234"/>
        <v>5.1742836177502194E-2</v>
      </c>
      <c r="AP340" s="4">
        <f t="shared" si="234"/>
        <v>3.5319190625345942E-2</v>
      </c>
      <c r="AQ340" s="4">
        <f t="shared" si="234"/>
        <v>2.3969442072658165E-2</v>
      </c>
      <c r="AR340" s="4">
        <f t="shared" si="234"/>
        <v>1.6202243558389728E-2</v>
      </c>
    </row>
    <row r="341" spans="1:44" x14ac:dyDescent="0.25">
      <c r="A341" s="24" t="s">
        <v>273</v>
      </c>
      <c r="B341" s="92">
        <f>'Parameter Input'!B186</f>
        <v>0.81280569096848254</v>
      </c>
      <c r="C341" s="61">
        <f>'Parameter Input'!C186</f>
        <v>0.81280569096848254</v>
      </c>
      <c r="D341" s="1" t="s">
        <v>76</v>
      </c>
      <c r="L341" s="54">
        <f>'Parameter Input'!E186</f>
        <v>17</v>
      </c>
      <c r="M341" s="37">
        <v>0</v>
      </c>
      <c r="N341" s="37">
        <v>1</v>
      </c>
      <c r="O341" s="37">
        <f>'Parameter Input'!F186</f>
        <v>0.9</v>
      </c>
      <c r="P341" s="55">
        <f>'Parameter Input'!G186</f>
        <v>0.4</v>
      </c>
      <c r="Q341" s="4">
        <f t="shared" si="234"/>
        <v>0.99780374543478534</v>
      </c>
      <c r="R341" s="4">
        <f t="shared" si="234"/>
        <v>0.99685359315256394</v>
      </c>
      <c r="S341" s="4">
        <f t="shared" si="234"/>
        <v>0.99549347132349975</v>
      </c>
      <c r="T341" s="4">
        <f t="shared" si="234"/>
        <v>0.99354772139898062</v>
      </c>
      <c r="U341" s="4">
        <f t="shared" si="234"/>
        <v>0.99076681540580536</v>
      </c>
      <c r="V341" s="4">
        <f t="shared" si="234"/>
        <v>0.9867978615748374</v>
      </c>
      <c r="W341" s="4">
        <f t="shared" si="234"/>
        <v>0.98114509762858249</v>
      </c>
      <c r="X341" s="4">
        <f t="shared" si="234"/>
        <v>0.97311898315872036</v>
      </c>
      <c r="Y341" s="4">
        <f t="shared" si="234"/>
        <v>0.96177484161592774</v>
      </c>
      <c r="Z341" s="4">
        <f t="shared" si="234"/>
        <v>0.94584787155511363</v>
      </c>
      <c r="AA341" s="4">
        <f t="shared" si="234"/>
        <v>0.92370360150141495</v>
      </c>
      <c r="AB341" s="4">
        <f t="shared" si="234"/>
        <v>0.89334463567658451</v>
      </c>
      <c r="AC341" s="4">
        <f t="shared" si="234"/>
        <v>0.85254543874327005</v>
      </c>
      <c r="AD341" s="4">
        <f t="shared" si="234"/>
        <v>0.79921300652623883</v>
      </c>
      <c r="AE341" s="4">
        <f t="shared" si="234"/>
        <v>0.73204982249993378</v>
      </c>
      <c r="AF341" s="4">
        <f t="shared" si="234"/>
        <v>0.65145592958786691</v>
      </c>
      <c r="AG341" s="4">
        <f t="shared" si="234"/>
        <v>0.56032247880849573</v>
      </c>
      <c r="AH341" s="4">
        <f t="shared" si="234"/>
        <v>0.46411326873185343</v>
      </c>
      <c r="AI341" s="4">
        <f t="shared" si="234"/>
        <v>0.36979727595523937</v>
      </c>
      <c r="AJ341" s="4">
        <f t="shared" si="234"/>
        <v>0.28393948637231203</v>
      </c>
      <c r="AK341" s="4">
        <f t="shared" si="234"/>
        <v>0.21097259161117732</v>
      </c>
      <c r="AL341" s="4">
        <f t="shared" si="234"/>
        <v>0.15253917653798199</v>
      </c>
      <c r="AM341" s="4">
        <f t="shared" si="234"/>
        <v>0.10795188737709993</v>
      </c>
      <c r="AN341" s="4">
        <f t="shared" si="234"/>
        <v>7.5176653938091809E-2</v>
      </c>
      <c r="AO341" s="4">
        <f t="shared" si="234"/>
        <v>5.1742836177502194E-2</v>
      </c>
      <c r="AP341" s="4">
        <f t="shared" si="234"/>
        <v>3.5319190625345942E-2</v>
      </c>
      <c r="AQ341" s="4">
        <f t="shared" si="234"/>
        <v>2.3969442072658165E-2</v>
      </c>
      <c r="AR341" s="4">
        <f t="shared" si="234"/>
        <v>1.6202243558389728E-2</v>
      </c>
    </row>
    <row r="342" spans="1:44" x14ac:dyDescent="0.25">
      <c r="A342" s="24" t="s">
        <v>59</v>
      </c>
      <c r="B342" s="60">
        <f>'Parameter Input'!$L$195</f>
        <v>647</v>
      </c>
      <c r="C342" s="61">
        <f>'Parameter Input'!$M$195</f>
        <v>600</v>
      </c>
      <c r="D342" s="1" t="s">
        <v>60</v>
      </c>
      <c r="L342" s="54">
        <f>'Parameter Input'!$O$195</f>
        <v>17</v>
      </c>
      <c r="M342" s="37">
        <v>0</v>
      </c>
      <c r="N342" s="37">
        <v>1</v>
      </c>
      <c r="O342" s="37">
        <f>'Parameter Input'!$P$195</f>
        <v>0.9</v>
      </c>
      <c r="P342" s="55">
        <f>'Parameter Input'!$Q$195</f>
        <v>0.4</v>
      </c>
      <c r="Q342" s="4">
        <f t="shared" si="234"/>
        <v>0.99780374543478534</v>
      </c>
      <c r="R342" s="4">
        <f t="shared" si="234"/>
        <v>0.99685359315256394</v>
      </c>
      <c r="S342" s="4">
        <f t="shared" si="234"/>
        <v>0.99549347132349975</v>
      </c>
      <c r="T342" s="4">
        <f t="shared" si="234"/>
        <v>0.99354772139898062</v>
      </c>
      <c r="U342" s="4">
        <f t="shared" si="234"/>
        <v>0.99076681540580536</v>
      </c>
      <c r="V342" s="4">
        <f t="shared" si="234"/>
        <v>0.9867978615748374</v>
      </c>
      <c r="W342" s="4">
        <f t="shared" si="234"/>
        <v>0.98114509762858249</v>
      </c>
      <c r="X342" s="4">
        <f t="shared" si="234"/>
        <v>0.97311898315872036</v>
      </c>
      <c r="Y342" s="4">
        <f t="shared" si="234"/>
        <v>0.96177484161592774</v>
      </c>
      <c r="Z342" s="4">
        <f t="shared" si="234"/>
        <v>0.94584787155511363</v>
      </c>
      <c r="AA342" s="4">
        <f t="shared" si="234"/>
        <v>0.92370360150141495</v>
      </c>
      <c r="AB342" s="4">
        <f t="shared" si="234"/>
        <v>0.89334463567658451</v>
      </c>
      <c r="AC342" s="4">
        <f t="shared" si="234"/>
        <v>0.85254543874327005</v>
      </c>
      <c r="AD342" s="4">
        <f t="shared" si="234"/>
        <v>0.79921300652623883</v>
      </c>
      <c r="AE342" s="4">
        <f t="shared" si="234"/>
        <v>0.73204982249993378</v>
      </c>
      <c r="AF342" s="4">
        <f t="shared" si="234"/>
        <v>0.65145592958786691</v>
      </c>
      <c r="AG342" s="4">
        <f t="shared" si="234"/>
        <v>0.56032247880849573</v>
      </c>
      <c r="AH342" s="4">
        <f t="shared" si="234"/>
        <v>0.46411326873185343</v>
      </c>
      <c r="AI342" s="4">
        <f t="shared" si="234"/>
        <v>0.36979727595523937</v>
      </c>
      <c r="AJ342" s="4">
        <f t="shared" si="234"/>
        <v>0.28393948637231203</v>
      </c>
      <c r="AK342" s="4">
        <f t="shared" si="234"/>
        <v>0.21097259161117732</v>
      </c>
      <c r="AL342" s="4">
        <f t="shared" si="234"/>
        <v>0.15253917653798199</v>
      </c>
      <c r="AM342" s="4">
        <f t="shared" si="234"/>
        <v>0.10795188737709993</v>
      </c>
      <c r="AN342" s="4">
        <f t="shared" si="234"/>
        <v>7.5176653938091809E-2</v>
      </c>
      <c r="AO342" s="4">
        <f t="shared" si="234"/>
        <v>5.1742836177502194E-2</v>
      </c>
      <c r="AP342" s="4">
        <f t="shared" si="234"/>
        <v>3.5319190625345942E-2</v>
      </c>
      <c r="AQ342" s="4">
        <f t="shared" si="234"/>
        <v>2.3969442072658165E-2</v>
      </c>
      <c r="AR342" s="4">
        <f t="shared" si="234"/>
        <v>1.6202243558389728E-2</v>
      </c>
    </row>
    <row r="343" spans="1:44" x14ac:dyDescent="0.25">
      <c r="A343" s="24" t="s">
        <v>67</v>
      </c>
      <c r="B343" s="78">
        <f>'Parameter Input'!$L$196</f>
        <v>0.38698275991804565</v>
      </c>
      <c r="C343" s="61">
        <f>'Parameter Input'!$M$196</f>
        <v>9.8895594201278345E-2</v>
      </c>
      <c r="D343" s="1" t="s">
        <v>68</v>
      </c>
      <c r="L343" s="54">
        <f>'Parameter Input'!$O$196</f>
        <v>17</v>
      </c>
      <c r="M343" s="37">
        <v>0</v>
      </c>
      <c r="N343" s="37">
        <v>1</v>
      </c>
      <c r="O343" s="37">
        <f>'Parameter Input'!$P$196</f>
        <v>0.9</v>
      </c>
      <c r="P343" s="55">
        <f>'Parameter Input'!$Q$196</f>
        <v>0.4</v>
      </c>
      <c r="Q343" s="4">
        <f t="shared" si="234"/>
        <v>0.99780374543478534</v>
      </c>
      <c r="R343" s="4">
        <f t="shared" si="234"/>
        <v>0.99685359315256394</v>
      </c>
      <c r="S343" s="4">
        <f t="shared" si="234"/>
        <v>0.99549347132349975</v>
      </c>
      <c r="T343" s="4">
        <f t="shared" ref="T343:AI350" si="235">$N343+($M343-$N343)*((1/(1+EXP(-$P343*(T$9-$L343)))^$O343))</f>
        <v>0.99354772139898062</v>
      </c>
      <c r="U343" s="4">
        <f t="shared" si="235"/>
        <v>0.99076681540580536</v>
      </c>
      <c r="V343" s="4">
        <f t="shared" si="235"/>
        <v>0.9867978615748374</v>
      </c>
      <c r="W343" s="4">
        <f t="shared" si="235"/>
        <v>0.98114509762858249</v>
      </c>
      <c r="X343" s="4">
        <f t="shared" si="235"/>
        <v>0.97311898315872036</v>
      </c>
      <c r="Y343" s="4">
        <f t="shared" si="235"/>
        <v>0.96177484161592774</v>
      </c>
      <c r="Z343" s="4">
        <f t="shared" si="235"/>
        <v>0.94584787155511363</v>
      </c>
      <c r="AA343" s="4">
        <f t="shared" si="235"/>
        <v>0.92370360150141495</v>
      </c>
      <c r="AB343" s="4">
        <f t="shared" si="235"/>
        <v>0.89334463567658451</v>
      </c>
      <c r="AC343" s="4">
        <f t="shared" si="235"/>
        <v>0.85254543874327005</v>
      </c>
      <c r="AD343" s="4">
        <f t="shared" si="235"/>
        <v>0.79921300652623883</v>
      </c>
      <c r="AE343" s="4">
        <f t="shared" si="235"/>
        <v>0.73204982249993378</v>
      </c>
      <c r="AF343" s="4">
        <f t="shared" si="235"/>
        <v>0.65145592958786691</v>
      </c>
      <c r="AG343" s="4">
        <f t="shared" si="235"/>
        <v>0.56032247880849573</v>
      </c>
      <c r="AH343" s="4">
        <f t="shared" si="235"/>
        <v>0.46411326873185343</v>
      </c>
      <c r="AI343" s="4">
        <f t="shared" si="235"/>
        <v>0.36979727595523937</v>
      </c>
      <c r="AJ343" s="4">
        <f t="shared" ref="AJ343:AR350" si="236">$N343+($M343-$N343)*((1/(1+EXP(-$P343*(AJ$9-$L343)))^$O343))</f>
        <v>0.28393948637231203</v>
      </c>
      <c r="AK343" s="4">
        <f t="shared" si="236"/>
        <v>0.21097259161117732</v>
      </c>
      <c r="AL343" s="4">
        <f t="shared" si="236"/>
        <v>0.15253917653798199</v>
      </c>
      <c r="AM343" s="4">
        <f t="shared" si="236"/>
        <v>0.10795188737709993</v>
      </c>
      <c r="AN343" s="4">
        <f t="shared" si="236"/>
        <v>7.5176653938091809E-2</v>
      </c>
      <c r="AO343" s="4">
        <f t="shared" si="236"/>
        <v>5.1742836177502194E-2</v>
      </c>
      <c r="AP343" s="4">
        <f t="shared" si="236"/>
        <v>3.5319190625345942E-2</v>
      </c>
      <c r="AQ343" s="4">
        <f t="shared" si="236"/>
        <v>2.3969442072658165E-2</v>
      </c>
      <c r="AR343" s="4">
        <f t="shared" si="236"/>
        <v>1.6202243558389728E-2</v>
      </c>
    </row>
    <row r="344" spans="1:44" x14ac:dyDescent="0.25">
      <c r="A344" s="24" t="s">
        <v>206</v>
      </c>
      <c r="B344" s="115">
        <f>'Parameter Input'!$L$199</f>
        <v>0</v>
      </c>
      <c r="C344" s="116">
        <f>'Parameter Input'!$M$199</f>
        <v>0</v>
      </c>
      <c r="D344" s="1" t="s">
        <v>76</v>
      </c>
      <c r="L344" s="54">
        <f>'Parameter Input'!$O$199</f>
        <v>17</v>
      </c>
      <c r="M344" s="37">
        <v>0</v>
      </c>
      <c r="N344" s="37">
        <v>1</v>
      </c>
      <c r="O344" s="37">
        <f>'Parameter Input'!$P$199</f>
        <v>0.9</v>
      </c>
      <c r="P344" s="55">
        <f>'Parameter Input'!$Q$199</f>
        <v>0.4</v>
      </c>
      <c r="Q344" s="4">
        <f t="shared" ref="Q344:AR344" si="237">$N344+($M344-$N344)*((1/(1+EXP(-$P344*(Q$9-$L344)))^$O344))</f>
        <v>0.99780374543478534</v>
      </c>
      <c r="R344" s="4">
        <f t="shared" si="237"/>
        <v>0.99685359315256394</v>
      </c>
      <c r="S344" s="4">
        <f t="shared" si="237"/>
        <v>0.99549347132349975</v>
      </c>
      <c r="T344" s="4">
        <f t="shared" si="237"/>
        <v>0.99354772139898062</v>
      </c>
      <c r="U344" s="4">
        <f t="shared" si="237"/>
        <v>0.99076681540580536</v>
      </c>
      <c r="V344" s="4">
        <f t="shared" si="237"/>
        <v>0.9867978615748374</v>
      </c>
      <c r="W344" s="4">
        <f t="shared" si="237"/>
        <v>0.98114509762858249</v>
      </c>
      <c r="X344" s="4">
        <f t="shared" si="237"/>
        <v>0.97311898315872036</v>
      </c>
      <c r="Y344" s="4">
        <f t="shared" si="237"/>
        <v>0.96177484161592774</v>
      </c>
      <c r="Z344" s="4">
        <f t="shared" si="237"/>
        <v>0.94584787155511363</v>
      </c>
      <c r="AA344" s="4">
        <f t="shared" si="237"/>
        <v>0.92370360150141495</v>
      </c>
      <c r="AB344" s="4">
        <f t="shared" si="237"/>
        <v>0.89334463567658451</v>
      </c>
      <c r="AC344" s="4">
        <f t="shared" si="237"/>
        <v>0.85254543874327005</v>
      </c>
      <c r="AD344" s="4">
        <f t="shared" si="237"/>
        <v>0.79921300652623883</v>
      </c>
      <c r="AE344" s="4">
        <f t="shared" si="237"/>
        <v>0.73204982249993378</v>
      </c>
      <c r="AF344" s="4">
        <f t="shared" si="237"/>
        <v>0.65145592958786691</v>
      </c>
      <c r="AG344" s="4">
        <f t="shared" si="237"/>
        <v>0.56032247880849573</v>
      </c>
      <c r="AH344" s="4">
        <f t="shared" si="237"/>
        <v>0.46411326873185343</v>
      </c>
      <c r="AI344" s="4">
        <f t="shared" si="237"/>
        <v>0.36979727595523937</v>
      </c>
      <c r="AJ344" s="4">
        <f t="shared" si="237"/>
        <v>0.28393948637231203</v>
      </c>
      <c r="AK344" s="4">
        <f t="shared" si="237"/>
        <v>0.21097259161117732</v>
      </c>
      <c r="AL344" s="4">
        <f t="shared" si="237"/>
        <v>0.15253917653798199</v>
      </c>
      <c r="AM344" s="4">
        <f t="shared" si="237"/>
        <v>0.10795188737709993</v>
      </c>
      <c r="AN344" s="4">
        <f t="shared" si="237"/>
        <v>7.5176653938091809E-2</v>
      </c>
      <c r="AO344" s="4">
        <f t="shared" si="237"/>
        <v>5.1742836177502194E-2</v>
      </c>
      <c r="AP344" s="4">
        <f t="shared" si="237"/>
        <v>3.5319190625345942E-2</v>
      </c>
      <c r="AQ344" s="4">
        <f t="shared" si="237"/>
        <v>2.3969442072658165E-2</v>
      </c>
      <c r="AR344" s="4">
        <f t="shared" si="237"/>
        <v>1.6202243558389728E-2</v>
      </c>
    </row>
    <row r="345" spans="1:44" x14ac:dyDescent="0.25">
      <c r="A345" s="24" t="s">
        <v>41</v>
      </c>
      <c r="B345" s="60">
        <f>'Parameter Input'!$L$193</f>
        <v>25</v>
      </c>
      <c r="C345" s="61">
        <f>'Parameter Input'!$M$193</f>
        <v>25</v>
      </c>
      <c r="D345" s="1" t="s">
        <v>42</v>
      </c>
      <c r="L345" s="54">
        <f>'Parameter Input'!$O$193</f>
        <v>17</v>
      </c>
      <c r="M345" s="37">
        <v>0</v>
      </c>
      <c r="N345" s="37">
        <v>1</v>
      </c>
      <c r="O345" s="37">
        <f>'Parameter Input'!$P$193</f>
        <v>0.9</v>
      </c>
      <c r="P345" s="55">
        <f>'Parameter Input'!$Q$193</f>
        <v>0.4</v>
      </c>
      <c r="Q345" s="4">
        <f t="shared" ref="Q345:AF350" si="238">$N345+($M345-$N345)*((1/(1+EXP(-$P345*(Q$9-$L345)))^$O345))</f>
        <v>0.99780374543478534</v>
      </c>
      <c r="R345" s="4">
        <f t="shared" si="238"/>
        <v>0.99685359315256394</v>
      </c>
      <c r="S345" s="4">
        <f t="shared" si="238"/>
        <v>0.99549347132349975</v>
      </c>
      <c r="T345" s="4">
        <f t="shared" si="238"/>
        <v>0.99354772139898062</v>
      </c>
      <c r="U345" s="4">
        <f t="shared" si="238"/>
        <v>0.99076681540580536</v>
      </c>
      <c r="V345" s="4">
        <f t="shared" si="238"/>
        <v>0.9867978615748374</v>
      </c>
      <c r="W345" s="4">
        <f t="shared" si="238"/>
        <v>0.98114509762858249</v>
      </c>
      <c r="X345" s="4">
        <f t="shared" si="238"/>
        <v>0.97311898315872036</v>
      </c>
      <c r="Y345" s="4">
        <f t="shared" si="238"/>
        <v>0.96177484161592774</v>
      </c>
      <c r="Z345" s="4">
        <f t="shared" si="238"/>
        <v>0.94584787155511363</v>
      </c>
      <c r="AA345" s="4">
        <f t="shared" si="238"/>
        <v>0.92370360150141495</v>
      </c>
      <c r="AB345" s="4">
        <f t="shared" si="238"/>
        <v>0.89334463567658451</v>
      </c>
      <c r="AC345" s="4">
        <f t="shared" si="238"/>
        <v>0.85254543874327005</v>
      </c>
      <c r="AD345" s="4">
        <f t="shared" si="238"/>
        <v>0.79921300652623883</v>
      </c>
      <c r="AE345" s="4">
        <f t="shared" si="238"/>
        <v>0.73204982249993378</v>
      </c>
      <c r="AF345" s="4">
        <f t="shared" si="238"/>
        <v>0.65145592958786691</v>
      </c>
      <c r="AG345" s="4">
        <f t="shared" si="235"/>
        <v>0.56032247880849573</v>
      </c>
      <c r="AH345" s="4">
        <f t="shared" si="235"/>
        <v>0.46411326873185343</v>
      </c>
      <c r="AI345" s="4">
        <f t="shared" si="235"/>
        <v>0.36979727595523937</v>
      </c>
      <c r="AJ345" s="4">
        <f t="shared" si="236"/>
        <v>0.28393948637231203</v>
      </c>
      <c r="AK345" s="4">
        <f t="shared" si="236"/>
        <v>0.21097259161117732</v>
      </c>
      <c r="AL345" s="4">
        <f t="shared" si="236"/>
        <v>0.15253917653798199</v>
      </c>
      <c r="AM345" s="4">
        <f t="shared" si="236"/>
        <v>0.10795188737709993</v>
      </c>
      <c r="AN345" s="4">
        <f t="shared" si="236"/>
        <v>7.5176653938091809E-2</v>
      </c>
      <c r="AO345" s="4">
        <f t="shared" si="236"/>
        <v>5.1742836177502194E-2</v>
      </c>
      <c r="AP345" s="4">
        <f t="shared" si="236"/>
        <v>3.5319190625345942E-2</v>
      </c>
      <c r="AQ345" s="4">
        <f t="shared" si="236"/>
        <v>2.3969442072658165E-2</v>
      </c>
      <c r="AR345" s="4">
        <f t="shared" si="236"/>
        <v>1.6202243558389728E-2</v>
      </c>
    </row>
    <row r="346" spans="1:44" x14ac:dyDescent="0.25">
      <c r="A346" s="24" t="s">
        <v>70</v>
      </c>
      <c r="B346" s="60">
        <f>'Parameter Input'!B185</f>
        <v>25</v>
      </c>
      <c r="C346" s="61">
        <f>'Parameter Input'!C185</f>
        <v>25</v>
      </c>
      <c r="D346" s="1" t="s">
        <v>42</v>
      </c>
      <c r="L346" s="54">
        <f>'Parameter Input'!E185</f>
        <v>17</v>
      </c>
      <c r="M346" s="37">
        <v>0</v>
      </c>
      <c r="N346" s="37">
        <v>1</v>
      </c>
      <c r="O346" s="37">
        <f>'Parameter Input'!F185</f>
        <v>0.9</v>
      </c>
      <c r="P346" s="55">
        <f>'Parameter Input'!G185</f>
        <v>0.4</v>
      </c>
      <c r="Q346" s="4">
        <f t="shared" si="238"/>
        <v>0.99780374543478534</v>
      </c>
      <c r="R346" s="4">
        <f t="shared" si="238"/>
        <v>0.99685359315256394</v>
      </c>
      <c r="S346" s="4">
        <f t="shared" si="238"/>
        <v>0.99549347132349975</v>
      </c>
      <c r="T346" s="4">
        <f t="shared" si="238"/>
        <v>0.99354772139898062</v>
      </c>
      <c r="U346" s="4">
        <f t="shared" si="238"/>
        <v>0.99076681540580536</v>
      </c>
      <c r="V346" s="4">
        <f t="shared" si="238"/>
        <v>0.9867978615748374</v>
      </c>
      <c r="W346" s="4">
        <f t="shared" si="238"/>
        <v>0.98114509762858249</v>
      </c>
      <c r="X346" s="4">
        <f t="shared" si="238"/>
        <v>0.97311898315872036</v>
      </c>
      <c r="Y346" s="4">
        <f t="shared" si="238"/>
        <v>0.96177484161592774</v>
      </c>
      <c r="Z346" s="4">
        <f t="shared" si="238"/>
        <v>0.94584787155511363</v>
      </c>
      <c r="AA346" s="4">
        <f t="shared" si="238"/>
        <v>0.92370360150141495</v>
      </c>
      <c r="AB346" s="4">
        <f t="shared" si="238"/>
        <v>0.89334463567658451</v>
      </c>
      <c r="AC346" s="4">
        <f t="shared" si="238"/>
        <v>0.85254543874327005</v>
      </c>
      <c r="AD346" s="4">
        <f t="shared" si="238"/>
        <v>0.79921300652623883</v>
      </c>
      <c r="AE346" s="4">
        <f t="shared" si="238"/>
        <v>0.73204982249993378</v>
      </c>
      <c r="AF346" s="4">
        <f t="shared" si="238"/>
        <v>0.65145592958786691</v>
      </c>
      <c r="AG346" s="4">
        <f t="shared" si="235"/>
        <v>0.56032247880849573</v>
      </c>
      <c r="AH346" s="4">
        <f t="shared" si="235"/>
        <v>0.46411326873185343</v>
      </c>
      <c r="AI346" s="4">
        <f t="shared" si="235"/>
        <v>0.36979727595523937</v>
      </c>
      <c r="AJ346" s="4">
        <f t="shared" si="236"/>
        <v>0.28393948637231203</v>
      </c>
      <c r="AK346" s="4">
        <f t="shared" si="236"/>
        <v>0.21097259161117732</v>
      </c>
      <c r="AL346" s="4">
        <f t="shared" si="236"/>
        <v>0.15253917653798199</v>
      </c>
      <c r="AM346" s="4">
        <f t="shared" si="236"/>
        <v>0.10795188737709993</v>
      </c>
      <c r="AN346" s="4">
        <f t="shared" si="236"/>
        <v>7.5176653938091809E-2</v>
      </c>
      <c r="AO346" s="4">
        <f t="shared" si="236"/>
        <v>5.1742836177502194E-2</v>
      </c>
      <c r="AP346" s="4">
        <f t="shared" si="236"/>
        <v>3.5319190625345942E-2</v>
      </c>
      <c r="AQ346" s="4">
        <f t="shared" si="236"/>
        <v>2.3969442072658165E-2</v>
      </c>
      <c r="AR346" s="4">
        <f t="shared" si="236"/>
        <v>1.6202243558389728E-2</v>
      </c>
    </row>
    <row r="347" spans="1:44" x14ac:dyDescent="0.25">
      <c r="A347" s="24" t="s">
        <v>207</v>
      </c>
      <c r="B347" s="43">
        <f>'Parameter Input'!B182</f>
        <v>9450</v>
      </c>
      <c r="C347" s="44">
        <f>'Parameter Input'!C182</f>
        <v>9450</v>
      </c>
      <c r="D347" s="1" t="s">
        <v>49</v>
      </c>
      <c r="L347" s="54">
        <f>'Parameter Input'!E182</f>
        <v>17</v>
      </c>
      <c r="M347" s="37">
        <v>0</v>
      </c>
      <c r="N347" s="37">
        <v>1</v>
      </c>
      <c r="O347" s="37">
        <f>'Parameter Input'!F182</f>
        <v>0.9</v>
      </c>
      <c r="P347" s="55">
        <f>'Parameter Input'!G182</f>
        <v>0.4</v>
      </c>
      <c r="Q347" s="4">
        <f t="shared" si="238"/>
        <v>0.99780374543478534</v>
      </c>
      <c r="R347" s="4">
        <f t="shared" si="238"/>
        <v>0.99685359315256394</v>
      </c>
      <c r="S347" s="4">
        <f t="shared" si="238"/>
        <v>0.99549347132349975</v>
      </c>
      <c r="T347" s="4">
        <f t="shared" si="238"/>
        <v>0.99354772139898062</v>
      </c>
      <c r="U347" s="4">
        <f t="shared" si="238"/>
        <v>0.99076681540580536</v>
      </c>
      <c r="V347" s="4">
        <f t="shared" si="238"/>
        <v>0.9867978615748374</v>
      </c>
      <c r="W347" s="4">
        <f t="shared" si="238"/>
        <v>0.98114509762858249</v>
      </c>
      <c r="X347" s="4">
        <f t="shared" si="238"/>
        <v>0.97311898315872036</v>
      </c>
      <c r="Y347" s="4">
        <f t="shared" si="238"/>
        <v>0.96177484161592774</v>
      </c>
      <c r="Z347" s="4">
        <f t="shared" si="238"/>
        <v>0.94584787155511363</v>
      </c>
      <c r="AA347" s="4">
        <f t="shared" si="238"/>
        <v>0.92370360150141495</v>
      </c>
      <c r="AB347" s="4">
        <f t="shared" si="238"/>
        <v>0.89334463567658451</v>
      </c>
      <c r="AC347" s="4">
        <f t="shared" si="238"/>
        <v>0.85254543874327005</v>
      </c>
      <c r="AD347" s="4">
        <f t="shared" si="238"/>
        <v>0.79921300652623883</v>
      </c>
      <c r="AE347" s="4">
        <f t="shared" si="238"/>
        <v>0.73204982249993378</v>
      </c>
      <c r="AF347" s="4">
        <f t="shared" si="238"/>
        <v>0.65145592958786691</v>
      </c>
      <c r="AG347" s="4">
        <f t="shared" si="235"/>
        <v>0.56032247880849573</v>
      </c>
      <c r="AH347" s="4">
        <f t="shared" si="235"/>
        <v>0.46411326873185343</v>
      </c>
      <c r="AI347" s="4">
        <f t="shared" si="235"/>
        <v>0.36979727595523937</v>
      </c>
      <c r="AJ347" s="4">
        <f t="shared" si="236"/>
        <v>0.28393948637231203</v>
      </c>
      <c r="AK347" s="4">
        <f t="shared" si="236"/>
        <v>0.21097259161117732</v>
      </c>
      <c r="AL347" s="4">
        <f t="shared" si="236"/>
        <v>0.15253917653798199</v>
      </c>
      <c r="AM347" s="4">
        <f t="shared" si="236"/>
        <v>0.10795188737709993</v>
      </c>
      <c r="AN347" s="4">
        <f t="shared" si="236"/>
        <v>7.5176653938091809E-2</v>
      </c>
      <c r="AO347" s="4">
        <f t="shared" si="236"/>
        <v>5.1742836177502194E-2</v>
      </c>
      <c r="AP347" s="4">
        <f t="shared" si="236"/>
        <v>3.5319190625345942E-2</v>
      </c>
      <c r="AQ347" s="4">
        <f t="shared" si="236"/>
        <v>2.3969442072658165E-2</v>
      </c>
      <c r="AR347" s="4">
        <f t="shared" si="236"/>
        <v>1.6202243558389728E-2</v>
      </c>
    </row>
    <row r="348" spans="1:44" x14ac:dyDescent="0.25">
      <c r="A348" s="24" t="s">
        <v>56</v>
      </c>
      <c r="B348" s="45">
        <f>'Parameter Input'!B183</f>
        <v>0.51</v>
      </c>
      <c r="C348" s="46">
        <f>'Parameter Input'!C183</f>
        <v>0.51</v>
      </c>
      <c r="D348" s="1" t="s">
        <v>57</v>
      </c>
      <c r="L348" s="54">
        <f>'Parameter Input'!E183</f>
        <v>17</v>
      </c>
      <c r="M348" s="37">
        <v>0</v>
      </c>
      <c r="N348" s="37">
        <v>1</v>
      </c>
      <c r="O348" s="37">
        <f>'Parameter Input'!F183</f>
        <v>0.9</v>
      </c>
      <c r="P348" s="55">
        <f>'Parameter Input'!G183</f>
        <v>0.4</v>
      </c>
      <c r="Q348" s="4">
        <f t="shared" si="238"/>
        <v>0.99780374543478534</v>
      </c>
      <c r="R348" s="4">
        <f t="shared" si="238"/>
        <v>0.99685359315256394</v>
      </c>
      <c r="S348" s="4">
        <f t="shared" si="238"/>
        <v>0.99549347132349975</v>
      </c>
      <c r="T348" s="4">
        <f t="shared" si="238"/>
        <v>0.99354772139898062</v>
      </c>
      <c r="U348" s="4">
        <f t="shared" si="238"/>
        <v>0.99076681540580536</v>
      </c>
      <c r="V348" s="4">
        <f t="shared" si="238"/>
        <v>0.9867978615748374</v>
      </c>
      <c r="W348" s="4">
        <f t="shared" si="238"/>
        <v>0.98114509762858249</v>
      </c>
      <c r="X348" s="4">
        <f t="shared" si="238"/>
        <v>0.97311898315872036</v>
      </c>
      <c r="Y348" s="4">
        <f t="shared" si="238"/>
        <v>0.96177484161592774</v>
      </c>
      <c r="Z348" s="4">
        <f t="shared" si="238"/>
        <v>0.94584787155511363</v>
      </c>
      <c r="AA348" s="4">
        <f t="shared" si="238"/>
        <v>0.92370360150141495</v>
      </c>
      <c r="AB348" s="4">
        <f t="shared" si="238"/>
        <v>0.89334463567658451</v>
      </c>
      <c r="AC348" s="4">
        <f t="shared" si="238"/>
        <v>0.85254543874327005</v>
      </c>
      <c r="AD348" s="4">
        <f t="shared" si="238"/>
        <v>0.79921300652623883</v>
      </c>
      <c r="AE348" s="4">
        <f t="shared" si="238"/>
        <v>0.73204982249993378</v>
      </c>
      <c r="AF348" s="4">
        <f t="shared" si="238"/>
        <v>0.65145592958786691</v>
      </c>
      <c r="AG348" s="4">
        <f t="shared" si="235"/>
        <v>0.56032247880849573</v>
      </c>
      <c r="AH348" s="4">
        <f t="shared" si="235"/>
        <v>0.46411326873185343</v>
      </c>
      <c r="AI348" s="4">
        <f t="shared" si="235"/>
        <v>0.36979727595523937</v>
      </c>
      <c r="AJ348" s="4">
        <f t="shared" si="236"/>
        <v>0.28393948637231203</v>
      </c>
      <c r="AK348" s="4">
        <f t="shared" si="236"/>
        <v>0.21097259161117732</v>
      </c>
      <c r="AL348" s="4">
        <f t="shared" si="236"/>
        <v>0.15253917653798199</v>
      </c>
      <c r="AM348" s="4">
        <f t="shared" si="236"/>
        <v>0.10795188737709993</v>
      </c>
      <c r="AN348" s="4">
        <f t="shared" si="236"/>
        <v>7.5176653938091809E-2</v>
      </c>
      <c r="AO348" s="4">
        <f t="shared" si="236"/>
        <v>5.1742836177502194E-2</v>
      </c>
      <c r="AP348" s="4">
        <f t="shared" si="236"/>
        <v>3.5319190625345942E-2</v>
      </c>
      <c r="AQ348" s="4">
        <f t="shared" si="236"/>
        <v>2.3969442072658165E-2</v>
      </c>
      <c r="AR348" s="4">
        <f t="shared" si="236"/>
        <v>1.6202243558389728E-2</v>
      </c>
    </row>
    <row r="349" spans="1:44" x14ac:dyDescent="0.25">
      <c r="A349" s="24" t="s">
        <v>73</v>
      </c>
      <c r="B349" s="45">
        <f>'Parameter Input'!$L$197</f>
        <v>0.04</v>
      </c>
      <c r="C349" s="46">
        <f>'Parameter Input'!$M$197</f>
        <v>0.04</v>
      </c>
      <c r="D349" s="1" t="s">
        <v>57</v>
      </c>
      <c r="L349" s="54">
        <f>'Parameter Input'!$O$197</f>
        <v>17</v>
      </c>
      <c r="M349" s="37">
        <v>0</v>
      </c>
      <c r="N349" s="37">
        <v>1</v>
      </c>
      <c r="O349" s="37">
        <f>'Parameter Input'!$P$197</f>
        <v>0.9</v>
      </c>
      <c r="P349" s="55">
        <f>'Parameter Input'!$Q$197</f>
        <v>0.4</v>
      </c>
      <c r="Q349" s="4">
        <f t="shared" si="238"/>
        <v>0.99780374543478534</v>
      </c>
      <c r="R349" s="4">
        <f t="shared" si="238"/>
        <v>0.99685359315256394</v>
      </c>
      <c r="S349" s="4">
        <f t="shared" si="238"/>
        <v>0.99549347132349975</v>
      </c>
      <c r="T349" s="4">
        <f t="shared" si="238"/>
        <v>0.99354772139898062</v>
      </c>
      <c r="U349" s="4">
        <f t="shared" si="238"/>
        <v>0.99076681540580536</v>
      </c>
      <c r="V349" s="4">
        <f t="shared" si="238"/>
        <v>0.9867978615748374</v>
      </c>
      <c r="W349" s="4">
        <f t="shared" si="238"/>
        <v>0.98114509762858249</v>
      </c>
      <c r="X349" s="4">
        <f t="shared" si="238"/>
        <v>0.97311898315872036</v>
      </c>
      <c r="Y349" s="4">
        <f t="shared" si="238"/>
        <v>0.96177484161592774</v>
      </c>
      <c r="Z349" s="4">
        <f t="shared" si="238"/>
        <v>0.94584787155511363</v>
      </c>
      <c r="AA349" s="4">
        <f t="shared" si="238"/>
        <v>0.92370360150141495</v>
      </c>
      <c r="AB349" s="4">
        <f t="shared" si="238"/>
        <v>0.89334463567658451</v>
      </c>
      <c r="AC349" s="4">
        <f t="shared" si="238"/>
        <v>0.85254543874327005</v>
      </c>
      <c r="AD349" s="4">
        <f t="shared" si="238"/>
        <v>0.79921300652623883</v>
      </c>
      <c r="AE349" s="4">
        <f t="shared" si="238"/>
        <v>0.73204982249993378</v>
      </c>
      <c r="AF349" s="4">
        <f t="shared" si="238"/>
        <v>0.65145592958786691</v>
      </c>
      <c r="AG349" s="4">
        <f t="shared" si="235"/>
        <v>0.56032247880849573</v>
      </c>
      <c r="AH349" s="4">
        <f t="shared" si="235"/>
        <v>0.46411326873185343</v>
      </c>
      <c r="AI349" s="4">
        <f t="shared" si="235"/>
        <v>0.36979727595523937</v>
      </c>
      <c r="AJ349" s="4">
        <f t="shared" si="236"/>
        <v>0.28393948637231203</v>
      </c>
      <c r="AK349" s="4">
        <f t="shared" si="236"/>
        <v>0.21097259161117732</v>
      </c>
      <c r="AL349" s="4">
        <f t="shared" si="236"/>
        <v>0.15253917653798199</v>
      </c>
      <c r="AM349" s="4">
        <f t="shared" si="236"/>
        <v>0.10795188737709993</v>
      </c>
      <c r="AN349" s="4">
        <f t="shared" si="236"/>
        <v>7.5176653938091809E-2</v>
      </c>
      <c r="AO349" s="4">
        <f t="shared" si="236"/>
        <v>5.1742836177502194E-2</v>
      </c>
      <c r="AP349" s="4">
        <f t="shared" si="236"/>
        <v>3.5319190625345942E-2</v>
      </c>
      <c r="AQ349" s="4">
        <f t="shared" si="236"/>
        <v>2.3969442072658165E-2</v>
      </c>
      <c r="AR349" s="4">
        <f t="shared" si="236"/>
        <v>1.6202243558389728E-2</v>
      </c>
    </row>
    <row r="350" spans="1:44" ht="15.75" thickBot="1" x14ac:dyDescent="0.3">
      <c r="A350" s="24" t="s">
        <v>64</v>
      </c>
      <c r="B350" s="49">
        <f>'Parameter Input'!B184</f>
        <v>120000</v>
      </c>
      <c r="C350" s="50">
        <f>'Parameter Input'!C184</f>
        <v>120000</v>
      </c>
      <c r="D350" s="1" t="s">
        <v>65</v>
      </c>
      <c r="L350" s="56">
        <f>'Parameter Input'!E184</f>
        <v>17</v>
      </c>
      <c r="M350" s="57">
        <v>0</v>
      </c>
      <c r="N350" s="57">
        <v>1</v>
      </c>
      <c r="O350" s="57">
        <f>'Parameter Input'!F184</f>
        <v>0.9</v>
      </c>
      <c r="P350" s="58">
        <f>'Parameter Input'!G184</f>
        <v>0.4</v>
      </c>
      <c r="Q350" s="4">
        <f t="shared" si="238"/>
        <v>0.99780374543478534</v>
      </c>
      <c r="R350" s="4">
        <f t="shared" si="238"/>
        <v>0.99685359315256394</v>
      </c>
      <c r="S350" s="4">
        <f t="shared" si="238"/>
        <v>0.99549347132349975</v>
      </c>
      <c r="T350" s="4">
        <f t="shared" si="238"/>
        <v>0.99354772139898062</v>
      </c>
      <c r="U350" s="4">
        <f t="shared" si="238"/>
        <v>0.99076681540580536</v>
      </c>
      <c r="V350" s="4">
        <f t="shared" si="238"/>
        <v>0.9867978615748374</v>
      </c>
      <c r="W350" s="4">
        <f t="shared" si="238"/>
        <v>0.98114509762858249</v>
      </c>
      <c r="X350" s="4">
        <f t="shared" si="238"/>
        <v>0.97311898315872036</v>
      </c>
      <c r="Y350" s="4">
        <f t="shared" si="238"/>
        <v>0.96177484161592774</v>
      </c>
      <c r="Z350" s="4">
        <f t="shared" si="238"/>
        <v>0.94584787155511363</v>
      </c>
      <c r="AA350" s="4">
        <f t="shared" si="238"/>
        <v>0.92370360150141495</v>
      </c>
      <c r="AB350" s="4">
        <f t="shared" si="238"/>
        <v>0.89334463567658451</v>
      </c>
      <c r="AC350" s="4">
        <f t="shared" si="238"/>
        <v>0.85254543874327005</v>
      </c>
      <c r="AD350" s="4">
        <f t="shared" si="238"/>
        <v>0.79921300652623883</v>
      </c>
      <c r="AE350" s="4">
        <f t="shared" si="238"/>
        <v>0.73204982249993378</v>
      </c>
      <c r="AF350" s="4">
        <f t="shared" si="238"/>
        <v>0.65145592958786691</v>
      </c>
      <c r="AG350" s="4">
        <f t="shared" si="235"/>
        <v>0.56032247880849573</v>
      </c>
      <c r="AH350" s="4">
        <f t="shared" si="235"/>
        <v>0.46411326873185343</v>
      </c>
      <c r="AI350" s="4">
        <f t="shared" si="235"/>
        <v>0.36979727595523937</v>
      </c>
      <c r="AJ350" s="4">
        <f t="shared" si="236"/>
        <v>0.28393948637231203</v>
      </c>
      <c r="AK350" s="4">
        <f t="shared" si="236"/>
        <v>0.21097259161117732</v>
      </c>
      <c r="AL350" s="4">
        <f t="shared" si="236"/>
        <v>0.15253917653798199</v>
      </c>
      <c r="AM350" s="4">
        <f t="shared" si="236"/>
        <v>0.10795188737709993</v>
      </c>
      <c r="AN350" s="4">
        <f t="shared" si="236"/>
        <v>7.5176653938091809E-2</v>
      </c>
      <c r="AO350" s="4">
        <f t="shared" si="236"/>
        <v>5.1742836177502194E-2</v>
      </c>
      <c r="AP350" s="4">
        <f t="shared" si="236"/>
        <v>3.5319190625345942E-2</v>
      </c>
      <c r="AQ350" s="4">
        <f t="shared" si="236"/>
        <v>2.3969442072658165E-2</v>
      </c>
      <c r="AR350" s="4">
        <f t="shared" si="236"/>
        <v>1.6202243558389728E-2</v>
      </c>
    </row>
    <row r="351" spans="1:44" x14ac:dyDescent="0.25">
      <c r="A351" s="25"/>
      <c r="B351" s="40"/>
    </row>
    <row r="352" spans="1:44" ht="15.75" thickBot="1" x14ac:dyDescent="0.3"/>
    <row r="353" spans="1:29" ht="15.75" thickBot="1" x14ac:dyDescent="0.3">
      <c r="A353" s="26" t="s">
        <v>208</v>
      </c>
      <c r="B353" s="27">
        <v>2023</v>
      </c>
      <c r="C353" s="27">
        <v>2024</v>
      </c>
      <c r="D353" s="27">
        <v>2025</v>
      </c>
      <c r="E353" s="27">
        <v>2026</v>
      </c>
      <c r="F353" s="27">
        <v>2027</v>
      </c>
      <c r="G353" s="27">
        <v>2028</v>
      </c>
      <c r="H353" s="27">
        <v>2029</v>
      </c>
      <c r="I353" s="27">
        <v>2030</v>
      </c>
      <c r="J353" s="27">
        <v>2031</v>
      </c>
      <c r="K353" s="27">
        <v>2032</v>
      </c>
      <c r="L353" s="27">
        <v>2033</v>
      </c>
      <c r="M353" s="27">
        <v>2034</v>
      </c>
      <c r="N353" s="27">
        <v>2035</v>
      </c>
      <c r="O353" s="27">
        <v>2036</v>
      </c>
      <c r="P353" s="27">
        <v>2037</v>
      </c>
      <c r="Q353" s="27">
        <v>2038</v>
      </c>
      <c r="R353" s="27">
        <v>2039</v>
      </c>
      <c r="S353" s="27">
        <v>2040</v>
      </c>
      <c r="T353" s="27">
        <v>2041</v>
      </c>
      <c r="U353" s="27">
        <v>2042</v>
      </c>
      <c r="V353" s="27">
        <v>2043</v>
      </c>
      <c r="W353" s="27">
        <v>2044</v>
      </c>
      <c r="X353" s="27">
        <v>2045</v>
      </c>
      <c r="Y353" s="27">
        <v>2046</v>
      </c>
      <c r="Z353" s="27">
        <v>2047</v>
      </c>
      <c r="AA353" s="27">
        <v>2048</v>
      </c>
      <c r="AB353" s="27">
        <v>2049</v>
      </c>
      <c r="AC353" s="28">
        <v>2050</v>
      </c>
    </row>
    <row r="354" spans="1:29" x14ac:dyDescent="0.25">
      <c r="A354" s="29" t="str">
        <f t="shared" ref="A354:A363" si="239">A334</f>
        <v>Capex vehicle</v>
      </c>
      <c r="B354" s="62">
        <f t="shared" ref="B354:B363" si="240">$B334+($C334-$B334)*(1-Q334)</f>
        <v>19490116.854456533</v>
      </c>
      <c r="C354" s="62">
        <f t="shared" ref="C354:C363" si="241">$B334+($C334-$B334)*(1-R334)</f>
        <v>19485841.169186536</v>
      </c>
      <c r="D354" s="62">
        <f t="shared" ref="D354:D363" si="242">$B334+($C334-$B334)*(1-S334)</f>
        <v>19479720.62095575</v>
      </c>
      <c r="E354" s="62">
        <f t="shared" ref="E354:E363" si="243">$B334+($C334-$B334)*(1-T334)</f>
        <v>19470964.746295411</v>
      </c>
      <c r="F354" s="62">
        <f t="shared" ref="F354:F363" si="244">$B334+($C334-$B334)*(1-U334)</f>
        <v>19458450.669326123</v>
      </c>
      <c r="G354" s="62">
        <f t="shared" ref="G354:G363" si="245">$B334+($C334-$B334)*(1-V334)</f>
        <v>19440590.37708677</v>
      </c>
      <c r="H354" s="62">
        <f t="shared" ref="H354:H363" si="246">$B334+($C334-$B334)*(1-W334)</f>
        <v>19415152.939328622</v>
      </c>
      <c r="I354" s="62">
        <f t="shared" ref="I354:I363" si="247">$B334+($C334-$B334)*(1-X334)</f>
        <v>19379035.42421424</v>
      </c>
      <c r="J354" s="62">
        <f t="shared" ref="J354:J363" si="248">$B334+($C334-$B334)*(1-Y334)</f>
        <v>19327986.787271675</v>
      </c>
      <c r="K354" s="62">
        <f t="shared" ref="K354:K363" si="249">$B334+($C334-$B334)*(1-Z334)</f>
        <v>19256315.421998013</v>
      </c>
      <c r="L354" s="62">
        <f t="shared" ref="L354:L363" si="250">$B334+($C334-$B334)*(1-AA334)</f>
        <v>19156666.206756368</v>
      </c>
      <c r="M354" s="62">
        <f t="shared" ref="M354:M363" si="251">$B334+($C334-$B334)*(1-AB334)</f>
        <v>19020050.860544629</v>
      </c>
      <c r="N354" s="62">
        <f t="shared" ref="N354:N363" si="252">$B334+($C334-$B334)*(1-AC334)</f>
        <v>18836454.474344715</v>
      </c>
      <c r="O354" s="62">
        <f t="shared" ref="O354:O363" si="253">$B334+($C334-$B334)*(1-AD334)</f>
        <v>18596458.529368076</v>
      </c>
      <c r="P354" s="62">
        <f t="shared" ref="P354:P363" si="254">$B334+($C334-$B334)*(1-AE334)</f>
        <v>18294224.201249704</v>
      </c>
      <c r="Q354" s="62">
        <f t="shared" ref="Q354:Q363" si="255">$B334+($C334-$B334)*(1-AF334)</f>
        <v>17931551.6831454</v>
      </c>
      <c r="R354" s="62">
        <f t="shared" ref="R354:R363" si="256">$B334+($C334-$B334)*(1-AG334)</f>
        <v>17521451.154638231</v>
      </c>
      <c r="S354" s="62">
        <f t="shared" ref="S354:S363" si="257">$B334+($C334-$B334)*(1-AH334)</f>
        <v>17088509.709293339</v>
      </c>
      <c r="T354" s="62">
        <f t="shared" ref="T354:T363" si="258">$B334+($C334-$B334)*(1-AI334)</f>
        <v>16664087.741798578</v>
      </c>
      <c r="U354" s="62">
        <f t="shared" ref="U354:U363" si="259">$B334+($C334-$B334)*(1-AJ334)</f>
        <v>16277727.688675404</v>
      </c>
      <c r="V354" s="62">
        <f t="shared" ref="V354:V363" si="260">$B334+($C334-$B334)*(1-AK334)</f>
        <v>15949376.662250299</v>
      </c>
      <c r="W354" s="62">
        <f t="shared" ref="W354:W363" si="261">$B334+($C334-$B334)*(1-AL334)</f>
        <v>15686426.294420918</v>
      </c>
      <c r="X354" s="62">
        <f t="shared" ref="X354:X363" si="262">$B334+($C334-$B334)*(1-AM334)</f>
        <v>15485783.493196949</v>
      </c>
      <c r="Y354" s="62">
        <f t="shared" ref="Y354:Y363" si="263">$B334+($C334-$B334)*(1-AN334)</f>
        <v>15338294.942721413</v>
      </c>
      <c r="Z354" s="62">
        <f t="shared" ref="Z354:Z363" si="264">$B334+($C334-$B334)*(1-AO334)</f>
        <v>15232842.76279876</v>
      </c>
      <c r="AA354" s="62">
        <f t="shared" ref="AA354:AA363" si="265">$B334+($C334-$B334)*(1-AP334)</f>
        <v>15158936.357814057</v>
      </c>
      <c r="AB354" s="62">
        <f t="shared" ref="AB354:AB363" si="266">$B334+($C334-$B334)*(1-AQ334)</f>
        <v>15107862.489326961</v>
      </c>
      <c r="AC354" s="62">
        <f t="shared" ref="AC354:AC363" si="267">$B334+($C334-$B334)*(1-AR334)</f>
        <v>15072910.096012753</v>
      </c>
    </row>
    <row r="355" spans="1:29" x14ac:dyDescent="0.25">
      <c r="A355" s="30" t="str">
        <f t="shared" si="239"/>
        <v>Residual value (vehicle)</v>
      </c>
      <c r="B355" s="62">
        <f t="shared" si="240"/>
        <v>-976153.03364673769</v>
      </c>
      <c r="C355" s="62">
        <f t="shared" si="241"/>
        <v>-976651.86359490396</v>
      </c>
      <c r="D355" s="62">
        <f t="shared" si="242"/>
        <v>-977365.92755516258</v>
      </c>
      <c r="E355" s="62">
        <f t="shared" si="243"/>
        <v>-978387.4462655352</v>
      </c>
      <c r="F355" s="62">
        <f t="shared" si="244"/>
        <v>-979847.4219119522</v>
      </c>
      <c r="G355" s="62">
        <f t="shared" si="245"/>
        <v>-981931.12267321034</v>
      </c>
      <c r="H355" s="62">
        <f t="shared" si="246"/>
        <v>-984898.82374499424</v>
      </c>
      <c r="I355" s="62">
        <f t="shared" si="247"/>
        <v>-989112.53384167177</v>
      </c>
      <c r="J355" s="62">
        <f t="shared" si="248"/>
        <v>-995068.20815163793</v>
      </c>
      <c r="K355" s="62">
        <f t="shared" si="249"/>
        <v>-1003429.8674335653</v>
      </c>
      <c r="L355" s="62">
        <f t="shared" si="250"/>
        <v>-1015055.6092117572</v>
      </c>
      <c r="M355" s="62">
        <f t="shared" si="251"/>
        <v>-1030994.0662697931</v>
      </c>
      <c r="N355" s="62">
        <f t="shared" si="252"/>
        <v>-1052413.6446597832</v>
      </c>
      <c r="O355" s="62">
        <f t="shared" si="253"/>
        <v>-1080413.1715737246</v>
      </c>
      <c r="P355" s="62">
        <f t="shared" si="254"/>
        <v>-1115673.8431875347</v>
      </c>
      <c r="Q355" s="62">
        <f t="shared" si="255"/>
        <v>-1157985.6369663698</v>
      </c>
      <c r="R355" s="62">
        <f t="shared" si="256"/>
        <v>-1205830.6986255397</v>
      </c>
      <c r="S355" s="62">
        <f t="shared" si="257"/>
        <v>-1256340.533915777</v>
      </c>
      <c r="T355" s="62">
        <f t="shared" si="258"/>
        <v>-1305856.4301234994</v>
      </c>
      <c r="U355" s="62">
        <f t="shared" si="259"/>
        <v>-1350931.7696545362</v>
      </c>
      <c r="V355" s="62">
        <f t="shared" si="260"/>
        <v>-1389239.389404132</v>
      </c>
      <c r="W355" s="62">
        <f t="shared" si="261"/>
        <v>-1419916.9323175594</v>
      </c>
      <c r="X355" s="62">
        <f t="shared" si="262"/>
        <v>-1443325.2591270225</v>
      </c>
      <c r="Y355" s="62">
        <f t="shared" si="263"/>
        <v>-1460532.2566825019</v>
      </c>
      <c r="Z355" s="62">
        <f t="shared" si="264"/>
        <v>-1472835.0110068114</v>
      </c>
      <c r="AA355" s="62">
        <f t="shared" si="265"/>
        <v>-1481457.4249216933</v>
      </c>
      <c r="AB355" s="62">
        <f t="shared" si="266"/>
        <v>-1487416.0429118546</v>
      </c>
      <c r="AC355" s="62">
        <f t="shared" si="267"/>
        <v>-1491493.8221318454</v>
      </c>
    </row>
    <row r="356" spans="1:29" x14ac:dyDescent="0.25">
      <c r="A356" s="30" t="str">
        <f t="shared" si="239"/>
        <v>Capex costumization</v>
      </c>
      <c r="B356" s="62">
        <f t="shared" si="240"/>
        <v>1000000</v>
      </c>
      <c r="C356" s="62">
        <f t="shared" si="241"/>
        <v>1000000</v>
      </c>
      <c r="D356" s="62">
        <f t="shared" si="242"/>
        <v>1000000</v>
      </c>
      <c r="E356" s="62">
        <f t="shared" si="243"/>
        <v>1000000</v>
      </c>
      <c r="F356" s="62">
        <f t="shared" si="244"/>
        <v>1000000</v>
      </c>
      <c r="G356" s="62">
        <f t="shared" si="245"/>
        <v>1000000</v>
      </c>
      <c r="H356" s="62">
        <f t="shared" si="246"/>
        <v>1000000</v>
      </c>
      <c r="I356" s="62">
        <f t="shared" si="247"/>
        <v>1000000</v>
      </c>
      <c r="J356" s="62">
        <f t="shared" si="248"/>
        <v>1000000</v>
      </c>
      <c r="K356" s="62">
        <f t="shared" si="249"/>
        <v>1000000</v>
      </c>
      <c r="L356" s="62">
        <f t="shared" si="250"/>
        <v>1000000</v>
      </c>
      <c r="M356" s="62">
        <f t="shared" si="251"/>
        <v>1000000</v>
      </c>
      <c r="N356" s="62">
        <f t="shared" si="252"/>
        <v>1000000</v>
      </c>
      <c r="O356" s="62">
        <f t="shared" si="253"/>
        <v>1000000</v>
      </c>
      <c r="P356" s="62">
        <f t="shared" si="254"/>
        <v>1000000</v>
      </c>
      <c r="Q356" s="62">
        <f t="shared" si="255"/>
        <v>1000000</v>
      </c>
      <c r="R356" s="62">
        <f t="shared" si="256"/>
        <v>1000000</v>
      </c>
      <c r="S356" s="62">
        <f t="shared" si="257"/>
        <v>1000000</v>
      </c>
      <c r="T356" s="62">
        <f t="shared" si="258"/>
        <v>1000000</v>
      </c>
      <c r="U356" s="62">
        <f t="shared" si="259"/>
        <v>1000000</v>
      </c>
      <c r="V356" s="62">
        <f t="shared" si="260"/>
        <v>1000000</v>
      </c>
      <c r="W356" s="62">
        <f t="shared" si="261"/>
        <v>1000000</v>
      </c>
      <c r="X356" s="62">
        <f t="shared" si="262"/>
        <v>1000000</v>
      </c>
      <c r="Y356" s="62">
        <f t="shared" si="263"/>
        <v>1000000</v>
      </c>
      <c r="Z356" s="62">
        <f t="shared" si="264"/>
        <v>1000000</v>
      </c>
      <c r="AA356" s="62">
        <f t="shared" si="265"/>
        <v>1000000</v>
      </c>
      <c r="AB356" s="62">
        <f t="shared" si="266"/>
        <v>1000000</v>
      </c>
      <c r="AC356" s="62">
        <f t="shared" si="267"/>
        <v>1000000</v>
      </c>
    </row>
    <row r="357" spans="1:29" x14ac:dyDescent="0.25">
      <c r="A357" s="30" t="str">
        <f t="shared" si="239"/>
        <v>Residual value (costumization)</v>
      </c>
      <c r="B357" s="62">
        <f t="shared" si="240"/>
        <v>-100000</v>
      </c>
      <c r="C357" s="62">
        <f t="shared" si="241"/>
        <v>-100000</v>
      </c>
      <c r="D357" s="62">
        <f t="shared" si="242"/>
        <v>-100000</v>
      </c>
      <c r="E357" s="62">
        <f t="shared" si="243"/>
        <v>-100000</v>
      </c>
      <c r="F357" s="62">
        <f t="shared" si="244"/>
        <v>-100000</v>
      </c>
      <c r="G357" s="62">
        <f t="shared" si="245"/>
        <v>-100000</v>
      </c>
      <c r="H357" s="62">
        <f t="shared" si="246"/>
        <v>-100000</v>
      </c>
      <c r="I357" s="62">
        <f t="shared" si="247"/>
        <v>-100000</v>
      </c>
      <c r="J357" s="62">
        <f t="shared" si="248"/>
        <v>-100000</v>
      </c>
      <c r="K357" s="62">
        <f t="shared" si="249"/>
        <v>-100000</v>
      </c>
      <c r="L357" s="62">
        <f t="shared" si="250"/>
        <v>-100000</v>
      </c>
      <c r="M357" s="62">
        <f t="shared" si="251"/>
        <v>-100000</v>
      </c>
      <c r="N357" s="62">
        <f t="shared" si="252"/>
        <v>-100000</v>
      </c>
      <c r="O357" s="62">
        <f t="shared" si="253"/>
        <v>-100000</v>
      </c>
      <c r="P357" s="62">
        <f t="shared" si="254"/>
        <v>-100000</v>
      </c>
      <c r="Q357" s="62">
        <f t="shared" si="255"/>
        <v>-100000</v>
      </c>
      <c r="R357" s="62">
        <f t="shared" si="256"/>
        <v>-100000</v>
      </c>
      <c r="S357" s="62">
        <f t="shared" si="257"/>
        <v>-100000</v>
      </c>
      <c r="T357" s="62">
        <f t="shared" si="258"/>
        <v>-100000</v>
      </c>
      <c r="U357" s="62">
        <f t="shared" si="259"/>
        <v>-100000</v>
      </c>
      <c r="V357" s="62">
        <f t="shared" si="260"/>
        <v>-100000</v>
      </c>
      <c r="W357" s="62">
        <f t="shared" si="261"/>
        <v>-100000</v>
      </c>
      <c r="X357" s="62">
        <f t="shared" si="262"/>
        <v>-100000</v>
      </c>
      <c r="Y357" s="62">
        <f t="shared" si="263"/>
        <v>-100000</v>
      </c>
      <c r="Z357" s="62">
        <f t="shared" si="264"/>
        <v>-100000</v>
      </c>
      <c r="AA357" s="62">
        <f t="shared" si="265"/>
        <v>-100000</v>
      </c>
      <c r="AB357" s="62">
        <f t="shared" si="266"/>
        <v>-100000</v>
      </c>
      <c r="AC357" s="62">
        <f t="shared" si="267"/>
        <v>-100000</v>
      </c>
    </row>
    <row r="358" spans="1:29" x14ac:dyDescent="0.25">
      <c r="A358" s="30" t="str">
        <f t="shared" si="239"/>
        <v>WACC</v>
      </c>
      <c r="B358" s="62">
        <f t="shared" si="240"/>
        <v>0.06</v>
      </c>
      <c r="C358" s="62">
        <f t="shared" si="241"/>
        <v>0.06</v>
      </c>
      <c r="D358" s="62">
        <f t="shared" si="242"/>
        <v>0.06</v>
      </c>
      <c r="E358" s="62">
        <f t="shared" si="243"/>
        <v>0.06</v>
      </c>
      <c r="F358" s="62">
        <f t="shared" si="244"/>
        <v>0.06</v>
      </c>
      <c r="G358" s="62">
        <f t="shared" si="245"/>
        <v>0.06</v>
      </c>
      <c r="H358" s="62">
        <f t="shared" si="246"/>
        <v>0.06</v>
      </c>
      <c r="I358" s="62">
        <f t="shared" si="247"/>
        <v>0.06</v>
      </c>
      <c r="J358" s="62">
        <f t="shared" si="248"/>
        <v>0.06</v>
      </c>
      <c r="K358" s="62">
        <f t="shared" si="249"/>
        <v>0.06</v>
      </c>
      <c r="L358" s="62">
        <f t="shared" si="250"/>
        <v>0.06</v>
      </c>
      <c r="M358" s="62">
        <f t="shared" si="251"/>
        <v>0.06</v>
      </c>
      <c r="N358" s="62">
        <f t="shared" si="252"/>
        <v>0.06</v>
      </c>
      <c r="O358" s="62">
        <f t="shared" si="253"/>
        <v>0.06</v>
      </c>
      <c r="P358" s="62">
        <f t="shared" si="254"/>
        <v>0.06</v>
      </c>
      <c r="Q358" s="62">
        <f t="shared" si="255"/>
        <v>0.06</v>
      </c>
      <c r="R358" s="62">
        <f t="shared" si="256"/>
        <v>0.06</v>
      </c>
      <c r="S358" s="62">
        <f t="shared" si="257"/>
        <v>0.06</v>
      </c>
      <c r="T358" s="62">
        <f t="shared" si="258"/>
        <v>0.06</v>
      </c>
      <c r="U358" s="62">
        <f t="shared" si="259"/>
        <v>0.06</v>
      </c>
      <c r="V358" s="62">
        <f t="shared" si="260"/>
        <v>0.06</v>
      </c>
      <c r="W358" s="62">
        <f t="shared" si="261"/>
        <v>0.06</v>
      </c>
      <c r="X358" s="62">
        <f t="shared" si="262"/>
        <v>0.06</v>
      </c>
      <c r="Y358" s="62">
        <f t="shared" si="263"/>
        <v>0.06</v>
      </c>
      <c r="Z358" s="62">
        <f t="shared" si="264"/>
        <v>0.06</v>
      </c>
      <c r="AA358" s="62">
        <f t="shared" si="265"/>
        <v>0.06</v>
      </c>
      <c r="AB358" s="62">
        <f t="shared" si="266"/>
        <v>0.06</v>
      </c>
      <c r="AC358" s="62">
        <f t="shared" si="267"/>
        <v>0.06</v>
      </c>
    </row>
    <row r="359" spans="1:29" x14ac:dyDescent="0.25">
      <c r="A359" s="30" t="str">
        <f t="shared" si="239"/>
        <v>Opex fix (admin, crew, insurance)</v>
      </c>
      <c r="B359" s="62">
        <f t="shared" si="240"/>
        <v>1208235.294117647</v>
      </c>
      <c r="C359" s="62">
        <f t="shared" si="241"/>
        <v>1208235.294117647</v>
      </c>
      <c r="D359" s="62">
        <f t="shared" si="242"/>
        <v>1208235.294117647</v>
      </c>
      <c r="E359" s="62">
        <f t="shared" si="243"/>
        <v>1208235.294117647</v>
      </c>
      <c r="F359" s="62">
        <f t="shared" si="244"/>
        <v>1208235.294117647</v>
      </c>
      <c r="G359" s="62">
        <f t="shared" si="245"/>
        <v>1208235.294117647</v>
      </c>
      <c r="H359" s="62">
        <f t="shared" si="246"/>
        <v>1208235.294117647</v>
      </c>
      <c r="I359" s="62">
        <f t="shared" si="247"/>
        <v>1208235.294117647</v>
      </c>
      <c r="J359" s="62">
        <f t="shared" si="248"/>
        <v>1208235.294117647</v>
      </c>
      <c r="K359" s="62">
        <f t="shared" si="249"/>
        <v>1208235.294117647</v>
      </c>
      <c r="L359" s="62">
        <f t="shared" si="250"/>
        <v>1208235.294117647</v>
      </c>
      <c r="M359" s="62">
        <f t="shared" si="251"/>
        <v>1208235.294117647</v>
      </c>
      <c r="N359" s="62">
        <f t="shared" si="252"/>
        <v>1208235.294117647</v>
      </c>
      <c r="O359" s="62">
        <f t="shared" si="253"/>
        <v>1208235.294117647</v>
      </c>
      <c r="P359" s="62">
        <f t="shared" si="254"/>
        <v>1208235.294117647</v>
      </c>
      <c r="Q359" s="62">
        <f t="shared" si="255"/>
        <v>1208235.294117647</v>
      </c>
      <c r="R359" s="62">
        <f t="shared" si="256"/>
        <v>1208235.294117647</v>
      </c>
      <c r="S359" s="62">
        <f t="shared" si="257"/>
        <v>1208235.294117647</v>
      </c>
      <c r="T359" s="62">
        <f t="shared" si="258"/>
        <v>1208235.294117647</v>
      </c>
      <c r="U359" s="62">
        <f t="shared" si="259"/>
        <v>1208235.294117647</v>
      </c>
      <c r="V359" s="62">
        <f t="shared" si="260"/>
        <v>1208235.294117647</v>
      </c>
      <c r="W359" s="62">
        <f t="shared" si="261"/>
        <v>1208235.294117647</v>
      </c>
      <c r="X359" s="62">
        <f t="shared" si="262"/>
        <v>1208235.294117647</v>
      </c>
      <c r="Y359" s="62">
        <f t="shared" si="263"/>
        <v>1208235.294117647</v>
      </c>
      <c r="Z359" s="62">
        <f t="shared" si="264"/>
        <v>1208235.294117647</v>
      </c>
      <c r="AA359" s="62">
        <f t="shared" si="265"/>
        <v>1208235.294117647</v>
      </c>
      <c r="AB359" s="62">
        <f t="shared" si="266"/>
        <v>1208235.294117647</v>
      </c>
      <c r="AC359" s="62">
        <f t="shared" si="267"/>
        <v>1208235.294117647</v>
      </c>
    </row>
    <row r="360" spans="1:29" x14ac:dyDescent="0.25">
      <c r="A360" s="30" t="str">
        <f t="shared" si="239"/>
        <v>Opex maintenance &amp; repair</v>
      </c>
      <c r="B360" s="62">
        <f t="shared" si="240"/>
        <v>488235.29411764705</v>
      </c>
      <c r="C360" s="62">
        <f t="shared" si="241"/>
        <v>488235.29411764705</v>
      </c>
      <c r="D360" s="62">
        <f t="shared" si="242"/>
        <v>488235.29411764705</v>
      </c>
      <c r="E360" s="62">
        <f t="shared" si="243"/>
        <v>488235.29411764705</v>
      </c>
      <c r="F360" s="62">
        <f t="shared" si="244"/>
        <v>488235.29411764705</v>
      </c>
      <c r="G360" s="62">
        <f t="shared" si="245"/>
        <v>488235.29411764705</v>
      </c>
      <c r="H360" s="62">
        <f t="shared" si="246"/>
        <v>488235.29411764705</v>
      </c>
      <c r="I360" s="62">
        <f t="shared" si="247"/>
        <v>488235.29411764705</v>
      </c>
      <c r="J360" s="62">
        <f t="shared" si="248"/>
        <v>488235.29411764705</v>
      </c>
      <c r="K360" s="62">
        <f t="shared" si="249"/>
        <v>488235.29411764705</v>
      </c>
      <c r="L360" s="62">
        <f t="shared" si="250"/>
        <v>488235.29411764705</v>
      </c>
      <c r="M360" s="62">
        <f t="shared" si="251"/>
        <v>488235.29411764705</v>
      </c>
      <c r="N360" s="62">
        <f t="shared" si="252"/>
        <v>488235.29411764705</v>
      </c>
      <c r="O360" s="62">
        <f t="shared" si="253"/>
        <v>488235.29411764705</v>
      </c>
      <c r="P360" s="62">
        <f t="shared" si="254"/>
        <v>488235.29411764705</v>
      </c>
      <c r="Q360" s="62">
        <f t="shared" si="255"/>
        <v>488235.29411764705</v>
      </c>
      <c r="R360" s="62">
        <f t="shared" si="256"/>
        <v>488235.29411764705</v>
      </c>
      <c r="S360" s="62">
        <f t="shared" si="257"/>
        <v>488235.29411764705</v>
      </c>
      <c r="T360" s="62">
        <f t="shared" si="258"/>
        <v>488235.29411764705</v>
      </c>
      <c r="U360" s="62">
        <f t="shared" si="259"/>
        <v>488235.29411764705</v>
      </c>
      <c r="V360" s="62">
        <f t="shared" si="260"/>
        <v>488235.29411764705</v>
      </c>
      <c r="W360" s="62">
        <f t="shared" si="261"/>
        <v>488235.29411764705</v>
      </c>
      <c r="X360" s="62">
        <f t="shared" si="262"/>
        <v>488235.29411764705</v>
      </c>
      <c r="Y360" s="62">
        <f t="shared" si="263"/>
        <v>488235.29411764705</v>
      </c>
      <c r="Z360" s="62">
        <f t="shared" si="264"/>
        <v>488235.29411764705</v>
      </c>
      <c r="AA360" s="62">
        <f t="shared" si="265"/>
        <v>488235.29411764705</v>
      </c>
      <c r="AB360" s="62">
        <f t="shared" si="266"/>
        <v>488235.29411764705</v>
      </c>
      <c r="AC360" s="62">
        <f t="shared" si="267"/>
        <v>488235.29411764705</v>
      </c>
    </row>
    <row r="361" spans="1:29" x14ac:dyDescent="0.25">
      <c r="A361" s="30" t="str">
        <f t="shared" si="239"/>
        <v>Opex var (mode-fees)</v>
      </c>
      <c r="B361" s="62">
        <f t="shared" si="240"/>
        <v>0.81280569096848254</v>
      </c>
      <c r="C361" s="62">
        <f t="shared" si="241"/>
        <v>0.81280569096848254</v>
      </c>
      <c r="D361" s="62">
        <f t="shared" si="242"/>
        <v>0.81280569096848254</v>
      </c>
      <c r="E361" s="62">
        <f t="shared" si="243"/>
        <v>0.81280569096848254</v>
      </c>
      <c r="F361" s="62">
        <f t="shared" si="244"/>
        <v>0.81280569096848254</v>
      </c>
      <c r="G361" s="62">
        <f t="shared" si="245"/>
        <v>0.81280569096848254</v>
      </c>
      <c r="H361" s="62">
        <f t="shared" si="246"/>
        <v>0.81280569096848254</v>
      </c>
      <c r="I361" s="62">
        <f t="shared" si="247"/>
        <v>0.81280569096848254</v>
      </c>
      <c r="J361" s="62">
        <f t="shared" si="248"/>
        <v>0.81280569096848254</v>
      </c>
      <c r="K361" s="62">
        <f t="shared" si="249"/>
        <v>0.81280569096848254</v>
      </c>
      <c r="L361" s="62">
        <f t="shared" si="250"/>
        <v>0.81280569096848254</v>
      </c>
      <c r="M361" s="62">
        <f t="shared" si="251"/>
        <v>0.81280569096848254</v>
      </c>
      <c r="N361" s="62">
        <f t="shared" si="252"/>
        <v>0.81280569096848254</v>
      </c>
      <c r="O361" s="62">
        <f t="shared" si="253"/>
        <v>0.81280569096848254</v>
      </c>
      <c r="P361" s="62">
        <f t="shared" si="254"/>
        <v>0.81280569096848254</v>
      </c>
      <c r="Q361" s="62">
        <f t="shared" si="255"/>
        <v>0.81280569096848254</v>
      </c>
      <c r="R361" s="62">
        <f t="shared" si="256"/>
        <v>0.81280569096848254</v>
      </c>
      <c r="S361" s="62">
        <f t="shared" si="257"/>
        <v>0.81280569096848254</v>
      </c>
      <c r="T361" s="62">
        <f t="shared" si="258"/>
        <v>0.81280569096848254</v>
      </c>
      <c r="U361" s="62">
        <f t="shared" si="259"/>
        <v>0.81280569096848254</v>
      </c>
      <c r="V361" s="62">
        <f t="shared" si="260"/>
        <v>0.81280569096848254</v>
      </c>
      <c r="W361" s="62">
        <f t="shared" si="261"/>
        <v>0.81280569096848254</v>
      </c>
      <c r="X361" s="62">
        <f t="shared" si="262"/>
        <v>0.81280569096848254</v>
      </c>
      <c r="Y361" s="62">
        <f t="shared" si="263"/>
        <v>0.81280569096848254</v>
      </c>
      <c r="Z361" s="62">
        <f t="shared" si="264"/>
        <v>0.81280569096848254</v>
      </c>
      <c r="AA361" s="62">
        <f t="shared" si="265"/>
        <v>0.81280569096848254</v>
      </c>
      <c r="AB361" s="62">
        <f t="shared" si="266"/>
        <v>0.81280569096848254</v>
      </c>
      <c r="AC361" s="62">
        <f t="shared" si="267"/>
        <v>0.81280569096848254</v>
      </c>
    </row>
    <row r="362" spans="1:29" x14ac:dyDescent="0.25">
      <c r="A362" s="30" t="str">
        <f t="shared" si="239"/>
        <v>Fuel Economy</v>
      </c>
      <c r="B362" s="62">
        <f t="shared" si="240"/>
        <v>646.89677603543487</v>
      </c>
      <c r="C362" s="62">
        <f t="shared" si="241"/>
        <v>646.85211887817047</v>
      </c>
      <c r="D362" s="62">
        <f t="shared" si="242"/>
        <v>646.78819315220449</v>
      </c>
      <c r="E362" s="62">
        <f t="shared" si="243"/>
        <v>646.6967429057521</v>
      </c>
      <c r="F362" s="62">
        <f t="shared" si="244"/>
        <v>646.5660403240729</v>
      </c>
      <c r="G362" s="62">
        <f t="shared" si="245"/>
        <v>646.37949949401741</v>
      </c>
      <c r="H362" s="62">
        <f t="shared" si="246"/>
        <v>646.11381958854338</v>
      </c>
      <c r="I362" s="62">
        <f t="shared" si="247"/>
        <v>645.73659220845991</v>
      </c>
      <c r="J362" s="62">
        <f t="shared" si="248"/>
        <v>645.20341755594859</v>
      </c>
      <c r="K362" s="62">
        <f t="shared" si="249"/>
        <v>644.4548499630904</v>
      </c>
      <c r="L362" s="62">
        <f t="shared" si="250"/>
        <v>643.41406927056653</v>
      </c>
      <c r="M362" s="62">
        <f t="shared" si="251"/>
        <v>641.98719787679943</v>
      </c>
      <c r="N362" s="62">
        <f t="shared" si="252"/>
        <v>640.0696356209337</v>
      </c>
      <c r="O362" s="62">
        <f t="shared" si="253"/>
        <v>637.56301130673319</v>
      </c>
      <c r="P362" s="62">
        <f t="shared" si="254"/>
        <v>634.40634165749691</v>
      </c>
      <c r="Q362" s="62">
        <f t="shared" si="255"/>
        <v>630.6184286906298</v>
      </c>
      <c r="R362" s="62">
        <f t="shared" si="256"/>
        <v>626.33515650399931</v>
      </c>
      <c r="S362" s="62">
        <f t="shared" si="257"/>
        <v>621.81332363039712</v>
      </c>
      <c r="T362" s="62">
        <f t="shared" si="258"/>
        <v>617.38047196989623</v>
      </c>
      <c r="U362" s="62">
        <f t="shared" si="259"/>
        <v>613.34515585949862</v>
      </c>
      <c r="V362" s="62">
        <f t="shared" si="260"/>
        <v>609.91571180572532</v>
      </c>
      <c r="W362" s="62">
        <f t="shared" si="261"/>
        <v>607.1693412972852</v>
      </c>
      <c r="X362" s="62">
        <f t="shared" si="262"/>
        <v>605.0737387067237</v>
      </c>
      <c r="Y362" s="62">
        <f t="shared" si="263"/>
        <v>603.53330273509027</v>
      </c>
      <c r="Z362" s="62">
        <f t="shared" si="264"/>
        <v>602.43191330034256</v>
      </c>
      <c r="AA362" s="62">
        <f t="shared" si="265"/>
        <v>601.66000195939125</v>
      </c>
      <c r="AB362" s="62">
        <f t="shared" si="266"/>
        <v>601.12656377741496</v>
      </c>
      <c r="AC362" s="62">
        <f t="shared" si="267"/>
        <v>600.7615054472443</v>
      </c>
    </row>
    <row r="363" spans="1:29" x14ac:dyDescent="0.25">
      <c r="A363" s="30" t="str">
        <f t="shared" si="239"/>
        <v>Fuel Cost</v>
      </c>
      <c r="B363" s="62">
        <f t="shared" si="240"/>
        <v>0.38635004716516047</v>
      </c>
      <c r="C363" s="62">
        <f t="shared" si="241"/>
        <v>0.38607632048717594</v>
      </c>
      <c r="D363" s="62">
        <f t="shared" si="242"/>
        <v>0.38568448684441137</v>
      </c>
      <c r="E363" s="62">
        <f t="shared" si="243"/>
        <v>0.38512394126346305</v>
      </c>
      <c r="F363" s="62">
        <f t="shared" si="244"/>
        <v>0.38432279793776442</v>
      </c>
      <c r="G363" s="62">
        <f t="shared" si="245"/>
        <v>0.38317939327774014</v>
      </c>
      <c r="H363" s="62">
        <f t="shared" si="246"/>
        <v>0.38155090453399765</v>
      </c>
      <c r="I363" s="62">
        <f t="shared" si="247"/>
        <v>0.37923868396465671</v>
      </c>
      <c r="J363" s="62">
        <f t="shared" si="248"/>
        <v>0.37597058238010372</v>
      </c>
      <c r="K363" s="62">
        <f t="shared" si="249"/>
        <v>0.37138222671682802</v>
      </c>
      <c r="L363" s="62">
        <f t="shared" si="250"/>
        <v>0.36500274672019128</v>
      </c>
      <c r="M363" s="62">
        <f t="shared" si="251"/>
        <v>0.35625671830162364</v>
      </c>
      <c r="N363" s="62">
        <f t="shared" si="252"/>
        <v>0.34450299329358486</v>
      </c>
      <c r="O363" s="62">
        <f t="shared" si="253"/>
        <v>0.32913860405539874</v>
      </c>
      <c r="P363" s="62">
        <f t="shared" si="254"/>
        <v>0.30978975272874687</v>
      </c>
      <c r="Q363" s="62">
        <f t="shared" si="255"/>
        <v>0.28657168654562887</v>
      </c>
      <c r="R363" s="62">
        <f t="shared" si="256"/>
        <v>0.26031730900861128</v>
      </c>
      <c r="S363" s="62">
        <f t="shared" si="257"/>
        <v>0.23260067036178236</v>
      </c>
      <c r="T363" s="62">
        <f t="shared" si="258"/>
        <v>0.20542944332100452</v>
      </c>
      <c r="U363" s="62">
        <f t="shared" si="259"/>
        <v>0.1806949160653524</v>
      </c>
      <c r="V363" s="62">
        <f t="shared" si="260"/>
        <v>0.15967409016246348</v>
      </c>
      <c r="W363" s="62">
        <f t="shared" si="261"/>
        <v>0.14284017323087519</v>
      </c>
      <c r="X363" s="62">
        <f t="shared" si="262"/>
        <v>0.12999514746952273</v>
      </c>
      <c r="Y363" s="62">
        <f t="shared" si="263"/>
        <v>0.1205530233623735</v>
      </c>
      <c r="Z363" s="62">
        <f t="shared" si="264"/>
        <v>0.11380204122180199</v>
      </c>
      <c r="AA363" s="62">
        <f t="shared" si="265"/>
        <v>0.10907059972394451</v>
      </c>
      <c r="AB363" s="62">
        <f t="shared" si="266"/>
        <v>0.10580088283180267</v>
      </c>
      <c r="AC363" s="62">
        <f t="shared" si="267"/>
        <v>0.10356325262626759</v>
      </c>
    </row>
    <row r="364" spans="1:29" x14ac:dyDescent="0.25">
      <c r="A364" s="30" t="str">
        <f t="shared" ref="A364" si="268">A344</f>
        <v>Emission Cost</v>
      </c>
      <c r="B364" s="66">
        <f>$B344+($C344-$B344)*(1-Q344)</f>
        <v>0</v>
      </c>
      <c r="C364" s="66">
        <f t="shared" ref="C364:AC364" si="269">$B344+($C344-$B344)*(1-R344)</f>
        <v>0</v>
      </c>
      <c r="D364" s="66">
        <f t="shared" si="269"/>
        <v>0</v>
      </c>
      <c r="E364" s="66">
        <f t="shared" si="269"/>
        <v>0</v>
      </c>
      <c r="F364" s="66">
        <f t="shared" si="269"/>
        <v>0</v>
      </c>
      <c r="G364" s="66">
        <f t="shared" si="269"/>
        <v>0</v>
      </c>
      <c r="H364" s="66">
        <f t="shared" si="269"/>
        <v>0</v>
      </c>
      <c r="I364" s="66">
        <f t="shared" si="269"/>
        <v>0</v>
      </c>
      <c r="J364" s="66">
        <f t="shared" si="269"/>
        <v>0</v>
      </c>
      <c r="K364" s="66">
        <f t="shared" si="269"/>
        <v>0</v>
      </c>
      <c r="L364" s="66">
        <f t="shared" si="269"/>
        <v>0</v>
      </c>
      <c r="M364" s="66">
        <f t="shared" si="269"/>
        <v>0</v>
      </c>
      <c r="N364" s="66">
        <f t="shared" si="269"/>
        <v>0</v>
      </c>
      <c r="O364" s="66">
        <f t="shared" si="269"/>
        <v>0</v>
      </c>
      <c r="P364" s="66">
        <f t="shared" si="269"/>
        <v>0</v>
      </c>
      <c r="Q364" s="66">
        <f t="shared" si="269"/>
        <v>0</v>
      </c>
      <c r="R364" s="66">
        <f t="shared" si="269"/>
        <v>0</v>
      </c>
      <c r="S364" s="66">
        <f t="shared" si="269"/>
        <v>0</v>
      </c>
      <c r="T364" s="66">
        <f t="shared" si="269"/>
        <v>0</v>
      </c>
      <c r="U364" s="66">
        <f t="shared" si="269"/>
        <v>0</v>
      </c>
      <c r="V364" s="66">
        <f t="shared" si="269"/>
        <v>0</v>
      </c>
      <c r="W364" s="66">
        <f t="shared" si="269"/>
        <v>0</v>
      </c>
      <c r="X364" s="66">
        <f t="shared" si="269"/>
        <v>0</v>
      </c>
      <c r="Y364" s="66">
        <f t="shared" si="269"/>
        <v>0</v>
      </c>
      <c r="Z364" s="66">
        <f t="shared" si="269"/>
        <v>0</v>
      </c>
      <c r="AA364" s="66">
        <f t="shared" si="269"/>
        <v>0</v>
      </c>
      <c r="AB364" s="66">
        <f t="shared" si="269"/>
        <v>0</v>
      </c>
      <c r="AC364" s="66">
        <f t="shared" si="269"/>
        <v>0</v>
      </c>
    </row>
    <row r="365" spans="1:29" x14ac:dyDescent="0.25">
      <c r="A365" s="30" t="str">
        <f>A345</f>
        <v>Lifetime vehicle</v>
      </c>
      <c r="B365" s="62">
        <f>$B345+($C345-$B345)*(1-Q345)</f>
        <v>25</v>
      </c>
      <c r="C365" s="62">
        <f t="shared" ref="C365:L367" si="270">$B345+($C345-$B345)*(1-R345)</f>
        <v>25</v>
      </c>
      <c r="D365" s="62">
        <f t="shared" si="270"/>
        <v>25</v>
      </c>
      <c r="E365" s="62">
        <f t="shared" si="270"/>
        <v>25</v>
      </c>
      <c r="F365" s="62">
        <f t="shared" si="270"/>
        <v>25</v>
      </c>
      <c r="G365" s="62">
        <f t="shared" si="270"/>
        <v>25</v>
      </c>
      <c r="H365" s="62">
        <f t="shared" si="270"/>
        <v>25</v>
      </c>
      <c r="I365" s="62">
        <f t="shared" si="270"/>
        <v>25</v>
      </c>
      <c r="J365" s="62">
        <f t="shared" si="270"/>
        <v>25</v>
      </c>
      <c r="K365" s="62">
        <f t="shared" si="270"/>
        <v>25</v>
      </c>
      <c r="L365" s="62">
        <f t="shared" si="270"/>
        <v>25</v>
      </c>
      <c r="M365" s="62">
        <f t="shared" ref="M365:V367" si="271">$B345+($C345-$B345)*(1-AB345)</f>
        <v>25</v>
      </c>
      <c r="N365" s="62">
        <f t="shared" si="271"/>
        <v>25</v>
      </c>
      <c r="O365" s="62">
        <f t="shared" si="271"/>
        <v>25</v>
      </c>
      <c r="P365" s="62">
        <f t="shared" si="271"/>
        <v>25</v>
      </c>
      <c r="Q365" s="62">
        <f t="shared" si="271"/>
        <v>25</v>
      </c>
      <c r="R365" s="62">
        <f t="shared" si="271"/>
        <v>25</v>
      </c>
      <c r="S365" s="62">
        <f t="shared" si="271"/>
        <v>25</v>
      </c>
      <c r="T365" s="62">
        <f t="shared" si="271"/>
        <v>25</v>
      </c>
      <c r="U365" s="62">
        <f t="shared" si="271"/>
        <v>25</v>
      </c>
      <c r="V365" s="62">
        <f t="shared" si="271"/>
        <v>25</v>
      </c>
      <c r="W365" s="62">
        <f t="shared" ref="W365:AC367" si="272">$B345+($C345-$B345)*(1-AL345)</f>
        <v>25</v>
      </c>
      <c r="X365" s="62">
        <f t="shared" si="272"/>
        <v>25</v>
      </c>
      <c r="Y365" s="62">
        <f t="shared" si="272"/>
        <v>25</v>
      </c>
      <c r="Z365" s="62">
        <f t="shared" si="272"/>
        <v>25</v>
      </c>
      <c r="AA365" s="62">
        <f t="shared" si="272"/>
        <v>25</v>
      </c>
      <c r="AB365" s="62">
        <f t="shared" si="272"/>
        <v>25</v>
      </c>
      <c r="AC365" s="62">
        <f t="shared" si="272"/>
        <v>25</v>
      </c>
    </row>
    <row r="366" spans="1:29" x14ac:dyDescent="0.25">
      <c r="A366" s="30" t="str">
        <f>A346</f>
        <v>Lifetime costumization</v>
      </c>
      <c r="B366" s="62">
        <f>$B346+($C346-$B346)*(1-Q346)</f>
        <v>25</v>
      </c>
      <c r="C366" s="62">
        <f t="shared" si="270"/>
        <v>25</v>
      </c>
      <c r="D366" s="62">
        <f t="shared" si="270"/>
        <v>25</v>
      </c>
      <c r="E366" s="62">
        <f t="shared" si="270"/>
        <v>25</v>
      </c>
      <c r="F366" s="62">
        <f t="shared" si="270"/>
        <v>25</v>
      </c>
      <c r="G366" s="62">
        <f t="shared" si="270"/>
        <v>25</v>
      </c>
      <c r="H366" s="62">
        <f t="shared" si="270"/>
        <v>25</v>
      </c>
      <c r="I366" s="62">
        <f t="shared" si="270"/>
        <v>25</v>
      </c>
      <c r="J366" s="62">
        <f t="shared" si="270"/>
        <v>25</v>
      </c>
      <c r="K366" s="62">
        <f t="shared" si="270"/>
        <v>25</v>
      </c>
      <c r="L366" s="62">
        <f t="shared" si="270"/>
        <v>25</v>
      </c>
      <c r="M366" s="62">
        <f t="shared" si="271"/>
        <v>25</v>
      </c>
      <c r="N366" s="62">
        <f t="shared" si="271"/>
        <v>25</v>
      </c>
      <c r="O366" s="62">
        <f t="shared" si="271"/>
        <v>25</v>
      </c>
      <c r="P366" s="62">
        <f t="shared" si="271"/>
        <v>25</v>
      </c>
      <c r="Q366" s="62">
        <f t="shared" si="271"/>
        <v>25</v>
      </c>
      <c r="R366" s="62">
        <f t="shared" si="271"/>
        <v>25</v>
      </c>
      <c r="S366" s="62">
        <f t="shared" si="271"/>
        <v>25</v>
      </c>
      <c r="T366" s="62">
        <f t="shared" si="271"/>
        <v>25</v>
      </c>
      <c r="U366" s="62">
        <f t="shared" si="271"/>
        <v>25</v>
      </c>
      <c r="V366" s="62">
        <f t="shared" si="271"/>
        <v>25</v>
      </c>
      <c r="W366" s="62">
        <f t="shared" si="272"/>
        <v>25</v>
      </c>
      <c r="X366" s="62">
        <f t="shared" si="272"/>
        <v>25</v>
      </c>
      <c r="Y366" s="62">
        <f t="shared" si="272"/>
        <v>25</v>
      </c>
      <c r="Z366" s="62">
        <f t="shared" si="272"/>
        <v>25</v>
      </c>
      <c r="AA366" s="62">
        <f t="shared" si="272"/>
        <v>25</v>
      </c>
      <c r="AB366" s="62">
        <f t="shared" si="272"/>
        <v>25</v>
      </c>
      <c r="AC366" s="62">
        <f t="shared" si="272"/>
        <v>25</v>
      </c>
    </row>
    <row r="367" spans="1:29" x14ac:dyDescent="0.25">
      <c r="A367" s="30" t="str">
        <f>A347</f>
        <v>Tonnage .</v>
      </c>
      <c r="B367" s="62">
        <f>$B347+($C347-$B347)*(1-Q347)</f>
        <v>9450</v>
      </c>
      <c r="C367" s="62">
        <f t="shared" si="270"/>
        <v>9450</v>
      </c>
      <c r="D367" s="62">
        <f t="shared" si="270"/>
        <v>9450</v>
      </c>
      <c r="E367" s="62">
        <f t="shared" si="270"/>
        <v>9450</v>
      </c>
      <c r="F367" s="62">
        <f t="shared" si="270"/>
        <v>9450</v>
      </c>
      <c r="G367" s="62">
        <f t="shared" si="270"/>
        <v>9450</v>
      </c>
      <c r="H367" s="62">
        <f t="shared" si="270"/>
        <v>9450</v>
      </c>
      <c r="I367" s="62">
        <f t="shared" si="270"/>
        <v>9450</v>
      </c>
      <c r="J367" s="62">
        <f t="shared" si="270"/>
        <v>9450</v>
      </c>
      <c r="K367" s="62">
        <f t="shared" si="270"/>
        <v>9450</v>
      </c>
      <c r="L367" s="62">
        <f t="shared" si="270"/>
        <v>9450</v>
      </c>
      <c r="M367" s="62">
        <f t="shared" si="271"/>
        <v>9450</v>
      </c>
      <c r="N367" s="62">
        <f t="shared" si="271"/>
        <v>9450</v>
      </c>
      <c r="O367" s="62">
        <f t="shared" si="271"/>
        <v>9450</v>
      </c>
      <c r="P367" s="62">
        <f t="shared" si="271"/>
        <v>9450</v>
      </c>
      <c r="Q367" s="62">
        <f t="shared" si="271"/>
        <v>9450</v>
      </c>
      <c r="R367" s="62">
        <f t="shared" si="271"/>
        <v>9450</v>
      </c>
      <c r="S367" s="62">
        <f t="shared" si="271"/>
        <v>9450</v>
      </c>
      <c r="T367" s="62">
        <f t="shared" si="271"/>
        <v>9450</v>
      </c>
      <c r="U367" s="62">
        <f t="shared" si="271"/>
        <v>9450</v>
      </c>
      <c r="V367" s="62">
        <f t="shared" si="271"/>
        <v>9450</v>
      </c>
      <c r="W367" s="62">
        <f t="shared" si="272"/>
        <v>9450</v>
      </c>
      <c r="X367" s="62">
        <f t="shared" si="272"/>
        <v>9450</v>
      </c>
      <c r="Y367" s="62">
        <f t="shared" si="272"/>
        <v>9450</v>
      </c>
      <c r="Z367" s="62">
        <f t="shared" si="272"/>
        <v>9450</v>
      </c>
      <c r="AA367" s="62">
        <f t="shared" si="272"/>
        <v>9450</v>
      </c>
      <c r="AB367" s="62">
        <f t="shared" si="272"/>
        <v>9450</v>
      </c>
      <c r="AC367" s="62">
        <f t="shared" si="272"/>
        <v>9450</v>
      </c>
    </row>
    <row r="368" spans="1:29" x14ac:dyDescent="0.25">
      <c r="A368" s="30" t="str">
        <f>A348</f>
        <v>Market failure (av. utilization)</v>
      </c>
      <c r="B368" s="62">
        <f t="shared" ref="B368:K369" si="273">($B348+($C348-$B348)*(1-Q348))*B$44</f>
        <v>4819.5</v>
      </c>
      <c r="C368" s="62">
        <f t="shared" si="273"/>
        <v>4819.5</v>
      </c>
      <c r="D368" s="62">
        <f t="shared" si="273"/>
        <v>4819.5</v>
      </c>
      <c r="E368" s="62">
        <f t="shared" si="273"/>
        <v>4819.5</v>
      </c>
      <c r="F368" s="62">
        <f t="shared" si="273"/>
        <v>4819.5</v>
      </c>
      <c r="G368" s="62">
        <f t="shared" si="273"/>
        <v>4819.5</v>
      </c>
      <c r="H368" s="62">
        <f t="shared" si="273"/>
        <v>4819.5</v>
      </c>
      <c r="I368" s="62">
        <f t="shared" si="273"/>
        <v>4819.5</v>
      </c>
      <c r="J368" s="62">
        <f t="shared" si="273"/>
        <v>4819.5</v>
      </c>
      <c r="K368" s="62">
        <f t="shared" si="273"/>
        <v>4819.5</v>
      </c>
      <c r="L368" s="62">
        <f t="shared" ref="L368:U369" si="274">($B348+($C348-$B348)*(1-AA348))*L$44</f>
        <v>4819.5</v>
      </c>
      <c r="M368" s="62">
        <f t="shared" si="274"/>
        <v>4819.5</v>
      </c>
      <c r="N368" s="62">
        <f t="shared" si="274"/>
        <v>4819.5</v>
      </c>
      <c r="O368" s="62">
        <f t="shared" si="274"/>
        <v>4819.5</v>
      </c>
      <c r="P368" s="62">
        <f t="shared" si="274"/>
        <v>4819.5</v>
      </c>
      <c r="Q368" s="62">
        <f t="shared" si="274"/>
        <v>4819.5</v>
      </c>
      <c r="R368" s="62">
        <f t="shared" si="274"/>
        <v>4819.5</v>
      </c>
      <c r="S368" s="62">
        <f t="shared" si="274"/>
        <v>4819.5</v>
      </c>
      <c r="T368" s="62">
        <f t="shared" si="274"/>
        <v>4819.5</v>
      </c>
      <c r="U368" s="62">
        <f t="shared" si="274"/>
        <v>4819.5</v>
      </c>
      <c r="V368" s="62">
        <f t="shared" ref="V368:AC369" si="275">($B348+($C348-$B348)*(1-AK348))*V$44</f>
        <v>4819.5</v>
      </c>
      <c r="W368" s="62">
        <f t="shared" si="275"/>
        <v>4819.5</v>
      </c>
      <c r="X368" s="62">
        <f t="shared" si="275"/>
        <v>4819.5</v>
      </c>
      <c r="Y368" s="62">
        <f t="shared" si="275"/>
        <v>4819.5</v>
      </c>
      <c r="Z368" s="62">
        <f t="shared" si="275"/>
        <v>4819.5</v>
      </c>
      <c r="AA368" s="62">
        <f t="shared" si="275"/>
        <v>4819.5</v>
      </c>
      <c r="AB368" s="62">
        <f t="shared" si="275"/>
        <v>4819.5</v>
      </c>
      <c r="AC368" s="62">
        <f t="shared" si="275"/>
        <v>4819.5</v>
      </c>
    </row>
    <row r="369" spans="1:29" x14ac:dyDescent="0.25">
      <c r="A369" s="30" t="s">
        <v>73</v>
      </c>
      <c r="B369" s="62">
        <f t="shared" si="273"/>
        <v>378</v>
      </c>
      <c r="C369" s="62">
        <f t="shared" si="273"/>
        <v>378</v>
      </c>
      <c r="D369" s="62">
        <f t="shared" si="273"/>
        <v>378</v>
      </c>
      <c r="E369" s="62">
        <f t="shared" si="273"/>
        <v>378</v>
      </c>
      <c r="F369" s="62">
        <f t="shared" si="273"/>
        <v>378</v>
      </c>
      <c r="G369" s="62">
        <f t="shared" si="273"/>
        <v>378</v>
      </c>
      <c r="H369" s="62">
        <f t="shared" si="273"/>
        <v>378</v>
      </c>
      <c r="I369" s="62">
        <f t="shared" si="273"/>
        <v>378</v>
      </c>
      <c r="J369" s="62">
        <f t="shared" si="273"/>
        <v>378</v>
      </c>
      <c r="K369" s="62">
        <f t="shared" si="273"/>
        <v>378</v>
      </c>
      <c r="L369" s="62">
        <f t="shared" si="274"/>
        <v>378</v>
      </c>
      <c r="M369" s="62">
        <f t="shared" si="274"/>
        <v>378</v>
      </c>
      <c r="N369" s="62">
        <f t="shared" si="274"/>
        <v>378</v>
      </c>
      <c r="O369" s="62">
        <f t="shared" si="274"/>
        <v>378</v>
      </c>
      <c r="P369" s="62">
        <f t="shared" si="274"/>
        <v>378</v>
      </c>
      <c r="Q369" s="62">
        <f t="shared" si="274"/>
        <v>378</v>
      </c>
      <c r="R369" s="62">
        <f t="shared" si="274"/>
        <v>378</v>
      </c>
      <c r="S369" s="62">
        <f t="shared" si="274"/>
        <v>378</v>
      </c>
      <c r="T369" s="62">
        <f t="shared" si="274"/>
        <v>378</v>
      </c>
      <c r="U369" s="62">
        <f t="shared" si="274"/>
        <v>378</v>
      </c>
      <c r="V369" s="62">
        <f t="shared" si="275"/>
        <v>378</v>
      </c>
      <c r="W369" s="62">
        <f t="shared" si="275"/>
        <v>378</v>
      </c>
      <c r="X369" s="62">
        <f t="shared" si="275"/>
        <v>378</v>
      </c>
      <c r="Y369" s="62">
        <f t="shared" si="275"/>
        <v>378</v>
      </c>
      <c r="Z369" s="62">
        <f t="shared" si="275"/>
        <v>378</v>
      </c>
      <c r="AA369" s="62">
        <f t="shared" si="275"/>
        <v>378</v>
      </c>
      <c r="AB369" s="62">
        <f t="shared" si="275"/>
        <v>378</v>
      </c>
      <c r="AC369" s="62">
        <f t="shared" si="275"/>
        <v>378</v>
      </c>
    </row>
    <row r="370" spans="1:29" x14ac:dyDescent="0.25">
      <c r="A370" s="30" t="str">
        <f>A350</f>
        <v>Annual Mileage</v>
      </c>
      <c r="B370" s="62">
        <f t="shared" ref="B370:AC370" si="276">$B350+($C350-$B350)*(1-Q350)</f>
        <v>120000</v>
      </c>
      <c r="C370" s="62">
        <f t="shared" si="276"/>
        <v>120000</v>
      </c>
      <c r="D370" s="62">
        <f t="shared" si="276"/>
        <v>120000</v>
      </c>
      <c r="E370" s="62">
        <f t="shared" si="276"/>
        <v>120000</v>
      </c>
      <c r="F370" s="62">
        <f t="shared" si="276"/>
        <v>120000</v>
      </c>
      <c r="G370" s="62">
        <f t="shared" si="276"/>
        <v>120000</v>
      </c>
      <c r="H370" s="62">
        <f t="shared" si="276"/>
        <v>120000</v>
      </c>
      <c r="I370" s="62">
        <f t="shared" si="276"/>
        <v>120000</v>
      </c>
      <c r="J370" s="62">
        <f t="shared" si="276"/>
        <v>120000</v>
      </c>
      <c r="K370" s="62">
        <f t="shared" si="276"/>
        <v>120000</v>
      </c>
      <c r="L370" s="62">
        <f t="shared" si="276"/>
        <v>120000</v>
      </c>
      <c r="M370" s="62">
        <f t="shared" si="276"/>
        <v>120000</v>
      </c>
      <c r="N370" s="62">
        <f t="shared" si="276"/>
        <v>120000</v>
      </c>
      <c r="O370" s="62">
        <f t="shared" si="276"/>
        <v>120000</v>
      </c>
      <c r="P370" s="62">
        <f t="shared" si="276"/>
        <v>120000</v>
      </c>
      <c r="Q370" s="62">
        <f t="shared" si="276"/>
        <v>120000</v>
      </c>
      <c r="R370" s="62">
        <f t="shared" si="276"/>
        <v>120000</v>
      </c>
      <c r="S370" s="62">
        <f t="shared" si="276"/>
        <v>120000</v>
      </c>
      <c r="T370" s="62">
        <f t="shared" si="276"/>
        <v>120000</v>
      </c>
      <c r="U370" s="62">
        <f t="shared" si="276"/>
        <v>120000</v>
      </c>
      <c r="V370" s="62">
        <f t="shared" si="276"/>
        <v>120000</v>
      </c>
      <c r="W370" s="62">
        <f t="shared" si="276"/>
        <v>120000</v>
      </c>
      <c r="X370" s="62">
        <f t="shared" si="276"/>
        <v>120000</v>
      </c>
      <c r="Y370" s="62">
        <f t="shared" si="276"/>
        <v>120000</v>
      </c>
      <c r="Z370" s="62">
        <f t="shared" si="276"/>
        <v>120000</v>
      </c>
      <c r="AA370" s="62">
        <f t="shared" si="276"/>
        <v>120000</v>
      </c>
      <c r="AB370" s="62">
        <f t="shared" si="276"/>
        <v>120000</v>
      </c>
      <c r="AC370" s="62">
        <f t="shared" si="276"/>
        <v>120000</v>
      </c>
    </row>
    <row r="371" spans="1:29" ht="15.75" thickBot="1" x14ac:dyDescent="0.3">
      <c r="AC371" s="32"/>
    </row>
    <row r="372" spans="1:29" ht="15.75" thickBot="1" x14ac:dyDescent="0.3">
      <c r="A372" s="26" t="s">
        <v>208</v>
      </c>
      <c r="B372" s="27">
        <v>2023</v>
      </c>
      <c r="C372" s="27">
        <v>2024</v>
      </c>
      <c r="D372" s="27">
        <v>2025</v>
      </c>
      <c r="E372" s="27">
        <v>2026</v>
      </c>
      <c r="F372" s="27">
        <v>2027</v>
      </c>
      <c r="G372" s="27">
        <v>2028</v>
      </c>
      <c r="H372" s="27">
        <v>2029</v>
      </c>
      <c r="I372" s="27">
        <v>2030</v>
      </c>
      <c r="J372" s="27">
        <v>2031</v>
      </c>
      <c r="K372" s="27">
        <v>2032</v>
      </c>
      <c r="L372" s="27">
        <v>2033</v>
      </c>
      <c r="M372" s="27">
        <v>2034</v>
      </c>
      <c r="N372" s="27">
        <v>2035</v>
      </c>
      <c r="O372" s="27">
        <v>2036</v>
      </c>
      <c r="P372" s="27">
        <v>2037</v>
      </c>
      <c r="Q372" s="27">
        <v>2038</v>
      </c>
      <c r="R372" s="27">
        <v>2039</v>
      </c>
      <c r="S372" s="27">
        <v>2040</v>
      </c>
      <c r="T372" s="27">
        <v>2041</v>
      </c>
      <c r="U372" s="27">
        <v>2042</v>
      </c>
      <c r="V372" s="27">
        <v>2043</v>
      </c>
      <c r="W372" s="27">
        <v>2044</v>
      </c>
      <c r="X372" s="27">
        <v>2045</v>
      </c>
      <c r="Y372" s="27">
        <v>2046</v>
      </c>
      <c r="Z372" s="27">
        <v>2047</v>
      </c>
      <c r="AA372" s="27">
        <v>2048</v>
      </c>
      <c r="AB372" s="27">
        <v>2049</v>
      </c>
      <c r="AC372" s="28">
        <v>2050</v>
      </c>
    </row>
    <row r="373" spans="1:29" x14ac:dyDescent="0.25">
      <c r="A373" s="29" t="str">
        <f>A354</f>
        <v>Capex vehicle</v>
      </c>
      <c r="B373" s="63">
        <f>((1+B358)^B365)*B358/(((1+B358)^B365)-1)*(B354)</f>
        <v>1524647.8790978624</v>
      </c>
      <c r="C373" s="63">
        <f t="shared" ref="C373:AC373" si="277">((1+C358)^C365)*C358/(((1+C358)^C365)-1)*(C354)</f>
        <v>1524313.4062710819</v>
      </c>
      <c r="D373" s="63">
        <f t="shared" si="277"/>
        <v>1523834.6158693277</v>
      </c>
      <c r="E373" s="63">
        <f t="shared" si="277"/>
        <v>1523149.6725295712</v>
      </c>
      <c r="F373" s="63">
        <f t="shared" si="277"/>
        <v>1522170.737356808</v>
      </c>
      <c r="G373" s="63">
        <f t="shared" si="277"/>
        <v>1520773.5853086114</v>
      </c>
      <c r="H373" s="63">
        <f t="shared" si="277"/>
        <v>1518783.6980330625</v>
      </c>
      <c r="I373" s="63">
        <f t="shared" si="277"/>
        <v>1515958.3433556822</v>
      </c>
      <c r="J373" s="63">
        <f t="shared" si="277"/>
        <v>1511964.9760184553</v>
      </c>
      <c r="K373" s="63">
        <f t="shared" si="277"/>
        <v>1506358.3603233036</v>
      </c>
      <c r="L373" s="63">
        <f t="shared" si="277"/>
        <v>1498563.1292425212</v>
      </c>
      <c r="M373" s="63">
        <f t="shared" si="277"/>
        <v>1487876.1590509433</v>
      </c>
      <c r="N373" s="63">
        <f t="shared" si="277"/>
        <v>1473514.0162828909</v>
      </c>
      <c r="O373" s="63">
        <f t="shared" si="277"/>
        <v>1454739.9211231149</v>
      </c>
      <c r="P373" s="63">
        <f t="shared" si="277"/>
        <v>1431097.1215033231</v>
      </c>
      <c r="Q373" s="63">
        <f t="shared" si="277"/>
        <v>1402726.440626242</v>
      </c>
      <c r="R373" s="63">
        <f t="shared" si="277"/>
        <v>1370645.6221440069</v>
      </c>
      <c r="S373" s="63">
        <f t="shared" si="277"/>
        <v>1336778.0336965974</v>
      </c>
      <c r="T373" s="63">
        <f t="shared" si="277"/>
        <v>1303576.896042286</v>
      </c>
      <c r="U373" s="63">
        <f t="shared" si="277"/>
        <v>1273353.2170381402</v>
      </c>
      <c r="V373" s="63">
        <f t="shared" si="277"/>
        <v>1247667.3938192725</v>
      </c>
      <c r="W373" s="63">
        <f t="shared" si="277"/>
        <v>1227097.6494912698</v>
      </c>
      <c r="X373" s="63">
        <f t="shared" si="277"/>
        <v>1211402.0216186012</v>
      </c>
      <c r="Y373" s="63">
        <f t="shared" si="277"/>
        <v>1199864.4763410145</v>
      </c>
      <c r="Z373" s="63">
        <f t="shared" si="277"/>
        <v>1191615.2983773351</v>
      </c>
      <c r="AA373" s="63">
        <f t="shared" si="277"/>
        <v>1185833.8428605145</v>
      </c>
      <c r="AB373" s="63">
        <f t="shared" si="277"/>
        <v>1181838.5017423639</v>
      </c>
      <c r="AC373" s="63">
        <f t="shared" si="277"/>
        <v>1179104.2907197287</v>
      </c>
    </row>
    <row r="374" spans="1:29" x14ac:dyDescent="0.25">
      <c r="A374" s="30" t="str">
        <f>A355</f>
        <v>Residual value (vehicle)</v>
      </c>
      <c r="B374" s="62">
        <f>((1+B358)^B365)*B358/(((1+B358)^B365)-1)*(B355)</f>
        <v>-76361.248295139725</v>
      </c>
      <c r="C374" s="62">
        <f t="shared" ref="C374:AC374" si="278">((1+C358)^C365)*C358/(((1+C358)^C365)-1)*(C355)</f>
        <v>-76400.270124930772</v>
      </c>
      <c r="D374" s="62">
        <f t="shared" si="278"/>
        <v>-76456.129005135459</v>
      </c>
      <c r="E374" s="62">
        <f t="shared" si="278"/>
        <v>-76536.039061440344</v>
      </c>
      <c r="F374" s="62">
        <f t="shared" si="278"/>
        <v>-76650.248164929391</v>
      </c>
      <c r="G374" s="62">
        <f t="shared" si="278"/>
        <v>-76813.249237219032</v>
      </c>
      <c r="H374" s="62">
        <f t="shared" si="278"/>
        <v>-77045.402752699738</v>
      </c>
      <c r="I374" s="62">
        <f t="shared" si="278"/>
        <v>-77375.027465060732</v>
      </c>
      <c r="J374" s="62">
        <f t="shared" si="278"/>
        <v>-77840.920321070545</v>
      </c>
      <c r="K374" s="62">
        <f t="shared" si="278"/>
        <v>-78495.025485504913</v>
      </c>
      <c r="L374" s="62">
        <f t="shared" si="278"/>
        <v>-79404.46911159619</v>
      </c>
      <c r="M374" s="62">
        <f t="shared" si="278"/>
        <v>-80651.282300613602</v>
      </c>
      <c r="N374" s="62">
        <f t="shared" si="278"/>
        <v>-82326.865623553065</v>
      </c>
      <c r="O374" s="62">
        <f t="shared" si="278"/>
        <v>-84517.176725526937</v>
      </c>
      <c r="P374" s="62">
        <f t="shared" si="278"/>
        <v>-87275.503347835998</v>
      </c>
      <c r="Q374" s="62">
        <f t="shared" si="278"/>
        <v>-90585.416116828768</v>
      </c>
      <c r="R374" s="62">
        <f t="shared" si="278"/>
        <v>-94328.178273089521</v>
      </c>
      <c r="S374" s="62">
        <f t="shared" si="278"/>
        <v>-98279.396925287292</v>
      </c>
      <c r="T374" s="62">
        <f t="shared" si="278"/>
        <v>-102152.86298495698</v>
      </c>
      <c r="U374" s="62">
        <f t="shared" si="278"/>
        <v>-105678.95886877397</v>
      </c>
      <c r="V374" s="62">
        <f t="shared" si="278"/>
        <v>-108675.63824430856</v>
      </c>
      <c r="W374" s="62">
        <f t="shared" si="278"/>
        <v>-111075.44174924218</v>
      </c>
      <c r="X374" s="62">
        <f t="shared" si="278"/>
        <v>-112906.59833438687</v>
      </c>
      <c r="Y374" s="62">
        <f t="shared" si="278"/>
        <v>-114252.64528343864</v>
      </c>
      <c r="Z374" s="62">
        <f t="shared" si="278"/>
        <v>-115215.04937920124</v>
      </c>
      <c r="AA374" s="62">
        <f t="shared" si="278"/>
        <v>-115889.55252283029</v>
      </c>
      <c r="AB374" s="62">
        <f t="shared" si="278"/>
        <v>-116355.67565328123</v>
      </c>
      <c r="AC374" s="62">
        <f t="shared" si="278"/>
        <v>-116674.66693925532</v>
      </c>
    </row>
    <row r="375" spans="1:29" x14ac:dyDescent="0.25">
      <c r="A375" s="30" t="str">
        <f>A356</f>
        <v>Capex costumization</v>
      </c>
      <c r="B375" s="62">
        <f>((1+B358)^B366)*B358/(((1+B358)^B366)-1)*(B356)</f>
        <v>78226.718212273947</v>
      </c>
      <c r="C375" s="62">
        <f t="shared" ref="C375:AC375" si="279">((1+C358)^C366)*C358/(((1+C358)^C366)-1)*(C356)</f>
        <v>78226.718212273947</v>
      </c>
      <c r="D375" s="62">
        <f t="shared" si="279"/>
        <v>78226.718212273947</v>
      </c>
      <c r="E375" s="62">
        <f t="shared" si="279"/>
        <v>78226.718212273947</v>
      </c>
      <c r="F375" s="62">
        <f t="shared" si="279"/>
        <v>78226.718212273947</v>
      </c>
      <c r="G375" s="62">
        <f t="shared" si="279"/>
        <v>78226.718212273947</v>
      </c>
      <c r="H375" s="62">
        <f t="shared" si="279"/>
        <v>78226.718212273947</v>
      </c>
      <c r="I375" s="62">
        <f t="shared" si="279"/>
        <v>78226.718212273947</v>
      </c>
      <c r="J375" s="62">
        <f t="shared" si="279"/>
        <v>78226.718212273947</v>
      </c>
      <c r="K375" s="62">
        <f t="shared" si="279"/>
        <v>78226.718212273947</v>
      </c>
      <c r="L375" s="62">
        <f t="shared" si="279"/>
        <v>78226.718212273947</v>
      </c>
      <c r="M375" s="62">
        <f t="shared" si="279"/>
        <v>78226.718212273947</v>
      </c>
      <c r="N375" s="62">
        <f t="shared" si="279"/>
        <v>78226.718212273947</v>
      </c>
      <c r="O375" s="62">
        <f t="shared" si="279"/>
        <v>78226.718212273947</v>
      </c>
      <c r="P375" s="62">
        <f t="shared" si="279"/>
        <v>78226.718212273947</v>
      </c>
      <c r="Q375" s="62">
        <f t="shared" si="279"/>
        <v>78226.718212273947</v>
      </c>
      <c r="R375" s="62">
        <f t="shared" si="279"/>
        <v>78226.718212273947</v>
      </c>
      <c r="S375" s="62">
        <f t="shared" si="279"/>
        <v>78226.718212273947</v>
      </c>
      <c r="T375" s="62">
        <f t="shared" si="279"/>
        <v>78226.718212273947</v>
      </c>
      <c r="U375" s="62">
        <f t="shared" si="279"/>
        <v>78226.718212273947</v>
      </c>
      <c r="V375" s="62">
        <f t="shared" si="279"/>
        <v>78226.718212273947</v>
      </c>
      <c r="W375" s="62">
        <f t="shared" si="279"/>
        <v>78226.718212273947</v>
      </c>
      <c r="X375" s="62">
        <f t="shared" si="279"/>
        <v>78226.718212273947</v>
      </c>
      <c r="Y375" s="62">
        <f t="shared" si="279"/>
        <v>78226.718212273947</v>
      </c>
      <c r="Z375" s="62">
        <f t="shared" si="279"/>
        <v>78226.718212273947</v>
      </c>
      <c r="AA375" s="62">
        <f t="shared" si="279"/>
        <v>78226.718212273947</v>
      </c>
      <c r="AB375" s="62">
        <f t="shared" si="279"/>
        <v>78226.718212273947</v>
      </c>
      <c r="AC375" s="62">
        <f t="shared" si="279"/>
        <v>78226.718212273947</v>
      </c>
    </row>
    <row r="376" spans="1:29" x14ac:dyDescent="0.25">
      <c r="A376" s="30" t="str">
        <f>A357</f>
        <v>Residual value (costumization)</v>
      </c>
      <c r="B376" s="62">
        <f>((1+B358)^B366)*B358/(((1+B358)^B366)-1)*(B357)</f>
        <v>-7822.6718212273945</v>
      </c>
      <c r="C376" s="62">
        <f t="shared" ref="C376:AC376" si="280">((1+C358)^C366)*C358/(((1+C358)^C366)-1)*(C357)</f>
        <v>-7822.6718212273945</v>
      </c>
      <c r="D376" s="62">
        <f t="shared" si="280"/>
        <v>-7822.6718212273945</v>
      </c>
      <c r="E376" s="62">
        <f t="shared" si="280"/>
        <v>-7822.6718212273945</v>
      </c>
      <c r="F376" s="62">
        <f t="shared" si="280"/>
        <v>-7822.6718212273945</v>
      </c>
      <c r="G376" s="62">
        <f t="shared" si="280"/>
        <v>-7822.6718212273945</v>
      </c>
      <c r="H376" s="62">
        <f t="shared" si="280"/>
        <v>-7822.6718212273945</v>
      </c>
      <c r="I376" s="62">
        <f t="shared" si="280"/>
        <v>-7822.6718212273945</v>
      </c>
      <c r="J376" s="62">
        <f t="shared" si="280"/>
        <v>-7822.6718212273945</v>
      </c>
      <c r="K376" s="62">
        <f t="shared" si="280"/>
        <v>-7822.6718212273945</v>
      </c>
      <c r="L376" s="62">
        <f t="shared" si="280"/>
        <v>-7822.6718212273945</v>
      </c>
      <c r="M376" s="62">
        <f t="shared" si="280"/>
        <v>-7822.6718212273945</v>
      </c>
      <c r="N376" s="62">
        <f t="shared" si="280"/>
        <v>-7822.6718212273945</v>
      </c>
      <c r="O376" s="62">
        <f t="shared" si="280"/>
        <v>-7822.6718212273945</v>
      </c>
      <c r="P376" s="62">
        <f t="shared" si="280"/>
        <v>-7822.6718212273945</v>
      </c>
      <c r="Q376" s="62">
        <f t="shared" si="280"/>
        <v>-7822.6718212273945</v>
      </c>
      <c r="R376" s="62">
        <f t="shared" si="280"/>
        <v>-7822.6718212273945</v>
      </c>
      <c r="S376" s="62">
        <f t="shared" si="280"/>
        <v>-7822.6718212273945</v>
      </c>
      <c r="T376" s="62">
        <f t="shared" si="280"/>
        <v>-7822.6718212273945</v>
      </c>
      <c r="U376" s="62">
        <f t="shared" si="280"/>
        <v>-7822.6718212273945</v>
      </c>
      <c r="V376" s="62">
        <f t="shared" si="280"/>
        <v>-7822.6718212273945</v>
      </c>
      <c r="W376" s="62">
        <f t="shared" si="280"/>
        <v>-7822.6718212273945</v>
      </c>
      <c r="X376" s="62">
        <f t="shared" si="280"/>
        <v>-7822.6718212273945</v>
      </c>
      <c r="Y376" s="62">
        <f t="shared" si="280"/>
        <v>-7822.6718212273945</v>
      </c>
      <c r="Z376" s="62">
        <f t="shared" si="280"/>
        <v>-7822.6718212273945</v>
      </c>
      <c r="AA376" s="62">
        <f t="shared" si="280"/>
        <v>-7822.6718212273945</v>
      </c>
      <c r="AB376" s="62">
        <f t="shared" si="280"/>
        <v>-7822.6718212273945</v>
      </c>
      <c r="AC376" s="62">
        <f t="shared" si="280"/>
        <v>-7822.6718212273945</v>
      </c>
    </row>
    <row r="377" spans="1:29" x14ac:dyDescent="0.25">
      <c r="A377" s="30" t="str">
        <f t="shared" ref="A377:AC377" si="281">A359</f>
        <v>Opex fix (admin, crew, insurance)</v>
      </c>
      <c r="B377" s="62">
        <f t="shared" si="281"/>
        <v>1208235.294117647</v>
      </c>
      <c r="C377" s="62">
        <f t="shared" si="281"/>
        <v>1208235.294117647</v>
      </c>
      <c r="D377" s="62">
        <f t="shared" si="281"/>
        <v>1208235.294117647</v>
      </c>
      <c r="E377" s="62">
        <f t="shared" si="281"/>
        <v>1208235.294117647</v>
      </c>
      <c r="F377" s="62">
        <f t="shared" si="281"/>
        <v>1208235.294117647</v>
      </c>
      <c r="G377" s="62">
        <f t="shared" si="281"/>
        <v>1208235.294117647</v>
      </c>
      <c r="H377" s="62">
        <f t="shared" si="281"/>
        <v>1208235.294117647</v>
      </c>
      <c r="I377" s="62">
        <f t="shared" si="281"/>
        <v>1208235.294117647</v>
      </c>
      <c r="J377" s="62">
        <f t="shared" si="281"/>
        <v>1208235.294117647</v>
      </c>
      <c r="K377" s="62">
        <f t="shared" si="281"/>
        <v>1208235.294117647</v>
      </c>
      <c r="L377" s="62">
        <f t="shared" si="281"/>
        <v>1208235.294117647</v>
      </c>
      <c r="M377" s="62">
        <f t="shared" si="281"/>
        <v>1208235.294117647</v>
      </c>
      <c r="N377" s="62">
        <f t="shared" si="281"/>
        <v>1208235.294117647</v>
      </c>
      <c r="O377" s="62">
        <f t="shared" si="281"/>
        <v>1208235.294117647</v>
      </c>
      <c r="P377" s="62">
        <f t="shared" si="281"/>
        <v>1208235.294117647</v>
      </c>
      <c r="Q377" s="62">
        <f t="shared" si="281"/>
        <v>1208235.294117647</v>
      </c>
      <c r="R377" s="62">
        <f t="shared" si="281"/>
        <v>1208235.294117647</v>
      </c>
      <c r="S377" s="62">
        <f t="shared" si="281"/>
        <v>1208235.294117647</v>
      </c>
      <c r="T377" s="62">
        <f t="shared" si="281"/>
        <v>1208235.294117647</v>
      </c>
      <c r="U377" s="62">
        <f t="shared" si="281"/>
        <v>1208235.294117647</v>
      </c>
      <c r="V377" s="62">
        <f t="shared" si="281"/>
        <v>1208235.294117647</v>
      </c>
      <c r="W377" s="62">
        <f t="shared" si="281"/>
        <v>1208235.294117647</v>
      </c>
      <c r="X377" s="62">
        <f t="shared" si="281"/>
        <v>1208235.294117647</v>
      </c>
      <c r="Y377" s="62">
        <f t="shared" si="281"/>
        <v>1208235.294117647</v>
      </c>
      <c r="Z377" s="62">
        <f t="shared" si="281"/>
        <v>1208235.294117647</v>
      </c>
      <c r="AA377" s="62">
        <f t="shared" si="281"/>
        <v>1208235.294117647</v>
      </c>
      <c r="AB377" s="62">
        <f t="shared" si="281"/>
        <v>1208235.294117647</v>
      </c>
      <c r="AC377" s="62">
        <f t="shared" si="281"/>
        <v>1208235.294117647</v>
      </c>
    </row>
    <row r="378" spans="1:29" x14ac:dyDescent="0.25">
      <c r="A378" s="30" t="str">
        <f t="shared" ref="A378:AC378" si="282">A360</f>
        <v>Opex maintenance &amp; repair</v>
      </c>
      <c r="B378" s="62">
        <f t="shared" si="282"/>
        <v>488235.29411764705</v>
      </c>
      <c r="C378" s="62">
        <f t="shared" si="282"/>
        <v>488235.29411764705</v>
      </c>
      <c r="D378" s="62">
        <f t="shared" si="282"/>
        <v>488235.29411764705</v>
      </c>
      <c r="E378" s="62">
        <f t="shared" si="282"/>
        <v>488235.29411764705</v>
      </c>
      <c r="F378" s="62">
        <f t="shared" si="282"/>
        <v>488235.29411764705</v>
      </c>
      <c r="G378" s="62">
        <f t="shared" si="282"/>
        <v>488235.29411764705</v>
      </c>
      <c r="H378" s="62">
        <f t="shared" si="282"/>
        <v>488235.29411764705</v>
      </c>
      <c r="I378" s="62">
        <f t="shared" si="282"/>
        <v>488235.29411764705</v>
      </c>
      <c r="J378" s="62">
        <f t="shared" si="282"/>
        <v>488235.29411764705</v>
      </c>
      <c r="K378" s="62">
        <f t="shared" si="282"/>
        <v>488235.29411764705</v>
      </c>
      <c r="L378" s="62">
        <f t="shared" si="282"/>
        <v>488235.29411764705</v>
      </c>
      <c r="M378" s="62">
        <f t="shared" si="282"/>
        <v>488235.29411764705</v>
      </c>
      <c r="N378" s="62">
        <f t="shared" si="282"/>
        <v>488235.29411764705</v>
      </c>
      <c r="O378" s="62">
        <f t="shared" si="282"/>
        <v>488235.29411764705</v>
      </c>
      <c r="P378" s="62">
        <f t="shared" si="282"/>
        <v>488235.29411764705</v>
      </c>
      <c r="Q378" s="62">
        <f t="shared" si="282"/>
        <v>488235.29411764705</v>
      </c>
      <c r="R378" s="62">
        <f t="shared" si="282"/>
        <v>488235.29411764705</v>
      </c>
      <c r="S378" s="62">
        <f t="shared" si="282"/>
        <v>488235.29411764705</v>
      </c>
      <c r="T378" s="62">
        <f t="shared" si="282"/>
        <v>488235.29411764705</v>
      </c>
      <c r="U378" s="62">
        <f t="shared" si="282"/>
        <v>488235.29411764705</v>
      </c>
      <c r="V378" s="62">
        <f t="shared" si="282"/>
        <v>488235.29411764705</v>
      </c>
      <c r="W378" s="62">
        <f t="shared" si="282"/>
        <v>488235.29411764705</v>
      </c>
      <c r="X378" s="62">
        <f t="shared" si="282"/>
        <v>488235.29411764705</v>
      </c>
      <c r="Y378" s="62">
        <f t="shared" si="282"/>
        <v>488235.29411764705</v>
      </c>
      <c r="Z378" s="62">
        <f t="shared" si="282"/>
        <v>488235.29411764705</v>
      </c>
      <c r="AA378" s="62">
        <f t="shared" si="282"/>
        <v>488235.29411764705</v>
      </c>
      <c r="AB378" s="62">
        <f t="shared" si="282"/>
        <v>488235.29411764705</v>
      </c>
      <c r="AC378" s="62">
        <f t="shared" si="282"/>
        <v>488235.29411764705</v>
      </c>
    </row>
    <row r="379" spans="1:29" x14ac:dyDescent="0.25">
      <c r="A379" s="30" t="str">
        <f>A361</f>
        <v>Opex var (mode-fees)</v>
      </c>
      <c r="B379" s="62">
        <f>B361*B370</f>
        <v>97536.682916217906</v>
      </c>
      <c r="C379" s="62">
        <f t="shared" ref="C379:AC379" si="283">C361*C370</f>
        <v>97536.682916217906</v>
      </c>
      <c r="D379" s="62">
        <f t="shared" si="283"/>
        <v>97536.682916217906</v>
      </c>
      <c r="E379" s="62">
        <f t="shared" si="283"/>
        <v>97536.682916217906</v>
      </c>
      <c r="F379" s="62">
        <f t="shared" si="283"/>
        <v>97536.682916217906</v>
      </c>
      <c r="G379" s="62">
        <f t="shared" si="283"/>
        <v>97536.682916217906</v>
      </c>
      <c r="H379" s="62">
        <f t="shared" si="283"/>
        <v>97536.682916217906</v>
      </c>
      <c r="I379" s="62">
        <f t="shared" si="283"/>
        <v>97536.682916217906</v>
      </c>
      <c r="J379" s="62">
        <f t="shared" si="283"/>
        <v>97536.682916217906</v>
      </c>
      <c r="K379" s="62">
        <f t="shared" si="283"/>
        <v>97536.682916217906</v>
      </c>
      <c r="L379" s="62">
        <f t="shared" si="283"/>
        <v>97536.682916217906</v>
      </c>
      <c r="M379" s="62">
        <f t="shared" si="283"/>
        <v>97536.682916217906</v>
      </c>
      <c r="N379" s="62">
        <f t="shared" si="283"/>
        <v>97536.682916217906</v>
      </c>
      <c r="O379" s="62">
        <f t="shared" si="283"/>
        <v>97536.682916217906</v>
      </c>
      <c r="P379" s="62">
        <f t="shared" si="283"/>
        <v>97536.682916217906</v>
      </c>
      <c r="Q379" s="62">
        <f t="shared" si="283"/>
        <v>97536.682916217906</v>
      </c>
      <c r="R379" s="62">
        <f t="shared" si="283"/>
        <v>97536.682916217906</v>
      </c>
      <c r="S379" s="62">
        <f t="shared" si="283"/>
        <v>97536.682916217906</v>
      </c>
      <c r="T379" s="62">
        <f t="shared" si="283"/>
        <v>97536.682916217906</v>
      </c>
      <c r="U379" s="62">
        <f t="shared" si="283"/>
        <v>97536.682916217906</v>
      </c>
      <c r="V379" s="62">
        <f t="shared" si="283"/>
        <v>97536.682916217906</v>
      </c>
      <c r="W379" s="62">
        <f t="shared" si="283"/>
        <v>97536.682916217906</v>
      </c>
      <c r="X379" s="62">
        <f t="shared" si="283"/>
        <v>97536.682916217906</v>
      </c>
      <c r="Y379" s="62">
        <f t="shared" si="283"/>
        <v>97536.682916217906</v>
      </c>
      <c r="Z379" s="62">
        <f t="shared" si="283"/>
        <v>97536.682916217906</v>
      </c>
      <c r="AA379" s="62">
        <f t="shared" si="283"/>
        <v>97536.682916217906</v>
      </c>
      <c r="AB379" s="62">
        <f t="shared" si="283"/>
        <v>97536.682916217906</v>
      </c>
      <c r="AC379" s="62">
        <f t="shared" si="283"/>
        <v>97536.682916217906</v>
      </c>
    </row>
    <row r="380" spans="1:29" x14ac:dyDescent="0.25">
      <c r="A380" s="30" t="str">
        <f>A363</f>
        <v>Fuel Cost</v>
      </c>
      <c r="B380" s="62">
        <f>B362*B363*B370</f>
        <v>29991431.991873663</v>
      </c>
      <c r="C380" s="62">
        <f t="shared" ref="C380:AC380" si="284">C362*C363*C370</f>
        <v>29968114.314698085</v>
      </c>
      <c r="D380" s="62">
        <f t="shared" si="284"/>
        <v>29934740.684751838</v>
      </c>
      <c r="E380" s="62">
        <f t="shared" si="284"/>
        <v>29887007.811612926</v>
      </c>
      <c r="F380" s="62">
        <f t="shared" si="284"/>
        <v>29818808.360266693</v>
      </c>
      <c r="G380" s="62">
        <f t="shared" si="284"/>
        <v>29721516.53319443</v>
      </c>
      <c r="H380" s="62">
        <f t="shared" si="284"/>
        <v>29583037.475510988</v>
      </c>
      <c r="I380" s="62">
        <f t="shared" si="284"/>
        <v>29386595.450035024</v>
      </c>
      <c r="J380" s="62">
        <f t="shared" si="284"/>
        <v>29109300.558257189</v>
      </c>
      <c r="K380" s="62">
        <f t="shared" si="284"/>
        <v>28720689.26373022</v>
      </c>
      <c r="L380" s="62">
        <f t="shared" si="284"/>
        <v>28181748.307460666</v>
      </c>
      <c r="M380" s="62">
        <f t="shared" si="284"/>
        <v>27445470.276869237</v>
      </c>
      <c r="N380" s="62">
        <f t="shared" si="284"/>
        <v>26460708.646529499</v>
      </c>
      <c r="O380" s="62">
        <f t="shared" si="284"/>
        <v>25181591.944662549</v>
      </c>
      <c r="P380" s="62">
        <f t="shared" si="284"/>
        <v>23583910.045394987</v>
      </c>
      <c r="Q380" s="62">
        <f t="shared" si="284"/>
        <v>21686086.401195381</v>
      </c>
      <c r="R380" s="62">
        <f t="shared" si="284"/>
        <v>19565505.89743302</v>
      </c>
      <c r="S380" s="62">
        <f t="shared" si="284"/>
        <v>17356103.509958196</v>
      </c>
      <c r="T380" s="62">
        <f t="shared" si="284"/>
        <v>15219375.200884178</v>
      </c>
      <c r="U380" s="62">
        <f t="shared" si="284"/>
        <v>13299402.174854711</v>
      </c>
      <c r="V380" s="62">
        <f t="shared" si="284"/>
        <v>11686528.363004457</v>
      </c>
      <c r="W380" s="62">
        <f t="shared" si="284"/>
        <v>10407380.866965672</v>
      </c>
      <c r="X380" s="62">
        <f t="shared" si="284"/>
        <v>9438797.9871739205</v>
      </c>
      <c r="Y380" s="62">
        <f t="shared" si="284"/>
        <v>8730931.7213512529</v>
      </c>
      <c r="Z380" s="62">
        <f t="shared" si="284"/>
        <v>8226957.7716881558</v>
      </c>
      <c r="AA380" s="62">
        <f t="shared" si="284"/>
        <v>7874810.0692344503</v>
      </c>
      <c r="AB380" s="62">
        <f t="shared" si="284"/>
        <v>7631966.536955812</v>
      </c>
      <c r="AC380" s="62">
        <f t="shared" si="284"/>
        <v>7466017.8668123754</v>
      </c>
    </row>
    <row r="381" spans="1:29" ht="15.75" thickBot="1" x14ac:dyDescent="0.3">
      <c r="A381" s="59" t="str">
        <f>A344</f>
        <v>Emission Cost</v>
      </c>
      <c r="B381" s="62">
        <f>B364*B370</f>
        <v>0</v>
      </c>
      <c r="C381" s="62">
        <f t="shared" ref="C381:AC381" si="285">C364*C370</f>
        <v>0</v>
      </c>
      <c r="D381" s="62">
        <f t="shared" si="285"/>
        <v>0</v>
      </c>
      <c r="E381" s="62">
        <f t="shared" si="285"/>
        <v>0</v>
      </c>
      <c r="F381" s="62">
        <f t="shared" si="285"/>
        <v>0</v>
      </c>
      <c r="G381" s="62">
        <f t="shared" si="285"/>
        <v>0</v>
      </c>
      <c r="H381" s="62">
        <f t="shared" si="285"/>
        <v>0</v>
      </c>
      <c r="I381" s="62">
        <f t="shared" si="285"/>
        <v>0</v>
      </c>
      <c r="J381" s="62">
        <f t="shared" si="285"/>
        <v>0</v>
      </c>
      <c r="K381" s="62">
        <f t="shared" si="285"/>
        <v>0</v>
      </c>
      <c r="L381" s="62">
        <f t="shared" si="285"/>
        <v>0</v>
      </c>
      <c r="M381" s="62">
        <f t="shared" si="285"/>
        <v>0</v>
      </c>
      <c r="N381" s="62">
        <f t="shared" si="285"/>
        <v>0</v>
      </c>
      <c r="O381" s="62">
        <f t="shared" si="285"/>
        <v>0</v>
      </c>
      <c r="P381" s="62">
        <f t="shared" si="285"/>
        <v>0</v>
      </c>
      <c r="Q381" s="62">
        <f t="shared" si="285"/>
        <v>0</v>
      </c>
      <c r="R381" s="62">
        <f t="shared" si="285"/>
        <v>0</v>
      </c>
      <c r="S381" s="62">
        <f t="shared" si="285"/>
        <v>0</v>
      </c>
      <c r="T381" s="62">
        <f t="shared" si="285"/>
        <v>0</v>
      </c>
      <c r="U381" s="62">
        <f t="shared" si="285"/>
        <v>0</v>
      </c>
      <c r="V381" s="62">
        <f t="shared" si="285"/>
        <v>0</v>
      </c>
      <c r="W381" s="62">
        <f t="shared" si="285"/>
        <v>0</v>
      </c>
      <c r="X381" s="62">
        <f t="shared" si="285"/>
        <v>0</v>
      </c>
      <c r="Y381" s="62">
        <f t="shared" si="285"/>
        <v>0</v>
      </c>
      <c r="Z381" s="62">
        <f t="shared" si="285"/>
        <v>0</v>
      </c>
      <c r="AA381" s="62">
        <f t="shared" si="285"/>
        <v>0</v>
      </c>
      <c r="AB381" s="62">
        <f t="shared" si="285"/>
        <v>0</v>
      </c>
      <c r="AC381" s="62">
        <f t="shared" si="285"/>
        <v>0</v>
      </c>
    </row>
    <row r="382" spans="1:29" ht="15.75" thickBot="1" x14ac:dyDescent="0.3">
      <c r="A382" s="31" t="s">
        <v>209</v>
      </c>
      <c r="B382" s="64">
        <f>B373+B374+B375+B376+B377+B378+B379+B380+B381</f>
        <v>33304129.940218944</v>
      </c>
      <c r="C382" s="64">
        <f t="shared" ref="C382:AC382" si="286">C373+C374+C375+C376+C377+C378+C379+C380+C381</f>
        <v>33280438.768386796</v>
      </c>
      <c r="D382" s="64">
        <f t="shared" si="286"/>
        <v>33246530.489158589</v>
      </c>
      <c r="E382" s="64">
        <f t="shared" si="286"/>
        <v>33198032.762623616</v>
      </c>
      <c r="F382" s="64">
        <f t="shared" si="286"/>
        <v>33128740.167001132</v>
      </c>
      <c r="G382" s="64">
        <f t="shared" si="286"/>
        <v>33029888.186808381</v>
      </c>
      <c r="H382" s="64">
        <f t="shared" si="286"/>
        <v>32889187.088333908</v>
      </c>
      <c r="I382" s="64">
        <f t="shared" si="286"/>
        <v>32689590.083468206</v>
      </c>
      <c r="J382" s="64">
        <f t="shared" si="286"/>
        <v>32407835.931497131</v>
      </c>
      <c r="K382" s="64">
        <f t="shared" si="286"/>
        <v>32012963.916110579</v>
      </c>
      <c r="L382" s="64">
        <f t="shared" si="286"/>
        <v>31465318.285134148</v>
      </c>
      <c r="M382" s="64">
        <f t="shared" si="286"/>
        <v>30717106.471162125</v>
      </c>
      <c r="N382" s="64">
        <f t="shared" si="286"/>
        <v>29716307.114731397</v>
      </c>
      <c r="O382" s="64">
        <f t="shared" si="286"/>
        <v>28416226.006602697</v>
      </c>
      <c r="P382" s="64">
        <f t="shared" si="286"/>
        <v>26792142.981093034</v>
      </c>
      <c r="Q382" s="64">
        <f t="shared" si="286"/>
        <v>24862638.743247353</v>
      </c>
      <c r="R382" s="64">
        <f t="shared" si="286"/>
        <v>22706234.658846498</v>
      </c>
      <c r="S382" s="64">
        <f t="shared" si="286"/>
        <v>20459013.464272067</v>
      </c>
      <c r="T382" s="64">
        <f t="shared" si="286"/>
        <v>18285210.551484067</v>
      </c>
      <c r="U382" s="64">
        <f t="shared" si="286"/>
        <v>16331487.750566635</v>
      </c>
      <c r="V382" s="64">
        <f t="shared" si="286"/>
        <v>14689931.43612198</v>
      </c>
      <c r="W382" s="64">
        <f t="shared" si="286"/>
        <v>13387814.392250258</v>
      </c>
      <c r="X382" s="64">
        <f t="shared" si="286"/>
        <v>12401704.728000693</v>
      </c>
      <c r="Y382" s="64">
        <f t="shared" si="286"/>
        <v>11680954.869951388</v>
      </c>
      <c r="Z382" s="64">
        <f t="shared" si="286"/>
        <v>11167769.338228848</v>
      </c>
      <c r="AA382" s="64">
        <f t="shared" si="286"/>
        <v>10809165.677114693</v>
      </c>
      <c r="AB382" s="64">
        <f t="shared" si="286"/>
        <v>10561860.680587454</v>
      </c>
      <c r="AC382" s="64">
        <f t="shared" si="286"/>
        <v>10392858.808135407</v>
      </c>
    </row>
    <row r="383" spans="1:29" ht="15.75" thickBot="1" x14ac:dyDescent="0.3">
      <c r="AC383" s="32"/>
    </row>
    <row r="384" spans="1:29" ht="15.75" thickBot="1" x14ac:dyDescent="0.3">
      <c r="A384" s="26" t="s">
        <v>208</v>
      </c>
      <c r="B384" s="27">
        <v>2023</v>
      </c>
      <c r="C384" s="27">
        <v>2024</v>
      </c>
      <c r="D384" s="27">
        <v>2025</v>
      </c>
      <c r="E384" s="27">
        <v>2026</v>
      </c>
      <c r="F384" s="27">
        <v>2027</v>
      </c>
      <c r="G384" s="27">
        <v>2028</v>
      </c>
      <c r="H384" s="27">
        <v>2029</v>
      </c>
      <c r="I384" s="27">
        <v>2030</v>
      </c>
      <c r="J384" s="27">
        <v>2031</v>
      </c>
      <c r="K384" s="27">
        <v>2032</v>
      </c>
      <c r="L384" s="27">
        <v>2033</v>
      </c>
      <c r="M384" s="27">
        <v>2034</v>
      </c>
      <c r="N384" s="27">
        <v>2035</v>
      </c>
      <c r="O384" s="27">
        <v>2036</v>
      </c>
      <c r="P384" s="27">
        <v>2037</v>
      </c>
      <c r="Q384" s="27">
        <v>2038</v>
      </c>
      <c r="R384" s="27">
        <v>2039</v>
      </c>
      <c r="S384" s="27">
        <v>2040</v>
      </c>
      <c r="T384" s="27">
        <v>2041</v>
      </c>
      <c r="U384" s="27">
        <v>2042</v>
      </c>
      <c r="V384" s="27">
        <v>2043</v>
      </c>
      <c r="W384" s="27">
        <v>2044</v>
      </c>
      <c r="X384" s="27">
        <v>2045</v>
      </c>
      <c r="Y384" s="27">
        <v>2046</v>
      </c>
      <c r="Z384" s="27">
        <v>2047</v>
      </c>
      <c r="AA384" s="27">
        <v>2048</v>
      </c>
      <c r="AB384" s="27">
        <v>2049</v>
      </c>
      <c r="AC384" s="28">
        <v>2050</v>
      </c>
    </row>
    <row r="385" spans="1:29" x14ac:dyDescent="0.25">
      <c r="A385" s="29" t="str">
        <f t="shared" ref="A385:A392" si="287">A373</f>
        <v>Capex vehicle</v>
      </c>
      <c r="B385" s="65">
        <f>((1+B358)^B365)*B358/(((1+B358)^B365)-1)*(B354)/B370</f>
        <v>12.705398992482186</v>
      </c>
      <c r="C385" s="65">
        <f t="shared" ref="C385:AC385" si="288">((1+C358)^C365)*C358/(((1+C358)^C365)-1)*(C354)/C370</f>
        <v>12.702611718925683</v>
      </c>
      <c r="D385" s="65">
        <f t="shared" si="288"/>
        <v>12.698621798911065</v>
      </c>
      <c r="E385" s="65">
        <f t="shared" si="288"/>
        <v>12.692913937746427</v>
      </c>
      <c r="F385" s="65">
        <f t="shared" si="288"/>
        <v>12.684756144640067</v>
      </c>
      <c r="G385" s="65">
        <f t="shared" si="288"/>
        <v>12.673113210905095</v>
      </c>
      <c r="H385" s="65">
        <f t="shared" si="288"/>
        <v>12.656530816942187</v>
      </c>
      <c r="I385" s="65">
        <f t="shared" si="288"/>
        <v>12.632986194630686</v>
      </c>
      <c r="J385" s="65">
        <f t="shared" si="288"/>
        <v>12.599708133487129</v>
      </c>
      <c r="K385" s="65">
        <f t="shared" si="288"/>
        <v>12.55298633602753</v>
      </c>
      <c r="L385" s="65">
        <f t="shared" si="288"/>
        <v>12.48802607702101</v>
      </c>
      <c r="M385" s="65">
        <f t="shared" si="288"/>
        <v>12.398967992091194</v>
      </c>
      <c r="N385" s="65">
        <f t="shared" si="288"/>
        <v>12.27928346902409</v>
      </c>
      <c r="O385" s="65">
        <f t="shared" si="288"/>
        <v>12.122832676025958</v>
      </c>
      <c r="P385" s="65">
        <f t="shared" si="288"/>
        <v>11.925809345861026</v>
      </c>
      <c r="Q385" s="65">
        <f t="shared" si="288"/>
        <v>11.689387005218682</v>
      </c>
      <c r="R385" s="65">
        <f t="shared" si="288"/>
        <v>11.422046851200058</v>
      </c>
      <c r="S385" s="65">
        <f t="shared" si="288"/>
        <v>11.139816947471646</v>
      </c>
      <c r="T385" s="65">
        <f t="shared" si="288"/>
        <v>10.863140800352383</v>
      </c>
      <c r="U385" s="65">
        <f t="shared" si="288"/>
        <v>10.611276808651168</v>
      </c>
      <c r="V385" s="65">
        <f t="shared" si="288"/>
        <v>10.397228281827271</v>
      </c>
      <c r="W385" s="65">
        <f t="shared" si="288"/>
        <v>10.225813745760583</v>
      </c>
      <c r="X385" s="65">
        <f t="shared" si="288"/>
        <v>10.095016846821677</v>
      </c>
      <c r="Y385" s="65">
        <f t="shared" si="288"/>
        <v>9.9988706361751216</v>
      </c>
      <c r="Z385" s="65">
        <f t="shared" si="288"/>
        <v>9.930127486477792</v>
      </c>
      <c r="AA385" s="65">
        <f t="shared" si="288"/>
        <v>9.8819486905042879</v>
      </c>
      <c r="AB385" s="65">
        <f t="shared" si="288"/>
        <v>9.8486541811863653</v>
      </c>
      <c r="AC385" s="65">
        <f t="shared" si="288"/>
        <v>9.8258690893310732</v>
      </c>
    </row>
    <row r="386" spans="1:29" x14ac:dyDescent="0.25">
      <c r="A386" s="30" t="str">
        <f t="shared" si="287"/>
        <v>Residual value (vehicle)</v>
      </c>
      <c r="B386" s="66">
        <f>((1+B358)^B365)*B358/(((1+B358)^B365)-1)*(B355)/B370</f>
        <v>-0.63634373579283099</v>
      </c>
      <c r="C386" s="66">
        <f t="shared" ref="C386:AC386" si="289">((1+C358)^C365)*C358/(((1+C358)^C365)-1)*(C355)/C370</f>
        <v>-0.63666891770775647</v>
      </c>
      <c r="D386" s="66">
        <f t="shared" si="289"/>
        <v>-0.63713440837612878</v>
      </c>
      <c r="E386" s="66">
        <f t="shared" si="289"/>
        <v>-0.63780032551200283</v>
      </c>
      <c r="F386" s="66">
        <f t="shared" si="289"/>
        <v>-0.63875206804107831</v>
      </c>
      <c r="G386" s="66">
        <f t="shared" si="289"/>
        <v>-0.64011041031015858</v>
      </c>
      <c r="H386" s="66">
        <f t="shared" si="289"/>
        <v>-0.64204502293916443</v>
      </c>
      <c r="I386" s="66">
        <f t="shared" si="289"/>
        <v>-0.64479189554217275</v>
      </c>
      <c r="J386" s="66">
        <f t="shared" si="289"/>
        <v>-0.64867433600892122</v>
      </c>
      <c r="K386" s="66">
        <f t="shared" si="289"/>
        <v>-0.65412521237920762</v>
      </c>
      <c r="L386" s="66">
        <f t="shared" si="289"/>
        <v>-0.66170390926330158</v>
      </c>
      <c r="M386" s="66">
        <f t="shared" si="289"/>
        <v>-0.67209401917178002</v>
      </c>
      <c r="N386" s="66">
        <f t="shared" si="289"/>
        <v>-0.68605721352960891</v>
      </c>
      <c r="O386" s="66">
        <f t="shared" si="289"/>
        <v>-0.70430980604605786</v>
      </c>
      <c r="P386" s="66">
        <f t="shared" si="289"/>
        <v>-0.72729586123196666</v>
      </c>
      <c r="Q386" s="66">
        <f t="shared" si="289"/>
        <v>-0.75487846764023969</v>
      </c>
      <c r="R386" s="66">
        <f t="shared" si="289"/>
        <v>-0.786068152275746</v>
      </c>
      <c r="S386" s="66">
        <f t="shared" si="289"/>
        <v>-0.8189949743773941</v>
      </c>
      <c r="T386" s="66">
        <f t="shared" si="289"/>
        <v>-0.85127385820797485</v>
      </c>
      <c r="U386" s="66">
        <f t="shared" si="289"/>
        <v>-0.88065799057311644</v>
      </c>
      <c r="V386" s="66">
        <f t="shared" si="289"/>
        <v>-0.90563031870257138</v>
      </c>
      <c r="W386" s="66">
        <f t="shared" si="289"/>
        <v>-0.9256286812436848</v>
      </c>
      <c r="X386" s="66">
        <f t="shared" si="289"/>
        <v>-0.94088831945322393</v>
      </c>
      <c r="Y386" s="66">
        <f t="shared" si="289"/>
        <v>-0.95210537736198875</v>
      </c>
      <c r="Z386" s="66">
        <f t="shared" si="289"/>
        <v>-0.96012541149334374</v>
      </c>
      <c r="AA386" s="66">
        <f t="shared" si="289"/>
        <v>-0.96574627102358568</v>
      </c>
      <c r="AB386" s="66">
        <f t="shared" si="289"/>
        <v>-0.96963063044401021</v>
      </c>
      <c r="AC386" s="66">
        <f t="shared" si="289"/>
        <v>-0.97228889116046091</v>
      </c>
    </row>
    <row r="387" spans="1:29" x14ac:dyDescent="0.25">
      <c r="A387" s="30" t="str">
        <f t="shared" si="287"/>
        <v>Capex costumization</v>
      </c>
      <c r="B387" s="66">
        <f>((1+B358)^B366)*B358/(((1+B358)^B366)-1)*(B356)/B370</f>
        <v>0.65188931843561626</v>
      </c>
      <c r="C387" s="66">
        <f t="shared" ref="C387:AC387" si="290">((1+C358)^C366)*C358/(((1+C358)^C366)-1)*(C356)/C370</f>
        <v>0.65188931843561626</v>
      </c>
      <c r="D387" s="66">
        <f t="shared" si="290"/>
        <v>0.65188931843561626</v>
      </c>
      <c r="E387" s="66">
        <f t="shared" si="290"/>
        <v>0.65188931843561626</v>
      </c>
      <c r="F387" s="66">
        <f t="shared" si="290"/>
        <v>0.65188931843561626</v>
      </c>
      <c r="G387" s="66">
        <f t="shared" si="290"/>
        <v>0.65188931843561626</v>
      </c>
      <c r="H387" s="66">
        <f t="shared" si="290"/>
        <v>0.65188931843561626</v>
      </c>
      <c r="I387" s="66">
        <f t="shared" si="290"/>
        <v>0.65188931843561626</v>
      </c>
      <c r="J387" s="66">
        <f t="shared" si="290"/>
        <v>0.65188931843561626</v>
      </c>
      <c r="K387" s="66">
        <f t="shared" si="290"/>
        <v>0.65188931843561626</v>
      </c>
      <c r="L387" s="66">
        <f t="shared" si="290"/>
        <v>0.65188931843561626</v>
      </c>
      <c r="M387" s="66">
        <f t="shared" si="290"/>
        <v>0.65188931843561626</v>
      </c>
      <c r="N387" s="66">
        <f t="shared" si="290"/>
        <v>0.65188931843561626</v>
      </c>
      <c r="O387" s="66">
        <f t="shared" si="290"/>
        <v>0.65188931843561626</v>
      </c>
      <c r="P387" s="66">
        <f t="shared" si="290"/>
        <v>0.65188931843561626</v>
      </c>
      <c r="Q387" s="66">
        <f t="shared" si="290"/>
        <v>0.65188931843561626</v>
      </c>
      <c r="R387" s="66">
        <f t="shared" si="290"/>
        <v>0.65188931843561626</v>
      </c>
      <c r="S387" s="66">
        <f t="shared" si="290"/>
        <v>0.65188931843561626</v>
      </c>
      <c r="T387" s="66">
        <f t="shared" si="290"/>
        <v>0.65188931843561626</v>
      </c>
      <c r="U387" s="66">
        <f t="shared" si="290"/>
        <v>0.65188931843561626</v>
      </c>
      <c r="V387" s="66">
        <f t="shared" si="290"/>
        <v>0.65188931843561626</v>
      </c>
      <c r="W387" s="66">
        <f t="shared" si="290"/>
        <v>0.65188931843561626</v>
      </c>
      <c r="X387" s="66">
        <f t="shared" si="290"/>
        <v>0.65188931843561626</v>
      </c>
      <c r="Y387" s="66">
        <f t="shared" si="290"/>
        <v>0.65188931843561626</v>
      </c>
      <c r="Z387" s="66">
        <f t="shared" si="290"/>
        <v>0.65188931843561626</v>
      </c>
      <c r="AA387" s="66">
        <f t="shared" si="290"/>
        <v>0.65188931843561626</v>
      </c>
      <c r="AB387" s="66">
        <f t="shared" si="290"/>
        <v>0.65188931843561626</v>
      </c>
      <c r="AC387" s="66">
        <f t="shared" si="290"/>
        <v>0.65188931843561626</v>
      </c>
    </row>
    <row r="388" spans="1:29" x14ac:dyDescent="0.25">
      <c r="A388" s="30" t="str">
        <f t="shared" si="287"/>
        <v>Residual value (costumization)</v>
      </c>
      <c r="B388" s="66">
        <f>((1+B358)^B366)*B358/(((1+B358)^B366)-1)*(B357)/B370</f>
        <v>-6.5188931843561615E-2</v>
      </c>
      <c r="C388" s="66">
        <f t="shared" ref="C388:AC388" si="291">((1+C358)^C366)*C358/(((1+C358)^C366)-1)*(C357)/C370</f>
        <v>-6.5188931843561615E-2</v>
      </c>
      <c r="D388" s="66">
        <f t="shared" si="291"/>
        <v>-6.5188931843561615E-2</v>
      </c>
      <c r="E388" s="66">
        <f t="shared" si="291"/>
        <v>-6.5188931843561615E-2</v>
      </c>
      <c r="F388" s="66">
        <f t="shared" si="291"/>
        <v>-6.5188931843561615E-2</v>
      </c>
      <c r="G388" s="66">
        <f t="shared" si="291"/>
        <v>-6.5188931843561615E-2</v>
      </c>
      <c r="H388" s="66">
        <f t="shared" si="291"/>
        <v>-6.5188931843561615E-2</v>
      </c>
      <c r="I388" s="66">
        <f t="shared" si="291"/>
        <v>-6.5188931843561615E-2</v>
      </c>
      <c r="J388" s="66">
        <f t="shared" si="291"/>
        <v>-6.5188931843561615E-2</v>
      </c>
      <c r="K388" s="66">
        <f t="shared" si="291"/>
        <v>-6.5188931843561615E-2</v>
      </c>
      <c r="L388" s="66">
        <f t="shared" si="291"/>
        <v>-6.5188931843561615E-2</v>
      </c>
      <c r="M388" s="66">
        <f t="shared" si="291"/>
        <v>-6.5188931843561615E-2</v>
      </c>
      <c r="N388" s="66">
        <f t="shared" si="291"/>
        <v>-6.5188931843561615E-2</v>
      </c>
      <c r="O388" s="66">
        <f t="shared" si="291"/>
        <v>-6.5188931843561615E-2</v>
      </c>
      <c r="P388" s="66">
        <f t="shared" si="291"/>
        <v>-6.5188931843561615E-2</v>
      </c>
      <c r="Q388" s="66">
        <f t="shared" si="291"/>
        <v>-6.5188931843561615E-2</v>
      </c>
      <c r="R388" s="66">
        <f t="shared" si="291"/>
        <v>-6.5188931843561615E-2</v>
      </c>
      <c r="S388" s="66">
        <f t="shared" si="291"/>
        <v>-6.5188931843561615E-2</v>
      </c>
      <c r="T388" s="66">
        <f t="shared" si="291"/>
        <v>-6.5188931843561615E-2</v>
      </c>
      <c r="U388" s="66">
        <f t="shared" si="291"/>
        <v>-6.5188931843561615E-2</v>
      </c>
      <c r="V388" s="66">
        <f t="shared" si="291"/>
        <v>-6.5188931843561615E-2</v>
      </c>
      <c r="W388" s="66">
        <f t="shared" si="291"/>
        <v>-6.5188931843561615E-2</v>
      </c>
      <c r="X388" s="66">
        <f t="shared" si="291"/>
        <v>-6.5188931843561615E-2</v>
      </c>
      <c r="Y388" s="66">
        <f t="shared" si="291"/>
        <v>-6.5188931843561615E-2</v>
      </c>
      <c r="Z388" s="66">
        <f t="shared" si="291"/>
        <v>-6.5188931843561615E-2</v>
      </c>
      <c r="AA388" s="66">
        <f t="shared" si="291"/>
        <v>-6.5188931843561615E-2</v>
      </c>
      <c r="AB388" s="66">
        <f t="shared" si="291"/>
        <v>-6.5188931843561615E-2</v>
      </c>
      <c r="AC388" s="66">
        <f t="shared" si="291"/>
        <v>-6.5188931843561615E-2</v>
      </c>
    </row>
    <row r="389" spans="1:29" x14ac:dyDescent="0.25">
      <c r="A389" s="30" t="str">
        <f t="shared" si="287"/>
        <v>Opex fix (admin, crew, insurance)</v>
      </c>
      <c r="B389" s="66">
        <f>B359/B370</f>
        <v>10.068627450980392</v>
      </c>
      <c r="C389" s="66">
        <f t="shared" ref="C389:AC389" si="292">C359/C370</f>
        <v>10.068627450980392</v>
      </c>
      <c r="D389" s="66">
        <f t="shared" si="292"/>
        <v>10.068627450980392</v>
      </c>
      <c r="E389" s="66">
        <f t="shared" si="292"/>
        <v>10.068627450980392</v>
      </c>
      <c r="F389" s="66">
        <f t="shared" si="292"/>
        <v>10.068627450980392</v>
      </c>
      <c r="G389" s="66">
        <f t="shared" si="292"/>
        <v>10.068627450980392</v>
      </c>
      <c r="H389" s="66">
        <f t="shared" si="292"/>
        <v>10.068627450980392</v>
      </c>
      <c r="I389" s="66">
        <f t="shared" si="292"/>
        <v>10.068627450980392</v>
      </c>
      <c r="J389" s="66">
        <f t="shared" si="292"/>
        <v>10.068627450980392</v>
      </c>
      <c r="K389" s="66">
        <f t="shared" si="292"/>
        <v>10.068627450980392</v>
      </c>
      <c r="L389" s="66">
        <f t="shared" si="292"/>
        <v>10.068627450980392</v>
      </c>
      <c r="M389" s="66">
        <f t="shared" si="292"/>
        <v>10.068627450980392</v>
      </c>
      <c r="N389" s="66">
        <f t="shared" si="292"/>
        <v>10.068627450980392</v>
      </c>
      <c r="O389" s="66">
        <f t="shared" si="292"/>
        <v>10.068627450980392</v>
      </c>
      <c r="P389" s="66">
        <f t="shared" si="292"/>
        <v>10.068627450980392</v>
      </c>
      <c r="Q389" s="66">
        <f t="shared" si="292"/>
        <v>10.068627450980392</v>
      </c>
      <c r="R389" s="66">
        <f t="shared" si="292"/>
        <v>10.068627450980392</v>
      </c>
      <c r="S389" s="66">
        <f t="shared" si="292"/>
        <v>10.068627450980392</v>
      </c>
      <c r="T389" s="66">
        <f t="shared" si="292"/>
        <v>10.068627450980392</v>
      </c>
      <c r="U389" s="66">
        <f t="shared" si="292"/>
        <v>10.068627450980392</v>
      </c>
      <c r="V389" s="66">
        <f t="shared" si="292"/>
        <v>10.068627450980392</v>
      </c>
      <c r="W389" s="66">
        <f t="shared" si="292"/>
        <v>10.068627450980392</v>
      </c>
      <c r="X389" s="66">
        <f t="shared" si="292"/>
        <v>10.068627450980392</v>
      </c>
      <c r="Y389" s="66">
        <f t="shared" si="292"/>
        <v>10.068627450980392</v>
      </c>
      <c r="Z389" s="66">
        <f t="shared" si="292"/>
        <v>10.068627450980392</v>
      </c>
      <c r="AA389" s="66">
        <f t="shared" si="292"/>
        <v>10.068627450980392</v>
      </c>
      <c r="AB389" s="66">
        <f t="shared" si="292"/>
        <v>10.068627450980392</v>
      </c>
      <c r="AC389" s="66">
        <f t="shared" si="292"/>
        <v>10.068627450980392</v>
      </c>
    </row>
    <row r="390" spans="1:29" x14ac:dyDescent="0.25">
      <c r="A390" s="30" t="str">
        <f t="shared" si="287"/>
        <v>Opex maintenance &amp; repair</v>
      </c>
      <c r="B390" s="66">
        <f>B360/B370</f>
        <v>4.0686274509803919</v>
      </c>
      <c r="C390" s="66">
        <f t="shared" ref="C390:AC390" si="293">C360/C370</f>
        <v>4.0686274509803919</v>
      </c>
      <c r="D390" s="66">
        <f t="shared" si="293"/>
        <v>4.0686274509803919</v>
      </c>
      <c r="E390" s="66">
        <f t="shared" si="293"/>
        <v>4.0686274509803919</v>
      </c>
      <c r="F390" s="66">
        <f t="shared" si="293"/>
        <v>4.0686274509803919</v>
      </c>
      <c r="G390" s="66">
        <f t="shared" si="293"/>
        <v>4.0686274509803919</v>
      </c>
      <c r="H390" s="66">
        <f t="shared" si="293"/>
        <v>4.0686274509803919</v>
      </c>
      <c r="I390" s="66">
        <f t="shared" si="293"/>
        <v>4.0686274509803919</v>
      </c>
      <c r="J390" s="66">
        <f t="shared" si="293"/>
        <v>4.0686274509803919</v>
      </c>
      <c r="K390" s="66">
        <f t="shared" si="293"/>
        <v>4.0686274509803919</v>
      </c>
      <c r="L390" s="66">
        <f t="shared" si="293"/>
        <v>4.0686274509803919</v>
      </c>
      <c r="M390" s="66">
        <f t="shared" si="293"/>
        <v>4.0686274509803919</v>
      </c>
      <c r="N390" s="66">
        <f t="shared" si="293"/>
        <v>4.0686274509803919</v>
      </c>
      <c r="O390" s="66">
        <f t="shared" si="293"/>
        <v>4.0686274509803919</v>
      </c>
      <c r="P390" s="66">
        <f t="shared" si="293"/>
        <v>4.0686274509803919</v>
      </c>
      <c r="Q390" s="66">
        <f t="shared" si="293"/>
        <v>4.0686274509803919</v>
      </c>
      <c r="R390" s="66">
        <f t="shared" si="293"/>
        <v>4.0686274509803919</v>
      </c>
      <c r="S390" s="66">
        <f t="shared" si="293"/>
        <v>4.0686274509803919</v>
      </c>
      <c r="T390" s="66">
        <f t="shared" si="293"/>
        <v>4.0686274509803919</v>
      </c>
      <c r="U390" s="66">
        <f t="shared" si="293"/>
        <v>4.0686274509803919</v>
      </c>
      <c r="V390" s="66">
        <f t="shared" si="293"/>
        <v>4.0686274509803919</v>
      </c>
      <c r="W390" s="66">
        <f t="shared" si="293"/>
        <v>4.0686274509803919</v>
      </c>
      <c r="X390" s="66">
        <f t="shared" si="293"/>
        <v>4.0686274509803919</v>
      </c>
      <c r="Y390" s="66">
        <f t="shared" si="293"/>
        <v>4.0686274509803919</v>
      </c>
      <c r="Z390" s="66">
        <f t="shared" si="293"/>
        <v>4.0686274509803919</v>
      </c>
      <c r="AA390" s="66">
        <f t="shared" si="293"/>
        <v>4.0686274509803919</v>
      </c>
      <c r="AB390" s="66">
        <f t="shared" si="293"/>
        <v>4.0686274509803919</v>
      </c>
      <c r="AC390" s="66">
        <f t="shared" si="293"/>
        <v>4.0686274509803919</v>
      </c>
    </row>
    <row r="391" spans="1:29" x14ac:dyDescent="0.25">
      <c r="A391" s="30" t="str">
        <f t="shared" si="287"/>
        <v>Opex var (mode-fees)</v>
      </c>
      <c r="B391" s="66">
        <f>B361*B370/B370</f>
        <v>0.81280569096848254</v>
      </c>
      <c r="C391" s="66">
        <f t="shared" ref="C391:AC391" si="294">C361*C370/C370</f>
        <v>0.81280569096848254</v>
      </c>
      <c r="D391" s="66">
        <f t="shared" si="294"/>
        <v>0.81280569096848254</v>
      </c>
      <c r="E391" s="66">
        <f t="shared" si="294"/>
        <v>0.81280569096848254</v>
      </c>
      <c r="F391" s="66">
        <f t="shared" si="294"/>
        <v>0.81280569096848254</v>
      </c>
      <c r="G391" s="66">
        <f t="shared" si="294"/>
        <v>0.81280569096848254</v>
      </c>
      <c r="H391" s="66">
        <f t="shared" si="294"/>
        <v>0.81280569096848254</v>
      </c>
      <c r="I391" s="66">
        <f t="shared" si="294"/>
        <v>0.81280569096848254</v>
      </c>
      <c r="J391" s="66">
        <f t="shared" si="294"/>
        <v>0.81280569096848254</v>
      </c>
      <c r="K391" s="66">
        <f t="shared" si="294"/>
        <v>0.81280569096848254</v>
      </c>
      <c r="L391" s="66">
        <f t="shared" si="294"/>
        <v>0.81280569096848254</v>
      </c>
      <c r="M391" s="66">
        <f t="shared" si="294"/>
        <v>0.81280569096848254</v>
      </c>
      <c r="N391" s="66">
        <f t="shared" si="294"/>
        <v>0.81280569096848254</v>
      </c>
      <c r="O391" s="66">
        <f t="shared" si="294"/>
        <v>0.81280569096848254</v>
      </c>
      <c r="P391" s="66">
        <f t="shared" si="294"/>
        <v>0.81280569096848254</v>
      </c>
      <c r="Q391" s="66">
        <f t="shared" si="294"/>
        <v>0.81280569096848254</v>
      </c>
      <c r="R391" s="66">
        <f t="shared" si="294"/>
        <v>0.81280569096848254</v>
      </c>
      <c r="S391" s="66">
        <f t="shared" si="294"/>
        <v>0.81280569096848254</v>
      </c>
      <c r="T391" s="66">
        <f t="shared" si="294"/>
        <v>0.81280569096848254</v>
      </c>
      <c r="U391" s="66">
        <f t="shared" si="294"/>
        <v>0.81280569096848254</v>
      </c>
      <c r="V391" s="66">
        <f t="shared" si="294"/>
        <v>0.81280569096848254</v>
      </c>
      <c r="W391" s="66">
        <f t="shared" si="294"/>
        <v>0.81280569096848254</v>
      </c>
      <c r="X391" s="66">
        <f t="shared" si="294"/>
        <v>0.81280569096848254</v>
      </c>
      <c r="Y391" s="66">
        <f t="shared" si="294"/>
        <v>0.81280569096848254</v>
      </c>
      <c r="Z391" s="66">
        <f t="shared" si="294"/>
        <v>0.81280569096848254</v>
      </c>
      <c r="AA391" s="66">
        <f t="shared" si="294"/>
        <v>0.81280569096848254</v>
      </c>
      <c r="AB391" s="66">
        <f t="shared" si="294"/>
        <v>0.81280569096848254</v>
      </c>
      <c r="AC391" s="66">
        <f t="shared" si="294"/>
        <v>0.81280569096848254</v>
      </c>
    </row>
    <row r="392" spans="1:29" x14ac:dyDescent="0.25">
      <c r="A392" s="30" t="str">
        <f t="shared" si="287"/>
        <v>Fuel Cost</v>
      </c>
      <c r="B392" s="66">
        <f>B362*B363*B370/B370</f>
        <v>249.92859993228052</v>
      </c>
      <c r="C392" s="66">
        <f t="shared" ref="C392:AC392" si="295">C362*C363*C370/C370</f>
        <v>249.73428595581737</v>
      </c>
      <c r="D392" s="66">
        <f t="shared" si="295"/>
        <v>249.45617237293197</v>
      </c>
      <c r="E392" s="66">
        <f t="shared" si="295"/>
        <v>249.05839843010773</v>
      </c>
      <c r="F392" s="66">
        <f t="shared" si="295"/>
        <v>248.49006966888911</v>
      </c>
      <c r="G392" s="66">
        <f t="shared" si="295"/>
        <v>247.67930444328692</v>
      </c>
      <c r="H392" s="66">
        <f t="shared" si="295"/>
        <v>246.52531229592489</v>
      </c>
      <c r="I392" s="66">
        <f t="shared" si="295"/>
        <v>244.88829541695853</v>
      </c>
      <c r="J392" s="66">
        <f t="shared" si="295"/>
        <v>242.57750465214323</v>
      </c>
      <c r="K392" s="66">
        <f t="shared" si="295"/>
        <v>239.33907719775183</v>
      </c>
      <c r="L392" s="66">
        <f t="shared" si="295"/>
        <v>234.84790256217221</v>
      </c>
      <c r="M392" s="66">
        <f t="shared" si="295"/>
        <v>228.71225230724366</v>
      </c>
      <c r="N392" s="66">
        <f t="shared" si="295"/>
        <v>220.50590538774583</v>
      </c>
      <c r="O392" s="66">
        <f t="shared" si="295"/>
        <v>209.84659953885458</v>
      </c>
      <c r="P392" s="66">
        <f t="shared" si="295"/>
        <v>196.53258371162488</v>
      </c>
      <c r="Q392" s="66">
        <f t="shared" si="295"/>
        <v>180.71738667662817</v>
      </c>
      <c r="R392" s="66">
        <f t="shared" si="295"/>
        <v>163.04588247860849</v>
      </c>
      <c r="S392" s="66">
        <f t="shared" si="295"/>
        <v>144.6341959163183</v>
      </c>
      <c r="T392" s="66">
        <f t="shared" si="295"/>
        <v>126.82812667403482</v>
      </c>
      <c r="U392" s="66">
        <f t="shared" si="295"/>
        <v>110.82835145712259</v>
      </c>
      <c r="V392" s="66">
        <f t="shared" si="295"/>
        <v>97.387736358370475</v>
      </c>
      <c r="W392" s="66">
        <f t="shared" si="295"/>
        <v>86.728173891380607</v>
      </c>
      <c r="X392" s="66">
        <f t="shared" si="295"/>
        <v>78.656649893116011</v>
      </c>
      <c r="Y392" s="66">
        <f t="shared" si="295"/>
        <v>72.757764344593781</v>
      </c>
      <c r="Z392" s="66">
        <f t="shared" si="295"/>
        <v>68.557981430734628</v>
      </c>
      <c r="AA392" s="66">
        <f t="shared" si="295"/>
        <v>65.623417243620423</v>
      </c>
      <c r="AB392" s="66">
        <f t="shared" si="295"/>
        <v>63.599721141298431</v>
      </c>
      <c r="AC392" s="66">
        <f t="shared" si="295"/>
        <v>62.216815556769795</v>
      </c>
    </row>
    <row r="393" spans="1:29" ht="15.75" thickBot="1" x14ac:dyDescent="0.3">
      <c r="A393" s="59" t="str">
        <f t="shared" ref="A393" si="296">A381</f>
        <v>Emission Cost</v>
      </c>
      <c r="B393" s="66">
        <f>B364</f>
        <v>0</v>
      </c>
      <c r="C393" s="66">
        <f t="shared" ref="C393:AC393" si="297">C364</f>
        <v>0</v>
      </c>
      <c r="D393" s="66">
        <f t="shared" si="297"/>
        <v>0</v>
      </c>
      <c r="E393" s="66">
        <f t="shared" si="297"/>
        <v>0</v>
      </c>
      <c r="F393" s="66">
        <f t="shared" si="297"/>
        <v>0</v>
      </c>
      <c r="G393" s="66">
        <f t="shared" si="297"/>
        <v>0</v>
      </c>
      <c r="H393" s="66">
        <f t="shared" si="297"/>
        <v>0</v>
      </c>
      <c r="I393" s="66">
        <f t="shared" si="297"/>
        <v>0</v>
      </c>
      <c r="J393" s="66">
        <f t="shared" si="297"/>
        <v>0</v>
      </c>
      <c r="K393" s="66">
        <f t="shared" si="297"/>
        <v>0</v>
      </c>
      <c r="L393" s="66">
        <f t="shared" si="297"/>
        <v>0</v>
      </c>
      <c r="M393" s="66">
        <f t="shared" si="297"/>
        <v>0</v>
      </c>
      <c r="N393" s="66">
        <f t="shared" si="297"/>
        <v>0</v>
      </c>
      <c r="O393" s="66">
        <f t="shared" si="297"/>
        <v>0</v>
      </c>
      <c r="P393" s="66">
        <f t="shared" si="297"/>
        <v>0</v>
      </c>
      <c r="Q393" s="66">
        <f t="shared" si="297"/>
        <v>0</v>
      </c>
      <c r="R393" s="66">
        <f t="shared" si="297"/>
        <v>0</v>
      </c>
      <c r="S393" s="66">
        <f t="shared" si="297"/>
        <v>0</v>
      </c>
      <c r="T393" s="66">
        <f t="shared" si="297"/>
        <v>0</v>
      </c>
      <c r="U393" s="66">
        <f t="shared" si="297"/>
        <v>0</v>
      </c>
      <c r="V393" s="66">
        <f t="shared" si="297"/>
        <v>0</v>
      </c>
      <c r="W393" s="66">
        <f t="shared" si="297"/>
        <v>0</v>
      </c>
      <c r="X393" s="66">
        <f t="shared" si="297"/>
        <v>0</v>
      </c>
      <c r="Y393" s="66">
        <f t="shared" si="297"/>
        <v>0</v>
      </c>
      <c r="Z393" s="66">
        <f t="shared" si="297"/>
        <v>0</v>
      </c>
      <c r="AA393" s="66">
        <f t="shared" si="297"/>
        <v>0</v>
      </c>
      <c r="AB393" s="66">
        <f t="shared" si="297"/>
        <v>0</v>
      </c>
      <c r="AC393" s="66">
        <f t="shared" si="297"/>
        <v>0</v>
      </c>
    </row>
    <row r="394" spans="1:29" ht="15.75" thickBot="1" x14ac:dyDescent="0.3">
      <c r="A394" s="31" t="s">
        <v>63</v>
      </c>
      <c r="B394" s="76">
        <f>B385+B386+B387-B388+B389+B390+B391+B392+B393</f>
        <v>277.66479403217829</v>
      </c>
      <c r="C394" s="76">
        <f t="shared" ref="C394:AC394" si="298">C385+C386+C387-C388+C389+C390+C391+C392+C393</f>
        <v>277.46736760024373</v>
      </c>
      <c r="D394" s="76">
        <f t="shared" si="298"/>
        <v>277.18479860667537</v>
      </c>
      <c r="E394" s="76">
        <f t="shared" si="298"/>
        <v>276.78065088555059</v>
      </c>
      <c r="F394" s="76">
        <f t="shared" si="298"/>
        <v>276.20321258869654</v>
      </c>
      <c r="G394" s="76">
        <f t="shared" si="298"/>
        <v>275.37944608709029</v>
      </c>
      <c r="H394" s="76">
        <f t="shared" si="298"/>
        <v>274.20693693313638</v>
      </c>
      <c r="I394" s="76">
        <f t="shared" si="298"/>
        <v>272.54362855925547</v>
      </c>
      <c r="J394" s="76">
        <f t="shared" si="298"/>
        <v>270.19567729282988</v>
      </c>
      <c r="K394" s="76">
        <f t="shared" si="298"/>
        <v>266.9050771646086</v>
      </c>
      <c r="L394" s="76">
        <f t="shared" si="298"/>
        <v>262.34136357313838</v>
      </c>
      <c r="M394" s="76">
        <f t="shared" si="298"/>
        <v>256.10626512337149</v>
      </c>
      <c r="N394" s="76">
        <f t="shared" si="298"/>
        <v>247.76627048644875</v>
      </c>
      <c r="O394" s="76">
        <f t="shared" si="298"/>
        <v>236.93226125204291</v>
      </c>
      <c r="P394" s="76">
        <f t="shared" si="298"/>
        <v>223.39823603946238</v>
      </c>
      <c r="Q394" s="76">
        <f t="shared" si="298"/>
        <v>207.31903405741505</v>
      </c>
      <c r="R394" s="76">
        <f t="shared" si="298"/>
        <v>189.34900002074124</v>
      </c>
      <c r="S394" s="76">
        <f t="shared" si="298"/>
        <v>170.62215673262099</v>
      </c>
      <c r="T394" s="76">
        <f t="shared" si="298"/>
        <v>152.50713245938766</v>
      </c>
      <c r="U394" s="76">
        <f t="shared" si="298"/>
        <v>136.22610911840908</v>
      </c>
      <c r="V394" s="76">
        <f t="shared" si="298"/>
        <v>122.54647316470363</v>
      </c>
      <c r="W394" s="76">
        <f t="shared" si="298"/>
        <v>111.69549779910595</v>
      </c>
      <c r="X394" s="76">
        <f t="shared" si="298"/>
        <v>103.47791726369292</v>
      </c>
      <c r="Y394" s="76">
        <f t="shared" si="298"/>
        <v>97.471668446615354</v>
      </c>
      <c r="Z394" s="76">
        <f t="shared" si="298"/>
        <v>93.195122348927526</v>
      </c>
      <c r="AA394" s="76">
        <f t="shared" si="298"/>
        <v>90.206758506309569</v>
      </c>
      <c r="AB394" s="76">
        <f t="shared" si="298"/>
        <v>88.145883535249226</v>
      </c>
      <c r="AC394" s="76">
        <f t="shared" si="298"/>
        <v>86.737534598148841</v>
      </c>
    </row>
    <row r="395" spans="1:29" ht="15.75" thickBot="1" x14ac:dyDescent="0.3"/>
    <row r="396" spans="1:29" ht="15.75" thickBot="1" x14ac:dyDescent="0.3">
      <c r="A396" s="26" t="s">
        <v>208</v>
      </c>
      <c r="B396" s="27">
        <v>2023</v>
      </c>
      <c r="C396" s="27">
        <v>2024</v>
      </c>
      <c r="D396" s="27">
        <v>2025</v>
      </c>
      <c r="E396" s="27">
        <v>2026</v>
      </c>
      <c r="F396" s="27">
        <v>2027</v>
      </c>
      <c r="G396" s="27">
        <v>2028</v>
      </c>
      <c r="H396" s="27">
        <v>2029</v>
      </c>
      <c r="I396" s="27">
        <v>2030</v>
      </c>
      <c r="J396" s="27">
        <v>2031</v>
      </c>
      <c r="K396" s="27">
        <v>2032</v>
      </c>
      <c r="L396" s="27">
        <v>2033</v>
      </c>
      <c r="M396" s="27">
        <v>2034</v>
      </c>
      <c r="N396" s="27">
        <v>2035</v>
      </c>
      <c r="O396" s="27">
        <v>2036</v>
      </c>
      <c r="P396" s="27">
        <v>2037</v>
      </c>
      <c r="Q396" s="27">
        <v>2038</v>
      </c>
      <c r="R396" s="27">
        <v>2039</v>
      </c>
      <c r="S396" s="27">
        <v>2040</v>
      </c>
      <c r="T396" s="27">
        <v>2041</v>
      </c>
      <c r="U396" s="27">
        <v>2042</v>
      </c>
      <c r="V396" s="27">
        <v>2043</v>
      </c>
      <c r="W396" s="27">
        <v>2044</v>
      </c>
      <c r="X396" s="27">
        <v>2045</v>
      </c>
      <c r="Y396" s="27">
        <v>2046</v>
      </c>
      <c r="Z396" s="27">
        <v>2047</v>
      </c>
      <c r="AA396" s="27">
        <v>2048</v>
      </c>
      <c r="AB396" s="27">
        <v>2049</v>
      </c>
      <c r="AC396" s="28">
        <v>2050</v>
      </c>
    </row>
    <row r="397" spans="1:29" x14ac:dyDescent="0.25">
      <c r="A397" s="29" t="str">
        <f t="shared" ref="A397:A404" si="299">A373</f>
        <v>Capex vehicle</v>
      </c>
      <c r="B397" s="65">
        <f>((1+B358)^B365)*B358/(((1+B358)^B365)-1)*(B354)/B370/(B367)</f>
        <v>1.3444866658711308E-3</v>
      </c>
      <c r="C397" s="65">
        <f t="shared" ref="C397:AC397" si="300">((1+C358)^C365)*C358/(((1+C358)^C365)-1)*(C354)/C370/(C367)</f>
        <v>1.344191716288432E-3</v>
      </c>
      <c r="D397" s="65">
        <f t="shared" si="300"/>
        <v>1.3437695025302714E-3</v>
      </c>
      <c r="E397" s="65">
        <f t="shared" si="300"/>
        <v>1.343165496057823E-3</v>
      </c>
      <c r="F397" s="65">
        <f t="shared" si="300"/>
        <v>1.3423022375280494E-3</v>
      </c>
      <c r="G397" s="65">
        <f t="shared" si="300"/>
        <v>1.3410701810481582E-3</v>
      </c>
      <c r="H397" s="65">
        <f t="shared" si="300"/>
        <v>1.3393154303642525E-3</v>
      </c>
      <c r="I397" s="65">
        <f t="shared" si="300"/>
        <v>1.3368239359397552E-3</v>
      </c>
      <c r="J397" s="65">
        <f t="shared" si="300"/>
        <v>1.3333024479880559E-3</v>
      </c>
      <c r="K397" s="65">
        <f t="shared" si="300"/>
        <v>1.3283583424367757E-3</v>
      </c>
      <c r="L397" s="65">
        <f t="shared" si="300"/>
        <v>1.3214842409546043E-3</v>
      </c>
      <c r="M397" s="65">
        <f t="shared" si="300"/>
        <v>1.3120601049831952E-3</v>
      </c>
      <c r="N397" s="65">
        <f t="shared" si="300"/>
        <v>1.2993950760872054E-3</v>
      </c>
      <c r="O397" s="65">
        <f t="shared" si="300"/>
        <v>1.2828394366165034E-3</v>
      </c>
      <c r="P397" s="65">
        <f t="shared" si="300"/>
        <v>1.2619904069694208E-3</v>
      </c>
      <c r="Q397" s="65">
        <f t="shared" si="300"/>
        <v>1.2369721698644108E-3</v>
      </c>
      <c r="R397" s="65">
        <f t="shared" si="300"/>
        <v>1.2086822064761966E-3</v>
      </c>
      <c r="S397" s="65">
        <f t="shared" si="300"/>
        <v>1.1788166081980577E-3</v>
      </c>
      <c r="T397" s="65">
        <f t="shared" si="300"/>
        <v>1.1495387090319981E-3</v>
      </c>
      <c r="U397" s="65">
        <f t="shared" si="300"/>
        <v>1.1228864347779014E-3</v>
      </c>
      <c r="V397" s="65">
        <f t="shared" si="300"/>
        <v>1.1002357970187589E-3</v>
      </c>
      <c r="W397" s="65">
        <f t="shared" si="300"/>
        <v>1.0820966926730776E-3</v>
      </c>
      <c r="X397" s="65">
        <f t="shared" si="300"/>
        <v>1.0682557509864208E-3</v>
      </c>
      <c r="Y397" s="65">
        <f t="shared" si="300"/>
        <v>1.0580815488016001E-3</v>
      </c>
      <c r="Z397" s="65">
        <f t="shared" si="300"/>
        <v>1.0508071414262214E-3</v>
      </c>
      <c r="AA397" s="65">
        <f t="shared" si="300"/>
        <v>1.0457088561380199E-3</v>
      </c>
      <c r="AB397" s="65">
        <f t="shared" si="300"/>
        <v>1.0421856276387688E-3</v>
      </c>
      <c r="AC397" s="65">
        <f t="shared" si="300"/>
        <v>1.0397745068075209E-3</v>
      </c>
    </row>
    <row r="398" spans="1:29" x14ac:dyDescent="0.25">
      <c r="A398" s="30" t="str">
        <f t="shared" si="299"/>
        <v>Residual value (vehicle)</v>
      </c>
      <c r="B398" s="68">
        <f>((1+B358)^B365)*B358/(((1+B358)^B365)-1)*(B355)/B370/(B367)</f>
        <v>-6.7337961459558828E-5</v>
      </c>
      <c r="C398" s="68">
        <f t="shared" ref="C398:AC398" si="301">((1+C358)^C365)*C358/(((1+C358)^C365)-1)*(C355)/C370/(C367)</f>
        <v>-6.7372372244207035E-5</v>
      </c>
      <c r="D398" s="68">
        <f t="shared" si="301"/>
        <v>-6.7421630515992462E-5</v>
      </c>
      <c r="E398" s="68">
        <f t="shared" si="301"/>
        <v>-6.7492097937778083E-5</v>
      </c>
      <c r="F398" s="68">
        <f t="shared" si="301"/>
        <v>-6.7592811432918334E-5</v>
      </c>
      <c r="G398" s="68">
        <f t="shared" si="301"/>
        <v>-6.773655135557234E-5</v>
      </c>
      <c r="H398" s="68">
        <f t="shared" si="301"/>
        <v>-6.7941272268694643E-5</v>
      </c>
      <c r="I398" s="68">
        <f t="shared" si="301"/>
        <v>-6.8231946618219335E-5</v>
      </c>
      <c r="J398" s="68">
        <f t="shared" si="301"/>
        <v>-6.8642786879250924E-5</v>
      </c>
      <c r="K398" s="68">
        <f t="shared" si="301"/>
        <v>-6.9219599193566945E-5</v>
      </c>
      <c r="L398" s="68">
        <f t="shared" si="301"/>
        <v>-7.0021577699820272E-5</v>
      </c>
      <c r="M398" s="68">
        <f t="shared" si="301"/>
        <v>-7.1121060229817985E-5</v>
      </c>
      <c r="N398" s="68">
        <f t="shared" si="301"/>
        <v>-7.2598646934350151E-5</v>
      </c>
      <c r="O398" s="68">
        <f t="shared" si="301"/>
        <v>-7.4530138205932043E-5</v>
      </c>
      <c r="P398" s="68">
        <f t="shared" si="301"/>
        <v>-7.6962524998091712E-5</v>
      </c>
      <c r="Q398" s="68">
        <f t="shared" si="301"/>
        <v>-7.9881319327009486E-5</v>
      </c>
      <c r="R398" s="68">
        <f t="shared" si="301"/>
        <v>-8.3181815055634491E-5</v>
      </c>
      <c r="S398" s="68">
        <f t="shared" si="301"/>
        <v>-8.6666134854750698E-5</v>
      </c>
      <c r="T398" s="68">
        <f t="shared" si="301"/>
        <v>-9.008188975745766E-5</v>
      </c>
      <c r="U398" s="68">
        <f t="shared" si="301"/>
        <v>-9.3191321753768942E-5</v>
      </c>
      <c r="V398" s="68">
        <f t="shared" si="301"/>
        <v>-9.583389615900226E-5</v>
      </c>
      <c r="W398" s="68">
        <f t="shared" si="301"/>
        <v>-9.7950124999331722E-5</v>
      </c>
      <c r="X398" s="68">
        <f t="shared" si="301"/>
        <v>-9.9564901529441686E-5</v>
      </c>
      <c r="Y398" s="68">
        <f t="shared" si="301"/>
        <v>-1.0075189178433743E-4</v>
      </c>
      <c r="Z398" s="68">
        <f t="shared" si="301"/>
        <v>-1.0160057264479828E-4</v>
      </c>
      <c r="AA398" s="68">
        <f t="shared" si="301"/>
        <v>-1.0219537259508843E-4</v>
      </c>
      <c r="AB398" s="68">
        <f t="shared" si="301"/>
        <v>-1.0260641592000108E-4</v>
      </c>
      <c r="AC398" s="68">
        <f t="shared" si="301"/>
        <v>-1.0288771335031333E-4</v>
      </c>
    </row>
    <row r="399" spans="1:29" x14ac:dyDescent="0.25">
      <c r="A399" s="30" t="str">
        <f t="shared" si="299"/>
        <v>Capex costumization</v>
      </c>
      <c r="B399" s="66">
        <f>((1+B358)^B366)*B358/(((1+B358)^B366)-1)*(B356)/B370/(B367)</f>
        <v>6.8982996659853576E-5</v>
      </c>
      <c r="C399" s="66">
        <f t="shared" ref="C399:AC399" si="302">((1+C358)^C366)*C358/(((1+C358)^C366)-1)*(C356)/C370/(C367)</f>
        <v>6.8982996659853576E-5</v>
      </c>
      <c r="D399" s="66">
        <f t="shared" si="302"/>
        <v>6.8982996659853576E-5</v>
      </c>
      <c r="E399" s="66">
        <f t="shared" si="302"/>
        <v>6.8982996659853576E-5</v>
      </c>
      <c r="F399" s="66">
        <f t="shared" si="302"/>
        <v>6.8982996659853576E-5</v>
      </c>
      <c r="G399" s="66">
        <f t="shared" si="302"/>
        <v>6.8982996659853576E-5</v>
      </c>
      <c r="H399" s="66">
        <f t="shared" si="302"/>
        <v>6.8982996659853576E-5</v>
      </c>
      <c r="I399" s="66">
        <f t="shared" si="302"/>
        <v>6.8982996659853576E-5</v>
      </c>
      <c r="J399" s="66">
        <f t="shared" si="302"/>
        <v>6.8982996659853576E-5</v>
      </c>
      <c r="K399" s="66">
        <f t="shared" si="302"/>
        <v>6.8982996659853576E-5</v>
      </c>
      <c r="L399" s="66">
        <f t="shared" si="302"/>
        <v>6.8982996659853576E-5</v>
      </c>
      <c r="M399" s="66">
        <f t="shared" si="302"/>
        <v>6.8982996659853576E-5</v>
      </c>
      <c r="N399" s="66">
        <f t="shared" si="302"/>
        <v>6.8982996659853576E-5</v>
      </c>
      <c r="O399" s="66">
        <f t="shared" si="302"/>
        <v>6.8982996659853576E-5</v>
      </c>
      <c r="P399" s="66">
        <f t="shared" si="302"/>
        <v>6.8982996659853576E-5</v>
      </c>
      <c r="Q399" s="66">
        <f t="shared" si="302"/>
        <v>6.8982996659853576E-5</v>
      </c>
      <c r="R399" s="66">
        <f t="shared" si="302"/>
        <v>6.8982996659853576E-5</v>
      </c>
      <c r="S399" s="66">
        <f t="shared" si="302"/>
        <v>6.8982996659853576E-5</v>
      </c>
      <c r="T399" s="66">
        <f t="shared" si="302"/>
        <v>6.8982996659853576E-5</v>
      </c>
      <c r="U399" s="66">
        <f t="shared" si="302"/>
        <v>6.8982996659853576E-5</v>
      </c>
      <c r="V399" s="66">
        <f t="shared" si="302"/>
        <v>6.8982996659853576E-5</v>
      </c>
      <c r="W399" s="66">
        <f t="shared" si="302"/>
        <v>6.8982996659853576E-5</v>
      </c>
      <c r="X399" s="66">
        <f t="shared" si="302"/>
        <v>6.8982996659853576E-5</v>
      </c>
      <c r="Y399" s="66">
        <f t="shared" si="302"/>
        <v>6.8982996659853576E-5</v>
      </c>
      <c r="Z399" s="66">
        <f t="shared" si="302"/>
        <v>6.8982996659853576E-5</v>
      </c>
      <c r="AA399" s="66">
        <f t="shared" si="302"/>
        <v>6.8982996659853576E-5</v>
      </c>
      <c r="AB399" s="66">
        <f t="shared" si="302"/>
        <v>6.8982996659853576E-5</v>
      </c>
      <c r="AC399" s="66">
        <f t="shared" si="302"/>
        <v>6.8982996659853576E-5</v>
      </c>
    </row>
    <row r="400" spans="1:29" x14ac:dyDescent="0.25">
      <c r="A400" s="30" t="str">
        <f t="shared" si="299"/>
        <v>Residual value (costumization)</v>
      </c>
      <c r="B400" s="69">
        <f>((1+B358)^B366)*B358/(((1+B358)^B366)-1)*(B357)/B370/(B367)</f>
        <v>-6.8982996659853564E-6</v>
      </c>
      <c r="C400" s="69">
        <f t="shared" ref="C400:AC400" si="303">((1+C358)^C366)*C358/(((1+C358)^C366)-1)*(C357)/C370/(C367)</f>
        <v>-6.8982996659853564E-6</v>
      </c>
      <c r="D400" s="69">
        <f t="shared" si="303"/>
        <v>-6.8982996659853564E-6</v>
      </c>
      <c r="E400" s="69">
        <f t="shared" si="303"/>
        <v>-6.8982996659853564E-6</v>
      </c>
      <c r="F400" s="69">
        <f t="shared" si="303"/>
        <v>-6.8982996659853564E-6</v>
      </c>
      <c r="G400" s="69">
        <f t="shared" si="303"/>
        <v>-6.8982996659853564E-6</v>
      </c>
      <c r="H400" s="69">
        <f t="shared" si="303"/>
        <v>-6.8982996659853564E-6</v>
      </c>
      <c r="I400" s="69">
        <f t="shared" si="303"/>
        <v>-6.8982996659853564E-6</v>
      </c>
      <c r="J400" s="69">
        <f t="shared" si="303"/>
        <v>-6.8982996659853564E-6</v>
      </c>
      <c r="K400" s="69">
        <f t="shared" si="303"/>
        <v>-6.8982996659853564E-6</v>
      </c>
      <c r="L400" s="69">
        <f t="shared" si="303"/>
        <v>-6.8982996659853564E-6</v>
      </c>
      <c r="M400" s="69">
        <f t="shared" si="303"/>
        <v>-6.8982996659853564E-6</v>
      </c>
      <c r="N400" s="69">
        <f t="shared" si="303"/>
        <v>-6.8982996659853564E-6</v>
      </c>
      <c r="O400" s="69">
        <f t="shared" si="303"/>
        <v>-6.8982996659853564E-6</v>
      </c>
      <c r="P400" s="69">
        <f t="shared" si="303"/>
        <v>-6.8982996659853564E-6</v>
      </c>
      <c r="Q400" s="69">
        <f t="shared" si="303"/>
        <v>-6.8982996659853564E-6</v>
      </c>
      <c r="R400" s="69">
        <f t="shared" si="303"/>
        <v>-6.8982996659853564E-6</v>
      </c>
      <c r="S400" s="69">
        <f t="shared" si="303"/>
        <v>-6.8982996659853564E-6</v>
      </c>
      <c r="T400" s="69">
        <f t="shared" si="303"/>
        <v>-6.8982996659853564E-6</v>
      </c>
      <c r="U400" s="69">
        <f t="shared" si="303"/>
        <v>-6.8982996659853564E-6</v>
      </c>
      <c r="V400" s="69">
        <f t="shared" si="303"/>
        <v>-6.8982996659853564E-6</v>
      </c>
      <c r="W400" s="69">
        <f t="shared" si="303"/>
        <v>-6.8982996659853564E-6</v>
      </c>
      <c r="X400" s="69">
        <f t="shared" si="303"/>
        <v>-6.8982996659853564E-6</v>
      </c>
      <c r="Y400" s="69">
        <f t="shared" si="303"/>
        <v>-6.8982996659853564E-6</v>
      </c>
      <c r="Z400" s="69">
        <f t="shared" si="303"/>
        <v>-6.8982996659853564E-6</v>
      </c>
      <c r="AA400" s="69">
        <f t="shared" si="303"/>
        <v>-6.8982996659853564E-6</v>
      </c>
      <c r="AB400" s="69">
        <f t="shared" si="303"/>
        <v>-6.8982996659853564E-6</v>
      </c>
      <c r="AC400" s="69">
        <f t="shared" si="303"/>
        <v>-6.8982996659853564E-6</v>
      </c>
    </row>
    <row r="401" spans="1:29" x14ac:dyDescent="0.25">
      <c r="A401" s="30" t="str">
        <f t="shared" si="299"/>
        <v>Opex fix (admin, crew, insurance)</v>
      </c>
      <c r="B401" s="66">
        <f>B359/B370/(B367)</f>
        <v>1.0654632223259673E-3</v>
      </c>
      <c r="C401" s="66">
        <f t="shared" ref="C401:AC401" si="304">C359/C370/(C367)</f>
        <v>1.0654632223259673E-3</v>
      </c>
      <c r="D401" s="66">
        <f t="shared" si="304"/>
        <v>1.0654632223259673E-3</v>
      </c>
      <c r="E401" s="66">
        <f t="shared" si="304"/>
        <v>1.0654632223259673E-3</v>
      </c>
      <c r="F401" s="66">
        <f t="shared" si="304"/>
        <v>1.0654632223259673E-3</v>
      </c>
      <c r="G401" s="66">
        <f t="shared" si="304"/>
        <v>1.0654632223259673E-3</v>
      </c>
      <c r="H401" s="66">
        <f t="shared" si="304"/>
        <v>1.0654632223259673E-3</v>
      </c>
      <c r="I401" s="66">
        <f t="shared" si="304"/>
        <v>1.0654632223259673E-3</v>
      </c>
      <c r="J401" s="66">
        <f t="shared" si="304"/>
        <v>1.0654632223259673E-3</v>
      </c>
      <c r="K401" s="66">
        <f t="shared" si="304"/>
        <v>1.0654632223259673E-3</v>
      </c>
      <c r="L401" s="66">
        <f t="shared" si="304"/>
        <v>1.0654632223259673E-3</v>
      </c>
      <c r="M401" s="66">
        <f t="shared" si="304"/>
        <v>1.0654632223259673E-3</v>
      </c>
      <c r="N401" s="66">
        <f t="shared" si="304"/>
        <v>1.0654632223259673E-3</v>
      </c>
      <c r="O401" s="66">
        <f t="shared" si="304"/>
        <v>1.0654632223259673E-3</v>
      </c>
      <c r="P401" s="66">
        <f t="shared" si="304"/>
        <v>1.0654632223259673E-3</v>
      </c>
      <c r="Q401" s="66">
        <f t="shared" si="304"/>
        <v>1.0654632223259673E-3</v>
      </c>
      <c r="R401" s="66">
        <f t="shared" si="304"/>
        <v>1.0654632223259673E-3</v>
      </c>
      <c r="S401" s="66">
        <f t="shared" si="304"/>
        <v>1.0654632223259673E-3</v>
      </c>
      <c r="T401" s="66">
        <f t="shared" si="304"/>
        <v>1.0654632223259673E-3</v>
      </c>
      <c r="U401" s="66">
        <f t="shared" si="304"/>
        <v>1.0654632223259673E-3</v>
      </c>
      <c r="V401" s="66">
        <f t="shared" si="304"/>
        <v>1.0654632223259673E-3</v>
      </c>
      <c r="W401" s="66">
        <f t="shared" si="304"/>
        <v>1.0654632223259673E-3</v>
      </c>
      <c r="X401" s="66">
        <f t="shared" si="304"/>
        <v>1.0654632223259673E-3</v>
      </c>
      <c r="Y401" s="66">
        <f t="shared" si="304"/>
        <v>1.0654632223259673E-3</v>
      </c>
      <c r="Z401" s="66">
        <f t="shared" si="304"/>
        <v>1.0654632223259673E-3</v>
      </c>
      <c r="AA401" s="66">
        <f t="shared" si="304"/>
        <v>1.0654632223259673E-3</v>
      </c>
      <c r="AB401" s="66">
        <f t="shared" si="304"/>
        <v>1.0654632223259673E-3</v>
      </c>
      <c r="AC401" s="66">
        <f t="shared" si="304"/>
        <v>1.0654632223259673E-3</v>
      </c>
    </row>
    <row r="402" spans="1:29" x14ac:dyDescent="0.25">
      <c r="A402" s="30" t="str">
        <f t="shared" si="299"/>
        <v>Opex maintenance &amp; repair</v>
      </c>
      <c r="B402" s="66">
        <f>B360/B370/(B367)</f>
        <v>4.305425874053325E-4</v>
      </c>
      <c r="C402" s="66">
        <f t="shared" ref="C402:AC402" si="305">C360/C370/(C367)</f>
        <v>4.305425874053325E-4</v>
      </c>
      <c r="D402" s="66">
        <f t="shared" si="305"/>
        <v>4.305425874053325E-4</v>
      </c>
      <c r="E402" s="66">
        <f t="shared" si="305"/>
        <v>4.305425874053325E-4</v>
      </c>
      <c r="F402" s="66">
        <f t="shared" si="305"/>
        <v>4.305425874053325E-4</v>
      </c>
      <c r="G402" s="66">
        <f t="shared" si="305"/>
        <v>4.305425874053325E-4</v>
      </c>
      <c r="H402" s="66">
        <f t="shared" si="305"/>
        <v>4.305425874053325E-4</v>
      </c>
      <c r="I402" s="66">
        <f t="shared" si="305"/>
        <v>4.305425874053325E-4</v>
      </c>
      <c r="J402" s="66">
        <f t="shared" si="305"/>
        <v>4.305425874053325E-4</v>
      </c>
      <c r="K402" s="66">
        <f t="shared" si="305"/>
        <v>4.305425874053325E-4</v>
      </c>
      <c r="L402" s="66">
        <f t="shared" si="305"/>
        <v>4.305425874053325E-4</v>
      </c>
      <c r="M402" s="66">
        <f t="shared" si="305"/>
        <v>4.305425874053325E-4</v>
      </c>
      <c r="N402" s="66">
        <f t="shared" si="305"/>
        <v>4.305425874053325E-4</v>
      </c>
      <c r="O402" s="66">
        <f t="shared" si="305"/>
        <v>4.305425874053325E-4</v>
      </c>
      <c r="P402" s="66">
        <f t="shared" si="305"/>
        <v>4.305425874053325E-4</v>
      </c>
      <c r="Q402" s="66">
        <f t="shared" si="305"/>
        <v>4.305425874053325E-4</v>
      </c>
      <c r="R402" s="66">
        <f t="shared" si="305"/>
        <v>4.305425874053325E-4</v>
      </c>
      <c r="S402" s="66">
        <f t="shared" si="305"/>
        <v>4.305425874053325E-4</v>
      </c>
      <c r="T402" s="66">
        <f t="shared" si="305"/>
        <v>4.305425874053325E-4</v>
      </c>
      <c r="U402" s="66">
        <f t="shared" si="305"/>
        <v>4.305425874053325E-4</v>
      </c>
      <c r="V402" s="66">
        <f t="shared" si="305"/>
        <v>4.305425874053325E-4</v>
      </c>
      <c r="W402" s="66">
        <f t="shared" si="305"/>
        <v>4.305425874053325E-4</v>
      </c>
      <c r="X402" s="66">
        <f t="shared" si="305"/>
        <v>4.305425874053325E-4</v>
      </c>
      <c r="Y402" s="66">
        <f t="shared" si="305"/>
        <v>4.305425874053325E-4</v>
      </c>
      <c r="Z402" s="66">
        <f t="shared" si="305"/>
        <v>4.305425874053325E-4</v>
      </c>
      <c r="AA402" s="66">
        <f t="shared" si="305"/>
        <v>4.305425874053325E-4</v>
      </c>
      <c r="AB402" s="66">
        <f t="shared" si="305"/>
        <v>4.305425874053325E-4</v>
      </c>
      <c r="AC402" s="66">
        <f t="shared" si="305"/>
        <v>4.305425874053325E-4</v>
      </c>
    </row>
    <row r="403" spans="1:29" x14ac:dyDescent="0.25">
      <c r="A403" s="30" t="str">
        <f t="shared" si="299"/>
        <v>Opex var (mode-fees)</v>
      </c>
      <c r="B403" s="66">
        <f>B361*B370/B370/(B367)</f>
        <v>8.6011184229469056E-5</v>
      </c>
      <c r="C403" s="66">
        <f t="shared" ref="C403:AC403" si="306">C361*C370/C370/(C367)</f>
        <v>8.6011184229469056E-5</v>
      </c>
      <c r="D403" s="66">
        <f t="shared" si="306"/>
        <v>8.6011184229469056E-5</v>
      </c>
      <c r="E403" s="66">
        <f t="shared" si="306"/>
        <v>8.6011184229469056E-5</v>
      </c>
      <c r="F403" s="66">
        <f t="shared" si="306"/>
        <v>8.6011184229469056E-5</v>
      </c>
      <c r="G403" s="66">
        <f t="shared" si="306"/>
        <v>8.6011184229469056E-5</v>
      </c>
      <c r="H403" s="66">
        <f t="shared" si="306"/>
        <v>8.6011184229469056E-5</v>
      </c>
      <c r="I403" s="66">
        <f t="shared" si="306"/>
        <v>8.6011184229469056E-5</v>
      </c>
      <c r="J403" s="66">
        <f t="shared" si="306"/>
        <v>8.6011184229469056E-5</v>
      </c>
      <c r="K403" s="66">
        <f t="shared" si="306"/>
        <v>8.6011184229469056E-5</v>
      </c>
      <c r="L403" s="66">
        <f t="shared" si="306"/>
        <v>8.6011184229469056E-5</v>
      </c>
      <c r="M403" s="66">
        <f t="shared" si="306"/>
        <v>8.6011184229469056E-5</v>
      </c>
      <c r="N403" s="66">
        <f t="shared" si="306"/>
        <v>8.6011184229469056E-5</v>
      </c>
      <c r="O403" s="66">
        <f t="shared" si="306"/>
        <v>8.6011184229469056E-5</v>
      </c>
      <c r="P403" s="66">
        <f t="shared" si="306"/>
        <v>8.6011184229469056E-5</v>
      </c>
      <c r="Q403" s="66">
        <f t="shared" si="306"/>
        <v>8.6011184229469056E-5</v>
      </c>
      <c r="R403" s="66">
        <f t="shared" si="306"/>
        <v>8.6011184229469056E-5</v>
      </c>
      <c r="S403" s="66">
        <f t="shared" si="306"/>
        <v>8.6011184229469056E-5</v>
      </c>
      <c r="T403" s="66">
        <f t="shared" si="306"/>
        <v>8.6011184229469056E-5</v>
      </c>
      <c r="U403" s="66">
        <f t="shared" si="306"/>
        <v>8.6011184229469056E-5</v>
      </c>
      <c r="V403" s="66">
        <f t="shared" si="306"/>
        <v>8.6011184229469056E-5</v>
      </c>
      <c r="W403" s="66">
        <f t="shared" si="306"/>
        <v>8.6011184229469056E-5</v>
      </c>
      <c r="X403" s="66">
        <f t="shared" si="306"/>
        <v>8.6011184229469056E-5</v>
      </c>
      <c r="Y403" s="66">
        <f t="shared" si="306"/>
        <v>8.6011184229469056E-5</v>
      </c>
      <c r="Z403" s="66">
        <f t="shared" si="306"/>
        <v>8.6011184229469056E-5</v>
      </c>
      <c r="AA403" s="66">
        <f t="shared" si="306"/>
        <v>8.6011184229469056E-5</v>
      </c>
      <c r="AB403" s="66">
        <f t="shared" si="306"/>
        <v>8.6011184229469056E-5</v>
      </c>
      <c r="AC403" s="66">
        <f t="shared" si="306"/>
        <v>8.6011184229469056E-5</v>
      </c>
    </row>
    <row r="404" spans="1:29" x14ac:dyDescent="0.25">
      <c r="A404" s="30" t="str">
        <f t="shared" si="299"/>
        <v>Fuel Cost</v>
      </c>
      <c r="B404" s="66">
        <f>B362*B363*B370/B370/(B367)</f>
        <v>2.6447470892304818E-2</v>
      </c>
      <c r="C404" s="66">
        <f t="shared" ref="C404:AC404" si="307">C362*C363*C370/C370/(C367)</f>
        <v>2.6426908566753161E-2</v>
      </c>
      <c r="D404" s="66">
        <f t="shared" si="307"/>
        <v>2.6397478557982218E-2</v>
      </c>
      <c r="E404" s="66">
        <f t="shared" si="307"/>
        <v>2.6355386077260078E-2</v>
      </c>
      <c r="F404" s="66">
        <f t="shared" si="307"/>
        <v>2.6295245467607312E-2</v>
      </c>
      <c r="G404" s="66">
        <f t="shared" si="307"/>
        <v>2.6209450205638828E-2</v>
      </c>
      <c r="H404" s="66">
        <f t="shared" si="307"/>
        <v>2.6087334634489406E-2</v>
      </c>
      <c r="I404" s="66">
        <f t="shared" si="307"/>
        <v>2.5914105335127887E-2</v>
      </c>
      <c r="J404" s="66">
        <f t="shared" si="307"/>
        <v>2.5669577211867009E-2</v>
      </c>
      <c r="K404" s="66">
        <f t="shared" si="307"/>
        <v>2.5326886475952576E-2</v>
      </c>
      <c r="L404" s="66">
        <f t="shared" si="307"/>
        <v>2.4851629900758964E-2</v>
      </c>
      <c r="M404" s="66">
        <f t="shared" si="307"/>
        <v>2.4202354741507264E-2</v>
      </c>
      <c r="N404" s="66">
        <f t="shared" si="307"/>
        <v>2.3333958242089507E-2</v>
      </c>
      <c r="O404" s="66">
        <f t="shared" si="307"/>
        <v>2.2205989369190961E-2</v>
      </c>
      <c r="P404" s="66">
        <f t="shared" si="307"/>
        <v>2.079709880546295E-2</v>
      </c>
      <c r="Q404" s="66">
        <f t="shared" si="307"/>
        <v>1.9123532981653774E-2</v>
      </c>
      <c r="R404" s="66">
        <f t="shared" si="307"/>
        <v>1.7253532537418889E-2</v>
      </c>
      <c r="S404" s="66">
        <f t="shared" si="307"/>
        <v>1.530520591707072E-2</v>
      </c>
      <c r="T404" s="66">
        <f t="shared" si="307"/>
        <v>1.342096578561215E-2</v>
      </c>
      <c r="U404" s="66">
        <f t="shared" si="307"/>
        <v>1.1727867879060591E-2</v>
      </c>
      <c r="V404" s="66">
        <f t="shared" si="307"/>
        <v>1.0305580567023331E-2</v>
      </c>
      <c r="W404" s="66">
        <f t="shared" si="307"/>
        <v>9.1775845387704353E-3</v>
      </c>
      <c r="X404" s="66">
        <f t="shared" si="307"/>
        <v>8.323455015144551E-3</v>
      </c>
      <c r="Y404" s="66">
        <f t="shared" si="307"/>
        <v>7.6992343221792357E-3</v>
      </c>
      <c r="Z404" s="66">
        <f t="shared" si="307"/>
        <v>7.2548128498131879E-3</v>
      </c>
      <c r="AA404" s="66">
        <f t="shared" si="307"/>
        <v>6.9442769569968699E-3</v>
      </c>
      <c r="AB404" s="66">
        <f t="shared" si="307"/>
        <v>6.7301292213014213E-3</v>
      </c>
      <c r="AC404" s="66">
        <f t="shared" si="307"/>
        <v>6.5837900060073855E-3</v>
      </c>
    </row>
    <row r="405" spans="1:29" x14ac:dyDescent="0.25">
      <c r="A405" s="59" t="str">
        <f>A368</f>
        <v>Market failure (av. utilization)</v>
      </c>
      <c r="B405" s="66">
        <f t="shared" ref="B405:AC405" si="308">B394/B368-B394/B367</f>
        <v>2.8230262283591111E-2</v>
      </c>
      <c r="C405" s="66">
        <f t="shared" si="308"/>
        <v>2.8210189879472859E-2</v>
      </c>
      <c r="D405" s="66">
        <f t="shared" si="308"/>
        <v>2.8181461005762201E-2</v>
      </c>
      <c r="E405" s="66">
        <f t="shared" si="308"/>
        <v>2.8140371186620973E-2</v>
      </c>
      <c r="F405" s="66">
        <f t="shared" si="308"/>
        <v>2.8081662863048307E-2</v>
      </c>
      <c r="G405" s="66">
        <f t="shared" si="308"/>
        <v>2.7997910277554567E-2</v>
      </c>
      <c r="H405" s="66">
        <f t="shared" si="308"/>
        <v>2.7878700922758962E-2</v>
      </c>
      <c r="I405" s="66">
        <f t="shared" si="308"/>
        <v>2.7709591865138536E-2</v>
      </c>
      <c r="J405" s="66">
        <f t="shared" si="308"/>
        <v>2.7470874960781544E-2</v>
      </c>
      <c r="K405" s="66">
        <f t="shared" si="308"/>
        <v>2.7136318665973276E-2</v>
      </c>
      <c r="L405" s="66">
        <f t="shared" si="308"/>
        <v>2.6672324546288581E-2</v>
      </c>
      <c r="M405" s="66">
        <f t="shared" si="308"/>
        <v>2.6038400230408137E-2</v>
      </c>
      <c r="N405" s="66">
        <f t="shared" si="308"/>
        <v>2.51904704924494E-2</v>
      </c>
      <c r="O405" s="66">
        <f t="shared" si="308"/>
        <v>2.4088973547774877E-2</v>
      </c>
      <c r="P405" s="66">
        <f t="shared" si="308"/>
        <v>2.2712965174673007E-2</v>
      </c>
      <c r="Q405" s="66">
        <f t="shared" si="308"/>
        <v>2.1078187921596301E-2</v>
      </c>
      <c r="R405" s="66">
        <f t="shared" si="308"/>
        <v>1.9251169210532881E-2</v>
      </c>
      <c r="S405" s="66">
        <f t="shared" si="308"/>
        <v>1.7347205477535904E-2</v>
      </c>
      <c r="T405" s="66">
        <f t="shared" si="308"/>
        <v>1.5505445565950817E-2</v>
      </c>
      <c r="U405" s="66">
        <f t="shared" si="308"/>
        <v>1.3850149075219514E-2</v>
      </c>
      <c r="V405" s="66">
        <f t="shared" si="308"/>
        <v>1.245933641471206E-2</v>
      </c>
      <c r="W405" s="66">
        <f t="shared" si="308"/>
        <v>1.1356114518427621E-2</v>
      </c>
      <c r="X405" s="66">
        <f t="shared" si="308"/>
        <v>1.0520630658618017E-2</v>
      </c>
      <c r="Y405" s="66">
        <f t="shared" si="308"/>
        <v>9.9099735530327887E-3</v>
      </c>
      <c r="Z405" s="66">
        <f t="shared" si="308"/>
        <v>9.4751758379447021E-3</v>
      </c>
      <c r="AA405" s="66">
        <f t="shared" si="308"/>
        <v>9.1713479962841973E-3</v>
      </c>
      <c r="AB405" s="66">
        <f t="shared" si="308"/>
        <v>8.9618182243535894E-3</v>
      </c>
      <c r="AC405" s="66">
        <f t="shared" si="308"/>
        <v>8.8186309685844844E-3</v>
      </c>
    </row>
    <row r="406" spans="1:29" x14ac:dyDescent="0.25">
      <c r="A406" s="59" t="str">
        <f>A369</f>
        <v>Payload loss (fuel)</v>
      </c>
      <c r="B406" s="66">
        <f>B394/(B367-B369)-B394/B367</f>
        <v>1.224271578625126E-3</v>
      </c>
      <c r="C406" s="66">
        <f t="shared" ref="C406:AC406" si="309">C394/(C367-C369)-C394/C367</f>
        <v>1.223401091711835E-3</v>
      </c>
      <c r="D406" s="66">
        <f t="shared" si="309"/>
        <v>1.2221551966784643E-3</v>
      </c>
      <c r="E406" s="66">
        <f t="shared" si="309"/>
        <v>1.2203732402361125E-3</v>
      </c>
      <c r="F406" s="66">
        <f t="shared" si="309"/>
        <v>1.2178272159995458E-3</v>
      </c>
      <c r="G406" s="66">
        <f t="shared" si="309"/>
        <v>1.2141950885674151E-3</v>
      </c>
      <c r="H406" s="66">
        <f t="shared" si="309"/>
        <v>1.2090252951196499E-3</v>
      </c>
      <c r="I406" s="66">
        <f t="shared" si="309"/>
        <v>1.2016914839473349E-3</v>
      </c>
      <c r="J406" s="66">
        <f t="shared" si="309"/>
        <v>1.1913389651359331E-3</v>
      </c>
      <c r="K406" s="66">
        <f t="shared" si="309"/>
        <v>1.1768301462284324E-3</v>
      </c>
      <c r="L406" s="66">
        <f t="shared" si="309"/>
        <v>1.1567079522625152E-3</v>
      </c>
      <c r="M406" s="66">
        <f t="shared" si="309"/>
        <v>1.1292163365228015E-3</v>
      </c>
      <c r="N406" s="66">
        <f t="shared" si="309"/>
        <v>1.0924438733970372E-3</v>
      </c>
      <c r="O406" s="66">
        <f t="shared" si="309"/>
        <v>1.0446748732453395E-3</v>
      </c>
      <c r="P406" s="66">
        <f t="shared" si="309"/>
        <v>9.8500104073837025E-4</v>
      </c>
      <c r="Q406" s="66">
        <f t="shared" si="309"/>
        <v>9.141050884365759E-4</v>
      </c>
      <c r="R406" s="66">
        <f t="shared" si="309"/>
        <v>8.3487213413025244E-4</v>
      </c>
      <c r="S406" s="66">
        <f t="shared" si="309"/>
        <v>7.523022783625273E-4</v>
      </c>
      <c r="T406" s="66">
        <f t="shared" si="309"/>
        <v>6.7243003729888784E-4</v>
      </c>
      <c r="U406" s="66">
        <f t="shared" si="309"/>
        <v>6.0064422009880464E-4</v>
      </c>
      <c r="V406" s="66">
        <f t="shared" si="309"/>
        <v>5.403283649237367E-4</v>
      </c>
      <c r="W406" s="66">
        <f t="shared" si="309"/>
        <v>4.9248455819711663E-4</v>
      </c>
      <c r="X406" s="66">
        <f t="shared" si="309"/>
        <v>4.5625183978700509E-4</v>
      </c>
      <c r="Y406" s="66">
        <f t="shared" si="309"/>
        <v>4.2976926122846246E-4</v>
      </c>
      <c r="Z406" s="66">
        <f t="shared" si="309"/>
        <v>4.1091323787005238E-4</v>
      </c>
      <c r="AA406" s="66">
        <f t="shared" si="309"/>
        <v>3.9773703045110041E-4</v>
      </c>
      <c r="AB406" s="66">
        <f t="shared" si="309"/>
        <v>3.8865028013778356E-4</v>
      </c>
      <c r="AC406" s="66">
        <f t="shared" si="309"/>
        <v>3.8244062873963279E-4</v>
      </c>
    </row>
    <row r="407" spans="1:29" ht="15.75" thickBot="1" x14ac:dyDescent="0.3">
      <c r="A407" s="59" t="str">
        <f>A344</f>
        <v>Emission Cost</v>
      </c>
      <c r="B407" s="68">
        <f>B364*B370/B370/(B367)</f>
        <v>0</v>
      </c>
      <c r="C407" s="68">
        <f t="shared" ref="C407:AC407" si="310">C364*C370/C370/(C367)</f>
        <v>0</v>
      </c>
      <c r="D407" s="68">
        <f t="shared" si="310"/>
        <v>0</v>
      </c>
      <c r="E407" s="68">
        <f t="shared" si="310"/>
        <v>0</v>
      </c>
      <c r="F407" s="68">
        <f t="shared" si="310"/>
        <v>0</v>
      </c>
      <c r="G407" s="68">
        <f t="shared" si="310"/>
        <v>0</v>
      </c>
      <c r="H407" s="68">
        <f t="shared" si="310"/>
        <v>0</v>
      </c>
      <c r="I407" s="68">
        <f t="shared" si="310"/>
        <v>0</v>
      </c>
      <c r="J407" s="68">
        <f t="shared" si="310"/>
        <v>0</v>
      </c>
      <c r="K407" s="68">
        <f t="shared" si="310"/>
        <v>0</v>
      </c>
      <c r="L407" s="68">
        <f t="shared" si="310"/>
        <v>0</v>
      </c>
      <c r="M407" s="68">
        <f t="shared" si="310"/>
        <v>0</v>
      </c>
      <c r="N407" s="68">
        <f t="shared" si="310"/>
        <v>0</v>
      </c>
      <c r="O407" s="68">
        <f t="shared" si="310"/>
        <v>0</v>
      </c>
      <c r="P407" s="68">
        <f t="shared" si="310"/>
        <v>0</v>
      </c>
      <c r="Q407" s="68">
        <f t="shared" si="310"/>
        <v>0</v>
      </c>
      <c r="R407" s="68">
        <f t="shared" si="310"/>
        <v>0</v>
      </c>
      <c r="S407" s="68">
        <f t="shared" si="310"/>
        <v>0</v>
      </c>
      <c r="T407" s="68">
        <f t="shared" si="310"/>
        <v>0</v>
      </c>
      <c r="U407" s="68">
        <f t="shared" si="310"/>
        <v>0</v>
      </c>
      <c r="V407" s="68">
        <f t="shared" si="310"/>
        <v>0</v>
      </c>
      <c r="W407" s="68">
        <f t="shared" si="310"/>
        <v>0</v>
      </c>
      <c r="X407" s="68">
        <f t="shared" si="310"/>
        <v>0</v>
      </c>
      <c r="Y407" s="68">
        <f t="shared" si="310"/>
        <v>0</v>
      </c>
      <c r="Z407" s="68">
        <f t="shared" si="310"/>
        <v>0</v>
      </c>
      <c r="AA407" s="68">
        <f t="shared" si="310"/>
        <v>0</v>
      </c>
      <c r="AB407" s="68">
        <f t="shared" si="310"/>
        <v>0</v>
      </c>
      <c r="AC407" s="68">
        <f t="shared" si="310"/>
        <v>0</v>
      </c>
    </row>
    <row r="408" spans="1:29" ht="15.75" thickBot="1" x14ac:dyDescent="0.3">
      <c r="A408" s="31" t="s">
        <v>210</v>
      </c>
      <c r="B408" s="67">
        <f>B397+B398+B399+B400+B401+B402+B403+B404+B405+B406+B407</f>
        <v>5.8823255149887267E-2</v>
      </c>
      <c r="C408" s="67">
        <f t="shared" ref="C408:AC408" si="311">C397+C398+C399+C400+C401+C402+C403+C404+C405+C406+C407</f>
        <v>5.8781420572936713E-2</v>
      </c>
      <c r="D408" s="67">
        <f t="shared" si="311"/>
        <v>5.87215443233918E-2</v>
      </c>
      <c r="E408" s="67">
        <f t="shared" si="311"/>
        <v>5.8635905593191845E-2</v>
      </c>
      <c r="F408" s="67">
        <f t="shared" si="311"/>
        <v>5.8513546663704938E-2</v>
      </c>
      <c r="G408" s="67">
        <f t="shared" si="311"/>
        <v>5.833899089240803E-2</v>
      </c>
      <c r="H408" s="67">
        <f t="shared" si="311"/>
        <v>5.8090536701418213E-2</v>
      </c>
      <c r="I408" s="67">
        <f t="shared" si="311"/>
        <v>5.7738082364489934E-2</v>
      </c>
      <c r="J408" s="67">
        <f t="shared" si="311"/>
        <v>5.7240552489847926E-2</v>
      </c>
      <c r="K408" s="67">
        <f t="shared" si="311"/>
        <v>5.6543275722352127E-2</v>
      </c>
      <c r="L408" s="67">
        <f t="shared" si="311"/>
        <v>5.5576226753519475E-2</v>
      </c>
      <c r="M408" s="67">
        <f t="shared" si="311"/>
        <v>5.425501204414622E-2</v>
      </c>
      <c r="N408" s="67">
        <f t="shared" si="311"/>
        <v>5.2487770728043434E-2</v>
      </c>
      <c r="O408" s="67">
        <f t="shared" si="311"/>
        <v>5.0192048779576386E-2</v>
      </c>
      <c r="P408" s="67">
        <f t="shared" si="311"/>
        <v>4.7324194593800294E-2</v>
      </c>
      <c r="Q408" s="67">
        <f t="shared" si="311"/>
        <v>4.3917018533178691E-2</v>
      </c>
      <c r="R408" s="67">
        <f t="shared" si="311"/>
        <v>4.0109175964457219E-2</v>
      </c>
      <c r="S408" s="67">
        <f t="shared" si="311"/>
        <v>3.61409658372671E-2</v>
      </c>
      <c r="T408" s="67">
        <f t="shared" si="311"/>
        <v>3.2302399899091033E-2</v>
      </c>
      <c r="U408" s="67">
        <f t="shared" si="311"/>
        <v>2.8852457978357678E-2</v>
      </c>
      <c r="V408" s="67">
        <f t="shared" si="311"/>
        <v>2.595374893847352E-2</v>
      </c>
      <c r="W408" s="67">
        <f t="shared" si="311"/>
        <v>2.3654431874023558E-2</v>
      </c>
      <c r="X408" s="67">
        <f t="shared" si="311"/>
        <v>2.1913130053961189E-2</v>
      </c>
      <c r="Y408" s="67">
        <f t="shared" si="311"/>
        <v>2.0640408484412388E-2</v>
      </c>
      <c r="Z408" s="67">
        <f t="shared" si="311"/>
        <v>1.9734210185364E-2</v>
      </c>
      <c r="AA408" s="67">
        <f t="shared" si="311"/>
        <v>1.910097715822974E-2</v>
      </c>
      <c r="AB408" s="67">
        <f t="shared" si="311"/>
        <v>1.8664278628466202E-2</v>
      </c>
      <c r="AC408" s="67">
        <f t="shared" si="311"/>
        <v>1.836585008774335E-2</v>
      </c>
    </row>
    <row r="410" spans="1:29" x14ac:dyDescent="0.25">
      <c r="B410" s="40"/>
    </row>
  </sheetData>
  <conditionalFormatting sqref="Q11:AR20 Q22:AR27">
    <cfRule type="colorScale" priority="40">
      <colorScale>
        <cfvo type="min"/>
        <cfvo type="max"/>
        <color rgb="FFFF7128"/>
        <color rgb="FFFFEF9C"/>
      </colorScale>
    </cfRule>
    <cfRule type="colorScale" priority="36">
      <colorScale>
        <cfvo type="min"/>
        <cfvo type="max"/>
        <color rgb="FFFF7128"/>
        <color rgb="FFFFEF9C"/>
      </colorScale>
    </cfRule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1:AR21">
    <cfRule type="colorScale" priority="16">
      <colorScale>
        <cfvo type="min"/>
        <cfvo type="max"/>
        <color rgb="FFFF7128"/>
        <color rgb="FFFFEF9C"/>
      </colorScale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0">
      <colorScale>
        <cfvo type="min"/>
        <cfvo type="max"/>
        <color rgb="FFFF7128"/>
        <color rgb="FFFFEF9C"/>
      </colorScale>
    </cfRule>
  </conditionalFormatting>
  <conditionalFormatting sqref="Q117:AR126 Q128:AR133">
    <cfRule type="colorScale" priority="31">
      <colorScale>
        <cfvo type="min"/>
        <cfvo type="max"/>
        <color rgb="FFFF7128"/>
        <color rgb="FFFFEF9C"/>
      </colorScale>
    </cfRule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5">
      <colorScale>
        <cfvo type="min"/>
        <cfvo type="max"/>
        <color rgb="FFFF7128"/>
        <color rgb="FFFFEF9C"/>
      </colorScale>
    </cfRule>
  </conditionalFormatting>
  <conditionalFormatting sqref="Q127:AR127">
    <cfRule type="colorScale" priority="11">
      <colorScale>
        <cfvo type="min"/>
        <cfvo type="max"/>
        <color rgb="FFFF7128"/>
        <color rgb="FFFFEF9C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">
      <colorScale>
        <cfvo type="min"/>
        <cfvo type="max"/>
        <color rgb="FFFF7128"/>
        <color rgb="FFFFEF9C"/>
      </colorScale>
    </cfRule>
  </conditionalFormatting>
  <conditionalFormatting sqref="Q225:AR234 Q236:AR241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6">
      <colorScale>
        <cfvo type="min"/>
        <cfvo type="max"/>
        <color rgb="FFFF7128"/>
        <color rgb="FFFFEF9C"/>
      </colorScale>
    </cfRule>
    <cfRule type="colorScale" priority="30">
      <colorScale>
        <cfvo type="min"/>
        <cfvo type="max"/>
        <color rgb="FFFF7128"/>
        <color rgb="FFFFEF9C"/>
      </colorScale>
    </cfRule>
  </conditionalFormatting>
  <conditionalFormatting sqref="Q235:AR235">
    <cfRule type="colorScale" priority="6">
      <colorScale>
        <cfvo type="min"/>
        <cfvo type="max"/>
        <color rgb="FFFF7128"/>
        <color rgb="FFFFEF9C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max"/>
        <color rgb="FFFF7128"/>
        <color rgb="FFFFEF9C"/>
      </colorScale>
    </cfRule>
  </conditionalFormatting>
  <conditionalFormatting sqref="Q334:AR343 Q345:AR350">
    <cfRule type="colorScale" priority="21">
      <colorScale>
        <cfvo type="min"/>
        <cfvo type="max"/>
        <color rgb="FFFF7128"/>
        <color rgb="FFFFEF9C"/>
      </colorScale>
    </cfRule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5">
      <colorScale>
        <cfvo type="min"/>
        <cfvo type="max"/>
        <color rgb="FFFF7128"/>
        <color rgb="FFFFEF9C"/>
      </colorScale>
    </cfRule>
  </conditionalFormatting>
  <conditionalFormatting sqref="Q344:AR344">
    <cfRule type="colorScale" priority="3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">
      <colorScale>
        <cfvo type="min"/>
        <cfvo type="max"/>
        <color rgb="FFFF7128"/>
        <color rgb="FFFFEF9C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6A5DE-5CE7-4758-A70C-0ACAB4BA465C}">
  <sheetPr codeName="Sheet16">
    <tabColor theme="9"/>
  </sheetPr>
  <dimension ref="A1:AR82"/>
  <sheetViews>
    <sheetView zoomScale="80" zoomScaleNormal="80" workbookViewId="0">
      <selection activeCell="AF54" sqref="AF54"/>
    </sheetView>
  </sheetViews>
  <sheetFormatPr defaultColWidth="9.140625" defaultRowHeight="15" x14ac:dyDescent="0.25"/>
  <cols>
    <col min="1" max="1" width="38.7109375" style="4" customWidth="1"/>
    <col min="2" max="4" width="14.85546875" style="4" bestFit="1" customWidth="1"/>
    <col min="5" max="5" width="28" style="4" bestFit="1" customWidth="1"/>
    <col min="6" max="11" width="14.85546875" style="4" bestFit="1" customWidth="1"/>
    <col min="12" max="12" width="24.42578125" style="4" bestFit="1" customWidth="1"/>
    <col min="13" max="29" width="14.85546875" style="4" bestFit="1" customWidth="1"/>
    <col min="30" max="44" width="13.7109375" style="4" bestFit="1" customWidth="1"/>
    <col min="45" max="16384" width="9.140625" style="4"/>
  </cols>
  <sheetData>
    <row r="1" spans="1:44" s="3" customFormat="1" ht="21" x14ac:dyDescent="0.35">
      <c r="A1" s="2" t="s">
        <v>211</v>
      </c>
    </row>
    <row r="2" spans="1:44" s="3" customFormat="1" ht="21" x14ac:dyDescent="0.35">
      <c r="A2" s="2"/>
    </row>
    <row r="3" spans="1:44" x14ac:dyDescent="0.25">
      <c r="A3" s="33" t="s">
        <v>195</v>
      </c>
    </row>
    <row r="4" spans="1:44" x14ac:dyDescent="0.25">
      <c r="A4" s="33" t="s">
        <v>196</v>
      </c>
    </row>
    <row r="5" spans="1:44" ht="15.75" thickBot="1" x14ac:dyDescent="0.3">
      <c r="A5" s="34" t="s">
        <v>197</v>
      </c>
      <c r="B5" s="34"/>
    </row>
    <row r="6" spans="1:44" ht="15.75" thickBot="1" x14ac:dyDescent="0.3">
      <c r="A6" s="39" t="s">
        <v>198</v>
      </c>
      <c r="B6" s="35"/>
    </row>
    <row r="7" spans="1:44" ht="15.75" thickBot="1" x14ac:dyDescent="0.3">
      <c r="A7" s="38" t="s">
        <v>199</v>
      </c>
      <c r="B7" s="36"/>
    </row>
    <row r="8" spans="1:44" ht="15.75" thickBot="1" x14ac:dyDescent="0.3"/>
    <row r="9" spans="1:44" x14ac:dyDescent="0.25">
      <c r="A9" s="5" t="s">
        <v>200</v>
      </c>
      <c r="B9" s="6">
        <v>2023</v>
      </c>
      <c r="C9" s="6">
        <v>2050</v>
      </c>
      <c r="D9" s="7"/>
      <c r="E9" s="5" t="s">
        <v>201</v>
      </c>
      <c r="F9" s="8"/>
      <c r="G9" s="8"/>
      <c r="H9" s="8"/>
      <c r="I9" s="8"/>
      <c r="J9" s="8"/>
      <c r="K9" s="9"/>
      <c r="L9" s="10" t="s">
        <v>2</v>
      </c>
      <c r="M9" s="11"/>
      <c r="N9" s="11"/>
      <c r="O9" s="11"/>
      <c r="P9" s="12"/>
      <c r="Q9" s="13">
        <v>0</v>
      </c>
      <c r="R9" s="13">
        <v>1</v>
      </c>
      <c r="S9" s="13">
        <v>2</v>
      </c>
      <c r="T9" s="13">
        <v>3</v>
      </c>
      <c r="U9" s="13">
        <v>4</v>
      </c>
      <c r="V9" s="13">
        <v>5</v>
      </c>
      <c r="W9" s="13">
        <v>6</v>
      </c>
      <c r="X9" s="13">
        <v>7</v>
      </c>
      <c r="Y9" s="13">
        <v>8</v>
      </c>
      <c r="Z9" s="13">
        <v>9</v>
      </c>
      <c r="AA9" s="13">
        <v>10</v>
      </c>
      <c r="AB9" s="13">
        <v>11</v>
      </c>
      <c r="AC9" s="13">
        <v>12</v>
      </c>
      <c r="AD9" s="13">
        <v>13</v>
      </c>
      <c r="AE9" s="13">
        <v>14</v>
      </c>
      <c r="AF9" s="13">
        <v>15</v>
      </c>
      <c r="AG9" s="13">
        <v>16</v>
      </c>
      <c r="AH9" s="13">
        <v>17</v>
      </c>
      <c r="AI9" s="13">
        <v>18</v>
      </c>
      <c r="AJ9" s="13">
        <v>19</v>
      </c>
      <c r="AK9" s="13">
        <v>20</v>
      </c>
      <c r="AL9" s="13">
        <v>21</v>
      </c>
      <c r="AM9" s="13">
        <v>22</v>
      </c>
      <c r="AN9" s="13">
        <v>23</v>
      </c>
      <c r="AO9" s="13">
        <v>24</v>
      </c>
      <c r="AP9" s="13">
        <v>25</v>
      </c>
      <c r="AQ9" s="13">
        <v>26</v>
      </c>
      <c r="AR9" s="14">
        <v>27</v>
      </c>
    </row>
    <row r="10" spans="1:44" ht="15.75" thickBot="1" x14ac:dyDescent="0.3">
      <c r="A10" s="15"/>
      <c r="B10" s="3" t="s">
        <v>202</v>
      </c>
      <c r="C10" s="3" t="s">
        <v>203</v>
      </c>
      <c r="D10" s="16" t="s">
        <v>5</v>
      </c>
      <c r="E10" s="17"/>
      <c r="F10" s="18"/>
      <c r="G10" s="18"/>
      <c r="H10" s="18"/>
      <c r="I10" s="18"/>
      <c r="J10" s="18"/>
      <c r="K10" s="19"/>
      <c r="L10" s="20" t="s">
        <v>8</v>
      </c>
      <c r="M10" s="20" t="s">
        <v>204</v>
      </c>
      <c r="N10" s="20" t="s">
        <v>205</v>
      </c>
      <c r="O10" s="20" t="s">
        <v>9</v>
      </c>
      <c r="P10" s="21" t="s">
        <v>10</v>
      </c>
      <c r="Q10" s="22">
        <v>2023</v>
      </c>
      <c r="R10" s="22">
        <v>2024</v>
      </c>
      <c r="S10" s="22">
        <v>2025</v>
      </c>
      <c r="T10" s="22">
        <v>2026</v>
      </c>
      <c r="U10" s="22">
        <v>2027</v>
      </c>
      <c r="V10" s="22">
        <v>2028</v>
      </c>
      <c r="W10" s="22">
        <v>2029</v>
      </c>
      <c r="X10" s="22">
        <v>2030</v>
      </c>
      <c r="Y10" s="22">
        <v>2031</v>
      </c>
      <c r="Z10" s="22">
        <v>2032</v>
      </c>
      <c r="AA10" s="22">
        <v>2033</v>
      </c>
      <c r="AB10" s="22">
        <v>2034</v>
      </c>
      <c r="AC10" s="22">
        <v>2035</v>
      </c>
      <c r="AD10" s="22">
        <v>2036</v>
      </c>
      <c r="AE10" s="22">
        <v>2037</v>
      </c>
      <c r="AF10" s="22">
        <v>2038</v>
      </c>
      <c r="AG10" s="22">
        <v>2039</v>
      </c>
      <c r="AH10" s="22">
        <v>2040</v>
      </c>
      <c r="AI10" s="22">
        <v>2041</v>
      </c>
      <c r="AJ10" s="22">
        <v>2042</v>
      </c>
      <c r="AK10" s="22">
        <v>2043</v>
      </c>
      <c r="AL10" s="22">
        <v>2044</v>
      </c>
      <c r="AM10" s="22">
        <v>2045</v>
      </c>
      <c r="AN10" s="22">
        <v>2046</v>
      </c>
      <c r="AO10" s="22">
        <v>2047</v>
      </c>
      <c r="AP10" s="22">
        <v>2048</v>
      </c>
      <c r="AQ10" s="22">
        <v>2049</v>
      </c>
      <c r="AR10" s="23">
        <v>2050</v>
      </c>
    </row>
    <row r="11" spans="1:44" x14ac:dyDescent="0.25">
      <c r="A11" s="24" t="s">
        <v>18</v>
      </c>
      <c r="B11" s="41">
        <v>100000</v>
      </c>
      <c r="C11" s="42">
        <v>100000</v>
      </c>
      <c r="D11" s="1" t="s">
        <v>15</v>
      </c>
      <c r="L11" s="51">
        <v>7</v>
      </c>
      <c r="M11" s="52">
        <v>0</v>
      </c>
      <c r="N11" s="52">
        <v>1</v>
      </c>
      <c r="O11" s="52">
        <v>0.8</v>
      </c>
      <c r="P11" s="53">
        <v>0.8</v>
      </c>
      <c r="Q11" s="4">
        <f t="shared" ref="Q11:AF11" si="0">$N11+($M11-$N11)*((1/(1+EXP(-$P11*(Q$9-$L11)))^$O11))</f>
        <v>0.98870000318069773</v>
      </c>
      <c r="R11" s="4">
        <f t="shared" si="0"/>
        <v>0.97864686803622136</v>
      </c>
      <c r="S11" s="4">
        <f t="shared" si="0"/>
        <v>0.95982538467280665</v>
      </c>
      <c r="T11" s="4">
        <f t="shared" si="0"/>
        <v>0.92512705484006208</v>
      </c>
      <c r="U11" s="4">
        <f t="shared" si="0"/>
        <v>0.86323195930299401</v>
      </c>
      <c r="V11" s="4">
        <f t="shared" si="0"/>
        <v>0.76000101689477173</v>
      </c>
      <c r="W11" s="4">
        <f t="shared" si="0"/>
        <v>0.60815171131295576</v>
      </c>
      <c r="X11" s="4">
        <f t="shared" si="0"/>
        <v>0.42565082250148245</v>
      </c>
      <c r="Y11" s="4">
        <f t="shared" si="0"/>
        <v>0.25686721291665371</v>
      </c>
      <c r="Z11" s="4">
        <f t="shared" si="0"/>
        <v>0.13681012326750519</v>
      </c>
      <c r="AA11" s="4">
        <f t="shared" si="0"/>
        <v>6.7110874479454963E-2</v>
      </c>
      <c r="AB11" s="4">
        <f t="shared" si="0"/>
        <v>3.1457259534366733E-2</v>
      </c>
      <c r="AC11" s="4">
        <f t="shared" si="0"/>
        <v>1.4415036328376152E-2</v>
      </c>
      <c r="AD11" s="4">
        <f t="shared" si="0"/>
        <v>6.5354046097677587E-3</v>
      </c>
      <c r="AE11" s="4">
        <f t="shared" si="0"/>
        <v>2.9484794129613912E-3</v>
      </c>
      <c r="AF11" s="4">
        <f t="shared" si="0"/>
        <v>1.3272611400154677E-3</v>
      </c>
      <c r="AG11" s="4">
        <f t="shared" ref="AG11:AR11" si="1">$N11+($M11-$N11)*((1/(1+EXP(-$P11*(AG$9-$L11)))^$O11))</f>
        <v>5.9686760508315118E-4</v>
      </c>
      <c r="AH11" s="4">
        <f t="shared" si="1"/>
        <v>2.6828910235687786E-4</v>
      </c>
      <c r="AI11" s="4">
        <f t="shared" si="1"/>
        <v>1.2057010364630028E-4</v>
      </c>
      <c r="AJ11" s="4">
        <f t="shared" si="1"/>
        <v>5.4179686630462243E-5</v>
      </c>
      <c r="AK11" s="4">
        <f t="shared" si="1"/>
        <v>2.4345319607821381E-5</v>
      </c>
      <c r="AL11" s="4">
        <f t="shared" si="1"/>
        <v>1.0939222225947454E-5</v>
      </c>
      <c r="AM11" s="4">
        <f t="shared" si="1"/>
        <v>4.9153427019721363E-6</v>
      </c>
      <c r="AN11" s="4">
        <f t="shared" si="1"/>
        <v>2.2086125700537806E-6</v>
      </c>
      <c r="AO11" s="4">
        <f t="shared" si="1"/>
        <v>9.9239495610081718E-7</v>
      </c>
      <c r="AP11" s="4">
        <f t="shared" si="1"/>
        <v>4.4591207160049606E-7</v>
      </c>
      <c r="AQ11" s="4">
        <f t="shared" si="1"/>
        <v>2.0036126446854041E-7</v>
      </c>
      <c r="AR11" s="4">
        <f t="shared" si="1"/>
        <v>9.0028130617092472E-8</v>
      </c>
    </row>
    <row r="12" spans="1:44" x14ac:dyDescent="0.25">
      <c r="A12" s="24" t="s">
        <v>28</v>
      </c>
      <c r="B12" s="60">
        <v>-30000</v>
      </c>
      <c r="C12" s="61">
        <v>-30000</v>
      </c>
      <c r="D12" s="1" t="s">
        <v>15</v>
      </c>
      <c r="L12" s="54">
        <v>8</v>
      </c>
      <c r="M12" s="37">
        <v>0</v>
      </c>
      <c r="N12" s="37">
        <v>1</v>
      </c>
      <c r="O12" s="37">
        <v>0.8</v>
      </c>
      <c r="P12" s="55">
        <v>0.8</v>
      </c>
      <c r="Q12" s="4">
        <f t="shared" ref="Q12:AF26" si="2">$N12+($M12-$N12)*((1/(1+EXP(-$P12*(Q$9-$L12)))^$O12))</f>
        <v>0.99403190884795445</v>
      </c>
      <c r="R12" s="4">
        <f t="shared" si="2"/>
        <v>0.98870000318069773</v>
      </c>
      <c r="S12" s="4">
        <f t="shared" si="2"/>
        <v>0.97864686803622136</v>
      </c>
      <c r="T12" s="4">
        <f t="shared" si="2"/>
        <v>0.95982538467280665</v>
      </c>
      <c r="U12" s="4">
        <f t="shared" si="2"/>
        <v>0.92512705484006208</v>
      </c>
      <c r="V12" s="4">
        <f t="shared" si="2"/>
        <v>0.86323195930299401</v>
      </c>
      <c r="W12" s="4">
        <f t="shared" si="2"/>
        <v>0.76000101689477173</v>
      </c>
      <c r="X12" s="4">
        <f t="shared" si="2"/>
        <v>0.60815171131295576</v>
      </c>
      <c r="Y12" s="4">
        <f t="shared" si="2"/>
        <v>0.42565082250148245</v>
      </c>
      <c r="Z12" s="4">
        <f t="shared" si="2"/>
        <v>0.25686721291665371</v>
      </c>
      <c r="AA12" s="4">
        <f t="shared" si="2"/>
        <v>0.13681012326750519</v>
      </c>
      <c r="AB12" s="4">
        <f t="shared" si="2"/>
        <v>6.7110874479454963E-2</v>
      </c>
      <c r="AC12" s="4">
        <f t="shared" si="2"/>
        <v>3.1457259534366733E-2</v>
      </c>
      <c r="AD12" s="4">
        <f t="shared" si="2"/>
        <v>1.4415036328376152E-2</v>
      </c>
      <c r="AE12" s="4">
        <f t="shared" si="2"/>
        <v>6.5354046097677587E-3</v>
      </c>
      <c r="AF12" s="4">
        <f t="shared" si="2"/>
        <v>2.9484794129613912E-3</v>
      </c>
      <c r="AG12" s="4">
        <f t="shared" ref="AG12:AR26" si="3">$N12+($M12-$N12)*((1/(1+EXP(-$P12*(AG$9-$L12)))^$O12))</f>
        <v>1.3272611400154677E-3</v>
      </c>
      <c r="AH12" s="4">
        <f t="shared" si="3"/>
        <v>5.9686760508315118E-4</v>
      </c>
      <c r="AI12" s="4">
        <f t="shared" si="3"/>
        <v>2.6828910235687786E-4</v>
      </c>
      <c r="AJ12" s="4">
        <f t="shared" si="3"/>
        <v>1.2057010364630028E-4</v>
      </c>
      <c r="AK12" s="4">
        <f t="shared" si="3"/>
        <v>5.4179686630462243E-5</v>
      </c>
      <c r="AL12" s="4">
        <f t="shared" si="3"/>
        <v>2.4345319607821381E-5</v>
      </c>
      <c r="AM12" s="4">
        <f t="shared" si="3"/>
        <v>1.0939222225947454E-5</v>
      </c>
      <c r="AN12" s="4">
        <f t="shared" si="3"/>
        <v>4.9153427019721363E-6</v>
      </c>
      <c r="AO12" s="4">
        <f t="shared" si="3"/>
        <v>2.2086125700537806E-6</v>
      </c>
      <c r="AP12" s="4">
        <f t="shared" si="3"/>
        <v>9.9239495610081718E-7</v>
      </c>
      <c r="AQ12" s="4">
        <f t="shared" si="3"/>
        <v>4.4591207160049606E-7</v>
      </c>
      <c r="AR12" s="4">
        <f t="shared" si="3"/>
        <v>2.0036126446854041E-7</v>
      </c>
    </row>
    <row r="13" spans="1:44" x14ac:dyDescent="0.25">
      <c r="A13" s="24" t="s">
        <v>14</v>
      </c>
      <c r="B13" s="43">
        <v>50000</v>
      </c>
      <c r="C13" s="44">
        <v>50000</v>
      </c>
      <c r="D13" s="1" t="s">
        <v>15</v>
      </c>
      <c r="L13" s="54">
        <v>9</v>
      </c>
      <c r="M13" s="37">
        <v>0</v>
      </c>
      <c r="N13" s="37">
        <v>1</v>
      </c>
      <c r="O13" s="37">
        <v>0.8</v>
      </c>
      <c r="P13" s="55">
        <v>0.8</v>
      </c>
      <c r="Q13" s="4">
        <f t="shared" si="2"/>
        <v>0.99685076919798865</v>
      </c>
      <c r="R13" s="4">
        <f t="shared" si="2"/>
        <v>0.99403190884795445</v>
      </c>
      <c r="S13" s="4">
        <f t="shared" si="2"/>
        <v>0.98870000318069773</v>
      </c>
      <c r="T13" s="4">
        <f t="shared" si="2"/>
        <v>0.97864686803622136</v>
      </c>
      <c r="U13" s="4">
        <f t="shared" si="2"/>
        <v>0.95982538467280665</v>
      </c>
      <c r="V13" s="4">
        <f t="shared" si="2"/>
        <v>0.92512705484006208</v>
      </c>
      <c r="W13" s="4">
        <f t="shared" si="2"/>
        <v>0.86323195930299401</v>
      </c>
      <c r="X13" s="4">
        <f t="shared" si="2"/>
        <v>0.76000101689477173</v>
      </c>
      <c r="Y13" s="4">
        <f t="shared" si="2"/>
        <v>0.60815171131295576</v>
      </c>
      <c r="Z13" s="4">
        <f t="shared" si="2"/>
        <v>0.42565082250148245</v>
      </c>
      <c r="AA13" s="4">
        <f t="shared" si="2"/>
        <v>0.25686721291665371</v>
      </c>
      <c r="AB13" s="4">
        <f t="shared" si="2"/>
        <v>0.13681012326750519</v>
      </c>
      <c r="AC13" s="4">
        <f t="shared" si="2"/>
        <v>6.7110874479454963E-2</v>
      </c>
      <c r="AD13" s="4">
        <f t="shared" si="2"/>
        <v>3.1457259534366733E-2</v>
      </c>
      <c r="AE13" s="4">
        <f t="shared" si="2"/>
        <v>1.4415036328376152E-2</v>
      </c>
      <c r="AF13" s="4">
        <f t="shared" si="2"/>
        <v>6.5354046097677587E-3</v>
      </c>
      <c r="AG13" s="4">
        <f t="shared" si="3"/>
        <v>2.9484794129613912E-3</v>
      </c>
      <c r="AH13" s="4">
        <f t="shared" si="3"/>
        <v>1.3272611400154677E-3</v>
      </c>
      <c r="AI13" s="4">
        <f t="shared" si="3"/>
        <v>5.9686760508315118E-4</v>
      </c>
      <c r="AJ13" s="4">
        <f t="shared" si="3"/>
        <v>2.6828910235687786E-4</v>
      </c>
      <c r="AK13" s="4">
        <f t="shared" si="3"/>
        <v>1.2057010364630028E-4</v>
      </c>
      <c r="AL13" s="4">
        <f t="shared" si="3"/>
        <v>5.4179686630462243E-5</v>
      </c>
      <c r="AM13" s="4">
        <f t="shared" si="3"/>
        <v>2.4345319607821381E-5</v>
      </c>
      <c r="AN13" s="4">
        <f t="shared" si="3"/>
        <v>1.0939222225947454E-5</v>
      </c>
      <c r="AO13" s="4">
        <f t="shared" si="3"/>
        <v>4.9153427019721363E-6</v>
      </c>
      <c r="AP13" s="4">
        <f t="shared" si="3"/>
        <v>2.2086125700537806E-6</v>
      </c>
      <c r="AQ13" s="4">
        <f t="shared" si="3"/>
        <v>9.9239495610081718E-7</v>
      </c>
      <c r="AR13" s="4">
        <f t="shared" si="3"/>
        <v>4.4591207160049606E-7</v>
      </c>
    </row>
    <row r="14" spans="1:44" x14ac:dyDescent="0.25">
      <c r="A14" s="24" t="s">
        <v>25</v>
      </c>
      <c r="B14" s="60">
        <v>-5000</v>
      </c>
      <c r="C14" s="61">
        <v>-5000</v>
      </c>
      <c r="D14" s="1" t="s">
        <v>15</v>
      </c>
      <c r="L14" s="54">
        <v>10</v>
      </c>
      <c r="M14" s="37">
        <v>0</v>
      </c>
      <c r="N14" s="37">
        <v>1</v>
      </c>
      <c r="O14" s="37">
        <v>0.8</v>
      </c>
      <c r="P14" s="55">
        <v>0.8</v>
      </c>
      <c r="Q14" s="4">
        <f t="shared" si="2"/>
        <v>0.99833888850453545</v>
      </c>
      <c r="R14" s="4">
        <f t="shared" si="2"/>
        <v>0.99685076919798865</v>
      </c>
      <c r="S14" s="4">
        <f t="shared" si="2"/>
        <v>0.99403190884795445</v>
      </c>
      <c r="T14" s="4">
        <f t="shared" si="2"/>
        <v>0.98870000318069773</v>
      </c>
      <c r="U14" s="4">
        <f t="shared" si="2"/>
        <v>0.97864686803622136</v>
      </c>
      <c r="V14" s="4">
        <f t="shared" si="2"/>
        <v>0.95982538467280665</v>
      </c>
      <c r="W14" s="4">
        <f t="shared" si="2"/>
        <v>0.92512705484006208</v>
      </c>
      <c r="X14" s="4">
        <f t="shared" si="2"/>
        <v>0.86323195930299401</v>
      </c>
      <c r="Y14" s="4">
        <f t="shared" si="2"/>
        <v>0.76000101689477173</v>
      </c>
      <c r="Z14" s="4">
        <f t="shared" si="2"/>
        <v>0.60815171131295576</v>
      </c>
      <c r="AA14" s="4">
        <f t="shared" si="2"/>
        <v>0.42565082250148245</v>
      </c>
      <c r="AB14" s="4">
        <f t="shared" si="2"/>
        <v>0.25686721291665371</v>
      </c>
      <c r="AC14" s="4">
        <f t="shared" si="2"/>
        <v>0.13681012326750519</v>
      </c>
      <c r="AD14" s="4">
        <f t="shared" si="2"/>
        <v>6.7110874479454963E-2</v>
      </c>
      <c r="AE14" s="4">
        <f t="shared" si="2"/>
        <v>3.1457259534366733E-2</v>
      </c>
      <c r="AF14" s="4">
        <f t="shared" si="2"/>
        <v>1.4415036328376152E-2</v>
      </c>
      <c r="AG14" s="4">
        <f t="shared" si="3"/>
        <v>6.5354046097677587E-3</v>
      </c>
      <c r="AH14" s="4">
        <f t="shared" si="3"/>
        <v>2.9484794129613912E-3</v>
      </c>
      <c r="AI14" s="4">
        <f t="shared" si="3"/>
        <v>1.3272611400154677E-3</v>
      </c>
      <c r="AJ14" s="4">
        <f t="shared" si="3"/>
        <v>5.9686760508315118E-4</v>
      </c>
      <c r="AK14" s="4">
        <f t="shared" si="3"/>
        <v>2.6828910235687786E-4</v>
      </c>
      <c r="AL14" s="4">
        <f t="shared" si="3"/>
        <v>1.2057010364630028E-4</v>
      </c>
      <c r="AM14" s="4">
        <f t="shared" si="3"/>
        <v>5.4179686630462243E-5</v>
      </c>
      <c r="AN14" s="4">
        <f t="shared" si="3"/>
        <v>2.4345319607821381E-5</v>
      </c>
      <c r="AO14" s="4">
        <f t="shared" si="3"/>
        <v>1.0939222225947454E-5</v>
      </c>
      <c r="AP14" s="4">
        <f t="shared" si="3"/>
        <v>4.9153427019721363E-6</v>
      </c>
      <c r="AQ14" s="4">
        <f t="shared" si="3"/>
        <v>2.2086125700537806E-6</v>
      </c>
      <c r="AR14" s="4">
        <f t="shared" si="3"/>
        <v>9.9239495610081718E-7</v>
      </c>
    </row>
    <row r="15" spans="1:44" x14ac:dyDescent="0.25">
      <c r="A15" s="24" t="s">
        <v>79</v>
      </c>
      <c r="B15" s="45">
        <v>0.06</v>
      </c>
      <c r="C15" s="46">
        <v>0.06</v>
      </c>
      <c r="D15" s="1" t="s">
        <v>57</v>
      </c>
      <c r="L15" s="54">
        <v>11</v>
      </c>
      <c r="M15" s="37">
        <v>0</v>
      </c>
      <c r="N15" s="37">
        <v>1</v>
      </c>
      <c r="O15" s="37">
        <v>0.8</v>
      </c>
      <c r="P15" s="55">
        <v>0.8</v>
      </c>
      <c r="Q15" s="4">
        <f t="shared" si="2"/>
        <v>0.99912397907241213</v>
      </c>
      <c r="R15" s="4">
        <f t="shared" si="2"/>
        <v>0.99833888850453545</v>
      </c>
      <c r="S15" s="4">
        <f t="shared" si="2"/>
        <v>0.99685076919798865</v>
      </c>
      <c r="T15" s="4">
        <f t="shared" si="2"/>
        <v>0.99403190884795445</v>
      </c>
      <c r="U15" s="4">
        <f t="shared" si="2"/>
        <v>0.98870000318069773</v>
      </c>
      <c r="V15" s="4">
        <f t="shared" si="2"/>
        <v>0.97864686803622136</v>
      </c>
      <c r="W15" s="4">
        <f t="shared" si="2"/>
        <v>0.95982538467280665</v>
      </c>
      <c r="X15" s="4">
        <f t="shared" si="2"/>
        <v>0.92512705484006208</v>
      </c>
      <c r="Y15" s="4">
        <f t="shared" si="2"/>
        <v>0.86323195930299401</v>
      </c>
      <c r="Z15" s="4">
        <f t="shared" si="2"/>
        <v>0.76000101689477173</v>
      </c>
      <c r="AA15" s="4">
        <f t="shared" si="2"/>
        <v>0.60815171131295576</v>
      </c>
      <c r="AB15" s="4">
        <f t="shared" si="2"/>
        <v>0.42565082250148245</v>
      </c>
      <c r="AC15" s="4">
        <f t="shared" si="2"/>
        <v>0.25686721291665371</v>
      </c>
      <c r="AD15" s="4">
        <f t="shared" si="2"/>
        <v>0.13681012326750519</v>
      </c>
      <c r="AE15" s="4">
        <f t="shared" si="2"/>
        <v>6.7110874479454963E-2</v>
      </c>
      <c r="AF15" s="4">
        <f t="shared" si="2"/>
        <v>3.1457259534366733E-2</v>
      </c>
      <c r="AG15" s="4">
        <f t="shared" si="3"/>
        <v>1.4415036328376152E-2</v>
      </c>
      <c r="AH15" s="4">
        <f t="shared" si="3"/>
        <v>6.5354046097677587E-3</v>
      </c>
      <c r="AI15" s="4">
        <f t="shared" si="3"/>
        <v>2.9484794129613912E-3</v>
      </c>
      <c r="AJ15" s="4">
        <f t="shared" si="3"/>
        <v>1.3272611400154677E-3</v>
      </c>
      <c r="AK15" s="4">
        <f t="shared" si="3"/>
        <v>5.9686760508315118E-4</v>
      </c>
      <c r="AL15" s="4">
        <f t="shared" si="3"/>
        <v>2.6828910235687786E-4</v>
      </c>
      <c r="AM15" s="4">
        <f t="shared" si="3"/>
        <v>1.2057010364630028E-4</v>
      </c>
      <c r="AN15" s="4">
        <f t="shared" si="3"/>
        <v>5.4179686630462243E-5</v>
      </c>
      <c r="AO15" s="4">
        <f t="shared" si="3"/>
        <v>2.4345319607821381E-5</v>
      </c>
      <c r="AP15" s="4">
        <f t="shared" si="3"/>
        <v>1.0939222225947454E-5</v>
      </c>
      <c r="AQ15" s="4">
        <f t="shared" si="3"/>
        <v>4.9153427019721363E-6</v>
      </c>
      <c r="AR15" s="4">
        <f t="shared" si="3"/>
        <v>2.2086125700537806E-6</v>
      </c>
    </row>
    <row r="16" spans="1:44" x14ac:dyDescent="0.25">
      <c r="A16" s="24" t="s">
        <v>37</v>
      </c>
      <c r="B16" s="43">
        <v>85000</v>
      </c>
      <c r="C16" s="44">
        <v>85000</v>
      </c>
      <c r="D16" s="1" t="s">
        <v>38</v>
      </c>
      <c r="L16" s="54">
        <v>12</v>
      </c>
      <c r="M16" s="37">
        <v>0</v>
      </c>
      <c r="N16" s="37">
        <v>1</v>
      </c>
      <c r="O16" s="37">
        <v>0.8</v>
      </c>
      <c r="P16" s="55">
        <v>0.8</v>
      </c>
      <c r="Q16" s="4">
        <f t="shared" si="2"/>
        <v>0.9995380501308736</v>
      </c>
      <c r="R16" s="4">
        <f t="shared" si="2"/>
        <v>0.99912397907241213</v>
      </c>
      <c r="S16" s="4">
        <f t="shared" si="2"/>
        <v>0.99833888850453545</v>
      </c>
      <c r="T16" s="4">
        <f t="shared" si="2"/>
        <v>0.99685076919798865</v>
      </c>
      <c r="U16" s="4">
        <f t="shared" si="2"/>
        <v>0.99403190884795445</v>
      </c>
      <c r="V16" s="4">
        <f t="shared" si="2"/>
        <v>0.98870000318069773</v>
      </c>
      <c r="W16" s="4">
        <f t="shared" si="2"/>
        <v>0.97864686803622136</v>
      </c>
      <c r="X16" s="4">
        <f t="shared" si="2"/>
        <v>0.95982538467280665</v>
      </c>
      <c r="Y16" s="4">
        <f t="shared" si="2"/>
        <v>0.92512705484006208</v>
      </c>
      <c r="Z16" s="4">
        <f t="shared" si="2"/>
        <v>0.86323195930299401</v>
      </c>
      <c r="AA16" s="4">
        <f t="shared" si="2"/>
        <v>0.76000101689477173</v>
      </c>
      <c r="AB16" s="4">
        <f t="shared" si="2"/>
        <v>0.60815171131295576</v>
      </c>
      <c r="AC16" s="4">
        <f t="shared" si="2"/>
        <v>0.42565082250148245</v>
      </c>
      <c r="AD16" s="4">
        <f t="shared" si="2"/>
        <v>0.25686721291665371</v>
      </c>
      <c r="AE16" s="4">
        <f t="shared" si="2"/>
        <v>0.13681012326750519</v>
      </c>
      <c r="AF16" s="4">
        <f t="shared" si="2"/>
        <v>6.7110874479454963E-2</v>
      </c>
      <c r="AG16" s="4">
        <f t="shared" si="3"/>
        <v>3.1457259534366733E-2</v>
      </c>
      <c r="AH16" s="4">
        <f t="shared" si="3"/>
        <v>1.4415036328376152E-2</v>
      </c>
      <c r="AI16" s="4">
        <f t="shared" si="3"/>
        <v>6.5354046097677587E-3</v>
      </c>
      <c r="AJ16" s="4">
        <f t="shared" si="3"/>
        <v>2.9484794129613912E-3</v>
      </c>
      <c r="AK16" s="4">
        <f t="shared" si="3"/>
        <v>1.3272611400154677E-3</v>
      </c>
      <c r="AL16" s="4">
        <f t="shared" si="3"/>
        <v>5.9686760508315118E-4</v>
      </c>
      <c r="AM16" s="4">
        <f t="shared" si="3"/>
        <v>2.6828910235687786E-4</v>
      </c>
      <c r="AN16" s="4">
        <f t="shared" si="3"/>
        <v>1.2057010364630028E-4</v>
      </c>
      <c r="AO16" s="4">
        <f t="shared" si="3"/>
        <v>5.4179686630462243E-5</v>
      </c>
      <c r="AP16" s="4">
        <f t="shared" si="3"/>
        <v>2.4345319607821381E-5</v>
      </c>
      <c r="AQ16" s="4">
        <f t="shared" si="3"/>
        <v>1.0939222225947454E-5</v>
      </c>
      <c r="AR16" s="4">
        <f t="shared" si="3"/>
        <v>4.9153427019721363E-6</v>
      </c>
    </row>
    <row r="17" spans="1:44" x14ac:dyDescent="0.25">
      <c r="A17" s="24" t="s">
        <v>52</v>
      </c>
      <c r="B17" s="43">
        <v>20000</v>
      </c>
      <c r="C17" s="44">
        <v>20000</v>
      </c>
      <c r="D17" s="1" t="s">
        <v>38</v>
      </c>
      <c r="L17" s="54">
        <v>13</v>
      </c>
      <c r="M17" s="37">
        <v>0</v>
      </c>
      <c r="N17" s="37">
        <v>1</v>
      </c>
      <c r="O17" s="37">
        <v>0.8</v>
      </c>
      <c r="P17" s="55">
        <v>0.8</v>
      </c>
      <c r="Q17" s="4">
        <f t="shared" si="2"/>
        <v>0.99975641006619353</v>
      </c>
      <c r="R17" s="4">
        <f t="shared" si="2"/>
        <v>0.9995380501308736</v>
      </c>
      <c r="S17" s="4">
        <f t="shared" si="2"/>
        <v>0.99912397907241213</v>
      </c>
      <c r="T17" s="4">
        <f t="shared" si="2"/>
        <v>0.99833888850453545</v>
      </c>
      <c r="U17" s="4">
        <f t="shared" si="2"/>
        <v>0.99685076919798865</v>
      </c>
      <c r="V17" s="4">
        <f t="shared" si="2"/>
        <v>0.99403190884795445</v>
      </c>
      <c r="W17" s="4">
        <f t="shared" si="2"/>
        <v>0.98870000318069773</v>
      </c>
      <c r="X17" s="4">
        <f t="shared" si="2"/>
        <v>0.97864686803622136</v>
      </c>
      <c r="Y17" s="4">
        <f t="shared" si="2"/>
        <v>0.95982538467280665</v>
      </c>
      <c r="Z17" s="4">
        <f t="shared" si="2"/>
        <v>0.92512705484006208</v>
      </c>
      <c r="AA17" s="4">
        <f t="shared" si="2"/>
        <v>0.86323195930299401</v>
      </c>
      <c r="AB17" s="4">
        <f t="shared" si="2"/>
        <v>0.76000101689477173</v>
      </c>
      <c r="AC17" s="4">
        <f t="shared" si="2"/>
        <v>0.60815171131295576</v>
      </c>
      <c r="AD17" s="4">
        <f t="shared" si="2"/>
        <v>0.42565082250148245</v>
      </c>
      <c r="AE17" s="4">
        <f t="shared" si="2"/>
        <v>0.25686721291665371</v>
      </c>
      <c r="AF17" s="4">
        <f t="shared" si="2"/>
        <v>0.13681012326750519</v>
      </c>
      <c r="AG17" s="4">
        <f t="shared" si="3"/>
        <v>6.7110874479454963E-2</v>
      </c>
      <c r="AH17" s="4">
        <f t="shared" si="3"/>
        <v>3.1457259534366733E-2</v>
      </c>
      <c r="AI17" s="4">
        <f t="shared" si="3"/>
        <v>1.4415036328376152E-2</v>
      </c>
      <c r="AJ17" s="4">
        <f t="shared" si="3"/>
        <v>6.5354046097677587E-3</v>
      </c>
      <c r="AK17" s="4">
        <f t="shared" si="3"/>
        <v>2.9484794129613912E-3</v>
      </c>
      <c r="AL17" s="4">
        <f t="shared" si="3"/>
        <v>1.3272611400154677E-3</v>
      </c>
      <c r="AM17" s="4">
        <f t="shared" si="3"/>
        <v>5.9686760508315118E-4</v>
      </c>
      <c r="AN17" s="4">
        <f t="shared" si="3"/>
        <v>2.6828910235687786E-4</v>
      </c>
      <c r="AO17" s="4">
        <f t="shared" si="3"/>
        <v>1.2057010364630028E-4</v>
      </c>
      <c r="AP17" s="4">
        <f t="shared" si="3"/>
        <v>5.4179686630462243E-5</v>
      </c>
      <c r="AQ17" s="4">
        <f t="shared" si="3"/>
        <v>2.4345319607821381E-5</v>
      </c>
      <c r="AR17" s="4">
        <f t="shared" si="3"/>
        <v>1.0939222225947454E-5</v>
      </c>
    </row>
    <row r="18" spans="1:44" x14ac:dyDescent="0.25">
      <c r="A18" s="24" t="s">
        <v>75</v>
      </c>
      <c r="B18" s="45">
        <v>9.5238095238095247E-3</v>
      </c>
      <c r="C18" s="46">
        <v>9.5238095238095247E-3</v>
      </c>
      <c r="D18" s="1" t="s">
        <v>76</v>
      </c>
      <c r="L18" s="54">
        <v>14</v>
      </c>
      <c r="M18" s="37">
        <v>0</v>
      </c>
      <c r="N18" s="37">
        <v>1</v>
      </c>
      <c r="O18" s="37">
        <v>0.8</v>
      </c>
      <c r="P18" s="55">
        <v>0.8</v>
      </c>
      <c r="Q18" s="4">
        <f t="shared" si="2"/>
        <v>0.99987155515136772</v>
      </c>
      <c r="R18" s="4">
        <f t="shared" si="2"/>
        <v>0.99975641006619353</v>
      </c>
      <c r="S18" s="4">
        <f t="shared" si="2"/>
        <v>0.9995380501308736</v>
      </c>
      <c r="T18" s="4">
        <f t="shared" si="2"/>
        <v>0.99912397907241213</v>
      </c>
      <c r="U18" s="4">
        <f t="shared" si="2"/>
        <v>0.99833888850453545</v>
      </c>
      <c r="V18" s="4">
        <f t="shared" si="2"/>
        <v>0.99685076919798865</v>
      </c>
      <c r="W18" s="4">
        <f t="shared" si="2"/>
        <v>0.99403190884795445</v>
      </c>
      <c r="X18" s="4">
        <f t="shared" si="2"/>
        <v>0.98870000318069773</v>
      </c>
      <c r="Y18" s="4">
        <f t="shared" si="2"/>
        <v>0.97864686803622136</v>
      </c>
      <c r="Z18" s="4">
        <f t="shared" si="2"/>
        <v>0.95982538467280665</v>
      </c>
      <c r="AA18" s="4">
        <f t="shared" si="2"/>
        <v>0.92512705484006208</v>
      </c>
      <c r="AB18" s="4">
        <f t="shared" si="2"/>
        <v>0.86323195930299401</v>
      </c>
      <c r="AC18" s="4">
        <f t="shared" si="2"/>
        <v>0.76000101689477173</v>
      </c>
      <c r="AD18" s="4">
        <f t="shared" si="2"/>
        <v>0.60815171131295576</v>
      </c>
      <c r="AE18" s="4">
        <f t="shared" si="2"/>
        <v>0.42565082250148245</v>
      </c>
      <c r="AF18" s="4">
        <f t="shared" si="2"/>
        <v>0.25686721291665371</v>
      </c>
      <c r="AG18" s="4">
        <f t="shared" si="3"/>
        <v>0.13681012326750519</v>
      </c>
      <c r="AH18" s="4">
        <f t="shared" si="3"/>
        <v>6.7110874479454963E-2</v>
      </c>
      <c r="AI18" s="4">
        <f t="shared" si="3"/>
        <v>3.1457259534366733E-2</v>
      </c>
      <c r="AJ18" s="4">
        <f t="shared" si="3"/>
        <v>1.4415036328376152E-2</v>
      </c>
      <c r="AK18" s="4">
        <f t="shared" si="3"/>
        <v>6.5354046097677587E-3</v>
      </c>
      <c r="AL18" s="4">
        <f t="shared" si="3"/>
        <v>2.9484794129613912E-3</v>
      </c>
      <c r="AM18" s="4">
        <f t="shared" si="3"/>
        <v>1.3272611400154677E-3</v>
      </c>
      <c r="AN18" s="4">
        <f t="shared" si="3"/>
        <v>5.9686760508315118E-4</v>
      </c>
      <c r="AO18" s="4">
        <f t="shared" si="3"/>
        <v>2.6828910235687786E-4</v>
      </c>
      <c r="AP18" s="4">
        <f t="shared" si="3"/>
        <v>1.2057010364630028E-4</v>
      </c>
      <c r="AQ18" s="4">
        <f t="shared" si="3"/>
        <v>5.4179686630462243E-5</v>
      </c>
      <c r="AR18" s="4">
        <f t="shared" si="3"/>
        <v>2.4345319607821381E-5</v>
      </c>
    </row>
    <row r="19" spans="1:44" x14ac:dyDescent="0.25">
      <c r="A19" s="24" t="s">
        <v>59</v>
      </c>
      <c r="B19" s="47">
        <v>2.8</v>
      </c>
      <c r="C19" s="48">
        <v>2.8</v>
      </c>
      <c r="D19" s="1" t="s">
        <v>60</v>
      </c>
      <c r="L19" s="54">
        <v>15</v>
      </c>
      <c r="M19" s="37">
        <v>0</v>
      </c>
      <c r="N19" s="37">
        <v>1</v>
      </c>
      <c r="O19" s="37">
        <v>0.8</v>
      </c>
      <c r="P19" s="55">
        <v>0.8</v>
      </c>
      <c r="Q19" s="4">
        <f t="shared" si="2"/>
        <v>0.99993227159641906</v>
      </c>
      <c r="R19" s="4">
        <f t="shared" si="2"/>
        <v>0.99987155515136772</v>
      </c>
      <c r="S19" s="4">
        <f t="shared" si="2"/>
        <v>0.99975641006619353</v>
      </c>
      <c r="T19" s="4">
        <f t="shared" si="2"/>
        <v>0.9995380501308736</v>
      </c>
      <c r="U19" s="4">
        <f t="shared" si="2"/>
        <v>0.99912397907241213</v>
      </c>
      <c r="V19" s="4">
        <f t="shared" si="2"/>
        <v>0.99833888850453545</v>
      </c>
      <c r="W19" s="4">
        <f t="shared" si="2"/>
        <v>0.99685076919798865</v>
      </c>
      <c r="X19" s="4">
        <f t="shared" si="2"/>
        <v>0.99403190884795445</v>
      </c>
      <c r="Y19" s="4">
        <f t="shared" si="2"/>
        <v>0.98870000318069773</v>
      </c>
      <c r="Z19" s="4">
        <f t="shared" si="2"/>
        <v>0.97864686803622136</v>
      </c>
      <c r="AA19" s="4">
        <f t="shared" si="2"/>
        <v>0.95982538467280665</v>
      </c>
      <c r="AB19" s="4">
        <f t="shared" si="2"/>
        <v>0.92512705484006208</v>
      </c>
      <c r="AC19" s="4">
        <f t="shared" si="2"/>
        <v>0.86323195930299401</v>
      </c>
      <c r="AD19" s="4">
        <f t="shared" si="2"/>
        <v>0.76000101689477173</v>
      </c>
      <c r="AE19" s="4">
        <f t="shared" si="2"/>
        <v>0.60815171131295576</v>
      </c>
      <c r="AF19" s="4">
        <f t="shared" si="2"/>
        <v>0.42565082250148245</v>
      </c>
      <c r="AG19" s="4">
        <f t="shared" si="3"/>
        <v>0.25686721291665371</v>
      </c>
      <c r="AH19" s="4">
        <f t="shared" si="3"/>
        <v>0.13681012326750519</v>
      </c>
      <c r="AI19" s="4">
        <f t="shared" si="3"/>
        <v>6.7110874479454963E-2</v>
      </c>
      <c r="AJ19" s="4">
        <f t="shared" si="3"/>
        <v>3.1457259534366733E-2</v>
      </c>
      <c r="AK19" s="4">
        <f t="shared" si="3"/>
        <v>1.4415036328376152E-2</v>
      </c>
      <c r="AL19" s="4">
        <f t="shared" si="3"/>
        <v>6.5354046097677587E-3</v>
      </c>
      <c r="AM19" s="4">
        <f t="shared" si="3"/>
        <v>2.9484794129613912E-3</v>
      </c>
      <c r="AN19" s="4">
        <f t="shared" si="3"/>
        <v>1.3272611400154677E-3</v>
      </c>
      <c r="AO19" s="4">
        <f t="shared" si="3"/>
        <v>5.9686760508315118E-4</v>
      </c>
      <c r="AP19" s="4">
        <f t="shared" si="3"/>
        <v>2.6828910235687786E-4</v>
      </c>
      <c r="AQ19" s="4">
        <f t="shared" si="3"/>
        <v>1.2057010364630028E-4</v>
      </c>
      <c r="AR19" s="4">
        <f t="shared" si="3"/>
        <v>5.4179686630462243E-5</v>
      </c>
    </row>
    <row r="20" spans="1:44" x14ac:dyDescent="0.25">
      <c r="A20" s="24" t="s">
        <v>67</v>
      </c>
      <c r="B20" s="45">
        <v>0.15</v>
      </c>
      <c r="C20" s="46">
        <v>0.15</v>
      </c>
      <c r="D20" s="1" t="s">
        <v>68</v>
      </c>
      <c r="L20" s="54">
        <v>16</v>
      </c>
      <c r="M20" s="37">
        <v>0</v>
      </c>
      <c r="N20" s="37">
        <v>1</v>
      </c>
      <c r="O20" s="37">
        <v>0.8</v>
      </c>
      <c r="P20" s="55">
        <v>0.8</v>
      </c>
      <c r="Q20" s="4">
        <f t="shared" si="2"/>
        <v>0.99996428722923425</v>
      </c>
      <c r="R20" s="4">
        <f t="shared" si="2"/>
        <v>0.99993227159641906</v>
      </c>
      <c r="S20" s="4">
        <f t="shared" si="2"/>
        <v>0.99987155515136772</v>
      </c>
      <c r="T20" s="4">
        <f t="shared" si="2"/>
        <v>0.99975641006619353</v>
      </c>
      <c r="U20" s="4">
        <f t="shared" si="2"/>
        <v>0.9995380501308736</v>
      </c>
      <c r="V20" s="4">
        <f t="shared" si="2"/>
        <v>0.99912397907241213</v>
      </c>
      <c r="W20" s="4">
        <f t="shared" si="2"/>
        <v>0.99833888850453545</v>
      </c>
      <c r="X20" s="4">
        <f t="shared" si="2"/>
        <v>0.99685076919798865</v>
      </c>
      <c r="Y20" s="4">
        <f t="shared" si="2"/>
        <v>0.99403190884795445</v>
      </c>
      <c r="Z20" s="4">
        <f t="shared" si="2"/>
        <v>0.98870000318069773</v>
      </c>
      <c r="AA20" s="4">
        <f t="shared" si="2"/>
        <v>0.97864686803622136</v>
      </c>
      <c r="AB20" s="4">
        <f t="shared" si="2"/>
        <v>0.95982538467280665</v>
      </c>
      <c r="AC20" s="4">
        <f t="shared" si="2"/>
        <v>0.92512705484006208</v>
      </c>
      <c r="AD20" s="4">
        <f t="shared" si="2"/>
        <v>0.86323195930299401</v>
      </c>
      <c r="AE20" s="4">
        <f t="shared" si="2"/>
        <v>0.76000101689477173</v>
      </c>
      <c r="AF20" s="4">
        <f t="shared" si="2"/>
        <v>0.60815171131295576</v>
      </c>
      <c r="AG20" s="4">
        <f t="shared" si="3"/>
        <v>0.42565082250148245</v>
      </c>
      <c r="AH20" s="4">
        <f t="shared" si="3"/>
        <v>0.25686721291665371</v>
      </c>
      <c r="AI20" s="4">
        <f t="shared" si="3"/>
        <v>0.13681012326750519</v>
      </c>
      <c r="AJ20" s="4">
        <f t="shared" si="3"/>
        <v>6.7110874479454963E-2</v>
      </c>
      <c r="AK20" s="4">
        <f t="shared" si="3"/>
        <v>3.1457259534366733E-2</v>
      </c>
      <c r="AL20" s="4">
        <f t="shared" si="3"/>
        <v>1.4415036328376152E-2</v>
      </c>
      <c r="AM20" s="4">
        <f t="shared" si="3"/>
        <v>6.5354046097677587E-3</v>
      </c>
      <c r="AN20" s="4">
        <f t="shared" si="3"/>
        <v>2.9484794129613912E-3</v>
      </c>
      <c r="AO20" s="4">
        <f t="shared" si="3"/>
        <v>1.3272611400154677E-3</v>
      </c>
      <c r="AP20" s="4">
        <f t="shared" si="3"/>
        <v>5.9686760508315118E-4</v>
      </c>
      <c r="AQ20" s="4">
        <f t="shared" si="3"/>
        <v>2.6828910235687786E-4</v>
      </c>
      <c r="AR20" s="4">
        <f t="shared" si="3"/>
        <v>1.2057010364630028E-4</v>
      </c>
    </row>
    <row r="21" spans="1:44" x14ac:dyDescent="0.25">
      <c r="A21" s="24" t="s">
        <v>41</v>
      </c>
      <c r="B21" s="43">
        <v>5</v>
      </c>
      <c r="C21" s="44">
        <v>5</v>
      </c>
      <c r="D21" s="1" t="s">
        <v>42</v>
      </c>
      <c r="L21" s="54">
        <v>17</v>
      </c>
      <c r="M21" s="37">
        <v>0</v>
      </c>
      <c r="N21" s="37">
        <v>1</v>
      </c>
      <c r="O21" s="37">
        <v>0.8</v>
      </c>
      <c r="P21" s="55">
        <v>0.8</v>
      </c>
      <c r="Q21" s="4">
        <f t="shared" si="2"/>
        <v>0.99998116890363087</v>
      </c>
      <c r="R21" s="4">
        <f t="shared" si="2"/>
        <v>0.99996428722923425</v>
      </c>
      <c r="S21" s="4">
        <f t="shared" si="2"/>
        <v>0.99993227159641906</v>
      </c>
      <c r="T21" s="4">
        <f t="shared" si="2"/>
        <v>0.99987155515136772</v>
      </c>
      <c r="U21" s="4">
        <f t="shared" si="2"/>
        <v>0.99975641006619353</v>
      </c>
      <c r="V21" s="4">
        <f t="shared" si="2"/>
        <v>0.9995380501308736</v>
      </c>
      <c r="W21" s="4">
        <f t="shared" si="2"/>
        <v>0.99912397907241213</v>
      </c>
      <c r="X21" s="4">
        <f t="shared" si="2"/>
        <v>0.99833888850453545</v>
      </c>
      <c r="Y21" s="4">
        <f t="shared" si="2"/>
        <v>0.99685076919798865</v>
      </c>
      <c r="Z21" s="4">
        <f t="shared" si="2"/>
        <v>0.99403190884795445</v>
      </c>
      <c r="AA21" s="4">
        <f t="shared" si="2"/>
        <v>0.98870000318069773</v>
      </c>
      <c r="AB21" s="4">
        <f t="shared" si="2"/>
        <v>0.97864686803622136</v>
      </c>
      <c r="AC21" s="4">
        <f t="shared" si="2"/>
        <v>0.95982538467280665</v>
      </c>
      <c r="AD21" s="4">
        <f t="shared" si="2"/>
        <v>0.92512705484006208</v>
      </c>
      <c r="AE21" s="4">
        <f t="shared" si="2"/>
        <v>0.86323195930299401</v>
      </c>
      <c r="AF21" s="4">
        <f t="shared" si="2"/>
        <v>0.76000101689477173</v>
      </c>
      <c r="AG21" s="4">
        <f t="shared" si="3"/>
        <v>0.60815171131295576</v>
      </c>
      <c r="AH21" s="4">
        <f t="shared" si="3"/>
        <v>0.42565082250148245</v>
      </c>
      <c r="AI21" s="4">
        <f t="shared" si="3"/>
        <v>0.25686721291665371</v>
      </c>
      <c r="AJ21" s="4">
        <f t="shared" si="3"/>
        <v>0.13681012326750519</v>
      </c>
      <c r="AK21" s="4">
        <f t="shared" si="3"/>
        <v>6.7110874479454963E-2</v>
      </c>
      <c r="AL21" s="4">
        <f t="shared" si="3"/>
        <v>3.1457259534366733E-2</v>
      </c>
      <c r="AM21" s="4">
        <f t="shared" si="3"/>
        <v>1.4415036328376152E-2</v>
      </c>
      <c r="AN21" s="4">
        <f t="shared" si="3"/>
        <v>6.5354046097677587E-3</v>
      </c>
      <c r="AO21" s="4">
        <f t="shared" si="3"/>
        <v>2.9484794129613912E-3</v>
      </c>
      <c r="AP21" s="4">
        <f t="shared" si="3"/>
        <v>1.3272611400154677E-3</v>
      </c>
      <c r="AQ21" s="4">
        <f t="shared" si="3"/>
        <v>5.9686760508315118E-4</v>
      </c>
      <c r="AR21" s="4">
        <f t="shared" si="3"/>
        <v>2.6828910235687786E-4</v>
      </c>
    </row>
    <row r="22" spans="1:44" x14ac:dyDescent="0.25">
      <c r="A22" s="24" t="s">
        <v>70</v>
      </c>
      <c r="B22" s="43">
        <v>12</v>
      </c>
      <c r="C22" s="44">
        <v>12</v>
      </c>
      <c r="D22" s="1" t="s">
        <v>42</v>
      </c>
      <c r="L22" s="54">
        <v>18</v>
      </c>
      <c r="M22" s="37">
        <v>0</v>
      </c>
      <c r="N22" s="37">
        <v>1</v>
      </c>
      <c r="O22" s="37">
        <v>0.8</v>
      </c>
      <c r="P22" s="55">
        <v>0.8</v>
      </c>
      <c r="Q22" s="4">
        <f t="shared" si="2"/>
        <v>0.99999007050012179</v>
      </c>
      <c r="R22" s="4">
        <f t="shared" si="2"/>
        <v>0.99998116890363087</v>
      </c>
      <c r="S22" s="4">
        <f t="shared" si="2"/>
        <v>0.99996428722923425</v>
      </c>
      <c r="T22" s="4">
        <f t="shared" si="2"/>
        <v>0.99993227159641906</v>
      </c>
      <c r="U22" s="4">
        <f t="shared" si="2"/>
        <v>0.99987155515136772</v>
      </c>
      <c r="V22" s="4">
        <f t="shared" si="2"/>
        <v>0.99975641006619353</v>
      </c>
      <c r="W22" s="4">
        <f t="shared" si="2"/>
        <v>0.9995380501308736</v>
      </c>
      <c r="X22" s="4">
        <f t="shared" si="2"/>
        <v>0.99912397907241213</v>
      </c>
      <c r="Y22" s="4">
        <f t="shared" si="2"/>
        <v>0.99833888850453545</v>
      </c>
      <c r="Z22" s="4">
        <f t="shared" si="2"/>
        <v>0.99685076919798865</v>
      </c>
      <c r="AA22" s="4">
        <f t="shared" si="2"/>
        <v>0.99403190884795445</v>
      </c>
      <c r="AB22" s="4">
        <f t="shared" si="2"/>
        <v>0.98870000318069773</v>
      </c>
      <c r="AC22" s="4">
        <f t="shared" si="2"/>
        <v>0.97864686803622136</v>
      </c>
      <c r="AD22" s="4">
        <f t="shared" si="2"/>
        <v>0.95982538467280665</v>
      </c>
      <c r="AE22" s="4">
        <f t="shared" si="2"/>
        <v>0.92512705484006208</v>
      </c>
      <c r="AF22" s="4">
        <f t="shared" si="2"/>
        <v>0.86323195930299401</v>
      </c>
      <c r="AG22" s="4">
        <f t="shared" si="3"/>
        <v>0.76000101689477173</v>
      </c>
      <c r="AH22" s="4">
        <f t="shared" si="3"/>
        <v>0.60815171131295576</v>
      </c>
      <c r="AI22" s="4">
        <f t="shared" si="3"/>
        <v>0.42565082250148245</v>
      </c>
      <c r="AJ22" s="4">
        <f t="shared" si="3"/>
        <v>0.25686721291665371</v>
      </c>
      <c r="AK22" s="4">
        <f t="shared" si="3"/>
        <v>0.13681012326750519</v>
      </c>
      <c r="AL22" s="4">
        <f t="shared" si="3"/>
        <v>6.7110874479454963E-2</v>
      </c>
      <c r="AM22" s="4">
        <f t="shared" si="3"/>
        <v>3.1457259534366733E-2</v>
      </c>
      <c r="AN22" s="4">
        <f t="shared" si="3"/>
        <v>1.4415036328376152E-2</v>
      </c>
      <c r="AO22" s="4">
        <f t="shared" si="3"/>
        <v>6.5354046097677587E-3</v>
      </c>
      <c r="AP22" s="4">
        <f t="shared" si="3"/>
        <v>2.9484794129613912E-3</v>
      </c>
      <c r="AQ22" s="4">
        <f t="shared" si="3"/>
        <v>1.3272611400154677E-3</v>
      </c>
      <c r="AR22" s="4">
        <f t="shared" si="3"/>
        <v>5.9686760508315118E-4</v>
      </c>
    </row>
    <row r="23" spans="1:44" x14ac:dyDescent="0.25">
      <c r="A23" s="24" t="s">
        <v>207</v>
      </c>
      <c r="B23" s="43">
        <v>29</v>
      </c>
      <c r="C23" s="44">
        <v>29</v>
      </c>
      <c r="D23" s="1" t="s">
        <v>49</v>
      </c>
      <c r="L23" s="54">
        <v>19</v>
      </c>
      <c r="M23" s="37">
        <v>0</v>
      </c>
      <c r="N23" s="37">
        <v>1</v>
      </c>
      <c r="O23" s="37">
        <v>0.8</v>
      </c>
      <c r="P23" s="55">
        <v>0.8</v>
      </c>
      <c r="Q23" s="4">
        <f t="shared" si="2"/>
        <v>0.99999476424865408</v>
      </c>
      <c r="R23" s="4">
        <f t="shared" si="2"/>
        <v>0.99999007050012179</v>
      </c>
      <c r="S23" s="4">
        <f t="shared" si="2"/>
        <v>0.99998116890363087</v>
      </c>
      <c r="T23" s="4">
        <f t="shared" si="2"/>
        <v>0.99996428722923425</v>
      </c>
      <c r="U23" s="4">
        <f t="shared" si="2"/>
        <v>0.99993227159641906</v>
      </c>
      <c r="V23" s="4">
        <f t="shared" si="2"/>
        <v>0.99987155515136772</v>
      </c>
      <c r="W23" s="4">
        <f t="shared" si="2"/>
        <v>0.99975641006619353</v>
      </c>
      <c r="X23" s="4">
        <f t="shared" si="2"/>
        <v>0.9995380501308736</v>
      </c>
      <c r="Y23" s="4">
        <f t="shared" si="2"/>
        <v>0.99912397907241213</v>
      </c>
      <c r="Z23" s="4">
        <f t="shared" si="2"/>
        <v>0.99833888850453545</v>
      </c>
      <c r="AA23" s="4">
        <f t="shared" si="2"/>
        <v>0.99685076919798865</v>
      </c>
      <c r="AB23" s="4">
        <f t="shared" si="2"/>
        <v>0.99403190884795445</v>
      </c>
      <c r="AC23" s="4">
        <f t="shared" si="2"/>
        <v>0.98870000318069773</v>
      </c>
      <c r="AD23" s="4">
        <f t="shared" si="2"/>
        <v>0.97864686803622136</v>
      </c>
      <c r="AE23" s="4">
        <f t="shared" si="2"/>
        <v>0.95982538467280665</v>
      </c>
      <c r="AF23" s="4">
        <f t="shared" si="2"/>
        <v>0.92512705484006208</v>
      </c>
      <c r="AG23" s="4">
        <f t="shared" si="3"/>
        <v>0.86323195930299401</v>
      </c>
      <c r="AH23" s="4">
        <f t="shared" si="3"/>
        <v>0.76000101689477173</v>
      </c>
      <c r="AI23" s="4">
        <f t="shared" si="3"/>
        <v>0.60815171131295576</v>
      </c>
      <c r="AJ23" s="4">
        <f t="shared" si="3"/>
        <v>0.42565082250148245</v>
      </c>
      <c r="AK23" s="4">
        <f t="shared" si="3"/>
        <v>0.25686721291665371</v>
      </c>
      <c r="AL23" s="4">
        <f t="shared" si="3"/>
        <v>0.13681012326750519</v>
      </c>
      <c r="AM23" s="4">
        <f t="shared" si="3"/>
        <v>6.7110874479454963E-2</v>
      </c>
      <c r="AN23" s="4">
        <f t="shared" si="3"/>
        <v>3.1457259534366733E-2</v>
      </c>
      <c r="AO23" s="4">
        <f t="shared" si="3"/>
        <v>1.4415036328376152E-2</v>
      </c>
      <c r="AP23" s="4">
        <f t="shared" si="3"/>
        <v>6.5354046097677587E-3</v>
      </c>
      <c r="AQ23" s="4">
        <f t="shared" si="3"/>
        <v>2.9484794129613912E-3</v>
      </c>
      <c r="AR23" s="4">
        <f t="shared" si="3"/>
        <v>1.3272611400154677E-3</v>
      </c>
    </row>
    <row r="24" spans="1:44" x14ac:dyDescent="0.25">
      <c r="A24" s="24" t="s">
        <v>56</v>
      </c>
      <c r="B24" s="45">
        <v>0.46</v>
      </c>
      <c r="C24" s="46">
        <v>0.46</v>
      </c>
      <c r="D24" s="1" t="s">
        <v>57</v>
      </c>
      <c r="L24" s="54">
        <v>20</v>
      </c>
      <c r="M24" s="37">
        <v>0</v>
      </c>
      <c r="N24" s="37">
        <v>1</v>
      </c>
      <c r="O24" s="37">
        <v>0.8</v>
      </c>
      <c r="P24" s="55">
        <v>0.8</v>
      </c>
      <c r="Q24" s="4">
        <f t="shared" si="2"/>
        <v>0.99999723922767647</v>
      </c>
      <c r="R24" s="4">
        <f t="shared" si="2"/>
        <v>0.99999476424865408</v>
      </c>
      <c r="S24" s="4">
        <f t="shared" si="2"/>
        <v>0.99999007050012179</v>
      </c>
      <c r="T24" s="4">
        <f t="shared" si="2"/>
        <v>0.99998116890363087</v>
      </c>
      <c r="U24" s="4">
        <f t="shared" si="2"/>
        <v>0.99996428722923425</v>
      </c>
      <c r="V24" s="4">
        <f t="shared" si="2"/>
        <v>0.99993227159641906</v>
      </c>
      <c r="W24" s="4">
        <f t="shared" si="2"/>
        <v>0.99987155515136772</v>
      </c>
      <c r="X24" s="4">
        <f t="shared" si="2"/>
        <v>0.99975641006619353</v>
      </c>
      <c r="Y24" s="4">
        <f t="shared" si="2"/>
        <v>0.9995380501308736</v>
      </c>
      <c r="Z24" s="4">
        <f t="shared" si="2"/>
        <v>0.99912397907241213</v>
      </c>
      <c r="AA24" s="4">
        <f t="shared" si="2"/>
        <v>0.99833888850453545</v>
      </c>
      <c r="AB24" s="4">
        <f t="shared" si="2"/>
        <v>0.99685076919798865</v>
      </c>
      <c r="AC24" s="4">
        <f t="shared" si="2"/>
        <v>0.99403190884795445</v>
      </c>
      <c r="AD24" s="4">
        <f t="shared" si="2"/>
        <v>0.98870000318069773</v>
      </c>
      <c r="AE24" s="4">
        <f t="shared" si="2"/>
        <v>0.97864686803622136</v>
      </c>
      <c r="AF24" s="4">
        <f t="shared" si="2"/>
        <v>0.95982538467280665</v>
      </c>
      <c r="AG24" s="4">
        <f t="shared" si="3"/>
        <v>0.92512705484006208</v>
      </c>
      <c r="AH24" s="4">
        <f t="shared" si="3"/>
        <v>0.86323195930299401</v>
      </c>
      <c r="AI24" s="4">
        <f t="shared" si="3"/>
        <v>0.76000101689477173</v>
      </c>
      <c r="AJ24" s="4">
        <f t="shared" si="3"/>
        <v>0.60815171131295576</v>
      </c>
      <c r="AK24" s="4">
        <f t="shared" si="3"/>
        <v>0.42565082250148245</v>
      </c>
      <c r="AL24" s="4">
        <f t="shared" si="3"/>
        <v>0.25686721291665371</v>
      </c>
      <c r="AM24" s="4">
        <f t="shared" si="3"/>
        <v>0.13681012326750519</v>
      </c>
      <c r="AN24" s="4">
        <f t="shared" si="3"/>
        <v>6.7110874479454963E-2</v>
      </c>
      <c r="AO24" s="4">
        <f t="shared" si="3"/>
        <v>3.1457259534366733E-2</v>
      </c>
      <c r="AP24" s="4">
        <f t="shared" si="3"/>
        <v>1.4415036328376152E-2</v>
      </c>
      <c r="AQ24" s="4">
        <f t="shared" si="3"/>
        <v>6.5354046097677587E-3</v>
      </c>
      <c r="AR24" s="4">
        <f t="shared" si="3"/>
        <v>2.9484794129613912E-3</v>
      </c>
    </row>
    <row r="25" spans="1:44" x14ac:dyDescent="0.25">
      <c r="A25" s="24" t="s">
        <v>73</v>
      </c>
      <c r="B25" s="45">
        <v>0.05</v>
      </c>
      <c r="C25" s="46">
        <v>0.05</v>
      </c>
      <c r="D25" s="1" t="s">
        <v>57</v>
      </c>
      <c r="L25" s="54">
        <v>21</v>
      </c>
      <c r="M25" s="37">
        <v>0</v>
      </c>
      <c r="N25" s="37">
        <v>1</v>
      </c>
      <c r="O25" s="37">
        <v>0.8</v>
      </c>
      <c r="P25" s="55">
        <v>0.8</v>
      </c>
      <c r="Q25" s="4">
        <f t="shared" si="2"/>
        <v>0.9999985442655972</v>
      </c>
      <c r="R25" s="4">
        <f t="shared" si="2"/>
        <v>0.99999723922767647</v>
      </c>
      <c r="S25" s="4">
        <f t="shared" si="2"/>
        <v>0.99999476424865408</v>
      </c>
      <c r="T25" s="4">
        <f t="shared" si="2"/>
        <v>0.99999007050012179</v>
      </c>
      <c r="U25" s="4">
        <f t="shared" si="2"/>
        <v>0.99998116890363087</v>
      </c>
      <c r="V25" s="4">
        <f t="shared" si="2"/>
        <v>0.99996428722923425</v>
      </c>
      <c r="W25" s="4">
        <f t="shared" si="2"/>
        <v>0.99993227159641906</v>
      </c>
      <c r="X25" s="4">
        <f t="shared" si="2"/>
        <v>0.99987155515136772</v>
      </c>
      <c r="Y25" s="4">
        <f t="shared" si="2"/>
        <v>0.99975641006619353</v>
      </c>
      <c r="Z25" s="4">
        <f t="shared" si="2"/>
        <v>0.9995380501308736</v>
      </c>
      <c r="AA25" s="4">
        <f t="shared" si="2"/>
        <v>0.99912397907241213</v>
      </c>
      <c r="AB25" s="4">
        <f t="shared" si="2"/>
        <v>0.99833888850453545</v>
      </c>
      <c r="AC25" s="4">
        <f t="shared" si="2"/>
        <v>0.99685076919798865</v>
      </c>
      <c r="AD25" s="4">
        <f t="shared" si="2"/>
        <v>0.99403190884795445</v>
      </c>
      <c r="AE25" s="4">
        <f t="shared" si="2"/>
        <v>0.98870000318069773</v>
      </c>
      <c r="AF25" s="4">
        <f t="shared" si="2"/>
        <v>0.97864686803622136</v>
      </c>
      <c r="AG25" s="4">
        <f t="shared" si="3"/>
        <v>0.95982538467280665</v>
      </c>
      <c r="AH25" s="4">
        <f t="shared" si="3"/>
        <v>0.92512705484006208</v>
      </c>
      <c r="AI25" s="4">
        <f t="shared" si="3"/>
        <v>0.86323195930299401</v>
      </c>
      <c r="AJ25" s="4">
        <f t="shared" si="3"/>
        <v>0.76000101689477173</v>
      </c>
      <c r="AK25" s="4">
        <f t="shared" si="3"/>
        <v>0.60815171131295576</v>
      </c>
      <c r="AL25" s="4">
        <f t="shared" si="3"/>
        <v>0.42565082250148245</v>
      </c>
      <c r="AM25" s="4">
        <f t="shared" si="3"/>
        <v>0.25686721291665371</v>
      </c>
      <c r="AN25" s="4">
        <f t="shared" si="3"/>
        <v>0.13681012326750519</v>
      </c>
      <c r="AO25" s="4">
        <f t="shared" si="3"/>
        <v>6.7110874479454963E-2</v>
      </c>
      <c r="AP25" s="4">
        <f t="shared" si="3"/>
        <v>3.1457259534366733E-2</v>
      </c>
      <c r="AQ25" s="4">
        <f t="shared" si="3"/>
        <v>1.4415036328376152E-2</v>
      </c>
      <c r="AR25" s="4">
        <f t="shared" si="3"/>
        <v>6.5354046097677587E-3</v>
      </c>
    </row>
    <row r="26" spans="1:44" ht="15.75" thickBot="1" x14ac:dyDescent="0.3">
      <c r="A26" s="24" t="s">
        <v>64</v>
      </c>
      <c r="B26" s="49">
        <v>105000</v>
      </c>
      <c r="C26" s="50">
        <v>105000</v>
      </c>
      <c r="D26" s="1" t="s">
        <v>65</v>
      </c>
      <c r="L26" s="56">
        <v>22</v>
      </c>
      <c r="M26" s="57">
        <v>0</v>
      </c>
      <c r="N26" s="57">
        <v>1</v>
      </c>
      <c r="O26" s="57">
        <v>0.8</v>
      </c>
      <c r="P26" s="58">
        <v>0.8</v>
      </c>
      <c r="Q26" s="4">
        <f t="shared" si="2"/>
        <v>0.99999923240226085</v>
      </c>
      <c r="R26" s="4">
        <f t="shared" si="2"/>
        <v>0.9999985442655972</v>
      </c>
      <c r="S26" s="4">
        <f t="shared" si="2"/>
        <v>0.99999723922767647</v>
      </c>
      <c r="T26" s="4">
        <f t="shared" si="2"/>
        <v>0.99999476424865408</v>
      </c>
      <c r="U26" s="4">
        <f t="shared" si="2"/>
        <v>0.99999007050012179</v>
      </c>
      <c r="V26" s="4">
        <f t="shared" si="2"/>
        <v>0.99998116890363087</v>
      </c>
      <c r="W26" s="4">
        <f t="shared" si="2"/>
        <v>0.99996428722923425</v>
      </c>
      <c r="X26" s="4">
        <f t="shared" si="2"/>
        <v>0.99993227159641906</v>
      </c>
      <c r="Y26" s="4">
        <f t="shared" si="2"/>
        <v>0.99987155515136772</v>
      </c>
      <c r="Z26" s="4">
        <f t="shared" si="2"/>
        <v>0.99975641006619353</v>
      </c>
      <c r="AA26" s="4">
        <f t="shared" si="2"/>
        <v>0.9995380501308736</v>
      </c>
      <c r="AB26" s="4">
        <f t="shared" si="2"/>
        <v>0.99912397907241213</v>
      </c>
      <c r="AC26" s="4">
        <f t="shared" si="2"/>
        <v>0.99833888850453545</v>
      </c>
      <c r="AD26" s="4">
        <f t="shared" si="2"/>
        <v>0.99685076919798865</v>
      </c>
      <c r="AE26" s="4">
        <f t="shared" si="2"/>
        <v>0.99403190884795445</v>
      </c>
      <c r="AF26" s="4">
        <f t="shared" si="2"/>
        <v>0.98870000318069773</v>
      </c>
      <c r="AG26" s="4">
        <f t="shared" si="3"/>
        <v>0.97864686803622136</v>
      </c>
      <c r="AH26" s="4">
        <f t="shared" si="3"/>
        <v>0.95982538467280665</v>
      </c>
      <c r="AI26" s="4">
        <f t="shared" si="3"/>
        <v>0.92512705484006208</v>
      </c>
      <c r="AJ26" s="4">
        <f t="shared" si="3"/>
        <v>0.86323195930299401</v>
      </c>
      <c r="AK26" s="4">
        <f t="shared" si="3"/>
        <v>0.76000101689477173</v>
      </c>
      <c r="AL26" s="4">
        <f t="shared" si="3"/>
        <v>0.60815171131295576</v>
      </c>
      <c r="AM26" s="4">
        <f t="shared" si="3"/>
        <v>0.42565082250148245</v>
      </c>
      <c r="AN26" s="4">
        <f t="shared" si="3"/>
        <v>0.25686721291665371</v>
      </c>
      <c r="AO26" s="4">
        <f t="shared" si="3"/>
        <v>0.13681012326750519</v>
      </c>
      <c r="AP26" s="4">
        <f t="shared" si="3"/>
        <v>6.7110874479454963E-2</v>
      </c>
      <c r="AQ26" s="4">
        <f t="shared" si="3"/>
        <v>3.1457259534366733E-2</v>
      </c>
      <c r="AR26" s="4">
        <f t="shared" si="3"/>
        <v>1.4415036328376152E-2</v>
      </c>
    </row>
    <row r="27" spans="1:44" x14ac:dyDescent="0.25">
      <c r="A27" s="25"/>
      <c r="B27" s="40"/>
    </row>
    <row r="28" spans="1:44" ht="15.75" thickBot="1" x14ac:dyDescent="0.3"/>
    <row r="29" spans="1:44" ht="15.75" thickBot="1" x14ac:dyDescent="0.3">
      <c r="A29" s="26" t="s">
        <v>208</v>
      </c>
      <c r="B29" s="27">
        <v>2023</v>
      </c>
      <c r="C29" s="27">
        <v>2024</v>
      </c>
      <c r="D29" s="27">
        <v>2025</v>
      </c>
      <c r="E29" s="27">
        <v>2026</v>
      </c>
      <c r="F29" s="27">
        <v>2027</v>
      </c>
      <c r="G29" s="27">
        <v>2028</v>
      </c>
      <c r="H29" s="27">
        <v>2029</v>
      </c>
      <c r="I29" s="27">
        <v>2030</v>
      </c>
      <c r="J29" s="27">
        <v>2031</v>
      </c>
      <c r="K29" s="27">
        <v>2032</v>
      </c>
      <c r="L29" s="27">
        <v>2033</v>
      </c>
      <c r="M29" s="27">
        <v>2034</v>
      </c>
      <c r="N29" s="27">
        <v>2035</v>
      </c>
      <c r="O29" s="27">
        <v>2036</v>
      </c>
      <c r="P29" s="27">
        <v>2037</v>
      </c>
      <c r="Q29" s="27">
        <v>2038</v>
      </c>
      <c r="R29" s="27">
        <v>2039</v>
      </c>
      <c r="S29" s="27">
        <v>2040</v>
      </c>
      <c r="T29" s="27">
        <v>2041</v>
      </c>
      <c r="U29" s="27">
        <v>2042</v>
      </c>
      <c r="V29" s="27">
        <v>2043</v>
      </c>
      <c r="W29" s="27">
        <v>2044</v>
      </c>
      <c r="X29" s="27">
        <v>2045</v>
      </c>
      <c r="Y29" s="27">
        <v>2046</v>
      </c>
      <c r="Z29" s="27">
        <v>2047</v>
      </c>
      <c r="AA29" s="27">
        <v>2048</v>
      </c>
      <c r="AB29" s="27">
        <v>2049</v>
      </c>
      <c r="AC29" s="28">
        <v>2050</v>
      </c>
    </row>
    <row r="30" spans="1:44" x14ac:dyDescent="0.25">
      <c r="A30" s="29" t="str">
        <f t="shared" ref="A30:A43" si="4">A11</f>
        <v>Capex vehicle</v>
      </c>
      <c r="B30" s="62">
        <f t="shared" ref="B30:B42" si="5">$B11+($C11-$B11)*(1-Q11)</f>
        <v>100000</v>
      </c>
      <c r="C30" s="62">
        <f t="shared" ref="C30:AC30" si="6">$B11+($C11-$B11)*(1-R11)</f>
        <v>100000</v>
      </c>
      <c r="D30" s="62">
        <f t="shared" si="6"/>
        <v>100000</v>
      </c>
      <c r="E30" s="62">
        <f t="shared" si="6"/>
        <v>100000</v>
      </c>
      <c r="F30" s="62">
        <f t="shared" si="6"/>
        <v>100000</v>
      </c>
      <c r="G30" s="62">
        <f t="shared" si="6"/>
        <v>100000</v>
      </c>
      <c r="H30" s="62">
        <f t="shared" si="6"/>
        <v>100000</v>
      </c>
      <c r="I30" s="62">
        <f t="shared" si="6"/>
        <v>100000</v>
      </c>
      <c r="J30" s="62">
        <f t="shared" si="6"/>
        <v>100000</v>
      </c>
      <c r="K30" s="62">
        <f t="shared" si="6"/>
        <v>100000</v>
      </c>
      <c r="L30" s="62">
        <f t="shared" si="6"/>
        <v>100000</v>
      </c>
      <c r="M30" s="62">
        <f t="shared" si="6"/>
        <v>100000</v>
      </c>
      <c r="N30" s="62">
        <f t="shared" si="6"/>
        <v>100000</v>
      </c>
      <c r="O30" s="62">
        <f t="shared" si="6"/>
        <v>100000</v>
      </c>
      <c r="P30" s="62">
        <f t="shared" si="6"/>
        <v>100000</v>
      </c>
      <c r="Q30" s="62">
        <f t="shared" si="6"/>
        <v>100000</v>
      </c>
      <c r="R30" s="62">
        <f t="shared" si="6"/>
        <v>100000</v>
      </c>
      <c r="S30" s="62">
        <f t="shared" si="6"/>
        <v>100000</v>
      </c>
      <c r="T30" s="62">
        <f t="shared" si="6"/>
        <v>100000</v>
      </c>
      <c r="U30" s="62">
        <f t="shared" si="6"/>
        <v>100000</v>
      </c>
      <c r="V30" s="62">
        <f t="shared" si="6"/>
        <v>100000</v>
      </c>
      <c r="W30" s="62">
        <f t="shared" si="6"/>
        <v>100000</v>
      </c>
      <c r="X30" s="62">
        <f t="shared" si="6"/>
        <v>100000</v>
      </c>
      <c r="Y30" s="62">
        <f t="shared" si="6"/>
        <v>100000</v>
      </c>
      <c r="Z30" s="62">
        <f t="shared" si="6"/>
        <v>100000</v>
      </c>
      <c r="AA30" s="62">
        <f t="shared" si="6"/>
        <v>100000</v>
      </c>
      <c r="AB30" s="62">
        <f t="shared" si="6"/>
        <v>100000</v>
      </c>
      <c r="AC30" s="62">
        <f t="shared" si="6"/>
        <v>100000</v>
      </c>
    </row>
    <row r="31" spans="1:44" x14ac:dyDescent="0.25">
      <c r="A31" s="30" t="str">
        <f t="shared" si="4"/>
        <v>Residual value (vehicle)</v>
      </c>
      <c r="B31" s="62">
        <f t="shared" si="5"/>
        <v>-30000</v>
      </c>
      <c r="C31" s="62">
        <f t="shared" ref="C31:AC31" si="7">$B12+($C12-$B12)*(1-R12)</f>
        <v>-30000</v>
      </c>
      <c r="D31" s="62">
        <f t="shared" si="7"/>
        <v>-30000</v>
      </c>
      <c r="E31" s="62">
        <f t="shared" si="7"/>
        <v>-30000</v>
      </c>
      <c r="F31" s="62">
        <f t="shared" si="7"/>
        <v>-30000</v>
      </c>
      <c r="G31" s="62">
        <f t="shared" si="7"/>
        <v>-30000</v>
      </c>
      <c r="H31" s="62">
        <f t="shared" si="7"/>
        <v>-30000</v>
      </c>
      <c r="I31" s="62">
        <f t="shared" si="7"/>
        <v>-30000</v>
      </c>
      <c r="J31" s="62">
        <f t="shared" si="7"/>
        <v>-30000</v>
      </c>
      <c r="K31" s="62">
        <f t="shared" si="7"/>
        <v>-30000</v>
      </c>
      <c r="L31" s="62">
        <f t="shared" si="7"/>
        <v>-30000</v>
      </c>
      <c r="M31" s="62">
        <f t="shared" si="7"/>
        <v>-30000</v>
      </c>
      <c r="N31" s="62">
        <f t="shared" si="7"/>
        <v>-30000</v>
      </c>
      <c r="O31" s="62">
        <f t="shared" si="7"/>
        <v>-30000</v>
      </c>
      <c r="P31" s="62">
        <f t="shared" si="7"/>
        <v>-30000</v>
      </c>
      <c r="Q31" s="62">
        <f t="shared" si="7"/>
        <v>-30000</v>
      </c>
      <c r="R31" s="62">
        <f t="shared" si="7"/>
        <v>-30000</v>
      </c>
      <c r="S31" s="62">
        <f t="shared" si="7"/>
        <v>-30000</v>
      </c>
      <c r="T31" s="62">
        <f t="shared" si="7"/>
        <v>-30000</v>
      </c>
      <c r="U31" s="62">
        <f t="shared" si="7"/>
        <v>-30000</v>
      </c>
      <c r="V31" s="62">
        <f t="shared" si="7"/>
        <v>-30000</v>
      </c>
      <c r="W31" s="62">
        <f t="shared" si="7"/>
        <v>-30000</v>
      </c>
      <c r="X31" s="62">
        <f t="shared" si="7"/>
        <v>-30000</v>
      </c>
      <c r="Y31" s="62">
        <f t="shared" si="7"/>
        <v>-30000</v>
      </c>
      <c r="Z31" s="62">
        <f t="shared" si="7"/>
        <v>-30000</v>
      </c>
      <c r="AA31" s="62">
        <f t="shared" si="7"/>
        <v>-30000</v>
      </c>
      <c r="AB31" s="62">
        <f t="shared" si="7"/>
        <v>-30000</v>
      </c>
      <c r="AC31" s="62">
        <f t="shared" si="7"/>
        <v>-30000</v>
      </c>
    </row>
    <row r="32" spans="1:44" x14ac:dyDescent="0.25">
      <c r="A32" s="30" t="str">
        <f t="shared" si="4"/>
        <v>Capex costumization</v>
      </c>
      <c r="B32" s="62">
        <f t="shared" si="5"/>
        <v>50000</v>
      </c>
      <c r="C32" s="62">
        <f t="shared" ref="C32:AC32" si="8">$B13+($C13-$B13)*(1-R13)</f>
        <v>50000</v>
      </c>
      <c r="D32" s="62">
        <f t="shared" si="8"/>
        <v>50000</v>
      </c>
      <c r="E32" s="62">
        <f t="shared" si="8"/>
        <v>50000</v>
      </c>
      <c r="F32" s="62">
        <f t="shared" si="8"/>
        <v>50000</v>
      </c>
      <c r="G32" s="62">
        <f t="shared" si="8"/>
        <v>50000</v>
      </c>
      <c r="H32" s="62">
        <f t="shared" si="8"/>
        <v>50000</v>
      </c>
      <c r="I32" s="62">
        <f t="shared" si="8"/>
        <v>50000</v>
      </c>
      <c r="J32" s="62">
        <f t="shared" si="8"/>
        <v>50000</v>
      </c>
      <c r="K32" s="62">
        <f t="shared" si="8"/>
        <v>50000</v>
      </c>
      <c r="L32" s="62">
        <f t="shared" si="8"/>
        <v>50000</v>
      </c>
      <c r="M32" s="62">
        <f t="shared" si="8"/>
        <v>50000</v>
      </c>
      <c r="N32" s="62">
        <f t="shared" si="8"/>
        <v>50000</v>
      </c>
      <c r="O32" s="62">
        <f t="shared" si="8"/>
        <v>50000</v>
      </c>
      <c r="P32" s="62">
        <f t="shared" si="8"/>
        <v>50000</v>
      </c>
      <c r="Q32" s="62">
        <f t="shared" si="8"/>
        <v>50000</v>
      </c>
      <c r="R32" s="62">
        <f t="shared" si="8"/>
        <v>50000</v>
      </c>
      <c r="S32" s="62">
        <f t="shared" si="8"/>
        <v>50000</v>
      </c>
      <c r="T32" s="62">
        <f t="shared" si="8"/>
        <v>50000</v>
      </c>
      <c r="U32" s="62">
        <f t="shared" si="8"/>
        <v>50000</v>
      </c>
      <c r="V32" s="62">
        <f t="shared" si="8"/>
        <v>50000</v>
      </c>
      <c r="W32" s="62">
        <f t="shared" si="8"/>
        <v>50000</v>
      </c>
      <c r="X32" s="62">
        <f t="shared" si="8"/>
        <v>50000</v>
      </c>
      <c r="Y32" s="62">
        <f t="shared" si="8"/>
        <v>50000</v>
      </c>
      <c r="Z32" s="62">
        <f t="shared" si="8"/>
        <v>50000</v>
      </c>
      <c r="AA32" s="62">
        <f t="shared" si="8"/>
        <v>50000</v>
      </c>
      <c r="AB32" s="62">
        <f t="shared" si="8"/>
        <v>50000</v>
      </c>
      <c r="AC32" s="62">
        <f t="shared" si="8"/>
        <v>50000</v>
      </c>
    </row>
    <row r="33" spans="1:29" x14ac:dyDescent="0.25">
      <c r="A33" s="30" t="str">
        <f t="shared" si="4"/>
        <v>Residual value (costumization)</v>
      </c>
      <c r="B33" s="62">
        <f t="shared" si="5"/>
        <v>-5000</v>
      </c>
      <c r="C33" s="62">
        <f t="shared" ref="C33:AC33" si="9">$B14+($C14-$B14)*(1-R14)</f>
        <v>-5000</v>
      </c>
      <c r="D33" s="62">
        <f t="shared" si="9"/>
        <v>-5000</v>
      </c>
      <c r="E33" s="62">
        <f t="shared" si="9"/>
        <v>-5000</v>
      </c>
      <c r="F33" s="62">
        <f t="shared" si="9"/>
        <v>-5000</v>
      </c>
      <c r="G33" s="62">
        <f t="shared" si="9"/>
        <v>-5000</v>
      </c>
      <c r="H33" s="62">
        <f t="shared" si="9"/>
        <v>-5000</v>
      </c>
      <c r="I33" s="62">
        <f t="shared" si="9"/>
        <v>-5000</v>
      </c>
      <c r="J33" s="62">
        <f t="shared" si="9"/>
        <v>-5000</v>
      </c>
      <c r="K33" s="62">
        <f t="shared" si="9"/>
        <v>-5000</v>
      </c>
      <c r="L33" s="62">
        <f t="shared" si="9"/>
        <v>-5000</v>
      </c>
      <c r="M33" s="62">
        <f t="shared" si="9"/>
        <v>-5000</v>
      </c>
      <c r="N33" s="62">
        <f t="shared" si="9"/>
        <v>-5000</v>
      </c>
      <c r="O33" s="62">
        <f t="shared" si="9"/>
        <v>-5000</v>
      </c>
      <c r="P33" s="62">
        <f t="shared" si="9"/>
        <v>-5000</v>
      </c>
      <c r="Q33" s="62">
        <f t="shared" si="9"/>
        <v>-5000</v>
      </c>
      <c r="R33" s="62">
        <f t="shared" si="9"/>
        <v>-5000</v>
      </c>
      <c r="S33" s="62">
        <f t="shared" si="9"/>
        <v>-5000</v>
      </c>
      <c r="T33" s="62">
        <f t="shared" si="9"/>
        <v>-5000</v>
      </c>
      <c r="U33" s="62">
        <f t="shared" si="9"/>
        <v>-5000</v>
      </c>
      <c r="V33" s="62">
        <f t="shared" si="9"/>
        <v>-5000</v>
      </c>
      <c r="W33" s="62">
        <f t="shared" si="9"/>
        <v>-5000</v>
      </c>
      <c r="X33" s="62">
        <f t="shared" si="9"/>
        <v>-5000</v>
      </c>
      <c r="Y33" s="62">
        <f t="shared" si="9"/>
        <v>-5000</v>
      </c>
      <c r="Z33" s="62">
        <f t="shared" si="9"/>
        <v>-5000</v>
      </c>
      <c r="AA33" s="62">
        <f t="shared" si="9"/>
        <v>-5000</v>
      </c>
      <c r="AB33" s="62">
        <f t="shared" si="9"/>
        <v>-5000</v>
      </c>
      <c r="AC33" s="62">
        <f t="shared" si="9"/>
        <v>-5000</v>
      </c>
    </row>
    <row r="34" spans="1:29" x14ac:dyDescent="0.25">
      <c r="A34" s="30" t="str">
        <f t="shared" si="4"/>
        <v>WACC</v>
      </c>
      <c r="B34" s="62">
        <f t="shared" si="5"/>
        <v>0.06</v>
      </c>
      <c r="C34" s="62">
        <f t="shared" ref="C34:AC34" si="10">$B15+($C15-$B15)*(1-R15)</f>
        <v>0.06</v>
      </c>
      <c r="D34" s="62">
        <f t="shared" si="10"/>
        <v>0.06</v>
      </c>
      <c r="E34" s="62">
        <f t="shared" si="10"/>
        <v>0.06</v>
      </c>
      <c r="F34" s="62">
        <f t="shared" si="10"/>
        <v>0.06</v>
      </c>
      <c r="G34" s="62">
        <f t="shared" si="10"/>
        <v>0.06</v>
      </c>
      <c r="H34" s="62">
        <f t="shared" si="10"/>
        <v>0.06</v>
      </c>
      <c r="I34" s="62">
        <f t="shared" si="10"/>
        <v>0.06</v>
      </c>
      <c r="J34" s="62">
        <f t="shared" si="10"/>
        <v>0.06</v>
      </c>
      <c r="K34" s="62">
        <f t="shared" si="10"/>
        <v>0.06</v>
      </c>
      <c r="L34" s="62">
        <f t="shared" si="10"/>
        <v>0.06</v>
      </c>
      <c r="M34" s="62">
        <f t="shared" si="10"/>
        <v>0.06</v>
      </c>
      <c r="N34" s="62">
        <f t="shared" si="10"/>
        <v>0.06</v>
      </c>
      <c r="O34" s="62">
        <f t="shared" si="10"/>
        <v>0.06</v>
      </c>
      <c r="P34" s="62">
        <f t="shared" si="10"/>
        <v>0.06</v>
      </c>
      <c r="Q34" s="62">
        <f t="shared" si="10"/>
        <v>0.06</v>
      </c>
      <c r="R34" s="62">
        <f t="shared" si="10"/>
        <v>0.06</v>
      </c>
      <c r="S34" s="62">
        <f t="shared" si="10"/>
        <v>0.06</v>
      </c>
      <c r="T34" s="62">
        <f t="shared" si="10"/>
        <v>0.06</v>
      </c>
      <c r="U34" s="62">
        <f t="shared" si="10"/>
        <v>0.06</v>
      </c>
      <c r="V34" s="62">
        <f t="shared" si="10"/>
        <v>0.06</v>
      </c>
      <c r="W34" s="62">
        <f t="shared" si="10"/>
        <v>0.06</v>
      </c>
      <c r="X34" s="62">
        <f t="shared" si="10"/>
        <v>0.06</v>
      </c>
      <c r="Y34" s="62">
        <f t="shared" si="10"/>
        <v>0.06</v>
      </c>
      <c r="Z34" s="62">
        <f t="shared" si="10"/>
        <v>0.06</v>
      </c>
      <c r="AA34" s="62">
        <f t="shared" si="10"/>
        <v>0.06</v>
      </c>
      <c r="AB34" s="62">
        <f t="shared" si="10"/>
        <v>0.06</v>
      </c>
      <c r="AC34" s="62">
        <f t="shared" si="10"/>
        <v>0.06</v>
      </c>
    </row>
    <row r="35" spans="1:29" x14ac:dyDescent="0.25">
      <c r="A35" s="30" t="str">
        <f t="shared" si="4"/>
        <v>Opex fix (admin, crew, insurance)</v>
      </c>
      <c r="B35" s="62">
        <f t="shared" si="5"/>
        <v>85000</v>
      </c>
      <c r="C35" s="62">
        <f t="shared" ref="C35:AC35" si="11">$B16+($C16-$B16)*(1-R16)</f>
        <v>85000</v>
      </c>
      <c r="D35" s="62">
        <f t="shared" si="11"/>
        <v>85000</v>
      </c>
      <c r="E35" s="62">
        <f t="shared" si="11"/>
        <v>85000</v>
      </c>
      <c r="F35" s="62">
        <f t="shared" si="11"/>
        <v>85000</v>
      </c>
      <c r="G35" s="62">
        <f t="shared" si="11"/>
        <v>85000</v>
      </c>
      <c r="H35" s="62">
        <f t="shared" si="11"/>
        <v>85000</v>
      </c>
      <c r="I35" s="62">
        <f t="shared" si="11"/>
        <v>85000</v>
      </c>
      <c r="J35" s="62">
        <f t="shared" si="11"/>
        <v>85000</v>
      </c>
      <c r="K35" s="62">
        <f t="shared" si="11"/>
        <v>85000</v>
      </c>
      <c r="L35" s="62">
        <f t="shared" si="11"/>
        <v>85000</v>
      </c>
      <c r="M35" s="62">
        <f t="shared" si="11"/>
        <v>85000</v>
      </c>
      <c r="N35" s="62">
        <f t="shared" si="11"/>
        <v>85000</v>
      </c>
      <c r="O35" s="62">
        <f t="shared" si="11"/>
        <v>85000</v>
      </c>
      <c r="P35" s="62">
        <f t="shared" si="11"/>
        <v>85000</v>
      </c>
      <c r="Q35" s="62">
        <f t="shared" si="11"/>
        <v>85000</v>
      </c>
      <c r="R35" s="62">
        <f t="shared" si="11"/>
        <v>85000</v>
      </c>
      <c r="S35" s="62">
        <f t="shared" si="11"/>
        <v>85000</v>
      </c>
      <c r="T35" s="62">
        <f t="shared" si="11"/>
        <v>85000</v>
      </c>
      <c r="U35" s="62">
        <f t="shared" si="11"/>
        <v>85000</v>
      </c>
      <c r="V35" s="62">
        <f t="shared" si="11"/>
        <v>85000</v>
      </c>
      <c r="W35" s="62">
        <f t="shared" si="11"/>
        <v>85000</v>
      </c>
      <c r="X35" s="62">
        <f t="shared" si="11"/>
        <v>85000</v>
      </c>
      <c r="Y35" s="62">
        <f t="shared" si="11"/>
        <v>85000</v>
      </c>
      <c r="Z35" s="62">
        <f t="shared" si="11"/>
        <v>85000</v>
      </c>
      <c r="AA35" s="62">
        <f t="shared" si="11"/>
        <v>85000</v>
      </c>
      <c r="AB35" s="62">
        <f t="shared" si="11"/>
        <v>85000</v>
      </c>
      <c r="AC35" s="62">
        <f t="shared" si="11"/>
        <v>85000</v>
      </c>
    </row>
    <row r="36" spans="1:29" x14ac:dyDescent="0.25">
      <c r="A36" s="30" t="str">
        <f t="shared" si="4"/>
        <v>Opex maintenance &amp; repair</v>
      </c>
      <c r="B36" s="62">
        <f t="shared" si="5"/>
        <v>20000</v>
      </c>
      <c r="C36" s="62">
        <f t="shared" ref="C36:AC36" si="12">$B17+($C17-$B17)*(1-R17)</f>
        <v>20000</v>
      </c>
      <c r="D36" s="62">
        <f t="shared" si="12"/>
        <v>20000</v>
      </c>
      <c r="E36" s="62">
        <f t="shared" si="12"/>
        <v>20000</v>
      </c>
      <c r="F36" s="62">
        <f t="shared" si="12"/>
        <v>20000</v>
      </c>
      <c r="G36" s="62">
        <f t="shared" si="12"/>
        <v>20000</v>
      </c>
      <c r="H36" s="62">
        <f t="shared" si="12"/>
        <v>20000</v>
      </c>
      <c r="I36" s="62">
        <f t="shared" si="12"/>
        <v>20000</v>
      </c>
      <c r="J36" s="62">
        <f t="shared" si="12"/>
        <v>20000</v>
      </c>
      <c r="K36" s="62">
        <f t="shared" si="12"/>
        <v>20000</v>
      </c>
      <c r="L36" s="62">
        <f t="shared" si="12"/>
        <v>20000</v>
      </c>
      <c r="M36" s="62">
        <f t="shared" si="12"/>
        <v>20000</v>
      </c>
      <c r="N36" s="62">
        <f t="shared" si="12"/>
        <v>20000</v>
      </c>
      <c r="O36" s="62">
        <f t="shared" si="12"/>
        <v>20000</v>
      </c>
      <c r="P36" s="62">
        <f t="shared" si="12"/>
        <v>20000</v>
      </c>
      <c r="Q36" s="62">
        <f t="shared" si="12"/>
        <v>20000</v>
      </c>
      <c r="R36" s="62">
        <f t="shared" si="12"/>
        <v>20000</v>
      </c>
      <c r="S36" s="62">
        <f t="shared" si="12"/>
        <v>20000</v>
      </c>
      <c r="T36" s="62">
        <f t="shared" si="12"/>
        <v>20000</v>
      </c>
      <c r="U36" s="62">
        <f t="shared" si="12"/>
        <v>20000</v>
      </c>
      <c r="V36" s="62">
        <f t="shared" si="12"/>
        <v>20000</v>
      </c>
      <c r="W36" s="62">
        <f t="shared" si="12"/>
        <v>20000</v>
      </c>
      <c r="X36" s="62">
        <f t="shared" si="12"/>
        <v>20000</v>
      </c>
      <c r="Y36" s="62">
        <f t="shared" si="12"/>
        <v>20000</v>
      </c>
      <c r="Z36" s="62">
        <f t="shared" si="12"/>
        <v>20000</v>
      </c>
      <c r="AA36" s="62">
        <f t="shared" si="12"/>
        <v>20000</v>
      </c>
      <c r="AB36" s="62">
        <f t="shared" si="12"/>
        <v>20000</v>
      </c>
      <c r="AC36" s="62">
        <f t="shared" si="12"/>
        <v>20000</v>
      </c>
    </row>
    <row r="37" spans="1:29" x14ac:dyDescent="0.25">
      <c r="A37" s="30" t="str">
        <f t="shared" si="4"/>
        <v>Opex var (mode-fees, cargo handling)</v>
      </c>
      <c r="B37" s="62">
        <f t="shared" si="5"/>
        <v>9.5238095238095247E-3</v>
      </c>
      <c r="C37" s="62">
        <f t="shared" ref="C37:AC37" si="13">$B18+($C18-$B18)*(1-R18)</f>
        <v>9.5238095238095247E-3</v>
      </c>
      <c r="D37" s="62">
        <f t="shared" si="13"/>
        <v>9.5238095238095247E-3</v>
      </c>
      <c r="E37" s="62">
        <f t="shared" si="13"/>
        <v>9.5238095238095247E-3</v>
      </c>
      <c r="F37" s="62">
        <f t="shared" si="13"/>
        <v>9.5238095238095247E-3</v>
      </c>
      <c r="G37" s="62">
        <f t="shared" si="13"/>
        <v>9.5238095238095247E-3</v>
      </c>
      <c r="H37" s="62">
        <f t="shared" si="13"/>
        <v>9.5238095238095247E-3</v>
      </c>
      <c r="I37" s="62">
        <f t="shared" si="13"/>
        <v>9.5238095238095247E-3</v>
      </c>
      <c r="J37" s="62">
        <f t="shared" si="13"/>
        <v>9.5238095238095247E-3</v>
      </c>
      <c r="K37" s="62">
        <f t="shared" si="13"/>
        <v>9.5238095238095247E-3</v>
      </c>
      <c r="L37" s="62">
        <f t="shared" si="13"/>
        <v>9.5238095238095247E-3</v>
      </c>
      <c r="M37" s="62">
        <f t="shared" si="13"/>
        <v>9.5238095238095247E-3</v>
      </c>
      <c r="N37" s="62">
        <f t="shared" si="13"/>
        <v>9.5238095238095247E-3</v>
      </c>
      <c r="O37" s="62">
        <f t="shared" si="13"/>
        <v>9.5238095238095247E-3</v>
      </c>
      <c r="P37" s="62">
        <f t="shared" si="13"/>
        <v>9.5238095238095247E-3</v>
      </c>
      <c r="Q37" s="62">
        <f t="shared" si="13"/>
        <v>9.5238095238095247E-3</v>
      </c>
      <c r="R37" s="62">
        <f t="shared" si="13"/>
        <v>9.5238095238095247E-3</v>
      </c>
      <c r="S37" s="62">
        <f t="shared" si="13"/>
        <v>9.5238095238095247E-3</v>
      </c>
      <c r="T37" s="62">
        <f t="shared" si="13"/>
        <v>9.5238095238095247E-3</v>
      </c>
      <c r="U37" s="62">
        <f t="shared" si="13"/>
        <v>9.5238095238095247E-3</v>
      </c>
      <c r="V37" s="62">
        <f t="shared" si="13"/>
        <v>9.5238095238095247E-3</v>
      </c>
      <c r="W37" s="62">
        <f t="shared" si="13"/>
        <v>9.5238095238095247E-3</v>
      </c>
      <c r="X37" s="62">
        <f t="shared" si="13"/>
        <v>9.5238095238095247E-3</v>
      </c>
      <c r="Y37" s="62">
        <f t="shared" si="13"/>
        <v>9.5238095238095247E-3</v>
      </c>
      <c r="Z37" s="62">
        <f t="shared" si="13"/>
        <v>9.5238095238095247E-3</v>
      </c>
      <c r="AA37" s="62">
        <f t="shared" si="13"/>
        <v>9.5238095238095247E-3</v>
      </c>
      <c r="AB37" s="62">
        <f t="shared" si="13"/>
        <v>9.5238095238095247E-3</v>
      </c>
      <c r="AC37" s="62">
        <f t="shared" si="13"/>
        <v>9.5238095238095247E-3</v>
      </c>
    </row>
    <row r="38" spans="1:29" x14ac:dyDescent="0.25">
      <c r="A38" s="30" t="str">
        <f t="shared" si="4"/>
        <v>Fuel Economy</v>
      </c>
      <c r="B38" s="62">
        <f t="shared" si="5"/>
        <v>2.8</v>
      </c>
      <c r="C38" s="62">
        <f t="shared" ref="C38:AC38" si="14">$B19+($C19-$B19)*(1-R19)</f>
        <v>2.8</v>
      </c>
      <c r="D38" s="62">
        <f t="shared" si="14"/>
        <v>2.8</v>
      </c>
      <c r="E38" s="62">
        <f t="shared" si="14"/>
        <v>2.8</v>
      </c>
      <c r="F38" s="62">
        <f t="shared" si="14"/>
        <v>2.8</v>
      </c>
      <c r="G38" s="62">
        <f t="shared" si="14"/>
        <v>2.8</v>
      </c>
      <c r="H38" s="62">
        <f t="shared" si="14"/>
        <v>2.8</v>
      </c>
      <c r="I38" s="62">
        <f t="shared" si="14"/>
        <v>2.8</v>
      </c>
      <c r="J38" s="62">
        <f t="shared" si="14"/>
        <v>2.8</v>
      </c>
      <c r="K38" s="62">
        <f t="shared" si="14"/>
        <v>2.8</v>
      </c>
      <c r="L38" s="62">
        <f t="shared" si="14"/>
        <v>2.8</v>
      </c>
      <c r="M38" s="62">
        <f t="shared" si="14"/>
        <v>2.8</v>
      </c>
      <c r="N38" s="62">
        <f t="shared" si="14"/>
        <v>2.8</v>
      </c>
      <c r="O38" s="62">
        <f t="shared" si="14"/>
        <v>2.8</v>
      </c>
      <c r="P38" s="62">
        <f t="shared" si="14"/>
        <v>2.8</v>
      </c>
      <c r="Q38" s="62">
        <f t="shared" si="14"/>
        <v>2.8</v>
      </c>
      <c r="R38" s="62">
        <f t="shared" si="14"/>
        <v>2.8</v>
      </c>
      <c r="S38" s="62">
        <f t="shared" si="14"/>
        <v>2.8</v>
      </c>
      <c r="T38" s="62">
        <f t="shared" si="14"/>
        <v>2.8</v>
      </c>
      <c r="U38" s="62">
        <f t="shared" si="14"/>
        <v>2.8</v>
      </c>
      <c r="V38" s="62">
        <f t="shared" si="14"/>
        <v>2.8</v>
      </c>
      <c r="W38" s="62">
        <f t="shared" si="14"/>
        <v>2.8</v>
      </c>
      <c r="X38" s="62">
        <f t="shared" si="14"/>
        <v>2.8</v>
      </c>
      <c r="Y38" s="62">
        <f t="shared" si="14"/>
        <v>2.8</v>
      </c>
      <c r="Z38" s="62">
        <f t="shared" si="14"/>
        <v>2.8</v>
      </c>
      <c r="AA38" s="62">
        <f t="shared" si="14"/>
        <v>2.8</v>
      </c>
      <c r="AB38" s="62">
        <f t="shared" si="14"/>
        <v>2.8</v>
      </c>
      <c r="AC38" s="62">
        <f t="shared" si="14"/>
        <v>2.8</v>
      </c>
    </row>
    <row r="39" spans="1:29" x14ac:dyDescent="0.25">
      <c r="A39" s="30" t="str">
        <f t="shared" si="4"/>
        <v>Fuel Cost</v>
      </c>
      <c r="B39" s="62">
        <f t="shared" si="5"/>
        <v>0.15</v>
      </c>
      <c r="C39" s="62">
        <f t="shared" ref="C39:AC39" si="15">$B20+($C20-$B20)*(1-R20)</f>
        <v>0.15</v>
      </c>
      <c r="D39" s="62">
        <f t="shared" si="15"/>
        <v>0.15</v>
      </c>
      <c r="E39" s="62">
        <f t="shared" si="15"/>
        <v>0.15</v>
      </c>
      <c r="F39" s="62">
        <f t="shared" si="15"/>
        <v>0.15</v>
      </c>
      <c r="G39" s="62">
        <f t="shared" si="15"/>
        <v>0.15</v>
      </c>
      <c r="H39" s="62">
        <f t="shared" si="15"/>
        <v>0.15</v>
      </c>
      <c r="I39" s="62">
        <f t="shared" si="15"/>
        <v>0.15</v>
      </c>
      <c r="J39" s="62">
        <f t="shared" si="15"/>
        <v>0.15</v>
      </c>
      <c r="K39" s="62">
        <f t="shared" si="15"/>
        <v>0.15</v>
      </c>
      <c r="L39" s="62">
        <f t="shared" si="15"/>
        <v>0.15</v>
      </c>
      <c r="M39" s="62">
        <f t="shared" si="15"/>
        <v>0.15</v>
      </c>
      <c r="N39" s="62">
        <f t="shared" si="15"/>
        <v>0.15</v>
      </c>
      <c r="O39" s="62">
        <f t="shared" si="15"/>
        <v>0.15</v>
      </c>
      <c r="P39" s="62">
        <f t="shared" si="15"/>
        <v>0.15</v>
      </c>
      <c r="Q39" s="62">
        <f t="shared" si="15"/>
        <v>0.15</v>
      </c>
      <c r="R39" s="62">
        <f t="shared" si="15"/>
        <v>0.15</v>
      </c>
      <c r="S39" s="62">
        <f t="shared" si="15"/>
        <v>0.15</v>
      </c>
      <c r="T39" s="62">
        <f t="shared" si="15"/>
        <v>0.15</v>
      </c>
      <c r="U39" s="62">
        <f t="shared" si="15"/>
        <v>0.15</v>
      </c>
      <c r="V39" s="62">
        <f t="shared" si="15"/>
        <v>0.15</v>
      </c>
      <c r="W39" s="62">
        <f t="shared" si="15"/>
        <v>0.15</v>
      </c>
      <c r="X39" s="62">
        <f t="shared" si="15"/>
        <v>0.15</v>
      </c>
      <c r="Y39" s="62">
        <f t="shared" si="15"/>
        <v>0.15</v>
      </c>
      <c r="Z39" s="62">
        <f t="shared" si="15"/>
        <v>0.15</v>
      </c>
      <c r="AA39" s="62">
        <f t="shared" si="15"/>
        <v>0.15</v>
      </c>
      <c r="AB39" s="62">
        <f t="shared" si="15"/>
        <v>0.15</v>
      </c>
      <c r="AC39" s="62">
        <f t="shared" si="15"/>
        <v>0.15</v>
      </c>
    </row>
    <row r="40" spans="1:29" x14ac:dyDescent="0.25">
      <c r="A40" s="30" t="str">
        <f t="shared" si="4"/>
        <v>Lifetime vehicle</v>
      </c>
      <c r="B40" s="62">
        <f t="shared" si="5"/>
        <v>5</v>
      </c>
      <c r="C40" s="62">
        <f t="shared" ref="C40:AC40" si="16">$B21+($C21-$B21)*(1-R21)</f>
        <v>5</v>
      </c>
      <c r="D40" s="62">
        <f t="shared" si="16"/>
        <v>5</v>
      </c>
      <c r="E40" s="62">
        <f t="shared" si="16"/>
        <v>5</v>
      </c>
      <c r="F40" s="62">
        <f t="shared" si="16"/>
        <v>5</v>
      </c>
      <c r="G40" s="62">
        <f t="shared" si="16"/>
        <v>5</v>
      </c>
      <c r="H40" s="62">
        <f t="shared" si="16"/>
        <v>5</v>
      </c>
      <c r="I40" s="62">
        <f t="shared" si="16"/>
        <v>5</v>
      </c>
      <c r="J40" s="62">
        <f t="shared" si="16"/>
        <v>5</v>
      </c>
      <c r="K40" s="62">
        <f t="shared" si="16"/>
        <v>5</v>
      </c>
      <c r="L40" s="62">
        <f t="shared" si="16"/>
        <v>5</v>
      </c>
      <c r="M40" s="62">
        <f t="shared" si="16"/>
        <v>5</v>
      </c>
      <c r="N40" s="62">
        <f t="shared" si="16"/>
        <v>5</v>
      </c>
      <c r="O40" s="62">
        <f t="shared" si="16"/>
        <v>5</v>
      </c>
      <c r="P40" s="62">
        <f t="shared" si="16"/>
        <v>5</v>
      </c>
      <c r="Q40" s="62">
        <f t="shared" si="16"/>
        <v>5</v>
      </c>
      <c r="R40" s="62">
        <f t="shared" si="16"/>
        <v>5</v>
      </c>
      <c r="S40" s="62">
        <f t="shared" si="16"/>
        <v>5</v>
      </c>
      <c r="T40" s="62">
        <f t="shared" si="16"/>
        <v>5</v>
      </c>
      <c r="U40" s="62">
        <f t="shared" si="16"/>
        <v>5</v>
      </c>
      <c r="V40" s="62">
        <f t="shared" si="16"/>
        <v>5</v>
      </c>
      <c r="W40" s="62">
        <f t="shared" si="16"/>
        <v>5</v>
      </c>
      <c r="X40" s="62">
        <f t="shared" si="16"/>
        <v>5</v>
      </c>
      <c r="Y40" s="62">
        <f t="shared" si="16"/>
        <v>5</v>
      </c>
      <c r="Z40" s="62">
        <f t="shared" si="16"/>
        <v>5</v>
      </c>
      <c r="AA40" s="62">
        <f t="shared" si="16"/>
        <v>5</v>
      </c>
      <c r="AB40" s="62">
        <f t="shared" si="16"/>
        <v>5</v>
      </c>
      <c r="AC40" s="62">
        <f t="shared" si="16"/>
        <v>5</v>
      </c>
    </row>
    <row r="41" spans="1:29" x14ac:dyDescent="0.25">
      <c r="A41" s="30" t="str">
        <f t="shared" si="4"/>
        <v>Lifetime costumization</v>
      </c>
      <c r="B41" s="62">
        <f t="shared" si="5"/>
        <v>12</v>
      </c>
      <c r="C41" s="62">
        <f t="shared" ref="C41:AC41" si="17">$B22+($C22-$B22)*(1-R22)</f>
        <v>12</v>
      </c>
      <c r="D41" s="62">
        <f t="shared" si="17"/>
        <v>12</v>
      </c>
      <c r="E41" s="62">
        <f t="shared" si="17"/>
        <v>12</v>
      </c>
      <c r="F41" s="62">
        <f t="shared" si="17"/>
        <v>12</v>
      </c>
      <c r="G41" s="62">
        <f t="shared" si="17"/>
        <v>12</v>
      </c>
      <c r="H41" s="62">
        <f t="shared" si="17"/>
        <v>12</v>
      </c>
      <c r="I41" s="62">
        <f t="shared" si="17"/>
        <v>12</v>
      </c>
      <c r="J41" s="62">
        <f t="shared" si="17"/>
        <v>12</v>
      </c>
      <c r="K41" s="62">
        <f t="shared" si="17"/>
        <v>12</v>
      </c>
      <c r="L41" s="62">
        <f t="shared" si="17"/>
        <v>12</v>
      </c>
      <c r="M41" s="62">
        <f t="shared" si="17"/>
        <v>12</v>
      </c>
      <c r="N41" s="62">
        <f t="shared" si="17"/>
        <v>12</v>
      </c>
      <c r="O41" s="62">
        <f t="shared" si="17"/>
        <v>12</v>
      </c>
      <c r="P41" s="62">
        <f t="shared" si="17"/>
        <v>12</v>
      </c>
      <c r="Q41" s="62">
        <f t="shared" si="17"/>
        <v>12</v>
      </c>
      <c r="R41" s="62">
        <f t="shared" si="17"/>
        <v>12</v>
      </c>
      <c r="S41" s="62">
        <f t="shared" si="17"/>
        <v>12</v>
      </c>
      <c r="T41" s="62">
        <f t="shared" si="17"/>
        <v>12</v>
      </c>
      <c r="U41" s="62">
        <f t="shared" si="17"/>
        <v>12</v>
      </c>
      <c r="V41" s="62">
        <f t="shared" si="17"/>
        <v>12</v>
      </c>
      <c r="W41" s="62">
        <f t="shared" si="17"/>
        <v>12</v>
      </c>
      <c r="X41" s="62">
        <f t="shared" si="17"/>
        <v>12</v>
      </c>
      <c r="Y41" s="62">
        <f t="shared" si="17"/>
        <v>12</v>
      </c>
      <c r="Z41" s="62">
        <f t="shared" si="17"/>
        <v>12</v>
      </c>
      <c r="AA41" s="62">
        <f t="shared" si="17"/>
        <v>12</v>
      </c>
      <c r="AB41" s="62">
        <f t="shared" si="17"/>
        <v>12</v>
      </c>
      <c r="AC41" s="62">
        <f t="shared" si="17"/>
        <v>12</v>
      </c>
    </row>
    <row r="42" spans="1:29" x14ac:dyDescent="0.25">
      <c r="A42" s="30" t="str">
        <f t="shared" si="4"/>
        <v>Tonnage .</v>
      </c>
      <c r="B42" s="62">
        <f t="shared" si="5"/>
        <v>29</v>
      </c>
      <c r="C42" s="62">
        <f t="shared" ref="C42:AC42" si="18">$B23+($C23-$B23)*(1-R23)</f>
        <v>29</v>
      </c>
      <c r="D42" s="62">
        <f t="shared" si="18"/>
        <v>29</v>
      </c>
      <c r="E42" s="62">
        <f t="shared" si="18"/>
        <v>29</v>
      </c>
      <c r="F42" s="62">
        <f t="shared" si="18"/>
        <v>29</v>
      </c>
      <c r="G42" s="62">
        <f t="shared" si="18"/>
        <v>29</v>
      </c>
      <c r="H42" s="62">
        <f t="shared" si="18"/>
        <v>29</v>
      </c>
      <c r="I42" s="62">
        <f t="shared" si="18"/>
        <v>29</v>
      </c>
      <c r="J42" s="62">
        <f t="shared" si="18"/>
        <v>29</v>
      </c>
      <c r="K42" s="62">
        <f t="shared" si="18"/>
        <v>29</v>
      </c>
      <c r="L42" s="62">
        <f t="shared" si="18"/>
        <v>29</v>
      </c>
      <c r="M42" s="62">
        <f t="shared" si="18"/>
        <v>29</v>
      </c>
      <c r="N42" s="62">
        <f t="shared" si="18"/>
        <v>29</v>
      </c>
      <c r="O42" s="62">
        <f t="shared" si="18"/>
        <v>29</v>
      </c>
      <c r="P42" s="62">
        <f t="shared" si="18"/>
        <v>29</v>
      </c>
      <c r="Q42" s="62">
        <f t="shared" si="18"/>
        <v>29</v>
      </c>
      <c r="R42" s="62">
        <f t="shared" si="18"/>
        <v>29</v>
      </c>
      <c r="S42" s="62">
        <f t="shared" si="18"/>
        <v>29</v>
      </c>
      <c r="T42" s="62">
        <f t="shared" si="18"/>
        <v>29</v>
      </c>
      <c r="U42" s="62">
        <f t="shared" si="18"/>
        <v>29</v>
      </c>
      <c r="V42" s="62">
        <f t="shared" si="18"/>
        <v>29</v>
      </c>
      <c r="W42" s="62">
        <f t="shared" si="18"/>
        <v>29</v>
      </c>
      <c r="X42" s="62">
        <f t="shared" si="18"/>
        <v>29</v>
      </c>
      <c r="Y42" s="62">
        <f t="shared" si="18"/>
        <v>29</v>
      </c>
      <c r="Z42" s="62">
        <f t="shared" si="18"/>
        <v>29</v>
      </c>
      <c r="AA42" s="62">
        <f t="shared" si="18"/>
        <v>29</v>
      </c>
      <c r="AB42" s="62">
        <f t="shared" si="18"/>
        <v>29</v>
      </c>
      <c r="AC42" s="62">
        <f t="shared" si="18"/>
        <v>29</v>
      </c>
    </row>
    <row r="43" spans="1:29" x14ac:dyDescent="0.25">
      <c r="A43" s="30" t="str">
        <f t="shared" si="4"/>
        <v>Market failure (av. utilization)</v>
      </c>
      <c r="B43" s="62">
        <f>($B24+($C24-$B24)*(1-Q24))*B$42</f>
        <v>13.34</v>
      </c>
      <c r="C43" s="62">
        <f t="shared" ref="C43:AC43" si="19">($B24+($C24-$B24)*(1-R24))*C$42</f>
        <v>13.34</v>
      </c>
      <c r="D43" s="62">
        <f t="shared" si="19"/>
        <v>13.34</v>
      </c>
      <c r="E43" s="62">
        <f t="shared" si="19"/>
        <v>13.34</v>
      </c>
      <c r="F43" s="62">
        <f t="shared" si="19"/>
        <v>13.34</v>
      </c>
      <c r="G43" s="62">
        <f t="shared" si="19"/>
        <v>13.34</v>
      </c>
      <c r="H43" s="62">
        <f t="shared" si="19"/>
        <v>13.34</v>
      </c>
      <c r="I43" s="62">
        <f t="shared" si="19"/>
        <v>13.34</v>
      </c>
      <c r="J43" s="62">
        <f t="shared" si="19"/>
        <v>13.34</v>
      </c>
      <c r="K43" s="62">
        <f t="shared" si="19"/>
        <v>13.34</v>
      </c>
      <c r="L43" s="62">
        <f t="shared" si="19"/>
        <v>13.34</v>
      </c>
      <c r="M43" s="62">
        <f t="shared" si="19"/>
        <v>13.34</v>
      </c>
      <c r="N43" s="62">
        <f t="shared" si="19"/>
        <v>13.34</v>
      </c>
      <c r="O43" s="62">
        <f t="shared" si="19"/>
        <v>13.34</v>
      </c>
      <c r="P43" s="62">
        <f t="shared" si="19"/>
        <v>13.34</v>
      </c>
      <c r="Q43" s="62">
        <f t="shared" si="19"/>
        <v>13.34</v>
      </c>
      <c r="R43" s="62">
        <f t="shared" si="19"/>
        <v>13.34</v>
      </c>
      <c r="S43" s="62">
        <f t="shared" si="19"/>
        <v>13.34</v>
      </c>
      <c r="T43" s="62">
        <f t="shared" si="19"/>
        <v>13.34</v>
      </c>
      <c r="U43" s="62">
        <f t="shared" si="19"/>
        <v>13.34</v>
      </c>
      <c r="V43" s="62">
        <f t="shared" si="19"/>
        <v>13.34</v>
      </c>
      <c r="W43" s="62">
        <f t="shared" si="19"/>
        <v>13.34</v>
      </c>
      <c r="X43" s="62">
        <f t="shared" si="19"/>
        <v>13.34</v>
      </c>
      <c r="Y43" s="62">
        <f t="shared" si="19"/>
        <v>13.34</v>
      </c>
      <c r="Z43" s="62">
        <f t="shared" si="19"/>
        <v>13.34</v>
      </c>
      <c r="AA43" s="62">
        <f t="shared" si="19"/>
        <v>13.34</v>
      </c>
      <c r="AB43" s="62">
        <f t="shared" si="19"/>
        <v>13.34</v>
      </c>
      <c r="AC43" s="62">
        <f t="shared" si="19"/>
        <v>13.34</v>
      </c>
    </row>
    <row r="44" spans="1:29" x14ac:dyDescent="0.25">
      <c r="A44" s="30" t="s">
        <v>73</v>
      </c>
      <c r="B44" s="62">
        <f>($B25+($C25-$B25)*(1-Q25))*B$42</f>
        <v>1.4500000000000002</v>
      </c>
      <c r="C44" s="62">
        <f t="shared" ref="C44:AC44" si="20">($B25+($C25-$B25)*(1-R25))*C$42</f>
        <v>1.4500000000000002</v>
      </c>
      <c r="D44" s="62">
        <f t="shared" si="20"/>
        <v>1.4500000000000002</v>
      </c>
      <c r="E44" s="62">
        <f t="shared" si="20"/>
        <v>1.4500000000000002</v>
      </c>
      <c r="F44" s="62">
        <f t="shared" si="20"/>
        <v>1.4500000000000002</v>
      </c>
      <c r="G44" s="62">
        <f t="shared" si="20"/>
        <v>1.4500000000000002</v>
      </c>
      <c r="H44" s="62">
        <f t="shared" si="20"/>
        <v>1.4500000000000002</v>
      </c>
      <c r="I44" s="62">
        <f t="shared" si="20"/>
        <v>1.4500000000000002</v>
      </c>
      <c r="J44" s="62">
        <f t="shared" si="20"/>
        <v>1.4500000000000002</v>
      </c>
      <c r="K44" s="62">
        <f t="shared" si="20"/>
        <v>1.4500000000000002</v>
      </c>
      <c r="L44" s="62">
        <f t="shared" si="20"/>
        <v>1.4500000000000002</v>
      </c>
      <c r="M44" s="62">
        <f t="shared" si="20"/>
        <v>1.4500000000000002</v>
      </c>
      <c r="N44" s="62">
        <f t="shared" si="20"/>
        <v>1.4500000000000002</v>
      </c>
      <c r="O44" s="62">
        <f t="shared" si="20"/>
        <v>1.4500000000000002</v>
      </c>
      <c r="P44" s="62">
        <f t="shared" si="20"/>
        <v>1.4500000000000002</v>
      </c>
      <c r="Q44" s="62">
        <f t="shared" si="20"/>
        <v>1.4500000000000002</v>
      </c>
      <c r="R44" s="62">
        <f t="shared" si="20"/>
        <v>1.4500000000000002</v>
      </c>
      <c r="S44" s="62">
        <f t="shared" si="20"/>
        <v>1.4500000000000002</v>
      </c>
      <c r="T44" s="62">
        <f t="shared" si="20"/>
        <v>1.4500000000000002</v>
      </c>
      <c r="U44" s="62">
        <f t="shared" si="20"/>
        <v>1.4500000000000002</v>
      </c>
      <c r="V44" s="62">
        <f t="shared" si="20"/>
        <v>1.4500000000000002</v>
      </c>
      <c r="W44" s="62">
        <f t="shared" si="20"/>
        <v>1.4500000000000002</v>
      </c>
      <c r="X44" s="62">
        <f t="shared" si="20"/>
        <v>1.4500000000000002</v>
      </c>
      <c r="Y44" s="62">
        <f t="shared" si="20"/>
        <v>1.4500000000000002</v>
      </c>
      <c r="Z44" s="62">
        <f t="shared" si="20"/>
        <v>1.4500000000000002</v>
      </c>
      <c r="AA44" s="62">
        <f t="shared" si="20"/>
        <v>1.4500000000000002</v>
      </c>
      <c r="AB44" s="62">
        <f t="shared" si="20"/>
        <v>1.4500000000000002</v>
      </c>
      <c r="AC44" s="62">
        <f t="shared" si="20"/>
        <v>1.4500000000000002</v>
      </c>
    </row>
    <row r="45" spans="1:29" x14ac:dyDescent="0.25">
      <c r="A45" s="30" t="str">
        <f>A26</f>
        <v>Annual Mileage</v>
      </c>
      <c r="B45" s="62">
        <f t="shared" ref="B45" si="21">$B26+($C26-$B26)*(1-Q26)</f>
        <v>105000</v>
      </c>
      <c r="C45" s="62">
        <f t="shared" ref="C45:AC45" si="22">$B26+($C26-$B26)*(1-R26)</f>
        <v>105000</v>
      </c>
      <c r="D45" s="62">
        <f t="shared" si="22"/>
        <v>105000</v>
      </c>
      <c r="E45" s="62">
        <f t="shared" si="22"/>
        <v>105000</v>
      </c>
      <c r="F45" s="62">
        <f t="shared" si="22"/>
        <v>105000</v>
      </c>
      <c r="G45" s="62">
        <f t="shared" si="22"/>
        <v>105000</v>
      </c>
      <c r="H45" s="62">
        <f t="shared" si="22"/>
        <v>105000</v>
      </c>
      <c r="I45" s="62">
        <f t="shared" si="22"/>
        <v>105000</v>
      </c>
      <c r="J45" s="62">
        <f t="shared" si="22"/>
        <v>105000</v>
      </c>
      <c r="K45" s="62">
        <f t="shared" si="22"/>
        <v>105000</v>
      </c>
      <c r="L45" s="62">
        <f t="shared" si="22"/>
        <v>105000</v>
      </c>
      <c r="M45" s="62">
        <f t="shared" si="22"/>
        <v>105000</v>
      </c>
      <c r="N45" s="62">
        <f t="shared" si="22"/>
        <v>105000</v>
      </c>
      <c r="O45" s="62">
        <f t="shared" si="22"/>
        <v>105000</v>
      </c>
      <c r="P45" s="62">
        <f t="shared" si="22"/>
        <v>105000</v>
      </c>
      <c r="Q45" s="62">
        <f t="shared" si="22"/>
        <v>105000</v>
      </c>
      <c r="R45" s="62">
        <f t="shared" si="22"/>
        <v>105000</v>
      </c>
      <c r="S45" s="62">
        <f t="shared" si="22"/>
        <v>105000</v>
      </c>
      <c r="T45" s="62">
        <f t="shared" si="22"/>
        <v>105000</v>
      </c>
      <c r="U45" s="62">
        <f t="shared" si="22"/>
        <v>105000</v>
      </c>
      <c r="V45" s="62">
        <f t="shared" si="22"/>
        <v>105000</v>
      </c>
      <c r="W45" s="62">
        <f t="shared" si="22"/>
        <v>105000</v>
      </c>
      <c r="X45" s="62">
        <f t="shared" si="22"/>
        <v>105000</v>
      </c>
      <c r="Y45" s="62">
        <f t="shared" si="22"/>
        <v>105000</v>
      </c>
      <c r="Z45" s="62">
        <f t="shared" si="22"/>
        <v>105000</v>
      </c>
      <c r="AA45" s="62">
        <f t="shared" si="22"/>
        <v>105000</v>
      </c>
      <c r="AB45" s="62">
        <f t="shared" si="22"/>
        <v>105000</v>
      </c>
      <c r="AC45" s="62">
        <f t="shared" si="22"/>
        <v>105000</v>
      </c>
    </row>
    <row r="46" spans="1:29" ht="15.75" thickBot="1" x14ac:dyDescent="0.3">
      <c r="AC46" s="32"/>
    </row>
    <row r="47" spans="1:29" ht="15.75" thickBot="1" x14ac:dyDescent="0.3">
      <c r="A47" s="26" t="s">
        <v>208</v>
      </c>
      <c r="B47" s="27">
        <v>2023</v>
      </c>
      <c r="C47" s="27">
        <v>2024</v>
      </c>
      <c r="D47" s="27">
        <v>2025</v>
      </c>
      <c r="E47" s="27">
        <v>2026</v>
      </c>
      <c r="F47" s="27">
        <v>2027</v>
      </c>
      <c r="G47" s="27">
        <v>2028</v>
      </c>
      <c r="H47" s="27">
        <v>2029</v>
      </c>
      <c r="I47" s="27">
        <v>2030</v>
      </c>
      <c r="J47" s="27">
        <v>2031</v>
      </c>
      <c r="K47" s="27">
        <v>2032</v>
      </c>
      <c r="L47" s="27">
        <v>2033</v>
      </c>
      <c r="M47" s="27">
        <v>2034</v>
      </c>
      <c r="N47" s="27">
        <v>2035</v>
      </c>
      <c r="O47" s="27">
        <v>2036</v>
      </c>
      <c r="P47" s="27">
        <v>2037</v>
      </c>
      <c r="Q47" s="27">
        <v>2038</v>
      </c>
      <c r="R47" s="27">
        <v>2039</v>
      </c>
      <c r="S47" s="27">
        <v>2040</v>
      </c>
      <c r="T47" s="27">
        <v>2041</v>
      </c>
      <c r="U47" s="27">
        <v>2042</v>
      </c>
      <c r="V47" s="27">
        <v>2043</v>
      </c>
      <c r="W47" s="27">
        <v>2044</v>
      </c>
      <c r="X47" s="27">
        <v>2045</v>
      </c>
      <c r="Y47" s="27">
        <v>2046</v>
      </c>
      <c r="Z47" s="27">
        <v>2047</v>
      </c>
      <c r="AA47" s="27">
        <v>2048</v>
      </c>
      <c r="AB47" s="27">
        <v>2049</v>
      </c>
      <c r="AC47" s="28">
        <v>2050</v>
      </c>
    </row>
    <row r="48" spans="1:29" x14ac:dyDescent="0.25">
      <c r="A48" s="29" t="str">
        <f>A30</f>
        <v>Capex vehicle</v>
      </c>
      <c r="B48" s="63">
        <f>((1+B$34)^B$40)*B$34/(((1+B$34)^B$40)-1)*(B$30)</f>
        <v>23739.640043118936</v>
      </c>
      <c r="C48" s="63">
        <f t="shared" ref="C48:AC48" si="23">((1+C$34)^C$40)*C$34/(((1+C$34)^C$40)-1)*(C$30)</f>
        <v>23739.640043118936</v>
      </c>
      <c r="D48" s="63">
        <f t="shared" si="23"/>
        <v>23739.640043118936</v>
      </c>
      <c r="E48" s="63">
        <f t="shared" si="23"/>
        <v>23739.640043118936</v>
      </c>
      <c r="F48" s="63">
        <f t="shared" si="23"/>
        <v>23739.640043118936</v>
      </c>
      <c r="G48" s="63">
        <f t="shared" si="23"/>
        <v>23739.640043118936</v>
      </c>
      <c r="H48" s="63">
        <f t="shared" si="23"/>
        <v>23739.640043118936</v>
      </c>
      <c r="I48" s="63">
        <f t="shared" si="23"/>
        <v>23739.640043118936</v>
      </c>
      <c r="J48" s="63">
        <f t="shared" si="23"/>
        <v>23739.640043118936</v>
      </c>
      <c r="K48" s="63">
        <f t="shared" si="23"/>
        <v>23739.640043118936</v>
      </c>
      <c r="L48" s="63">
        <f t="shared" si="23"/>
        <v>23739.640043118936</v>
      </c>
      <c r="M48" s="63">
        <f t="shared" si="23"/>
        <v>23739.640043118936</v>
      </c>
      <c r="N48" s="63">
        <f t="shared" si="23"/>
        <v>23739.640043118936</v>
      </c>
      <c r="O48" s="63">
        <f t="shared" si="23"/>
        <v>23739.640043118936</v>
      </c>
      <c r="P48" s="63">
        <f t="shared" si="23"/>
        <v>23739.640043118936</v>
      </c>
      <c r="Q48" s="63">
        <f t="shared" si="23"/>
        <v>23739.640043118936</v>
      </c>
      <c r="R48" s="63">
        <f t="shared" si="23"/>
        <v>23739.640043118936</v>
      </c>
      <c r="S48" s="63">
        <f t="shared" si="23"/>
        <v>23739.640043118936</v>
      </c>
      <c r="T48" s="63">
        <f t="shared" si="23"/>
        <v>23739.640043118936</v>
      </c>
      <c r="U48" s="63">
        <f t="shared" si="23"/>
        <v>23739.640043118936</v>
      </c>
      <c r="V48" s="63">
        <f t="shared" si="23"/>
        <v>23739.640043118936</v>
      </c>
      <c r="W48" s="63">
        <f t="shared" si="23"/>
        <v>23739.640043118936</v>
      </c>
      <c r="X48" s="63">
        <f t="shared" si="23"/>
        <v>23739.640043118936</v>
      </c>
      <c r="Y48" s="63">
        <f t="shared" si="23"/>
        <v>23739.640043118936</v>
      </c>
      <c r="Z48" s="63">
        <f t="shared" si="23"/>
        <v>23739.640043118936</v>
      </c>
      <c r="AA48" s="63">
        <f t="shared" si="23"/>
        <v>23739.640043118936</v>
      </c>
      <c r="AB48" s="63">
        <f t="shared" si="23"/>
        <v>23739.640043118936</v>
      </c>
      <c r="AC48" s="63">
        <f t="shared" si="23"/>
        <v>23739.640043118936</v>
      </c>
    </row>
    <row r="49" spans="1:29" x14ac:dyDescent="0.25">
      <c r="A49" s="30" t="str">
        <f>A31</f>
        <v>Residual value (vehicle)</v>
      </c>
      <c r="B49" s="62">
        <f>((1+B$34)^B$40)*B$34/(((1+B$34)^B$40)-1)*(B$31)</f>
        <v>-7121.8920129356811</v>
      </c>
      <c r="C49" s="62">
        <f t="shared" ref="C49:AC49" si="24">((1+C$34)^C$40)*C$34/(((1+C$34)^C$40)-1)*(C$31)</f>
        <v>-7121.8920129356811</v>
      </c>
      <c r="D49" s="62">
        <f t="shared" si="24"/>
        <v>-7121.8920129356811</v>
      </c>
      <c r="E49" s="62">
        <f t="shared" si="24"/>
        <v>-7121.8920129356811</v>
      </c>
      <c r="F49" s="62">
        <f t="shared" si="24"/>
        <v>-7121.8920129356811</v>
      </c>
      <c r="G49" s="62">
        <f t="shared" si="24"/>
        <v>-7121.8920129356811</v>
      </c>
      <c r="H49" s="62">
        <f t="shared" si="24"/>
        <v>-7121.8920129356811</v>
      </c>
      <c r="I49" s="62">
        <f t="shared" si="24"/>
        <v>-7121.8920129356811</v>
      </c>
      <c r="J49" s="62">
        <f t="shared" si="24"/>
        <v>-7121.8920129356811</v>
      </c>
      <c r="K49" s="62">
        <f t="shared" si="24"/>
        <v>-7121.8920129356811</v>
      </c>
      <c r="L49" s="62">
        <f t="shared" si="24"/>
        <v>-7121.8920129356811</v>
      </c>
      <c r="M49" s="62">
        <f t="shared" si="24"/>
        <v>-7121.8920129356811</v>
      </c>
      <c r="N49" s="62">
        <f t="shared" si="24"/>
        <v>-7121.8920129356811</v>
      </c>
      <c r="O49" s="62">
        <f t="shared" si="24"/>
        <v>-7121.8920129356811</v>
      </c>
      <c r="P49" s="62">
        <f t="shared" si="24"/>
        <v>-7121.8920129356811</v>
      </c>
      <c r="Q49" s="62">
        <f t="shared" si="24"/>
        <v>-7121.8920129356811</v>
      </c>
      <c r="R49" s="62">
        <f t="shared" si="24"/>
        <v>-7121.8920129356811</v>
      </c>
      <c r="S49" s="62">
        <f t="shared" si="24"/>
        <v>-7121.8920129356811</v>
      </c>
      <c r="T49" s="62">
        <f t="shared" si="24"/>
        <v>-7121.8920129356811</v>
      </c>
      <c r="U49" s="62">
        <f t="shared" si="24"/>
        <v>-7121.8920129356811</v>
      </c>
      <c r="V49" s="62">
        <f t="shared" si="24"/>
        <v>-7121.8920129356811</v>
      </c>
      <c r="W49" s="62">
        <f t="shared" si="24"/>
        <v>-7121.8920129356811</v>
      </c>
      <c r="X49" s="62">
        <f t="shared" si="24"/>
        <v>-7121.8920129356811</v>
      </c>
      <c r="Y49" s="62">
        <f t="shared" si="24"/>
        <v>-7121.8920129356811</v>
      </c>
      <c r="Z49" s="62">
        <f t="shared" si="24"/>
        <v>-7121.8920129356811</v>
      </c>
      <c r="AA49" s="62">
        <f t="shared" si="24"/>
        <v>-7121.8920129356811</v>
      </c>
      <c r="AB49" s="62">
        <f t="shared" si="24"/>
        <v>-7121.8920129356811</v>
      </c>
      <c r="AC49" s="62">
        <f t="shared" si="24"/>
        <v>-7121.8920129356811</v>
      </c>
    </row>
    <row r="50" spans="1:29" x14ac:dyDescent="0.25">
      <c r="A50" s="30" t="str">
        <f>A32</f>
        <v>Capex costumization</v>
      </c>
      <c r="B50" s="62">
        <f>((1+B$34)^B$41)*B$34/(((1+B$34)^B$41)-1)*(B$32)</f>
        <v>5963.8514690331776</v>
      </c>
      <c r="C50" s="62">
        <f t="shared" ref="C50:AC50" si="25">((1+C$34)^C$41)*C$34/(((1+C$34)^C$41)-1)*(C$32)</f>
        <v>5963.8514690331776</v>
      </c>
      <c r="D50" s="62">
        <f t="shared" si="25"/>
        <v>5963.8514690331776</v>
      </c>
      <c r="E50" s="62">
        <f t="shared" si="25"/>
        <v>5963.8514690331776</v>
      </c>
      <c r="F50" s="62">
        <f t="shared" si="25"/>
        <v>5963.8514690331776</v>
      </c>
      <c r="G50" s="62">
        <f t="shared" si="25"/>
        <v>5963.8514690331776</v>
      </c>
      <c r="H50" s="62">
        <f t="shared" si="25"/>
        <v>5963.8514690331776</v>
      </c>
      <c r="I50" s="62">
        <f t="shared" si="25"/>
        <v>5963.8514690331776</v>
      </c>
      <c r="J50" s="62">
        <f t="shared" si="25"/>
        <v>5963.8514690331776</v>
      </c>
      <c r="K50" s="62">
        <f t="shared" si="25"/>
        <v>5963.8514690331776</v>
      </c>
      <c r="L50" s="62">
        <f t="shared" si="25"/>
        <v>5963.8514690331776</v>
      </c>
      <c r="M50" s="62">
        <f t="shared" si="25"/>
        <v>5963.8514690331776</v>
      </c>
      <c r="N50" s="62">
        <f t="shared" si="25"/>
        <v>5963.8514690331776</v>
      </c>
      <c r="O50" s="62">
        <f t="shared" si="25"/>
        <v>5963.8514690331776</v>
      </c>
      <c r="P50" s="62">
        <f t="shared" si="25"/>
        <v>5963.8514690331776</v>
      </c>
      <c r="Q50" s="62">
        <f t="shared" si="25"/>
        <v>5963.8514690331776</v>
      </c>
      <c r="R50" s="62">
        <f t="shared" si="25"/>
        <v>5963.8514690331776</v>
      </c>
      <c r="S50" s="62">
        <f t="shared" si="25"/>
        <v>5963.8514690331776</v>
      </c>
      <c r="T50" s="62">
        <f t="shared" si="25"/>
        <v>5963.8514690331776</v>
      </c>
      <c r="U50" s="62">
        <f t="shared" si="25"/>
        <v>5963.8514690331776</v>
      </c>
      <c r="V50" s="62">
        <f t="shared" si="25"/>
        <v>5963.8514690331776</v>
      </c>
      <c r="W50" s="62">
        <f t="shared" si="25"/>
        <v>5963.8514690331776</v>
      </c>
      <c r="X50" s="62">
        <f t="shared" si="25"/>
        <v>5963.8514690331776</v>
      </c>
      <c r="Y50" s="62">
        <f t="shared" si="25"/>
        <v>5963.8514690331776</v>
      </c>
      <c r="Z50" s="62">
        <f t="shared" si="25"/>
        <v>5963.8514690331776</v>
      </c>
      <c r="AA50" s="62">
        <f t="shared" si="25"/>
        <v>5963.8514690331776</v>
      </c>
      <c r="AB50" s="62">
        <f t="shared" si="25"/>
        <v>5963.8514690331776</v>
      </c>
      <c r="AC50" s="62">
        <f t="shared" si="25"/>
        <v>5963.8514690331776</v>
      </c>
    </row>
    <row r="51" spans="1:29" x14ac:dyDescent="0.25">
      <c r="A51" s="30" t="str">
        <f>A33</f>
        <v>Residual value (costumization)</v>
      </c>
      <c r="B51" s="62">
        <f>((1+B$34)^B$41)*B$34/(((1+B$34)^B$41)-1)*(B$33)</f>
        <v>-596.38514690331772</v>
      </c>
      <c r="C51" s="62">
        <f t="shared" ref="C51:AC51" si="26">((1+C$34)^C$41)*C$34/(((1+C$34)^C$41)-1)*(C$33)</f>
        <v>-596.38514690331772</v>
      </c>
      <c r="D51" s="62">
        <f t="shared" si="26"/>
        <v>-596.38514690331772</v>
      </c>
      <c r="E51" s="62">
        <f t="shared" si="26"/>
        <v>-596.38514690331772</v>
      </c>
      <c r="F51" s="62">
        <f t="shared" si="26"/>
        <v>-596.38514690331772</v>
      </c>
      <c r="G51" s="62">
        <f t="shared" si="26"/>
        <v>-596.38514690331772</v>
      </c>
      <c r="H51" s="62">
        <f t="shared" si="26"/>
        <v>-596.38514690331772</v>
      </c>
      <c r="I51" s="62">
        <f t="shared" si="26"/>
        <v>-596.38514690331772</v>
      </c>
      <c r="J51" s="62">
        <f t="shared" si="26"/>
        <v>-596.38514690331772</v>
      </c>
      <c r="K51" s="62">
        <f t="shared" si="26"/>
        <v>-596.38514690331772</v>
      </c>
      <c r="L51" s="62">
        <f t="shared" si="26"/>
        <v>-596.38514690331772</v>
      </c>
      <c r="M51" s="62">
        <f t="shared" si="26"/>
        <v>-596.38514690331772</v>
      </c>
      <c r="N51" s="62">
        <f t="shared" si="26"/>
        <v>-596.38514690331772</v>
      </c>
      <c r="O51" s="62">
        <f t="shared" si="26"/>
        <v>-596.38514690331772</v>
      </c>
      <c r="P51" s="62">
        <f t="shared" si="26"/>
        <v>-596.38514690331772</v>
      </c>
      <c r="Q51" s="62">
        <f t="shared" si="26"/>
        <v>-596.38514690331772</v>
      </c>
      <c r="R51" s="62">
        <f t="shared" si="26"/>
        <v>-596.38514690331772</v>
      </c>
      <c r="S51" s="62">
        <f t="shared" si="26"/>
        <v>-596.38514690331772</v>
      </c>
      <c r="T51" s="62">
        <f t="shared" si="26"/>
        <v>-596.38514690331772</v>
      </c>
      <c r="U51" s="62">
        <f t="shared" si="26"/>
        <v>-596.38514690331772</v>
      </c>
      <c r="V51" s="62">
        <f t="shared" si="26"/>
        <v>-596.38514690331772</v>
      </c>
      <c r="W51" s="62">
        <f t="shared" si="26"/>
        <v>-596.38514690331772</v>
      </c>
      <c r="X51" s="62">
        <f t="shared" si="26"/>
        <v>-596.38514690331772</v>
      </c>
      <c r="Y51" s="62">
        <f t="shared" si="26"/>
        <v>-596.38514690331772</v>
      </c>
      <c r="Z51" s="62">
        <f t="shared" si="26"/>
        <v>-596.38514690331772</v>
      </c>
      <c r="AA51" s="62">
        <f t="shared" si="26"/>
        <v>-596.38514690331772</v>
      </c>
      <c r="AB51" s="62">
        <f t="shared" si="26"/>
        <v>-596.38514690331772</v>
      </c>
      <c r="AC51" s="62">
        <f t="shared" si="26"/>
        <v>-596.38514690331772</v>
      </c>
    </row>
    <row r="52" spans="1:29" x14ac:dyDescent="0.25">
      <c r="A52" s="30" t="str">
        <f>A35</f>
        <v>Opex fix (admin, crew, insurance)</v>
      </c>
      <c r="B52" s="62">
        <f>B$35</f>
        <v>85000</v>
      </c>
      <c r="C52" s="62">
        <f t="shared" ref="C52:AC52" si="27">C$35</f>
        <v>85000</v>
      </c>
      <c r="D52" s="62">
        <f t="shared" si="27"/>
        <v>85000</v>
      </c>
      <c r="E52" s="62">
        <f t="shared" si="27"/>
        <v>85000</v>
      </c>
      <c r="F52" s="62">
        <f t="shared" si="27"/>
        <v>85000</v>
      </c>
      <c r="G52" s="62">
        <f t="shared" si="27"/>
        <v>85000</v>
      </c>
      <c r="H52" s="62">
        <f t="shared" si="27"/>
        <v>85000</v>
      </c>
      <c r="I52" s="62">
        <f t="shared" si="27"/>
        <v>85000</v>
      </c>
      <c r="J52" s="62">
        <f t="shared" si="27"/>
        <v>85000</v>
      </c>
      <c r="K52" s="62">
        <f t="shared" si="27"/>
        <v>85000</v>
      </c>
      <c r="L52" s="62">
        <f t="shared" si="27"/>
        <v>85000</v>
      </c>
      <c r="M52" s="62">
        <f t="shared" si="27"/>
        <v>85000</v>
      </c>
      <c r="N52" s="62">
        <f t="shared" si="27"/>
        <v>85000</v>
      </c>
      <c r="O52" s="62">
        <f t="shared" si="27"/>
        <v>85000</v>
      </c>
      <c r="P52" s="62">
        <f t="shared" si="27"/>
        <v>85000</v>
      </c>
      <c r="Q52" s="62">
        <f t="shared" si="27"/>
        <v>85000</v>
      </c>
      <c r="R52" s="62">
        <f t="shared" si="27"/>
        <v>85000</v>
      </c>
      <c r="S52" s="62">
        <f t="shared" si="27"/>
        <v>85000</v>
      </c>
      <c r="T52" s="62">
        <f t="shared" si="27"/>
        <v>85000</v>
      </c>
      <c r="U52" s="62">
        <f t="shared" si="27"/>
        <v>85000</v>
      </c>
      <c r="V52" s="62">
        <f t="shared" si="27"/>
        <v>85000</v>
      </c>
      <c r="W52" s="62">
        <f t="shared" si="27"/>
        <v>85000</v>
      </c>
      <c r="X52" s="62">
        <f t="shared" si="27"/>
        <v>85000</v>
      </c>
      <c r="Y52" s="62">
        <f t="shared" si="27"/>
        <v>85000</v>
      </c>
      <c r="Z52" s="62">
        <f t="shared" si="27"/>
        <v>85000</v>
      </c>
      <c r="AA52" s="62">
        <f t="shared" si="27"/>
        <v>85000</v>
      </c>
      <c r="AB52" s="62">
        <f t="shared" si="27"/>
        <v>85000</v>
      </c>
      <c r="AC52" s="62">
        <f t="shared" si="27"/>
        <v>85000</v>
      </c>
    </row>
    <row r="53" spans="1:29" x14ac:dyDescent="0.25">
      <c r="A53" s="30" t="str">
        <f>A36</f>
        <v>Opex maintenance &amp; repair</v>
      </c>
      <c r="B53" s="62">
        <f>B$36</f>
        <v>20000</v>
      </c>
      <c r="C53" s="62">
        <f t="shared" ref="C53:AC53" si="28">C$36</f>
        <v>20000</v>
      </c>
      <c r="D53" s="62">
        <f t="shared" si="28"/>
        <v>20000</v>
      </c>
      <c r="E53" s="62">
        <f t="shared" si="28"/>
        <v>20000</v>
      </c>
      <c r="F53" s="62">
        <f t="shared" si="28"/>
        <v>20000</v>
      </c>
      <c r="G53" s="62">
        <f t="shared" si="28"/>
        <v>20000</v>
      </c>
      <c r="H53" s="62">
        <f t="shared" si="28"/>
        <v>20000</v>
      </c>
      <c r="I53" s="62">
        <f t="shared" si="28"/>
        <v>20000</v>
      </c>
      <c r="J53" s="62">
        <f t="shared" si="28"/>
        <v>20000</v>
      </c>
      <c r="K53" s="62">
        <f t="shared" si="28"/>
        <v>20000</v>
      </c>
      <c r="L53" s="62">
        <f t="shared" si="28"/>
        <v>20000</v>
      </c>
      <c r="M53" s="62">
        <f t="shared" si="28"/>
        <v>20000</v>
      </c>
      <c r="N53" s="62">
        <f t="shared" si="28"/>
        <v>20000</v>
      </c>
      <c r="O53" s="62">
        <f t="shared" si="28"/>
        <v>20000</v>
      </c>
      <c r="P53" s="62">
        <f t="shared" si="28"/>
        <v>20000</v>
      </c>
      <c r="Q53" s="62">
        <f t="shared" si="28"/>
        <v>20000</v>
      </c>
      <c r="R53" s="62">
        <f t="shared" si="28"/>
        <v>20000</v>
      </c>
      <c r="S53" s="62">
        <f t="shared" si="28"/>
        <v>20000</v>
      </c>
      <c r="T53" s="62">
        <f t="shared" si="28"/>
        <v>20000</v>
      </c>
      <c r="U53" s="62">
        <f t="shared" si="28"/>
        <v>20000</v>
      </c>
      <c r="V53" s="62">
        <f t="shared" si="28"/>
        <v>20000</v>
      </c>
      <c r="W53" s="62">
        <f t="shared" si="28"/>
        <v>20000</v>
      </c>
      <c r="X53" s="62">
        <f t="shared" si="28"/>
        <v>20000</v>
      </c>
      <c r="Y53" s="62">
        <f t="shared" si="28"/>
        <v>20000</v>
      </c>
      <c r="Z53" s="62">
        <f t="shared" si="28"/>
        <v>20000</v>
      </c>
      <c r="AA53" s="62">
        <f t="shared" si="28"/>
        <v>20000</v>
      </c>
      <c r="AB53" s="62">
        <f t="shared" si="28"/>
        <v>20000</v>
      </c>
      <c r="AC53" s="62">
        <f t="shared" si="28"/>
        <v>20000</v>
      </c>
    </row>
    <row r="54" spans="1:29" x14ac:dyDescent="0.25">
      <c r="A54" s="30" t="str">
        <f>A37</f>
        <v>Opex var (mode-fees, cargo handling)</v>
      </c>
      <c r="B54" s="62">
        <f>B$37*B$45</f>
        <v>1000.0000000000001</v>
      </c>
      <c r="C54" s="62">
        <f t="shared" ref="C54:AC54" si="29">C$37*C$45</f>
        <v>1000.0000000000001</v>
      </c>
      <c r="D54" s="62">
        <f t="shared" si="29"/>
        <v>1000.0000000000001</v>
      </c>
      <c r="E54" s="62">
        <f t="shared" si="29"/>
        <v>1000.0000000000001</v>
      </c>
      <c r="F54" s="62">
        <f t="shared" si="29"/>
        <v>1000.0000000000001</v>
      </c>
      <c r="G54" s="62">
        <f t="shared" si="29"/>
        <v>1000.0000000000001</v>
      </c>
      <c r="H54" s="62">
        <f t="shared" si="29"/>
        <v>1000.0000000000001</v>
      </c>
      <c r="I54" s="62">
        <f t="shared" si="29"/>
        <v>1000.0000000000001</v>
      </c>
      <c r="J54" s="62">
        <f t="shared" si="29"/>
        <v>1000.0000000000001</v>
      </c>
      <c r="K54" s="62">
        <f t="shared" si="29"/>
        <v>1000.0000000000001</v>
      </c>
      <c r="L54" s="62">
        <f t="shared" si="29"/>
        <v>1000.0000000000001</v>
      </c>
      <c r="M54" s="62">
        <f t="shared" si="29"/>
        <v>1000.0000000000001</v>
      </c>
      <c r="N54" s="62">
        <f t="shared" si="29"/>
        <v>1000.0000000000001</v>
      </c>
      <c r="O54" s="62">
        <f t="shared" si="29"/>
        <v>1000.0000000000001</v>
      </c>
      <c r="P54" s="62">
        <f t="shared" si="29"/>
        <v>1000.0000000000001</v>
      </c>
      <c r="Q54" s="62">
        <f t="shared" si="29"/>
        <v>1000.0000000000001</v>
      </c>
      <c r="R54" s="62">
        <f t="shared" si="29"/>
        <v>1000.0000000000001</v>
      </c>
      <c r="S54" s="62">
        <f t="shared" si="29"/>
        <v>1000.0000000000001</v>
      </c>
      <c r="T54" s="62">
        <f t="shared" si="29"/>
        <v>1000.0000000000001</v>
      </c>
      <c r="U54" s="62">
        <f t="shared" si="29"/>
        <v>1000.0000000000001</v>
      </c>
      <c r="V54" s="62">
        <f t="shared" si="29"/>
        <v>1000.0000000000001</v>
      </c>
      <c r="W54" s="62">
        <f t="shared" si="29"/>
        <v>1000.0000000000001</v>
      </c>
      <c r="X54" s="62">
        <f t="shared" si="29"/>
        <v>1000.0000000000001</v>
      </c>
      <c r="Y54" s="62">
        <f t="shared" si="29"/>
        <v>1000.0000000000001</v>
      </c>
      <c r="Z54" s="62">
        <f t="shared" si="29"/>
        <v>1000.0000000000001</v>
      </c>
      <c r="AA54" s="62">
        <f t="shared" si="29"/>
        <v>1000.0000000000001</v>
      </c>
      <c r="AB54" s="62">
        <f t="shared" si="29"/>
        <v>1000.0000000000001</v>
      </c>
      <c r="AC54" s="62">
        <f t="shared" si="29"/>
        <v>1000.0000000000001</v>
      </c>
    </row>
    <row r="55" spans="1:29" ht="15.75" thickBot="1" x14ac:dyDescent="0.3">
      <c r="A55" s="30" t="str">
        <f>A39</f>
        <v>Fuel Cost</v>
      </c>
      <c r="B55" s="62">
        <f>B$38*B$39*B$45</f>
        <v>44100</v>
      </c>
      <c r="C55" s="62">
        <f t="shared" ref="C55:AC55" si="30">C38*C39*C45</f>
        <v>44100</v>
      </c>
      <c r="D55" s="62">
        <f t="shared" si="30"/>
        <v>44100</v>
      </c>
      <c r="E55" s="62">
        <f t="shared" si="30"/>
        <v>44100</v>
      </c>
      <c r="F55" s="62">
        <f t="shared" si="30"/>
        <v>44100</v>
      </c>
      <c r="G55" s="62">
        <f t="shared" si="30"/>
        <v>44100</v>
      </c>
      <c r="H55" s="62">
        <f t="shared" si="30"/>
        <v>44100</v>
      </c>
      <c r="I55" s="62">
        <f t="shared" si="30"/>
        <v>44100</v>
      </c>
      <c r="J55" s="62">
        <f t="shared" si="30"/>
        <v>44100</v>
      </c>
      <c r="K55" s="62">
        <f t="shared" si="30"/>
        <v>44100</v>
      </c>
      <c r="L55" s="62">
        <f t="shared" si="30"/>
        <v>44100</v>
      </c>
      <c r="M55" s="62">
        <f t="shared" si="30"/>
        <v>44100</v>
      </c>
      <c r="N55" s="62">
        <f t="shared" si="30"/>
        <v>44100</v>
      </c>
      <c r="O55" s="62">
        <f t="shared" si="30"/>
        <v>44100</v>
      </c>
      <c r="P55" s="62">
        <f t="shared" si="30"/>
        <v>44100</v>
      </c>
      <c r="Q55" s="62">
        <f t="shared" si="30"/>
        <v>44100</v>
      </c>
      <c r="R55" s="62">
        <f t="shared" si="30"/>
        <v>44100</v>
      </c>
      <c r="S55" s="62">
        <f t="shared" si="30"/>
        <v>44100</v>
      </c>
      <c r="T55" s="62">
        <f t="shared" si="30"/>
        <v>44100</v>
      </c>
      <c r="U55" s="62">
        <f t="shared" si="30"/>
        <v>44100</v>
      </c>
      <c r="V55" s="62">
        <f t="shared" si="30"/>
        <v>44100</v>
      </c>
      <c r="W55" s="62">
        <f t="shared" si="30"/>
        <v>44100</v>
      </c>
      <c r="X55" s="62">
        <f t="shared" si="30"/>
        <v>44100</v>
      </c>
      <c r="Y55" s="62">
        <f t="shared" si="30"/>
        <v>44100</v>
      </c>
      <c r="Z55" s="62">
        <f t="shared" si="30"/>
        <v>44100</v>
      </c>
      <c r="AA55" s="62">
        <f t="shared" si="30"/>
        <v>44100</v>
      </c>
      <c r="AB55" s="62">
        <f t="shared" si="30"/>
        <v>44100</v>
      </c>
      <c r="AC55" s="62">
        <f t="shared" si="30"/>
        <v>44100</v>
      </c>
    </row>
    <row r="56" spans="1:29" ht="15.75" thickBot="1" x14ac:dyDescent="0.3">
      <c r="A56" s="31" t="s">
        <v>209</v>
      </c>
      <c r="B56" s="64">
        <f>B48+B49+B50+B51+B52+B53+B54+B55</f>
        <v>172085.21435231311</v>
      </c>
      <c r="C56" s="64">
        <f t="shared" ref="C56:AC56" si="31">C48+C49+C50+C51+C52+C53+C54+C55</f>
        <v>172085.21435231311</v>
      </c>
      <c r="D56" s="64">
        <f t="shared" si="31"/>
        <v>172085.21435231311</v>
      </c>
      <c r="E56" s="64">
        <f t="shared" si="31"/>
        <v>172085.21435231311</v>
      </c>
      <c r="F56" s="64">
        <f t="shared" si="31"/>
        <v>172085.21435231311</v>
      </c>
      <c r="G56" s="64">
        <f t="shared" si="31"/>
        <v>172085.21435231311</v>
      </c>
      <c r="H56" s="64">
        <f t="shared" si="31"/>
        <v>172085.21435231311</v>
      </c>
      <c r="I56" s="64">
        <f t="shared" si="31"/>
        <v>172085.21435231311</v>
      </c>
      <c r="J56" s="64">
        <f t="shared" si="31"/>
        <v>172085.21435231311</v>
      </c>
      <c r="K56" s="64">
        <f t="shared" si="31"/>
        <v>172085.21435231311</v>
      </c>
      <c r="L56" s="64">
        <f t="shared" si="31"/>
        <v>172085.21435231311</v>
      </c>
      <c r="M56" s="64">
        <f t="shared" si="31"/>
        <v>172085.21435231311</v>
      </c>
      <c r="N56" s="64">
        <f t="shared" si="31"/>
        <v>172085.21435231311</v>
      </c>
      <c r="O56" s="64">
        <f t="shared" si="31"/>
        <v>172085.21435231311</v>
      </c>
      <c r="P56" s="64">
        <f t="shared" si="31"/>
        <v>172085.21435231311</v>
      </c>
      <c r="Q56" s="64">
        <f t="shared" si="31"/>
        <v>172085.21435231311</v>
      </c>
      <c r="R56" s="64">
        <f t="shared" si="31"/>
        <v>172085.21435231311</v>
      </c>
      <c r="S56" s="64">
        <f t="shared" si="31"/>
        <v>172085.21435231311</v>
      </c>
      <c r="T56" s="64">
        <f t="shared" si="31"/>
        <v>172085.21435231311</v>
      </c>
      <c r="U56" s="64">
        <f t="shared" si="31"/>
        <v>172085.21435231311</v>
      </c>
      <c r="V56" s="64">
        <f t="shared" si="31"/>
        <v>172085.21435231311</v>
      </c>
      <c r="W56" s="64">
        <f t="shared" si="31"/>
        <v>172085.21435231311</v>
      </c>
      <c r="X56" s="64">
        <f t="shared" si="31"/>
        <v>172085.21435231311</v>
      </c>
      <c r="Y56" s="64">
        <f t="shared" si="31"/>
        <v>172085.21435231311</v>
      </c>
      <c r="Z56" s="64">
        <f t="shared" si="31"/>
        <v>172085.21435231311</v>
      </c>
      <c r="AA56" s="64">
        <f t="shared" si="31"/>
        <v>172085.21435231311</v>
      </c>
      <c r="AB56" s="64">
        <f t="shared" si="31"/>
        <v>172085.21435231311</v>
      </c>
      <c r="AC56" s="64">
        <f t="shared" si="31"/>
        <v>172085.21435231311</v>
      </c>
    </row>
    <row r="57" spans="1:29" ht="15.75" thickBot="1" x14ac:dyDescent="0.3">
      <c r="AC57" s="32"/>
    </row>
    <row r="58" spans="1:29" ht="15.75" thickBot="1" x14ac:dyDescent="0.3">
      <c r="A58" s="26" t="s">
        <v>208</v>
      </c>
      <c r="B58" s="27">
        <v>2023</v>
      </c>
      <c r="C58" s="27">
        <v>2024</v>
      </c>
      <c r="D58" s="27">
        <v>2025</v>
      </c>
      <c r="E58" s="27">
        <v>2026</v>
      </c>
      <c r="F58" s="27">
        <v>2027</v>
      </c>
      <c r="G58" s="27">
        <v>2028</v>
      </c>
      <c r="H58" s="27">
        <v>2029</v>
      </c>
      <c r="I58" s="27">
        <v>2030</v>
      </c>
      <c r="J58" s="27">
        <v>2031</v>
      </c>
      <c r="K58" s="27">
        <v>2032</v>
      </c>
      <c r="L58" s="27">
        <v>2033</v>
      </c>
      <c r="M58" s="27">
        <v>2034</v>
      </c>
      <c r="N58" s="27">
        <v>2035</v>
      </c>
      <c r="O58" s="27">
        <v>2036</v>
      </c>
      <c r="P58" s="27">
        <v>2037</v>
      </c>
      <c r="Q58" s="27">
        <v>2038</v>
      </c>
      <c r="R58" s="27">
        <v>2039</v>
      </c>
      <c r="S58" s="27">
        <v>2040</v>
      </c>
      <c r="T58" s="27">
        <v>2041</v>
      </c>
      <c r="U58" s="27">
        <v>2042</v>
      </c>
      <c r="V58" s="27">
        <v>2043</v>
      </c>
      <c r="W58" s="27">
        <v>2044</v>
      </c>
      <c r="X58" s="27">
        <v>2045</v>
      </c>
      <c r="Y58" s="27">
        <v>2046</v>
      </c>
      <c r="Z58" s="27">
        <v>2047</v>
      </c>
      <c r="AA58" s="27">
        <v>2048</v>
      </c>
      <c r="AB58" s="27">
        <v>2049</v>
      </c>
      <c r="AC58" s="28">
        <v>2050</v>
      </c>
    </row>
    <row r="59" spans="1:29" x14ac:dyDescent="0.25">
      <c r="A59" s="29" t="str">
        <f t="shared" ref="A59:A66" si="32">A48</f>
        <v>Capex vehicle</v>
      </c>
      <c r="B59" s="65">
        <f>((1+B$34)^B$40)*B$34/(((1+B$34)^B$40)-1)*(B$30)/B$45</f>
        <v>0.22609180993446606</v>
      </c>
      <c r="C59" s="65">
        <f t="shared" ref="C59:AC59" si="33">((1+C$34)^C$40)*C$34/(((1+C$34)^C$40)-1)*(C$30)/C$45</f>
        <v>0.22609180993446606</v>
      </c>
      <c r="D59" s="65">
        <f t="shared" si="33"/>
        <v>0.22609180993446606</v>
      </c>
      <c r="E59" s="65">
        <f t="shared" si="33"/>
        <v>0.22609180993446606</v>
      </c>
      <c r="F59" s="65">
        <f t="shared" si="33"/>
        <v>0.22609180993446606</v>
      </c>
      <c r="G59" s="65">
        <f t="shared" si="33"/>
        <v>0.22609180993446606</v>
      </c>
      <c r="H59" s="65">
        <f t="shared" si="33"/>
        <v>0.22609180993446606</v>
      </c>
      <c r="I59" s="65">
        <f t="shared" si="33"/>
        <v>0.22609180993446606</v>
      </c>
      <c r="J59" s="65">
        <f t="shared" si="33"/>
        <v>0.22609180993446606</v>
      </c>
      <c r="K59" s="65">
        <f t="shared" si="33"/>
        <v>0.22609180993446606</v>
      </c>
      <c r="L59" s="65">
        <f t="shared" si="33"/>
        <v>0.22609180993446606</v>
      </c>
      <c r="M59" s="65">
        <f t="shared" si="33"/>
        <v>0.22609180993446606</v>
      </c>
      <c r="N59" s="65">
        <f t="shared" si="33"/>
        <v>0.22609180993446606</v>
      </c>
      <c r="O59" s="65">
        <f t="shared" si="33"/>
        <v>0.22609180993446606</v>
      </c>
      <c r="P59" s="65">
        <f t="shared" si="33"/>
        <v>0.22609180993446606</v>
      </c>
      <c r="Q59" s="65">
        <f t="shared" si="33"/>
        <v>0.22609180993446606</v>
      </c>
      <c r="R59" s="65">
        <f t="shared" si="33"/>
        <v>0.22609180993446606</v>
      </c>
      <c r="S59" s="65">
        <f t="shared" si="33"/>
        <v>0.22609180993446606</v>
      </c>
      <c r="T59" s="65">
        <f t="shared" si="33"/>
        <v>0.22609180993446606</v>
      </c>
      <c r="U59" s="65">
        <f t="shared" si="33"/>
        <v>0.22609180993446606</v>
      </c>
      <c r="V59" s="65">
        <f t="shared" si="33"/>
        <v>0.22609180993446606</v>
      </c>
      <c r="W59" s="65">
        <f t="shared" si="33"/>
        <v>0.22609180993446606</v>
      </c>
      <c r="X59" s="65">
        <f t="shared" si="33"/>
        <v>0.22609180993446606</v>
      </c>
      <c r="Y59" s="65">
        <f t="shared" si="33"/>
        <v>0.22609180993446606</v>
      </c>
      <c r="Z59" s="65">
        <f t="shared" si="33"/>
        <v>0.22609180993446606</v>
      </c>
      <c r="AA59" s="65">
        <f t="shared" si="33"/>
        <v>0.22609180993446606</v>
      </c>
      <c r="AB59" s="65">
        <f t="shared" si="33"/>
        <v>0.22609180993446606</v>
      </c>
      <c r="AC59" s="65">
        <f t="shared" si="33"/>
        <v>0.22609180993446606</v>
      </c>
    </row>
    <row r="60" spans="1:29" x14ac:dyDescent="0.25">
      <c r="A60" s="30" t="str">
        <f t="shared" si="32"/>
        <v>Residual value (vehicle)</v>
      </c>
      <c r="B60" s="66">
        <f>((1+B$34)^B$40)*B$34/(((1+B$34)^B$40)-1)*(B$31)/B$45</f>
        <v>-6.7827542980339814E-2</v>
      </c>
      <c r="C60" s="66">
        <f t="shared" ref="C60:AC60" si="34">((1+C$34)^C$40)*C$34/(((1+C$34)^C$40)-1)*(C$31)/C$45</f>
        <v>-6.7827542980339814E-2</v>
      </c>
      <c r="D60" s="66">
        <f t="shared" si="34"/>
        <v>-6.7827542980339814E-2</v>
      </c>
      <c r="E60" s="66">
        <f t="shared" si="34"/>
        <v>-6.7827542980339814E-2</v>
      </c>
      <c r="F60" s="66">
        <f t="shared" si="34"/>
        <v>-6.7827542980339814E-2</v>
      </c>
      <c r="G60" s="66">
        <f t="shared" si="34"/>
        <v>-6.7827542980339814E-2</v>
      </c>
      <c r="H60" s="66">
        <f t="shared" si="34"/>
        <v>-6.7827542980339814E-2</v>
      </c>
      <c r="I60" s="66">
        <f t="shared" si="34"/>
        <v>-6.7827542980339814E-2</v>
      </c>
      <c r="J60" s="66">
        <f t="shared" si="34"/>
        <v>-6.7827542980339814E-2</v>
      </c>
      <c r="K60" s="66">
        <f t="shared" si="34"/>
        <v>-6.7827542980339814E-2</v>
      </c>
      <c r="L60" s="66">
        <f t="shared" si="34"/>
        <v>-6.7827542980339814E-2</v>
      </c>
      <c r="M60" s="66">
        <f t="shared" si="34"/>
        <v>-6.7827542980339814E-2</v>
      </c>
      <c r="N60" s="66">
        <f t="shared" si="34"/>
        <v>-6.7827542980339814E-2</v>
      </c>
      <c r="O60" s="66">
        <f t="shared" si="34"/>
        <v>-6.7827542980339814E-2</v>
      </c>
      <c r="P60" s="66">
        <f t="shared" si="34"/>
        <v>-6.7827542980339814E-2</v>
      </c>
      <c r="Q60" s="66">
        <f t="shared" si="34"/>
        <v>-6.7827542980339814E-2</v>
      </c>
      <c r="R60" s="66">
        <f t="shared" si="34"/>
        <v>-6.7827542980339814E-2</v>
      </c>
      <c r="S60" s="66">
        <f t="shared" si="34"/>
        <v>-6.7827542980339814E-2</v>
      </c>
      <c r="T60" s="66">
        <f t="shared" si="34"/>
        <v>-6.7827542980339814E-2</v>
      </c>
      <c r="U60" s="66">
        <f t="shared" si="34"/>
        <v>-6.7827542980339814E-2</v>
      </c>
      <c r="V60" s="66">
        <f t="shared" si="34"/>
        <v>-6.7827542980339814E-2</v>
      </c>
      <c r="W60" s="66">
        <f t="shared" si="34"/>
        <v>-6.7827542980339814E-2</v>
      </c>
      <c r="X60" s="66">
        <f t="shared" si="34"/>
        <v>-6.7827542980339814E-2</v>
      </c>
      <c r="Y60" s="66">
        <f t="shared" si="34"/>
        <v>-6.7827542980339814E-2</v>
      </c>
      <c r="Z60" s="66">
        <f t="shared" si="34"/>
        <v>-6.7827542980339814E-2</v>
      </c>
      <c r="AA60" s="66">
        <f t="shared" si="34"/>
        <v>-6.7827542980339814E-2</v>
      </c>
      <c r="AB60" s="66">
        <f t="shared" si="34"/>
        <v>-6.7827542980339814E-2</v>
      </c>
      <c r="AC60" s="66">
        <f t="shared" si="34"/>
        <v>-6.7827542980339814E-2</v>
      </c>
    </row>
    <row r="61" spans="1:29" x14ac:dyDescent="0.25">
      <c r="A61" s="30" t="str">
        <f t="shared" si="32"/>
        <v>Capex costumization</v>
      </c>
      <c r="B61" s="66">
        <f>((1+B$34)^B$41)*B$34/(((1+B$34)^B$41)-1)*(B$32)/B$45</f>
        <v>5.6798585419363598E-2</v>
      </c>
      <c r="C61" s="66">
        <f t="shared" ref="C61:AC61" si="35">((1+C$34)^C$41)*C$34/(((1+C$34)^C$41)-1)*(C$32)/C$45</f>
        <v>5.6798585419363598E-2</v>
      </c>
      <c r="D61" s="66">
        <f t="shared" si="35"/>
        <v>5.6798585419363598E-2</v>
      </c>
      <c r="E61" s="66">
        <f t="shared" si="35"/>
        <v>5.6798585419363598E-2</v>
      </c>
      <c r="F61" s="66">
        <f t="shared" si="35"/>
        <v>5.6798585419363598E-2</v>
      </c>
      <c r="G61" s="66">
        <f t="shared" si="35"/>
        <v>5.6798585419363598E-2</v>
      </c>
      <c r="H61" s="66">
        <f t="shared" si="35"/>
        <v>5.6798585419363598E-2</v>
      </c>
      <c r="I61" s="66">
        <f t="shared" si="35"/>
        <v>5.6798585419363598E-2</v>
      </c>
      <c r="J61" s="66">
        <f t="shared" si="35"/>
        <v>5.6798585419363598E-2</v>
      </c>
      <c r="K61" s="66">
        <f t="shared" si="35"/>
        <v>5.6798585419363598E-2</v>
      </c>
      <c r="L61" s="66">
        <f t="shared" si="35"/>
        <v>5.6798585419363598E-2</v>
      </c>
      <c r="M61" s="66">
        <f t="shared" si="35"/>
        <v>5.6798585419363598E-2</v>
      </c>
      <c r="N61" s="66">
        <f t="shared" si="35"/>
        <v>5.6798585419363598E-2</v>
      </c>
      <c r="O61" s="66">
        <f t="shared" si="35"/>
        <v>5.6798585419363598E-2</v>
      </c>
      <c r="P61" s="66">
        <f t="shared" si="35"/>
        <v>5.6798585419363598E-2</v>
      </c>
      <c r="Q61" s="66">
        <f t="shared" si="35"/>
        <v>5.6798585419363598E-2</v>
      </c>
      <c r="R61" s="66">
        <f t="shared" si="35"/>
        <v>5.6798585419363598E-2</v>
      </c>
      <c r="S61" s="66">
        <f t="shared" si="35"/>
        <v>5.6798585419363598E-2</v>
      </c>
      <c r="T61" s="66">
        <f t="shared" si="35"/>
        <v>5.6798585419363598E-2</v>
      </c>
      <c r="U61" s="66">
        <f t="shared" si="35"/>
        <v>5.6798585419363598E-2</v>
      </c>
      <c r="V61" s="66">
        <f t="shared" si="35"/>
        <v>5.6798585419363598E-2</v>
      </c>
      <c r="W61" s="66">
        <f t="shared" si="35"/>
        <v>5.6798585419363598E-2</v>
      </c>
      <c r="X61" s="66">
        <f t="shared" si="35"/>
        <v>5.6798585419363598E-2</v>
      </c>
      <c r="Y61" s="66">
        <f t="shared" si="35"/>
        <v>5.6798585419363598E-2</v>
      </c>
      <c r="Z61" s="66">
        <f t="shared" si="35"/>
        <v>5.6798585419363598E-2</v>
      </c>
      <c r="AA61" s="66">
        <f t="shared" si="35"/>
        <v>5.6798585419363598E-2</v>
      </c>
      <c r="AB61" s="66">
        <f t="shared" si="35"/>
        <v>5.6798585419363598E-2</v>
      </c>
      <c r="AC61" s="66">
        <f t="shared" si="35"/>
        <v>5.6798585419363598E-2</v>
      </c>
    </row>
    <row r="62" spans="1:29" x14ac:dyDescent="0.25">
      <c r="A62" s="30" t="str">
        <f t="shared" si="32"/>
        <v>Residual value (costumization)</v>
      </c>
      <c r="B62" s="66">
        <f>((1+B$34)^B$41)*B$34/(((1+B$34)^B$41)-1)*(B$33)/B$45</f>
        <v>-5.6798585419363589E-3</v>
      </c>
      <c r="C62" s="66">
        <f t="shared" ref="C62:AC62" si="36">((1+C$34)^C$41)*C$34/(((1+C$34)^C$41)-1)*(C$33)/C$45</f>
        <v>-5.6798585419363589E-3</v>
      </c>
      <c r="D62" s="66">
        <f t="shared" si="36"/>
        <v>-5.6798585419363589E-3</v>
      </c>
      <c r="E62" s="66">
        <f t="shared" si="36"/>
        <v>-5.6798585419363589E-3</v>
      </c>
      <c r="F62" s="66">
        <f t="shared" si="36"/>
        <v>-5.6798585419363589E-3</v>
      </c>
      <c r="G62" s="66">
        <f t="shared" si="36"/>
        <v>-5.6798585419363589E-3</v>
      </c>
      <c r="H62" s="66">
        <f t="shared" si="36"/>
        <v>-5.6798585419363589E-3</v>
      </c>
      <c r="I62" s="66">
        <f t="shared" si="36"/>
        <v>-5.6798585419363589E-3</v>
      </c>
      <c r="J62" s="66">
        <f t="shared" si="36"/>
        <v>-5.6798585419363589E-3</v>
      </c>
      <c r="K62" s="66">
        <f t="shared" si="36"/>
        <v>-5.6798585419363589E-3</v>
      </c>
      <c r="L62" s="66">
        <f t="shared" si="36"/>
        <v>-5.6798585419363589E-3</v>
      </c>
      <c r="M62" s="66">
        <f t="shared" si="36"/>
        <v>-5.6798585419363589E-3</v>
      </c>
      <c r="N62" s="66">
        <f t="shared" si="36"/>
        <v>-5.6798585419363589E-3</v>
      </c>
      <c r="O62" s="66">
        <f t="shared" si="36"/>
        <v>-5.6798585419363589E-3</v>
      </c>
      <c r="P62" s="66">
        <f t="shared" si="36"/>
        <v>-5.6798585419363589E-3</v>
      </c>
      <c r="Q62" s="66">
        <f t="shared" si="36"/>
        <v>-5.6798585419363589E-3</v>
      </c>
      <c r="R62" s="66">
        <f t="shared" si="36"/>
        <v>-5.6798585419363589E-3</v>
      </c>
      <c r="S62" s="66">
        <f t="shared" si="36"/>
        <v>-5.6798585419363589E-3</v>
      </c>
      <c r="T62" s="66">
        <f t="shared" si="36"/>
        <v>-5.6798585419363589E-3</v>
      </c>
      <c r="U62" s="66">
        <f t="shared" si="36"/>
        <v>-5.6798585419363589E-3</v>
      </c>
      <c r="V62" s="66">
        <f t="shared" si="36"/>
        <v>-5.6798585419363589E-3</v>
      </c>
      <c r="W62" s="66">
        <f t="shared" si="36"/>
        <v>-5.6798585419363589E-3</v>
      </c>
      <c r="X62" s="66">
        <f t="shared" si="36"/>
        <v>-5.6798585419363589E-3</v>
      </c>
      <c r="Y62" s="66">
        <f t="shared" si="36"/>
        <v>-5.6798585419363589E-3</v>
      </c>
      <c r="Z62" s="66">
        <f t="shared" si="36"/>
        <v>-5.6798585419363589E-3</v>
      </c>
      <c r="AA62" s="66">
        <f t="shared" si="36"/>
        <v>-5.6798585419363589E-3</v>
      </c>
      <c r="AB62" s="66">
        <f t="shared" si="36"/>
        <v>-5.6798585419363589E-3</v>
      </c>
      <c r="AC62" s="66">
        <f t="shared" si="36"/>
        <v>-5.6798585419363589E-3</v>
      </c>
    </row>
    <row r="63" spans="1:29" x14ac:dyDescent="0.25">
      <c r="A63" s="30" t="str">
        <f t="shared" si="32"/>
        <v>Opex fix (admin, crew, insurance)</v>
      </c>
      <c r="B63" s="66">
        <f>B$35/B$45</f>
        <v>0.80952380952380953</v>
      </c>
      <c r="C63" s="66">
        <f t="shared" ref="C63:AC63" si="37">C$35/C$45</f>
        <v>0.80952380952380953</v>
      </c>
      <c r="D63" s="66">
        <f t="shared" si="37"/>
        <v>0.80952380952380953</v>
      </c>
      <c r="E63" s="66">
        <f t="shared" si="37"/>
        <v>0.80952380952380953</v>
      </c>
      <c r="F63" s="66">
        <f t="shared" si="37"/>
        <v>0.80952380952380953</v>
      </c>
      <c r="G63" s="66">
        <f t="shared" si="37"/>
        <v>0.80952380952380953</v>
      </c>
      <c r="H63" s="66">
        <f t="shared" si="37"/>
        <v>0.80952380952380953</v>
      </c>
      <c r="I63" s="66">
        <f t="shared" si="37"/>
        <v>0.80952380952380953</v>
      </c>
      <c r="J63" s="66">
        <f t="shared" si="37"/>
        <v>0.80952380952380953</v>
      </c>
      <c r="K63" s="66">
        <f t="shared" si="37"/>
        <v>0.80952380952380953</v>
      </c>
      <c r="L63" s="66">
        <f t="shared" si="37"/>
        <v>0.80952380952380953</v>
      </c>
      <c r="M63" s="66">
        <f t="shared" si="37"/>
        <v>0.80952380952380953</v>
      </c>
      <c r="N63" s="66">
        <f t="shared" si="37"/>
        <v>0.80952380952380953</v>
      </c>
      <c r="O63" s="66">
        <f t="shared" si="37"/>
        <v>0.80952380952380953</v>
      </c>
      <c r="P63" s="66">
        <f t="shared" si="37"/>
        <v>0.80952380952380953</v>
      </c>
      <c r="Q63" s="66">
        <f t="shared" si="37"/>
        <v>0.80952380952380953</v>
      </c>
      <c r="R63" s="66">
        <f t="shared" si="37"/>
        <v>0.80952380952380953</v>
      </c>
      <c r="S63" s="66">
        <f t="shared" si="37"/>
        <v>0.80952380952380953</v>
      </c>
      <c r="T63" s="66">
        <f t="shared" si="37"/>
        <v>0.80952380952380953</v>
      </c>
      <c r="U63" s="66">
        <f t="shared" si="37"/>
        <v>0.80952380952380953</v>
      </c>
      <c r="V63" s="66">
        <f t="shared" si="37"/>
        <v>0.80952380952380953</v>
      </c>
      <c r="W63" s="66">
        <f t="shared" si="37"/>
        <v>0.80952380952380953</v>
      </c>
      <c r="X63" s="66">
        <f t="shared" si="37"/>
        <v>0.80952380952380953</v>
      </c>
      <c r="Y63" s="66">
        <f t="shared" si="37"/>
        <v>0.80952380952380953</v>
      </c>
      <c r="Z63" s="66">
        <f t="shared" si="37"/>
        <v>0.80952380952380953</v>
      </c>
      <c r="AA63" s="66">
        <f t="shared" si="37"/>
        <v>0.80952380952380953</v>
      </c>
      <c r="AB63" s="66">
        <f t="shared" si="37"/>
        <v>0.80952380952380953</v>
      </c>
      <c r="AC63" s="66">
        <f t="shared" si="37"/>
        <v>0.80952380952380953</v>
      </c>
    </row>
    <row r="64" spans="1:29" x14ac:dyDescent="0.25">
      <c r="A64" s="30" t="str">
        <f t="shared" si="32"/>
        <v>Opex maintenance &amp; repair</v>
      </c>
      <c r="B64" s="66">
        <f>B$36/B$45</f>
        <v>0.19047619047619047</v>
      </c>
      <c r="C64" s="66">
        <f t="shared" ref="C64:AC64" si="38">C$36/C$45</f>
        <v>0.19047619047619047</v>
      </c>
      <c r="D64" s="66">
        <f t="shared" si="38"/>
        <v>0.19047619047619047</v>
      </c>
      <c r="E64" s="66">
        <f t="shared" si="38"/>
        <v>0.19047619047619047</v>
      </c>
      <c r="F64" s="66">
        <f t="shared" si="38"/>
        <v>0.19047619047619047</v>
      </c>
      <c r="G64" s="66">
        <f t="shared" si="38"/>
        <v>0.19047619047619047</v>
      </c>
      <c r="H64" s="66">
        <f t="shared" si="38"/>
        <v>0.19047619047619047</v>
      </c>
      <c r="I64" s="66">
        <f t="shared" si="38"/>
        <v>0.19047619047619047</v>
      </c>
      <c r="J64" s="66">
        <f t="shared" si="38"/>
        <v>0.19047619047619047</v>
      </c>
      <c r="K64" s="66">
        <f t="shared" si="38"/>
        <v>0.19047619047619047</v>
      </c>
      <c r="L64" s="66">
        <f t="shared" si="38"/>
        <v>0.19047619047619047</v>
      </c>
      <c r="M64" s="66">
        <f t="shared" si="38"/>
        <v>0.19047619047619047</v>
      </c>
      <c r="N64" s="66">
        <f t="shared" si="38"/>
        <v>0.19047619047619047</v>
      </c>
      <c r="O64" s="66">
        <f t="shared" si="38"/>
        <v>0.19047619047619047</v>
      </c>
      <c r="P64" s="66">
        <f t="shared" si="38"/>
        <v>0.19047619047619047</v>
      </c>
      <c r="Q64" s="66">
        <f t="shared" si="38"/>
        <v>0.19047619047619047</v>
      </c>
      <c r="R64" s="66">
        <f t="shared" si="38"/>
        <v>0.19047619047619047</v>
      </c>
      <c r="S64" s="66">
        <f t="shared" si="38"/>
        <v>0.19047619047619047</v>
      </c>
      <c r="T64" s="66">
        <f t="shared" si="38"/>
        <v>0.19047619047619047</v>
      </c>
      <c r="U64" s="66">
        <f t="shared" si="38"/>
        <v>0.19047619047619047</v>
      </c>
      <c r="V64" s="66">
        <f t="shared" si="38"/>
        <v>0.19047619047619047</v>
      </c>
      <c r="W64" s="66">
        <f t="shared" si="38"/>
        <v>0.19047619047619047</v>
      </c>
      <c r="X64" s="66">
        <f t="shared" si="38"/>
        <v>0.19047619047619047</v>
      </c>
      <c r="Y64" s="66">
        <f t="shared" si="38"/>
        <v>0.19047619047619047</v>
      </c>
      <c r="Z64" s="66">
        <f t="shared" si="38"/>
        <v>0.19047619047619047</v>
      </c>
      <c r="AA64" s="66">
        <f t="shared" si="38"/>
        <v>0.19047619047619047</v>
      </c>
      <c r="AB64" s="66">
        <f t="shared" si="38"/>
        <v>0.19047619047619047</v>
      </c>
      <c r="AC64" s="66">
        <f t="shared" si="38"/>
        <v>0.19047619047619047</v>
      </c>
    </row>
    <row r="65" spans="1:29" x14ac:dyDescent="0.25">
      <c r="A65" s="30" t="str">
        <f t="shared" si="32"/>
        <v>Opex var (mode-fees, cargo handling)</v>
      </c>
      <c r="B65" s="66">
        <f>B$37*B$45/B$45</f>
        <v>9.5238095238095247E-3</v>
      </c>
      <c r="C65" s="66">
        <f t="shared" ref="C65:AC65" si="39">C$37*C$45/C$45</f>
        <v>9.5238095238095247E-3</v>
      </c>
      <c r="D65" s="66">
        <f t="shared" si="39"/>
        <v>9.5238095238095247E-3</v>
      </c>
      <c r="E65" s="66">
        <f t="shared" si="39"/>
        <v>9.5238095238095247E-3</v>
      </c>
      <c r="F65" s="66">
        <f t="shared" si="39"/>
        <v>9.5238095238095247E-3</v>
      </c>
      <c r="G65" s="66">
        <f t="shared" si="39"/>
        <v>9.5238095238095247E-3</v>
      </c>
      <c r="H65" s="66">
        <f t="shared" si="39"/>
        <v>9.5238095238095247E-3</v>
      </c>
      <c r="I65" s="66">
        <f t="shared" si="39"/>
        <v>9.5238095238095247E-3</v>
      </c>
      <c r="J65" s="66">
        <f t="shared" si="39"/>
        <v>9.5238095238095247E-3</v>
      </c>
      <c r="K65" s="66">
        <f t="shared" si="39"/>
        <v>9.5238095238095247E-3</v>
      </c>
      <c r="L65" s="66">
        <f t="shared" si="39"/>
        <v>9.5238095238095247E-3</v>
      </c>
      <c r="M65" s="66">
        <f t="shared" si="39"/>
        <v>9.5238095238095247E-3</v>
      </c>
      <c r="N65" s="66">
        <f t="shared" si="39"/>
        <v>9.5238095238095247E-3</v>
      </c>
      <c r="O65" s="66">
        <f t="shared" si="39"/>
        <v>9.5238095238095247E-3</v>
      </c>
      <c r="P65" s="66">
        <f t="shared" si="39"/>
        <v>9.5238095238095247E-3</v>
      </c>
      <c r="Q65" s="66">
        <f t="shared" si="39"/>
        <v>9.5238095238095247E-3</v>
      </c>
      <c r="R65" s="66">
        <f t="shared" si="39"/>
        <v>9.5238095238095247E-3</v>
      </c>
      <c r="S65" s="66">
        <f t="shared" si="39"/>
        <v>9.5238095238095247E-3</v>
      </c>
      <c r="T65" s="66">
        <f t="shared" si="39"/>
        <v>9.5238095238095247E-3</v>
      </c>
      <c r="U65" s="66">
        <f t="shared" si="39"/>
        <v>9.5238095238095247E-3</v>
      </c>
      <c r="V65" s="66">
        <f t="shared" si="39"/>
        <v>9.5238095238095247E-3</v>
      </c>
      <c r="W65" s="66">
        <f t="shared" si="39"/>
        <v>9.5238095238095247E-3</v>
      </c>
      <c r="X65" s="66">
        <f t="shared" si="39"/>
        <v>9.5238095238095247E-3</v>
      </c>
      <c r="Y65" s="66">
        <f t="shared" si="39"/>
        <v>9.5238095238095247E-3</v>
      </c>
      <c r="Z65" s="66">
        <f t="shared" si="39"/>
        <v>9.5238095238095247E-3</v>
      </c>
      <c r="AA65" s="66">
        <f t="shared" si="39"/>
        <v>9.5238095238095247E-3</v>
      </c>
      <c r="AB65" s="66">
        <f t="shared" si="39"/>
        <v>9.5238095238095247E-3</v>
      </c>
      <c r="AC65" s="66">
        <f t="shared" si="39"/>
        <v>9.5238095238095247E-3</v>
      </c>
    </row>
    <row r="66" spans="1:29" ht="15.75" thickBot="1" x14ac:dyDescent="0.3">
      <c r="A66" s="30" t="str">
        <f t="shared" si="32"/>
        <v>Fuel Cost</v>
      </c>
      <c r="B66" s="66">
        <f>B$38*B$39*B$45/B$45</f>
        <v>0.42</v>
      </c>
      <c r="C66" s="66">
        <f t="shared" ref="C66:AC66" si="40">C$38*C$39*C$45/C$45</f>
        <v>0.42</v>
      </c>
      <c r="D66" s="66">
        <f t="shared" si="40"/>
        <v>0.42</v>
      </c>
      <c r="E66" s="66">
        <f t="shared" si="40"/>
        <v>0.42</v>
      </c>
      <c r="F66" s="66">
        <f t="shared" si="40"/>
        <v>0.42</v>
      </c>
      <c r="G66" s="66">
        <f t="shared" si="40"/>
        <v>0.42</v>
      </c>
      <c r="H66" s="66">
        <f t="shared" si="40"/>
        <v>0.42</v>
      </c>
      <c r="I66" s="66">
        <f t="shared" si="40"/>
        <v>0.42</v>
      </c>
      <c r="J66" s="66">
        <f t="shared" si="40"/>
        <v>0.42</v>
      </c>
      <c r="K66" s="66">
        <f t="shared" si="40"/>
        <v>0.42</v>
      </c>
      <c r="L66" s="66">
        <f t="shared" si="40"/>
        <v>0.42</v>
      </c>
      <c r="M66" s="66">
        <f t="shared" si="40"/>
        <v>0.42</v>
      </c>
      <c r="N66" s="66">
        <f t="shared" si="40"/>
        <v>0.42</v>
      </c>
      <c r="O66" s="66">
        <f t="shared" si="40"/>
        <v>0.42</v>
      </c>
      <c r="P66" s="66">
        <f t="shared" si="40"/>
        <v>0.42</v>
      </c>
      <c r="Q66" s="66">
        <f t="shared" si="40"/>
        <v>0.42</v>
      </c>
      <c r="R66" s="66">
        <f t="shared" si="40"/>
        <v>0.42</v>
      </c>
      <c r="S66" s="66">
        <f t="shared" si="40"/>
        <v>0.42</v>
      </c>
      <c r="T66" s="66">
        <f t="shared" si="40"/>
        <v>0.42</v>
      </c>
      <c r="U66" s="66">
        <f t="shared" si="40"/>
        <v>0.42</v>
      </c>
      <c r="V66" s="66">
        <f t="shared" si="40"/>
        <v>0.42</v>
      </c>
      <c r="W66" s="66">
        <f t="shared" si="40"/>
        <v>0.42</v>
      </c>
      <c r="X66" s="66">
        <f t="shared" si="40"/>
        <v>0.42</v>
      </c>
      <c r="Y66" s="66">
        <f t="shared" si="40"/>
        <v>0.42</v>
      </c>
      <c r="Z66" s="66">
        <f t="shared" si="40"/>
        <v>0.42</v>
      </c>
      <c r="AA66" s="66">
        <f t="shared" si="40"/>
        <v>0.42</v>
      </c>
      <c r="AB66" s="66">
        <f t="shared" si="40"/>
        <v>0.42</v>
      </c>
      <c r="AC66" s="66">
        <f t="shared" si="40"/>
        <v>0.42</v>
      </c>
    </row>
    <row r="67" spans="1:29" ht="15.75" thickBot="1" x14ac:dyDescent="0.3">
      <c r="A67" s="31" t="s">
        <v>63</v>
      </c>
      <c r="B67" s="67">
        <f>B59+B60+B61-B62+B63+B64+B65+B66</f>
        <v>1.6502665204392357</v>
      </c>
      <c r="C67" s="67">
        <f t="shared" ref="C67:AC67" si="41">C59+C60+C61-C62+C63+C64+C65+C66</f>
        <v>1.6502665204392357</v>
      </c>
      <c r="D67" s="67">
        <f t="shared" si="41"/>
        <v>1.6502665204392357</v>
      </c>
      <c r="E67" s="67">
        <f t="shared" si="41"/>
        <v>1.6502665204392357</v>
      </c>
      <c r="F67" s="67">
        <f t="shared" si="41"/>
        <v>1.6502665204392357</v>
      </c>
      <c r="G67" s="67">
        <f t="shared" si="41"/>
        <v>1.6502665204392357</v>
      </c>
      <c r="H67" s="67">
        <f t="shared" si="41"/>
        <v>1.6502665204392357</v>
      </c>
      <c r="I67" s="67">
        <f t="shared" si="41"/>
        <v>1.6502665204392357</v>
      </c>
      <c r="J67" s="67">
        <f t="shared" si="41"/>
        <v>1.6502665204392357</v>
      </c>
      <c r="K67" s="67">
        <f t="shared" si="41"/>
        <v>1.6502665204392357</v>
      </c>
      <c r="L67" s="67">
        <f t="shared" si="41"/>
        <v>1.6502665204392357</v>
      </c>
      <c r="M67" s="67">
        <f t="shared" si="41"/>
        <v>1.6502665204392357</v>
      </c>
      <c r="N67" s="67">
        <f t="shared" si="41"/>
        <v>1.6502665204392357</v>
      </c>
      <c r="O67" s="67">
        <f t="shared" si="41"/>
        <v>1.6502665204392357</v>
      </c>
      <c r="P67" s="67">
        <f t="shared" si="41"/>
        <v>1.6502665204392357</v>
      </c>
      <c r="Q67" s="67">
        <f t="shared" si="41"/>
        <v>1.6502665204392357</v>
      </c>
      <c r="R67" s="67">
        <f t="shared" si="41"/>
        <v>1.6502665204392357</v>
      </c>
      <c r="S67" s="67">
        <f t="shared" si="41"/>
        <v>1.6502665204392357</v>
      </c>
      <c r="T67" s="67">
        <f t="shared" si="41"/>
        <v>1.6502665204392357</v>
      </c>
      <c r="U67" s="67">
        <f t="shared" si="41"/>
        <v>1.6502665204392357</v>
      </c>
      <c r="V67" s="67">
        <f t="shared" si="41"/>
        <v>1.6502665204392357</v>
      </c>
      <c r="W67" s="67">
        <f t="shared" si="41"/>
        <v>1.6502665204392357</v>
      </c>
      <c r="X67" s="67">
        <f t="shared" si="41"/>
        <v>1.6502665204392357</v>
      </c>
      <c r="Y67" s="67">
        <f t="shared" si="41"/>
        <v>1.6502665204392357</v>
      </c>
      <c r="Z67" s="67">
        <f t="shared" si="41"/>
        <v>1.6502665204392357</v>
      </c>
      <c r="AA67" s="67">
        <f t="shared" si="41"/>
        <v>1.6502665204392357</v>
      </c>
      <c r="AB67" s="67">
        <f t="shared" si="41"/>
        <v>1.6502665204392357</v>
      </c>
      <c r="AC67" s="67">
        <f t="shared" si="41"/>
        <v>1.6502665204392357</v>
      </c>
    </row>
    <row r="68" spans="1:29" ht="15.75" thickBot="1" x14ac:dyDescent="0.3"/>
    <row r="69" spans="1:29" ht="15.75" thickBot="1" x14ac:dyDescent="0.3">
      <c r="A69" s="26" t="s">
        <v>208</v>
      </c>
      <c r="B69" s="27">
        <v>2023</v>
      </c>
      <c r="C69" s="27">
        <v>2024</v>
      </c>
      <c r="D69" s="27">
        <v>2025</v>
      </c>
      <c r="E69" s="27">
        <v>2026</v>
      </c>
      <c r="F69" s="27">
        <v>2027</v>
      </c>
      <c r="G69" s="27">
        <v>2028</v>
      </c>
      <c r="H69" s="27">
        <v>2029</v>
      </c>
      <c r="I69" s="27">
        <v>2030</v>
      </c>
      <c r="J69" s="27">
        <v>2031</v>
      </c>
      <c r="K69" s="27">
        <v>2032</v>
      </c>
      <c r="L69" s="27">
        <v>2033</v>
      </c>
      <c r="M69" s="27">
        <v>2034</v>
      </c>
      <c r="N69" s="27">
        <v>2035</v>
      </c>
      <c r="O69" s="27">
        <v>2036</v>
      </c>
      <c r="P69" s="27">
        <v>2037</v>
      </c>
      <c r="Q69" s="27">
        <v>2038</v>
      </c>
      <c r="R69" s="27">
        <v>2039</v>
      </c>
      <c r="S69" s="27">
        <v>2040</v>
      </c>
      <c r="T69" s="27">
        <v>2041</v>
      </c>
      <c r="U69" s="27">
        <v>2042</v>
      </c>
      <c r="V69" s="27">
        <v>2043</v>
      </c>
      <c r="W69" s="27">
        <v>2044</v>
      </c>
      <c r="X69" s="27">
        <v>2045</v>
      </c>
      <c r="Y69" s="27">
        <v>2046</v>
      </c>
      <c r="Z69" s="27">
        <v>2047</v>
      </c>
      <c r="AA69" s="27">
        <v>2048</v>
      </c>
      <c r="AB69" s="27">
        <v>2049</v>
      </c>
      <c r="AC69" s="28">
        <v>2050</v>
      </c>
    </row>
    <row r="70" spans="1:29" x14ac:dyDescent="0.25">
      <c r="A70" s="29" t="str">
        <f t="shared" ref="A70:A77" si="42">A48</f>
        <v>Capex vehicle</v>
      </c>
      <c r="B70" s="65">
        <f>((1+B$34)^B$40)*B$34/(((1+B$34)^B$40)-1)*(B$30)/B$45/(B$42)</f>
        <v>7.7962693080850364E-3</v>
      </c>
      <c r="C70" s="65">
        <f t="shared" ref="C70:AC70" si="43">((1+C$34)^C$40)*C$34/(((1+C$34)^C$40)-1)*(C$30)/C$45/(C$42)</f>
        <v>7.7962693080850364E-3</v>
      </c>
      <c r="D70" s="65">
        <f t="shared" si="43"/>
        <v>7.7962693080850364E-3</v>
      </c>
      <c r="E70" s="65">
        <f t="shared" si="43"/>
        <v>7.7962693080850364E-3</v>
      </c>
      <c r="F70" s="65">
        <f t="shared" si="43"/>
        <v>7.7962693080850364E-3</v>
      </c>
      <c r="G70" s="65">
        <f t="shared" si="43"/>
        <v>7.7962693080850364E-3</v>
      </c>
      <c r="H70" s="65">
        <f t="shared" si="43"/>
        <v>7.7962693080850364E-3</v>
      </c>
      <c r="I70" s="65">
        <f t="shared" si="43"/>
        <v>7.7962693080850364E-3</v>
      </c>
      <c r="J70" s="65">
        <f t="shared" si="43"/>
        <v>7.7962693080850364E-3</v>
      </c>
      <c r="K70" s="65">
        <f t="shared" si="43"/>
        <v>7.7962693080850364E-3</v>
      </c>
      <c r="L70" s="65">
        <f t="shared" si="43"/>
        <v>7.7962693080850364E-3</v>
      </c>
      <c r="M70" s="65">
        <f t="shared" si="43"/>
        <v>7.7962693080850364E-3</v>
      </c>
      <c r="N70" s="65">
        <f t="shared" si="43"/>
        <v>7.7962693080850364E-3</v>
      </c>
      <c r="O70" s="65">
        <f t="shared" si="43"/>
        <v>7.7962693080850364E-3</v>
      </c>
      <c r="P70" s="65">
        <f t="shared" si="43"/>
        <v>7.7962693080850364E-3</v>
      </c>
      <c r="Q70" s="65">
        <f t="shared" si="43"/>
        <v>7.7962693080850364E-3</v>
      </c>
      <c r="R70" s="65">
        <f t="shared" si="43"/>
        <v>7.7962693080850364E-3</v>
      </c>
      <c r="S70" s="65">
        <f t="shared" si="43"/>
        <v>7.7962693080850364E-3</v>
      </c>
      <c r="T70" s="65">
        <f t="shared" si="43"/>
        <v>7.7962693080850364E-3</v>
      </c>
      <c r="U70" s="65">
        <f t="shared" si="43"/>
        <v>7.7962693080850364E-3</v>
      </c>
      <c r="V70" s="65">
        <f t="shared" si="43"/>
        <v>7.7962693080850364E-3</v>
      </c>
      <c r="W70" s="65">
        <f t="shared" si="43"/>
        <v>7.7962693080850364E-3</v>
      </c>
      <c r="X70" s="65">
        <f t="shared" si="43"/>
        <v>7.7962693080850364E-3</v>
      </c>
      <c r="Y70" s="65">
        <f t="shared" si="43"/>
        <v>7.7962693080850364E-3</v>
      </c>
      <c r="Z70" s="65">
        <f t="shared" si="43"/>
        <v>7.7962693080850364E-3</v>
      </c>
      <c r="AA70" s="65">
        <f t="shared" si="43"/>
        <v>7.7962693080850364E-3</v>
      </c>
      <c r="AB70" s="65">
        <f t="shared" si="43"/>
        <v>7.7962693080850364E-3</v>
      </c>
      <c r="AC70" s="65">
        <f t="shared" si="43"/>
        <v>7.7962693080850364E-3</v>
      </c>
    </row>
    <row r="71" spans="1:29" x14ac:dyDescent="0.25">
      <c r="A71" s="30" t="str">
        <f t="shared" si="42"/>
        <v>Residual value (vehicle)</v>
      </c>
      <c r="B71" s="68">
        <f>((1+B$34)^B$40)*B$34/(((1+B$34)^B$40)-1)*(B$31)/B$45/(B$42)</f>
        <v>-2.3388807924255108E-3</v>
      </c>
      <c r="C71" s="66">
        <f t="shared" ref="C71:AC71" si="44">((1+C$34)^C$40)*C$34/(((1+C$34)^C$40)-1)*(C$31)/C$45/(C$42)</f>
        <v>-2.3388807924255108E-3</v>
      </c>
      <c r="D71" s="66">
        <f t="shared" si="44"/>
        <v>-2.3388807924255108E-3</v>
      </c>
      <c r="E71" s="66">
        <f t="shared" si="44"/>
        <v>-2.3388807924255108E-3</v>
      </c>
      <c r="F71" s="66">
        <f t="shared" si="44"/>
        <v>-2.3388807924255108E-3</v>
      </c>
      <c r="G71" s="66">
        <f t="shared" si="44"/>
        <v>-2.3388807924255108E-3</v>
      </c>
      <c r="H71" s="66">
        <f t="shared" si="44"/>
        <v>-2.3388807924255108E-3</v>
      </c>
      <c r="I71" s="66">
        <f t="shared" si="44"/>
        <v>-2.3388807924255108E-3</v>
      </c>
      <c r="J71" s="66">
        <f t="shared" si="44"/>
        <v>-2.3388807924255108E-3</v>
      </c>
      <c r="K71" s="66">
        <f t="shared" si="44"/>
        <v>-2.3388807924255108E-3</v>
      </c>
      <c r="L71" s="66">
        <f t="shared" si="44"/>
        <v>-2.3388807924255108E-3</v>
      </c>
      <c r="M71" s="66">
        <f t="shared" si="44"/>
        <v>-2.3388807924255108E-3</v>
      </c>
      <c r="N71" s="66">
        <f t="shared" si="44"/>
        <v>-2.3388807924255108E-3</v>
      </c>
      <c r="O71" s="66">
        <f t="shared" si="44"/>
        <v>-2.3388807924255108E-3</v>
      </c>
      <c r="P71" s="66">
        <f t="shared" si="44"/>
        <v>-2.3388807924255108E-3</v>
      </c>
      <c r="Q71" s="66">
        <f t="shared" si="44"/>
        <v>-2.3388807924255108E-3</v>
      </c>
      <c r="R71" s="66">
        <f t="shared" si="44"/>
        <v>-2.3388807924255108E-3</v>
      </c>
      <c r="S71" s="66">
        <f t="shared" si="44"/>
        <v>-2.3388807924255108E-3</v>
      </c>
      <c r="T71" s="66">
        <f t="shared" si="44"/>
        <v>-2.3388807924255108E-3</v>
      </c>
      <c r="U71" s="66">
        <f t="shared" si="44"/>
        <v>-2.3388807924255108E-3</v>
      </c>
      <c r="V71" s="66">
        <f t="shared" si="44"/>
        <v>-2.3388807924255108E-3</v>
      </c>
      <c r="W71" s="66">
        <f t="shared" si="44"/>
        <v>-2.3388807924255108E-3</v>
      </c>
      <c r="X71" s="66">
        <f t="shared" si="44"/>
        <v>-2.3388807924255108E-3</v>
      </c>
      <c r="Y71" s="66">
        <f t="shared" si="44"/>
        <v>-2.3388807924255108E-3</v>
      </c>
      <c r="Z71" s="66">
        <f t="shared" si="44"/>
        <v>-2.3388807924255108E-3</v>
      </c>
      <c r="AA71" s="66">
        <f t="shared" si="44"/>
        <v>-2.3388807924255108E-3</v>
      </c>
      <c r="AB71" s="66">
        <f t="shared" si="44"/>
        <v>-2.3388807924255108E-3</v>
      </c>
      <c r="AC71" s="66">
        <f t="shared" si="44"/>
        <v>-2.3388807924255108E-3</v>
      </c>
    </row>
    <row r="72" spans="1:29" x14ac:dyDescent="0.25">
      <c r="A72" s="30" t="str">
        <f t="shared" si="42"/>
        <v>Capex costumization</v>
      </c>
      <c r="B72" s="66">
        <f>((1+B$34)^B$41)*B$34/(((1+B$34)^B$41)-1)*(B$32)/B$45/(B$42)</f>
        <v>1.9585719110125381E-3</v>
      </c>
      <c r="C72" s="66">
        <f t="shared" ref="C72:AC72" si="45">((1+C$34)^C$41)*C$34/(((1+C$34)^C$41)-1)*(C$32)/C$45/(C$42)</f>
        <v>1.9585719110125381E-3</v>
      </c>
      <c r="D72" s="66">
        <f t="shared" si="45"/>
        <v>1.9585719110125381E-3</v>
      </c>
      <c r="E72" s="66">
        <f t="shared" si="45"/>
        <v>1.9585719110125381E-3</v>
      </c>
      <c r="F72" s="66">
        <f t="shared" si="45"/>
        <v>1.9585719110125381E-3</v>
      </c>
      <c r="G72" s="66">
        <f t="shared" si="45"/>
        <v>1.9585719110125381E-3</v>
      </c>
      <c r="H72" s="66">
        <f t="shared" si="45"/>
        <v>1.9585719110125381E-3</v>
      </c>
      <c r="I72" s="66">
        <f t="shared" si="45"/>
        <v>1.9585719110125381E-3</v>
      </c>
      <c r="J72" s="66">
        <f t="shared" si="45"/>
        <v>1.9585719110125381E-3</v>
      </c>
      <c r="K72" s="66">
        <f t="shared" si="45"/>
        <v>1.9585719110125381E-3</v>
      </c>
      <c r="L72" s="66">
        <f t="shared" si="45"/>
        <v>1.9585719110125381E-3</v>
      </c>
      <c r="M72" s="66">
        <f t="shared" si="45"/>
        <v>1.9585719110125381E-3</v>
      </c>
      <c r="N72" s="66">
        <f t="shared" si="45"/>
        <v>1.9585719110125381E-3</v>
      </c>
      <c r="O72" s="66">
        <f t="shared" si="45"/>
        <v>1.9585719110125381E-3</v>
      </c>
      <c r="P72" s="66">
        <f t="shared" si="45"/>
        <v>1.9585719110125381E-3</v>
      </c>
      <c r="Q72" s="66">
        <f t="shared" si="45"/>
        <v>1.9585719110125381E-3</v>
      </c>
      <c r="R72" s="66">
        <f t="shared" si="45"/>
        <v>1.9585719110125381E-3</v>
      </c>
      <c r="S72" s="66">
        <f t="shared" si="45"/>
        <v>1.9585719110125381E-3</v>
      </c>
      <c r="T72" s="66">
        <f t="shared" si="45"/>
        <v>1.9585719110125381E-3</v>
      </c>
      <c r="U72" s="66">
        <f t="shared" si="45"/>
        <v>1.9585719110125381E-3</v>
      </c>
      <c r="V72" s="66">
        <f t="shared" si="45"/>
        <v>1.9585719110125381E-3</v>
      </c>
      <c r="W72" s="66">
        <f t="shared" si="45"/>
        <v>1.9585719110125381E-3</v>
      </c>
      <c r="X72" s="66">
        <f t="shared" si="45"/>
        <v>1.9585719110125381E-3</v>
      </c>
      <c r="Y72" s="66">
        <f t="shared" si="45"/>
        <v>1.9585719110125381E-3</v>
      </c>
      <c r="Z72" s="66">
        <f t="shared" si="45"/>
        <v>1.9585719110125381E-3</v>
      </c>
      <c r="AA72" s="66">
        <f t="shared" si="45"/>
        <v>1.9585719110125381E-3</v>
      </c>
      <c r="AB72" s="66">
        <f t="shared" si="45"/>
        <v>1.9585719110125381E-3</v>
      </c>
      <c r="AC72" s="66">
        <f t="shared" si="45"/>
        <v>1.9585719110125381E-3</v>
      </c>
    </row>
    <row r="73" spans="1:29" x14ac:dyDescent="0.25">
      <c r="A73" s="30" t="str">
        <f t="shared" si="42"/>
        <v>Residual value (costumization)</v>
      </c>
      <c r="B73" s="69">
        <f>((1+B$34)^B$41)*B$34/(((1+B$34)^B$41)-1)*(B$33)/B$45/(B$42)</f>
        <v>-1.9585719110125376E-4</v>
      </c>
      <c r="C73" s="66">
        <f t="shared" ref="C73:AC73" si="46">((1+C$34)^C$41)*C$34/(((1+C$34)^C$41)-1)*(C$33)/C$45/(C$42)</f>
        <v>-1.9585719110125376E-4</v>
      </c>
      <c r="D73" s="66">
        <f t="shared" si="46"/>
        <v>-1.9585719110125376E-4</v>
      </c>
      <c r="E73" s="66">
        <f t="shared" si="46"/>
        <v>-1.9585719110125376E-4</v>
      </c>
      <c r="F73" s="66">
        <f t="shared" si="46"/>
        <v>-1.9585719110125376E-4</v>
      </c>
      <c r="G73" s="66">
        <f t="shared" si="46"/>
        <v>-1.9585719110125376E-4</v>
      </c>
      <c r="H73" s="66">
        <f t="shared" si="46"/>
        <v>-1.9585719110125376E-4</v>
      </c>
      <c r="I73" s="66">
        <f t="shared" si="46"/>
        <v>-1.9585719110125376E-4</v>
      </c>
      <c r="J73" s="66">
        <f t="shared" si="46"/>
        <v>-1.9585719110125376E-4</v>
      </c>
      <c r="K73" s="66">
        <f t="shared" si="46"/>
        <v>-1.9585719110125376E-4</v>
      </c>
      <c r="L73" s="66">
        <f t="shared" si="46"/>
        <v>-1.9585719110125376E-4</v>
      </c>
      <c r="M73" s="66">
        <f t="shared" si="46"/>
        <v>-1.9585719110125376E-4</v>
      </c>
      <c r="N73" s="66">
        <f t="shared" si="46"/>
        <v>-1.9585719110125376E-4</v>
      </c>
      <c r="O73" s="66">
        <f t="shared" si="46"/>
        <v>-1.9585719110125376E-4</v>
      </c>
      <c r="P73" s="66">
        <f t="shared" si="46"/>
        <v>-1.9585719110125376E-4</v>
      </c>
      <c r="Q73" s="66">
        <f t="shared" si="46"/>
        <v>-1.9585719110125376E-4</v>
      </c>
      <c r="R73" s="66">
        <f t="shared" si="46"/>
        <v>-1.9585719110125376E-4</v>
      </c>
      <c r="S73" s="66">
        <f t="shared" si="46"/>
        <v>-1.9585719110125376E-4</v>
      </c>
      <c r="T73" s="66">
        <f t="shared" si="46"/>
        <v>-1.9585719110125376E-4</v>
      </c>
      <c r="U73" s="66">
        <f t="shared" si="46"/>
        <v>-1.9585719110125376E-4</v>
      </c>
      <c r="V73" s="66">
        <f t="shared" si="46"/>
        <v>-1.9585719110125376E-4</v>
      </c>
      <c r="W73" s="66">
        <f t="shared" si="46"/>
        <v>-1.9585719110125376E-4</v>
      </c>
      <c r="X73" s="66">
        <f t="shared" si="46"/>
        <v>-1.9585719110125376E-4</v>
      </c>
      <c r="Y73" s="66">
        <f t="shared" si="46"/>
        <v>-1.9585719110125376E-4</v>
      </c>
      <c r="Z73" s="66">
        <f t="shared" si="46"/>
        <v>-1.9585719110125376E-4</v>
      </c>
      <c r="AA73" s="66">
        <f t="shared" si="46"/>
        <v>-1.9585719110125376E-4</v>
      </c>
      <c r="AB73" s="66">
        <f t="shared" si="46"/>
        <v>-1.9585719110125376E-4</v>
      </c>
      <c r="AC73" s="66">
        <f t="shared" si="46"/>
        <v>-1.9585719110125376E-4</v>
      </c>
    </row>
    <row r="74" spans="1:29" x14ac:dyDescent="0.25">
      <c r="A74" s="30" t="str">
        <f t="shared" si="42"/>
        <v>Opex fix (admin, crew, insurance)</v>
      </c>
      <c r="B74" s="66">
        <f>B$35/B$45/(B$42)</f>
        <v>2.7914614121510674E-2</v>
      </c>
      <c r="C74" s="66">
        <f t="shared" ref="C74:AC74" si="47">C$35/C$45/(C$42)</f>
        <v>2.7914614121510674E-2</v>
      </c>
      <c r="D74" s="66">
        <f t="shared" si="47"/>
        <v>2.7914614121510674E-2</v>
      </c>
      <c r="E74" s="66">
        <f t="shared" si="47"/>
        <v>2.7914614121510674E-2</v>
      </c>
      <c r="F74" s="66">
        <f t="shared" si="47"/>
        <v>2.7914614121510674E-2</v>
      </c>
      <c r="G74" s="66">
        <f t="shared" si="47"/>
        <v>2.7914614121510674E-2</v>
      </c>
      <c r="H74" s="66">
        <f t="shared" si="47"/>
        <v>2.7914614121510674E-2</v>
      </c>
      <c r="I74" s="66">
        <f t="shared" si="47"/>
        <v>2.7914614121510674E-2</v>
      </c>
      <c r="J74" s="66">
        <f t="shared" si="47"/>
        <v>2.7914614121510674E-2</v>
      </c>
      <c r="K74" s="66">
        <f t="shared" si="47"/>
        <v>2.7914614121510674E-2</v>
      </c>
      <c r="L74" s="66">
        <f t="shared" si="47"/>
        <v>2.7914614121510674E-2</v>
      </c>
      <c r="M74" s="66">
        <f t="shared" si="47"/>
        <v>2.7914614121510674E-2</v>
      </c>
      <c r="N74" s="66">
        <f t="shared" si="47"/>
        <v>2.7914614121510674E-2</v>
      </c>
      <c r="O74" s="66">
        <f t="shared" si="47"/>
        <v>2.7914614121510674E-2</v>
      </c>
      <c r="P74" s="66">
        <f t="shared" si="47"/>
        <v>2.7914614121510674E-2</v>
      </c>
      <c r="Q74" s="66">
        <f t="shared" si="47"/>
        <v>2.7914614121510674E-2</v>
      </c>
      <c r="R74" s="66">
        <f t="shared" si="47"/>
        <v>2.7914614121510674E-2</v>
      </c>
      <c r="S74" s="66">
        <f t="shared" si="47"/>
        <v>2.7914614121510674E-2</v>
      </c>
      <c r="T74" s="66">
        <f t="shared" si="47"/>
        <v>2.7914614121510674E-2</v>
      </c>
      <c r="U74" s="66">
        <f t="shared" si="47"/>
        <v>2.7914614121510674E-2</v>
      </c>
      <c r="V74" s="66">
        <f t="shared" si="47"/>
        <v>2.7914614121510674E-2</v>
      </c>
      <c r="W74" s="66">
        <f t="shared" si="47"/>
        <v>2.7914614121510674E-2</v>
      </c>
      <c r="X74" s="66">
        <f t="shared" si="47"/>
        <v>2.7914614121510674E-2</v>
      </c>
      <c r="Y74" s="66">
        <f t="shared" si="47"/>
        <v>2.7914614121510674E-2</v>
      </c>
      <c r="Z74" s="66">
        <f t="shared" si="47"/>
        <v>2.7914614121510674E-2</v>
      </c>
      <c r="AA74" s="66">
        <f t="shared" si="47"/>
        <v>2.7914614121510674E-2</v>
      </c>
      <c r="AB74" s="66">
        <f t="shared" si="47"/>
        <v>2.7914614121510674E-2</v>
      </c>
      <c r="AC74" s="66">
        <f t="shared" si="47"/>
        <v>2.7914614121510674E-2</v>
      </c>
    </row>
    <row r="75" spans="1:29" x14ac:dyDescent="0.25">
      <c r="A75" s="30" t="str">
        <f t="shared" si="42"/>
        <v>Opex maintenance &amp; repair</v>
      </c>
      <c r="B75" s="66">
        <f>B$36/B$45/(B$42)</f>
        <v>6.5681444991789817E-3</v>
      </c>
      <c r="C75" s="66">
        <f t="shared" ref="C75:AC75" si="48">C$36/C$45/(C$42)</f>
        <v>6.5681444991789817E-3</v>
      </c>
      <c r="D75" s="66">
        <f t="shared" si="48"/>
        <v>6.5681444991789817E-3</v>
      </c>
      <c r="E75" s="66">
        <f t="shared" si="48"/>
        <v>6.5681444991789817E-3</v>
      </c>
      <c r="F75" s="66">
        <f t="shared" si="48"/>
        <v>6.5681444991789817E-3</v>
      </c>
      <c r="G75" s="66">
        <f t="shared" si="48"/>
        <v>6.5681444991789817E-3</v>
      </c>
      <c r="H75" s="66">
        <f t="shared" si="48"/>
        <v>6.5681444991789817E-3</v>
      </c>
      <c r="I75" s="66">
        <f t="shared" si="48"/>
        <v>6.5681444991789817E-3</v>
      </c>
      <c r="J75" s="66">
        <f t="shared" si="48"/>
        <v>6.5681444991789817E-3</v>
      </c>
      <c r="K75" s="66">
        <f t="shared" si="48"/>
        <v>6.5681444991789817E-3</v>
      </c>
      <c r="L75" s="66">
        <f t="shared" si="48"/>
        <v>6.5681444991789817E-3</v>
      </c>
      <c r="M75" s="66">
        <f t="shared" si="48"/>
        <v>6.5681444991789817E-3</v>
      </c>
      <c r="N75" s="66">
        <f t="shared" si="48"/>
        <v>6.5681444991789817E-3</v>
      </c>
      <c r="O75" s="66">
        <f t="shared" si="48"/>
        <v>6.5681444991789817E-3</v>
      </c>
      <c r="P75" s="66">
        <f t="shared" si="48"/>
        <v>6.5681444991789817E-3</v>
      </c>
      <c r="Q75" s="66">
        <f t="shared" si="48"/>
        <v>6.5681444991789817E-3</v>
      </c>
      <c r="R75" s="66">
        <f t="shared" si="48"/>
        <v>6.5681444991789817E-3</v>
      </c>
      <c r="S75" s="66">
        <f t="shared" si="48"/>
        <v>6.5681444991789817E-3</v>
      </c>
      <c r="T75" s="66">
        <f t="shared" si="48"/>
        <v>6.5681444991789817E-3</v>
      </c>
      <c r="U75" s="66">
        <f t="shared" si="48"/>
        <v>6.5681444991789817E-3</v>
      </c>
      <c r="V75" s="66">
        <f t="shared" si="48"/>
        <v>6.5681444991789817E-3</v>
      </c>
      <c r="W75" s="66">
        <f t="shared" si="48"/>
        <v>6.5681444991789817E-3</v>
      </c>
      <c r="X75" s="66">
        <f t="shared" si="48"/>
        <v>6.5681444991789817E-3</v>
      </c>
      <c r="Y75" s="66">
        <f t="shared" si="48"/>
        <v>6.5681444991789817E-3</v>
      </c>
      <c r="Z75" s="66">
        <f t="shared" si="48"/>
        <v>6.5681444991789817E-3</v>
      </c>
      <c r="AA75" s="66">
        <f t="shared" si="48"/>
        <v>6.5681444991789817E-3</v>
      </c>
      <c r="AB75" s="66">
        <f t="shared" si="48"/>
        <v>6.5681444991789817E-3</v>
      </c>
      <c r="AC75" s="66">
        <f t="shared" si="48"/>
        <v>6.5681444991789817E-3</v>
      </c>
    </row>
    <row r="76" spans="1:29" x14ac:dyDescent="0.25">
      <c r="A76" s="30" t="str">
        <f t="shared" si="42"/>
        <v>Opex var (mode-fees, cargo handling)</v>
      </c>
      <c r="B76" s="66">
        <f>B$37*B$45/B$45/(B$42)</f>
        <v>3.2840722495894911E-4</v>
      </c>
      <c r="C76" s="66">
        <f t="shared" ref="C76:AC76" si="49">C$37*C$45/C$45/(C$42)</f>
        <v>3.2840722495894911E-4</v>
      </c>
      <c r="D76" s="66">
        <f t="shared" si="49"/>
        <v>3.2840722495894911E-4</v>
      </c>
      <c r="E76" s="66">
        <f t="shared" si="49"/>
        <v>3.2840722495894911E-4</v>
      </c>
      <c r="F76" s="66">
        <f t="shared" si="49"/>
        <v>3.2840722495894911E-4</v>
      </c>
      <c r="G76" s="66">
        <f t="shared" si="49"/>
        <v>3.2840722495894911E-4</v>
      </c>
      <c r="H76" s="66">
        <f t="shared" si="49"/>
        <v>3.2840722495894911E-4</v>
      </c>
      <c r="I76" s="66">
        <f t="shared" si="49"/>
        <v>3.2840722495894911E-4</v>
      </c>
      <c r="J76" s="66">
        <f t="shared" si="49"/>
        <v>3.2840722495894911E-4</v>
      </c>
      <c r="K76" s="66">
        <f t="shared" si="49"/>
        <v>3.2840722495894911E-4</v>
      </c>
      <c r="L76" s="66">
        <f t="shared" si="49"/>
        <v>3.2840722495894911E-4</v>
      </c>
      <c r="M76" s="66">
        <f t="shared" si="49"/>
        <v>3.2840722495894911E-4</v>
      </c>
      <c r="N76" s="66">
        <f t="shared" si="49"/>
        <v>3.2840722495894911E-4</v>
      </c>
      <c r="O76" s="66">
        <f t="shared" si="49"/>
        <v>3.2840722495894911E-4</v>
      </c>
      <c r="P76" s="66">
        <f t="shared" si="49"/>
        <v>3.2840722495894911E-4</v>
      </c>
      <c r="Q76" s="66">
        <f t="shared" si="49"/>
        <v>3.2840722495894911E-4</v>
      </c>
      <c r="R76" s="66">
        <f t="shared" si="49"/>
        <v>3.2840722495894911E-4</v>
      </c>
      <c r="S76" s="66">
        <f t="shared" si="49"/>
        <v>3.2840722495894911E-4</v>
      </c>
      <c r="T76" s="66">
        <f t="shared" si="49"/>
        <v>3.2840722495894911E-4</v>
      </c>
      <c r="U76" s="66">
        <f t="shared" si="49"/>
        <v>3.2840722495894911E-4</v>
      </c>
      <c r="V76" s="66">
        <f t="shared" si="49"/>
        <v>3.2840722495894911E-4</v>
      </c>
      <c r="W76" s="66">
        <f t="shared" si="49"/>
        <v>3.2840722495894911E-4</v>
      </c>
      <c r="X76" s="66">
        <f t="shared" si="49"/>
        <v>3.2840722495894911E-4</v>
      </c>
      <c r="Y76" s="66">
        <f t="shared" si="49"/>
        <v>3.2840722495894911E-4</v>
      </c>
      <c r="Z76" s="66">
        <f t="shared" si="49"/>
        <v>3.2840722495894911E-4</v>
      </c>
      <c r="AA76" s="66">
        <f t="shared" si="49"/>
        <v>3.2840722495894911E-4</v>
      </c>
      <c r="AB76" s="66">
        <f t="shared" si="49"/>
        <v>3.2840722495894911E-4</v>
      </c>
      <c r="AC76" s="66">
        <f t="shared" si="49"/>
        <v>3.2840722495894911E-4</v>
      </c>
    </row>
    <row r="77" spans="1:29" x14ac:dyDescent="0.25">
      <c r="A77" s="30" t="str">
        <f t="shared" si="42"/>
        <v>Fuel Cost</v>
      </c>
      <c r="B77" s="66">
        <f>B$38*B$39*B$45/B$45/(B$42)</f>
        <v>1.4482758620689654E-2</v>
      </c>
      <c r="C77" s="66">
        <f t="shared" ref="C77:AC77" si="50">C$38*C$39*C$45/C$45/(C$42)</f>
        <v>1.4482758620689654E-2</v>
      </c>
      <c r="D77" s="66">
        <f t="shared" si="50"/>
        <v>1.4482758620689654E-2</v>
      </c>
      <c r="E77" s="66">
        <f t="shared" si="50"/>
        <v>1.4482758620689654E-2</v>
      </c>
      <c r="F77" s="66">
        <f t="shared" si="50"/>
        <v>1.4482758620689654E-2</v>
      </c>
      <c r="G77" s="66">
        <f t="shared" si="50"/>
        <v>1.4482758620689654E-2</v>
      </c>
      <c r="H77" s="66">
        <f t="shared" si="50"/>
        <v>1.4482758620689654E-2</v>
      </c>
      <c r="I77" s="66">
        <f t="shared" si="50"/>
        <v>1.4482758620689654E-2</v>
      </c>
      <c r="J77" s="66">
        <f t="shared" si="50"/>
        <v>1.4482758620689654E-2</v>
      </c>
      <c r="K77" s="66">
        <f t="shared" si="50"/>
        <v>1.4482758620689654E-2</v>
      </c>
      <c r="L77" s="66">
        <f t="shared" si="50"/>
        <v>1.4482758620689654E-2</v>
      </c>
      <c r="M77" s="66">
        <f t="shared" si="50"/>
        <v>1.4482758620689654E-2</v>
      </c>
      <c r="N77" s="66">
        <f t="shared" si="50"/>
        <v>1.4482758620689654E-2</v>
      </c>
      <c r="O77" s="66">
        <f t="shared" si="50"/>
        <v>1.4482758620689654E-2</v>
      </c>
      <c r="P77" s="66">
        <f t="shared" si="50"/>
        <v>1.4482758620689654E-2</v>
      </c>
      <c r="Q77" s="66">
        <f t="shared" si="50"/>
        <v>1.4482758620689654E-2</v>
      </c>
      <c r="R77" s="66">
        <f t="shared" si="50"/>
        <v>1.4482758620689654E-2</v>
      </c>
      <c r="S77" s="66">
        <f t="shared" si="50"/>
        <v>1.4482758620689654E-2</v>
      </c>
      <c r="T77" s="66">
        <f t="shared" si="50"/>
        <v>1.4482758620689654E-2</v>
      </c>
      <c r="U77" s="66">
        <f t="shared" si="50"/>
        <v>1.4482758620689654E-2</v>
      </c>
      <c r="V77" s="66">
        <f t="shared" si="50"/>
        <v>1.4482758620689654E-2</v>
      </c>
      <c r="W77" s="66">
        <f t="shared" si="50"/>
        <v>1.4482758620689654E-2</v>
      </c>
      <c r="X77" s="66">
        <f t="shared" si="50"/>
        <v>1.4482758620689654E-2</v>
      </c>
      <c r="Y77" s="66">
        <f t="shared" si="50"/>
        <v>1.4482758620689654E-2</v>
      </c>
      <c r="Z77" s="66">
        <f t="shared" si="50"/>
        <v>1.4482758620689654E-2</v>
      </c>
      <c r="AA77" s="66">
        <f t="shared" si="50"/>
        <v>1.4482758620689654E-2</v>
      </c>
      <c r="AB77" s="66">
        <f t="shared" si="50"/>
        <v>1.4482758620689654E-2</v>
      </c>
      <c r="AC77" s="66">
        <f t="shared" si="50"/>
        <v>1.4482758620689654E-2</v>
      </c>
    </row>
    <row r="78" spans="1:29" x14ac:dyDescent="0.25">
      <c r="A78" s="59" t="str">
        <f>A43</f>
        <v>Market failure (av. utilization)</v>
      </c>
      <c r="B78" s="66">
        <f t="shared" ref="B78:AC78" si="51">B67/B43-B67/B42</f>
        <v>6.6802392881348371E-2</v>
      </c>
      <c r="C78" s="66">
        <f t="shared" si="51"/>
        <v>6.6802392881348371E-2</v>
      </c>
      <c r="D78" s="66">
        <f t="shared" si="51"/>
        <v>6.6802392881348371E-2</v>
      </c>
      <c r="E78" s="66">
        <f t="shared" si="51"/>
        <v>6.6802392881348371E-2</v>
      </c>
      <c r="F78" s="66">
        <f t="shared" si="51"/>
        <v>6.6802392881348371E-2</v>
      </c>
      <c r="G78" s="66">
        <f t="shared" si="51"/>
        <v>6.6802392881348371E-2</v>
      </c>
      <c r="H78" s="66">
        <f t="shared" si="51"/>
        <v>6.6802392881348371E-2</v>
      </c>
      <c r="I78" s="66">
        <f t="shared" si="51"/>
        <v>6.6802392881348371E-2</v>
      </c>
      <c r="J78" s="66">
        <f t="shared" si="51"/>
        <v>6.6802392881348371E-2</v>
      </c>
      <c r="K78" s="66">
        <f t="shared" si="51"/>
        <v>6.6802392881348371E-2</v>
      </c>
      <c r="L78" s="66">
        <f t="shared" si="51"/>
        <v>6.6802392881348371E-2</v>
      </c>
      <c r="M78" s="66">
        <f t="shared" si="51"/>
        <v>6.6802392881348371E-2</v>
      </c>
      <c r="N78" s="66">
        <f t="shared" si="51"/>
        <v>6.6802392881348371E-2</v>
      </c>
      <c r="O78" s="66">
        <f t="shared" si="51"/>
        <v>6.6802392881348371E-2</v>
      </c>
      <c r="P78" s="66">
        <f t="shared" si="51"/>
        <v>6.6802392881348371E-2</v>
      </c>
      <c r="Q78" s="66">
        <f t="shared" si="51"/>
        <v>6.6802392881348371E-2</v>
      </c>
      <c r="R78" s="66">
        <f t="shared" si="51"/>
        <v>6.6802392881348371E-2</v>
      </c>
      <c r="S78" s="66">
        <f t="shared" si="51"/>
        <v>6.6802392881348371E-2</v>
      </c>
      <c r="T78" s="66">
        <f t="shared" si="51"/>
        <v>6.6802392881348371E-2</v>
      </c>
      <c r="U78" s="66">
        <f t="shared" si="51"/>
        <v>6.6802392881348371E-2</v>
      </c>
      <c r="V78" s="66">
        <f t="shared" si="51"/>
        <v>6.6802392881348371E-2</v>
      </c>
      <c r="W78" s="66">
        <f t="shared" si="51"/>
        <v>6.6802392881348371E-2</v>
      </c>
      <c r="X78" s="66">
        <f t="shared" si="51"/>
        <v>6.6802392881348371E-2</v>
      </c>
      <c r="Y78" s="66">
        <f t="shared" si="51"/>
        <v>6.6802392881348371E-2</v>
      </c>
      <c r="Z78" s="66">
        <f t="shared" si="51"/>
        <v>6.6802392881348371E-2</v>
      </c>
      <c r="AA78" s="66">
        <f t="shared" si="51"/>
        <v>6.6802392881348371E-2</v>
      </c>
      <c r="AB78" s="66">
        <f t="shared" si="51"/>
        <v>6.6802392881348371E-2</v>
      </c>
      <c r="AC78" s="66">
        <f t="shared" si="51"/>
        <v>6.6802392881348371E-2</v>
      </c>
    </row>
    <row r="79" spans="1:29" ht="15.75" thickBot="1" x14ac:dyDescent="0.3">
      <c r="A79" s="59" t="str">
        <f>A44</f>
        <v>Payload loss (fuel)</v>
      </c>
      <c r="B79" s="66">
        <f t="shared" ref="B79:AC79" si="52">B67/(B43-B44)-B67/B43</f>
        <v>1.5086357922617075E-2</v>
      </c>
      <c r="C79" s="66">
        <f t="shared" si="52"/>
        <v>1.5086357922617075E-2</v>
      </c>
      <c r="D79" s="66">
        <f t="shared" si="52"/>
        <v>1.5086357922617075E-2</v>
      </c>
      <c r="E79" s="66">
        <f t="shared" si="52"/>
        <v>1.5086357922617075E-2</v>
      </c>
      <c r="F79" s="66">
        <f t="shared" si="52"/>
        <v>1.5086357922617075E-2</v>
      </c>
      <c r="G79" s="66">
        <f t="shared" si="52"/>
        <v>1.5086357922617075E-2</v>
      </c>
      <c r="H79" s="66">
        <f t="shared" si="52"/>
        <v>1.5086357922617075E-2</v>
      </c>
      <c r="I79" s="66">
        <f t="shared" si="52"/>
        <v>1.5086357922617075E-2</v>
      </c>
      <c r="J79" s="66">
        <f t="shared" si="52"/>
        <v>1.5086357922617075E-2</v>
      </c>
      <c r="K79" s="66">
        <f t="shared" si="52"/>
        <v>1.5086357922617075E-2</v>
      </c>
      <c r="L79" s="66">
        <f t="shared" si="52"/>
        <v>1.5086357922617075E-2</v>
      </c>
      <c r="M79" s="66">
        <f t="shared" si="52"/>
        <v>1.5086357922617075E-2</v>
      </c>
      <c r="N79" s="66">
        <f t="shared" si="52"/>
        <v>1.5086357922617075E-2</v>
      </c>
      <c r="O79" s="66">
        <f t="shared" si="52"/>
        <v>1.5086357922617075E-2</v>
      </c>
      <c r="P79" s="66">
        <f t="shared" si="52"/>
        <v>1.5086357922617075E-2</v>
      </c>
      <c r="Q79" s="66">
        <f t="shared" si="52"/>
        <v>1.5086357922617075E-2</v>
      </c>
      <c r="R79" s="66">
        <f t="shared" si="52"/>
        <v>1.5086357922617075E-2</v>
      </c>
      <c r="S79" s="66">
        <f t="shared" si="52"/>
        <v>1.5086357922617075E-2</v>
      </c>
      <c r="T79" s="66">
        <f t="shared" si="52"/>
        <v>1.5086357922617075E-2</v>
      </c>
      <c r="U79" s="66">
        <f t="shared" si="52"/>
        <v>1.5086357922617075E-2</v>
      </c>
      <c r="V79" s="66">
        <f t="shared" si="52"/>
        <v>1.5086357922617075E-2</v>
      </c>
      <c r="W79" s="66">
        <f t="shared" si="52"/>
        <v>1.5086357922617075E-2</v>
      </c>
      <c r="X79" s="66">
        <f t="shared" si="52"/>
        <v>1.5086357922617075E-2</v>
      </c>
      <c r="Y79" s="66">
        <f t="shared" si="52"/>
        <v>1.5086357922617075E-2</v>
      </c>
      <c r="Z79" s="66">
        <f t="shared" si="52"/>
        <v>1.5086357922617075E-2</v>
      </c>
      <c r="AA79" s="66">
        <f t="shared" si="52"/>
        <v>1.5086357922617075E-2</v>
      </c>
      <c r="AB79" s="66">
        <f t="shared" si="52"/>
        <v>1.5086357922617075E-2</v>
      </c>
      <c r="AC79" s="66">
        <f t="shared" si="52"/>
        <v>1.5086357922617075E-2</v>
      </c>
    </row>
    <row r="80" spans="1:29" ht="15.75" thickBot="1" x14ac:dyDescent="0.3">
      <c r="A80" s="31" t="s">
        <v>210</v>
      </c>
      <c r="B80" s="67">
        <f>B70+B71+B72+B73+B74+B75+B76+B77+B78+B79</f>
        <v>0.13840277850587451</v>
      </c>
      <c r="C80" s="67">
        <f t="shared" ref="C80:D80" si="53">C70+C71+C72+C73+C74+C75+C76+C77+C78+C79</f>
        <v>0.13840277850587451</v>
      </c>
      <c r="D80" s="67">
        <f t="shared" si="53"/>
        <v>0.13840277850587451</v>
      </c>
      <c r="E80" s="67">
        <f t="shared" ref="E80:AC80" si="54">E70+E71+E72-E73+E74+E75+E76+E77+E78+E79</f>
        <v>0.13879449288807702</v>
      </c>
      <c r="F80" s="67">
        <f t="shared" si="54"/>
        <v>0.13879449288807702</v>
      </c>
      <c r="G80" s="67">
        <f t="shared" si="54"/>
        <v>0.13879449288807702</v>
      </c>
      <c r="H80" s="67">
        <f t="shared" si="54"/>
        <v>0.13879449288807702</v>
      </c>
      <c r="I80" s="67">
        <f t="shared" si="54"/>
        <v>0.13879449288807702</v>
      </c>
      <c r="J80" s="67">
        <f t="shared" si="54"/>
        <v>0.13879449288807702</v>
      </c>
      <c r="K80" s="67">
        <f t="shared" si="54"/>
        <v>0.13879449288807702</v>
      </c>
      <c r="L80" s="67">
        <f t="shared" si="54"/>
        <v>0.13879449288807702</v>
      </c>
      <c r="M80" s="67">
        <f t="shared" si="54"/>
        <v>0.13879449288807702</v>
      </c>
      <c r="N80" s="67">
        <f t="shared" si="54"/>
        <v>0.13879449288807702</v>
      </c>
      <c r="O80" s="67">
        <f t="shared" si="54"/>
        <v>0.13879449288807702</v>
      </c>
      <c r="P80" s="67">
        <f t="shared" si="54"/>
        <v>0.13879449288807702</v>
      </c>
      <c r="Q80" s="67">
        <f t="shared" si="54"/>
        <v>0.13879449288807702</v>
      </c>
      <c r="R80" s="67">
        <f t="shared" si="54"/>
        <v>0.13879449288807702</v>
      </c>
      <c r="S80" s="67">
        <f t="shared" si="54"/>
        <v>0.13879449288807702</v>
      </c>
      <c r="T80" s="67">
        <f t="shared" si="54"/>
        <v>0.13879449288807702</v>
      </c>
      <c r="U80" s="67">
        <f t="shared" si="54"/>
        <v>0.13879449288807702</v>
      </c>
      <c r="V80" s="67">
        <f t="shared" si="54"/>
        <v>0.13879449288807702</v>
      </c>
      <c r="W80" s="67">
        <f t="shared" si="54"/>
        <v>0.13879449288807702</v>
      </c>
      <c r="X80" s="67">
        <f t="shared" si="54"/>
        <v>0.13879449288807702</v>
      </c>
      <c r="Y80" s="67">
        <f t="shared" si="54"/>
        <v>0.13879449288807702</v>
      </c>
      <c r="Z80" s="67">
        <f t="shared" si="54"/>
        <v>0.13879449288807702</v>
      </c>
      <c r="AA80" s="67">
        <f t="shared" si="54"/>
        <v>0.13879449288807702</v>
      </c>
      <c r="AB80" s="67">
        <f t="shared" si="54"/>
        <v>0.13879449288807702</v>
      </c>
      <c r="AC80" s="67">
        <f t="shared" si="54"/>
        <v>0.13879449288807702</v>
      </c>
    </row>
    <row r="82" spans="2:2" x14ac:dyDescent="0.25">
      <c r="B82" s="40"/>
    </row>
  </sheetData>
  <conditionalFormatting sqref="Q11:AR26">
    <cfRule type="colorScale" priority="1">
      <colorScale>
        <cfvo type="min"/>
        <cfvo type="max"/>
        <color rgb="FFFF7128"/>
        <color rgb="FFFFEF9C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1">
      <colorScale>
        <cfvo type="min"/>
        <cfvo type="percentile" val="50"/>
        <cfvo type="max"/>
        <color theme="5" tint="-0.249977111117893"/>
        <color theme="7" tint="0.79998168889431442"/>
        <color theme="7" tint="0.39997558519241921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3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6C901384D20D947869ADEC27FCC7639" ma:contentTypeVersion="3" ma:contentTypeDescription="Create a new document." ma:contentTypeScope="" ma:versionID="a93ca4031cfe9ed094df232b0f6d7afb">
  <xsd:schema xmlns:xsd="http://www.w3.org/2001/XMLSchema" xmlns:xs="http://www.w3.org/2001/XMLSchema" xmlns:p="http://schemas.microsoft.com/office/2006/metadata/properties" xmlns:ns2="604ca3ef-bd55-4483-a940-28967f5dfccd" targetNamespace="http://schemas.microsoft.com/office/2006/metadata/properties" ma:root="true" ma:fieldsID="7d6358c5e859a512014f7942802fd026" ns2:_="">
    <xsd:import namespace="604ca3ef-bd55-4483-a940-28967f5dfcc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4ca3ef-bd55-4483-a940-28967f5dfcc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7A531EF-0C1E-4EEC-A313-34223C5CC6F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3B386C5-F0F8-49F0-A26B-B7A25C6BCF28}">
  <ds:schemaRefs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604ca3ef-bd55-4483-a940-28967f5dfccd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571C1C90-B83E-4C4C-9ECA-4DCC4D131B1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04ca3ef-bd55-4483-a940-28967f5dfcc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Legend</vt:lpstr>
      <vt:lpstr>Transfer costs</vt:lpstr>
      <vt:lpstr>Output emissions</vt:lpstr>
      <vt:lpstr>Output costs</vt:lpstr>
      <vt:lpstr>Comments Ruben (temp)</vt:lpstr>
      <vt:lpstr>Parameter Input</vt:lpstr>
      <vt:lpstr>Semi-trailer truck (Diesel)</vt:lpstr>
      <vt:lpstr>Semi-trailer truck (Battery)</vt:lpstr>
      <vt:lpstr>Semi-trailer truck (Hydrogen)</vt:lpstr>
      <vt:lpstr>Railway (Diesel)</vt:lpstr>
      <vt:lpstr>Railway (Catenary)</vt:lpstr>
      <vt:lpstr>Railway (Battery)</vt:lpstr>
      <vt:lpstr>Railway (Hydrogen)</vt:lpstr>
      <vt:lpstr>Short-sea (HFO)</vt:lpstr>
      <vt:lpstr>Short-sea (MGO)</vt:lpstr>
      <vt:lpstr>Short-sea (Hydrogen)</vt:lpstr>
      <vt:lpstr>Short-sea (Ammonia)</vt:lpstr>
      <vt:lpstr>Short-sea (Methanol)</vt:lpstr>
      <vt:lpstr>Template_Cost_Calculator</vt:lpstr>
    </vt:vector>
  </TitlesOfParts>
  <Manager/>
  <Company>NTNU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Jonas Martin</dc:creator>
  <cp:keywords/>
  <dc:description/>
  <cp:lastModifiedBy>Steffen J.S. Bakker</cp:lastModifiedBy>
  <cp:revision/>
  <dcterms:created xsi:type="dcterms:W3CDTF">2023-05-11T14:18:46Z</dcterms:created>
  <dcterms:modified xsi:type="dcterms:W3CDTF">2023-11-16T16:16:06Z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0x01010036C901384D20D947869ADEC27FCC7639</vt:lpwstr>
  </property>
  <property fmtid="{D5CDD505-2E9C-101B-9397-08002B2CF9AE}" pid="3" name="MSIP_Label_8772ba27-cab8-4042-a351-a31f6e4eacdc_Enabled">
    <vt:lpwstr>true</vt:lpwstr>
  </property>
  <property fmtid="{D5CDD505-2E9C-101B-9397-08002B2CF9AE}" pid="4" name="MSIP_Label_8772ba27-cab8-4042-a351-a31f6e4eacdc_SetDate">
    <vt:lpwstr>2023-09-29T12:10:49Z</vt:lpwstr>
  </property>
  <property fmtid="{D5CDD505-2E9C-101B-9397-08002B2CF9AE}" pid="5" name="MSIP_Label_8772ba27-cab8-4042-a351-a31f6e4eacdc_Method">
    <vt:lpwstr>Standard</vt:lpwstr>
  </property>
  <property fmtid="{D5CDD505-2E9C-101B-9397-08002B2CF9AE}" pid="6" name="MSIP_Label_8772ba27-cab8-4042-a351-a31f6e4eacdc_Name">
    <vt:lpwstr>Internal</vt:lpwstr>
  </property>
  <property fmtid="{D5CDD505-2E9C-101B-9397-08002B2CF9AE}" pid="7" name="MSIP_Label_8772ba27-cab8-4042-a351-a31f6e4eacdc_SiteId">
    <vt:lpwstr>715902d6-f63e-4b8d-929b-4bb170bad492</vt:lpwstr>
  </property>
  <property fmtid="{D5CDD505-2E9C-101B-9397-08002B2CF9AE}" pid="8" name="MSIP_Label_8772ba27-cab8-4042-a351-a31f6e4eacdc_ActionId">
    <vt:lpwstr>92d43e29-5919-4f94-a135-6d6685b413ff</vt:lpwstr>
  </property>
  <property fmtid="{D5CDD505-2E9C-101B-9397-08002B2CF9AE}" pid="9" name="MSIP_Label_8772ba27-cab8-4042-a351-a31f6e4eacdc_ContentBits">
    <vt:lpwstr>0</vt:lpwstr>
  </property>
</Properties>
</file>